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OT LIST" sheetId="1" r:id="rId3"/>
    <sheet state="visible" name="FILTERS" sheetId="2" r:id="rId4"/>
    <sheet state="visible" name="Coupons" sheetId="3" r:id="rId5"/>
    <sheet state="hidden" name="Sheet3" sheetId="4" r:id="rId6"/>
    <sheet state="visible" name="BLOG FILTERS" sheetId="5" r:id="rId7"/>
    <sheet state="visible" name="SHIPPING BOXES" sheetId="6" r:id="rId8"/>
    <sheet state="visible" name="DIY KITS" sheetId="7" r:id="rId9"/>
    <sheet state="visible" name="THE FRAGRANCES" sheetId="8" r:id="rId10"/>
    <sheet state="visible" name="FRAGRANCE DISCOVERY KITS" sheetId="9" r:id="rId11"/>
    <sheet state="visible" name="THE ESSENTIAL OILS" sheetId="10" r:id="rId12"/>
    <sheet state="visible" name="THE WICKS" sheetId="11" r:id="rId13"/>
    <sheet state="visible" name="THE CLIPS" sheetId="12" r:id="rId14"/>
    <sheet state="visible" name="WICK SAMPLE KITS" sheetId="13" r:id="rId15"/>
    <sheet state="visible" name="WICK VARIETY PACK" sheetId="14" r:id="rId16"/>
    <sheet state="visible" name="CUSTOM WICKS" sheetId="15" r:id="rId17"/>
    <sheet state="visible" name="CANDLE VESSELS + LIDS" sheetId="16" r:id="rId18"/>
    <sheet state="hidden" name="THE LIDS" sheetId="17" r:id="rId19"/>
    <sheet state="visible" name="CANDLE WAX" sheetId="18" r:id="rId20"/>
    <sheet state="visible" name="SOAP SUPPLIES" sheetId="19" r:id="rId21"/>
    <sheet state="visible" name="ENHANCERS" sheetId="20" r:id="rId22"/>
    <sheet state="visible" name="ROOM + BODY SPRAY SUPPLIES" sheetId="21" r:id="rId23"/>
    <sheet state="visible" name="HAND SANITIZER SUPPLIES" sheetId="22" r:id="rId24"/>
    <sheet state="visible" name="MAKER SUPPLIES" sheetId="23" r:id="rId25"/>
    <sheet state="visible" name="PACKAGING" sheetId="24" r:id="rId26"/>
    <sheet state="visible" name="DIFFUSER SUPPLIES" sheetId="25" r:id="rId27"/>
    <sheet state="visible" name="THE GUIDES" sheetId="26" r:id="rId28"/>
    <sheet state="visible" name="Test Products" sheetId="27" r:id="rId29"/>
    <sheet state="hidden" name="(OLD TEMPLATE DONT USE!) THE WI" sheetId="28" r:id="rId30"/>
  </sheets>
  <definedNames>
    <definedName hidden="1" localSheetId="2" name="_xlnm._FilterDatabase">Coupons!$A$1:$AC$29</definedName>
    <definedName hidden="1" localSheetId="7" name="_xlnm._FilterDatabase">'THE FRAGRANCES'!$A$1:$AL$104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+xavier@woodenwick.com please do the same thing with Essential oils here. For example, the Orange here needs 5 separate rows (1 for each size - 10 ML, 2 OZ, 16OZ, 25 LB, and 50LB) 
Please replicate with each fragrance! Thank you!
_Assigned to Xavier Hendricks_
	-Melissa Conrad
Am I just doing this for essential oils? And also what do I do for the price column?
	-Xavier Hendricks
+xavier@woodenwick.com just Essential oils and Room Sprays for the Witch Hazel + Gloss White Bottles.
	-Melissa Conrad
You can leave prices blank for now
	-Melissa Conrad</t>
      </text>
    </comment>
    <comment authorId="0" ref="E109">
      <text>
        <t xml:space="preserve">+robert@logicsavvy.com The copy on this page has been updated (not urgent)
_Assigned to you_
	-Charlotte Katona</t>
      </text>
    </comment>
    <comment authorId="0" ref="E86">
      <text>
        <t xml:space="preserve">+robert@logicsavvy.com updated text for Custom Wick page that will go above custom wick order menu. (see mock up for placement)
_Assigned to you_
	-Scott Woodruff</t>
      </text>
    </comment>
    <comment authorId="0" ref="D86">
      <text>
        <t xml:space="preserve">+robert@logicsavvy.com this text has been updated (1/2/20)
_Assigned to you_
	-Scott Woodruff</t>
      </text>
    </comment>
    <comment authorId="0" ref="A18">
      <text>
        <t xml:space="preserve">+chelsea@woodenwick.com We have the Native Sun currently called out at loading symbol, but we also discussed this https://www.shutterstock.com/video/clip-7747063-loading-circle-timelapse
What's your final call? Can we animate the Native Sun into a gif to keep it on brand?
	-Scott Woodruff
To make the native sun into a spinning sun, it'd require hundreds of frames to make it a smooth spin as a gif. I would suggest using that shutterstock image as an example and seeing if they have anything similar to this they can use. It doesn't have to be this exact one, but the idea is just a simple classic spinning circle.
	-Chelsea Fox</t>
      </text>
    </comment>
    <comment authorId="0" ref="A117">
      <text>
        <t xml:space="preserve">+scott@woodenwick.com +robert@logicsavvy.com +tommy@logicsavvy.com updated License Agreement here!
_Assigned to Scott Woodruff_
	-Melissa Conrad</t>
      </text>
    </comment>
    <comment authorId="0" ref="D10">
      <text>
        <t xml:space="preserve">+robert@logicsavvy.com +tommy@logicsavvy.com update copy in vessel section please
_Assigned to you_
	-Scott Woodruff</t>
      </text>
    </comment>
    <comment authorId="0" ref="A115">
      <text>
        <t xml:space="preserve">+robert@logicsavvy.com +chelsea@woodenwick.com you can find our complete current blog list here!
_Assigned to you_
	-Melissa Conrad</t>
      </text>
    </comment>
    <comment authorId="0" ref="C77">
      <text>
        <t xml:space="preserve">updated link! +robert@logicsavvy.com
_Assigned to you_
	-Chelsea Fox</t>
      </text>
    </comment>
  </commentList>
</comments>
</file>

<file path=xl/comments2.xml><?xml version="1.0" encoding="utf-8"?>
<comments xmlns:r="http://schemas.openxmlformats.org/officeDocument/2006/relationships" xmlns="http://schemas.openxmlformats.org/spreadsheetml/2006/main">
  <authors>
    <author/>
  </authors>
  <commentList>
    <comment authorId="0" ref="D34">
      <text>
        <t xml:space="preserve">+robert@logicsavvy.com Diffuser Base Filters have been updated, with three new options added.
_Assigned to you_
	-Charlotte Katona</t>
      </text>
    </comment>
    <comment authorId="0" ref="A34">
      <text>
        <t xml:space="preserve">We'll need to add filters for DIFFUSER page as well. I'm thinking we do SHOP BY: VIEW ALL, DIFFUSER SUPPLIES, DIFFUSER VESSELS. +melissa@woodenwick.com +charlotte@woodenwick.com
_Assigned to Melissa Conrad_
	-Chelsea Fox
@chelsea@woodenwick.com does DayNa need to approve?
	-Melissa Conrad
Just send to me for approval Mel :)
	-Charlotte Katona
Okie!
	-Melissa Conrad</t>
      </text>
    </comment>
  </commentList>
</comments>
</file>

<file path=xl/comments3.xml><?xml version="1.0" encoding="utf-8"?>
<comments xmlns:r="http://schemas.openxmlformats.org/officeDocument/2006/relationships" xmlns="http://schemas.openxmlformats.org/spreadsheetml/2006/main">
  <authors>
    <author/>
  </authors>
  <commentList>
    <comment authorId="0" ref="A52">
      <text>
        <t xml:space="preserve">+robert@logicsavvy.com Change to coupon code here!
_Assigned to you_
	-Melissa Conrad</t>
      </text>
    </comment>
    <comment authorId="0" ref="A51">
      <text>
        <t xml:space="preserve">+robert@logicsavvy.com new customer credit here. Please let me know when this is active
_Assigned to you_
	-Melissa Conrad</t>
      </text>
    </comment>
    <comment authorId="0" ref="F19">
      <text>
        <t xml:space="preserve">+robert@logicsavvy.com we want to use this logic to automatically apply discount in cart.
_Assigned to you_
	-Scott Woodruff</t>
      </text>
    </comment>
  </commentList>
</comments>
</file>

<file path=xl/comments4.xml><?xml version="1.0" encoding="utf-8"?>
<comments xmlns:r="http://schemas.openxmlformats.org/officeDocument/2006/relationships" xmlns="http://schemas.openxmlformats.org/spreadsheetml/2006/main">
  <authors>
    <author/>
  </authors>
  <commentList>
    <comment authorId="0" ref="B2">
      <text>
        <t xml:space="preserve">+robert@logicsavvy.com just want to confirm what you mean by weight here. Is this the weight of the box without contents or with contents? Thanks!
	-Melissa Conrad
Weight of the boxes
	-Robert Schofield
Got it! Done! :)
	-Melissa Conrad
+geoff@woodenwick.com can you get the weights of these empty 5 boxes if you're in warehouse please? Drop them in here
	-Scott Woodruff
+robert@logicsavvy.com completed
	-Scott Woodruff</t>
      </text>
    </comment>
  </commentList>
</comments>
</file>

<file path=xl/comments5.xml><?xml version="1.0" encoding="utf-8"?>
<comments xmlns:r="http://schemas.openxmlformats.org/officeDocument/2006/relationships" xmlns="http://schemas.openxmlformats.org/spreadsheetml/2006/main">
  <authors>
    <author/>
  </authors>
  <commentList>
    <comment authorId="0" ref="O1">
      <text>
        <t xml:space="preserve">+charlotte@woodenwick.com same with these. Are we including bulk pricing here too? Or should I put "
RETAIL VALUE: $87.75 (discounted 10%)" discounts here?
	-Melissa Conrad
No bulk discounts on these. I think we should have the retail value / discount higher up on the description. Your call on where you think is best :)
	-Charlotte Katona</t>
      </text>
    </comment>
  </commentList>
</comments>
</file>

<file path=xl/comments6.xml><?xml version="1.0" encoding="utf-8"?>
<comments xmlns:r="http://schemas.openxmlformats.org/officeDocument/2006/relationships" xmlns="http://schemas.openxmlformats.org/spreadsheetml/2006/main">
  <authors>
    <author/>
  </authors>
  <commentList>
    <comment authorId="0" ref="AI17">
      <text>
        <t xml:space="preserve">+robert@logicsavvy.com Need to update this description please.
_Assigned to you_
	-Scott Woodruff</t>
      </text>
    </comment>
    <comment authorId="0" ref="AF10">
      <text>
        <t xml:space="preserve">+chelsea@woodenwick.com do we have IFRA + MSDS for these ready?
_Assigned to Chelsea Fox_
	-Melissa Conrad
not yet, on my list to complete by EOD tomorrow :)
	-Chelsea Fox
Thank ya thank ya!
	-Melissa Conrad</t>
      </text>
    </comment>
    <comment authorId="0" ref="AG1">
      <text>
        <t xml:space="preserve">+robert@logicsavvy.com this column has been updated
_Assigned to you_
	-Scott Woodruff</t>
      </text>
    </comment>
    <comment authorId="0" ref="A25">
      <text>
        <t xml:space="preserve">+charlotte@woodenwick.com Dark Choc + Honeycomb ended up here? I think they may have tried to format in alphabetical but Labdanum/cash musk ended up in a weird spot.
_Assigned to Charlotte Katona_
	-Melissa Conrad</t>
      </text>
    </comment>
    <comment authorId="0" ref="C2">
      <text>
        <t xml:space="preserve">+melissa@woodenwick.com Seems like this got out of sorts some how?
_Assigned to Melissa Conrad_
	-Charlotte Katona
ACK! Weird. Definitely hasn't been moved there... +scott@woodenwick.com any idea what's going on here?
_Reassigned to Scott Woodruff_
	-Melissa Conrad
Yes, I arranged these alphabetically to sort out the dupes were they in a particular order before?
	-Scott Woodruff
Some just got out of alphabetical order somehow
	-Charlotte Katona</t>
      </text>
    </comment>
    <comment authorId="0" ref="C92">
      <text>
        <t xml:space="preserve">+melissa@woodenwick.com duplicate
_Assigned to Melissa Conrad_
	-Scott Woodruff</t>
      </text>
    </comment>
    <comment authorId="0" ref="AJ91">
      <text>
        <t xml:space="preserve">+melissa@woodenwick.com duplicate issue
_Assigned to Melissa Conrad_
	-Scott Woodruff</t>
      </text>
    </comment>
    <comment authorId="0" ref="AH89">
      <text>
        <t xml:space="preserve">+melissa@woodenwick.com same issue with duplicate
_Assigned to Melissa Conrad_
	-Scott Woodruff</t>
      </text>
    </comment>
    <comment authorId="0" ref="AC89">
      <text>
        <t xml:space="preserve">+melissa@woodenwick.com same issue here with duplicate
_Assigned to Melissa Conrad_
	-Scott Woodruff</t>
      </text>
    </comment>
    <comment authorId="0" ref="E23">
      <text>
        <t xml:space="preserve">@charlotte@woodenwick.com
 same fragrance different SKUs, please confirm which is correct.
_Assigned to Charlotte Katona_
	-Scott Woodruff
FRAG-CVC-HAR is correct SKU
	-Charlotte Katona</t>
      </text>
    </comment>
    <comment authorId="0" ref="AH2">
      <text>
        <t xml:space="preserve">+melissa@woodenwick.com +charlotte@woodenwick.com Do we have additional detail on these guys?
	-Scott Woodruff
+scott@woodenwick.com per v2 doc there are no essential oils in these two
	-Melissa Conrad
I think that was an omission. Let me email vendor now for the info.
	-Charlotte Katona
Thanks Char!
	-Melissa Conrad
+charlotte@woodenwick.com following up on sweet celebration essential oils!
	-Melissa Conrad</t>
      </text>
    </comment>
    <comment authorId="0" ref="G2">
      <text>
        <t xml:space="preserve">+scott@woodenwick.com Added to the Drive as well in same location as rest
	-Deleted user</t>
      </text>
    </comment>
    <comment authorId="0" ref="S58">
      <text>
        <t xml:space="preserve">+chelsea@woodenwick.com +charlotte@woodenwick.com these have been added!
_Assigned to Chelsea Fox_
	-Melissa Conrad</t>
      </text>
    </comment>
    <comment authorId="0" ref="A58">
      <text>
        <t xml:space="preserve">+charlotte@woodenwick.com  let me know when pricing is done for new holiday + natural holiday and I'll drop here!
_Assigned to Charlotte Katona_
	-Melissa Conrad</t>
      </text>
    </comment>
    <comment authorId="0" ref="A97">
      <text>
        <t xml:space="preserve">Category/mood needed +charlotte@woodenwick.com
	-Melissa Conrad</t>
      </text>
    </comment>
  </commentList>
</comments>
</file>

<file path=xl/comments7.xml><?xml version="1.0" encoding="utf-8"?>
<comments xmlns:r="http://schemas.openxmlformats.org/officeDocument/2006/relationships" xmlns="http://schemas.openxmlformats.org/spreadsheetml/2006/main">
  <authors>
    <author/>
  </authors>
  <commentList>
    <comment authorId="0" ref="C4">
      <text>
        <t xml:space="preserve">+jared@woodenwick.com Updating these to incorporate two of the new summer fragrances. Can you notify Dana and I will let you know once pushed live so we know when to make the switch?
_Assigned to Jared Ubben_
	-Charlotte Katona
_Marked as done_
	-Charlotte Katona
_Re-opened_
I'll print out the new list and let her know.
	-Jared Ubben
Ok I was going to check them against the website to make sure they match too
	-Charlotte Katona
I just checked and these are on the website for the kit contents.
	-Jared Ubben
Ok great, thanks!
	-Charlotte Katona</t>
      </text>
    </comment>
    <comment authorId="0" ref="A138">
      <text>
        <t xml:space="preserve">+robert@logicsavvy.com update here.
_Assigned to you_
	-Melissa Conrad</t>
      </text>
    </comment>
    <comment authorId="0" ref="H33">
      <text>
        <t xml:space="preserve">+scott@woodenwick.com 100% Nat Fall + Holiday here!
	-Melissa Conrad
Let me know when this has been updated so I can upload it, thanks!
	-Robert Schofield
It's ready!
	-Melissa Conrad
Great, what are image names/PDPs, are they in drive already?
	-Robert Schofield
+mehreen@woodenwick.com do you have PDP for 100% Nat Fall + Holiday?
	-Melissa Conrad
_Marked as resolved_
	-Melissa Conrad
_Re-opened_
This is set and ready to upload. Let me know if anything else is needed.
	-Scott Woodruff
Thank you!
	-Melissa Conrad</t>
      </text>
    </comment>
    <comment authorId="0" ref="B207">
      <text>
        <t xml:space="preserve">+mehreen@woodenwick.com alt images needed for Winter + Holiday and Natural + Holiday frag kits
_Assigned to Deleted user_
	-Melissa Conrad</t>
      </text>
    </comment>
  </commentList>
</comments>
</file>

<file path=xl/comments8.xml><?xml version="1.0" encoding="utf-8"?>
<comments xmlns:r="http://schemas.openxmlformats.org/officeDocument/2006/relationships" xmlns="http://schemas.openxmlformats.org/spreadsheetml/2006/main">
  <authors>
    <author/>
  </authors>
  <commentList>
    <comment authorId="0" ref="AI1">
      <text>
        <t xml:space="preserve">+robert@logicsavvy.com this has been updated as of 1/20
_Assigned to you_
	-Scott Woodruff</t>
      </text>
    </comment>
    <comment authorId="0" ref="AB14">
      <text>
        <t xml:space="preserve">+robert@logicsavvy.com these have been updated
_Assigned to you_
	-Scott Woodruff</t>
      </text>
    </comment>
  </commentList>
</comments>
</file>

<file path=xl/comments9.xml><?xml version="1.0" encoding="utf-8"?>
<comments xmlns:r="http://schemas.openxmlformats.org/officeDocument/2006/relationships" xmlns="http://schemas.openxmlformats.org/spreadsheetml/2006/main">
  <authors>
    <author/>
  </authors>
  <commentList>
    <comment authorId="0" ref="B2">
      <text>
        <t xml:space="preserve">+robert@logicsavvy.com please update this image
_Assigned to you_
	-Scott Woodruff</t>
      </text>
    </comment>
  </commentList>
</comments>
</file>

<file path=xl/comments10.xml><?xml version="1.0" encoding="utf-8"?>
<comments xmlns:r="http://schemas.openxmlformats.org/officeDocument/2006/relationships" xmlns="http://schemas.openxmlformats.org/spreadsheetml/2006/main">
  <authors>
    <author/>
  </authors>
  <commentList>
    <comment authorId="0" ref="AC1">
      <text>
        <t xml:space="preserve">+robert@logicsavvy.com
_Assigned to you_
	-Scott Woodruff</t>
      </text>
    </comment>
  </commentList>
</comments>
</file>

<file path=xl/comments11.xml><?xml version="1.0" encoding="utf-8"?>
<comments xmlns:r="http://schemas.openxmlformats.org/officeDocument/2006/relationships" xmlns="http://schemas.openxmlformats.org/spreadsheetml/2006/main">
  <authors>
    <author/>
  </authors>
  <commentList>
    <comment authorId="0" ref="Y1">
      <text>
        <t xml:space="preserve">+robert@logicsavvy.com this has been updated.
_Assigned to you_
	-Scott Woodruff</t>
      </text>
    </comment>
  </commentList>
</comments>
</file>

<file path=xl/comments12.xml><?xml version="1.0" encoding="utf-8"?>
<comments xmlns:r="http://schemas.openxmlformats.org/officeDocument/2006/relationships" xmlns="http://schemas.openxmlformats.org/spreadsheetml/2006/main">
  <authors>
    <author/>
  </authors>
  <commentList>
    <comment authorId="0" ref="R14">
      <text>
        <t xml:space="preserve">+robert@logicsavvy.com these have been updated
_Assigned to you_
	-Scott Woodruff</t>
      </text>
    </comment>
    <comment authorId="0" ref="AB14">
      <text>
        <t xml:space="preserve">+robert@logicsavvy.com Updated these two. cc +scott@woodenwick.com
_Assigned to you_
	-Charlotte Katona</t>
      </text>
    </comment>
  </commentList>
</comments>
</file>

<file path=xl/comments13.xml><?xml version="1.0" encoding="utf-8"?>
<comments xmlns:r="http://schemas.openxmlformats.org/officeDocument/2006/relationships" xmlns="http://schemas.openxmlformats.org/spreadsheetml/2006/main">
  <authors>
    <author/>
  </authors>
  <commentList>
    <comment authorId="0" ref="A73">
      <text>
        <t xml:space="preserve">+robert@logicsavvy.com this vessel needs to be removed from website!
Thanks!
_Assigned to you_
	-Melissa Conrad</t>
      </text>
    </comment>
    <comment authorId="0" ref="A87">
      <text>
        <t xml:space="preserve">+scott@woodenwick.com +robert@logicsavvy.com new vessel needs to be added to website. We have 24 in inventory. Let me know if you need anything else!
_Assigned to Scott Woodruff_
	-Melissa Conrad
Imagery has been updated. 
+mehreen@woodenwick.com does the FORGET ME NOT have a thumb or just the single PDP from the folder?
_Reassigned to Deleted user_
	-Scott Woodruff
+scott@woodenwick.com +melissa@woodenwick.com There's a Forget Me Not thumb as well in the new website &gt; images-thumbnails folder. I underscored it so it should pop up as #1 for ya.
	-Deleted user</t>
      </text>
    </comment>
    <comment authorId="0" ref="A82">
      <text>
        <t xml:space="preserve">+robert@logicsavvy.com discontinued vessels noted here in red and marked as FALSE. Please remove from site. Thanks!
_Assigned to you_
	-Melissa Conrad</t>
      </text>
    </comment>
    <comment authorId="0" ref="AB82">
      <text>
        <t xml:space="preserve">+robert@logicsavvy.com box sizes updated.
	-Scott Woodruff</t>
      </text>
    </comment>
    <comment authorId="0" ref="A77">
      <text>
        <t xml:space="preserve">+charlotte@woodenwick.com new auras have been added here! + descriptions
_Assigned to Charlotte Katona_
	-Melissa Conrad
_Marked as done_
	-Charlotte Katona
_Re-opened_
Awesome
	-Charlotte Katona</t>
      </text>
    </comment>
  </commentList>
</comments>
</file>

<file path=xl/comments14.xml><?xml version="1.0" encoding="utf-8"?>
<comments xmlns:r="http://schemas.openxmlformats.org/officeDocument/2006/relationships" xmlns="http://schemas.openxmlformats.org/spreadsheetml/2006/main">
  <authors>
    <author/>
  </authors>
  <commentList>
    <comment authorId="0" ref="B10">
      <text>
        <t xml:space="preserve">+mehreen@woodenwick.com we also need PDP for Wax Discovery Kits
_Assigned to Deleted user_
	-Melissa Conrad</t>
      </text>
    </comment>
    <comment authorId="0" ref="D10">
      <text>
        <t xml:space="preserve">+charlotte@woodenwick.com not sure what this means
_Assigned to Charlotte Katona_
	-Melissa Conrad
Me either. Must be something Robert added. Let's move Diffusers over to their own tab like we did on V2?
	-Charlotte Katona</t>
      </text>
    </comment>
    <comment authorId="0" ref="Y2">
      <text>
        <t xml:space="preserve">+charlotte@woodenwick.com should we include this in the Details?
	-Melissa Conrad
+melissa@woodenwick.com Yes I like that
	-Charlotte Katona</t>
      </text>
    </comment>
    <comment authorId="0" ref="A10">
      <text>
        <t xml:space="preserve">+charlotte@woodenwick.com should this be included in info for Logic Savvy?
	-Melissa Conrad
No - good call :) +melissa@woodenwick.com
	-Charlotte Katona</t>
      </text>
    </comment>
  </commentList>
</comments>
</file>

<file path=xl/comments15.xml><?xml version="1.0" encoding="utf-8"?>
<comments xmlns:r="http://schemas.openxmlformats.org/officeDocument/2006/relationships" xmlns="http://schemas.openxmlformats.org/spreadsheetml/2006/main">
  <authors>
    <author/>
  </authors>
  <commentList>
    <comment authorId="0" ref="C1">
      <text>
        <t xml:space="preserve">+charlotte@woodenwick.com PDP is in. Not sure about final box and weight info
_Assigned to Charlotte Katona_
	-Melissa Conrad
Thank you!
	-Charlotte Katona</t>
      </text>
    </comment>
  </commentList>
</comments>
</file>

<file path=xl/comments16.xml><?xml version="1.0" encoding="utf-8"?>
<comments xmlns:r="http://schemas.openxmlformats.org/officeDocument/2006/relationships" xmlns="http://schemas.openxmlformats.org/spreadsheetml/2006/main">
  <authors>
    <author/>
  </authors>
  <commentList>
    <comment authorId="0" ref="E17">
      <text>
        <t xml:space="preserve">+mehreen@woodenwick.com PDP needed here for new crystal offerings!
_Assigned to Deleted user_
	-Melissa Conrad</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9">
      <text>
        <t xml:space="preserve">+robert@logicsavvy.com this one has 3
_Assigned to you_
	-Melissa Conrad</t>
      </text>
    </comment>
    <comment authorId="0" ref="A5">
      <text>
        <t xml:space="preserve">+robert@logicsavvy.com this product comes in 4 sizes. Do I need to make separate line items for each one as well?
_Assigned to you_
	-Melissa Conrad</t>
      </text>
    </comment>
    <comment authorId="0" ref="J1">
      <text>
        <t xml:space="preserve">+charlotte@woodenwick.com need pricing for Witch Hazel + Gloss White Bottles please!
_Assigned to Charlotte Katona_
	-Melissa Conrad
Pricing dropped in for both! I pinged DayNa a reminder to approve the witch hazel pricing, so I will let you know if she has any feedback that changes it. Thanks :)
	-Charlotte Katona
Thanks Char!
	-Melissa Conrad</t>
      </text>
    </comment>
  </commentList>
</comments>
</file>

<file path=xl/comments18.xml><?xml version="1.0" encoding="utf-8"?>
<comments xmlns:r="http://schemas.openxmlformats.org/officeDocument/2006/relationships" xmlns="http://schemas.openxmlformats.org/spreadsheetml/2006/main">
  <authors>
    <author/>
  </authors>
  <commentList>
    <comment authorId="0" ref="K3">
      <text>
        <t xml:space="preserve">+robert@logicsavvy.com Updated these sizes from oz to lbs. Please push live, not urgent.
_Assigned to you_
	-Charlotte Katona</t>
      </text>
    </comment>
    <comment authorId="0" ref="P1">
      <text>
        <t xml:space="preserve">+robert@logicsavvy.com this column has been updated
_Assigned to you_
	-Scott Woodruff</t>
      </text>
    </comment>
    <comment authorId="0" ref="O7">
      <text>
        <t xml:space="preserve">+melissa@woodenwick.com
_Assigned to Melissa Conrad_
	-Melissa Conrad</t>
      </text>
    </comment>
    <comment authorId="0" ref="S1">
      <text>
        <t xml:space="preserve">+charlotte@woodenwick.com +chelsea@woodenwick.com do we have bulk pricing for these? We have a section on PDP.
	-Melissa Conrad
+melissa@woodenwick.com No lets remove bulk pricing on supplies
	-Charlotte Katona</t>
      </text>
    </comment>
  </commentList>
</comments>
</file>

<file path=xl/comments19.xml><?xml version="1.0" encoding="utf-8"?>
<comments xmlns:r="http://schemas.openxmlformats.org/officeDocument/2006/relationships" xmlns="http://schemas.openxmlformats.org/spreadsheetml/2006/main">
  <authors>
    <author/>
  </authors>
  <commentList>
    <comment authorId="0" ref="J5">
      <text>
        <t xml:space="preserve">+robert@logicsavvy.com for these boxes, they are sold in minimum of 4 but people can order 5+. Let me know how this needs to change in the document so it appears correctly. Min order is 4 boxes at $3.95 ea but once they have 4 in their cart, they can add a 5th for $3.95.
cc: +scott@woodenwick.com +charlotte@woodenwick.com
_Assigned to you_
	-Melissa Conrad
Mel, just checking you mean boxes not tins here right? lol.
	-Charlotte Katona
+Charlotte@woodenwick.com yes lol boxes not tins
	-Melissa Conrad</t>
      </text>
    </comment>
    <comment authorId="0" ref="R1">
      <text>
        <t xml:space="preserve">+robert@logicsavvy.com this text has been updated.
_Assigned to you_
	-Scott Woodruff</t>
      </text>
    </comment>
    <comment authorId="0" ref="K1">
      <text>
        <t xml:space="preserve">+charlotte@woodenwick.com do you know what COGS means?
_Assigned to Charlotte Katona_
	-Melissa Conrad
This is a column to add in the cost of goods sold of each product, so we can calculate ROI of sales and advertising each individual product. Not needed immediately.
	-Scott Woodruff
+scott@woodenwick.com Why do we need this on the logic savvy doc?
_Reassigned to Scott Woodruff_
	-Charlotte Katona
See comment above.
	-Scott Woodruff
I see, but can you explain how this data is going to be used to calculate ROI? Is it being connected with a plug in to a reporting tool for you?
	-Charlotte Katona
It's going to take the ad spent to bring in a single user, which will track what that user purchases and combined with the cost of the product itself will give us the ROI of the ad spend. It can be done by campaign or however we want to look at the data. It's all being autocalculated in the dashboard Robert is building.
	-Scott Woodruff
Got it. This info is mostly all in the V2 doc. If you want to come sit w me for a minute I can show you where to find this info.
	-Charlotte Katona</t>
      </text>
    </comment>
  </commentList>
</comments>
</file>

<file path=xl/comments20.xml><?xml version="1.0" encoding="utf-8"?>
<comments xmlns:r="http://schemas.openxmlformats.org/officeDocument/2006/relationships" xmlns="http://schemas.openxmlformats.org/spreadsheetml/2006/main">
  <authors>
    <author/>
  </authors>
  <commentList>
    <comment authorId="0" ref="V11">
      <text>
        <t xml:space="preserve">+melissa@woodenwick.com need dimensions
_Assigned to Melissa Conrad_
	-Robert Schofield</t>
      </text>
    </comment>
    <comment authorId="0" ref="V7">
      <text>
        <t xml:space="preserve">need dimensions for there +melissa@woodenwick.com
_Assigned to Melissa Conrad_
	-Robert Schofield
+robert@logicsavvy.com this has been updated! Thanks!
_Reassigned to you_
	-Melissa Conrad</t>
      </text>
    </comment>
    <comment authorId="0" ref="A6">
      <text>
        <t xml:space="preserve">+scott@woodenwick.com +robert@logicsavvy.com +charlotte@woodenwick.com additional sizes added here for diffuser bases. 1 GAL, 25 LBS, + 50 LBS. Let me know if you need anything else! Please get this up ASAP. Thanks!
_Assigned to you_
	-Melissa Conrad</t>
      </text>
    </comment>
    <comment authorId="0" ref="R15">
      <text>
        <t xml:space="preserve">+scott@woodenwick.com +robert@logicsavvy.com suggested OZ fill added here.
_Assigned to Scott Woodruff_
	-Melissa Conrad</t>
      </text>
    </comment>
  </commentList>
</comments>
</file>

<file path=xl/comments21.xml><?xml version="1.0" encoding="utf-8"?>
<comments xmlns:r="http://schemas.openxmlformats.org/officeDocument/2006/relationships" xmlns="http://schemas.openxmlformats.org/spreadsheetml/2006/main">
  <authors>
    <author/>
  </authors>
  <commentList>
    <comment authorId="0" ref="T2">
      <text>
        <t xml:space="preserve">+charlotte@woodenwick.com how do you plan to pass these price breaks over? I noticed they change between the selections of No Clips, Clips Separate, and Pre-Clipped.
	-Melissa Conrad
For ALL wick price breaks, they need to use the spreadsheet in column O. Does it make sense to you how that sheet is laid out +chelsea@woodenwick.com +melissa@woodenwick.com
	-Charlotte Katona
yep and we just went over it with Robert as well and he seems to understand!
	-Chelsea Fox</t>
      </text>
    </comment>
  </commentList>
</comments>
</file>

<file path=xl/sharedStrings.xml><?xml version="1.0" encoding="utf-8"?>
<sst xmlns="http://schemas.openxmlformats.org/spreadsheetml/2006/main" count="12103" uniqueCount="5214">
  <si>
    <t>Imagery Needs</t>
  </si>
  <si>
    <t>DEV CROP VIEW IN MOCK UP</t>
  </si>
  <si>
    <t>IMAGE NAME / NEED</t>
  </si>
  <si>
    <t>IMAGES 4 WEB DEV</t>
  </si>
  <si>
    <t>LP/HEADER COPY</t>
  </si>
  <si>
    <t>LONG BODY CONTENT COPY DOC</t>
  </si>
  <si>
    <t>Approved? Y/N</t>
  </si>
  <si>
    <t>Resized? Y/N</t>
  </si>
  <si>
    <t>Uploaded? Y/N</t>
  </si>
  <si>
    <t>Homepage Hero</t>
  </si>
  <si>
    <t>https://drive.google.com/open?id=16rRS8Ugo1S93NwpvEfJ4n4goMBv9S_Ra&amp;authuser=mehreen@woodenwick.com&amp;usp=drive_fs</t>
  </si>
  <si>
    <t xml:space="preserve">A MAKERS MARKETPLACE
We stand as a collaborative community striving to elevate, educate, and inspire through collective empowerment by providing unique, innovative products to Makers across the globe.
</t>
  </si>
  <si>
    <t>N</t>
  </si>
  <si>
    <t>Tile 1 (Vessel)</t>
  </si>
  <si>
    <t>https://drive.google.com/open?id=16w1IjCRfDP15UsOCr8ZG7jfcYTgEoX_O&amp;authuser=mehreen@woodenwick.com&amp;usp=drive_fs</t>
  </si>
  <si>
    <t>THE VESSELS</t>
  </si>
  <si>
    <t>Tile 2 (Fragrance)</t>
  </si>
  <si>
    <t>https://drive.google.com/open?id=16wRl5COsmg7yO7nS2BpdMSbWb5w-Ynwy&amp;authuser=mehreen@woodenwick.com&amp;usp=drive_fs</t>
  </si>
  <si>
    <t>THE FRAGRANCES</t>
  </si>
  <si>
    <t>Tile 3 (Wicks)</t>
  </si>
  <si>
    <t>https://drive.google.com/open?id=1755HqXXglG64Ggrm94ud9s7tDm2HFFIT&amp;authuser=mehreen@woodenwick.com&amp;usp=drive_fs</t>
  </si>
  <si>
    <t>THE WICKS</t>
  </si>
  <si>
    <t>Tile 4 (Wax)</t>
  </si>
  <si>
    <t>https://drive.google.com/open?id=176BsuF-GV6poJDXmyoQFpozcVCpj4zI5&amp;authuser=mehreen@woodenwick.com&amp;usp=drive_fs</t>
  </si>
  <si>
    <t>THE WAX</t>
  </si>
  <si>
    <t>Center Collection Product 1</t>
  </si>
  <si>
    <t>https://drive.google.com/open?id=17DCHM6PmqpZrCD3TDz-oj2qmskdQdztI&amp;authuser=chelsea@woodenwick.com&amp;usp=drive_fs</t>
  </si>
  <si>
    <t>THE AURA COLLECTION
Shop the Collection</t>
  </si>
  <si>
    <t>Center Collection Product 2</t>
  </si>
  <si>
    <t>https://drive.google.com/open?id=17ETa98rIOtp_B5RPO06_duF0Npw2uRV1&amp;authuser=chelsea@woodenwick.com&amp;usp=drive_fs</t>
  </si>
  <si>
    <t>Center Collection Product 3</t>
  </si>
  <si>
    <t>https://drive.google.com/open?id=17HdqTdGatyZklvwR1dwnhZlWNQc_J-nt&amp;authuser=chelsea@woodenwick.com&amp;usp=drive_fs</t>
  </si>
  <si>
    <t>Center Collection Product 4</t>
  </si>
  <si>
    <t>https://drive.google.com/open?id=17HeenaQgGICp606iEjzmALJyW_7MhRLK&amp;authuser=chelsea@woodenwick.com&amp;usp=drive_fs</t>
  </si>
  <si>
    <t>FOLLOW @woodenwick</t>
  </si>
  <si>
    <t>Secondary Hero</t>
  </si>
  <si>
    <t>https://drive.google.com/open?id=17OjAFTNDrVLEfLb-j7vrGozQPhcNvEj7&amp;authuser=mehreen@woodenwick.com&amp;usp=drive_fs</t>
  </si>
  <si>
    <t>ABOUT US  
The Wooden Wick Co. was built for creators like you, by creators like you. Through trend-setting assortments, eco-friendly offerings and charitable initiatives, we stand as a collaborative community striving to enlighten and uplift.
[About Us Page][Read More]</t>
  </si>
  <si>
    <t>Blog Hero</t>
  </si>
  <si>
    <t>https://drive.google.com/open?id=17X_vdlArmZQEjGqo8lKoHOcKzfb5tNX7&amp;authuser=mehreen@woodenwick.com&amp;usp=drive_fs</t>
  </si>
  <si>
    <t>On the Blog: How To Make a Wooden Wick Candle 
[https://woodenwick.com/how-to-make-a-wooden-wick-candle/][Read It]</t>
  </si>
  <si>
    <t>Footer</t>
  </si>
  <si>
    <t>https://drive.google.com/open?id=17bHY5F9u3c4tsXvpRczTBmGanVAQ0ak_&amp;authuser=mehreen@woodenwick.com&amp;usp=drive_fs</t>
  </si>
  <si>
    <t>THE LATEST CUSTOMER CARE 
Shipping + Returns 
Patent Information 
Policies 
FAQ 
Live Chat 
COMMUNITY 
The Guides 
The Story 
The Philanthropy 
The Blog 
CREATE 
The Wicks 
The Wax 
The Fragrances 
The Supplies 
CONNECT [icons here]</t>
  </si>
  <si>
    <t>Y</t>
  </si>
  <si>
    <t>Copy / Header Image (tbd)</t>
  </si>
  <si>
    <t>https://drive.google.com/open?id=1LqUWufdAMf9QkSljy295ITnPsmIK06tR&amp;authuser=shana@woodenwick.com&amp;usp=drive_fs</t>
  </si>
  <si>
    <t>MAKE THE CUT
Be the first to know about our latest news, special promotions, new products and more.
[] [Submit]</t>
  </si>
  <si>
    <t>Loading Symbol</t>
  </si>
  <si>
    <t>Native Sun Symbol</t>
  </si>
  <si>
    <t>LS advise if needed</t>
  </si>
  <si>
    <t>Header</t>
  </si>
  <si>
    <t>https://drive.google.com/open?id=17eJQ0YU49Ilvp34fdSTneO7AZZhW_kNU&amp;authuser=mehreen@woodenwick.com&amp;usp=drive_fs</t>
  </si>
  <si>
    <t xml:space="preserve">FRAGRANCE OILS
Our exclusive collection of phthalate free fragrance oils are unique, sophisticated and created using fine fragrance oils + pure essential oils from around the globe. </t>
  </si>
  <si>
    <t>New Arrivals</t>
  </si>
  <si>
    <t>https://drive.google.com/open?id=17sId_i_EYSSGSHWB3faOzVPze4s8h-2T&amp;authuser=mehreen@woodenwick.com&amp;usp=drive_fs</t>
  </si>
  <si>
    <t>NEW ARRIVALS</t>
  </si>
  <si>
    <t>Discovery Kits</t>
  </si>
  <si>
    <t>https://drive.google.com/open?id=17xMapL0wce8C1eg8m8nTH0zcML5-jKnu&amp;authuser=mehreen@woodenwick.com&amp;usp=drive_fs</t>
  </si>
  <si>
    <t>DISCOVERY KITS</t>
  </si>
  <si>
    <t>Top Sellers</t>
  </si>
  <si>
    <t>https://drive.google.com/open?id=181D9j-MiGPJA9sB296cbKaETwf3-_S19&amp;authuser=mehreen@woodenwick.com&amp;usp=drive_fs</t>
  </si>
  <si>
    <t>TOP SELLERS</t>
  </si>
  <si>
    <t>Seasonal</t>
  </si>
  <si>
    <t>https://drive.google.com/open?id=18CNqv08psK47Vcp3Qyur9zHd8W-WsWn6&amp;authuser=mehreen@woodenwick.com&amp;usp=drive_fs</t>
  </si>
  <si>
    <t>SEASONAL</t>
  </si>
  <si>
    <t>Natural</t>
  </si>
  <si>
    <t>https://drive.google.com/open?id=18KTRtAcPqIYwtHmZ3hoydG6JATFZfQGU&amp;authuser=mehreen@woodenwick.com&amp;usp=drive_fs</t>
  </si>
  <si>
    <t>NATURAL</t>
  </si>
  <si>
    <t>EDITORS Picks</t>
  </si>
  <si>
    <t>https://drive.google.com/open?id=189dno0vO_Zc4EwbjSzKr4PqwBOYmc9HQ&amp;authuser=mehreen@woodenwick.com&amp;usp=drive_fs</t>
  </si>
  <si>
    <t>EDITORS PICKS</t>
  </si>
  <si>
    <t>Luxury</t>
  </si>
  <si>
    <t>https://drive.google.com/open?id=18D5nlYTDaGrsHVYqP-D-j1_natiPnJI7&amp;authuser=mehreen@woodenwick.com&amp;usp=drive_fs</t>
  </si>
  <si>
    <t>LUXURY</t>
  </si>
  <si>
    <t>Spa</t>
  </si>
  <si>
    <t>https://drive.google.com/open?id=18HkFr-AMAuE04hUELSRZ-juurytBf5d-&amp;authuser=mehreen@woodenwick.com&amp;usp=drive_fs</t>
  </si>
  <si>
    <t>SPA</t>
  </si>
  <si>
    <t>Masculine</t>
  </si>
  <si>
    <t>https://drive.google.com/open?id=18Hlubb8z4w8du0VaqHtuy4gVVcl5zeZw&amp;authuser=mehreen@woodenwick.com&amp;usp=drive_fs</t>
  </si>
  <si>
    <t>MASCULINE</t>
  </si>
  <si>
    <t>Woody</t>
  </si>
  <si>
    <t>https://drive.google.com/open?id=18v0RLROll8dFJOFIDWXgCy8oLoYQeHDV&amp;authuser=mehreen@woodenwick.com&amp;usp=drive_fs</t>
  </si>
  <si>
    <t>WOODY</t>
  </si>
  <si>
    <t>Sweet</t>
  </si>
  <si>
    <t>https://drive.google.com/open?id=19CRYHfR4LZOI2aYClvhJ2vKa67Do_aV5&amp;authuser=mehreen@woodenwick.com&amp;usp=drive_fs</t>
  </si>
  <si>
    <t>SWEET</t>
  </si>
  <si>
    <t>Green</t>
  </si>
  <si>
    <t>https://drive.google.com/open?id=18MBu2HHwGDwEBJMXAWuPooRkBkEv4HlB&amp;authuser=mehreen@woodenwick.com&amp;usp=drive_fs</t>
  </si>
  <si>
    <t>GREEN</t>
  </si>
  <si>
    <t>Floral</t>
  </si>
  <si>
    <t>https://drive.google.com/open?id=18nmP93ST7-M1dI9oOM3akbau1wPCTHe8&amp;authuser=mehreen@woodenwick.com&amp;usp=drive_fs</t>
  </si>
  <si>
    <t>FLORAL</t>
  </si>
  <si>
    <t>Spicy</t>
  </si>
  <si>
    <t>https://drive.google.com/open?id=18_WiFGTbygXz3y-n9X3h8U2g09vyEDcr&amp;authuser=mehreen@woodenwick.com&amp;usp=drive_fs</t>
  </si>
  <si>
    <t>SPICY</t>
  </si>
  <si>
    <t>Citrus</t>
  </si>
  <si>
    <t>https://drive.google.com/open?id=18RuFhhFupw3mGw9z0A3JQUKM-I1Obxp8&amp;authuser=mehreen@woodenwick.com&amp;usp=drive_fs</t>
  </si>
  <si>
    <t>CITRUS</t>
  </si>
  <si>
    <t>Fruity</t>
  </si>
  <si>
    <t>https://drive.google.com/open?id=18piUgQyhnihrNVedlTq4pDo9C8cRqIW-&amp;authuser=mehreen@woodenwick.com&amp;usp=drive_fs</t>
  </si>
  <si>
    <t>FRUITY</t>
  </si>
  <si>
    <t>Oceanic</t>
  </si>
  <si>
    <t>https://drive.google.com/open?id=19CpMOgHHX00XB3Hh5NdPKzgaJT1x2OGX&amp;authuser=mehreen@woodenwick.com&amp;usp=drive_fs</t>
  </si>
  <si>
    <t>OCEANIC</t>
  </si>
  <si>
    <t xml:space="preserve">Gourmand </t>
  </si>
  <si>
    <t>https://drive.google.com/open?id=18IKMooZEOEA9Y5vCUvad4QW2ObWWFbUO&amp;authuser=mehreen@woodenwick.com&amp;usp=drive_fs</t>
  </si>
  <si>
    <t>GOURMAND</t>
  </si>
  <si>
    <t>Fragrance PDP</t>
  </si>
  <si>
    <t>Fragrance Thumbnail</t>
  </si>
  <si>
    <t>See Next Tab</t>
  </si>
  <si>
    <t>Fragrance Notes PDP ALT 1</t>
  </si>
  <si>
    <t>Fragrance Notes + Bottle PDP ALT 2 (tbd)</t>
  </si>
  <si>
    <t>Fragrance Lifestyle PDP ALT 3 (tbd)</t>
  </si>
  <si>
    <t>Wicks</t>
  </si>
  <si>
    <t>https://drive.google.com/open?id=1RKkfTSvg9YvzMy7quFHvvavyY7Fzc3Bi&amp;authuser=chelsea@woodenwick.com&amp;usp=drive_fs</t>
  </si>
  <si>
    <t>HAVE THE BOX ABOVE THESE SUPPLIES ON ALL PAGES READ:
"SHOP MAKER SUPPLIES + COMPONENTS"</t>
  </si>
  <si>
    <t>Fragrance</t>
  </si>
  <si>
    <t>https://drive.google.com/open?id=1RKkfTSvg9YvzMy7quFHvvavyY7Fzc3Bi&amp;authuser=shana@woodenwick.com&amp;usp=drive_fs</t>
  </si>
  <si>
    <t>Vessels</t>
  </si>
  <si>
    <t>https://drive.google.com/open?id=1TWWvXU0esPdAUfvd7WwnzD-a2sQG1eyV&amp;authuser=shana@woodenwick.com&amp;usp=drive_fs</t>
  </si>
  <si>
    <t>Packaging</t>
  </si>
  <si>
    <t>https://drive.google.com/open?id=1Ro617VhNmXJoWSAcyhQLSCBdlmCyCaaM&amp;authuser=shana@woodenwick.com&amp;usp=drive_fs</t>
  </si>
  <si>
    <t>Supplies</t>
  </si>
  <si>
    <t>https://drive.google.com/open?id=1RYDEgW_d0IU44PTnufxQ1hsBnsz_kbm_&amp;authuser=shana@woodenwick.com&amp;usp=drive_fs</t>
  </si>
  <si>
    <t>Wax</t>
  </si>
  <si>
    <t>https://drive.google.com/open?id=1TiHS7hJz1MqFMzqo5WBmTcq6ilDG7o7k&amp;authuser=shana@woodenwick.com&amp;usp=drive_fs</t>
  </si>
  <si>
    <t>Candle Kits</t>
  </si>
  <si>
    <t>https://drive.google.com/open?id=1RuIEYvWsbbK8F5eJQqdN7wCzPXobggTf&amp;authuser=shana@woodenwick.com&amp;usp=drive_fs</t>
  </si>
  <si>
    <t>Lids</t>
  </si>
  <si>
    <t>https://drive.google.com/open?id=1RyzxWoTXRkeo0wU2FokP-ZYrThc2-bll&amp;authuser=shana@woodenwick.com&amp;usp=drive_fs</t>
  </si>
  <si>
    <t>Wick Clips</t>
  </si>
  <si>
    <t>https://drive.google.com/open?id=1RM-wriqVehwHA_pCz5aXy_MavxMEFLOr&amp;authuser=shana@woodenwick.com&amp;usp=drive_fs</t>
  </si>
  <si>
    <t>Fragrance Kits</t>
  </si>
  <si>
    <t>https://drive.google.com/open?id=1TF4a_ObBV2FoaZlUEeqGxRtHjyuYYgT7&amp;authuser=shana@woodenwick.com&amp;usp=drive_fs</t>
  </si>
  <si>
    <t>Wick Sample Kits</t>
  </si>
  <si>
    <t>https://drive.google.com/open?id=1TS4Fm72Bi2HAWKaV6_qACavWg95r7KQh&amp;authuser=shana@woodenwick.com&amp;usp=drive_fs</t>
  </si>
  <si>
    <t>Header Hero</t>
  </si>
  <si>
    <t>https://drive.google.com/open?id=1ISoiA9cE14O50NNj0DEUiQZ6R4Z83slt&amp;authuser=shana@woodenwick.com&amp;usp=drive_fs</t>
  </si>
  <si>
    <t>CURATED CANDLE KITS
Create your own luxurious candles with our easy-to-use Curated Candle Kits.</t>
  </si>
  <si>
    <t>https://drive.google.com/open?id=1L297Ty055qg5SJj1sVa_bw2vP3kHdGHp&amp;authuser=shana@woodenwick.com&amp;usp=drive_fs</t>
  </si>
  <si>
    <t>THE VESSELS
Hand-picked and curated just for you, these vessels are sourced from around the globe and made by artisans, top candle makers and unique manufacturers.</t>
  </si>
  <si>
    <t>The Essential Oils Landing Page</t>
  </si>
  <si>
    <t xml:space="preserve">WW-HEADER-EO-PAGE-2
</t>
  </si>
  <si>
    <t xml:space="preserve">THE ESSENTIAL OILS
Consciously curated, 100% pure + powerful essential oils. </t>
  </si>
  <si>
    <t>https://drive.google.com/open?id=1LppL5mXyQb9VL1o-zTvcgsE9NQCIfOKU&amp;authuser=shana@woodenwick.com&amp;usp=drive_fs</t>
  </si>
  <si>
    <t>THE PACKAGING
Elevate your candle experience with elegant and sophisticated packaging.</t>
  </si>
  <si>
    <t>The Spray Supplies Landing Page</t>
  </si>
  <si>
    <t>https://drive.google.com/file/d/1EEqH-jaeaFC-qQCGN_6nwRfs9nR7Nn6B/view</t>
  </si>
  <si>
    <t>THE SPRAY SUPPLIES
Cleanse + purify your space with natural bases and eco bottles for hand, room, and body sprays.</t>
  </si>
  <si>
    <t>https://drive.google.com/open?id=1F9B81ri3irOVGYQENpfouP-rO7NvHvK9&amp;authuser=shana@woodenwick.com&amp;usp=drive_fs
OR
https://drive.google.com/open?id=1MaZeK19ZA43yjJi2mJbhLR2swryhfIc-&amp;authuser=shana@woodenwick.com&amp;usp=drive_fs</t>
  </si>
  <si>
    <t>CANDLE MAKING SUPPLIES
Supplies are the keys to making, just make sure to have these must-haves for every level of your making.</t>
  </si>
  <si>
    <t>Supplies Thumbnail</t>
  </si>
  <si>
    <t>https://drive.google.com/open?id=1LHb6R9MIc74B9FS5QwXMUOEa2hGzBEMy&amp;authuser=shana@woodenwick.com&amp;usp=drive_fs</t>
  </si>
  <si>
    <t>THE WAX
Not your ordinary waxes. Our exclusive wax blends are superior quality waxes used by premier luxury candle brands. Our smooth, creamy, luxurious waxes hold a heavy fragrance load and optimum burn performance.</t>
  </si>
  <si>
    <t>Hero Image</t>
  </si>
  <si>
    <t>https://drive.google.com/open?id=1YAQN6N7z0BJEOphUxsugqnFblYqdlsLH</t>
  </si>
  <si>
    <t>Elevate your candle, home, + body care projects with new natural mica pigments and unique crystals.</t>
  </si>
  <si>
    <t>https://drive.google.com/open?id=1XvZ5UdzkvNGTRQ7a2PFWWRh_eLDTQmx7</t>
  </si>
  <si>
    <t>Discover how easy it is to create luxurious, sensory experiences with your favorite Wooden Wick Co. fragrances and exclusive Natural Diffuser Supplies.</t>
  </si>
  <si>
    <t>https://drive.google.com/open?id=1KE79Ijh8r0xCDzEDQwGt8sUmYlBZxPzE&amp;authuser=shana@woodenwick.com&amp;usp=drive_fs</t>
  </si>
  <si>
    <t>THE GUIDES
Your go-to Maker's resource for all making tips + tricks.</t>
  </si>
  <si>
    <t>The Guides Landing Page</t>
  </si>
  <si>
    <t>Wick Selection Guide Thumbnail</t>
  </si>
  <si>
    <t>https://drive.google.com/open?id=1KgvY3PStQvSigv7qmkZDgPDhFixwHCTQ&amp;authuser=shana@woodenwick.com&amp;usp=drive_fs</t>
  </si>
  <si>
    <t>Explore the step-by-step quiz below to determine the best wick for your wax and vessel.</t>
  </si>
  <si>
    <t>Fragrance Percentage Chart Thumbnail</t>
  </si>
  <si>
    <t>https://drive.google.com/open?id=1KWONEMcn4pz0DuEBAOErNKd4wZhHACAE&amp;authuser=shana@woodenwick.com&amp;usp=drive_fs</t>
  </si>
  <si>
    <t>Explore the guide to help determine the best fragrance percentage based on vessel sizing.</t>
  </si>
  <si>
    <t>Wick Buying (Wax Spec) Guide Thumbnail</t>
  </si>
  <si>
    <t>https://drive.google.com/open?id=1KP6PZMvPy9Wa_0jo57pe0HPBGBpMrC2L&amp;authuser=shana@woodenwick.com&amp;usp=drive_fs</t>
  </si>
  <si>
    <t>Buying the right wick is all about the wax. Make life easy with the wick to wax match up guide.</t>
  </si>
  <si>
    <t>https://drive.google.com/open?id=1LZiAEeDE2Wp_cq_3QVIIppJlXi-iHStx&amp;authuser=shana@woodenwick.com&amp;usp=drive_fs</t>
  </si>
  <si>
    <t>THE LIDS
Our custom vessel lids come in a variety of colors, wood stains and thicknesses. Each lid pairs beautifually with our signature + timeliess Aura Vessel Collection.</t>
  </si>
  <si>
    <t>https://drive.google.com/open?id=1C7EAvNHj7gTAO4StYZJpl99prX1BstRT&amp;authuser=shana@woodenwick.com&amp;usp=drive_fs</t>
  </si>
  <si>
    <r>
      <t xml:space="preserve">THANK YOU. YOUR ORDER HAS BEEN RECIEVED.
</t>
    </r>
    <r>
      <rPr>
        <u/>
      </rPr>
      <t xml:space="preserve">VIEW ORDER DETAILS
</t>
    </r>
    <r>
      <t xml:space="preserve">To receive exclusive offers, create a wish list and view
order history, please create an account.
CREATE AN ACCOUNT
</t>
    </r>
  </si>
  <si>
    <t>https://drive.google.com/open?id=1Qb4RxEhhm_MFqi6xACoOL6kuEuMqEAG-&amp;authuser=shana@woodenwick.com&amp;usp=drive_fs</t>
  </si>
  <si>
    <t>SHOP WOODEN WICKS
As the original Worldwide Manufacturer of Wooden Wicks, we encourage you to shop our innovative wick options in a variety of widths, thicknesses, and styles to find the perfect wick for your candle.</t>
  </si>
  <si>
    <t>Quick Shop Thumbnail</t>
  </si>
  <si>
    <t>https://drive.google.com/open?id=1SHruPJNtbeWwRtc9M2i84-RfjmExRCuX&amp;authuser=shana@woodenwick.com&amp;usp=drive_fs</t>
  </si>
  <si>
    <t>I ALREADY KNOW WHAT I WANT</t>
  </si>
  <si>
    <t>Wick Selection Guide Thumbnail (rectangle)</t>
  </si>
  <si>
    <t>https://drive.google.com/open?id=1SLcOwbw9HbmW1lPCVXAX6oJDQdhU7mnC&amp;authuser=shana@woodenwick.com&amp;usp=drive_fs</t>
  </si>
  <si>
    <t>GIVE ME GUIDANCE
[][see wick selection guide]</t>
  </si>
  <si>
    <t>Wick Sample Kit Thumbnail (rectangle)</t>
  </si>
  <si>
    <t>https://drive.google.com/open?id=1SXWNNDydJuC9weh40QHkX2y7vnTaVTsU&amp;authuser=shana@woodenwick.com&amp;usp=drive_fs</t>
  </si>
  <si>
    <t>[] [order a wick sample kit]</t>
  </si>
  <si>
    <t>Shop All Wooden Wicks Thumbnail (rectangle)</t>
  </si>
  <si>
    <t>https://drive.google.com/open?id=1Sd3FkeFxZJ-7GkUahsFcgcY4y-bVhZjO&amp;authuser=shana@woodenwick.com&amp;usp=drive_fs</t>
  </si>
  <si>
    <t>[] [shop all wooden wicks]</t>
  </si>
  <si>
    <t xml:space="preserve">Wick Lifestyle Shot </t>
  </si>
  <si>
    <t>https://drive.google.com/open?id=1UdcFtzP4Gzfw1xagI4XijEtQx5PQegZ_&amp;authuser=shana@woodenwick.com&amp;usp=drive_fs</t>
  </si>
  <si>
    <t>Wick Product Shot  -  Specific Wick Once Clicked on Options (example here, but will vary from wick to wick depending on what option user clicks)</t>
  </si>
  <si>
    <t>https://drive.google.com/open?id=1Hz9m9uSju39L_9IaJuO9nQkg7ZDdDVnj&amp;authuser=chelsea@woodenwick.com&amp;usp=drive_fs</t>
  </si>
  <si>
    <t>WICK SELECTION GUIDE
Explore the step-by-step quiz below to determine the best wick for your wax and vessel.
TEST
Explore the step-by-step quiz below to determine the best wick for your wax and vessel.</t>
  </si>
  <si>
    <t>Vessel Measurement Example Image</t>
  </si>
  <si>
    <t>https://drive.google.com/open?id=1I29SzwQXIs-5u6UUoQ5_rDV0pR60_ldN&amp;authuser=shana@woodenwick.com&amp;usp=drive_fs</t>
  </si>
  <si>
    <t>https://drive.google.com/open?id=1NZXIF__N84E53jeanvnvfvbhk6LYvfhC&amp;authuser=shana@woodenwick.com&amp;usp=drive_fs</t>
  </si>
  <si>
    <r>
      <rPr>
        <strike/>
      </rPr>
      <t>Fragrance Sample Kit (Curate Your Own)</t>
    </r>
    <r>
      <t xml:space="preserve"> HOLD</t>
    </r>
  </si>
  <si>
    <t>HOLD FOR LATER</t>
  </si>
  <si>
    <t>https://drive.google.com/open?id=1Wxb_VSewUA1BRvaUYWxSO_CUW9vbQU2G&amp;authuser=shana@woodenwick.com&amp;usp=drive_fs</t>
  </si>
  <si>
    <t>FRAGRANCE DISCOVERY KITS
Find your signature scent by sampling and discovering our curated fragrance collection kits.</t>
  </si>
  <si>
    <t>Fragrance Sample Kit Thumbnail</t>
  </si>
  <si>
    <t>Fragrance Kit Thumbnail</t>
  </si>
  <si>
    <t>https://drive.google.com/open?id=1WkgJaeCW9XOIwNyQ6nxKoOjFzwZr4iay&amp;authuser=shana@woodenwick.com&amp;usp=drive_fs</t>
  </si>
  <si>
    <t>Fragrance Kit PDP ALT 1</t>
  </si>
  <si>
    <t>https://drive.google.com/open?id=1VlG1vx7TaoZEF7ULIwUgpeYtYlS5q700&amp;authuser=shana@woodenwick.com&amp;usp=drive_fs</t>
  </si>
  <si>
    <t>Fragrance Kit PDP ALT 2</t>
  </si>
  <si>
    <t>https://drive.google.com/open?id=1WY-kC7CHpkc89Hh7ze09z28IvPzg2GfD&amp;authuser=shana@woodenwick.com&amp;usp=drive_fs</t>
  </si>
  <si>
    <t>Fragrance Sample Kit PDP</t>
  </si>
  <si>
    <t>Fragrance Kit Lifestyle PDP ALT 3 (tbd)</t>
  </si>
  <si>
    <t>See Next Tab for Adtl frag. kit pdp alts, as these will vary from kit to kit</t>
  </si>
  <si>
    <t xml:space="preserve">Generic Wick Lifestyle Shot </t>
  </si>
  <si>
    <t>https://drive.google.com/open?id=1DVWMiZXpTXPpPBUZVrMqebC_uYte6HSj&amp;authuser=shana@woodenwick.com&amp;usp=drive_fs</t>
  </si>
  <si>
    <t>CUSTOMIZED WICK REQUEST FORM
If your request is outside our range of options, please contact us directly. One of our Candle Making Specialists will be in touch.</t>
  </si>
  <si>
    <t>CUSTOMIZED WICK 
For orders less than 1,000 wicks, there will be a set up fee of $10 per order. Please allow 1-2 weeks for manufacturing time.</t>
  </si>
  <si>
    <t>https://drive.google.com/open?id=1X4LJSJeqnsq88KmA_Op-a0T6pfKd51Rt&amp;authuser=shana@woodenwick.com&amp;usp=drive_fs</t>
  </si>
  <si>
    <t>ABOUT US</t>
  </si>
  <si>
    <t>Tile 1 (wick lifestyle)</t>
  </si>
  <si>
    <t>https://drive.google.com/open?id=1X9PvNnv0i4R4y4h3s3xNa8E2C9GWMJXj&amp;authuser=shana@woodenwick.com&amp;usp=drive_fs</t>
  </si>
  <si>
    <t>Tile 2 (in-candle lifestyle)</t>
  </si>
  <si>
    <t>https://drive.google.com/open?id=1XFc0nDNN5fP53Dj3g_v92MCuyWnyTfrl&amp;authuser=shana@woodenwick.com&amp;usp=drive_fs</t>
  </si>
  <si>
    <t>Tile 3 (ethical charity)</t>
  </si>
  <si>
    <t>https://drive.google.com/open?id=1XJ7wXHCrWG5_SmMNGbLkYH0ANGWCxYv7&amp;authuser=shana@woodenwick.com&amp;usp=drive_fs</t>
  </si>
  <si>
    <t>Tile 4 (group shot wide)</t>
  </si>
  <si>
    <t>https://drive.google.com/open?id=1XLzvLf6aOHlrtU0zxeOtBZc14LEmUpAH&amp;authuser=shana@woodenwick.com&amp;usp=drive_fs</t>
  </si>
  <si>
    <t>Tile 5 (wax burn in-candle)</t>
  </si>
  <si>
    <t>https://drive.google.com/open?id=1XSIoXfJFBx0cXbiZ6WUfR-Ee2LySE0i7&amp;authuser=shana@woodenwick.com&amp;usp=drive_fs</t>
  </si>
  <si>
    <t>Tile 6 (in-candle lifestyle)</t>
  </si>
  <si>
    <t>https://drive.google.com/open?id=1XT4eV5UyYJSi85dQ6fAYycpc8VOb-J4x&amp;authuser=shana@woodenwick.com&amp;usp=drive_fs</t>
  </si>
  <si>
    <t>Tile 7 (wick lifestyle)</t>
  </si>
  <si>
    <t>https://drive.google.com/open?id=1Xbp5rgAoN1xBLLJlYG_BmW4ySGTL8CCa&amp;authuser=shana@woodenwick.com&amp;usp=drive_fs</t>
  </si>
  <si>
    <t>Tile 8 (manufacturing specs)</t>
  </si>
  <si>
    <t>https://drive.google.com/open?id=1XwiE3Z6mXDpLXnz6x0H4gMx1ezU_m7Tx&amp;authuser=shana@woodenwick.com&amp;usp=drive_fs</t>
  </si>
  <si>
    <t>Tile 9 (referral partners)</t>
  </si>
  <si>
    <t>https://drive.google.com/open?id=1Y55j1ZtH6m07t_r0BOLpdZPYPsDC-eNP&amp;authuser=shana@woodenwick.com&amp;usp=drive_fs</t>
  </si>
  <si>
    <t>Various Overlay Header Thumbnails</t>
  </si>
  <si>
    <t>Pull from current site for now</t>
  </si>
  <si>
    <t>https://drive.google.com/open?id=1Iyfciy8iD9TRfrQMDGRnNsjg2GjtKgYy&amp;authuser=shana@woodenwick.com&amp;usp=drive_fs</t>
  </si>
  <si>
    <t xml:space="preserve">FREQUENTLY ASKED QUESTIONS
Burning questions? We’ve got you covered. Type your question in the search bar or browse through the helpful links and videos below.
</t>
  </si>
  <si>
    <t>Tile 1 (Image or Video tbd)</t>
  </si>
  <si>
    <t>https://www.youtube.com/watch?v=osyTaJZUAZo</t>
  </si>
  <si>
    <t>COMMON QUESTIONS
What size Wooden Wick should I use?
Will Wooden Wicks work with my wax?
What Wooden Wick works best with my vessel size?
Why isn't my Wooden Wick staying lit?
How do I trim my Wooden Wick?
What's an ideal flame height?
How do I calculate fragrance load?</t>
  </si>
  <si>
    <t>Video Tile 1</t>
  </si>
  <si>
    <t>https://www.youtube.com/watch?v=zgUM6u8FOlE</t>
  </si>
  <si>
    <t>Video Tile 2</t>
  </si>
  <si>
    <t>Video Tile 3</t>
  </si>
  <si>
    <t>https://www.youtube.com/watch?v=ZYu3ZLgO2lg</t>
  </si>
  <si>
    <t>Video Tile 4</t>
  </si>
  <si>
    <t>https://www.youtube.com/watch?v=WLZ7vlydeDM</t>
  </si>
  <si>
    <t>FAQ</t>
  </si>
  <si>
    <t>Which Wick Is Mine Chart</t>
  </si>
  <si>
    <t>https://drive.google.com/open?id=1ll_3i6mn9IXpLCpWst99IednBaTU_-mC&amp;authuser=chelsea@woodenwick.com&amp;usp=drive_fs</t>
  </si>
  <si>
    <t>Wick Sizing Chart</t>
  </si>
  <si>
    <t>https://drive.google.com/open?id=1lkn1bjCOt9MSHn_ohmx749rN14c6CPwH&amp;authuser=chelsea@woodenwick.com&amp;usp=drive_fs</t>
  </si>
  <si>
    <t>https://drive.google.com/open?id=1Dx1BAn3n1OARglZlVX5Yz8_db5j9OJOb&amp;authuser=shana@woodenwick.com&amp;usp=drive_fs</t>
  </si>
  <si>
    <t>FRAGRANCE PERCENTAGE CHART
The guide below will help determine the best fragrance percentage based on vessel sizing.</t>
  </si>
  <si>
    <t>https://drive.google.com/open?id=1EUGXosP7cCuJ4Jls7OF6rmU_sIjedcZD&amp;authuser=shana@woodenwick.com&amp;usp=drive_fs</t>
  </si>
  <si>
    <t>THE HEAT GUN GUIDE
The heat gun is a wonderful tool we recommend to finish off your candles, but remember to follow the guide below.</t>
  </si>
  <si>
    <t>Product Sub Hero (seamless pic of gun itself)</t>
  </si>
  <si>
    <t>https://drive.google.com/open?id=1ESkjvPeFU9-M4u2mRJV7F7UIS9wBxEzG&amp;authuser=shana@woodenwick.com&amp;usp=drive_fs</t>
  </si>
  <si>
    <t>https://drive.google.com/open?id=1Exstqt4xkCCiC8SxZBDMF4nmOZcc5xmO&amp;authuser=shana@woodenwick.com&amp;usp=drive_fs</t>
  </si>
  <si>
    <t>THE PATENTS
The Wooden Wick Co. has several patents, outlined below. Please contact us with any questions.</t>
  </si>
  <si>
    <t>https://drive.google.com/open?id=1FTlglXNg6RUNhDa_0qYPB_knP2iRVc7l&amp;authuser=shana@woodenwick.com&amp;usp=drive_fs</t>
  </si>
  <si>
    <t>THE PRIVACY POLICY
Policy and privacy are important, but can be confusing. No worries, we simplified for you below.</t>
  </si>
  <si>
    <t>https://drive.google.com/open?id=1G0DEtMLsh6gmYZYs2PXXWA5jltIfQMMQ&amp;authuser=shana@woodenwick.com&amp;usp=drive_fs</t>
  </si>
  <si>
    <t>https://drive.google.com/open?id=1H4f6NnNz9X4YW1-_N70UEtTw0JjPrCF1&amp;authuser=shana@woodenwick.com&amp;usp=drive_fs</t>
  </si>
  <si>
    <t>THE WICK TO WAX BUYING GUIDE
Buying the right wick is all about the wax. Make life easy with the wick to wax match up guide below.</t>
  </si>
  <si>
    <t>https://drive.google.com/open?id=1CimTxKn4Crc-SPXPEx2LFWJZowdvOCyA&amp;authuser=shana@woodenwick.com&amp;usp=drive_fs</t>
  </si>
  <si>
    <t xml:space="preserve">404
Looks like something went wrong on our end. Sorry about that.
GO BACK TO HOMEPAGE 
</t>
  </si>
  <si>
    <t>WICK SELECTION GUIDE</t>
  </si>
  <si>
    <t>Reference: https://woodenwick.com/wick-selection-guide/</t>
  </si>
  <si>
    <t>An easy-to-use and helpful tool created to assist you in narrowing down the wick selections for your particular candle.
We suggest purchasing a Sample Kit that includes all of our wick types and sizes for your testing to determine the ultimate wick for your candle.
PLEASE NOTE: We recommend you test these wicks initially based on the candle specs you provided. We cannot guarantee the level of performance in your candle product since factors, such as; wax, dye, fragrance, fragrance load, and container size all affect the levels of crackle and burn performance of wooden wicks in your candle.
For wider or taller vessels, the size of the wick may need to be customized to achieve optimal performance. For candles with high fragrance and dye loads, a thicker wick may be needed.</t>
  </si>
  <si>
    <t>CANDLE VESSEL + LID</t>
  </si>
  <si>
    <t xml:space="preserve">SHOP BY            </t>
  </si>
  <si>
    <t xml:space="preserve">COLLECTION           </t>
  </si>
  <si>
    <t xml:space="preserve">MATERIAL          </t>
  </si>
  <si>
    <t xml:space="preserve">COLOR                                   </t>
  </si>
  <si>
    <t xml:space="preserve">                               </t>
  </si>
  <si>
    <t xml:space="preserve">SHAPE                     </t>
  </si>
  <si>
    <t>VIEW ALL</t>
  </si>
  <si>
    <t>VESSELS</t>
  </si>
  <si>
    <t>GLASS</t>
  </si>
  <si>
    <t>WHITE</t>
  </si>
  <si>
    <t>COPPER</t>
  </si>
  <si>
    <t>YELLOW</t>
  </si>
  <si>
    <t>CIRCULAR</t>
  </si>
  <si>
    <t>LIDS</t>
  </si>
  <si>
    <t>METAL</t>
  </si>
  <si>
    <t>BLACK</t>
  </si>
  <si>
    <t>GOLD</t>
  </si>
  <si>
    <t>CLEAR</t>
  </si>
  <si>
    <t>SQUARE</t>
  </si>
  <si>
    <t>CERAMIC</t>
  </si>
  <si>
    <t>BLUSH</t>
  </si>
  <si>
    <t>GREY</t>
  </si>
  <si>
    <t>ABSTRACT</t>
  </si>
  <si>
    <t>WOOD</t>
  </si>
  <si>
    <t>SAGE</t>
  </si>
  <si>
    <t>TAN</t>
  </si>
  <si>
    <t>CREAM</t>
  </si>
  <si>
    <t>CORK</t>
  </si>
  <si>
    <t>BLUE</t>
  </si>
  <si>
    <t>BROWN</t>
  </si>
  <si>
    <t>NATURAL STONE</t>
  </si>
  <si>
    <t>FRAGRANCES</t>
  </si>
  <si>
    <t xml:space="preserve">SHOP BY             </t>
  </si>
  <si>
    <t xml:space="preserve">COLLECTION </t>
  </si>
  <si>
    <t xml:space="preserve">                  </t>
  </si>
  <si>
    <t>SCENT CATEGORY</t>
  </si>
  <si>
    <t xml:space="preserve">               </t>
  </si>
  <si>
    <t>POPULAR SCENT NOTES</t>
  </si>
  <si>
    <t xml:space="preserve">                             </t>
  </si>
  <si>
    <t>ALL NATURAL</t>
  </si>
  <si>
    <t>SPRING</t>
  </si>
  <si>
    <t>AQUATIC</t>
  </si>
  <si>
    <t>AMBER</t>
  </si>
  <si>
    <t>COCONUT</t>
  </si>
  <si>
    <t>NEROLI</t>
  </si>
  <si>
    <t>ROSE</t>
  </si>
  <si>
    <t xml:space="preserve">SPA </t>
  </si>
  <si>
    <t>SUMMER</t>
  </si>
  <si>
    <t>AROMATIC</t>
  </si>
  <si>
    <t>ORIENTAL</t>
  </si>
  <si>
    <t>BERGAMOT</t>
  </si>
  <si>
    <t>GARDENIA</t>
  </si>
  <si>
    <t>ORANGE</t>
  </si>
  <si>
    <t>SANDALWOOD</t>
  </si>
  <si>
    <t>FALL</t>
  </si>
  <si>
    <t>BERRIES</t>
  </si>
  <si>
    <t>HONEY</t>
  </si>
  <si>
    <t>OUD</t>
  </si>
  <si>
    <t>TUBEROSE</t>
  </si>
  <si>
    <t>SPECIAL DEALS</t>
  </si>
  <si>
    <t>HOLIDAY</t>
  </si>
  <si>
    <t>CEDAR</t>
  </si>
  <si>
    <t>JASMINE</t>
  </si>
  <si>
    <t>PATCHOULI</t>
  </si>
  <si>
    <t>VANILLA</t>
  </si>
  <si>
    <t>COCOA</t>
  </si>
  <si>
    <t>LAVENDER</t>
  </si>
  <si>
    <t>PEACH</t>
  </si>
  <si>
    <t>VETIVER</t>
  </si>
  <si>
    <t>ESSENTIAL OILS</t>
  </si>
  <si>
    <t xml:space="preserve">BENEFITS </t>
  </si>
  <si>
    <t>REDUCE STRESS</t>
  </si>
  <si>
    <t>BOOST ENERGY</t>
  </si>
  <si>
    <t>IMPROVE SLEEP</t>
  </si>
  <si>
    <t>SKIN BRIGHTENING</t>
  </si>
  <si>
    <t>ANTIBACTERIAL</t>
  </si>
  <si>
    <t>AID DIGESTION</t>
  </si>
  <si>
    <t>ANTI-INFLAMMATORY</t>
  </si>
  <si>
    <t>IMMUNE SUPPORT</t>
  </si>
  <si>
    <t>FILTERS</t>
  </si>
  <si>
    <t xml:space="preserve">SHOP BY                </t>
  </si>
  <si>
    <t xml:space="preserve">                     </t>
  </si>
  <si>
    <t>SEASON</t>
  </si>
  <si>
    <t xml:space="preserve">SCENT CATEGORY              </t>
  </si>
  <si>
    <t>TRENDY + TOP SELLERS</t>
  </si>
  <si>
    <t>JUICY + FRUITY</t>
  </si>
  <si>
    <t>PURE + NATURAL</t>
  </si>
  <si>
    <t>SWEET + DECADENT</t>
  </si>
  <si>
    <t>SPA + REMEDY</t>
  </si>
  <si>
    <t>FRESH + FLORAL</t>
  </si>
  <si>
    <t>FRAGRANCE KIT</t>
  </si>
  <si>
    <t>LUXE + CHIC</t>
  </si>
  <si>
    <t>WOODY + EARTHY</t>
  </si>
  <si>
    <t>CITRUS + HERBS</t>
  </si>
  <si>
    <t>SEXY + MANLY</t>
  </si>
  <si>
    <t>CELEBRATION</t>
  </si>
  <si>
    <r>
      <t xml:space="preserve">SHOP BY: 
</t>
    </r>
    <r>
      <rPr/>
      <t>DIFFUSER REEDS
DIFFUSER VESSELS
DIFFUSER LIDS 
DIFFUSER BASES
VIEW ALL</t>
    </r>
  </si>
  <si>
    <r>
      <t xml:space="preserve">REED COLORS:
</t>
    </r>
    <r>
      <rPr/>
      <t>NATURAL
BLACK
7" HEIGHT
8" HEIGHT
12" HEIGHT</t>
    </r>
  </si>
  <si>
    <r>
      <t xml:space="preserve">DIFFUSER BASES:
</t>
    </r>
    <r>
      <rPr/>
      <t>ALL NATURAL
VEGAN
GMO-FREE
COCONUT INFUSED</t>
    </r>
  </si>
  <si>
    <r>
      <t xml:space="preserve">DIFFUSER VESSEL COLORS:
</t>
    </r>
    <r>
      <rPr/>
      <t>COPPER
WHITE
BLACK
WHITE/GOLD
NATURAL</t>
    </r>
  </si>
  <si>
    <t>THE SPRAY SUPPLIES</t>
  </si>
  <si>
    <t>SHOP BY</t>
  </si>
  <si>
    <t>COLLECTION</t>
  </si>
  <si>
    <t>COLOR</t>
  </si>
  <si>
    <t>MAKER KITS</t>
  </si>
  <si>
    <t>BASES</t>
  </si>
  <si>
    <t>BOTTLES</t>
  </si>
  <si>
    <t>FROST</t>
  </si>
  <si>
    <t>CRYSTALS</t>
  </si>
  <si>
    <t>PURPLE</t>
  </si>
  <si>
    <t>RED</t>
  </si>
  <si>
    <t>PINK</t>
  </si>
  <si>
    <t>THE SOAP SUPPLIES</t>
  </si>
  <si>
    <t>MELT + POUR BASES</t>
  </si>
  <si>
    <t>PEARL</t>
  </si>
  <si>
    <t>LIGHT GOLDEN</t>
  </si>
  <si>
    <t>MOLDS</t>
  </si>
  <si>
    <t>DRIED BOTANICALS</t>
  </si>
  <si>
    <t>MICAS</t>
  </si>
  <si>
    <t>CREAMY WHITE</t>
  </si>
  <si>
    <t>PUBLISHED</t>
  </si>
  <si>
    <t>CODE</t>
  </si>
  <si>
    <t>TYPE</t>
  </si>
  <si>
    <t>COUPON</t>
  </si>
  <si>
    <t>COMBINED WITH FREE SHIPPING?</t>
  </si>
  <si>
    <t>LOGIC DESCRIPTION</t>
  </si>
  <si>
    <t>DESCRIPTION</t>
  </si>
  <si>
    <t>SKUS</t>
  </si>
  <si>
    <t>LIMIT</t>
  </si>
  <si>
    <t>Usage / Limit</t>
  </si>
  <si>
    <t>EXPIRES</t>
  </si>
  <si>
    <t>LOYALTY COUPON CODES - NEED TO BE INGESTED</t>
  </si>
  <si>
    <t>https://docs.google.com/spreadsheets/d/11cgnyV-SRSSLGVPcVdouJRoU4jVXb_9OkKoQLm4Fpks/edit#gid=0</t>
  </si>
  <si>
    <t>LOVEFRAG10</t>
  </si>
  <si>
    <t>Percentage discount</t>
  </si>
  <si>
    <t>YES</t>
  </si>
  <si>
    <t>If coupon: LOVEFRAG10 then User receives 10% discount on all 16 ounce fragrance skus Uses: unlimted per user Date expires: none Restrictions: can't be combined with any other coupon</t>
  </si>
  <si>
    <t>Fragrance discovery kit card</t>
  </si>
  <si>
    <t>all 16 ounce fragrances</t>
  </si>
  <si>
    <t>none</t>
  </si>
  <si>
    <t>0 / ∞</t>
  </si>
  <si>
    <t>ISCHELL200</t>
  </si>
  <si>
    <t>Fixed cart discount</t>
  </si>
  <si>
    <t>If coupon: ISCHELL200
then: User receives $200 off order 
uses: 1 
date expires: 8/1/2020
restrictions: can't be combined with any other coupon</t>
  </si>
  <si>
    <t>Coupon code for unhappy customer</t>
  </si>
  <si>
    <t>1 / 1</t>
  </si>
  <si>
    <t>MAYTE15</t>
  </si>
  <si>
    <t>If coupon: MAYTE15 then User receives 15% discount on all skus Uses: unlimted per user Date expires: none Restrictions: can't be combined with any other coupon</t>
  </si>
  <si>
    <t>Coupon code for charity foundation Love4oneanother</t>
  </si>
  <si>
    <t>GRATEFUL10</t>
  </si>
  <si>
    <t>If coupon: GRATEFUL10 then User receives 10% discount on all skus Uses: unlimted per user Date expires: none Restrictions: can't be combined with any other coupon</t>
  </si>
  <si>
    <t>Gen mktg card coupon code</t>
  </si>
  <si>
    <t>1 / ∞</t>
  </si>
  <si>
    <t>MAKEMORE15</t>
  </si>
  <si>
    <t>If coupon: MAKEMORE15 then User receives 15% discount on all diffuser supplies skus. Uses: 1 per user Date expires: Monday, May 11, 2020 11:59pm PT Restrictions: can't be combined with any other coupon</t>
  </si>
  <si>
    <t>Sale for diffusers</t>
  </si>
  <si>
    <t>Diffuser Supplies</t>
  </si>
  <si>
    <t>OLIVIA20</t>
  </si>
  <si>
    <t>If coupon: OLIVIA20 then User receives 20% discount on all skus Uses: 1 per user Date expires: none Restrictions: can't be combined with any other coupon</t>
  </si>
  <si>
    <t>Coupon code for influencer @oliviapateas</t>
  </si>
  <si>
    <t>KELSEY20</t>
  </si>
  <si>
    <t>If coupon: KELSEY20 then User receives 20% discount on all skus Uses: 1 per user Date expires: none Restrictions: can't be combined with any other coupon</t>
  </si>
  <si>
    <t>Coupon code for influencer @kelsey_diprima</t>
  </si>
  <si>
    <t>TALLENE20</t>
  </si>
  <si>
    <t>If coupon: TALLENE20 then User receives 20% discount on all skus Uses: 1 per user Date expires: none Restrictions: can't be combined with any other coupon</t>
  </si>
  <si>
    <t>Coupon code for influencer @pcos.weightloss</t>
  </si>
  <si>
    <t>THANKYOUFRONTLINE</t>
  </si>
  <si>
    <t>If coupon: THANKYOUFRONTLINE then User receives 15% discount on all skus Uses: 1 per user Date expires: none Restrictions: can't be combined with any other coupon</t>
  </si>
  <si>
    <t>Coupon code for front line workers during this time</t>
  </si>
  <si>
    <t>BECCA20</t>
  </si>
  <si>
    <t>If coupon: BECCA20 then User receives 20% discount on all skus Uses: 1 per user Date expires: none Restrictions: can't be combined with any other coupon</t>
  </si>
  <si>
    <t>Coupon code for influencer @BECCATILLEY</t>
  </si>
  <si>
    <t>ASHLEEFRAZIER20</t>
  </si>
  <si>
    <t>If coupon: ASHLEEFRAZIER20 then User receives 20% discount on all skus Uses: 1 per user Date expires: none Restrictions: can't be combined with any other coupon</t>
  </si>
  <si>
    <t>Coupon code for influencer @ashleefrazier</t>
  </si>
  <si>
    <t>BOGOCLIPS</t>
  </si>
  <si>
    <t>BOGO</t>
  </si>
  <si>
    <t>Qualifying sku: wick clips
If coupon: BOGOCLIPS
If SKUS: any wicks + wick clips
then: 100% off all wick clips
uses: single use per user
date expires: 5/7/20
restrictions: can't be combined with any other coupon</t>
  </si>
  <si>
    <t>Free clips with wick purchase</t>
  </si>
  <si>
    <t>wick clips</t>
  </si>
  <si>
    <t>GIFT</t>
  </si>
  <si>
    <t>If coupon: GIFT then User receives 20% discount on all fragrance kits, candle kits, and hand sanitizer kits (all DIY Kit) skus Uses: 1 per user Date expires: none Restrictions: can't be combined with any other coupon</t>
  </si>
  <si>
    <t>Sale code #2 for Mothers Day</t>
  </si>
  <si>
    <t>MOTHERSDAY</t>
  </si>
  <si>
    <t>If coupon: MOTHERSDAY then User receives 20% discount on all fragrance and DIY Kit skus Uses: 1 per user Date expires: none Restrictions: can't be combined with any other coupon</t>
  </si>
  <si>
    <t>Sale code for Mothers Day</t>
  </si>
  <si>
    <t>BEATRIZ10</t>
  </si>
  <si>
    <t>If coupon: BEATRIZ10 then User receives 10% discount on all skus Uses: 1 per user Date expires: none Restrictions: can't be combined with any other coupon</t>
  </si>
  <si>
    <t>Coupon code for influencer @beatrizadrianna_</t>
  </si>
  <si>
    <t>JALISA10</t>
  </si>
  <si>
    <t>If coupon: JALISA10 then User receives 10% discount on all skus
Uses: 1 per user
Date expires: none
Restrictions: can't be combined with any other coupon</t>
  </si>
  <si>
    <t>Coupon code for influencer @jalisaevaughn</t>
  </si>
  <si>
    <t>harrisfriend10</t>
  </si>
  <si>
    <t>If coupon: harrisfriend10
then: User receives 10% discount on all skus
uses: 1 per user 
date expires: none
restrictions: can't be combined with any other coupon</t>
  </si>
  <si>
    <t>–</t>
  </si>
  <si>
    <t>friendsandfam30</t>
  </si>
  <si>
    <t>If coupon: friendsandfam30
then: User receives 30% discount on all skus
uses: 1 per user 
date expires: none
restrictions: can't be combined with any other coupon</t>
  </si>
  <si>
    <t>amazonwicks</t>
  </si>
  <si>
    <t>If coupon: amazonwicks
then: User receives (3) 10mL fragrance at 100% discount 
uses: 1 per user 
date expires: none
restrictions: can't be combined with any other coupon</t>
  </si>
  <si>
    <t>3 Free 10mL fragrances with Amazon Wick Pack purchase</t>
  </si>
  <si>
    <t>Any three (3) 10 oz variations of fragrance</t>
  </si>
  <si>
    <t>2 / ∞</t>
  </si>
  <si>
    <t>fixit20</t>
  </si>
  <si>
    <t>If coupon: fixit20
then: User receives 20% entire cart
uses: 1 per user 
date expires: none
restrictions: can't be combined with any other coupon</t>
  </si>
  <si>
    <t>unsatisfied customer coupon code</t>
  </si>
  <si>
    <t>amazonfragrance</t>
  </si>
  <si>
    <t>Fixed product discount</t>
  </si>
  <si>
    <t>If coupon: amazonfragrance 
then: User receives (1) 2 oz fragrance at 100% discount 
uses: 1 per user 
date expires: none
restrictions: can't be combined with any other coupon</t>
  </si>
  <si>
    <t>Free 2 oz fragrance with Amazon Wax + Wick kit</t>
  </si>
  <si>
    <t>Any one (1) 2 oz variation of fragrance</t>
  </si>
  <si>
    <t>2 / 50</t>
  </si>
  <si>
    <t>amazonaura</t>
  </si>
  <si>
    <t>If coupon: amazonaura 
then: User chooses two aura vessels at 100% discount
uses: 1 per user 
date expires: none
restrictions: can't be combined with any other coupon</t>
  </si>
  <si>
    <t>2 free Auras with wax + wick purchase. Limit 50.</t>
  </si>
  <si>
    <t>VES-MBA-OS-LCS
VES-GRA-OS-XIB
VES-SGA-OS-XIB
VES-SWA-OS-XIB
VES-FRA-OS-XIB
VES-BLA-OS-XIB
VES-GDA-OS-XIB
VES-CAR-OS-LCS
VES-GNA-OS-XIB
VES-IWA-OS-LCS
VES-ISA-OS-LCS
VES-JDA-OS-XIB
VES-NKA-OS-XIB
VES-OBA-OS-XIB
VES-TTA-OS-XIB</t>
  </si>
  <si>
    <t>4 / 50</t>
  </si>
  <si>
    <t>amazondk10</t>
  </si>
  <si>
    <t>If coupon: amazondk10
then: 10% discount on any sku in cell G11
uses: 1 per user
date expires: none
restrictions: can't be combined with any other coupon</t>
  </si>
  <si>
    <t>10% off 16 oz fragrance from Amazon Fragrance Discovery Kit</t>
  </si>
  <si>
    <t>10% off any 16 oz variation of a fragrance</t>
  </si>
  <si>
    <t>thiscandleco15</t>
  </si>
  <si>
    <t>NO</t>
  </si>
  <si>
    <t>If coupon: thiscandleco15
then: User receives 15% discount on all skus
uses: unlimited per user 
date expires: none
restrictions: can't be combined with any other coupon</t>
  </si>
  <si>
    <t>Affiliate discount code for Vicki Lao - of This Candle Company.</t>
  </si>
  <si>
    <t>makers10</t>
  </si>
  <si>
    <t>Qualifying sku: any
If coupon: makers10
then: 10% off all skus
uses: 1 per user
date expires: none
restrictions: can't be combined with any other coupon</t>
  </si>
  <si>
    <t>10% off</t>
  </si>
  <si>
    <t>113 / ∞</t>
  </si>
  <si>
    <t>thankyou10</t>
  </si>
  <si>
    <t>Qualifying sku: any
If coupon: thankyou10
then: 10% off all skus
uses: 1 per user
date expires: none
restrictions: can't be combined with any other coupon</t>
  </si>
  <si>
    <t>10% off customer</t>
  </si>
  <si>
    <t>12 / ∞</t>
  </si>
  <si>
    <t>myluckyday</t>
  </si>
  <si>
    <t>If coupon: myluckyday
then: 10% discount on any sku in cell G25
uses: 1 per user
date expires: none
restrictions: can't be combined with any other coupon</t>
  </si>
  <si>
    <t>Email promo for 2oz fragrance purchases - discount is for 10% off 16oz bottles of fragrance only</t>
  </si>
  <si>
    <t>8225, 9709, 10189, 8169, 45661, 9651, 456821, 45688, 10016, 12062, 8197, 398613, 305577, 45692, 8237, 305409, 8201, 8149, 9642, 9790, 9706, 9703, 10193, 456534, 8132, 8136, 456962, 338095, 8217, 8229, 9639, 8157, 12045, 456606, 305387, 338119, 45697, 457034, 9715, 456477, 8173, 8205, 401578, 338140, 8181, 12054, 9635, 8128, 8253, 9657, 45713, 8209, 9645, 9718, 8124, 9654, 8221, 456507, 12066, 9661, 9786, 8193, 8189, 12058, 10010, 457001, 8161, 8177, 8233, 8140, 8165, 8153, 8241, 8249, 45706, 8120, 9648</t>
  </si>
  <si>
    <t>27 / ∞</t>
  </si>
  <si>
    <t>welcome10</t>
  </si>
  <si>
    <t>Qualifying sku: any
If coupon: welcome10
then: 10% off all skus
uses: unlimited per user
date expires: none
restrictions: can't be combined with any other coupon</t>
  </si>
  <si>
    <t>10% Welcome email discount.</t>
  </si>
  <si>
    <t>140 / ∞</t>
  </si>
  <si>
    <t>SPARKLE2020</t>
  </si>
  <si>
    <t>Qualifying sku: 5 lb wax
If coupon: SPARKLE2020
If SKUS: 5 lb wax
then: 100% off any 1 oz or small mini chip enhancer
uses: single use per user
date expires: 1/31/20
restrictions: can't be combined with any other coupon</t>
  </si>
  <si>
    <t>Free 1 oz mica or small mini chips enhancer with every 5 lbs of wax</t>
  </si>
  <si>
    <t>1 oz enhancers, small mini chips</t>
  </si>
  <si>
    <t>ADDALIDF2020</t>
  </si>
  <si>
    <t>Qualifying sku: Aura vessel
If coupon: ADDALID2020
If SKUS: Aura vessel
then: 50% off all wood lids
uses: single use per user
date expires: 1/31/20
restrictions: can't be combined with any other coupon</t>
  </si>
  <si>
    <t>50% off lids with Aura purchase</t>
  </si>
  <si>
    <t>lids</t>
  </si>
  <si>
    <t>MOREFRAG2020</t>
  </si>
  <si>
    <t>percentage discount</t>
  </si>
  <si>
    <t>Qualifying sku: any fragrance
If coupon: MOREFRAG2020
If SKUS: any fragrance
then: 20% off all fragrances
uses: one-time single use per user
date expires: 1/31/20
restrictions: can't be combined with any other coupon</t>
  </si>
  <si>
    <t>20% off fragrances</t>
  </si>
  <si>
    <t>all fragrance</t>
  </si>
  <si>
    <t>DIVAONADIME10</t>
  </si>
  <si>
    <t>Qualifying sku: any candle kit
If coupon: DIVAONADIME10
If SKUS: any candle kit
then: 10% off all candle kits
uses: unliminited per user
date expires: never
restrictions: can't be combined with any other coupon</t>
  </si>
  <si>
    <t>10% off candle kits</t>
  </si>
  <si>
    <t>all new candle kits.</t>
  </si>
  <si>
    <t>Never</t>
  </si>
  <si>
    <t>($35 credit applied to account)</t>
  </si>
  <si>
    <t>credit</t>
  </si>
  <si>
    <t>Yes</t>
  </si>
  <si>
    <t>Apply $35 store credit to user hello@neve.co.nz</t>
  </si>
  <si>
    <t>all skus</t>
  </si>
  <si>
    <t>until empty</t>
  </si>
  <si>
    <t>never</t>
  </si>
  <si>
    <t>CUSTOMER CREDIT</t>
  </si>
  <si>
    <t>Credit</t>
  </si>
  <si>
    <t>Apply $49.95 store credit to user lisa.ashman14@gmail.com</t>
  </si>
  <si>
    <t>AFFILIATE CODE</t>
  </si>
  <si>
    <t>Qualifying sku: all
If coupon: LAFILLDELAMER10
If SKUS: all
then: 10% off entire cart
uses: unliminited per user
date expires: never
restrictions: can't be combined with any other coupon</t>
  </si>
  <si>
    <t>10% off all skus</t>
  </si>
  <si>
    <t>WICK PACK SALE</t>
  </si>
  <si>
    <t>Sale details: 20% off all Wick Packs and Wick Sample Kits only</t>
  </si>
  <si>
    <t>Discount automatically applied</t>
  </si>
  <si>
    <t>Qualifying sku: wick sample kit, wick sample packs
If coupon: none needed
then: 20% off all candle kits
uses: unliminited per user
date expires: 2/28/20
restrictions: can't be combined with any other coupon</t>
  </si>
  <si>
    <t xml:space="preserve">$1,000 credit for winner of our Next Top Maker contest for user sophie@remediumcandle.com </t>
  </si>
  <si>
    <t>$1,000 credit on all skus with unique email</t>
  </si>
  <si>
    <t>1 time use</t>
  </si>
  <si>
    <t>SPRINGCERAMICS15</t>
  </si>
  <si>
    <t>Code</t>
  </si>
  <si>
    <t>Qualifying sku: Ceramic vessels
If coupon: SPRINGCERAMICS15
then: 15% off all ceramic vessels
uses: one per user
date expires: 4/3/20
restrictions: can't be combined with any other coupon</t>
  </si>
  <si>
    <t>15% off Ceramic Vessels</t>
  </si>
  <si>
    <t>VES-TRN-OS-SNY
VES-RSC-OS-SNY
VES-MTC-OS-SNY
VES-SKC-OS-SNY
VES-CDC-OS-SNY
VES-SDC-OS-SNY
VES-MSC-OS-SNY</t>
  </si>
  <si>
    <t>CREDIT</t>
  </si>
  <si>
    <t>jsydnei@yahoo.com</t>
  </si>
  <si>
    <t>$32.80 credit applied to this customers email address jsydnei@yahoo.com</t>
  </si>
  <si>
    <t>$32.80 coupon applied to unique user email</t>
  </si>
  <si>
    <t>None</t>
  </si>
  <si>
    <t>CREIDT</t>
  </si>
  <si>
    <t>Twarner07@yahoo.com</t>
  </si>
  <si>
    <t>9.54 credit applied to this customers email address Twarner07@yahoo.com</t>
  </si>
  <si>
    <t>$9.54 credit applied to unique user email</t>
  </si>
  <si>
    <t>othashiabobharris@gmail.com</t>
  </si>
  <si>
    <t>19.27 credit applied to this customers email address othashiabobharris@gmail.com</t>
  </si>
  <si>
    <t>$19.27 credit applied to unqiue user email</t>
  </si>
  <si>
    <t>holidaymaker10</t>
  </si>
  <si>
    <t>If coupon: holidaymaker10
then: User receives 10% discount on all skus
uses: 1 per user 
date expires: none
restrictions: can't be combined with any other coupon</t>
  </si>
  <si>
    <t>Coupon code for people who attend candle class.</t>
  </si>
  <si>
    <t>TOGETHER</t>
  </si>
  <si>
    <t>Qualifying sku: all
If coupon: TOGETHER
then: 20% off all skus
uses: unliminited per user
date expires: 3/22/20
restrictions: can't be combined with any other coupon but can be combined with $50 credit</t>
  </si>
  <si>
    <t>20% off all skus</t>
  </si>
  <si>
    <t>(customer email)</t>
  </si>
  <si>
    <t>$25 off coupon for all entrants in Next Top Maker contest. Use customers' emails as unique coupon codes</t>
  </si>
  <si>
    <t>$25 off coupon with unique user email</t>
  </si>
  <si>
    <t>MAKEMAGIC30</t>
  </si>
  <si>
    <t>Qualifying sku: all
If coupon: MAKEMAGIC30
then: 30% off all skus
uses: one per user
date expires: 3/22/20
restrictions: can't be combined with any other coupon</t>
  </si>
  <si>
    <t>30% off coupon code</t>
  </si>
  <si>
    <t>$50 customer credit for Next Top Maker Entrants</t>
  </si>
  <si>
    <t>$50 credit coupon for all finalists in Next Top Maker contest. Use customers' emails as unique coupon codes.</t>
  </si>
  <si>
    <t>$50 coupon with unique user email</t>
  </si>
  <si>
    <t>Customer email</t>
  </si>
  <si>
    <t>rwandamhyasia@icloud.com</t>
  </si>
  <si>
    <t>47.20 credit for customer with email address rwandamhyasia@icloud.com</t>
  </si>
  <si>
    <t>47.20 credit with unique user email</t>
  </si>
  <si>
    <t>elves.exist@gmail.com</t>
  </si>
  <si>
    <t>46.80 credit for customer with email address elves.exist@gmail.com</t>
  </si>
  <si>
    <t>46.80 credit with unique email</t>
  </si>
  <si>
    <t>Qualifying sku: all
If coupon: NotedCandles10
If SKUS: all
then: 10% off entire cart
uses: unliminited per user
date expires: never
restrictions: can't be combined with any other coupon</t>
  </si>
  <si>
    <t>AFTER PARTY (CASABLANCA LILY + ORANGE)</t>
  </si>
  <si>
    <t>IRIS + GINGER BLOSSOM</t>
  </si>
  <si>
    <t>BERGAMOT + AMBERGRIS</t>
  </si>
  <si>
    <t>BERGAMOT + NEROLI</t>
  </si>
  <si>
    <t>VETIVER + NEROLI</t>
  </si>
  <si>
    <t>BLACK DAHLIA + WHITE BIRCH (BLACK DAHLIA + BIRCH)</t>
  </si>
  <si>
    <t>BLACK DAHLIA + BIRCH</t>
  </si>
  <si>
    <t>BLACKBERRY + SAFFRON</t>
  </si>
  <si>
    <t>CASHMERE VANILLA</t>
  </si>
  <si>
    <t>CASHMERE + VANILLA</t>
  </si>
  <si>
    <t>CATWALK (PASSION FRUIT + ORCHID)</t>
  </si>
  <si>
    <t>PASSION FRUIT + PLUMERIA</t>
  </si>
  <si>
    <t>CEDAR, AMBER + MYRRH</t>
  </si>
  <si>
    <t>CEDAR + MYRRH</t>
  </si>
  <si>
    <t>CEDARWOOD + NEROLI</t>
  </si>
  <si>
    <t>NEROLI BALSAM + JASMINE</t>
  </si>
  <si>
    <t>CEDARWOOD + VETIVER (CACAO + PATCHOULI)</t>
  </si>
  <si>
    <t>PLUM BLOSSOM + CACAO</t>
  </si>
  <si>
    <t>COCONUT + AÇAI</t>
  </si>
  <si>
    <t>COCONUT CILANTRO</t>
  </si>
  <si>
    <t>CILANTRO + COCONUT</t>
  </si>
  <si>
    <t>COFFEE BEAN + CACAO</t>
  </si>
  <si>
    <t>COFFEE BEAN + CARMELO</t>
  </si>
  <si>
    <t>CRÈME DE MAMAO COM CASSIS</t>
  </si>
  <si>
    <t>CASSIS + PAPAYA</t>
  </si>
  <si>
    <t>DARK CASSIS</t>
  </si>
  <si>
    <t>BLACK CURRANT + RHUBARB</t>
  </si>
  <si>
    <t>DECONSTRUCTED (GERANIUM + INCENSE)</t>
  </si>
  <si>
    <t>BLUE JASMINE + ROYAL FERN</t>
  </si>
  <si>
    <t>DRIFTWOOD + OUD</t>
  </si>
  <si>
    <t>DRIFTWOOD + JUNIPER</t>
  </si>
  <si>
    <t>EDITOR IN CHIEF (PINK PEONY + GRAPEFRUIT)</t>
  </si>
  <si>
    <t>PEONY + NECTARINE</t>
  </si>
  <si>
    <t>FASHIONABLY LATE (EXOTIC WOODS + JASMINE)</t>
  </si>
  <si>
    <t>ORCHID + BLACK AMBER</t>
  </si>
  <si>
    <t>FIG</t>
  </si>
  <si>
    <t>FIG LEAF + GALBANUM</t>
  </si>
  <si>
    <t>FRANKINCENSE + MYRRH</t>
  </si>
  <si>
    <t>FRENCH MARIGOLD</t>
  </si>
  <si>
    <t>MARIGOLD + CEDAR MUSK</t>
  </si>
  <si>
    <t>GINGER, COCONUT + AMBER</t>
  </si>
  <si>
    <t>COCONUT GINGER + AMBER</t>
  </si>
  <si>
    <t>GRAPEFRUIT + GARDENIA</t>
  </si>
  <si>
    <t>GRAPEFRUIT, PEPPERMINT + ORANGE</t>
  </si>
  <si>
    <t>GRAPEFRUIT + MINT LEAVES</t>
  </si>
  <si>
    <t>GREEN KALE</t>
  </si>
  <si>
    <t>PETALS + HERBS</t>
  </si>
  <si>
    <t>HEIRLOOM TOMATO</t>
  </si>
  <si>
    <t>TOMATO + TIGERGRASS</t>
  </si>
  <si>
    <t>HONEY BOURBON</t>
  </si>
  <si>
    <t>HONEY + BOURBON</t>
  </si>
  <si>
    <t>HONEYSUCKLE + LEATHER</t>
  </si>
  <si>
    <t>INDIE (PLUM BLOSSOM + MANDARIN)</t>
  </si>
  <si>
    <t>APRICOT WOOD + HINOKI</t>
  </si>
  <si>
    <t>JASMINE + NEROLI (WATERLILY + CLEMENTINE)</t>
  </si>
  <si>
    <t>JASMINE + NEROLI</t>
  </si>
  <si>
    <t>JUNIPER + BALSAM SPRUCE</t>
  </si>
  <si>
    <t>JUNIPER WATER, LAVENDER + SAGE</t>
  </si>
  <si>
    <t>SAGE + LAVENDER</t>
  </si>
  <si>
    <t>LAVENDER, VETIVER + YLANG</t>
  </si>
  <si>
    <t>LAVENDER + YLANG</t>
  </si>
  <si>
    <t>LILAC MIMOSA</t>
  </si>
  <si>
    <t>LILAC + MIMOSA</t>
  </si>
  <si>
    <t>LILY OF THE VALLEY</t>
  </si>
  <si>
    <t>LILY + VIOLET LEAVES</t>
  </si>
  <si>
    <t>MANDARIN + RESINS</t>
  </si>
  <si>
    <t>MEDITATION</t>
  </si>
  <si>
    <t>DRIED FLORALS + INCENSE</t>
  </si>
  <si>
    <t>MOD BLOOM</t>
  </si>
  <si>
    <t>DARK ROSE + LABDANUM</t>
  </si>
  <si>
    <t>MOSS + WET FERN</t>
  </si>
  <si>
    <t>MULLED ORANGE CIDER</t>
  </si>
  <si>
    <t>ORANGE RIND + CLOVE</t>
  </si>
  <si>
    <t>ORANGE BLOSSOM BOUQUET</t>
  </si>
  <si>
    <t>ORANGE BLOSSOM + FIG</t>
  </si>
  <si>
    <t>OUD + DAMASCENA ROSE</t>
  </si>
  <si>
    <t>OUD PATCHOULI + RESINS</t>
  </si>
  <si>
    <t>PATCHOULI RESIN + OUD</t>
  </si>
  <si>
    <t>PALO SANTO</t>
  </si>
  <si>
    <t>PALO SANTO + SAGE</t>
  </si>
  <si>
    <t>PEAR + HONEY</t>
  </si>
  <si>
    <t>PINK PEPPER + VETIVER</t>
  </si>
  <si>
    <t>PUMPKIN</t>
  </si>
  <si>
    <t>PUMPKIN + PERSIMMON</t>
  </si>
  <si>
    <t>ROSE PATCHOULI + AMBER</t>
  </si>
  <si>
    <t>SAFFRON + TOBACCO</t>
  </si>
  <si>
    <t>SALT AIR</t>
  </si>
  <si>
    <t>SALT AIR + HONEYDEW</t>
  </si>
  <si>
    <t>SANDALWOOD, ORRIS + CARDAMOM</t>
  </si>
  <si>
    <t>ORRIS + CARDAMON</t>
  </si>
  <si>
    <t>SANDALWOOD, VANILLA + JASMINE</t>
  </si>
  <si>
    <t>WHITE SANDALWOOD + JASMINE</t>
  </si>
  <si>
    <t>SEA AIR + WILDFLOWERS</t>
  </si>
  <si>
    <t>WILDFLOWERS + SEA AIR</t>
  </si>
  <si>
    <t>SEA SALT, MANDARIN + AMBER</t>
  </si>
  <si>
    <t>OCEAN AIR + AMBER</t>
  </si>
  <si>
    <t>SHEER VANILLA ORCHID</t>
  </si>
  <si>
    <t>VANIILA + ORCHID</t>
  </si>
  <si>
    <t>SMOKED CEDAR + LEATHER</t>
  </si>
  <si>
    <t>STATEMENT PIECE (APRICOT + JASMINE)</t>
  </si>
  <si>
    <t>PRIMROSE + APRICOT</t>
  </si>
  <si>
    <t>TART AUX POMMES</t>
  </si>
  <si>
    <t>APPLE RIND + CINNAMON</t>
  </si>
  <si>
    <t>TIRAMISU</t>
  </si>
  <si>
    <t>TIRAMISU + EXPRESSO</t>
  </si>
  <si>
    <t>TREE SAP</t>
  </si>
  <si>
    <t>TREE SAP + FIR</t>
  </si>
  <si>
    <t>TUBEROSE, GARDENIA + JASMINE</t>
  </si>
  <si>
    <t>TUBEROSE + FRANGIPANI</t>
  </si>
  <si>
    <t>VIOLET + SANDALWOOD</t>
  </si>
  <si>
    <t>WHITE SANDALWOOD (ALMOND SPICE)</t>
  </si>
  <si>
    <t>HELIOTROPE + WHITE WOODS</t>
  </si>
  <si>
    <t>WILD ORANGE, BERGAMOT + CYPRESS</t>
  </si>
  <si>
    <t>WILD ORANGE + CYPRESS</t>
  </si>
  <si>
    <t>WINTER GARLAND</t>
  </si>
  <si>
    <t>WINTER ROSE + SPRUCE</t>
  </si>
  <si>
    <t>WOODY LEATHER + BRANDY</t>
  </si>
  <si>
    <t>YLANG YLANG</t>
  </si>
  <si>
    <t>BLOG NAME (current)</t>
  </si>
  <si>
    <t>BLOG NAME (NEW)</t>
  </si>
  <si>
    <t>FILTER OPTIONS: SEE ALL, TOP READ BLOGS, INSPIRATION, INSTRUCTIONAL, FRAGRANCE 101, WICKS 101, MAKERS BUSINESS 101, COMMUNITY</t>
  </si>
  <si>
    <t>10 Creative Ideas for Repurposing Candle Vessels</t>
  </si>
  <si>
    <t>INSPIRATION</t>
  </si>
  <si>
    <t>10 DIY Gifts That Anyone Would Love</t>
  </si>
  <si>
    <t>10 SIMPLE STEPS TO CREATE A FLOWER CANDLE</t>
  </si>
  <si>
    <t>2017 in Summary &amp; 2018 Candle Trends</t>
  </si>
  <si>
    <t>MAKE PRIVATE</t>
  </si>
  <si>
    <t>2019 Candle Trends</t>
  </si>
  <si>
    <t>TOP READ BLOGS, MAKERS BUSINESS 101</t>
  </si>
  <si>
    <t>ALL ABOUT ORIGINAL WICKS</t>
  </si>
  <si>
    <t>WHAT ARE CRACKLING WICKS?</t>
  </si>
  <si>
    <t>WICKS 101</t>
  </si>
  <si>
    <t>BOOSTER WICKS!</t>
  </si>
  <si>
    <t>WHAT ARE BOOSTER WICKS?</t>
  </si>
  <si>
    <t>Brand Spotlight: AYDRY &amp; Co.</t>
  </si>
  <si>
    <t xml:space="preserve">MAKERS SPOTLIGHT: AYDRY &amp; CO. </t>
  </si>
  <si>
    <t>INSPIRATION, COMMUNITY</t>
  </si>
  <si>
    <t>Candle Fragrance Basics</t>
  </si>
  <si>
    <t>FRAGRANCE 101</t>
  </si>
  <si>
    <t>CANDLE FRAGRANCE FACTS</t>
  </si>
  <si>
    <t>Candle Safety</t>
  </si>
  <si>
    <t>INSTRUCTIONAL</t>
  </si>
  <si>
    <t>CHOOSING A BRAND NAME</t>
  </si>
  <si>
    <t>MAKERS BUSINESS 101</t>
  </si>
  <si>
    <t>CHOOSING THE BEST CANDLE WAX</t>
  </si>
  <si>
    <t>TOP READ BLOGS, INSTRUCTIONAL</t>
  </si>
  <si>
    <t>Coal And Canary</t>
  </si>
  <si>
    <t>MAKERS SPOTLIGHT: COAL &amp; CANARY</t>
  </si>
  <si>
    <t>Cotton Wicks Vs. Wood Wicks</t>
  </si>
  <si>
    <t>Creating The Perfect Candle Ambiance</t>
  </si>
  <si>
    <t>DIY Holiday Candle Gift Guide</t>
  </si>
  <si>
    <t>DIY WEDDING CANDLE FAVORS</t>
  </si>
  <si>
    <t>Eco-Friendly Packaging Tips</t>
  </si>
  <si>
    <t>FESTIVE HOLIDAY CANDLES</t>
  </si>
  <si>
    <t>Finding Balance with Shining Sol</t>
  </si>
  <si>
    <t>MAKERS SPOTLIGHT: SHINING SOL</t>
  </si>
  <si>
    <t>Finishing A Candle With A Heat Gun</t>
  </si>
  <si>
    <t>Fragrance Horoscope: Aquarius</t>
  </si>
  <si>
    <t>YOUR FRAGRANCE HOROSCOPE: AQUARIUS</t>
  </si>
  <si>
    <t>FRAGRANCE: ROOM BY ROOM</t>
  </si>
  <si>
    <t>HOW TO CHOOSE FRAGRANCE FOR YOUR HOME</t>
  </si>
  <si>
    <t>Fun Facts About Wooden Wicks!</t>
  </si>
  <si>
    <t>GETTING DOWN TO BUSINESS….</t>
  </si>
  <si>
    <t>GOODBYE 2017, HELLO NEW YEAR!</t>
  </si>
  <si>
    <t>GROW YOUR INSTAGRAM FOLLOWING = GROW YOUR BUSINESS</t>
  </si>
  <si>
    <t>Halloween Candles That Aren’t Too Creepy</t>
  </si>
  <si>
    <t>DIY HALLOWEEN CANDLES</t>
  </si>
  <si>
    <t>Help, I Need a Logo!</t>
  </si>
  <si>
    <t>HOW TO CHOOSE THE BEST LOGO</t>
  </si>
  <si>
    <t>How to Burn a Candle with a Wooden Wick</t>
  </si>
  <si>
    <t>INSTRUCTIONAL, WICKS 101</t>
  </si>
  <si>
    <t>HOW TO COMBINE &amp; USE SMOOTH WICKS</t>
  </si>
  <si>
    <t>HOW TO DO A CANDLE WICK BURN TEST</t>
  </si>
  <si>
    <t>How to Make a Multiple Wick Candle</t>
  </si>
  <si>
    <t>HOW TO MAKE A WOOD WICK CANDLE</t>
  </si>
  <si>
    <t>How To Price Your Candles</t>
  </si>
  <si>
    <t>TOP READ BLOGS</t>
  </si>
  <si>
    <t>How To Sell Scented Products Online</t>
  </si>
  <si>
    <t>How to Use A Wick Clip &amp; Set Up Wooden Wicks</t>
  </si>
  <si>
    <t>WICKS 101, INSTRUCTIONAL</t>
  </si>
  <si>
    <t>Interview: Founder of Goodnight Darling Co.</t>
  </si>
  <si>
    <t>MAKERS SPOTLIGHT: GOODNIGHT DARLING CO.</t>
  </si>
  <si>
    <t>Interview: Sarah Cooley of Simply Curated</t>
  </si>
  <si>
    <t>MAKERS SPOTLIGHT: SIMPLY CURATED</t>
  </si>
  <si>
    <t>IT ISN’T JUST ABOUT THE PUMPKIN SPICE</t>
  </si>
  <si>
    <t>FALL TRENDS IN HOME FRAGRANCE</t>
  </si>
  <si>
    <t>It’s a Fact, You Planted a Tree</t>
  </si>
  <si>
    <t>COMMUNITY, INSPIRATION</t>
  </si>
  <si>
    <t>Know Your Candle Vocab</t>
  </si>
  <si>
    <t>Know Your Fragrances</t>
  </si>
  <si>
    <t>Making a Pillar Candle with Wooden Wicks</t>
  </si>
  <si>
    <t>HOW TO MAKE A PILLAR CANDLE WITH WOODEN WICKS</t>
  </si>
  <si>
    <t>Mindful Moments: 3 Ways to Manage Stress</t>
  </si>
  <si>
    <t>NITTY GRITTY CANDLE BUSINESS STUFF</t>
  </si>
  <si>
    <t>Our Favorite Cozy Candles!</t>
  </si>
  <si>
    <t>HYGGE IN THE HOME</t>
  </si>
  <si>
    <t>Pre-Inserted Clips: One Step Candle Wicks</t>
  </si>
  <si>
    <t>Pros &amp; Cons of Essential Oils For Candle Making</t>
  </si>
  <si>
    <t>SIMPLE DIY: MACRAME CANDLE COZY</t>
  </si>
  <si>
    <t>HOW TO MAKE A DIY CANDLE COZY</t>
  </si>
  <si>
    <t>Spring: Down to Earth</t>
  </si>
  <si>
    <t>SPRING TRENDS IN HOME FRAGRANCE</t>
  </si>
  <si>
    <t>STARTING A CANDLE MAKING BUSINESS</t>
  </si>
  <si>
    <t>The Best DIY Gift For Father’s Day</t>
  </si>
  <si>
    <t>The History Of Candles</t>
  </si>
  <si>
    <t>The Perfect Match: Fragrance + Vessel Soulmates</t>
  </si>
  <si>
    <t>The Science of Smell: Why Fragrances Create a Feeling</t>
  </si>
  <si>
    <t>THE ULTIMATE GUIDE TO CANDLE DISTRIBUTION</t>
  </si>
  <si>
    <t>Trouble Shooting With Team Wooden Wick</t>
  </si>
  <si>
    <t>MAKERS BUSINESS 101, COMMUNITY</t>
  </si>
  <si>
    <t>WHAT ARE JUMP LINES?</t>
  </si>
  <si>
    <t>WHAT ARE SINK HOLES?</t>
  </si>
  <si>
    <t>WHAT IS A DUAL WICK?</t>
  </si>
  <si>
    <t>WHAT IS AN IDEAL FLAME HEIGHT?</t>
  </si>
  <si>
    <t>WHAT IS CANDLE SWEATING?</t>
  </si>
  <si>
    <t>WHAT IS IN A SAMPLE KIT?</t>
  </si>
  <si>
    <t>What is the Best Mode of Candle Distribution?</t>
  </si>
  <si>
    <t>WHAT MAKES YOUR CANDLES DIFFERENT?</t>
  </si>
  <si>
    <t>What Size Wood Wick Should I Use?</t>
  </si>
  <si>
    <t>WICKS 101, TOP READ BLOGS</t>
  </si>
  <si>
    <t>WHO WOULD WANT TO BUY MY CANDLES?</t>
  </si>
  <si>
    <t>Why Do Wood Wicks Crackle?</t>
  </si>
  <si>
    <t>WHY WOODEN WICKS ARE BETTER THAN COTTON</t>
  </si>
  <si>
    <t>Why Wooden Wicks?</t>
  </si>
  <si>
    <t>Wood Wick Height Tips</t>
  </si>
  <si>
    <t>Wooden Wick Myths</t>
  </si>
  <si>
    <t>Wooden Wick Types</t>
  </si>
  <si>
    <t>You Are Planting Trees and Saving Lives</t>
  </si>
  <si>
    <t>YOUR FRAGRANCE HOROSCOPE: CANCER</t>
  </si>
  <si>
    <t>YOUR FRAGRANCE HOROSCOPE: GEMINI</t>
  </si>
  <si>
    <t>YOUR FRAGRANCE HOROSCOPE: LEO</t>
  </si>
  <si>
    <t>YOUR FRAGRANCE HOROSCOPE: TAURUS</t>
  </si>
  <si>
    <t>BOX DESCRIPTION</t>
  </si>
  <si>
    <t>WEIGHT (LBS)</t>
  </si>
  <si>
    <t>LENGTH (IN)</t>
  </si>
  <si>
    <t>WIDTH (IN)</t>
  </si>
  <si>
    <t>HEIGHT (IN)</t>
  </si>
  <si>
    <t>SM BROWN SHIPPING BOX</t>
  </si>
  <si>
    <t>MED BROWN SHIPPING BOX</t>
  </si>
  <si>
    <t>LG BROWN SHIPPING BOX</t>
  </si>
  <si>
    <t>PADDED MAILER</t>
  </si>
  <si>
    <t>AURA 24 CASE PACK</t>
  </si>
  <si>
    <t>???</t>
  </si>
  <si>
    <t>16 3/8</t>
  </si>
  <si>
    <t>12 3/8</t>
  </si>
  <si>
    <t>10 7/8</t>
  </si>
  <si>
    <t>IMG</t>
  </si>
  <si>
    <t>PRODUCT NAME</t>
  </si>
  <si>
    <t>PRODUCT CODE</t>
  </si>
  <si>
    <t>URL</t>
  </si>
  <si>
    <t>THUMB</t>
  </si>
  <si>
    <t>PDP</t>
  </si>
  <si>
    <t>FILTER TAGS</t>
  </si>
  <si>
    <t>Product Group #</t>
  </si>
  <si>
    <t>DESCRIPTION OLD</t>
  </si>
  <si>
    <t>SHORT LANDING PAGE DESCRIPTION OLD</t>
  </si>
  <si>
    <t>DETAILS OLD</t>
  </si>
  <si>
    <t>QTY</t>
  </si>
  <si>
    <t>PRICE</t>
  </si>
  <si>
    <t>COGS</t>
  </si>
  <si>
    <t>SIZE</t>
  </si>
  <si>
    <t>SHORT LANDING PAGE DESCRIPTION</t>
  </si>
  <si>
    <t>DETAILS</t>
  </si>
  <si>
    <t>HELPFUL RESOURCES</t>
  </si>
  <si>
    <t>THE CRYSTAL HAND SANITIZER KIT</t>
  </si>
  <si>
    <t>KIT-CHS-LLO-MK4</t>
  </si>
  <si>
    <t>WW-THUMB-RS-Cleansing Spray</t>
  </si>
  <si>
    <t>WW-PDP-RS-Cleansing Spray, WW-RS-CLEANSING_SPRAY-PDP-ALT3, WW-HSK-PDP-ALL-ALT2, WW-HSK-PDP-ALL-ALT3, WW-HSK-PDP-ALL-ALT4</t>
  </si>
  <si>
    <t>VIEW ALL, HAND SANITIZER KITS</t>
  </si>
  <si>
    <t>MAKES 4</t>
  </si>
  <si>
    <t>Makes 4 all natural Crystal Hand Sanitizers in matte frost bottles.</t>
  </si>
  <si>
    <t>SHIPS GROUND ONLY! Get squeaky clean and make your own 100% Natural Hand Sanitizing Sprays with this super simple DIY kit. 
Added crystals promote positive energetic effects when sprayed on the body and into the air.
Naturally antibacterial citrus and lavender essential oils pair perfectly with Organic Alcohol + Witch Hazel (contains 75% organic gluten-free alcohol) to create this powerhouse product. Germs beware!</t>
  </si>
  <si>
    <t>Hand Sanitizer Kits available in sets of 4. 
KIT INCLUDES:
4oz Matte Frost Glass Spray Bottles
10ml Premium French Lavender Essential Oil
10ml Blood Orange Essential Oil
10ml California Lemon Essential Oil
16oz Organic Alcohol + Witch Hazel Base
Hand Sanitizer Label with Ingredients
Easy to Use Pouring Funnel
Hand Sanitizer Instruction Card
These statements have not been evaluated by the Food and Drug Administration. This product is not intended to diagnose, treat, cure, or prevent disease.</t>
  </si>
  <si>
    <t>https://drive.google.com/drive/folders/1t9Ot-WmLONI_5wuPl4wvE7_4zp-SV9o1</t>
  </si>
  <si>
    <t>THE HAND SANITIZER KIT</t>
  </si>
  <si>
    <t>KIT-HSK-LLO-MK2</t>
  </si>
  <si>
    <t>THE HAND SANITIZING KIT 2</t>
  </si>
  <si>
    <t>WW-THUMB-HSK-MAKES_2-PDP-ALT1</t>
  </si>
  <si>
    <t>WW-HSK-MAKES_2-PDP-ALT1, WW-HSK-PDP-ALL-ALT2, WW-HSK-PDP-ALL-ALT3, WW-HSK-PDP-ALL-ALT4</t>
  </si>
  <si>
    <t>MAKES 2</t>
  </si>
  <si>
    <t>Makes 2 all natural Hand Sanitizers in gloss white spray bottles.</t>
  </si>
  <si>
    <t xml:space="preserve">Get squeaky clean and make your own 100% Natural Hand Sanitizing Sprays with this super simple DIY kit. 
Naturally antibacterial citrus and lavender essential oils pair perfectly with Organic Alcohol + Witch Hazel (contains 75% organic gluten-free alcohol) to create this powerhouse product. Germs beware!
</t>
  </si>
  <si>
    <t>Hand Sanitizer Kits available in two, four, or set of 8. 
KIT INCLUDES:
8oz Gloss White Spray Bottles
10ml Premium French Lavender Essential Oil
10ml Blood Orange Essential Oil
10ml California Lemon Essential Oil
16oz Organic Alcohol + Witch Hazel Base
Hand Sanitizer Label with Ingredients
Easy to Use Pouring Funnel
Hand Sanitizer Instruction Card
These statements have not been evaluated by the Food and Drug Administration. This product is not intended to diagnose, treat, cure, or prevent disease.</t>
  </si>
  <si>
    <t>KIT-HSK-LLO-MK8</t>
  </si>
  <si>
    <t>THE HAND SANITIZING KIT 8</t>
  </si>
  <si>
    <t>WW-THUMB-HSK-MAKES_8-PDP-ALT1</t>
  </si>
  <si>
    <t>WW-HSK-MAKES_8-PDP-ALT1, WW-HSK-PDP-ALL-ALT2, WW-HSK-PDP-ALL-ALT3, WW-HSK-PDP-ALL-ALT4</t>
  </si>
  <si>
    <t>MAKES 8</t>
  </si>
  <si>
    <t>Makes 8 all natural Hand Sanitizers in gloss white spray bottles.</t>
  </si>
  <si>
    <t>Hand Sanitizer Kits available in two, four, or set of 8. 
KIT INCLUDES:
2oz Gloss White Spray Bottles
10ml Premium French Lavender Essential Oil
10ml Blood Orange Essential Oil
10ml California Lemon Essential Oil
16oz Organic Alcohol + Witch Hazel Base
Hand Sanitizer Label with Ingredients
Easy to Use Pouring Funnel
Hand Sanitizer Instruction Card
These statements have not been evaluated by the Food and Drug Administration. This product is not intended to diagnose, treat, cure, or prevent disease.</t>
  </si>
  <si>
    <t>https://drive.google.com/drive/folders/19GpIQ_a5-MXuxRYH5K03-TlfkfCm5dmz</t>
  </si>
  <si>
    <t>DATE NIGHT CANDLE KIT</t>
  </si>
  <si>
    <t>KIT-CND-DTN-MK1</t>
  </si>
  <si>
    <t>DATE NIGHT CANDLE KIT 1</t>
  </si>
  <si>
    <t>LUSTROUS GOLD MAKES 1 THUMB</t>
  </si>
  <si>
    <t>GOLD AURA MAKES 1 PDP, WW-CANDLEKITS-MAKES_2-PDP-ALL, WW-CANDLEKITS-PDP-ALL-1, WW-CANDLEKITS-PDP-ALL-2</t>
  </si>
  <si>
    <t>VIEW ALL, CANDLE KITS</t>
  </si>
  <si>
    <t>Makes 1</t>
  </si>
  <si>
    <t>Fresh + sexy. Lemon zest, balsam and amber combine for a gorgeous rendition.</t>
  </si>
  <si>
    <t xml:space="preserve">Unleash your DIY superpowers! Our kits are the easiest way to make your own candles. Plus, they make the perfect handmade gift or DIY project for you and a loved one.
</t>
  </si>
  <si>
    <t xml:space="preserve">Makes 1 candle.
LABDANUM + CASHMERE MUSK
Clean and crisp, but sexy and musky. Lemon zest, balsam and amber combine for a gorgeous rendition reminiscent of dancing in the moonlight.
EACH CANDLE KIT INCLUDES:
Lustrous Gold Aura Vessel
Labdanum + Cashmere Musk Fragrance
Raw Maple Wood Lid (thick)
Nature Wax
Bamboo Mixing Spoon
Wooden Wick
Wick Sticker
Safety Label
Wick Clip
Candle Making Instruction Card
</t>
  </si>
  <si>
    <t>[/how-to-make-a-wooden-wick-candle],[How to Make a Wooden Wick Candle]
 [https://www.youtube.com/watch?v=zgUM6u8FOlE],[How to Set Up a Wooden Wick]
 [/fragrance-percentage-chart],[Fragrance Percentage Chart]</t>
  </si>
  <si>
    <t xml:space="preserve"> https://drive.google.com/drive/folders/19GpIQ_a5-MXuxRYH5K03-TlfkfCm5dmz</t>
  </si>
  <si>
    <t>MORNING AFTER CANDLE KIT</t>
  </si>
  <si>
    <t>KIT-CND-MRA-MK1</t>
  </si>
  <si>
    <t>MORNING AFTER CANDLE KIT 1</t>
  </si>
  <si>
    <t>IRIDESCENT WHITE MAKES 1 THUMB</t>
  </si>
  <si>
    <t>IRIDESCENT WHITE MAKES 1 PDP, WW-CANDLEKITS-MAKES_1-PDP-ALL, WW-CANDLEKITS-PDP-ALL-1, WW-CANDLEKITS-PDP-ALL-2</t>
  </si>
  <si>
    <t>a</t>
  </si>
  <si>
    <t>Green + soft. Luscious fig and light florals collide with cedarwood and amber.</t>
  </si>
  <si>
    <t xml:space="preserve">Makes 1 candle.
FIG LEAF + GALBANUM
A woody, luscious fig with fresh fruit, light florals and a gorgeous base of cedarwood and amber.
EACH CANDLE KIT INCLUDES:
Iridescent White Aura Vessel
Fig + Galbanum Fragrance
Raw Maple Wood Lid (thick)
Nature Wax
Bamboo Mixing Spoon
Wooden Wick
Wick Sticker
Safety Label
Wick Clip
Candle Making Instruction Card
</t>
  </si>
  <si>
    <t>SULTRY ROSE CANDLE KIT</t>
  </si>
  <si>
    <t>KIT-CND-SR2-MK1</t>
  </si>
  <si>
    <t>SULTRY ROSE CANDLE KIT 1</t>
  </si>
  <si>
    <t>MATTE BLACK MAKES 1 THUMB</t>
  </si>
  <si>
    <t>MATTE BLACK MAKES 1 PDP, WW-CANDLEKITS-MAKES_2-PDP-ALL, WW-CANDLEKITS-PDP-ALL-1, WW-CANDLEKITS-PDP-ALL-2</t>
  </si>
  <si>
    <t>Sophisticated + playful. Pink pepper and dark rose mingle for a juicy floral interlude.</t>
  </si>
  <si>
    <t xml:space="preserve">Makes 1 candle.
DARK ROSE + LABDANUM
Pink pepper and decadent plum mingle with deep sexy black rose for a sultry floral experience.
EACH CANDLE KIT INCLUDES:
Matte Black Aura Vessel
Dark Rose + Labdanum Fragrance
Raw Maple Wood Lid (thick)
Nature Wax
Bamboo Mixing Spoon
Wooden Wick
Wick Sticker
Safety Label
Wick Clip
Candle Making Instruction Card
</t>
  </si>
  <si>
    <t>LOVE STRUCK CANDLE KIT</t>
  </si>
  <si>
    <t>KIT-CND-LS2-MK1</t>
  </si>
  <si>
    <t>LOVE STRUCK CANDLE KIT 1</t>
  </si>
  <si>
    <t>GOLD AURA MAKES 1 PDP, , WW-CANDLEKITS-MAKES_2-PDP-ALL, WW-CANDLEKITS-PDP-ALL-1, WW-CANDLEKITS-PDP-ALL-2</t>
  </si>
  <si>
    <t xml:space="preserve">Exotic + mysterious. Sensous sweet woods and heady jasmine dance with amber and muskmelon. </t>
  </si>
  <si>
    <t xml:space="preserve">Makes 1 candle.
SANDALWOOD INCENSE + EXOTIC AMBER
Mysterious and sensous sweet woods and heady jasmine dance with amber and muskmelon. 
EACH CANDLE KIT INCLUDES:
Lustrous Gold Aura Vessel
Sandalwood Incense + Exotic Amber Fragrance
Raw Maple Wood Lid (thick)
Nature Wax
Bamboo Mixing Spoon
Wooden Wick
Wick Sticker
Safety Label
Wick Clip
Candle Making Instruction Card
</t>
  </si>
  <si>
    <t xml:space="preserve">SWEET INTOXICATION CANDLE KIT
</t>
  </si>
  <si>
    <t>KIT-CND-SIN-MK1-BND</t>
  </si>
  <si>
    <t>SWEET INTOXICATION CANDLE KIT 1</t>
  </si>
  <si>
    <t>Fun + boozy. Indulgent sweet honey and rich bourbon create a syrupy essence.</t>
  </si>
  <si>
    <t xml:space="preserve">Makes 1 candle.
HONEY + BOURBON
Sweet honey and rich bourbon with a slight fruity, spicy note settle into a subtle syrupy essence.
EACH CANDLE KIT INCLUDES:
Matte Black Aura Vessel
Honey + Bourbon Fragrance
Raw Maple Wood Lid (thick)
Nature Wax
Bamboo Mixing Spoon
Wooden Wick
Wick Sticker
Safety Label
Wick Clip
Candle Making Instruction Card
</t>
  </si>
  <si>
    <t xml:space="preserve">COFFEE ADDICT CANDLE KIT
</t>
  </si>
  <si>
    <t>KIT-CND-CFA-MK1-BND</t>
  </si>
  <si>
    <t>COFFEE ADDICT CANDLE KIT 1</t>
  </si>
  <si>
    <t>LUSTROUS GUNMETAL MAKES 1 THUMB</t>
  </si>
  <si>
    <t>LUSTROUS GUNMETAL MAKES 1 PDP, WW-CANDLEKITS-MAKES_2-PDP-ALL, WW-CANDLEKITS-PDP-ALL-1, WW-CANDLEKITS-PDP-ALL-2</t>
  </si>
  <si>
    <t>Decadent + addictive.  Creamy caramel and rich espresso come together in a luscious confection.</t>
  </si>
  <si>
    <t xml:space="preserve">Makes 1 candle.
COFFEE BEAN + CACAO
Rich sweet creamy caramel with butter coffee, cacao, and warm vanilla come together in a luscious confection.
EACH CANDLE KIT INCLUDES:
Lustrous Gunmetal Aura Vessel
Coffee Bean + Cacao Fragrance
Raw Maple Wood Lid (thick)
Nature Wax
Bamboo Mixing Spoon
Wooden Wick
Wick Sticker
Safety Label
Wick Clip
Candle Making Instruction Card
</t>
  </si>
  <si>
    <t xml:space="preserve">APHRODISIAC DREAM CANDLE KIT </t>
  </si>
  <si>
    <t>KIT-CND-ADD-MK1-BND</t>
  </si>
  <si>
    <t>APHRODISIAC DREAM CANDLE KIT 1</t>
  </si>
  <si>
    <t>IRIDESCENT WHITE MAKES 1 PDP, WW-CANDLEKITS-MAKES_2-PDP-ALL, WW-CANDLEKITS-PDP-ALL-1, WW-CANDLEKITS-PDP-ALL-2</t>
  </si>
  <si>
    <t xml:space="preserve">Sexy + luxurious. A true vanilla, elevated by woody cashmere and sweet amber. </t>
  </si>
  <si>
    <t>Makes 1 candle.
CASHMERE + VANILLA
A true sexy and warm vanilla, elevated by woody cashmere and sweet amber, and ronuded out with lightly detectable notes of fruity citrus. 
EACH CANDLE KIT INCLUDES:
Iridescent White Aura Vessel
Cashmere + Vanilla Fragrance
Raw Maple Wood Lid (thick)
Nature Wax
Bamboo Mixing Spoon
Wooden Wick
Wick Sticker
Safety Label
Wick Clip
Candle Making Instruction Card
"</t>
  </si>
  <si>
    <t>ETERNAL SUMMER CANDLE KIT</t>
  </si>
  <si>
    <t>KIT-CND-ESM-MK1-BND</t>
  </si>
  <si>
    <t>ETERNAL SUMMER CANDLE KIT 1</t>
  </si>
  <si>
    <t>IRIDESCENT SLATE MAKES 1 THUMB</t>
  </si>
  <si>
    <t>IRIDESCENT SLATE MAKES 1 PDP, WW-CANDLEKITS-MAKES_2-PDP-ALL, WW-CANDLEKITS-PDP-ALL-1, WW-CANDLEKITS-PDP-ALL-2</t>
  </si>
  <si>
    <t>Sweet + fruity. Juicy mangosteen and green coconut mix in a sunny tropical escape.</t>
  </si>
  <si>
    <t xml:space="preserve">Makes 1 candle.
MANGOSTEEN + GREEN COCONUT
A juicy tropical escape. Pure mango and bright citrus playfully combine with fresh green coconut and sweet sugar crystals for an island inspired adventure.
EACH CANDLE KIT INCLUDES:
Iridescent Slate Aura Vessel
Mangosteen + Green Coconut Fragrance
Raw Maple Wood Lid (thick)
Nature Wax
Bamboo Mixing Spoon
Wooden Wick
Wick Sticker
Safety Label
Wick Clip
Candle Making Instruction Card
</t>
  </si>
  <si>
    <t>DATE NIGHT + THE MORNING AFTER CANDLE KIT</t>
  </si>
  <si>
    <t>KIT-CND-DNM-MK2</t>
  </si>
  <si>
    <t>DATE NIGHT MORNING AFTER CANDLE KIT 2</t>
  </si>
  <si>
    <t>LUSTROUS GOLD IRIDESCENT WHITE MAKES 2 THUMB</t>
  </si>
  <si>
    <t>IRIDESCENT WHITE LUSTROUS GOLD MAKES 2 PDP, WW-CANDLEKITS-MAKES_2-PDP-ALL, WW-CANDLEKITS-PDP-ALL-1, WW-CANDLEKITS-PDP-ALL-2</t>
  </si>
  <si>
    <t>Makes 2</t>
  </si>
  <si>
    <t xml:space="preserve">Soft + sexy. Fresh lemon, warm amber, and luscious fig. </t>
  </si>
  <si>
    <t xml:space="preserve">Makes 2 candles.
LABDANUM + CASHMERE MUSK
Clean and crisp, but sexy and musky. Lemon zest, balsam and amber combine for a gorgeous rendition reminiscent of dancing in the moonlight.
FIG LEAF + GALBANUM
A woody, luscious fig with fresh fruit, light florals and a gorgeous base of Cedarwood and Amber.
EACH CANDLE KIT INCLUDES:
Matte Black + Lustrous Gunmetal Aura Vessels
Labdanum + Cashmere Musk Fragrance
Fig Leaf + Galbanum Fragrance
Raw Maple Wood Lids (thick)
Nature Wax
Bamboo Mixing Spoon
Crackling Booster Wicks
Wick Stickers
Safety Labels
Wick Clips
Candle Making Instruction Card
</t>
  </si>
  <si>
    <t>SWEET INTOXICATION + COFFEE ADDICT CANDLE KIT</t>
  </si>
  <si>
    <t>KIT-CND-SIC-MK2-BND</t>
  </si>
  <si>
    <t>SWEET INTOXICATION COFFEE ADDICT CANDLE KIT 2</t>
  </si>
  <si>
    <t>LUSTROUS GUNMETAL MATTE BLACK MAKES 2 THUMB</t>
  </si>
  <si>
    <t>LUSTROUS GUNMETAL + MATTE BLACK MAKES 2, WW-CANDLEKITS-MAKES_2-PDP-ALL, WW-CANDLEKITS-PDP-ALL-1, WW-CANDLEKITS-PDP-ALL-2</t>
  </si>
  <si>
    <t xml:space="preserve">Boozy + buzzed. Sweet honey, rich espresso, and aged bourbon. </t>
  </si>
  <si>
    <t xml:space="preserve">Makes 2 candles.
HONEY + BOURBON
Sweet honey and rich bourbon with a slight fruity, spicy note settle into a subtle syrupy essence.
COFFEE BEAN + CACAO
Rich sweet creamy caramel with butter coffee, cacao, and warm vanilla come together in a luscious confection.
EACH CANDLE KIT INCLUDES:
Matte Black + Lustrous Gunmetal Aura Vessels
Coffee Bean + Cacao Fragrance
Honey + Bourbon Fragrance
Raw Maple Wood Lids (thick)
Nature Wax
Bamboo Mixing Spoon
Wooden Wicks
Wick Stickers
Safety Labels
Wick Clips
Candle Making Instruction Card
</t>
  </si>
  <si>
    <t>SULTRY ROSE + LOVE STRUCK CANDLE KIT</t>
  </si>
  <si>
    <t>KIT-CND-SRL-MK2</t>
  </si>
  <si>
    <t>SULTRY ROSE LOVE STRUCK CANDLE KIT</t>
  </si>
  <si>
    <t>LUSTROUS GOLD MATTE BLACK MAKES 2 THUMB</t>
  </si>
  <si>
    <t>GOLD AURA MATTE BLACK MAKES 2 PDP, WW-CANDLEKITS-MAKES_2-PDP-ALL, WW-CANDLEKITS-PDP-ALL-1, WW-CANDLEKITS-PDP-ALL-2</t>
  </si>
  <si>
    <t>Playful + mysterious. Dark rose, pink pepper, and sweet woods.</t>
  </si>
  <si>
    <t xml:space="preserve">Makes 2 candles.
DARK ROSE + LABDANUM
Pink pepper and decadent plum mingle with deep sexy black rose for a sultry floral experience.
SANDALWOOD INCENSE + EXOTIC AMBER
Mysterious and sensous sweet woods and heady jasmine dance with amber and muskmelon.
EACH CANDLE KIT INCLUDES:
Matte Black + Lustrous Gold Aura Vessels
Dark Rose + Labdanum Fragrance Oil
Sandalwood Incense + Exotic Amber Oil
Raw Maple Wood Lids (thick)
Nature Wax
Bamboo Mixing Spoon
Wooden Wicks
Wick Stickers
Safety Labels
Wick Clips
Candle Making Instruction Card
</t>
  </si>
  <si>
    <t>APHRODISIAC DREAM + ETERNAL SUMMER CANDLE KIT</t>
  </si>
  <si>
    <t>KIT-CND-ADE-MK2-BND</t>
  </si>
  <si>
    <t>APHRODISIAC DREAM + ETERNAL SUMMER CANDLE KIT 2</t>
  </si>
  <si>
    <t>IRIDESCENT SLATE IRIDESCENT WHITE MAKES 2 THUMB</t>
  </si>
  <si>
    <t>IRIDESCENT WHITE + IRIDESCENT SLATE MAKES 2 PDP, WW-CANDLEKITS-MAKES_2-PDP-ALL, WW-CANDLEKITS-PDP-ALL-1, WW-CANDLEKITS-PDP-ALL-2</t>
  </si>
  <si>
    <t>Luxurious + sweet. Sexy amber, juicy tropical fruit, and woody cashmere.</t>
  </si>
  <si>
    <t xml:space="preserve">Makes 2 candles.
CASHMERE + VANILLA
A true sexy and warm vanilla, elevated by woody cashmere and sweet amber, and ronuded out with lightly detectable notes of fruity citrus. 
MANGOSTEEN + GREEN COCONUT
A juicy tropical escape. Pure mango and bright citrus playfully combine with fresh green coconut and sweet sugar crystals for an island inspired adventure.
EACH CANDLE KIT INCLUDES:
Iridescent White + Iridescent Slate Aura Vessels
Cashmere + Vanilla and Mangosteen + Green Coconut Fragrance
Raw Maple Wood Lids (thick)
Nature Wax
Bamboo Mixing Spoon
Wooden Wicks
Wick Stickers
Safety Labels
Wick Clips
Candle Making Instruction Card
</t>
  </si>
  <si>
    <t xml:space="preserve">DESIGNERS DREAM CANDLE KIT 
</t>
  </si>
  <si>
    <t>KIT-CND-DDM-MK6-BND</t>
  </si>
  <si>
    <t>DESIGNERS DREAM CANDLE KIT 6</t>
  </si>
  <si>
    <t>MATTE BLACK LUSTROUS GOLD IRIDESCENT WHITE MAKES 6 THUMB</t>
  </si>
  <si>
    <t>GOLD-BLACK-IRIDESCENT WHITE MAKES 6 PDP, WW-CANDLEKITS-MAKES_6-PDP-ALL, WW-CANDLEKITS-PDP-ALL-1, WW-CANDLEKITS-PDP-ALL-2</t>
  </si>
  <si>
    <t>Makes 6</t>
  </si>
  <si>
    <t>Create + collaborate! Make more, make together, or make candles to share.</t>
  </si>
  <si>
    <t xml:space="preserve">Makes 6 candles.
EACH CANDLE KIT INCLUDES:
Matte Black Aura x2
Lustours Gold Aura x2
Iridescent White Aura x2
Raw Maple Wood Lids (thick)
Nature Wax
Bamboo Mixing Spoon
Wooden Wicks
Wick Stickers
Safety Labels
Wick Clips
Candle Making Instruction Card
SET OF 6 SHIPS FREE IN THE US.
</t>
  </si>
  <si>
    <t>THE CRYSTAL ROOM + BODY SPRAY KIT</t>
  </si>
  <si>
    <t>KIT-HSK-LLO-MK4</t>
  </si>
  <si>
    <t>CRYSTAL CLEANSING SPRAY 4</t>
  </si>
  <si>
    <t>_WW-THUMB-RS-CLEANSING_SPRAY</t>
  </si>
  <si>
    <t>WW-RS-CLEANSING_SPRAY-PDP-ALT1, WW-RS-CLEANSING_SPRAY-PDP-ALT2, WW-RS-CLEANSING_SPRAY-PDP-ALT3, WW-RS-CLEANSING_SPRAY-PDP-ALT4, WW-RS-CLEANSING_SPRAY-PDP-ALT5, WW-RS-CLEANSING_SPRAY-PDP-ALT6</t>
  </si>
  <si>
    <t>VIEW ALL, ROOM + BODY SPRAY KITS</t>
  </si>
  <si>
    <t>Makes 4 all natural crystal cleansing sprays in frosted glass spray bottles.</t>
  </si>
  <si>
    <t xml:space="preserve">Cleanse + purify your room, body, and space with this 100% Natural Crystal Cleansing Kit! 
Added crystals promote positive energetic effects when sprayed on the body and into the air.
Natural citrus and lavender essential oils pair perfectly with Organic Witch Hazel (contains organic gluten-free alcohol) to create a refreshing but soothing experience. Enjoy more of those zen deep-breath-ahhhh moments!
These statements have not been evaluated by the Food and Drug Administration. This product is not intended to diagnose, treat, cure, or prevent disease.
</t>
  </si>
  <si>
    <t>KIT INCLUDES:
4oz Matte Frost Glass Spray Bottles
10ml Premium French Lavender Essential Oil
10ml Blood Orange Essential Oil
10ml California Lemon Essential Oil
16oz Organic + Wildcrafted Witch Hazel
Peridot Mini Chips
Carnelian Mini Chips
Easy to Use Pouring Funnel
Instruction Card
These statements have not been evaluated by the Food and Drug Administration. This product is not intended to diagnose, treat, cure, or prevent disease.</t>
  </si>
  <si>
    <t>THE SULTRY ROSE CANDLE KIT</t>
  </si>
  <si>
    <t>KIT-CND-SRS-MK1</t>
  </si>
  <si>
    <t>THE SULTRY ROSE CANDLE KIT 1</t>
  </si>
  <si>
    <t>WW-THUMBNAIL-VDAY CANDLEKIT-MAKES _1-SULTRY ROSE</t>
  </si>
  <si>
    <t>WW-PDP-VDAY CANDLEKIT-MAKES _1-SULTRY ROSE, WW-CANDLEKITS-MAKES_1-PDP-ALL, WW-CANDLEKITS-PDP-ALL-1, WW-CANDLEKITS-PDP-ALL-2</t>
  </si>
  <si>
    <t>Pink Pepper and Rose mingle with deep sexy Black Rose for a deep and sultry experience.</t>
  </si>
  <si>
    <t xml:space="preserve">The easiest way to make your own candles. The perfect handmade gift or DIY project for you and a loved one.
</t>
  </si>
  <si>
    <t xml:space="preserve">Makes 1 candle.
DARK ROSE + LABDANUM
Pink Pepper and Rose mingle with deep sexy Black Rose for a deep and sultry experience.
EACH CANDLE KIT INCLUDES:
Matt Black Aura Vessel
Dark Rose + Labdanum Fragrance
Raw Maple Wood Lid (thick)
Nature Wax
Bamboo Mixing Spoon
Crackling Booster Wicks
Wick Stickers
Safety Labels
Wick Clips
Candle Making Instruction Card
</t>
  </si>
  <si>
    <t>KIT-CND-SRS-MK2</t>
  </si>
  <si>
    <t>THE SULTRY ROSE CANDLE KIT 2</t>
  </si>
  <si>
    <t>WW-THUMBNAIL-VDAY CANDLEKIT-MAKES _2-SULTRY ROSE</t>
  </si>
  <si>
    <t>WW-PDP-VDAY CANDLEKIT-MAKES _2-SULTRY ROSE, WW-CANDLEKITS-MAKES_2-PDP-ALL, WW-CANDLEKITS-PDP-ALL-2, WW-CANDLEKITS-PDP-ALL-3</t>
  </si>
  <si>
    <t xml:space="preserve">Makes 2 candles.
DARK ROSE + LABDANUM
Pink Pepper and Rose mingle with deep sexy Black Rose for a deep and sultry experience.
EACH CANDLE KIT INCLUDES:
Matt Black Aura Vessels
Dark Rose + Labdanum Fragrance
Raw Maple Wood Lids (thick)
Nature Wax
Bamboo Mixing Spoon
Crackling Booster Wicks
Wick Stickers
Safety Labels
Wick Clips
Candle Making Instruction Card
</t>
  </si>
  <si>
    <t>KIT-CND-SRS-MK6</t>
  </si>
  <si>
    <t>THE SULTRY ROSE CANDLE KIT 6</t>
  </si>
  <si>
    <t>WW-THUMBNAIL-VDAY CANDLEKIT-MAKES _6-SULTRY ROSE</t>
  </si>
  <si>
    <t>WW-PDP-VDAY CANDLEKIT-MAKES _6-SULTRY ROSE, WW-CANDLEKITS-MAKES_6-PDP-ALL, WW-CANDLEKITS-PDP-ALL-1, WW-CANDLEKITS-PDP-ALL-2</t>
  </si>
  <si>
    <t xml:space="preserve">Makes 6 candles.
DARK ROSE + LABDANUM
Pink Pepper and Rose mingle with deep sexy Black Rose for a deep and sultry experience.
EACH CANDLE KIT INCLUDES:
Matt Black Aura Vessels
Dark Rose + Labdanum Fragrance
Raw Maple Wood Lids (thick)
Nature Wax
Bamboo Mixing Spoon
Crackling Booster Wicks
Wick Stickers
Safety Labels
Wick Clips
Candle Making Instruction Card
SET OF 6 SHIPS FREE IN THE US.
</t>
  </si>
  <si>
    <t>THE DELICIOUS DESSERT CANDLE KIT</t>
  </si>
  <si>
    <t>KIT-CND-DDS-MK1</t>
  </si>
  <si>
    <t>THE DELICIOUS DESSERT CANDLE KIT 1</t>
  </si>
  <si>
    <t>WW-THUMBNAIL-VDAY CANDLEKIT-MAKES _1-DELICIOUS DESSERT</t>
  </si>
  <si>
    <t>WW-PDP-VDAY CANDLEKIT-MAKES _1-DELICIOUS DESSERT, WW-CANDLEKITS-MAKES_1-PDP-ALL, WW-CANDLEKITS-PDP-ALL-2, WW-CANDLEKITS-PDP-ALL-3</t>
  </si>
  <si>
    <t>Rich cocoa and vanilla bean balance beautifully with nutty hints of roasted almond, golden honey, and fresh berries for a creamy, decadent desert.</t>
  </si>
  <si>
    <t xml:space="preserve">Makes 1 candle.
DARK CHOCOLATE + HONEY COMB
Rich cocoa and vanilla bean balance beautifully with nutty hints of roasted almond, golden honey, and fresh berries for a creamy, decadent desert.
EACH CANDLE KIT INCLUDES:
Gold Aura Vessel
Dark Chocolate + Honey Comb Fragrance
Raw Maple Wood Lid (thick)
Nature Wax
Bamboo Mixing Spoon
Crackling Booster Wicks
Wick Stickers
Safety Labels
Wick Clips
Candle Making Instruction Card
</t>
  </si>
  <si>
    <t>KIT-CND-DDS-MK2</t>
  </si>
  <si>
    <t>THE DELICIOUS DESSERT CANDLE KIT 2</t>
  </si>
  <si>
    <t>WW-THUMBNAIL-VDAY CANDLEKIT-MAKES _2-DELICIOUS DESSERT</t>
  </si>
  <si>
    <t>WW-PDP-VDAY CANDLEKIT-MAKES _2-DELICIOUS DESSERT, WW-CANDLEKITS-MAKES_2-PDP-ALL, WW-CANDLEKITS-PDP-ALL-2, WW-CANDLEKITS-PDP-ALL-3</t>
  </si>
  <si>
    <t xml:space="preserve">Makes 2 candles.
DARK CHOCOLATE + HONEY COMB
Rich cocoa and vanilla bean balance beautifully with nutty hints of roasted almond, golden honey, and fresh berries for a creamy, decadent desert.
EACH CANDLE KIT INCLUDES:
Gold Aura Vessels
Dark Chocolate + Honey Comb Fragrance
Raw Maple Wood Lids (thick)
Nature Wax
Bamboo Mixing Spoon
Crackling Booster Wicks
Wick Stickers
Safety Labels
Wick Clips
Candle Making Instruction Card
</t>
  </si>
  <si>
    <t>KIT-CND-DDS-MK6</t>
  </si>
  <si>
    <t>THE DELICIOUS DESSERT CANDLE KIT 6</t>
  </si>
  <si>
    <t>WW-THUMBNAIL-VDAY CANDLEKIT-MAKES _6-DELICIOUS DESSERT</t>
  </si>
  <si>
    <t>WW-PDP-VDAY CANDLEKIT-MAKES _6-DELICIOUS DESSERT, WW-CANDLEKITS-MAKES_6-PDP-ALL, WW-CANDLEKITS-PDP-ALL-1, WW-CANDLEKITS-PDP-ALL-2</t>
  </si>
  <si>
    <t xml:space="preserve">Makes 6 candles.
DARK CHOCOLATE + HONEY COMB
Rich cocoa and vanilla bean balance beautifully with nutty hints of roasted almond, golden honey, and fresh berries for a creamy, decadent desert.
EACH CANDLE KIT INCLUDES:
Gold Aura Vessels
Dark Chocolate + Honey Comb Fragrance
Raw Maple Wood Lids (thick)
Nature Wax
Bamboo Mixing Spoon
Crackling Booster Wicks
Wick Stickers
Safety Labels
Wick Clips
Candle Making Instruction Card
SET OF 6 SHIPS FREE IN THE US.
</t>
  </si>
  <si>
    <t>THE LOVESTRUCK CANDLE KIT</t>
  </si>
  <si>
    <t>KIT-CND-LVS-MK1</t>
  </si>
  <si>
    <t>THE LOVESTRUCK CANDLE KIT 1</t>
  </si>
  <si>
    <t>WW-THUMBNAIL-VDAY CANDLEKIT-MAKES _1-LOVESTRUCK</t>
  </si>
  <si>
    <t>WW-PDP-VDAY CANDLEKIT-MAKES _1-LOVESTRUCK, WW-CANDLEKITS-MAKES_1-PDP-ALL, WW-CANDLEKITS-PDP-ALL-2, WW-CANDLEKITS-PDP-ALL-3</t>
  </si>
  <si>
    <t>Unmistakably spicy + beautifully bright, clove, sandalwood, cinnamon bark, tobacco, and raw sugar round out this beautifully complex fragrance reminiscent of a crisp evening chill.</t>
  </si>
  <si>
    <t xml:space="preserve">Makes 1 candle.
FLOWERING CLOVE + SANDALWOOD
Unmistakably spicy + beautifully bright, clove, sandalwood, cinnamon bark, tobacco, and raw sugar round out this beautifully complex fragrance reminiscent of a crisp evening chill.
EACH CANDLE KIT INCLUDES:
Iridescent Slate Aura Vessel
Flowering Clove + Sandalwood Fragrance
Raw Maple Wood Lid (thick)
Nature Wax
Bamboo Mixing Spoon
Crackling Booster Wicks
Wick Stickers
Safety Labels
Wick Clips
Candle Making Instruction Card
</t>
  </si>
  <si>
    <t>KIT-CND-LVS-MK6</t>
  </si>
  <si>
    <t>THE LOVESTRUCK CANDLE KIT 6</t>
  </si>
  <si>
    <t>WW-THUMBNAIL-VDAY CANDLEKIT-MAKES _6-LOVESTRUCK</t>
  </si>
  <si>
    <t>WW-PDP-VDAY CANDLEKIT-MAKES _6-LOVESTRUCK, WW-CANDLEKITS-MAKES_6-PDP-ALL, WW-CANDLEKITS-PDP-ALL-1, WW-CANDLEKITS-PDP-ALL-2</t>
  </si>
  <si>
    <t>Unmistakably spicy + beautifully bright, clove, sandalwood, cinnamon bark, tobacco, and raw sugar round out this beautifully complex fragrance reminiscent of a crisp winter’s eve.</t>
  </si>
  <si>
    <t>Makes 6 candle.
FLOWERING CLOVE + SANDALWOOD
Unmistakably spicy + beautifully bright, clove, sandalwood, cinnamon bark, tobacco, and raw sugar round out this beautifully complex fragrance reminiscent of a crisp evening chill.
EACH CANDLE KIT INCLUDES:
Iridescent Slate Aura Vessels
Flowering Clove + Sandalwood Fragrance
Raw Maple Wood Lids (thick)
Nature Wax
Bamboo Mixing Spoon
Crackling Booster Wicks
Wick Stickers
Safety Labels
Wick Clips
Candle Making Instruction Card
SET OF 6 SHIPS FREE IN THE US.</t>
  </si>
  <si>
    <t>THE MORNING AFTER CANDLE KIT</t>
  </si>
  <si>
    <t>KIT-CND-MRA-MK6</t>
  </si>
  <si>
    <t>THE MORNING AFTER CANDLE KIT 6</t>
  </si>
  <si>
    <t>WW-THUMB-CANDLEKITS-MAKES_6 _THE-SACRED-SPICE</t>
  </si>
  <si>
    <t>WW-PDP-CANDLEKITS-MAKES_6 _THE-SACRED-SPICE, WW-CANDLEKITS-MAKES_6-PDP-ALL, WW-CANDLEKITS-PDP-ALL-1, WW-CANDLEKITS-PDP-ALL-2</t>
  </si>
  <si>
    <t>A woody, luscious fig with fresh fruit, light florals and a gorgeous base of Cedarwood and Amber.</t>
  </si>
  <si>
    <t>Makes 6 candles.
FIG LEAF + GALBANUM
A woody, luscious fig with fresh fruit, light florals and a gorgeous base of Cedarwood and Amber.
EACH CANDLE KIT INCLUDES:
Sage Aura Vessels
Fig + Galbanum Fragrance
Raw Maple Wood Lids (thick)
Nature Wax
Bamboo Mixing Spoon
Crackling Booster Wicks
Wick Stickers
Safety Labels
Wick Clips
Candle Making Instruction Card
SET OF 6 SHIPS FREE IN THE US.</t>
  </si>
  <si>
    <t>THE DATE NIGHT CANDLE KIT</t>
  </si>
  <si>
    <t>KIT-CND-DTN-MK2-BND</t>
  </si>
  <si>
    <t>THE DATE NIGHT CANDLE KIT 2</t>
  </si>
  <si>
    <t>WW-THUMB-CANDLEKITS-MAKES_2_THE-SWEETEST-BOURBON</t>
  </si>
  <si>
    <t>WW-CANDLEKITS-MAKES_2_THE-SWEETEST-BOURBON, WW-CANDLEKITS-MAKES_2-PDP-ALL, WW-CANDLEKITS-PDP-ALL-2</t>
  </si>
  <si>
    <t>Clean and crisp, but sexy and musky. Lemon zest, balsam and amber combine for a gorgeous rendition reminiscent of dancing in the moonlight.</t>
  </si>
  <si>
    <t xml:space="preserve">Makes 2 candle.
LABDANUM + CASHMERE MUSK
Clean and crisp, but sexy and musky. Lemon zest, balsam and amber combine for a gorgeous rendition reminiscent of dancing in the moonlight.
EACH CANDLE KIT INCLUDES:
Stonewashed Aura Vessels
Labdanum + Cashmere Musk Fragrance
Raw Maple Wood Lids (thick)
Nature Wax
Bamboo Mixing Spoon
Crackling Booster Wicks
Wick Stickers
Safety Labels
Wick Clips
Candle Making Instruction Card
</t>
  </si>
  <si>
    <t>KIT-CND-DTN-MK6</t>
  </si>
  <si>
    <t>THE DATE NIGHT CANDLE KIT 6</t>
  </si>
  <si>
    <t>WW-THUMB-CANDLEKITS-MAKES_6_THE-SWEETEST-BOURBON</t>
  </si>
  <si>
    <t>WW-PDP-CANDLEKITS-MAKES_6_THE-SWEETEST-BOURBON, WW-CANDLEKITS-MAKES_6-PDP-ALL, WW-CANDLEKITS-PDP-ALL-1, WW-CANDLEKITS-PDP-ALL-2</t>
  </si>
  <si>
    <t xml:space="preserve">Makes 6 candle.
LABDANUM + CASHMERE MUSK
Clean and crisp, but sexy and musky. Lemon zest, balsam and amber combine for a gorgeous rendition reminiscent of dancing in the moonlight.
EACH CANDLE KIT INCLUDES:
Stonewashed Aura Vessels
Labdanum + Cashmere Musk Fragrance
Raw Maple Wood Lids (thick)
Nature Wax
Bamboo Mixing Spoon
Crackling Booster Wicks
Wick Stickers
Safety Labels
Wick Clips
Candle Making Instruction Card
SET OF 6 SHIPS FREE IN THE US.
</t>
  </si>
  <si>
    <t>THE DELICIOUS DESSERT + LOVESTRUCK CANDLE KIT</t>
  </si>
  <si>
    <t>KIT-CND-DDL-MK2</t>
  </si>
  <si>
    <t>THE DELICIOUS DESSERT + LOVESTRUCK CANDLE KIT 2</t>
  </si>
  <si>
    <t>WW-THUMBNAIL-VDAY CANDLEKIT-MAKES _2-DELICIOUS DESSERT - LOVE STRUCK</t>
  </si>
  <si>
    <t>WW-PDP-VDAY CANDLEKIT-MAKES _2-DELICIOUS DESSERT - LOVE STRUCK, WW-CANDLEKITS-MAKES_2-PDP-ALL, WW-CANDLEKITS-PDP-ALL-2, WW-CANDLEKITS-PDP-ALL-3</t>
  </si>
  <si>
    <t xml:space="preserve">Makes 2 candles.
DARK CHOCOLATE + HONEY COMB
Rich cocoa and vanilla bean balance beautifully with nutty hints of roasted almond, golden honey, and fresh berries for a creamy, decadent desert.
FLOWERING CLOVE + SANDALWOOD
Unmistakably spicy + beautifully bright, clove, sandalwood, cinnamon bark, tobacco, and raw sugar round out this beautifully complex fragrance reminiscent of a crisp evening chill.
EACH CANDLE KIT INCLUDES:
Gold + Iridescent Slate Aura Vessels
Dark Chocolate + Honey Comb Fragrance
Flowering Clove + Sandalwood Fragrance
Raw Maple Wood Lids (thick)
Nature Wax
Bamboo Mixing Spoon
Crackling Booster Wicks
Wick Stickers
Safety Labels
Wick Clips
Candle Making Instruction Card
</t>
  </si>
  <si>
    <t>https://drive.google.com/open?id=16A9nzOOU_BfU3TV-hcXsIBx-DNXlPQpn&amp;authuser=mehreen@woodenwick.com&amp;usp=drive_fs</t>
  </si>
  <si>
    <t>THE FLIRTATIOUS VANILLA CANDLE KIT</t>
  </si>
  <si>
    <t>KIT-CND-FVN-MK1</t>
  </si>
  <si>
    <t>THE FLIRTATIOUS VANILLA CANDLE KIT 1</t>
  </si>
  <si>
    <t>WW-THUMB-CANDLEKITS-MAKES_1_THE-FLIRTACIOUS-VANILLA</t>
  </si>
  <si>
    <t>WW-CANDLEKITS-MAKES_1_THE-FLIRTACIOUS-VANILLA-PDP-1, WW-CANDLEKITS-MAKES_1-PDP-ALL, WW-CANDLEKITS-PDP-ALL-1, WW-CANDLEKITS-PDP-ALL-2</t>
  </si>
  <si>
    <t xml:space="preserve">RETAIL VALUE: $94.45 (discounted 10%)
Sophisticated + sexy, perfect for him or her! The Oud Bulk Candle Kit will provide you with all the candle making supplies you need to make four wood wick candles to keep, sell, or give away. Be warned, you may want to keep them all!
</t>
  </si>
  <si>
    <t xml:space="preserve">Sophisticated + sexy, the perfect candle kit for him or her! </t>
  </si>
  <si>
    <t xml:space="preserve">Kit Contains:
(4) Matte Black Gem 16 oz vessels
(1) 5 lb slab of Virgin Coconut Soy wax
(1) 2 oz Driftwood + Oud fragrance
(1) 2 oz Oud Patchouli + Resins fragrance
(1) 2 oz Frankincense + Myrrh fragrance
(1) 2 oz Black Dahlia + Birch fragrance
(4) Flat Crackling Wooden Wicks
(4) Wick Clips
(4) Wick Stickers
(4) Safety Labels
One 2 oz fragrance bottle is the appropriate amount of fragrance for one Matte Black Gem vessel. Please refer to our [https://woodenwick.com/fragrance-percentage-chart/] [Fragrance Percentage Chart] for exact details.
Don’t forget your [https://woodenwick.com/product/pouring-pitchers/] [Pouring Pitcher]!
</t>
  </si>
  <si>
    <t>A true sexy and warm vanilla, elevated by woody cashmere and sweet amber, and rounded out with lightly detectable notes of fruity citrus.</t>
  </si>
  <si>
    <t xml:space="preserve">The easiest way to make your own candles. The perfect handmade holiday gift or DIY project for you and a loved one.
</t>
  </si>
  <si>
    <t>Kits available in single, double, or set of 6.
A true sexy and warm vanilla, elevated by woody cashmere and sweet amber, and rounded out with lightly detectable notes of fruity citrus.
EACH CANDLE KIT INCLUDES:
Iridescent White Aura Vessels
Cashmere + Vanilla Fragrance
Dark Maple Wood Lids (thick)
Nature Wax
Honey Spoon
Crackling Booster Wicks
Wick Clips
Wick Stickers
Safety Labels
Candle Making Instruction Card
SET OF 6 SHIPS FREE IN THE US.</t>
  </si>
  <si>
    <t>KIT-CND-FVN-MK2</t>
  </si>
  <si>
    <t>THE FLIRTATIOUS VANILLA CANDLE KIT 2</t>
  </si>
  <si>
    <t>WW-THUMB-CANDLEKITS-MAKES_2_THE-FLIRTACIOUS-VANILLA</t>
  </si>
  <si>
    <t>WW-CANDLEKITS-MAKES_2_THE-FLIRTACIOUS-VANILLA, WW-CANDLEKITS-MAKES_2-PDP-ALL, WW-CANDLEKITS-PDP-ALL-1, WW-CANDLEKITS-PDP-ALL-2</t>
  </si>
  <si>
    <t>KIT-CND-FVN-MK6</t>
  </si>
  <si>
    <t>THE FLIRTATIOUS VANILLA CANDLE KIT 6</t>
  </si>
  <si>
    <t>WW-THUMB-CANDLEKITS-MAKES_6_THE-FLIRTATIOUS-VANILLA</t>
  </si>
  <si>
    <t>WW-PDP-CANDLEKITS-MAKES_6_THE-FLIRTATIOUS-VANILLA, WW-CANDLEKITS-MAKES_6-PDP-ALL, WW-CANDLEKITS-PDP-ALL-1, WW-CANDLEKITS-PDP-ALL-2</t>
  </si>
  <si>
    <t>Kits available in single, double, or set of 6.
A true sexy and warm vanilla, elevated by woody cashmere and sweet amber, and rounded out with lightly detectable notes of fruity citrus.
EACH CANDLE KIT INCLUDES:
Iridescent White Aura Vessels
Cashmere + Vanilla Fragrance
Dark Maple Wood Lids (thick)
Nature Wax
Honey Spoon
Crackling Booster Wicks
Wick Clips
Wick Stickers
Safety Labels
Candle Making Instruction Card
Set of 6 ships FREE in the US.</t>
  </si>
  <si>
    <t>THE GILDED FOREST CANDLE KIT</t>
  </si>
  <si>
    <t>KIT-CND-GFR-MK1</t>
  </si>
  <si>
    <t>THE GILDED FOREST CANDLE KIT 1</t>
  </si>
  <si>
    <t>WW-THUMB-CANDLEKITS-MAKES_1_THE-GILDED-FOREST</t>
  </si>
  <si>
    <t>WW-CANDLEKITS-MAKES_1_THE-GILDED-FOREST-PDP-1, WW-CANDLEKITS-MAKES_1-PDP-ALL, WW-CANDLEKITS-PDP-ALL-1, WW-CANDLEKITS-PDP-ALL-2</t>
  </si>
  <si>
    <t>RETAIL VALUE: $103.65 (discounted 10%)
The perfect choice for weddings, bridal showers, baby showers, private events + more! Our Party Bulk Candle Kit will provide you with the candle making supplies you need to make twelve wood wick candles to keep, sell, or give away. Be warned, you may want to keep them all!</t>
  </si>
  <si>
    <t>The perfect candle kit for weddings, bridal showers, baby showers, private events + more!</t>
  </si>
  <si>
    <t>Kit Contains:
(12) Gilt Alloy Tin 4 oz vessels
(1) 5 lb slab of Virgin Coconut Soy wax
(1) 2 oz Pear + Honey fragrance
(1) 2 oz Cashmere + Vanilla fragrance
(1) 2 oz Creme de Mamao + Cassis fragrance
(1) 2 oz Grapefruit + Mint Leaves fragrance
(12) Flat Crackling Wooden Wicks
(12) Wick Clips
(12) Wick Stickers
(12) Safety Labels
One 2 oz fragrance bottle is the appropriate amount of fragrance for three Gilt Alloy Tin vessels. Please refer to our [https://woodenwick.com/fragrance-percentage-chart/] [Fragrance Percentage Chart] for exact details.
Don’t forget your [https://woodenwick.com/product/pouring-pitchers/] [Pouring Pitcher]!</t>
  </si>
  <si>
    <t>Like a walk through an enchanted forest, a sophisticated composition of garden and majestic trees.</t>
  </si>
  <si>
    <t>Kits available in single, double, or set of 6.
Like a walk through an enchanted forest, a sophisticated composition of garden and majestic trees.
EACH CANDLE KIT INCLUDES:
Gold Aura Vessels
Dark Maple Wood Lids (thick)
Nature Wax
Bamboo Mixing Spoon
Crackling Booster Wicks
Wick Stickers
Safety Labels
Wick Clips
Candle Making Instruction Card
SET OF 6 SHIPS FREE IN THE US.</t>
  </si>
  <si>
    <t>KIT-CND-GFR-MK2</t>
  </si>
  <si>
    <t>THE GILDED FOREST CANDLE KIT 2</t>
  </si>
  <si>
    <t>WW-THUMB-CANDLEKITS-MAKES_2_THE-GILDED-FOREST</t>
  </si>
  <si>
    <t>WW-CANDLEKITS-MAKES_2_THE-GILDED-FOREST, WW-CANDLEKITS-MAKES_2-PDP-ALL, WW-CANDLEKITS-PDP-ALL-1, WW-CANDLEKITS-PDP-ALL-2</t>
  </si>
  <si>
    <t>KIT-CND-GFR-MK6</t>
  </si>
  <si>
    <t>THE GILDED FOREST CANDLE KIT 6</t>
  </si>
  <si>
    <t>WW-THUMB-CANDLEKITS-MAKES_6_THE-GILDED-FOREST</t>
  </si>
  <si>
    <t>WW-PDP-CANDLEKITS-MAKES_6_THE-GILDED-FOREST, WW-CANDLEKITS-MAKES_6-PDP-ALL, WW-CANDLEKITS-PDP-ALL-1, WW-CANDLEKITS-PDP-ALL-2</t>
  </si>
  <si>
    <t>THE SWEETEST BOURBON CANDLE KIT</t>
  </si>
  <si>
    <t>KIT-CND-SBB-MK1</t>
  </si>
  <si>
    <t>THE SWEETEST BOURBON CANDLE KIT 1</t>
  </si>
  <si>
    <t>WW-THUMB-CANDLEKITS-MAKES_1_THE-SWEETEST-BOURBON</t>
  </si>
  <si>
    <t>WW-CANDLEKITS-MAKES_1_THE-SWEETEST-BOURBON-PDP-1, WW-CANDLEKITS-MAKES_1-PDP-ALL, WW-CANDLEKITS-PDP-ALL-1, WW-CANDLEKITS-PDP-ALL-2</t>
  </si>
  <si>
    <t xml:space="preserve">RETAIL VALUE: $89.15 (discounted 10%)
Playful, pretty, and sleek, the perfect choice for special gifts, private events, + more! The Floral Bulk Candle Making Kit will provide you with the candle making supplies you need to make six wood wick candles to keep, sell, or give away. Be warned, you may want to keep them all!
</t>
  </si>
  <si>
    <t xml:space="preserve">Playful, pretty, and sleek, the perfect candle kit for special gifts, private events, + more! </t>
  </si>
  <si>
    <t>Kit Contains:
(6) Iridescent White Aura 13 oz vessels
(1) 5 lb slab of Virgin Coconut Soy wax
(1) 2 oz Lilac + Mimosa fragrance
(1) 2 oz Wildflowers + Sea Air fragrance
(1) 2 oz Pink Peony + Nectarine fragrance 
(6) Flat Crackling Wooden Wicks
(6) Wick Clips
(6) Wick Stickers
(6) Safety Labels
One 2 oz fragrance bottle is the appropriate amount of fragrance for two Iridescent White Aura vessels.  Please refer to our [https://woodenwick.com/fragrance-percentage-chart/] [Fragrance Percentage Chart] for exact details.
Don’t forget your [https://woodenwick.com/product/pouring-pitchers/] [Pouring Pitcher]!</t>
  </si>
  <si>
    <t>Sweet honey and rich bourbon with a slight fruity, spicy note settle into a subtle syrupy essence.</t>
  </si>
  <si>
    <t>Kits available in single, double, or set of 6.
Sweet honey and rich bourbon with a slight fruity, spicy note settle into a subtle syrupy essence.
EACH CANDLE KIT INCLUDES:
Obsidian Aura Vessels
Honey + Bourbon Fragrance
Black Pine Wood Lids (thick)
Nature Wax
Bamboo Mixing Spoon
Crackling Booster Wicks
Wick Stickers
Safety Labels
Wick Clips
Candle Making Instruction Card
SET OF 6 SHIPS FREE IN THE US.</t>
  </si>
  <si>
    <t>KIT-CND-SBB-MK2</t>
  </si>
  <si>
    <t>THE SWEETEST BOURBON CANDLE KIT 2</t>
  </si>
  <si>
    <t>KIT-CND-SBB-MK6</t>
  </si>
  <si>
    <t>THE SWEETEST BOURBON CANDLE KIT 6</t>
  </si>
  <si>
    <t>THE SHIMMERING CLOVE CANDLE KIT</t>
  </si>
  <si>
    <t>KIT-CND-SCL-MK1</t>
  </si>
  <si>
    <t>THE SHIMMERING CLOVE CANDLE KIT 1</t>
  </si>
  <si>
    <t>WW-THUMB-CANDLEKITS-MAKES_1_THE-SHIMMERING-CLOVE</t>
  </si>
  <si>
    <t>WW-CANDLEKITS-MAKES_1_THE-SHIMMERING-CLOVE-PDP-1, WW-CANDLEKITS-MAKES_1-PDP-ALL, WW-CANDLEKITS-PDP-ALL-1, WW-CANDLEKITS-PDP-ALL-2</t>
  </si>
  <si>
    <t>RETAIL VALUE: $87.75 (discounted 10%)
Romantic, sweet, and the perfect choice for weddings, bridal showers, baby showers, private events + more! Our Spring Blooms Bulk Candle Kit will provide you with the candle making supplies you need to make six wood wick candles to keep, sell, or give away. Be warned, you may want to keep them all!</t>
  </si>
  <si>
    <t>Romantic, sweet, and the perfect candle kit for weddings, bridal showers, baby showers, private events + more!</t>
  </si>
  <si>
    <t>Kit Contains:
(6) Damsel 9 oz vessels
(1) 5 lb slab of Virgin Coconut Soy wax
(1) 2 oz Wildflowers + Sea Air fragrance
(1) 2 oz Gardenia + Grapefruit fragrance
(1) 2 oz Petals + Herbs fragrance
(6) Flat Crackling Wooden Wicks
(6) Wick Clips
(6) Wick Stickers
(6) Safety Labels
One 2 oz fragrance bottle is the appropriate amount of fragrance for two Damsel vessels. Please refer to our [https://woodenwick.com/fragrance-percentage-chart/] [Fragrance Percentage Chart] for exact details.
Don’t forget your [https://woodenwick.com/product/pouring-pitchers/] [Pouring Pitcher]!</t>
  </si>
  <si>
    <t>Fresh pumpkin and fruit with just the right amount of spice and sweetness rounded out with a light dose of vanilla.</t>
  </si>
  <si>
    <t>Kits available in single, double, or set of 6.
Fresh pumpkin and fruit with just the right amount of spice and sweetness rounded out with a light dose of vanilla.
EACH CANDLE KIT INCLUDES:
Copper Aura Vessels
Pumpkin + Persimmon Fragrance
Black Pine Wood Lids (thick)
Nature Wax
Bamboo Mixing Spoon
Crackling Booster Wicks
Wick Stickers
Safety Labels
Candle Making Instruction Card
SET OF 6 SHIPS FREE IN THE US.</t>
  </si>
  <si>
    <t>KIT-CND-SCL-MK6</t>
  </si>
  <si>
    <t>THE SHIMMERING CLOVE CANDLE KIT 6</t>
  </si>
  <si>
    <t>WW-THUMB-CANDLEKITS-MAKES_6_THE-SHIMMERING-CLOVE</t>
  </si>
  <si>
    <t>WW-PDP-CANDLEKITS-MAKES_6_THE-SHIMMERING-CLOVE, WW-CANDLEKITS-MAKES_6-PDP-ALL, WW-CANDLEKITS-PDP-ALL-1, WW-CANDLEKITS-PDP-ALL-2</t>
  </si>
  <si>
    <t>THE ENCHANTED FIR CANDLE KIT</t>
  </si>
  <si>
    <t>KIT-CND-EFR-MK1</t>
  </si>
  <si>
    <t>THE ENCHANTED FIR CANDLE KIT 1</t>
  </si>
  <si>
    <t>WW-THUMB-CANDLEKITS-MAKES_1_THE-ENCHANTED-FIR</t>
  </si>
  <si>
    <t>WW-CANDLEKITS-MAKES_1_THE-ENCHANTED-FIR-PDP-1, WW-CANDLEKITS-MAKES_1-PDP-ALL, WW-CANDLEKITS-PDP-ALL-1, WW-CANDLEKITS-PDP-ALL-2</t>
  </si>
  <si>
    <t>A fresh breath of mountain air. Eucalyptus and lemon peel meet with musky pine wood and sweet cinnamon for a refreshing, invigorating combination.</t>
  </si>
  <si>
    <t>Kits available in single, double, or set of 6.
A fresh breath of mountain air. Eucalyptus and lemon peel meet with musky pine wood and sweet cinnamon for a refreshing, invigorating combination.
EACH CANDLE KIT INCLUDES:
Jade Aura Vessels
Juniper + Balsam Spruce Fragrance
Dark Maple Wood Lids (thick)
Nature Wax
Bamboo Mixing Spoon
Crackling Booster Wicks
Wick Stickers
Safety Labels
Wick Clips
Candle Making Instruction Card
SET OF 6 SHIPS FREE IN THE US.</t>
  </si>
  <si>
    <t>KIT-CND-EFR-MK6</t>
  </si>
  <si>
    <t>THE ENCHANTED FIR CANDLE KIT 6</t>
  </si>
  <si>
    <t>WW-THUMB-CANDLEKITS-MAKES_6_THE-ENCHANTED-FIR</t>
  </si>
  <si>
    <t>WW-PDP-CANDLEKITS-MAKES_6_THE-ENCHANTED-FIR, WW-CANDLEKITS-MAKES_6-PDP-ALL, WW-CANDLEKITS-PDP-ALL-1, WW-CANDLEKITS-PDP-ALL-2</t>
  </si>
  <si>
    <t>THE SACRED SPICE CANDLE KIT</t>
  </si>
  <si>
    <t>KIT-CND-SSP-MK1</t>
  </si>
  <si>
    <t>THE SACRED SPICE CANDLE KIT 1</t>
  </si>
  <si>
    <t>WW-THUMB-CANDLEKITS-MAKES_1_THE-SACRED-SPICE</t>
  </si>
  <si>
    <t>WW-CANDLEKITS-MAKES_1_THE-SACRED-SPICE-PDP-1, WW-CANDLEKITS-MAKES_1-PDP-ALL, WW-CANDLEKITS-PDP-ALL-1, WW-CANDLEKITS-PDP-ALL-2</t>
  </si>
  <si>
    <t>Mysterious and captivating reminiscent of a great European basilica or a secret sacred altar.</t>
  </si>
  <si>
    <t>Kits available in single, double, or set of 6.
Mysterious and captivating reminiscent of a great European basilica or a secret sacred altar.
EACH CANDLE KIT INCLUDES:
Gunmetal Aura Vessels
Frankincense + Myrrh Spruce Fragrance
Black Pine Wood Lids (thick)
Nature Wax
Bamboo Mixing Spoon
Crackling Booster Wicks
Wick Stickers
Safety Labels
Wick Clips
Candle Making Instruction Card
SET OF 6 SHIPS FREE IN THE US.</t>
  </si>
  <si>
    <t>KIT-CND-SSP-MK6</t>
  </si>
  <si>
    <t>THE SACRED SPICE CANDLE KIT 6</t>
  </si>
  <si>
    <t>THE FLIRTACIOUS VANILLA + SHIMMERING CLOVE CANDLE KIT</t>
  </si>
  <si>
    <t>KIT-CND-FVS-MK2</t>
  </si>
  <si>
    <t>THE FLIRTACIOUS VANILLA SHIMMERING CLOVE CANDLE KIT</t>
  </si>
  <si>
    <t>WW-THUMB-CANDLEKITS-MAKES_2_THE-FLIRTACIOUS-VANILLA-SHIMMERING-CLOVE</t>
  </si>
  <si>
    <t>WW-CANDLEKITS-MAKES_2_THE-FLIRTACIOUS-VANILLA-SHIMMERING-CLOVE, WW-CANDLEKITS-MAKES_2-PDP-ALL, WW-CANDLEKITS-PDP-ALL-1, WW-CANDLEKITS-PDP-ALL-2</t>
  </si>
  <si>
    <t>CANDLE KIT</t>
  </si>
  <si>
    <t xml:space="preserve">Makes 2 candles.
CASHMERE + VANILLA
A true sexy and warm vanilla, elevated by woody cashmere and sweet amber, and rounded out with lightly detectable notes of fruity citrus.
PUMPKIN + PERSIMMON
Fresh pumpkin and fruit with just the right amount of spice and sweetness rounded out with a light dose of vanilla.
EACH CANDLE KIT INCLUDES:
Iridescent White Aura Vessel + Copper Aura Vessel
Cashmere + Vanilla Fragrance
Pumpkin + Persimmon Fragrance
Dark Maple Wood Lids (thick)
Nature Wax
Bamboo Mixing Spoon
Crackling Booster Wicks
Wick Stickers
Safety Labels
Wick Clips
Candle Making Instruction Card
</t>
  </si>
  <si>
    <t>THE GILDED FOREST + ENCHANTED FIR CANDLE KIT</t>
  </si>
  <si>
    <t>KIT-CND-GFE-MK2</t>
  </si>
  <si>
    <t>THE GILDED FOREST ENCHANTED FIR CANDLE KIT</t>
  </si>
  <si>
    <t>WW-THUMB-CANDLEKITS-MAKES_2_THE-GILDED-FOREST-ENCHANTED-FIR</t>
  </si>
  <si>
    <t>WW-CANDLEKITS-MAKES_2_THE-GILDED-FOREST-ENCHANTED-FIR, WW-CANDLEKITS-MAKES_2-PDP-ALL, WW-CANDLEKITS-PDP-ALL-1, WW-CANDLEKITS-PDP-ALL-2</t>
  </si>
  <si>
    <t xml:space="preserve">Makes 2 candles.
GILDED ROSE + SPRUCE
Like a walk through an enchanted forest, a sophisticated composition of garden and majestic trees.
JUNIPER + BALSAM SPRUCE
A fresh breath of mountain air. Eucalyptus and lemon peel meet with musky pine wood and sweet cinnamon for a refreshing, invigorating combination.
EACH CANDLE KIT INCLUDES:
Gold Aura Vessel + Jade Aura Vessel
Gilded Rose + Spruce Fragrance
Juniper + Balsam Spruce Fragrance
Dark Maple Wood Lids (thick)
Nature Wax
Bamboo Mixing Spoon
Crackling Booster Wicks
Wick Stickers
Safety Labels
Wick Clips
Candle Making Instruction Card
</t>
  </si>
  <si>
    <t>THE SWEETEST BOURBON + SACRED SPICE CANDLE KIT</t>
  </si>
  <si>
    <t>KIT-CND-SBS-MK2</t>
  </si>
  <si>
    <t>THE SWEETEST BOURBON SACRED SPICE CANDLE KIT</t>
  </si>
  <si>
    <t>WW-THUMB-CANDLEKITS-MAKES_2_THE-SWEETEST-BOURBON-SACRED-SPICE</t>
  </si>
  <si>
    <t>WW-CANDLEKITS-MAKES_2_THE-SWEETEST-BOURBON-SACRED-SPICE, WW-CANDLEKITS-MAKES_2-PDP-ALL, WW-CANDLEKITS-PDP-ALL-1, WW-CANDLEKITS-PDP-ALL-2</t>
  </si>
  <si>
    <t xml:space="preserve">Makes 2 candles.
HONEY + BOURBON
Sweet honey and rich bourbon with a slight fruity, spicy note settle into a subtle syrupy essence.
FRANKINCENSE + MYRRH
Mysterious and captivating reminiscent of a great European basilica or a secret sacred altar.
EACH CANDLE KIT INCLUDES:
Iridescent White Aura Vessel + Copper Aura Vessel
Honey + Bourbon Fragrance
Frankincense + Myrrh Fragrance
Black Pine Wood Lids (thick)
Nature Wax
Bamboo Mixing Spoon
Crackling Booster Wicks
Wick Stickers
Safety Labels
Wick Clips
Candle Making Instruction Card
</t>
  </si>
  <si>
    <t>THE BLUSH BLOOMS CANDLE KIT</t>
  </si>
  <si>
    <t>KIT-CND-BBL-MK1</t>
  </si>
  <si>
    <t>THE BLUSH BLOOMS CANDLE KIT 1</t>
  </si>
  <si>
    <t>WW-THUMBNAIL-VDAY CANDLEKIT-MAKES _1-BLUSH BLOOMS</t>
  </si>
  <si>
    <t>WW-PDP-VDAY CANDLEKIT-MAKES _1-BLUSH BLOOMS, WW-CANDLEKITS-MAKES_1-PDP-ALL, WW-CANDLEKITS-PDP-ALL-2, WW-CANDLEKITS-PDP-ALL-3</t>
  </si>
  <si>
    <t>Bright + floral, like a bouquet of roses with hints of morning dew.</t>
  </si>
  <si>
    <t xml:space="preserve">Makes 1 candle.
ROSE WATER + HIBISCUS
Bright + floral, like a fresh bouquet of roses with hints of morning dew.
EACH CANDLE KIT INCLUDES:
Blush Aura Vessel
Rose Water + Hibiscus Fragrance
Raw Maple Wood Lid (thick)
Nature Wax
Bamboo Mixing Spoon
Crackling Booster Wicks
Wick Stickers
Safety Labels
Wick Clips
Candle Making Instruction Card
</t>
  </si>
  <si>
    <t>KIT-CND-BBL-MK6</t>
  </si>
  <si>
    <t>THE BLUSH BLOOMS CANDLE KIT 6</t>
  </si>
  <si>
    <t>WW-THUMBNAIL-VDAY CANDLEKIT-MAKES _6-BLUSH BLOOMS</t>
  </si>
  <si>
    <t>WW-PDP-VDAY CANDLEKIT-MAKES _6-BLUSH BLOOMS, WW-CANDLEKITS-MAKES_6-PDP-ALL, WW-CANDLEKITS-PDP-ALL-1, WW-CANDLEKITS-PDP-ALL-2</t>
  </si>
  <si>
    <t>Bright + floral, like a fresh bouquet of roses with hints of morning dew.</t>
  </si>
  <si>
    <t xml:space="preserve">Makes 2 candles.
ROSE WATER + HIBISCUS
Bright + floral, like a fresh bouquet of roses with hints of morning dew.
EACH CANDLE KIT INCLUDES:
Blush Aura Vessels
Rose Water + Hibiscus Fragrance
Raw Maple Wood Lids (thick)
Nature Wax
Bamboo Mixing Spoon
Crackling Booster Wicks
Wick Stickers
Safety Labels
Wick Clips
Candle Making Instruction Card
</t>
  </si>
  <si>
    <t>THE SULTRY ROSE + BLUSH BLOOMS CANDLE KIT</t>
  </si>
  <si>
    <t>WW-THUMBNAIL-VDAY CANDLEKIT-MAKES _2-SULTRY ROSE - BLUSH BLOOMS</t>
  </si>
  <si>
    <t>WW-PDP-VDAY CANDLEKIT-MAKES _2-SULTRY ROSE + BLUSH BLOOMS, WW-CANDLEKITS-MAKES_2-PDP-ALL, WW-CANDLEKITS-PDP-ALL-2, WW-CANDLEKITS-PDP-ALL-3</t>
  </si>
  <si>
    <t xml:space="preserve">Makes 2 candles.
DARK ROSE + LABDANUM
Pink Pepper and Rose mingle with deep sexy Black Rose for a deep and sultry experience.
ROSE WATER + HIBISCUS
Bright + floral, like a fresh bouquet of roses with hints of morning dew.
EACH CANDLE KIT INCLUDES:
Matte Black + Blush Aura Vessels
Dark Rose + Labdanum Fragrance
Rose Water + Hibiscus Fragrance
Raw Maple Wood Lids (thick)
Nature Wax
Bamboo Mixing Spoon
Crackling Booster Wicks
Wick Stickers
Safety Labels
Wick Clips
Candle Making Instruction Card
</t>
  </si>
  <si>
    <t>NAME</t>
  </si>
  <si>
    <t>IMAGERY 4 WEB DEV</t>
  </si>
  <si>
    <t>FRAGRANCE NAME</t>
  </si>
  <si>
    <t>SKU 10 ML</t>
  </si>
  <si>
    <t>SKU 2 OZ</t>
  </si>
  <si>
    <t>SKU 16 OZ</t>
  </si>
  <si>
    <t>SKU 8.33 LBS (1 GAL)</t>
  </si>
  <si>
    <t>SKU 25 LBS</t>
  </si>
  <si>
    <t>SKU 50 LBS</t>
  </si>
  <si>
    <t>10 ML Price</t>
  </si>
  <si>
    <t>2 oz Price</t>
  </si>
  <si>
    <t>16 oz Price</t>
  </si>
  <si>
    <t>8.33 LBS Price (1 GAL)</t>
  </si>
  <si>
    <t>25 LBS Price</t>
  </si>
  <si>
    <t>50 LBS Price</t>
  </si>
  <si>
    <t>SIZES</t>
  </si>
  <si>
    <t>WEIGHT</t>
  </si>
  <si>
    <t>CATEGORY</t>
  </si>
  <si>
    <t>MOOD</t>
  </si>
  <si>
    <t>NOTES</t>
  </si>
  <si>
    <t>FLASHPOINT (F/C)</t>
  </si>
  <si>
    <t>DETAILS FOR 8.33, 25  + 50 LBS ONLY</t>
  </si>
  <si>
    <t>BOX SIZES + WEIGHTS</t>
  </si>
  <si>
    <t>FRAG-ARC-PRE</t>
  </si>
  <si>
    <t>WW-18-FRAG-THUMB-APPLE RIND CINNAMON</t>
  </si>
  <si>
    <t>WW-18-FRAG-APPLE RIND CINNAMON-ALT1</t>
  </si>
  <si>
    <t>FRAG-ARC-PRE-10ML-BND</t>
  </si>
  <si>
    <t>FRAG-ARC-PRE-2OZ-BND</t>
  </si>
  <si>
    <t>FRAG-ARC-PRE-16OZ-BND</t>
  </si>
  <si>
    <t>FRAG-ARC-PRE-1GAL-BND</t>
  </si>
  <si>
    <t>FRAG-ARC-PRE-25LBS-BND</t>
  </si>
  <si>
    <t>FRAG-ARC-PRE-50LBS-BND</t>
  </si>
  <si>
    <t>10 ml, 2 oz, 16 oz, 8.33 lbs (1 gal), 25 lbs, 50 lbs</t>
  </si>
  <si>
    <t>.13 lbs, 1 lb, 8.25 lbs, 208.75 lbs, 417.5 lbs</t>
  </si>
  <si>
    <t>FRUITY, SWEET</t>
  </si>
  <si>
    <t>FRUITY, SWEET, VIEW ALL, HOLIDAY, GOURMAND, VANILLA</t>
  </si>
  <si>
    <t>VIEW ALL, TOP SELLERS</t>
  </si>
  <si>
    <r>
      <t xml:space="preserve">HOLIDAY, </t>
    </r>
    <r>
      <rPr/>
      <t>GOURMAND</t>
    </r>
  </si>
  <si>
    <t>SWEET + DELICIOUS</t>
  </si>
  <si>
    <r>
      <t xml:space="preserve">Top Red Apple, Pear
Middle Pumpkin Spice, Clove, Pie Crust
Base </t>
    </r>
    <r>
      <rPr/>
      <t>Brown</t>
    </r>
    <r>
      <t xml:space="preserve"> Sugar, </t>
    </r>
    <r>
      <rPr/>
      <t>Vanilla Bean</t>
    </r>
  </si>
  <si>
    <t>166 F / 74 C</t>
  </si>
  <si>
    <t>Usage Levels:
Candles: 8-12%
Soaps: 0.22%        
Lotions: 0.22%
Flashpoint:
166 F / 74 C
This fragrance was previously TART AUX POMMES.
[Fragrance Specification Sheet]                         [https://drive.google.com/open?id=1PFNf52yAW80CU4XAf_Lf2QYH7zF8g8ib]
[IFRA Data Sheet]  [https://drive.google.com/open?id=1zVonN-wFQyYWrsG7hil_3kK06ETDMemK]</t>
  </si>
  <si>
    <t>Save 5% when you buy 8.33 LB, 10% when you buy 25 LB and 15% when you buy 50 LB. Discount automatically reflected in pricing. 25 LB and 50 LB orders ship in bulk packaging, in metal cans. Please allow approximately 2-3 weeks for these quantities to ship. If you need your order urgently, please reach out to us at create@woodenwick.com</t>
  </si>
  <si>
    <t>Contains Essential Oils of Ylang Ylang from Madagascar</t>
  </si>
  <si>
    <t>A delectable combination of fresh fruit, buttery crust and just the right amount of sweetness. A sophisticated scent that is not the run-of-the-mill apple pie.</t>
  </si>
  <si>
    <t>A sophisticated scent that is not the run-of-the-mill apple pie.</t>
  </si>
  <si>
    <t>[https://woodenwick.com/fragrance-percentage-chart/] [Fragrance Percentage Chart]
[https://woodenwick.com/candle-fragrance-facts/] [Candle Fragrance Facts]
[https://woodenwick.com/pros-cons-of-essential-oils-for-candle-making/] [Pros &amp; Cons of Essential Oils]</t>
  </si>
  <si>
    <t xml:space="preserve">10ML FRAGRANCE WEIGHT PER UNIT: 1.5 OZ
2OZ FRAGRANCE WEIGHT PER UNIT: 3 OZ
16OZ FRAGRANCE WEIGHT PER UNIT: 19 OZ
1GAL FRAGRANCE WEIGHT PER UNIT: 150 OZ
25LBS FRAGRANCE WEIGHT PER UNIT: 432 OZ
50LBS FRAGRANCE WEIGHT PER UNIT: 848 OZ
10ML FRAGRANCE ACTUAL ITEM SIZE: 
2OZ FRAGRANCE ACTUAL ITEM SIZE: 3.5" tall x 1.5" wide x 1.5" depth
16OZ FRAGRANCE ACTUAL ITEM SIZE: 6.5" tall x 3" wide x 3" depth
1GAL FRAGRANCE ACTUAL ITEM SIZE: 11" tall x 7" wide x 5" depth
25LBS FRAGRANCE ACTUAL ITEM SIZE: 10" tall x 11" wide x 11" depth
50LBS FRAGRANCE ACTUAL ITEM SIZE: (2) 25 LB CANS
(1-6) 10ML BOX SIZE: 4" x 6.75" PADDED MAILER
(6-10) 10ML BOX SIZE: 6.5" x 8.75" PADDED MAILER
(10-20) 10ML BOX SIZE: 9" x 9" x 8" BOX
(1) 2OZ BOX SIZE: 4" x 6.75" PADDED MAILER
(2-5) 2OZ BOX SIZE: 6.5" x 8.75" PADDED MAILER
(5-7) 2OZ BOX SIZE: 8.5" x 10.75" PADDED MAILER
(8-12) 2OZ BOX SIZE: 9" x 9" x 8" BOX
(1-9) 16OZ BOX SIZE: 9" x 9" x 8" BOX
(10-16) 16OZ BOX SIZE: 13" x 10" x 12"
(1-3) 1GAL BOX SIZE: 13" x 10" x 12" BOX
(1) 25LBS BOX SIZE: 14" x 12" x 12" BOX
(1) 50LBS BOX SIZE: 14" x 12" x 12" BOX
</t>
  </si>
  <si>
    <t>FRAG-BAG-HAR</t>
  </si>
  <si>
    <t>WW-18-FRAG-THUMB-BERGAMOT AMBERGRIS</t>
  </si>
  <si>
    <t>WW-18-FRAG-BERGAMOT AMBERGRIS-ALT1</t>
  </si>
  <si>
    <t>FRAG-BAG-HAR-10ML-BND</t>
  </si>
  <si>
    <t>FRAG-BAG-HAR-2OZ-BND</t>
  </si>
  <si>
    <t>FRAG-BAG-HAR-16OZ-BND</t>
  </si>
  <si>
    <t>FRAG-BAG-HAR-1GAL-BND</t>
  </si>
  <si>
    <t>FRAG-BAG-HAR-25LBS-BND</t>
  </si>
  <si>
    <t>FRAG-BAG-HAR-50LBS-BND</t>
  </si>
  <si>
    <t>CITRUS, VIEW ALL, MASCULINE, LUXURY, SPRING, CITRUS, GREEN, BERGAMOT, VERBENA, NEROLI, VETIVER, AMBER, ORANGE</t>
  </si>
  <si>
    <t>LUXURY, SPRING, MASCULINE</t>
  </si>
  <si>
    <r>
      <t xml:space="preserve">CITRUS, </t>
    </r>
    <r>
      <rPr/>
      <t>GREEN</t>
    </r>
  </si>
  <si>
    <r>
      <t xml:space="preserve">BERGAMOT, VERBENA, NEROLI, </t>
    </r>
    <r>
      <rPr/>
      <t>VETIVER</t>
    </r>
    <r>
      <t xml:space="preserve">, </t>
    </r>
    <r>
      <rPr/>
      <t>AMBER, ORANGE</t>
    </r>
  </si>
  <si>
    <t>MYSTERIOUS + SEXY</t>
  </si>
  <si>
    <r>
      <t xml:space="preserve"> Top </t>
    </r>
    <r>
      <rPr/>
      <t xml:space="preserve">Bergamot, Grapefruit, Verbena </t>
    </r>
    <r>
      <t xml:space="preserve">
Middle </t>
    </r>
    <r>
      <rPr/>
      <t>Neroli</t>
    </r>
    <r>
      <t xml:space="preserve">, Orange Blossom
Base Ambergris, </t>
    </r>
    <r>
      <rPr/>
      <t>Amberwood, Vetiver</t>
    </r>
  </si>
  <si>
    <t xml:space="preserve">200 F / 93 C </t>
  </si>
  <si>
    <t>Usage Levels:
Candles:8-12%   
Soaps: 5%    
Lotions: 64%
Flashpoint:
200 F / 93 C
[Fragrance Specification Sheet]                       [https://drive.google.com/open?id=1PIiUNFKN-3jf7DMmi4ESHoMiqkbmCKQH]        
[IFRA Data Sheet]                                                              [https://drive.google.com/open?id=125whfjBIMk1BMVNWbTJk6OPDKO4pDqJg]</t>
  </si>
  <si>
    <t>Contains Essential Oils of Bergamot from Italy, Grapefruit, Lime, + Patchouli from India</t>
  </si>
  <si>
    <t>Enticing neroli and orange blossom counter the extremely sexy and mysterious ambergris at center stage.</t>
  </si>
  <si>
    <t>Enticing neroli and orange blossom counter extremely sexy ambergris.</t>
  </si>
  <si>
    <t xml:space="preserve">10ML FRAGRANCE WEIGHT PER UNIT: 1.5 OZ
2OZ FRAGRANCE WEIGHT PER UNIT: 3 OZ
16OZ FRAGRANCE WEIGHT PER UNIT: 19 OZ
1GAL FRAGRANCE WEIGHT PER UNIT: 150 OZ
25LBS FRAGRANCE WEIGHT PER UNIT: 432 OZ
50LBS FRAGRANCE WEIGHT PER UNIT: 848 OZ
10ML FRAGRANCE ACTUAL ITEM SIZE: 
2OZ FRAGRANCE ACTUAL ITEM SIZE: 3.5" tall x 1.5" wide x 1.5" depth
16OZ FRAGRANCE ACTUAL ITEM SIZE: 6.5" tall x 3" wide x 3" depth
1GAL FRAGRANCE ACTUAL ITEM SIZE: 11" tall x 7" wide x 5" depth
25LBS FRAGRANCE ACTUAL ITEM SIZE: 10" tall x 11" wide x 11" depth
50LBS FRAGRANCE ACTUAL ITEM SIZE: (2) 25 LB CANS
(1-6) 10ML BOX SIZE: 4" x 6.75" PADDED MAILER
(6-10) 10ML BOX SIZE: 6.5" x 8.75" PADDED MAILER
(10-20) 10ML BOX SIZE: 6" x 6" x 6" BOX
(1) 2OZ BOX SIZE: 4" x 6.75" PADDED MAILER
(2-5) 2OZ BOX SIZE: 6.5" x 8.75" PADDED MAILER
(5-7) 2OZ BOX SIZE: 8.5" x 10.75" PADDED MAILER
(8-12) 2OZ BOX SIZE: 6" x 6" x 6" BOX
(1-9) 16OZ BOX SIZE: 9" x 9" x 8" BOX
(10-16) 16OZ BOX SIZE: 13" x 10" x 12"
(1-3) 1GAL BOX SIZE: 13" x 10" x 12" BOX
(1) 25LBS BOX SIZE: 14" x 12" x 12" BOX
(1) 50LBS BOX SIZE: 14" x 12" x 12" BOX
</t>
  </si>
  <si>
    <t>FRAG-BCR-TAK</t>
  </si>
  <si>
    <t>WW-18-FRAG-THUMB-BLACK CURRANT RHUBARB</t>
  </si>
  <si>
    <t>WW-18-FRAG-BLACK CURRANT RHUBARB-ALT1</t>
  </si>
  <si>
    <t>FRAG-BCR-TAK-10ML-BND</t>
  </si>
  <si>
    <t>FRAG-BCR-TAK-2OZ-BND</t>
  </si>
  <si>
    <t>FRAG-BCR-TAK-16OZ-BND</t>
  </si>
  <si>
    <t>FRAG-BCR-TAK-1GAL-BND</t>
  </si>
  <si>
    <t>FRAG-BCR-TAK-25LBS-BND</t>
  </si>
  <si>
    <t>FRAG-BCR-TAK-50LBS-BND</t>
  </si>
  <si>
    <t>FRUITY, VIEW ALL, SUMMER, GREEN, VANILLA, JASMINE, BERRIES, PEACH</t>
  </si>
  <si>
    <r>
      <rPr/>
      <t>FRUITY</t>
    </r>
    <r>
      <t xml:space="preserve">, </t>
    </r>
    <r>
      <rPr/>
      <t>GREEN</t>
    </r>
  </si>
  <si>
    <t>VANILLA, JASMINE, BERRIES, PEACH</t>
  </si>
  <si>
    <t>JUICY + WET</t>
  </si>
  <si>
    <t>Top Rhubarb, Red Cassis 
Middle Geranium, Jasmine, Black Currant 
Base Apricot, Peach, Vanilla</t>
  </si>
  <si>
    <t xml:space="preserve">172 F / 78 C </t>
  </si>
  <si>
    <t xml:space="preserve">Usage Levels:
Candles: 8-12%       
Soaps: 9%            
Lotions: 17% 
Flashpoint:
172 F / 78 C
This fragrance was previously DARK CASSIS.
[Fragrance Specification Sheet]                           [https://drive.google.com/open?id=1PXltAIsotv1FF7JQGq9wWRkPkLOSGrPT]  
[IFRA Data Sheet]    [https://drive.google.com/drive/folders/1eWr-H8mudNOHtp2fvNivRe9j6fSexVcp] </t>
  </si>
  <si>
    <t xml:space="preserve">Contains Essential Oils of Guaiacwood </t>
  </si>
  <si>
    <t>Luscious juicy fruit mixture of wild cassis, creamy peach, rhubarb, blended with sweet jasmine and and topped off with a hint of vanilla.</t>
  </si>
  <si>
    <t>A luscious juicy fruit mixture with wild cassis and vanilla.</t>
  </si>
  <si>
    <t>FRAG-BDB-PRE</t>
  </si>
  <si>
    <t>WW-18-FRAG-THUMB-BLACK DAHLIA BIRCH</t>
  </si>
  <si>
    <t>WW-18-FRAG-BLACK DAHLIA-ALT1</t>
  </si>
  <si>
    <t>FRAG-BDB-PRE-10ML-BND</t>
  </si>
  <si>
    <t>FRAG-BDB-PRE-2OZ-BND</t>
  </si>
  <si>
    <t>FRAG-BDB-PRE-16OZ-BND</t>
  </si>
  <si>
    <t>FRAG-BDB-PRE-1GAL-BND</t>
  </si>
  <si>
    <t>FRAG-BDB-PRE-25LBS-BND</t>
  </si>
  <si>
    <t>FRAG-BDB-PRE-50LBS-BND</t>
  </si>
  <si>
    <t>FLORAL, VIEW ALL, TOP SELLERS, FALL, WOODY, LUXURY, AMBER, PATCHOULI, NEROLI</t>
  </si>
  <si>
    <r>
      <rPr/>
      <t>FALL</t>
    </r>
    <r>
      <t>, LUXURY</t>
    </r>
  </si>
  <si>
    <r>
      <t xml:space="preserve">FLORAL, </t>
    </r>
    <r>
      <rPr/>
      <t>WOODY</t>
    </r>
  </si>
  <si>
    <t>AMBER, PATCHOULI, NEROLI</t>
  </si>
  <si>
    <r>
      <rPr/>
      <t>COMPLEX</t>
    </r>
    <r>
      <t xml:space="preserve"> + POWDERY</t>
    </r>
  </si>
  <si>
    <t>Top Pearl Accord, Birch, Dahlia Petals 
Middle Neroli, Blackberry 
Base Amber, Patchouli</t>
  </si>
  <si>
    <t xml:space="preserve">Usage Levels:
Candles: 8-12%   
Soaps: 10%  
Lotions: 58%
Flashpoint:
200 F / 93 C
This fragrance was previously BLACK DAHLIA + WHITE BIRCH.
[Fragrance Specification Sheet] [https://drive.google.com/open?id=1635383pj6AVVFRybN6r3cofpLfxm6UwP]  [IFRA Data Sheet][https://drive.google.com/open?id=1s2KrA6iMXkZBXMQMQ7d4e6f4l8ST6zKt] </t>
  </si>
  <si>
    <t>Contains Essential Oils of Cedarwood from United States, Patchouli from Indonesia, Gurjun Balsam from Indonesia, Amyris from Dominican Republic, Guaiacwood from Paraguay, Orange from United States, Copaiba Balsam from Brazil, Birch Tar from United States, Lemon from United States, Labdanum from Spain, Lime from United States, Eucalyptus from China, Fir Balsam Abs from Canada, Olibanum from Somalia, Clary Sage Extract from China, Lavender from Austria, + Buchu Leaf from South Africa</t>
  </si>
  <si>
    <t>Fresh birch bark and fragrant floral dahlia petals melt into neroli, deep patchouli and warm earthy amber.</t>
  </si>
  <si>
    <t>Fresh birch and fragrant floral  petals melt into earthy amber.</t>
  </si>
  <si>
    <t>FRAG-BBS-PRE</t>
  </si>
  <si>
    <t>WW-S19-FRAG-THUMB-BLACKBERRY SAFFRON</t>
  </si>
  <si>
    <t>WW-S19-FRAG-BLACKBERRY SAFFRON-ALT1</t>
  </si>
  <si>
    <t>FRAG-BBS-PRE-10ML-BND</t>
  </si>
  <si>
    <t>FRAG-BBS-PRE-2OZ-BND</t>
  </si>
  <si>
    <t>FRAG-BBS-PRE-16OZ-BND</t>
  </si>
  <si>
    <t>FRAG-BBS-PRE-1GAL-BND</t>
  </si>
  <si>
    <t>FRAG-BBS-PRE-25LBS-BND</t>
  </si>
  <si>
    <t>FRAG-BBS-PRE-50LBS-BND</t>
  </si>
  <si>
    <r>
      <t xml:space="preserve">FRUITY, VIEW ALL, </t>
    </r>
    <r>
      <rPr/>
      <t>SUMMER, SWEET, AMBER, VANILLA, MUSK, BERRIES</t>
    </r>
  </si>
  <si>
    <r>
      <t xml:space="preserve"> </t>
    </r>
    <r>
      <rPr/>
      <t>SUMMER</t>
    </r>
  </si>
  <si>
    <r>
      <t xml:space="preserve">FRUITY, </t>
    </r>
    <r>
      <rPr/>
      <t>SWEET</t>
    </r>
  </si>
  <si>
    <t>AMBER, VANILLA, MUSK, BERRIES</t>
  </si>
  <si>
    <t>SWEET + JUICY</t>
  </si>
  <si>
    <t>Top Fruity Plum, Black Currant 
Middle Blackberry, Purple Saffron 
Base Amber, Sweet Vanilla, Musk</t>
  </si>
  <si>
    <t xml:space="preserve"> 166 F / 75 C</t>
  </si>
  <si>
    <t>Usage Levels:
Candles: 8-12%   
Soaps: 3%   
Lotions: 3%
Flashpoint:
166 F / 75 C
[Fragrance Specification Sheet]   [https://drive.google.com/open?id=1PndI8ekFcFvHK1oRCbx2sMOhQWUGFYH_] [IFRA Data Sheet] [https://drive.google.com/open?id=1mrSg8e0gKCHN8VmY0Gu_XAng8mnJW7AG]</t>
  </si>
  <si>
    <t>Contains Essential Oils of Amyris, Camphor, Lemon, Orange, Lime, Patchouli, Labdanum, Geranium, Galbanum, Cedarwood, + Lavender</t>
  </si>
  <si>
    <t xml:space="preserve">Blackberry and plum take center stage. Purple saffron, amber, and sweet vanilla balance out this fruit forward fragrance, adding levels of spicy and warm sophistication. </t>
  </si>
  <si>
    <t>Purple saffron, amber, and sweet vanilla balance out this fruit forward fragrance.</t>
  </si>
  <si>
    <t xml:space="preserve">
BLOOD ORANGE + LIME AGAVE</t>
  </si>
  <si>
    <t>FRAG-BOL-CSM</t>
  </si>
  <si>
    <t>WW-FRAG-THUMB-BLOOD ORANGE LIME AGAVE</t>
  </si>
  <si>
    <t>WW-19-FRAG-BLOOD ORANGE LIME AGAVE-BLOODORANGE</t>
  </si>
  <si>
    <t>BLOOD ORANGE + LIME AGAVE</t>
  </si>
  <si>
    <t>FRAG-BOL-CSM-10ML-BND</t>
  </si>
  <si>
    <t>FRAG-BOL-CSM-2OZ-BND</t>
  </si>
  <si>
    <t>FRAG-BOL-CSM-16OZ-BND</t>
  </si>
  <si>
    <t>FRAG-BOL-CSM-1GAL-BND</t>
  </si>
  <si>
    <t>FRAG-BOL-CSM-25LBS-BND</t>
  </si>
  <si>
    <t>FRAG-BOL-CSM-50LBS-BND</t>
  </si>
  <si>
    <t>VIEW ALL, NEW ARRIVALS, WOODY, GREEN, MASCULINE, CEDAR, ORANGE, VANILLA, SWEET CELEBRATIONS</t>
  </si>
  <si>
    <t>VIEW ALL, NEW ARRIVALS</t>
  </si>
  <si>
    <t>LUXURY, FALL, MASCULINE</t>
  </si>
  <si>
    <t>WOODY, GREEN</t>
  </si>
  <si>
    <t>CEDAR, ORANGE, VANILLA</t>
  </si>
  <si>
    <t>WARM + BOOZY</t>
  </si>
  <si>
    <t>Top Blood Orange, Cinnamon Bark, Fresh Nutmeg
Middle Ginger Snap, Plum Honey, Fir Balsam
Base Cacao Blanc, Brown Vanilla, Cedarwood</t>
  </si>
  <si>
    <t>174 F / 78.9 C</t>
  </si>
  <si>
    <t>Usage Levels:
Candles: 8-12%    
Soaps: 4%
Lotions: 4%
Flashpoint
174 F / 78.9 C
This fragrance was previously DECONSTRUCTED.
[Fragrance Specification Sheet] [https://drive.google.com/drive/search?q=IFRA]
[IFRA Data Sheet] [https://drive.google.com/drive/search?q=IFRA]</t>
  </si>
  <si>
    <t>Contains Essential Oils of Dipteryx Odorata Seed Extract, Artemisia Herba-Alba Leaf Oil, Artemisia Pallens Flower Oil, Cinnamomum Bark, Orange Peel,Tangerine Leaf, Tangerine Peel Oil, Orange Fruit Extract, Orange Peel Extract, Eucalyptus Globulus Leaf, Clove Bud Oil, Sunflower Seed Oil, Rosemary Leaf Extract, Tagetes Minuta Flower Oil, Ginger Root Oil</t>
  </si>
  <si>
    <t>Sweet bright citrus and warming spices are muddled for a sophisticated celebratory cocktail.</t>
  </si>
  <si>
    <t>Muddled citrus makes a sophisticated celebratory cocktail.</t>
  </si>
  <si>
    <t>10ML FRAGRANCE WEIGHT PER UNIT: 1.5 OZ
2OZ FRAGRANCE WEIGHT PER UNIT: 3 OZ
16OZ FRAGRANCE WEIGHT PER UNIT: 19 OZ
1GAL FRAGRANCE WEIGHT PER UNIT: 150 OZ
25LBS FRAGRANCE WEIGHT PER UNIT: 432 OZ
50LBS FRAGRANCE WEIGHT PER UNIT: 848 OZ
10ML FRAGRANCE ACTUAL ITEM SIZE: 
2OZ FRAGRANCE ACTUAL ITEM SIZE: 3.5" tall x 1.5" wide x 1.5" depth
16OZ FRAGRANCE ACTUAL ITEM SIZE: 6.5" tall x 3" wide x 3" depth
1GAL FRAGRANCE ACTUAL ITEM SIZE: 11" tall x 7" wide x 5" depth
25LBS FRAGRANCE ACTUAL ITEM SIZE: 10" tall x 11" wide x 11" depth
50LBS FRAGRANCE ACTUAL ITEM SIZE: (2) 25 LB CANS
(1-6) 10ML BOX SIZE: 4" x 6.75" PADDED MAILER
(6-10) 10ML BOX SIZE: 6.5" x 8.75" PADDED MAILER
(10-20) 10ML BOX SIZE: 6" x 6" x 6" BOX
(1) 2OZ BOX SIZE: 4" x 6.75" PADDED MAILER
(2-5) 2OZ BOX SIZE: 6.5" x 8.75" PADDED MAILER
(5-7) 2OZ BOX SIZE: 8.5" x 10.75" PADDED MAILER
(8-12) 2OZ BOX SIZE: 6" x 6" x 6" BOX
(1-9) 16OZ BOX SIZE: 9" x 9" x 8" BOX
(10-16) 16OZ BOX SIZE: 13" x 10" x 12"
(1-3) 1GAL BOX SIZE: 13" x 10" x 12" BOX
(1) 25LBS BOX SIZE: 14" x 12" x 12" BOX
(1) 50LBS BOX SIZE: 14" x 12" x 12" BOX</t>
  </si>
  <si>
    <t>FRAG-BJF-HAR</t>
  </si>
  <si>
    <t>WW-18-FRAG-THUMB-BLUE JASMINE ROYAL FERN</t>
  </si>
  <si>
    <t>WW-18-FRAG-BLUE JASMINE ROYAL FERN-ALT1</t>
  </si>
  <si>
    <t>FRAG-BJF-HAR-10ML-BND</t>
  </si>
  <si>
    <t>FRAG-BJF-HAR-2OZ-BND</t>
  </si>
  <si>
    <t>FRAG-BJF-HAR-16OZ-BND</t>
  </si>
  <si>
    <t>FRAG-BJF-HAR-1GAL-BND</t>
  </si>
  <si>
    <t>FRAG-BJF-HAR-25LBS-BND</t>
  </si>
  <si>
    <t>FRAG-BJF-HAR-50LBS-BND</t>
  </si>
  <si>
    <t>GREEN, WOODY</t>
  </si>
  <si>
    <t>AROMATIC, FLORAL, VIEW ALL, FALL, LUXURY, BERGAMOT, JASMINE, MUSK, ROSE</t>
  </si>
  <si>
    <t>FALL, LUXURY</t>
  </si>
  <si>
    <t>AROMATIC, FLORAL</t>
  </si>
  <si>
    <t>BERGAMOT, JASMINE, ROSE, MUSK</t>
  </si>
  <si>
    <t>SOPHISTICATED + EXOTIC</t>
  </si>
  <si>
    <r>
      <t xml:space="preserve">Top Pink Pepper, Bergamot, Clover Fern 
Middle Rose, Jasmine, Geranium  
Base Incense, Oakmoss, Woods, </t>
    </r>
    <r>
      <rPr/>
      <t>Musk</t>
    </r>
  </si>
  <si>
    <t xml:space="preserve">212 F / 100 C </t>
  </si>
  <si>
    <t>Usage Levels:
Candles: 8-12%   
Soaps: 39%   
Lotions: 39%
Flashpoint:
212 F / 100 C
[Fragrance Specification Sheet]   [https://drive.google.com/open?id=1PtbJgJKpbaERekYYroFAemjZ_36B3CQG]   [IFRA Data Sheet]   [https://drive.google.com/open?id=1as1Tktps06zV2IcuG-sTgn46OplzE1dg]</t>
  </si>
  <si>
    <t>Contains Essential Oils of Pink Peppercorn from Peru, Rosemary Leaf from Spain, Geranium from China, Eucalyptus from China, Ylang Ylang Flower from Indonesia, Balsam from El Salvador, Rose Flower, Bergamot Fruit from Italy, Fir Needle, + Frankincense from Somalia</t>
  </si>
  <si>
    <t xml:space="preserve">Green geraniums and a medley of jasmine and roses. An aromatic floral stand hidden amongst the vast maze of spice markets in Morocco. </t>
  </si>
  <si>
    <t>A floral medley of green geraniums, jasmine, and roses.</t>
  </si>
  <si>
    <t>BURNT WOOD + ORIENTAL SPICE</t>
  </si>
  <si>
    <t>FRAG-BRO-BRJ</t>
  </si>
  <si>
    <t>WW-FRAG-H19-BURNT-WOOD-ORIENTAL-SPICE</t>
  </si>
  <si>
    <t>FRAG-BRO-BRJ-10ML-BND</t>
  </si>
  <si>
    <t>FRAG-BRO-BRJ-2OZ-BND</t>
  </si>
  <si>
    <t>FRAG-BRO-BRJ-16OZ-BND</t>
  </si>
  <si>
    <t>FRAG-BRO-BRJ-1GAL-BND</t>
  </si>
  <si>
    <t>FRAG-BRO-BRJ-25LBS-BND</t>
  </si>
  <si>
    <t>FRAG-BRO-BRJ-50LBS-BND</t>
  </si>
  <si>
    <t>VIEW ALL, NEW ARRIVALS, ALL NATURAL, HOLIDAY, ALL NATURAL, HOLIDAY</t>
  </si>
  <si>
    <t>ALL NATURAL, HOLIDAY</t>
  </si>
  <si>
    <t>CITRUS, AROMATIC, ORIENTAL</t>
  </si>
  <si>
    <t>NONE</t>
  </si>
  <si>
    <t>ORIENTAL + SPICY</t>
  </si>
  <si>
    <t>Top Lemon Peel, White Cardamom 
Middle Cinnamon Bark, Indian Bay Leaf 
Base Maple Sugar, Black Pepper, Clove</t>
  </si>
  <si>
    <t>Usage Levels:
Candles: 8-12%    
Soaps: 2%
Lotions: 2%
Flashpoint:
212 F / 100 C
[Fragrance Specification Sheet] [https://drive.google.com/drive/folders/1VotHQqxFq0KGPU8c04RR7sb1y-b4XE6t]
[IFRA Data Sheet] [https://drive.google.com/drive/folders/1eWr-H8mudNOHtp2fvNivRe9j6fSexVcp]</t>
  </si>
  <si>
    <t>Contains Essential Oils of Black Pepper from Indonesia, Cardamom from India, Elemi from South America, Cinnamon Leaf from Indonesia, Clove Bud from Madagascar, + Nutmeg from East Indonesia</t>
  </si>
  <si>
    <t>White cardamom and cinnamon bark pair beautifully with slightly smokey indian bay leaf, sweet maple sugar, spicy black pepper, and clove.</t>
  </si>
  <si>
    <t>Spicy, woody, and a little smokey.</t>
  </si>
  <si>
    <t>CALABRIAN LEMON + LILAC LEAVES</t>
  </si>
  <si>
    <t>FRAG-CLL-CSM</t>
  </si>
  <si>
    <t>WW-2020 SPRING-FRAG-THUMB-CALABRIAN LEMON-LILAC LEAVES</t>
  </si>
  <si>
    <t>WW-2020 SPRING-FRAG-PDP-CALABRIAN LEMON-LILAC LEAVES</t>
  </si>
  <si>
    <t>FRAG-CLL-CSM-10ML-BND</t>
  </si>
  <si>
    <t>FRAG-CLL-CSM-2OZ-BND</t>
  </si>
  <si>
    <t>FRAG-CLL-CSM-16OZ-BND</t>
  </si>
  <si>
    <t>FRAG-CLL-CSM-1GAL-BND</t>
  </si>
  <si>
    <t>FRAG-CLL-CSM-25LBS-BND</t>
  </si>
  <si>
    <t>FRAG-CLL-CSM-50LBS-BND</t>
  </si>
  <si>
    <t>CITRUS, AQUATIC</t>
  </si>
  <si>
    <t>CITRUS, AQUATIC, VIEW ALL, SPRING, SUMMER, NEW ARRIVALS</t>
  </si>
  <si>
    <t>SPRING, SUMMER</t>
  </si>
  <si>
    <t>CLEAN + ZESTY</t>
  </si>
  <si>
    <t>Top Calabrian Lemon, Fresh Basil
Middle Jade Waters, Green Lilac
Base Sea Breeze, Delicate Juniper</t>
  </si>
  <si>
    <t xml:space="preserve">165 °F / 74 °C </t>
  </si>
  <si>
    <t>Usage Levels:
Candles: 8-12%          
Soaps: 8%          
Lotions: 3%
Flash Point: 
165 °F / 74 °C 
[Fragrance Specification Sheet][https://drive.google.com/file/d/1Y582QUfiW6_iMvyrgOlNCEyfg93XQB8s/view]
[IFRA Data Sheet][https://drive.google.com/file/d/1ZjOxycCrfw2IAKtIDxoeEgGZ2A5FCWBQ/view]</t>
  </si>
  <si>
    <t xml:space="preserve">Contains Essential Oils of Eucalyptus Globulus Leaf + Soybean </t>
  </si>
  <si>
    <t>Clean + zesty, crisp lemon combines with green and herbal notes for a refreshing rendition of slightly fresh spring breezes.</t>
  </si>
  <si>
    <t>Clean + zesty, refreshing rendition of slightly fresh spring breezes.</t>
  </si>
  <si>
    <t>[https://woodenwick.com/fragrance-percentage-chart/] [Fragrance Percentage Chart] [https://woodenwick.com/candle-fragrance-facts/] [Candle Fragrance Facts] [https://woodenwick.com/pros-cons-of-essential-oils-for-candle-making/] [Pros &amp; Cons of Essential Oils]</t>
  </si>
  <si>
    <t>CANNABIS + AGARWOOD</t>
  </si>
  <si>
    <t>FRAG-CNA-HAR</t>
  </si>
  <si>
    <t>CANNABIS__AGARWOOD_THUMBNAIL (1)</t>
  </si>
  <si>
    <t>WW_CANNABIS__AGARWOOD (1)</t>
  </si>
  <si>
    <t>FRAG-CNA-HAR-10ML-BND</t>
  </si>
  <si>
    <t>FRAG-CNA-HAR-2OZ-BND</t>
  </si>
  <si>
    <t>FRAG-CNA-HAR-16OZ-BND</t>
  </si>
  <si>
    <t>FRAG-CNA-HAR-1GAL-BND</t>
  </si>
  <si>
    <t>FRAG-CNA-HAR-25LBS-BND</t>
  </si>
  <si>
    <t>FRAG-CNA-HAR-50LBS-BND</t>
  </si>
  <si>
    <t>WOODY, SPICY, SWEET</t>
  </si>
  <si>
    <t>VIEW ALL, NEW ARRIVALS, LUXURY, WOODY, SPICY, SWEET, CEDAR, AMBER, MUSK</t>
  </si>
  <si>
    <t>CEDAR, AMBER, MUSK</t>
  </si>
  <si>
    <t>RICH + EXOTIC</t>
  </si>
  <si>
    <t>Top Cantaloupe, Marijuana Leaf
Middle Marijuana, Hemp Seeds
Base Musk, Amber, Eastern Cedar</t>
  </si>
  <si>
    <t xml:space="preserve"> 212 F / 100 C</t>
  </si>
  <si>
    <t>Usage Levels:
Candles: 8-12%    
Soaps: 100%
Lotions: 25%
Flashpoint: 
212 F / 100 C
[Fragrance Specification Sheet][https://drive.google.com/file/d/12BeY6U8z2aerKOJrKMqcVg0rUNMRgkRz/view?usp=sharing]
[IFRA Data Sheet][https://drive.google.com/file/d/12BeY6U8z2aerKOJrKMqcVg0rUNMRgkRz/view?usp=sharing]</t>
  </si>
  <si>
    <t>Contains Essential Oils of Cedrus Atlantica from Morocco</t>
  </si>
  <si>
    <t>Sexy and undeniably luxurious. Exotic woods and seductive amber dance with hemp smoke in a euphoric and psychedelic trip to a rich, foreign land.</t>
  </si>
  <si>
    <t>Marijuana and hemp leaves combine with rich, sexy woods.</t>
  </si>
  <si>
    <t>CARDAMOM TEA + GRAPEFRUIT</t>
  </si>
  <si>
    <t>FRAG-CTG-TAK</t>
  </si>
  <si>
    <t>WW-FRAG-H19-CARDAMOM-TEA-GRAPEFRUIT</t>
  </si>
  <si>
    <t>FRAG-CTG-TAK-10ML-BND</t>
  </si>
  <si>
    <t>FRAG-CTG-TAK-2OZ-BND</t>
  </si>
  <si>
    <t>FRAG-CTG-TAK-16OZ-BND</t>
  </si>
  <si>
    <t>FRAG-CTG-TAK-1GAL-BND</t>
  </si>
  <si>
    <t>FRAG-CTG-TAK-25LBS-BND</t>
  </si>
  <si>
    <t>FRAG-CTG-TAK-50LBS-BND</t>
  </si>
  <si>
    <t>VIEW ALL, HOLIDAY, NEW ARRIVALS, CITRUS, CEDAR, VETIVER</t>
  </si>
  <si>
    <t>CEDAR, VETIVER</t>
  </si>
  <si>
    <t>HERBAL + RITUAL</t>
  </si>
  <si>
    <t>Top Grapefruit, Ginger, Cardamom, Tea
Middle Vetiver, Pink Pepper, Cedar, Rose
Base Oud, Musk, Cinnamon, Amber</t>
  </si>
  <si>
    <t xml:space="preserve">206  F / 96  C </t>
  </si>
  <si>
    <t>Usage Levels:
Candles: 8-12%    
Soaps: 1%
Lotions: 1%
Flashpoint:
206 F / 96 C
[Fragrance Specification Sheet] [https://drive.google.com/drive/folders/1VotHQqxFq0KGPU8c04RR7sb1y-b4XE6t]
[IFRA Data Sheet] [https://drive.google.com/drive/folders/1eWr-H8mudNOHtp2fvNivRe9j6fSexVcp]</t>
  </si>
  <si>
    <t>Contains Essential Oils of Cedarwood, Cinnamon Bark, Ceylon, Labdanum Absolute extract, Clove leaf, Eucalyptus, Galbanum, Balsam, Lavandin, Olibanum, Orange,
+ Patchouli (Origins not available, sourced from multiple origins)</t>
  </si>
  <si>
    <t>Grapefruit, ginger, cardamom, tea, pink pepper, cinnamon and amber are balanced by cedar + vetiver for a sophisticated holiday punch redux.</t>
  </si>
  <si>
    <t xml:space="preserve">A sophisticated holiday punch redux.
</t>
  </si>
  <si>
    <t>FRAG-CVN-PRE</t>
  </si>
  <si>
    <t>WW-S19-FRAG-THUMB-CASHMERE VANILLA</t>
  </si>
  <si>
    <t>WW-S19-FRAG-CASHMERE VANILLA-ALT1</t>
  </si>
  <si>
    <t>FRAG-CVN-PRE-10ML-BND</t>
  </si>
  <si>
    <t>FRAG-CVN-PRE-2OZ-BND</t>
  </si>
  <si>
    <t>FRAG-CVN-PRE-16OZ-BND</t>
  </si>
  <si>
    <t>FRAG-CVN-PRE-1GAL-BND</t>
  </si>
  <si>
    <t>FRAG-CVN-PRE-25LBS-BND</t>
  </si>
  <si>
    <t>FRAG-CVN-PRE-50LBS-BND</t>
  </si>
  <si>
    <r>
      <t xml:space="preserve">SWEET, VIEW ALL, TOP SELLERS, </t>
    </r>
    <r>
      <rPr/>
      <t>SUMMER</t>
    </r>
    <r>
      <t>, BERGAMOT, AMBER, PEACH, JASMINE, MUSK, VANILLA, SANDALWOOD</t>
    </r>
  </si>
  <si>
    <r>
      <t xml:space="preserve">BERGAMOT, AMBER, </t>
    </r>
    <r>
      <rPr/>
      <t>PEACH</t>
    </r>
    <r>
      <t>, JASMINE, MUSK, VANILLA, SANDALWOOD</t>
    </r>
  </si>
  <si>
    <t>SENSUAL + WARM</t>
  </si>
  <si>
    <t>Top Pear, Bergamot, Peach Blossom 
Middle Warm Amber, Jasmine, Cashmere 
Base Musk, Sheer Vanilla, Sandalwood</t>
  </si>
  <si>
    <t xml:space="preserve">200 F /  93 C </t>
  </si>
  <si>
    <t>Usage Levels:
Candles: 8-12%   
Soaps: 7%   
Lotions: 41%
Flashpoint:
200 F /  93 C 
[Fragrance Specification Sheet]   [https://drive.google.com/open?id=1Px1rhJIkqAzvyVzZWSVZxqklU8xpfP3V]  [IFRA Data Sheet][https://drive.google.com/open?id=13jw5bp88nS_HAIyp65T3H8B3Qdm2OB8c]</t>
  </si>
  <si>
    <t>Contains Essential Oils of Lemon, Orange, Ylang Ylang, Petitgrain, + Bois de Rose</t>
  </si>
  <si>
    <t>A true sexy and warm vanilla, elevated by woody cashmere and sweet amber, and rounded out with slightly detectable notes of fruity citrus.</t>
  </si>
  <si>
    <t>A true sexy and warm vanilla, elevated by woody cashmere, and amber.</t>
  </si>
  <si>
    <t>FRAG-CMR-HAR</t>
  </si>
  <si>
    <t>WW-18-FRAG-THUMB-CEDAR MYRRH</t>
  </si>
  <si>
    <t>WW-18-FRAG-CEDAR MYRRH-ALT1</t>
  </si>
  <si>
    <t>FRAG-CMR-HAR-10ML-BND</t>
  </si>
  <si>
    <t>FRAG-CMR-HAR-2OZ-BND</t>
  </si>
  <si>
    <t>FRAG-CMR-HAR-16OZ-BND</t>
  </si>
  <si>
    <t>FRAG-CMR-HAR-1GAL-BND</t>
  </si>
  <si>
    <t>FRAG-CMR-HAR-25LBS-BND</t>
  </si>
  <si>
    <t>FRAG-CMR-HAR-50LBS-BND</t>
  </si>
  <si>
    <r>
      <t xml:space="preserve">WOODY, VIEW ALL, HOLIDAY, FALL, GREEN, </t>
    </r>
    <r>
      <rPr/>
      <t>MASCULINE, BERGAMOT, VANILLA, AMBER, SANDALWOOD, CEDAR, ORIENTAL</t>
    </r>
  </si>
  <si>
    <t>HOLIDAY, FALL, MASCULINE</t>
  </si>
  <si>
    <t>WOODY, GREEN, ORIENTAL</t>
  </si>
  <si>
    <t>BERGAMOT, VANILLA, AMBER, SANDALWOOD, CEDAR</t>
  </si>
  <si>
    <t>MOUNTAINOUS + HOLIDAY</t>
  </si>
  <si>
    <t>Top Bergamot, Eucalyptus 
Middle Cedar, Coumarin, Vanilla 
Base Amber, Myrrh, Sandalwood</t>
  </si>
  <si>
    <t>Usage Levels:
Candles: 8-12%   
Soaps: 100%   
Lotions: 100%
Flashpoint:
212 F / 100 C 
This fragrance was previously CEDAR, AMBER + MYRRH.
[Fragrance Specification Sheet]   [https://drive.google.com/open?id=1Q3CDgnxOSSlQezzf4n3jIArm2ygVXMV2]  [IFRA Data Sheet][https://drive.google.com/open?id=1YPnLP4luP9SEFPtuy-2nQfkjXjycZPZq]</t>
  </si>
  <si>
    <t>Contains Essential Oils of Cedarwood from the United States, Eucalyptus from China, Myrrh from Somalia, Cedar from Morocco, + Evergreen Tree from the Philippines</t>
  </si>
  <si>
    <t>Warm amber combines with damp cedarwood and fragrant myrrh for a scent that can only be described as a freshly cut forest tree.</t>
  </si>
  <si>
    <t>Warm amber combines with damp cedarwood, reminiscent of a freshly cut forest tree.</t>
  </si>
  <si>
    <t>CEDARWOOD + NEROLI BALSAM</t>
  </si>
  <si>
    <t>FRAG-CNB-HAR</t>
  </si>
  <si>
    <t>WW-18-FRAG-THUMB-CEDARWOOD NEROLI BALSAM</t>
  </si>
  <si>
    <t>WW-18-FRAG-CEDARWOOD NEROLI-ALT1</t>
  </si>
  <si>
    <t>FRAG-CNB-HAR-10ML-BND</t>
  </si>
  <si>
    <t>FRAG-CNB-HAR-2OZ-BND</t>
  </si>
  <si>
    <t>FRAG-CNB-HAR-16OZ-BND</t>
  </si>
  <si>
    <t>FRAG-CNB-HAR-1GAL-BND</t>
  </si>
  <si>
    <t>FRAG-CNB-HAR-25LBS-BND</t>
  </si>
  <si>
    <t>FRAG-CNB-HAR-50LBS-BND</t>
  </si>
  <si>
    <t>CITRUS, VIEW ALL, LUXURY, FALL, WOODY, ORIENTAL, EDITORS PICKS, MASCULINE, JASMINE, AMBER, PATCHOULI, CEDAR, NEROLI, ORANGE</t>
  </si>
  <si>
    <r>
      <t xml:space="preserve">VIEW ALL, </t>
    </r>
    <r>
      <rPr/>
      <t>EDITORS PICKS</t>
    </r>
  </si>
  <si>
    <r>
      <t xml:space="preserve">LUXURY, FALL, </t>
    </r>
    <r>
      <rPr/>
      <t>MASCULINE</t>
    </r>
  </si>
  <si>
    <r>
      <t xml:space="preserve">CITRUS, </t>
    </r>
    <r>
      <rPr/>
      <t>WOODY</t>
    </r>
  </si>
  <si>
    <r>
      <t xml:space="preserve">JASMINE, AMBER, PATCHOULI, CEDAR, NEROLI, </t>
    </r>
    <r>
      <rPr/>
      <t>ORANGE</t>
    </r>
  </si>
  <si>
    <t>MASCULINE + FRESH</t>
  </si>
  <si>
    <t>Top Orange, Neroli, Jasmine 
Middle Cinnamon, Clove, Fresh Balsam 
Base Amber, Cedarwood, Patchouli</t>
  </si>
  <si>
    <t xml:space="preserve">171 F / 77 C </t>
  </si>
  <si>
    <t>Usage Levels:
Candles: 8-12%   
Soaps: 20%  
Lotions: 9%
Flashpoint:
171 F / 77 C
This fragrance was previously CEDARWOOD + NEROLI.
[Fragrance Specification Sheet]   [https://drive.google.com/open?id=1QVKWtTILWubaKq7TlN-f0YH8DW4UtH95]  [IFRA Data Sheet] [https://drive.google.com/open?id=1UkxO0Tbzxx4cK-01D0MksfSvkjH-qJF7]</t>
  </si>
  <si>
    <t xml:space="preserve">Contains Essential Oils of Cedar from the United States, Orange Peel from Brazil, Patchouli from Indonesia, + Balsam </t>
  </si>
  <si>
    <t>A perfect balance between sweet jasmine, bright citrus, and cedarwood finished off with a touch of deep patchouli and clove.</t>
  </si>
  <si>
    <t>A perfect balance between sweet jasmine, bright citrus, and cedarwood.</t>
  </si>
  <si>
    <t>CILANTRO + DARK COCONUT</t>
  </si>
  <si>
    <t>FRAG-CDC-PRE</t>
  </si>
  <si>
    <t>WW-18-FRAG-THUMB-CILANTRO DARK COCONUT</t>
  </si>
  <si>
    <t>WW-18-FRAG-CILANTRO DARK COCONUT-ALT1</t>
  </si>
  <si>
    <t>FRAG-CDC-PRE-10ML-BND</t>
  </si>
  <si>
    <t>FRAG-CDC-PRE-2OZ-BND</t>
  </si>
  <si>
    <t>FRAG-CDC-PRE-16OZ-BND</t>
  </si>
  <si>
    <t>FRAG-CDC-PRE-1GAL-BND</t>
  </si>
  <si>
    <t>FRAG-CDC-PRE-25LBS-BND</t>
  </si>
  <si>
    <t>FRAG-CDC-PRE-50LBS-BND</t>
  </si>
  <si>
    <t>GREEN, VIEW ALL, SUMMER, VANILLA, COCONUT, FRUITY</t>
  </si>
  <si>
    <t>GREEN, FRUITY</t>
  </si>
  <si>
    <r>
      <t xml:space="preserve">COCONUT, </t>
    </r>
    <r>
      <rPr/>
      <t>VANILLA</t>
    </r>
  </si>
  <si>
    <t>SWEET + GREEN OASIS</t>
  </si>
  <si>
    <r>
      <t xml:space="preserve">Top Coconut Cream, Cilantro
Middle Pineapple, Narcissus, </t>
    </r>
    <r>
      <rPr/>
      <t>Litchi</t>
    </r>
    <r>
      <t xml:space="preserve"> 
Base Cardamom, Coumarin</t>
    </r>
  </si>
  <si>
    <t xml:space="preserve"> 200 F / 93 C</t>
  </si>
  <si>
    <t>Usage Levels:
Candles: 8-12%  
Soaps: 99%  
Lotions: 100%
Flashpoint:
200 F / 93 C
This fragrance was previously COCONUT CILANTRO.
[Fragrance Specification Sheet]   [https://drive.google.com/open?id=1Qb5k8k1Wy_Aiv8iSb7hzrXoiKzljhoPa]   [IFRA]   [https://drive.google.com/open?id=1wHTh3H-fg4oxO90x9Nkrg7ud38AZs294]</t>
  </si>
  <si>
    <t>Contains Essential Oils of Cardamom from Guatemala + Ginger from Madagascar</t>
  </si>
  <si>
    <t>Sweet coconut and pineapple combine with fresh green herbs and slightly nutty cardamom.</t>
  </si>
  <si>
    <t>Sweet coconut and pineapple combine with fresh green herbs and cardamom.</t>
  </si>
  <si>
    <t>CITRONELLA + CAMPHOR</t>
  </si>
  <si>
    <t>FRAG-CCP-BRJ</t>
  </si>
  <si>
    <t>WW-19-FRAG-THUMB-CITRONELLA-CAMPHOR</t>
  </si>
  <si>
    <t>WW-19-FRAG-PDP-CITRONELLA-CAMPHOR</t>
  </si>
  <si>
    <t xml:space="preserve">CITRONELLA + CAMPHOR
</t>
  </si>
  <si>
    <t>FRAG-CCP-BRJ-10ML-BND</t>
  </si>
  <si>
    <t>FRAG-CCP-BRJ-2OZ-BND</t>
  </si>
  <si>
    <t>FRAG-CCP-BRJ-16OZ-BND</t>
  </si>
  <si>
    <t>FRAG-CCP-BRJ-1GAL-BND</t>
  </si>
  <si>
    <t>FRAG-CCP-BRJ-25LBS-BND</t>
  </si>
  <si>
    <t>FRAG-CCP-BRJ-50LBS-BND</t>
  </si>
  <si>
    <t>GREEN, FLORAL</t>
  </si>
  <si>
    <t>GREEN, FLORAL, VIEW ALL, SPRING, FALL, ROSE, CEDAR, ALL NATURAL</t>
  </si>
  <si>
    <t>SPRING, FALL, ALL NATURAL</t>
  </si>
  <si>
    <t>SPRING, FALL</t>
  </si>
  <si>
    <t>ROSE, CEDAR</t>
  </si>
  <si>
    <t>GREEN + DISTINCTIVE</t>
  </si>
  <si>
    <t>Top Citronella 
Middle Lemongrass, Camphor
Base  Cedarwood</t>
  </si>
  <si>
    <t>Usage Levels:
Candles: 8-12%    
Soaps: 7%        
Lotions: 41%
Flashpoint:
212 F / 100 C 
[Fragrance Specification Sheet]   [https://drive.google.com/open?id=1Qt6xBjOC210xc0XNsESEzihilEwEO9Ul]   [IFRA Data Sheet]    [https://drive.google.com/open?id=1yZXFo--MfVZx-TArvE-ZgnHDgcQ8bPw6]</t>
  </si>
  <si>
    <t>Contains Essential Oils of Citronella, Java, Lemongrass from Guatemala,+ Cedarwood from Texas</t>
  </si>
  <si>
    <t>Citronella, lemongrass, and cedarwood combine for a woody and slightly crisp fragrance, reminiscent of evening bonfires on a cool summer's night. Made from active essential oil ingredients, this fragrance is 25B certified to be used as natural insect repellent.</t>
  </si>
  <si>
    <t>Green and subtly sweet, hints of cedar appeal to a fresh and earthy palette.</t>
  </si>
  <si>
    <t xml:space="preserve">[https://www.epa.gov/pesticide-registration/inert-ingredients-overview-and-guidance] [25B Certification Information]
[https://www.epa.gov/minimum-risk-pesticides] [EPA information for 25B Certification]
[https://woodenwick.com/fragrance-percentage-chart/] [Fragrance Percentage Chart]
</t>
  </si>
  <si>
    <t>CLOUDBERRY + BALSAM</t>
  </si>
  <si>
    <t>FRAG-CBB-HAR</t>
  </si>
  <si>
    <t>WW-FRAG-H19-CLOUDBERRY-BALSAM</t>
  </si>
  <si>
    <t>FRAG-CBB-HAR-10ML-BND</t>
  </si>
  <si>
    <t>FRAG-CBB-HAR-2OZ-BND</t>
  </si>
  <si>
    <t>FRAG-CBB-HAR-16OZ-BND</t>
  </si>
  <si>
    <t>FRAG-CBB-HAR-1GAL-BND</t>
  </si>
  <si>
    <t>FRAG-CBB-HAR-25LBS-BND</t>
  </si>
  <si>
    <t>FRAG-CBB-HAR-50LBS-BND</t>
  </si>
  <si>
    <t>WOODY, AROMATIC</t>
  </si>
  <si>
    <t>VIEW ALL, HOLIDAY, NEW ARRIVALS, WOODY, AROMATIC, BERGAMOT, PATCHOULI, CEDAR</t>
  </si>
  <si>
    <t>BERGAMOT, PATCHOULI, CEDAR</t>
  </si>
  <si>
    <t>FRESH + SPIRITED</t>
  </si>
  <si>
    <t>Top Alpine Air, Watermint , Fresh Currant
Middle Pink Juniper Berry, Balsam, Bergamot
Base Clove, Patchouli, Cedar</t>
  </si>
  <si>
    <t>195  F / 90  C</t>
  </si>
  <si>
    <t>Usage Levels:
Candles: 8-12%    
Soaps: 82%
Lotions: 44%
Flashpoint:
195 F / 90 C
[Fragrance Specification Sheet] [https://drive.google.com/drive/folders/1VotHQqxFq0KGPU8c04RR7sb1y-b4XE6t]
[IFRA Data Sheet] [https://drive.google.com/drive/folders/1eWr-H8mudNOHtp2fvNivRe9j6fSexVcp]</t>
  </si>
  <si>
    <t>Contains Essential Oils of Litsea Cubeba Fruit from China, Wild Mint from India, Rosemary Leaf from Tunisia,
Red Cedar from USA, Clove Bud from Indonesia, White Cedar from Canada, Lemon Peel from Germany, Argentina, Brazil, South Africa, Orange Peel from Brazil, Patchouli from Indonesia, Red Mandarin from Paraguay, Amyris Bark from Haiti, Roman Chamomile Flower from Italy, Clary Sage from Russia, Vetiver Root from Haiti,
+ Fir Needle from Russia and Ukraine</t>
  </si>
  <si>
    <t>Fresh as the first snowfall, alpine air, watermint, fresh currant,
pink juniper berry, and balsam mingle to rejuvenate the winter holiday spirit.</t>
  </si>
  <si>
    <t xml:space="preserve">Merry, berry, + fresh as the first snowfall.
</t>
  </si>
  <si>
    <t>COASTAL REDWOOD + MANDARIN</t>
  </si>
  <si>
    <t>FRAG-CRM-TAK</t>
  </si>
  <si>
    <t>WW-19-FRAG-THUMB-COASTAL-REDWOOD-MANDARIN</t>
  </si>
  <si>
    <t>WW-19-FRAG-PDP-COASTAL-REDWOOD-MANDARIN</t>
  </si>
  <si>
    <t>FRAG-CRM-TAK-10ML-BND</t>
  </si>
  <si>
    <t>FRAG-CRM-TAK-2OZ-BND</t>
  </si>
  <si>
    <t>FRAG-CRM-TAK-16OZ-BND</t>
  </si>
  <si>
    <t>FRAG-CRM-TAK-1GAL-BND</t>
  </si>
  <si>
    <t>FRAG-CRM-TAK-25LBS-BND</t>
  </si>
  <si>
    <t>FRAG-CRM-TAK-50LBS-BND</t>
  </si>
  <si>
    <t>CITRUS, WOODY, VIEW ALL, FALL, ALL NATURAL, BERGAMOT, COCONUT, VANILLA, MUSK, AMBER, SANDALWOOD, ORANGE, NEW ARRIVALS</t>
  </si>
  <si>
    <r>
      <t xml:space="preserve">VIEW ALL, </t>
    </r>
    <r>
      <rPr/>
      <t>NEW ARRIVALS</t>
    </r>
  </si>
  <si>
    <t>FALL, ALL NATURAL</t>
  </si>
  <si>
    <r>
      <t xml:space="preserve">CITRUS, </t>
    </r>
    <r>
      <rPr/>
      <t>WOODY</t>
    </r>
  </si>
  <si>
    <r>
      <t xml:space="preserve">BERGAMOT, COCONUT, VANILLA, MUSK, AMBER, SANDALWOOD, </t>
    </r>
    <r>
      <rPr/>
      <t>ORANGE</t>
    </r>
  </si>
  <si>
    <t>SEASIDE + ZEN</t>
  </si>
  <si>
    <t xml:space="preserve"> Top Mandarin, Lemon, Bergamot 
Middle Mimosa, Coconut, Vanilla 
Base Musk, Amber, Sandalwood
</t>
  </si>
  <si>
    <t xml:space="preserve">205 F / 96 C </t>
  </si>
  <si>
    <t>Usage Levels:
Candles: 8-12%      
Soaps: 88%         
Lotions: 11%
Flashpoint:
205 F / 96 C 
[Fragrance Specification Sheet]   [https://drive.google.com/open?id=1QxxA4M826wYYhwD053OTQyIj-GELlCGf]  [IFRA Data Sheet]  [https://drive.google.com/open?id=1WVNCspEcTc8GtWW9d-xrXMYthbfHn0go]</t>
  </si>
  <si>
    <t xml:space="preserve">Contains Essential Oils of Orange, Petitgrain from Paraguay, Davana, Almond, Bitter Clove Leaf, Litsea Cubeba, Parsley Seed, Galbanum, + Cinnamon Bark
</t>
  </si>
  <si>
    <t>Sparkling citrus and warm mingle coconut vanilla for a delectably sunny treat.</t>
  </si>
  <si>
    <t xml:space="preserve">Sparkling citrus and warm coconut vanilla mingle for a delectably sunny expression. </t>
  </si>
  <si>
    <t>FRAG-CAC-PRE</t>
  </si>
  <si>
    <t>WW-S19-FRAG-THUMB-COCONUT ACAI</t>
  </si>
  <si>
    <t>WW-S19-FRAG-COCONUT ACAI-ALT1</t>
  </si>
  <si>
    <t>COCONUT + ACAI</t>
  </si>
  <si>
    <t>FRAG-CAC-PRE-10ML-BND</t>
  </si>
  <si>
    <t>FRAG-CAC-PRE-2OZ-BND</t>
  </si>
  <si>
    <t>FRAG-CAC-PRE-16OZ-BND</t>
  </si>
  <si>
    <t>FRAG-CAC-PRE-1GAL-BND</t>
  </si>
  <si>
    <t>FRAG-CAC-PRE-25LBS-BND</t>
  </si>
  <si>
    <t>FRAG-CAC-PRE-50LBS-BND</t>
  </si>
  <si>
    <r>
      <t xml:space="preserve">FRUITY, SWEET, VIEW ALL, </t>
    </r>
    <r>
      <rPr/>
      <t>SUMMER, GOURMAND</t>
    </r>
  </si>
  <si>
    <t>SUMMER, GOURMAND</t>
  </si>
  <si>
    <r>
      <t xml:space="preserve">FRUITY, </t>
    </r>
    <r>
      <rPr/>
      <t>SWEET</t>
    </r>
  </si>
  <si>
    <t>BERRIES, COCONUT, MUSK</t>
  </si>
  <si>
    <t>TROPICAL + SWEET</t>
  </si>
  <si>
    <t>Top Green Apple, Fresh Cassis, Grapefruit 
Middle Acai Berries, Coconut Water, Jasmine 
Base Coconut Milk, Sugar Crystals, Musk</t>
  </si>
  <si>
    <t xml:space="preserve">162 F / 72 C </t>
  </si>
  <si>
    <t>Usage Levels:
Candles: 8-12%        
Soaps: 15%         
Lotions: 28%
Flashpoint:
162 F / 72 C 
[Fragrance Specification Sheet]   [https://drive.google.com/open?id=1R5LZupZsCGU7loUEZ1oPS6P3GV12LmI2]   [IFRA Data Sheet] [https://drive.google.com/drive/folders/1eWr-H8mudNOHtp2fvNivRe9j6fSexVcp]</t>
  </si>
  <si>
    <t>Contains Essential Oils of Lemon, Lime, Orange, Galbanum, Geranium, + Buchu Leaf</t>
  </si>
  <si>
    <t xml:space="preserve">Juicy acai berries and striking green apple set the tone for this playful, fruity concoction. The sweetness of coconut milk, jasmine, and sugar crystals dance in the background to round out this deliciously tropical medley. </t>
  </si>
  <si>
    <t>Juicy acai berries and striking green apple set the tone for this playful, fruity concoction.</t>
  </si>
  <si>
    <t>FRAG-CBC-PRE</t>
  </si>
  <si>
    <t>WW-18-FRAG-THUMB-COFFEE BEAN CACAO</t>
  </si>
  <si>
    <t>WW-18-FRAG-COFFEE BEAN CACAO-ALT1</t>
  </si>
  <si>
    <t>FRAG-CBC-PRE-10ML-BND</t>
  </si>
  <si>
    <t>FRAG-CBC-PRE-2OZ-BND</t>
  </si>
  <si>
    <t>FRAG-CBC-PRE-16OZ-BND</t>
  </si>
  <si>
    <t>FRAG-CBC-PRE-1GAL-BND</t>
  </si>
  <si>
    <t>FRAG-CBC-PRE-25LBS-BND</t>
  </si>
  <si>
    <t>FRAG-CBC-PRE-50LBS-BND</t>
  </si>
  <si>
    <t>SWEET, VIEW ALL, GOURMAND, TOP SELLERS, HOLIDAY, VANILLA, COCOA</t>
  </si>
  <si>
    <t>VANILLA, CACAO</t>
  </si>
  <si>
    <t>RICH + DECADENCE</t>
  </si>
  <si>
    <t>Top Whipped Butter 
Middle Creamy Caramel 
Base Coffee, Cacao, Brown Sugar, Vanilla</t>
  </si>
  <si>
    <t>200 F /  93 C</t>
  </si>
  <si>
    <t>Usage Levels:
Candles: 8-12%  
Soaps: 6%  
Lotions: 35%
Flashpoint: 
200 F /  93 C
[Fragrance Specification Sheet]   [https://drive.google.com/open?id=1RDyzbvVXYibDPrbLKj1BDUPRrEjBQr6X]   [IFRA Data Sheet]    [https://drive.google.com/open?id=1NF95HwvusUw8Swy8RYBcDwcbzhb_za5J]</t>
  </si>
  <si>
    <t>Contains Essential Oils of Orange from United States and Brazil, Coffee from Brazil, Cinnamon Bark from Sri Lanka, + Patchouli from Indonesia</t>
  </si>
  <si>
    <t>Rich, sweet creamy caramel with butter coffee, cacao, and warm vanilla come together in a luscious confection.</t>
  </si>
  <si>
    <t>Rich, sweet creamy caramel combines with butter, coffee, cacao, and vanilla.</t>
  </si>
  <si>
    <t>CREAMY VANILLA + COCONUT SUGAR</t>
  </si>
  <si>
    <t>FRAG-CVC-HAR</t>
  </si>
  <si>
    <t>WW-19-FRAG-THUMB-CREAMY VANILLA-COCONUT SUGAR</t>
  </si>
  <si>
    <t>WW-19-FRAG-PDP-CREAMY-VANILLA-COCONUT-SUGAR</t>
  </si>
  <si>
    <t>FRAG-CVC-HAR-10ML-BND</t>
  </si>
  <si>
    <t>FRAG-CVC-HAR-2OZ-BND</t>
  </si>
  <si>
    <t>FRAG-CVC-HAR-16OZ-BND</t>
  </si>
  <si>
    <t>FRAG-CVC-HAR-1GAL-BND</t>
  </si>
  <si>
    <t>FRAG-CVC-HAR-25LBS-BND</t>
  </si>
  <si>
    <t>FRAG-CVC-HAR-50LBS-BND</t>
  </si>
  <si>
    <t>VIEW ALL, GOURMAND, HOLIDAY, ALL NATURAL, SWEET, VANILLA, COCONUT, HONEY, NEW ARRIVALS</t>
  </si>
  <si>
    <t>GOURMAND, HOLIDAY, ALL NATURAL</t>
  </si>
  <si>
    <t>VANILLA, COCONUT, HONEY</t>
  </si>
  <si>
    <t>SWEET + CREAMY</t>
  </si>
  <si>
    <t>Top Creamy Honey 
Middle Coconut, Caramel, Monk Fruit 
Base Brown Sugar, Vanilla bean</t>
  </si>
  <si>
    <t>Usage Levels:
Candles: 8-12%    
Soaps: 100%      
Lotions: 100%
Flashpoint:
 212 F / 100 C
[Fragrance Specification Sheet]   [https://drive.google.com/open?id=1RWDTj_R9cHif6hnaCqpsrVAXOR9EgELn]   [IFRA Data Sheet]   [https://drive.google.com/open?id=1zOAaYEDULg4AlHcbxNYjin1OZTfIdHTy]</t>
  </si>
  <si>
    <t>Contains No Essential Oils</t>
  </si>
  <si>
    <t>A decadent warm vanilla glacé. Light and creamy coconut dances with vanilla and a touch of brown sugar for a sweetly subtle treat. This fragrance is ISO 9235 Certified.</t>
  </si>
  <si>
    <t xml:space="preserve">A decadent warm vanilla glacé. </t>
  </si>
  <si>
    <t>CRÈME DE MAMAO + CASSIS</t>
  </si>
  <si>
    <t>FRAG-CMC-PRE</t>
  </si>
  <si>
    <t>WW-18-FRAG-THUMB-CREME DE MAMAO</t>
  </si>
  <si>
    <t>WW-18-FRAG-CREME DA MAMAO-ALT1</t>
  </si>
  <si>
    <t>CREME DE MAMAO + CASSIS</t>
  </si>
  <si>
    <t>FRAG-CMC-PRE-10ML-BND</t>
  </si>
  <si>
    <t>FRAG-CMC-PRE-2OZ-BND</t>
  </si>
  <si>
    <t>FRAG-CMC-PRE-16OZ-BND</t>
  </si>
  <si>
    <t>FRAG-CMC-PRE-1GAL-BND</t>
  </si>
  <si>
    <t>FRAG-CMC-PRE-25LBS-BND</t>
  </si>
  <si>
    <t>FRAG-CMC-PRE-50LBS-BND</t>
  </si>
  <si>
    <r>
      <t xml:space="preserve">FRUITY, VIEW ALL, SWEET, </t>
    </r>
    <r>
      <rPr/>
      <t>FALL, BERRIES, VANILLA</t>
    </r>
  </si>
  <si>
    <t>BERRIES, VANILLA</t>
  </si>
  <si>
    <t>DELICIOUS + TROPICAL</t>
  </si>
  <si>
    <t>Top Papaya, Crème de Cassis
 Middle Rhubarb, Raspberry 
Base Vanilla, White Woods</t>
  </si>
  <si>
    <t xml:space="preserve">168 F / 75 C </t>
  </si>
  <si>
    <t>Usage Levels:
Candles: 8-12%      
Soaps: 13%          
Lotions: 15%
Flashpoint:
168 F / 75 C 
This fragrance was previously CRÈME DE MAMAO COM CASSIS.
[Fragrance Specification Sheet]    [https://drive.google.com/open?id=1RbqYZUnPWueZLUaDStguC3Uv-hwUeIqi]  
[IFRA Data Sheet]   [https://drive.google.com/drive/folders/1eWr-H8mudNOHtp2fvNivRe9j6fSexVcp]</t>
  </si>
  <si>
    <t>Contains Essential Oils of Galbanum from France, Orange from United States, Black Pepper from India, + Birch Tar from United States</t>
  </si>
  <si>
    <t>A Brazilian dessert. This slightly sweet, yet fresh blend of papaya, crème de cassis and fruit is rounded out with a hint of vanilla in fresh tropical decadence.</t>
  </si>
  <si>
    <t>A tropical treat of slightly sweet fruit, crème de cassis, and a hint of papaya.</t>
  </si>
  <si>
    <t>DAMASCENA ROSE + OUD</t>
  </si>
  <si>
    <t>FRAG-DRO-PRE</t>
  </si>
  <si>
    <t>WW-18-FRAG-THUMB-DAMASCENA ROSE OUD</t>
  </si>
  <si>
    <t>WW-18-FRAG-DAMASCENA ROSE OUD-ALT1</t>
  </si>
  <si>
    <t>FRAG-DRO-PRE-10ML-BND</t>
  </si>
  <si>
    <t>FRAG-DRO-PRE-2OZ-BND</t>
  </si>
  <si>
    <t>FRAG-DRO-PRE-16OZ-BND</t>
  </si>
  <si>
    <t>FRAG-DRO-PRE-1GAL-BND</t>
  </si>
  <si>
    <t>FRAG-DRO-PRE-25LBS-BND</t>
  </si>
  <si>
    <t>FRAG-DRO-PRE-50LBS-BND</t>
  </si>
  <si>
    <t>FLORAL, WOODY</t>
  </si>
  <si>
    <t>FLORAL, WOODY, VIEW ALL, MASCULINE, LUXURY, ROSE, OUD, CEDAR, SANDALWOOD, VETIVER</t>
  </si>
  <si>
    <t>MASCULINE, LUXURY</t>
  </si>
  <si>
    <r>
      <t xml:space="preserve">ROSE, OUD, CEDAR, </t>
    </r>
    <r>
      <rPr/>
      <t>SANDALWOOD, VETIVER</t>
    </r>
  </si>
  <si>
    <t>SENSUAL + HEADY</t>
  </si>
  <si>
    <r>
      <t xml:space="preserve">Top Rose, </t>
    </r>
    <r>
      <rPr/>
      <t>Pink</t>
    </r>
    <r>
      <t xml:space="preserve"> </t>
    </r>
    <r>
      <rPr/>
      <t>Peony</t>
    </r>
    <r>
      <t xml:space="preserve">
Middle Neroli, Geranium, Cedarwood 
Base </t>
    </r>
    <r>
      <rPr/>
      <t>Oud</t>
    </r>
    <r>
      <t xml:space="preserve">, </t>
    </r>
    <r>
      <rPr/>
      <t>Vetiver, Agarwood</t>
    </r>
  </si>
  <si>
    <t>Usage Levels:
Candles: 8-12%  
Soaps: 5%  
Lotions: 31%
Flashpoint:
200 F / 93 C
This fragrance was previously OUD + DAMASCENA ROSE.
[Fragrance Specification Sheet]   [https://drive.google.com/open?id=1RnZ2jb0oyLVN2HTrpvTYXs81p1OGjojW]   [IFRA Data Sheet]     [https://drive.google.com/open?id=1SnGOknRwkXtxkjYLC8wFZvvqYs5Lc1_G]</t>
  </si>
  <si>
    <t>Contains Essential Oils of Patchouli from Indonesia, Guaiacwood from Paraguay, Vetiver from France, Cornmint from China, Parsley Leaf from Australia, Tea Tree from Australia, Birch Tar from United States, Tobacco Absolute from France, Rose from Bulgaria, Mate Absolute from France, Lovage Roots from France + Orange from United States</t>
  </si>
  <si>
    <t>A sophisticated, modern rose complimented with the warm woodiness of ultra chic oud. Heady, sexy and right on trend.</t>
  </si>
  <si>
    <t>A sophisticated, modern rose complimented with the warm woody oud.</t>
  </si>
  <si>
    <t>DARK CHOCOLATE + HONEY COMB</t>
  </si>
  <si>
    <t>FRAG-DCH-CSM</t>
  </si>
  <si>
    <t>WW-FRAG-THUMB-DARK CHOCOLATE HONEY COMB</t>
  </si>
  <si>
    <t>WW-19-FRAG-DARK CHOCOLATE HONEYCOMB</t>
  </si>
  <si>
    <t>FRAG-DCH-CSM-10ML-BND</t>
  </si>
  <si>
    <t>FRAG-DCH-CSM-2OZ-BND</t>
  </si>
  <si>
    <t>FRAG-DCH-CSM-16OZ-BND</t>
  </si>
  <si>
    <t>FRAG-DCH-CSM-1GAL-BND</t>
  </si>
  <si>
    <t>FRAG-DCH-CSM-25LBS-BND</t>
  </si>
  <si>
    <t>FRAG-DCH-CSM-50LBS-BND</t>
  </si>
  <si>
    <t>VIEW ALL, NEW ARRIVALS, HOLIDAY, SWEET, GOURMAND, BERRIES, COCOA, VANILLA, SWEET CELEBRATIONS</t>
  </si>
  <si>
    <t>SWEET, GOURMAND</t>
  </si>
  <si>
    <t>BERRIES, COCOA, VANILLA</t>
  </si>
  <si>
    <t>Top Marshmallow Caramel, Roasted Almond, Fresh Berries
Middle Golden Honey, Brown Sugar, Cocoa Butter
Base Vanilla Bean, Balsamic, Dark Chocolate</t>
  </si>
  <si>
    <t xml:space="preserve"> 200°F / 93 C</t>
  </si>
  <si>
    <t>Usage Levels:
Candles: 8-12%    
Soaps: 50%
Lotions: 8%
Flashpoint:
200 F / 93 C
[Fragrance Specification Sheet] [https://drive.google.com/drive/search?q=IFRA]
[IFRA Data Sheet] [https://drive.google.com/drive/search?q=IFRA]</t>
  </si>
  <si>
    <t>Contains Essential Oils of Soybean + Wood Tar</t>
  </si>
  <si>
    <t>Creamy cocoa and vanilla bean balance beautifully with nutty hints of roasted almond, golden honey, and fresh berries for a rich, decadent desert.</t>
  </si>
  <si>
    <t>Creamy cocoa and vanilla with nutty hints and fresh berries.</t>
  </si>
  <si>
    <t>FRAG-DRL-AGX</t>
  </si>
  <si>
    <t>WW-18-FRAG-THUMB-DARK ROSE LABDANUM</t>
  </si>
  <si>
    <t>WW-18-FRAG-DARK ROSE LABDANUM-ALT1</t>
  </si>
  <si>
    <t>FRAG-DRL-AGX-10ML-BND</t>
  </si>
  <si>
    <t>FRAG-DRL-AGX-2OZ-BND</t>
  </si>
  <si>
    <t>FRAG-DRL-AGX-16OZ-BND</t>
  </si>
  <si>
    <t>FRAG-DRL-AGX-1GAL-BND</t>
  </si>
  <si>
    <t>FRAG-DRL-AGX-25LBS-BND</t>
  </si>
  <si>
    <t>FRAG-DRL-AGX-50LBS-BND</t>
  </si>
  <si>
    <t>FLORAL, VIEW ALL, LUXURY, EDITORS PICKS, SUMMER, WOODY, ROSE, VANILLA, PATCHOULI</t>
  </si>
  <si>
    <t>VIEW ALL, EDITORS PICKS</t>
  </si>
  <si>
    <r>
      <t xml:space="preserve">LUXURY, </t>
    </r>
    <r>
      <rPr/>
      <t>SUMMER</t>
    </r>
  </si>
  <si>
    <r>
      <t xml:space="preserve">FLORAL, </t>
    </r>
    <r>
      <rPr/>
      <t>WOODY</t>
    </r>
  </si>
  <si>
    <t>ROSE, VANILLA, PATCHOULI</t>
  </si>
  <si>
    <t>SULTRY + PLAYFUL</t>
  </si>
  <si>
    <t>Top Pink Peppercorn, Grapefruit, Plum 
Middle Black Rose, Cumin 
Base Vanilla, Patchouli, Labdanum</t>
  </si>
  <si>
    <t xml:space="preserve">207 F / 97 C </t>
  </si>
  <si>
    <t>Usage Levels:
Candles: 8-12%   
Soaps: 28%         
Lotions: 21% 
Flashpoint:
207 F / 97 C 
This fragrance was previously MOD BLOOM.
[Fragrance Specification Sheet]   [https://drive.google.com/file/d/1S-827rguYd_NeuxQD4RuauFwDJzpEcyt/view]   [IFRA Data Sheet] [https://drive.google.com/drive/folders/1eWr-H8mudNOHtp2fvNivRe9j6fSexVcp]</t>
  </si>
  <si>
    <t>Contains Essential Oils of Lemon from Taiwan &amp; USA,Cedarwood from China, Pepper Seed from India, Patchouli from Indonesia</t>
  </si>
  <si>
    <t>Pink pepper and decadent plum mingle with deep sexy black rose for a sultry floral experience.</t>
  </si>
  <si>
    <t>Pink pepper and decadent plum mingle with deep sexy black rose.</t>
  </si>
  <si>
    <t>FRAG-DFI-HAR</t>
  </si>
  <si>
    <t>WW-18-FRAG-THUMB-DRIED FLORALS INCENSE</t>
  </si>
  <si>
    <t>WW-18-FRAG-DRIED FLORALS INCENSE-ALT1</t>
  </si>
  <si>
    <t>FRAG-DFI-HAR-10ML-BND</t>
  </si>
  <si>
    <t>FRAG-DFI-HAR-2OZ-BND</t>
  </si>
  <si>
    <t>FRAG-DFI-HAR-16OZ-BND</t>
  </si>
  <si>
    <t>FRAG-DFI-HAR-1GAL-BND</t>
  </si>
  <si>
    <t>FRAG-DFI-HAR-25LBS-BND</t>
  </si>
  <si>
    <t>FRAG-DFI-HAR-50LBS-BND</t>
  </si>
  <si>
    <t>WOODY, SPICY</t>
  </si>
  <si>
    <t>WOODY, SPICY, VIEW ALL, SPA, FALL, PATCHOULI, JASMINE, MUSK, VANILLA, ROSE, ORANGE, ORIENTAL, EDITORS PICKS</t>
  </si>
  <si>
    <r>
      <t xml:space="preserve">VIEW ALL, </t>
    </r>
    <r>
      <rPr/>
      <t>EDITORS PICKS</t>
    </r>
  </si>
  <si>
    <t>SPA, FALL</t>
  </si>
  <si>
    <r>
      <t xml:space="preserve">WOODY, SPICY, </t>
    </r>
    <r>
      <rPr/>
      <t>ORIENTAL</t>
    </r>
  </si>
  <si>
    <r>
      <t xml:space="preserve">PATCHOULI, JASMINE, MUSK, VANILLA, </t>
    </r>
    <r>
      <rPr/>
      <t>ROSE, ORANGE</t>
    </r>
  </si>
  <si>
    <t>INCENSE + SANCTUARY</t>
  </si>
  <si>
    <r>
      <t xml:space="preserve">Top Patchouli, Orange, Lilac 
Middle Pink Pepper, Jasmine, </t>
    </r>
    <r>
      <rPr/>
      <t>Ylang Ylang</t>
    </r>
    <r>
      <t xml:space="preserve">
Base Musk, Vanilla, </t>
    </r>
    <r>
      <rPr/>
      <t>Guaiac Wood</t>
    </r>
  </si>
  <si>
    <t xml:space="preserve">192 F / 88 C </t>
  </si>
  <si>
    <t>Usage Levels:
Candles: 8-12%  
Soaps: 100%    
Lotions: 15%
Flashpoint:
192 F / 88 C 
This fragrance was previously MEDITATION.
[Fragrance Specification Sheet]   [https://drive.google.com/open?id=1S1_FRA_CK-u5nfACuPyTYlYIlevXDxpP]  [IFRA Data Sheet]    [https://drive.google.com/open?id=1WboPJsDJHBas3zM0enWBf2GC8WrRfQwJ]</t>
  </si>
  <si>
    <t xml:space="preserve">Contains Essential Oils of Pink Peppercorn from Peru, Cedar from the United States, Ylang Ylang Flower from Indonesia, Orange Peel from Brazil, Patchouli from Indonesia, Resin, Cinnamon Leaf from Sri Lanka, + Balsam </t>
  </si>
  <si>
    <t>It's all about meditation. smoky, spicy incense derived from frankincense and dried florals to transcend your space.</t>
  </si>
  <si>
    <t>A modern meditation of dried florals and smoky, spicy incense.</t>
  </si>
  <si>
    <t>FRAG-DWJ-HAR</t>
  </si>
  <si>
    <t>WW-18-FRAG-THUMB-DRIFTWOOD JUNIPER</t>
  </si>
  <si>
    <t>WW-18-FRAG-DRIFTWOOD JUNIPER-ALT1</t>
  </si>
  <si>
    <t>FRAG-DWJ-HAR-10ML-BND</t>
  </si>
  <si>
    <t>FRAG-DWJ-HAR-2OZ-BND</t>
  </si>
  <si>
    <t>FRAG-DWJ-HAR-16OZ-BND</t>
  </si>
  <si>
    <t>FRAG-DWJ-HAR-1GAL-BND</t>
  </si>
  <si>
    <t>FRAG-DWJ-HAR-25LBS-BND</t>
  </si>
  <si>
    <t>FRAG-DWJ-HAR-50LBS-BND</t>
  </si>
  <si>
    <t>WOODY, AQUATIC</t>
  </si>
  <si>
    <t>WOODY, AROMATIC, VIEW ALL, SUMMER, MASCULINE, OUD, LAVENDER, VANILLA, VETIVER</t>
  </si>
  <si>
    <t>SUMMER, MASCULINE</t>
  </si>
  <si>
    <r>
      <t xml:space="preserve">WOODY, </t>
    </r>
    <r>
      <rPr/>
      <t>AROMATIC</t>
    </r>
  </si>
  <si>
    <t>OUD, LAVENDER, VANILLA, VETIVER</t>
  </si>
  <si>
    <t>SUMMERY + MANLY</t>
  </si>
  <si>
    <t>Top Seaweed, Driftwood, Oud 
Middle Juniper, Myrtle, Lavender, Lemon 
Base Olibanum, Tobacco, Incense, Vanilla, Vetiver</t>
  </si>
  <si>
    <t xml:space="preserve">180 F / 82 C </t>
  </si>
  <si>
    <t>Usage Levels:
Candles: 8-12%  
Soaps: 5%  
Lotions: 7%
Flashpoint:
180 F / 82 C 
This fragrance was previously DRIFTWOOD + OUD.
[Fragrance Specification Sheet]   [https://drive.google.com/open?id=1SBupMyASg-iU7cecA9Id2guN0GV9dvWD]   [IFRA Data Sheet]   [https://drive.google.com/open?id=1vLn6FGO_KUjJ3BnCWcT0zwrj9Pt_Nx3k]</t>
  </si>
  <si>
    <t>Contains Essential Oils of Bergamot from Italy, Cedarwood from Texas, Lemon, Lemongrass from Guatamala, Mandarin from Italy, Orange from Florida, Patchouli from Indonesia, + Black Pepper from Madagascar</t>
  </si>
  <si>
    <t>The smell of the sea mingles with mediterranean flora and fauna and settles into sexy tobacco, olibanum and incense.</t>
  </si>
  <si>
    <t>The smell of the sea mingles with mediterranean flora and fauna.</t>
  </si>
  <si>
    <t>EAU DE MER + AMBER</t>
  </si>
  <si>
    <t>FRAG-EMA-HAR</t>
  </si>
  <si>
    <t>WW-18-FRAG-THUMB-EAU DE MER AMBER</t>
  </si>
  <si>
    <t>WW-18-FRAG-EAU DE MER AMBER-ALT1</t>
  </si>
  <si>
    <t>FRAG-EMA-HAR-10ML-BND</t>
  </si>
  <si>
    <t>FRAG-EMA-HAR-2OZ-BND</t>
  </si>
  <si>
    <t>FRAG-EMA-HAR-16OZ-BND</t>
  </si>
  <si>
    <t>FRAG-EMA-HAR-1GAL-BND</t>
  </si>
  <si>
    <t>FRAG-EMA-HAR-25LBS-BND</t>
  </si>
  <si>
    <t>FRAG-EMA-HAR-50LBS-BND</t>
  </si>
  <si>
    <t>CITRUS, AQUATIC, VIEW ALL, SUMMER, LUXURY, LAVENDER, JASMINE, AMBER, PATCHOULI, VANILLA, AROMATIC</t>
  </si>
  <si>
    <t>SUMMER, LUXURY</t>
  </si>
  <si>
    <t>CITRUS, AQUATIC, AROMATIC</t>
  </si>
  <si>
    <t>LAVENDER, JASMINE, AMBER, PATCHOULI, VANILLA</t>
  </si>
  <si>
    <t>EXOTIC ISLAND + CITRUS</t>
  </si>
  <si>
    <t>Top Ocean Breeze, Mandarin, Lavender 
Middle Jasmine, Black Pepper 
Base Amber, Patchouli, Vanilla</t>
  </si>
  <si>
    <t>Usage Levels:
Candles: 8-12%   
Soaps: 22%   
Lotions:100%
Flashpoint:
212 F / 100 C 
This fragrance was previously SEA SALT, MANDARIN + AMBER.
[Fragrance Specification Sheet]   [https://drive.google.com/open?id=1SR-lbwMZGczNrnhOnmbdNxAgAsRZoTBC]  [IFRA Data Sheet]   [https://drive.google.com/open?id=1DwZIkxtX9zDorMrU8F0JzGXhyC9KW135]</t>
  </si>
  <si>
    <t>Contains Essential Oils of Clove Bud from Indonesia, Juniper Berry Fruit from Italy and Central Europe, Black Pepper Seed from India, Thyme Flower/Leaf, Bergamot Fruit from Italy, Nutmeg Kernel from Indonesia, Lemon Peel from Germany, Argentina, Brazil, and South Africa, Orange Peel from Brazil, Patchouli from Indonesia, Grapefruit Peel from Germany, Argentina, Brazil, Belize, Guaiac Wood from Paraguay, Resin from Spain, Vetiver Root from Haiti, Lavender from France, Evergreen Tree from the Philippines, Galbanum Resin from France, + Cedarwood</t>
  </si>
  <si>
    <t>Fresh salt air collides with juicy orange and nestles into warm vanilla and rich amber. Don't simplify this one, as the pepper, amber and patchouli make it complex and intriguingly sexy.</t>
  </si>
  <si>
    <t xml:space="preserve">Fresh salt air collides with juicy orange and nestles into warm vanilla and rich amber. </t>
  </si>
  <si>
    <t>EGYPTIAN LINEN + LAVENDER BUDS</t>
  </si>
  <si>
    <t>FRAG-ELL-PRE</t>
  </si>
  <si>
    <t>WW-2020 SPRING-FRAG-THUMB-EGYPTIAN LINEN-LAVENDER BUDS</t>
  </si>
  <si>
    <t>WW-2020 SPRING-FRAG-PDP-EGYPTIAN LINEN-LAVENDER BUDS</t>
  </si>
  <si>
    <t>FRAG-ELL-PRE-10ML-BND</t>
  </si>
  <si>
    <t>FRAG-ELL-PRE-2OZ-BND</t>
  </si>
  <si>
    <t>FRAG-ELL-PRE-16OZ-BND</t>
  </si>
  <si>
    <t>FRAG-ELL-PRE-1GAL-BND</t>
  </si>
  <si>
    <t>FRAG-ELL-PRE-25LBS-BND</t>
  </si>
  <si>
    <t>FRAG-ELL-PRE-50LBS-BND</t>
  </si>
  <si>
    <t>AROMATIC, FLORAL, BERGAMOT, LAVENDER, MUSK, SPRING, SUMMER, VIEW ALL, NEW ARRIVALS</t>
  </si>
  <si>
    <t>BERGAMOT, LAVENDER, MUSK</t>
  </si>
  <si>
    <t>CRISP + FRESH</t>
  </si>
  <si>
    <t>Top Bergamot, Clean Cotton
Middle Peony, Lavender, Marine Accord, Petitgrain
Base White Musk, Sandalwood</t>
  </si>
  <si>
    <t>200°F / 93°C</t>
  </si>
  <si>
    <t>Usage Levels:
Candles: 8-12%          
Soaps: 17%          
Lotions: 13%
Flash Point:
200°F / 93°C
[Fragrance Specification Sheet][https://drive.google.com/file/d/1YEUhUmZUam0vHqqkoN5GhjMQ8jpuTT5D/view]
[IFRA Data Sheet][https://drive.google.com/file/d/1ZwmuIui2zRwDXitIYj9zeMd58u-t9F-7/view]</t>
  </si>
  <si>
    <t>Contains Essential Oils of Peppermint from the USA, Lemon from the USA, Petitgrain from Paraguay, Geranium from Egypt and China, Bergamot from Italy, Copaiba Balsam from Brazil, Orange from the USA, Ylang Ylang from Madagascar, Lime from the USA, Bois de Rose from France, Ginger from Madagascar, Clary Sage from Russia, Carrot Seed from France, Chamomile from France, + Galbanum from France</t>
  </si>
  <si>
    <t xml:space="preserve">A sophisitcated take on clean linen. Florals, musk, + white woods balance out fresh clean cotton and marine accords. </t>
  </si>
  <si>
    <t>Florals, musk, + white woods balance out fresh clean cotton and marine accords.</t>
  </si>
  <si>
    <t>FRAG-FLG-TAK</t>
  </si>
  <si>
    <t>WW-18-FRAG-THUMB-FIG LEAF GALBANUM</t>
  </si>
  <si>
    <t>WW-18-FRAG-FIG LEAF GALBANUM-ALT1</t>
  </si>
  <si>
    <t>FRAG-FLG-TAK-10ML-BND</t>
  </si>
  <si>
    <t>FRAG-FLG-TAK-2OZ-BND</t>
  </si>
  <si>
    <t>FRAG-FLG-TAK-16OZ-BND</t>
  </si>
  <si>
    <t>FRAG-FLG-TAK-1GAL-BND</t>
  </si>
  <si>
    <t>FRAG-FLG-TAK-25LBS-BND</t>
  </si>
  <si>
    <t>FRAG-FLG-TAK-50LBS-BND</t>
  </si>
  <si>
    <r>
      <t xml:space="preserve">GREEN, VIEW ALL, SPRING, </t>
    </r>
    <r>
      <rPr/>
      <t>FRUITY, TOP SELLERS, BERRIES, COCONUT, CEDAR, AMBER</t>
    </r>
  </si>
  <si>
    <r>
      <t xml:space="preserve">GREEN, </t>
    </r>
    <r>
      <rPr/>
      <t>FRUITY</t>
    </r>
  </si>
  <si>
    <t>BERRIES, COCONUT, CEDAR, AMBER</t>
  </si>
  <si>
    <t>BRIGHT + FRESH</t>
  </si>
  <si>
    <t>Top Fig Leaf, Galbanum, Black Currant 
Middle Coconut, Floral, Fig, Davana 
Base Cedarwood, Amber, Orris, Tonka Bean</t>
  </si>
  <si>
    <t xml:space="preserve">Usage Levels:
Candles: 8-12%   
Soaps: 7%   
Lotions: 11%
Flashpoint:
212 F / 100 C 
This fragrance was previously FIG.
 [https://drive.google.com/open?id=1SU5ykrhRnh1DwiHC--toLY122NsejAY3] [IFRA Data Sheet]  
</t>
  </si>
  <si>
    <t>A green, luscious fig with fresh fruit, light florals and a gorgeous base of cedarwood and amber.</t>
  </si>
  <si>
    <t>A green, luscious fig with fresh fruit, light florals, cedar, and amber.</t>
  </si>
  <si>
    <t>FLOWERING CLOVE + SANDALWOOD</t>
  </si>
  <si>
    <t>FRAG-FCS-AGX</t>
  </si>
  <si>
    <t>WW-FRAG-H19-FLOWERING-CLOVE-SANDALWOOD</t>
  </si>
  <si>
    <t xml:space="preserve">WW-FRAG-H19-FLOWERING-CLOVE-SANDALWOOD </t>
  </si>
  <si>
    <t>FRAG-FCS-AGX-10ML-BND</t>
  </si>
  <si>
    <t>FRAG-FCS-AGX-2OZ-BND</t>
  </si>
  <si>
    <t>FRAG-FCS-AGX-16OZ-BND</t>
  </si>
  <si>
    <t>FRAG-FCS-AGX-1GAL-BND</t>
  </si>
  <si>
    <t>FRAG-FCS-AGX-25LBS-BND</t>
  </si>
  <si>
    <t>FRAG-FCS-AGX-50LBS-BND</t>
  </si>
  <si>
    <t>VIEW ALL, HOLIDAY, NEW ARRIVALS, WOODY, SPICY, PATCHOULI</t>
  </si>
  <si>
    <t>SPICY + FESTIVE</t>
  </si>
  <si>
    <t>Top Cinnamon Bark, Clove Bud, Lily
Middle Tobacco Leaf, Cassia, Black Dahlia
Base Patchouli, Sandalwood, Raw Sugar</t>
  </si>
  <si>
    <t>Usage Levels:
Candles: 8-12%    
Soaps: 4%
Lotions: 4%
Flashpoint:
200 F / 93 C
[Fragrance Specification Sheet] [https://drive.google.com/drive/folders/1VotHQqxFq0KGPU8c04RR7sb1y-b4XE6t]
[IFRA Data Sheet][https://drive.google.com/drive/folders/1eWr-H8mudNOHtp2fvNivRe9j6fSexVcp]</t>
  </si>
  <si>
    <t>Contains Essential Oils of Patchouli from Indonesia, Orange from Canada, Cassia bark from China, Cumin from Egypt,
+ Cinnamon bark from Sri Lanka</t>
  </si>
  <si>
    <t>Unmistakably spicy + beautifully bright, clove, sandalwood, cinnamon bark, tobacco, and raw sugar round out this beautifully complex fragrance reminicent of a crisp winter's eve.</t>
  </si>
  <si>
    <t xml:space="preserve">Unmistakably spicy + beautifully bright, like a crisp winter’s eve.
</t>
  </si>
  <si>
    <t>FRAG-FMR-PRE</t>
  </si>
  <si>
    <t>WW-18-FRAG-THUMB-FRANKINCENSE MYRRH</t>
  </si>
  <si>
    <t>WW-18-FRAG-FRANKINCENSE MYRRH-ALT1</t>
  </si>
  <si>
    <t>FRAG-FMR-PRE-10ML-BND</t>
  </si>
  <si>
    <t>FRAG-FMR-PRE-2OZ-BND</t>
  </si>
  <si>
    <t>FRAG-FMR-PRE-16OZ-BND</t>
  </si>
  <si>
    <t>FRAG-FMR-PRE-1GAL-BND</t>
  </si>
  <si>
    <t>FRAG-FMR-PRE-25LBS-BND</t>
  </si>
  <si>
    <t>FRAG-FMR-PRE-50LBS-BND</t>
  </si>
  <si>
    <r>
      <t xml:space="preserve">SPICY, VIEW ALL, FALL, HOLIDAY, </t>
    </r>
    <r>
      <rPr/>
      <t>WOODY, VANILLA, CEDAR, PATCHOULI, ORANGE, ORIENTAL</t>
    </r>
  </si>
  <si>
    <t>FALL, HOLIDAY, SPA</t>
  </si>
  <si>
    <r>
      <t xml:space="preserve">SPICY, </t>
    </r>
    <r>
      <rPr/>
      <t>WOODY, ORIENTAL</t>
    </r>
  </si>
  <si>
    <r>
      <t xml:space="preserve">VANILLA, CEDAR, PATCHOULI, </t>
    </r>
    <r>
      <rPr/>
      <t>ORANGE</t>
    </r>
  </si>
  <si>
    <t>SACRED, WARM + SPICY</t>
  </si>
  <si>
    <t>Top Orange, Camphor 
Middle Vanilla, Clove, Cedarwood 
Base Frankincense, Myrrh, Patchouli</t>
  </si>
  <si>
    <t>Usage Levels:
Candles: 8-12%      
Soaps: 5%       
Lotions: 5%
Flashpoint:
200 F / 93 C 
[Fragrance Specification Sheet]   [https://drive.google.com/open?id=1SbdjKMkZaA8bPq6sv7xArd8oxRggjUgT]  [IFRA Data Sheet]    [https://drive.google.com/open?id=1CuxI7Aebn496ukfQKMqLPTqidYZI3Na8]</t>
  </si>
  <si>
    <t>Contains Essential Oils of Clove Leaf from Indonesia, Patchouli from Indonesia, Cedarwood from United States, Olibanum Resinoid from France, Labdanum from Spain, Black Pepper from India, Myrrh from Somalia, Fir Needle from Canada, Orange from United States and Brazil, Guaiacwood from Paraguay, + Sage from Albania</t>
  </si>
  <si>
    <t>Mysterious spices and captivating, aromatic resins. Reminiscent of a great European basilica or a secret sacred altar.</t>
  </si>
  <si>
    <t>A blend of mysterious spices and captivating, aromatic resins.</t>
  </si>
  <si>
    <t>GARDENIA + GRAPEFRUIT</t>
  </si>
  <si>
    <t>FRAG-GGF-AGX</t>
  </si>
  <si>
    <t>WW-18-FRAG-THUMB-GARDENIA GRAPEFRUIT</t>
  </si>
  <si>
    <t>WW-18-FRAG-GARDENIA GRAPEFRUIT-ALT1</t>
  </si>
  <si>
    <t>FRAG-GGF-AGX-10ML-BND</t>
  </si>
  <si>
    <t>FRAG-GGF-AGX-2OZ-BND</t>
  </si>
  <si>
    <t>FRAG-GGF-AGX-16OZ-BND</t>
  </si>
  <si>
    <t>FRAG-GGF-AGX-1GAL-BND</t>
  </si>
  <si>
    <t>FRAG-GGF-AGX-25LBS-BND</t>
  </si>
  <si>
    <t>FRAG-GGF-AGX-50LBS-BND</t>
  </si>
  <si>
    <r>
      <t xml:space="preserve">CITRUS, VIEW ALL, SUMMER, </t>
    </r>
    <r>
      <rPr/>
      <t>FLORAL</t>
    </r>
    <r>
      <t>, JASMINE, CEDAR, SANDALWOOD, VANILLA, GARDENIA</t>
    </r>
  </si>
  <si>
    <r>
      <t xml:space="preserve">CITRUS, </t>
    </r>
    <r>
      <rPr/>
      <t>FLORAL</t>
    </r>
  </si>
  <si>
    <r>
      <t xml:space="preserve">JASMINE, CEDAR, SANDALWOOD, VANILLA, </t>
    </r>
    <r>
      <rPr/>
      <t>GARDENIA</t>
    </r>
  </si>
  <si>
    <t>HAPPY + FRESH</t>
  </si>
  <si>
    <r>
      <t xml:space="preserve">Top Grapefruit, </t>
    </r>
    <r>
      <rPr/>
      <t>White</t>
    </r>
    <r>
      <t xml:space="preserve"> Lily 
Middle Gardenia, Jasmine, Cedarwood 
Base Sandalwood, Vanilla</t>
    </r>
  </si>
  <si>
    <t xml:space="preserve">196 F / 91 C </t>
  </si>
  <si>
    <t>Usage Levels:
Candles: 8-12%  
Soaps: 5%  
Lotions: 5%
Flashpoint:
196 F / 91 C 
This fragrance was previously GRAPEFRUIT + GARDENIA.
[Fragrance Specification Sheet]   [https://drive.google.com/open?id=1SfexGz4LeoMspBLzpbGXdJpvxaLGNM0N]   [IFRA]   [https://drive.google.com/open?id=1fVGPd8MoQJt4g8pKB7v3Y93xsa80gw9A]</t>
  </si>
  <si>
    <t>Contains Essential Oils of Ylang Ylang from Madagascar, Grapefruit from United States, Orange Peel from United States, Cedarwood from Texas and China, Clove Leaf from Indonesia, + Galbanum from Iran</t>
  </si>
  <si>
    <t>Fresh juicy grapefruit and heady gardenia blend harmoniously and settle into soft wood with a trace of sweet vanilla.</t>
  </si>
  <si>
    <t>Juicy grapefruit and heady gardenia blend harmoniously with wood and vanilla.</t>
  </si>
  <si>
    <t>GILDED ROSE + SPRUCE</t>
  </si>
  <si>
    <t>FRAG-GRS-AGX</t>
  </si>
  <si>
    <t>WW-18-FRAG-THUMB-GILDED ROSE SPRUCE</t>
  </si>
  <si>
    <t>WW-18-FRAG-GILDED ROSE SPRUCE-ALT1</t>
  </si>
  <si>
    <t>FRAG-GRS-AGX-10ML-BND</t>
  </si>
  <si>
    <t>FRAG-GRS-AGX-2OZ-BND</t>
  </si>
  <si>
    <t>FRAG-GRS-AGX-16OZ-BND</t>
  </si>
  <si>
    <t>FRAG-GRS-AGX-1GAL-BND</t>
  </si>
  <si>
    <t>FRAG-GRS-AGX-25LBS-BND</t>
  </si>
  <si>
    <t>FRAG-GRS-AGX-50LBS-BND</t>
  </si>
  <si>
    <t>VIEW ALL, FALL, HOLIDAY, GREEN, FLORAL, ROSE, PATCHOULI, SANDALWOOD</t>
  </si>
  <si>
    <t>FALL, HOLIDAY</t>
  </si>
  <si>
    <t>ROSE, PATCHOULI, SANDALWOOD</t>
  </si>
  <si>
    <t>ENCHANTING + FLORAL</t>
  </si>
  <si>
    <r>
      <t xml:space="preserve">Top Lemon </t>
    </r>
    <r>
      <rPr/>
      <t xml:space="preserve">Rind, Lemon Flower </t>
    </r>
    <r>
      <t xml:space="preserve">
Middle White Rose, Blue Spruce 
Base Patchouli, Canadian Fir Needle, Sandalwood</t>
    </r>
  </si>
  <si>
    <t>Usage Levels:
Candles: 8-12%   
Soaps: 37%   
Lotions: 37%
Flashpoint:
180 F / 82 C 
This fragrance was previously WINTER GARLAND.
[Fragrance Specification Sheet]   [https://drive.google.com/open?id=1Shn9m3Yp863ZLtcJzmU7UPmCSLoSVFTc]   [IFRA Data Sheet]   [https://drive.google.com/open?id=1U9G8r6a3A4mYIJzpoaR3o2JCAcjdKNOw]</t>
  </si>
  <si>
    <t>Like a walk through an enchanted forest, a sophisticated composition of flower gardens and majestic trees.</t>
  </si>
  <si>
    <t>Like a walk through an enchanted forest of flower gardens and majestic trees.</t>
  </si>
  <si>
    <t>GINGER COCONUT + AMBER</t>
  </si>
  <si>
    <t>FRAG-GCA-HAR</t>
  </si>
  <si>
    <t>WW-18-FRAG-THUMB-GINGER COCONUT AMBER</t>
  </si>
  <si>
    <t>WW-18-FRAG-GINGER COCONUT AMBER-ALT1</t>
  </si>
  <si>
    <t>FRAG-GCA-HAR-10ML-BND</t>
  </si>
  <si>
    <t>FRAG-GCA-HAR-2OZ-BND</t>
  </si>
  <si>
    <t>FRAG-GCA-HAR-16OZ-BND</t>
  </si>
  <si>
    <t>FRAG-GCA-HAR-1GAL-BND</t>
  </si>
  <si>
    <t>FRAG-GCA-HAR-25LBS-BND</t>
  </si>
  <si>
    <t>FRAG-GCA-HAR-50LBS-BND</t>
  </si>
  <si>
    <t>AQUATIC, SWEET</t>
  </si>
  <si>
    <r>
      <t xml:space="preserve">SWEET, VIEW ALL, SUMMER, </t>
    </r>
    <r>
      <rPr/>
      <t>FRUITY, AMBER, MUSK, PEACH</t>
    </r>
  </si>
  <si>
    <r>
      <t xml:space="preserve"> SWEET, </t>
    </r>
    <r>
      <rPr/>
      <t>FRUITY</t>
    </r>
  </si>
  <si>
    <r>
      <t xml:space="preserve">AMBER, MUSK, </t>
    </r>
    <r>
      <rPr/>
      <t>PEACH</t>
    </r>
  </si>
  <si>
    <t>DEEP + TROPICAL</t>
  </si>
  <si>
    <t>Top Ginger, Lime, Tropical Breeze 
Middle Lotus Coconut 
Base Amber, Musk, Guaiacwood</t>
  </si>
  <si>
    <t xml:space="preserve">210 F / 98 C </t>
  </si>
  <si>
    <t>Usage Levels:
Candles: 8-12%   
Soaps: 20%  
Lotions: 18%
Flashpoint: 
210 F / 98 C 
This fragrance was previously GINGER, COCONUT + AMBER.
[Fragrance Specification Sheet]   [https://drive.google.com/open?id=1SiOvipPkcfa8Nl6UnCDCxCKtGfh5uZGi]   
[IFRA Data Sheet]    [https://drive.google.com/open?id=1c9RUWqpi0KT4kJs1z54seb1K-YHM3pSu]</t>
  </si>
  <si>
    <t xml:space="preserve">Contains Essential Oils of Eucalyptus from China, Orange Peel from Brazil, Patchouli from Indonesia, Guaiac Wood from Paraguay, + Cedarwood </t>
  </si>
  <si>
    <t>Fresh and exotic tropical fruits and flowers mix with wet green palms and settle into deep amber and musk. A sunny island paradise after sporadic rain storms.</t>
  </si>
  <si>
    <t>Exotic tropical fruits and flowers mix with wet green palms, amber, and musk.</t>
  </si>
  <si>
    <t>GINGER WOOD + PALO SANTO</t>
  </si>
  <si>
    <t>FRAG-GPS-CSM</t>
  </si>
  <si>
    <t>WW-FRAG-H19-GINGER-WOOD-PALO-SANTO</t>
  </si>
  <si>
    <t xml:space="preserve">WW-FRAG-H19-GINGER-WOOD-PALO-SANTO </t>
  </si>
  <si>
    <t>FRAG-GPS-CSM-10ML-BND</t>
  </si>
  <si>
    <t>FRAG-GPS-CSM-2OZ-BND</t>
  </si>
  <si>
    <t>FRAG-GPS-CSM-16OZ-BND</t>
  </si>
  <si>
    <t>FRAG-GPS-CSM-1GAL-BND</t>
  </si>
  <si>
    <t>FRAG-GPS-CSM-25LBS-BND</t>
  </si>
  <si>
    <t>FRAG-GPS-CSM-50LBS-BND</t>
  </si>
  <si>
    <t>VIEW ALL, HOLIDAY, NEW ARRIVALS, WOODY, SPICY, CEDAR</t>
  </si>
  <si>
    <t>WOODY + FIERY</t>
  </si>
  <si>
    <t>Top Cassis Nectar, Pomegranate, Camphor
Middle Arabian Rose, Red Clay, Cedarwood
Base Palo Santo, Terra-cotta Amber, Musk</t>
  </si>
  <si>
    <t xml:space="preserve">174  F / 78 C </t>
  </si>
  <si>
    <t>Usage Levels:
Candles: 8-12%    
Soaps: 9%
Lotions: 3%
Flashpoint: 
174 F / 78 C
[Fragrance Specification Sheet] [https://drive.google.com/drive/folders/1VotHQqxFq0KGPU8c04RR7sb1y-b4XE6t]
[IFRA Data Sheet] [https://drive.google.com/drive/folders/1eWr-H8mudNOHtp2fvNivRe9j6fSexVcp]</t>
  </si>
  <si>
    <t>Contains Essential Oils of Fir needle from USA, White Cedarwood from Texas, Cedarwood from Virginia, Birch from USA</t>
  </si>
  <si>
    <t>Warm woods and hints of cassis nectar and red clay dance in reminiscence of hearthy embers + a roaring fireplace.</t>
  </si>
  <si>
    <t xml:space="preserve">Warm hearthy embers + a roaring fireplace.
</t>
  </si>
  <si>
    <t>GOJI BERRY + HEMP</t>
  </si>
  <si>
    <t>FRAG-GBH-AGX</t>
  </si>
  <si>
    <t>GOJI_BERRY__HEMP_THUMBNAIL (1)</t>
  </si>
  <si>
    <t>WW_GOJI_BERRY__HEMP_2 (1)</t>
  </si>
  <si>
    <t>FRAG-GBH-AGX-10ML-BND</t>
  </si>
  <si>
    <t>FRAG-GBH-AGX-2OZ-BND</t>
  </si>
  <si>
    <t>FRAG-GBH-AGX-16OZ-BND</t>
  </si>
  <si>
    <t>FRAG-GBH-AGX-1GAL-BND</t>
  </si>
  <si>
    <t>FRAG-GBH-AGX-25LBS-BND</t>
  </si>
  <si>
    <t>FRAG-GBH-AGX-50LBS-BND</t>
  </si>
  <si>
    <t>FRUITY, SPICY, WOODY</t>
  </si>
  <si>
    <t>VIEW ALL, NEW ARRIVALS, SUMMER, FALL, FRUITY, SPICY, WOODY, AMBER, PATCHOULI, MUSK, VETIVER</t>
  </si>
  <si>
    <t>SUMMER, FALL</t>
  </si>
  <si>
    <t>AMBER, PATCHOULI, MUSK, VETIVER</t>
  </si>
  <si>
    <t>SMOKEY + INTOXICATING</t>
  </si>
  <si>
    <t>Top Goji Berry, Black Pepper, Pear Nectar
Middle Charred Hemp Leaves, Mirabelle Plum, White Oleander
Base Amber Woods, Patchouli, Vetiver</t>
  </si>
  <si>
    <r>
      <t>Usage Levels:
Candles: 8-12%    
Soaps: 9%
Lotions: 3%
Flashpoint: 
174 F / 93 C</t>
    </r>
    <r>
      <rPr>
        <color rgb="FF000000"/>
      </rPr>
      <t xml:space="preserve">
[Fragrance Specification Sheet] [https://drive.google.com/file/d/12DQSRG-9_CxPzDK7cc8KGZtGinPbjWB2/view?usp=sharing]
[IFRA Data Sheet] [https://drive.google.com/file/d/12C8Q8v-W1b2-6-tpJ_wPEHVQO1tMTPDg/view?usp=sharing]</t>
    </r>
  </si>
  <si>
    <t>Contains Essential Oils of Cacao from Ivory Coast, Birch from U.S.A, Olibanum from France, Davana from India, Resin Extract from Somalia, Coriander from Russia, Gurjun balsam from Indonesia, Black Pepper Seed from France, Patchouli from Indonesia, and Guaiac wood from Paraguay</t>
  </si>
  <si>
    <t xml:space="preserve">Pear nectar and dark red Goji berries intermingle with smokey rich woods and charred hemp for a sophisticated and intoxicating contradiction. </t>
  </si>
  <si>
    <t>Dark red goji berries intermingle with smokey rich woods.</t>
  </si>
  <si>
    <t>GOLDEN OUD + MYRRH</t>
  </si>
  <si>
    <t>FRAG-GOM-AGX</t>
  </si>
  <si>
    <t>WW-FRAG-H19-GOLDEN-OUD-MYRRH</t>
  </si>
  <si>
    <t>FRAG-GOM-AGX-10ML-BND</t>
  </si>
  <si>
    <t>FRAG-GOM-AGX-2OZ-BND</t>
  </si>
  <si>
    <t>FRAG-GOM-AGX-16OZ-BND</t>
  </si>
  <si>
    <t>FRAG-GOM-AGX-1GAL-BND</t>
  </si>
  <si>
    <t>FRAG-GOM-AGX-25LBS-BND</t>
  </si>
  <si>
    <t>FRAG-GOM-AGX-50LBS-BND</t>
  </si>
  <si>
    <t>CITRUS, WOODY</t>
  </si>
  <si>
    <t>VIEW ALL, NEW ARRIVALS, ALL NATURAL, HOLIDAY, CITRUS, WOODY, LAVENDER, CEDAR, VETIVER, PATCHOULI</t>
  </si>
  <si>
    <t>LAVENDER, CEDAR, VETIVER, PATCHOULI</t>
  </si>
  <si>
    <t>ZESTY + WOODY</t>
  </si>
  <si>
    <t>Top Citrus Zest, Cardamom, Lavender
Middle Olibanum, Charred Cedarwood, Labdanum
Base Oakmoss, Patchouli, Vetiver</t>
  </si>
  <si>
    <t>172 F / 78 C</t>
  </si>
  <si>
    <t>Usage Levels:
Candles: 8-12%    
Soaps: 100%
Lotions: 100%
Flashpoint: 
172 F / 78 C
[Fragrance Specification Sheet] [https://drive.google.com/drive/folders/1VotHQqxFq0KGPU8c04RR7sb1y-b4XE6t]
[IFRA Data Sheet] [https://drive.google.com/drive/folders/1eWr-H8mudNOHtp2fvNivRe9j6fSexVcp]</t>
  </si>
  <si>
    <t>Contains Essential Oils of Amyris from Spain, Birch tar from USA, Gum Rockrose from Spain, Labdanum oil from Spain
Labdanum Absolute Resin from Spain, Balsam from Indonesia, Cardamom seed from Guatemala, Oakmoss Extract from France &amp; Morocco, Cedarwood from Virginia and USA, Lavender from Bulgaria, Orange from USA &amp; Canada, Guaiac wood from Paraguay, Benzoin Gum from Sumatra Somalia, Olibanum from Somalia, Black Pepper from India, Patchouli from Indonesia, Vetiver Oil from Indonesia</t>
  </si>
  <si>
    <t>Fresh, warm, + woody, citrus zest and lavender combine with charred cedarwood, oakmoss, and patchouli, for a festively herbal finish.</t>
  </si>
  <si>
    <t>Fresh, warm, + woody with a festively herbal finish.</t>
  </si>
  <si>
    <t>FRAG-GML-PRE</t>
  </si>
  <si>
    <t>WW-18-FRAG-THUMB-GRAPEFRUIT MINT LEAVES</t>
  </si>
  <si>
    <t>WW-18-FRAG-GRAPEFRUIT MINT LEAVES-ALT1</t>
  </si>
  <si>
    <t>FRAG-GML-AGX-10ML-BND</t>
  </si>
  <si>
    <t>FRAG-GML-AGX-2OZ-BND</t>
  </si>
  <si>
    <t>FRAG-GML-AGX-16OZ-BND</t>
  </si>
  <si>
    <t>FRAG-GML-AGX-1GAL-BND</t>
  </si>
  <si>
    <t>FRAG-GML-AGX-25LBS-BND</t>
  </si>
  <si>
    <t>FRAG-GML-AGX-50LBS-BND</t>
  </si>
  <si>
    <r>
      <t xml:space="preserve">CITRUS, VIEW ALL, SUMMER, SPA, </t>
    </r>
    <r>
      <rPr/>
      <t>GREEN, SANDALWOOD, ROSE, NEROLI, ORANGE</t>
    </r>
  </si>
  <si>
    <t>SUMMER, SPA</t>
  </si>
  <si>
    <r>
      <t xml:space="preserve">CITRUS, </t>
    </r>
    <r>
      <rPr/>
      <t>GREEN</t>
    </r>
  </si>
  <si>
    <r>
      <t xml:space="preserve">SANDALWOOD, ROSE, NEROLI, </t>
    </r>
    <r>
      <rPr/>
      <t>ORANGE</t>
    </r>
  </si>
  <si>
    <t>INVIGORATING + JUICY</t>
  </si>
  <si>
    <r>
      <t>Top Grapefruit, Peppermint, Orange, Apple 
Middle Neroli, Rose Leaves 
Base Sandalwood,</t>
    </r>
    <r>
      <rPr/>
      <t xml:space="preserve"> Apple Tree</t>
    </r>
  </si>
  <si>
    <t>Usage Levels:
Candles: 8-12%
Soaps: 5%   
Lotions: 5%
Flashpoint:
162 F / 72 C 
This fragrance was previously GRAPEFRUIT, PEPPERMINT + ORANGE.
[Fragrance Specification Sheet]   [https://drive.google.com/open?id=1T8jZIgph8WarZehRlPIvDrCsrLzhZlyz]  
[IFRA Data Sheet]  [https://drive.google.com/open?id=12Hr7JACXtXDH4evAB30eepgWm-lXxt_E]</t>
  </si>
  <si>
    <t>Contains Essential Oils of Orange from United States, Cornmint from China, Peppermint from United States, Spearmint from China, Lemon from United States, Cedarwood from United States, Galbanum from France, Grapefruit from United States and Mexico, + Black Currant Bud Absolute from France</t>
  </si>
  <si>
    <t>Very bright and fresh as each note clearly distinguishes itself. Invigorating mint is slightly subdued with the wet, juiciness of grapefruit and sweet orange.</t>
  </si>
  <si>
    <t>Invigorating mint is slightly subdued with the juiciness of grapefruit and sweet orange.</t>
  </si>
  <si>
    <t>GREEN BAMBOO + WILD VIOLET</t>
  </si>
  <si>
    <t>FRAG-GBW-PRE</t>
  </si>
  <si>
    <t>WW-2020 SPRING-FRAG-THUMB-GREEN BAMBOO-WILD VIOLET</t>
  </si>
  <si>
    <t>WW-2020 SPRING-FRAG-PDP-GREEN BAMBOO-WILD VIOLET</t>
  </si>
  <si>
    <t>FRAG-GBW-PRE-10ML-BND</t>
  </si>
  <si>
    <t>FRAG-GBW-PRE-2OZ-BND</t>
  </si>
  <si>
    <t>FRAG-GBW-PRE-16OZ-BND</t>
  </si>
  <si>
    <t>FRAG-GBW-PRE-1GAL-BND</t>
  </si>
  <si>
    <t>FRAG-GBW-PRE-25LBS-BND</t>
  </si>
  <si>
    <t>FRAG-GBW-PRE-50LBS-BND</t>
  </si>
  <si>
    <t>GREEN, AROMATIC, FLORAL</t>
  </si>
  <si>
    <t>ORANGE, GREEN, AROMATIC, FLORAL, SPRING, SUMMER, VIEW ALL, NEW ARRIVALS</t>
  </si>
  <si>
    <t>WET + GREEN</t>
  </si>
  <si>
    <t>Top Orange Peel, Eucalyptus, Cinnamon
Middle Green Bamboo, Rose, Wet Grass
Base Galbanum, Geranium, African Violet</t>
  </si>
  <si>
    <t>194°F / 90°C</t>
  </si>
  <si>
    <t>Usage Levels:
Candles: 8-12%          
Soaps: 16%          
Lotions: 10%
Flash Point:
194°F / 90°C
[Fragrance Specification Sheet][https://drive.google.com/file/d/1YpS8YvXERx_taemJPw5C3kR5ysxpDJWX/view]
[IFRA Data Sheet][https://drive.google.com/file/d/1ZwmuIui2zRwDXitIYj9zeMd58u-t9F-7/view]</t>
  </si>
  <si>
    <t>Contains Essential Oils of Geranium Oil from China, Orange from the USA, + Eucalptus Oil from China</t>
  </si>
  <si>
    <t>Fresh, wet + delightfully green. Earthy wood notes and greens are muddled with sweet spring florals for a touch of sweetness.</t>
  </si>
  <si>
    <t>Earthy wood notes and greens are muddled with sweet spring florals for a touch of sweetness.</t>
  </si>
  <si>
    <t>GREEN BANANA + PINK FIG</t>
  </si>
  <si>
    <t>FRAG-GBF-HAR</t>
  </si>
  <si>
    <t>WW-19-FRAG-THUMB-GREEN-BANANA-PINK-FIG</t>
  </si>
  <si>
    <t>WW-19-FRAG-PDP-GREEN-BANANA-PINK-FIG</t>
  </si>
  <si>
    <t>FRAG-GBF-HAR-10ML-BND</t>
  </si>
  <si>
    <t>FRAG-GBF-HAR-2OZ-BND</t>
  </si>
  <si>
    <t>FRAG-GBF-HAR-16OZ-BND</t>
  </si>
  <si>
    <t>FRAG-GBF-HAR-1GAL-BND</t>
  </si>
  <si>
    <t>FRAG-GBF-HAR-25LBS-BND</t>
  </si>
  <si>
    <t>FRAG-GBF-HAR-50LBS-BND</t>
  </si>
  <si>
    <t>VIEW ALL, GREEN, FLORAL, SPRING, FALL, ROSE, CEDAR</t>
  </si>
  <si>
    <t>Top Green Stems and Cassis 
Middle Fresh Fig, Rose Petal, Lily, Muguet 
Base Hyacinth, Cedar</t>
  </si>
  <si>
    <t>Usage Levels:
Candles: 8-12%    
Soaps: 7%    
Lotions: 41%
Flashpoint: 
212 F / 100 C
[Fragrance Specification Sheet]   [https://drive.google.com/open?id=1TLQrUpQxiHbrORDYt7u06Flevti9807k]    [IFRA Data Sheet]    [https://drive.google.com/open?id=16AvFfacuL_A0XxyuG1gMSxCYtb8vRycR]</t>
  </si>
  <si>
    <t>Green and subtly sweet, green stems, rose petals, and hints of cedar appeal to a fresh and earthy palette.</t>
  </si>
  <si>
    <t>Green and subtly sweet with hints of cedar appeal to an earthy palette.</t>
  </si>
  <si>
    <t>HEIRLOOM LEAVES + TIGERGRASS</t>
  </si>
  <si>
    <t>FRAG-HLT-PRE</t>
  </si>
  <si>
    <t>WW-18-FRAG-THUMB-HEIRLOOM LEAVES TIGERGRASS</t>
  </si>
  <si>
    <t>WW-18-FRAG-HEIRLOOM LEAVES TIGERGRASS-ALT1</t>
  </si>
  <si>
    <t>FRAG-HLT-PRE-10ML-BND</t>
  </si>
  <si>
    <t>FRAG-HLT-PRE-2OZ-BND</t>
  </si>
  <si>
    <t>FRAG-HLT-PRE-16OZ-BND</t>
  </si>
  <si>
    <t>FRAG-HLT-PRE-1GAL-BND</t>
  </si>
  <si>
    <t>FRAG-HLT-PRE-25LBS-BND</t>
  </si>
  <si>
    <t>FRAG-HLT-PRE-50LBS-BND</t>
  </si>
  <si>
    <t>GREEN, VIEW ALL, SPRING, JASMINE</t>
  </si>
  <si>
    <t>FLORAL + HERBACEOUS</t>
  </si>
  <si>
    <r>
      <t xml:space="preserve">Top Lemon, Tomato Leaves 
Middle Jasmine, Basil Leaves, </t>
    </r>
    <r>
      <rPr/>
      <t>Fern</t>
    </r>
    <r>
      <t xml:space="preserve">  
Base Tigergrass, </t>
    </r>
    <r>
      <rPr/>
      <t>Argan Tree</t>
    </r>
  </si>
  <si>
    <t xml:space="preserve">195 F / 90 C </t>
  </si>
  <si>
    <t>Usage Levels:
Candles: 8-12%   
Soaps: 28%         
Lotions: 49%
Flashpoint:
195 F / 90 C 
This fragrance was previously HEIRLOOM TOMATO.
[Fragrance Specification Sheet]   [https://drive.google.com/open?id=1TSPwnqX6GkHMFwgZX_A8sW9vYzRJ8Sz0]   [IFRA Data Sheet] [https://drive.google.com/drive/folders/1eWr-H8mudNOHtp2fvNivRe9j6fSexVcp]</t>
  </si>
  <si>
    <t>Contains Essential Oils of Lemon from United States, Sweet Basil from France, Orange from United States,
Geranium from China, Buchu Leaf from South Africa, Guaiacwood from Paraguay,
Chamomile Roman from France, Rose Absolute from Turkey, Bulgaria, and Morocco + Galbanum from France</t>
  </si>
  <si>
    <t>Garden fresh tomato with hints of lemon and herby basil are like a walk through the farmers market on a warm, sunny day. Simply divine.</t>
  </si>
  <si>
    <t>Garden fresh tomato with hints of lemon and herby basil.</t>
  </si>
  <si>
    <t>FRAG-HBB-AGX</t>
  </si>
  <si>
    <t>WW-18-FRAG-THUMB-HONEY BOURBON</t>
  </si>
  <si>
    <t>WW-18-FRAG-HONEY BOURBON-ALT1</t>
  </si>
  <si>
    <t>FRAG-HBB-AGX-10ML-BND</t>
  </si>
  <si>
    <t>FRAG-HBB-AGX-2OZ-BND</t>
  </si>
  <si>
    <t>FRAG-HBB-AGX-16OZ-BND</t>
  </si>
  <si>
    <t>FRAG-HBB-AGX-1GAL-BND</t>
  </si>
  <si>
    <t>FRAG-HBB-AGX-25LBS-BND</t>
  </si>
  <si>
    <t>FRAG-HBB-AGX-50LBS-BND</t>
  </si>
  <si>
    <r>
      <t xml:space="preserve">SWEET, </t>
    </r>
    <r>
      <rPr/>
      <t>SPICY</t>
    </r>
    <r>
      <t>, VIEW ALL, HOLIDAY, TOP SELLERS, FALL, GOURMAND, HONEY, ORANGE</t>
    </r>
  </si>
  <si>
    <t>HOLIDAY, FALL</t>
  </si>
  <si>
    <r>
      <t xml:space="preserve">SWEET, </t>
    </r>
    <r>
      <rPr/>
      <t>SPICY</t>
    </r>
    <r>
      <t xml:space="preserve">, </t>
    </r>
    <r>
      <rPr/>
      <t>GOURMAND</t>
    </r>
  </si>
  <si>
    <t>HONEY, ORANGE</t>
  </si>
  <si>
    <t>BOOZY + SWEET</t>
  </si>
  <si>
    <t>Top Orange Marmalade, Tamarind, Honey 
Middle Bourbon, Coumarin, Clove 
Base Brown Sugar, Tobacco</t>
  </si>
  <si>
    <t xml:space="preserve">190 F / 87 C </t>
  </si>
  <si>
    <t>Usage Levels:
Candles: 8-12%   
Soaps: 10%   
Lotions: 10%
Flashpoint:
190 F / 87 C 
[Fragrance Specification Sheet]   [https://drive.google.com/open?id=1TXG1H2ymnfVFqmoubTnIejHC0H_F7EYT]  [IFRA Data Sheet]   [https://drive.google.com/open?id=1NtmZC0XisH2v-3Onbjaycms_TeuU3sZs]</t>
  </si>
  <si>
    <t>Contains Essential Oils of Fir Needle from Canada and Russia, Lemon from Taiwan and United States, Cedarwood from Texas and China, + Cedar Leaf from Canada</t>
  </si>
  <si>
    <t>Sweet honey and rich bourbon with a slight fruity, spicy and subtle syrupy essence.</t>
  </si>
  <si>
    <t>FRAG-SIG-TAK</t>
  </si>
  <si>
    <t>WW-18-FRAG-THUMB-SWEET IRIS GINGER</t>
  </si>
  <si>
    <t>WW-18-FRAG-SWEET IRIS GINGER BLOSSOM-ALT1</t>
  </si>
  <si>
    <t>FRAG-SIG-TAK-10ML-BND</t>
  </si>
  <si>
    <t>FRAG-SIG-TAK-2OZ-BND</t>
  </si>
  <si>
    <t>FRAG-SIG-TAK-16OZ-BND</t>
  </si>
  <si>
    <t>FRAG-SIG-TAK-1GAL-BND</t>
  </si>
  <si>
    <t>FRAG-SIG-TAK-25LBS-BND</t>
  </si>
  <si>
    <t>FRAG-SIG-TAK-50LBS-BND</t>
  </si>
  <si>
    <t>FLORAL, VIEW ALL, EDITORS PICKS, SPRING, OUD, ROSE, TUBEROSE, ORANGE</t>
  </si>
  <si>
    <r>
      <t xml:space="preserve">LUXURY, </t>
    </r>
    <r>
      <rPr/>
      <t>SPRING</t>
    </r>
  </si>
  <si>
    <t>OUD, ROSE, TUBEROSE, ORANGE</t>
  </si>
  <si>
    <r>
      <rPr/>
      <t>CHIC</t>
    </r>
    <r>
      <t xml:space="preserve"> + PRETTY</t>
    </r>
  </si>
  <si>
    <r>
      <t xml:space="preserve">Top Clementine, Ginger Blossom 
Middle Casablanca Lily, Tuberose, Orange Blossom 
Base Oud, </t>
    </r>
    <r>
      <rPr/>
      <t>Muhuhu Wood</t>
    </r>
  </si>
  <si>
    <t>Usage Levels:
Candles: 8-12%      
Soaps: 22%            
Lotions: 17%
Flashpoint: 
212 F / 100 C 
This fragrance was previously AFTER PARTY.
[Fragrance Specification Sheet]   [https://drive.google.com/open?id=1TYvOUcuiPUhBP4AZRFyZ4k0HupaH4HG-]   [IFRA Data Sheet] [https://drive.google.com/drive/folders/1eWr-H8mudNOHtp2fvNivRe9j6fSexVcp]</t>
  </si>
  <si>
    <t>Contains Essential Oils of Lemon from Taiwan &amp; USA + Mandarin from Italy</t>
  </si>
  <si>
    <t>A beautiful fusion of fragrant casablanca lilies, tuberose, sweet citrus, and unmistakably sexy oud.</t>
  </si>
  <si>
    <t>A beautiful fusion of fragrant casablanca lilies, tuberose, sweet citrus, and sexy oud.</t>
  </si>
  <si>
    <t>FRAG-JNR-PRE</t>
  </si>
  <si>
    <t>WW-18-FRAG-THUMB-JASMINE NEROLI</t>
  </si>
  <si>
    <t>WW-18-FRAG-JASMINE NEROLI-ALT1</t>
  </si>
  <si>
    <t>FRAG-JNR-PRE-10ML-BND</t>
  </si>
  <si>
    <t>FRAG-JNR-PRE-2OZ-BND</t>
  </si>
  <si>
    <t>FRAG-JNR-PRE-16OZ-BND</t>
  </si>
  <si>
    <t>FRAG-JNR-PRE-1GAL-BND</t>
  </si>
  <si>
    <t>FRAG-JNR-PRE-25LBS-BND</t>
  </si>
  <si>
    <t>FRAG-JNR-PRE-50LBS-BND</t>
  </si>
  <si>
    <t>FLORAL, VIEW ALL, SPRING, JASMINE, VETIVER, MUSK, NEROLI</t>
  </si>
  <si>
    <t>JASMINE, VETIVER, MUSK, NEROLI</t>
  </si>
  <si>
    <t>MUSKY + ROMANTIC</t>
  </si>
  <si>
    <r>
      <t xml:space="preserve">Top Clementine, </t>
    </r>
    <r>
      <rPr/>
      <t>Angel's Trumpet</t>
    </r>
    <r>
      <t xml:space="preserve">
Middle Jasmine, Neroli, Waterlily, </t>
    </r>
    <r>
      <rPr/>
      <t>Daisy</t>
    </r>
    <r>
      <t xml:space="preserve"> 
Base Vetiver, </t>
    </r>
    <r>
      <rPr/>
      <t>White</t>
    </r>
    <r>
      <t xml:space="preserve"> Musk</t>
    </r>
  </si>
  <si>
    <t>Usage Levels:
Candles: 8-12%   
Soaps: 32%   
Lotions: 36%
Flashpoint:
200 F / 93 C
[Fragrance Specification Sheet]   [https://drive.google.com/open?id=1Tm1rl_RgeSh-s9sf_4EnnpfMGiAdYC3X]   [IFRA Data Sheet]   [https://drive.google.com/open?id=19agXZKwTd1zFaFibR16jaLsywPuCORBF]</t>
  </si>
  <si>
    <t>Contains Essential Oils of Lemon from United States, Petitgrain from Paraguay, Copaiba Balsam from Brazil, Ylang Ylang from Madagascar, Bois de Rose from France, Orange Flower Absolute Oil from
Tunisia, Guaiacwood from Paraguay, Cananga from Indonesia, Amyris from Dominican Republic + Cedarwood from United States</t>
  </si>
  <si>
    <t xml:space="preserve">Juicy clementine and soft musk compliment the dominating white florals, neroli and waterlily. </t>
  </si>
  <si>
    <t>Juicy clementine and soft musk compliment white florals, neroli and waterlily.</t>
  </si>
  <si>
    <t>JUNIPER FIR + BALSAM SPRUCE</t>
  </si>
  <si>
    <t>FRAG-JBS-HAR</t>
  </si>
  <si>
    <t>WW-18-FRAG-THUMB-JUNIPER FIR BALSAM SPRUCE</t>
  </si>
  <si>
    <t>WW-18-FRAG-JUNIPER FIR BALSAM-ALT1</t>
  </si>
  <si>
    <t>FRAG-JBS-HAR-10ML-BND</t>
  </si>
  <si>
    <t>FRAG-JBS-HAR-2OZ-BND</t>
  </si>
  <si>
    <t>FRAG-JBS-HAR-16OZ-BND</t>
  </si>
  <si>
    <t>FRAG-JBS-HAR-1GAL-BND</t>
  </si>
  <si>
    <t>FRAG-JBS-HAR-25LBS-BND</t>
  </si>
  <si>
    <t>FRAG-JBS-HAR-50LBS-BND</t>
  </si>
  <si>
    <t>GREEN, VIEW ALL, FALL, HOLIDAY, TOP SELLERS, WOODY, CEDAR, MUSK</t>
  </si>
  <si>
    <r>
      <rPr/>
      <t>CEDAR</t>
    </r>
    <r>
      <t>, MUSK</t>
    </r>
  </si>
  <si>
    <t>FRESH + FORESTRY</t>
  </si>
  <si>
    <t>Top Cold Mountain Air, Lemon Peel, Eucalyptus 
Middle Green Apple, Juniper, Fir Balsam 
Base Cinnamon, Pine Wood, Musk</t>
  </si>
  <si>
    <t>Usage Levels:
Candles: 8-12%   
Soaps: 100%      
Lotions: 29%
Flashpoint:
171 F / 77 C 
This fragrance was previously JUNIPER + BALSAM SPRUCE.
[Fragrance Specification Sheet]   [https://drive.google.com/open?id=1U-DGttcUwUv48lxlwv9DtABJ7zloBNC6]   [IFRA Data Sheet]   [https://drive.google.com/open?id=1Z2cH3ARzeswL7io0ADvnIo8SiSZQ2AWQ]</t>
  </si>
  <si>
    <t>Contains Essential Oils of Fir Needle from Russia and Ukraine, + Cinnamon Leaf from Sri Lanka</t>
  </si>
  <si>
    <t>A fresh breath of mountain air. Eucalyptus and lemon peel meet with musky pine wood and sweet apple for a refreshing, invigorating combination.</t>
  </si>
  <si>
    <t>Eucalyptus and lemon peel meet with musky pine wood and sweet apple.</t>
  </si>
  <si>
    <t>KAKADU PLUM + AMBER</t>
  </si>
  <si>
    <t>FRAG-KPA-AGX</t>
  </si>
  <si>
    <t>WW-FRAG-H19-KAKADU-PLUM-AMBER</t>
  </si>
  <si>
    <t xml:space="preserve">KAKADU PLUM + AMBER </t>
  </si>
  <si>
    <t>FRAG-KPA-AGX-10ML-BND</t>
  </si>
  <si>
    <t>FRAG-KPA-AGX-2OZ-BND</t>
  </si>
  <si>
    <t>FRAG-KPA-AGX-16OZ-BND</t>
  </si>
  <si>
    <t>FRAG-KPA-AGX-1GAL-BND</t>
  </si>
  <si>
    <t>FRAG-KPA-AGX-25LBS-BND</t>
  </si>
  <si>
    <t>FRAG-KPA-AGX-50LBS-BND</t>
  </si>
  <si>
    <t>VIEW ALL, HOLIDAY, NEW ARRIVALS, CITRUS, BERGAMOT, MANDARIN, JASMINE</t>
  </si>
  <si>
    <t>BERGAMOT, MANDARIN, JASMINE</t>
  </si>
  <si>
    <t>SWEET + CITRUSY</t>
  </si>
  <si>
    <t>Top Mandarin, Grapefruit, Bergamot
Middle Rhubarb Jam, Jasmine Petals, Raspberry
Base Amber, Sugar Plum</t>
  </si>
  <si>
    <t xml:space="preserve">183 F / 83 C </t>
  </si>
  <si>
    <t>Usage Levels:
Candles: 8-12%    
Soaps: 3%
Lotions: 3%
Flashpoint: 
183 F / 83 C
[Fragrance Specification Sheet] [https://drive.google.com/drive/folders/1VotHQqxFq0KGPU8c04RR7sb1y-b4XE6t]
[IFRA Data Sheet] [https://drive.google.com/drive/folders/1eWr-H8mudNOHtp2fvNivRe9j6fSexVcp]</t>
  </si>
  <si>
    <t>Contains Essential Oils of Orange from Canada, Lemon from USA, Lime from Canada, Mandarin from Italy, Lemon from Taiwan &amp; USA, Orange Peel from USA,
Petitgrain from Paraguay, Grapefruit from USA</t>
  </si>
  <si>
    <t>Sugared plum, citrus, and bergamot combine with notes of raspberry and rhubarb jam for a crisp take on sugar, spice, and everything nice.</t>
  </si>
  <si>
    <t>A fruity + sparkly take on sugar, spice, and everything nice.</t>
  </si>
  <si>
    <t>LABDANUM CASHMERE MUSK</t>
  </si>
  <si>
    <t>FRAG-LCM-PRE</t>
  </si>
  <si>
    <t>WW-FRAG-THUMB-LABDANUM CASHMERE MUSK</t>
  </si>
  <si>
    <t>WW-19-FRAG-LABDANUM CASHMERE MUSK</t>
  </si>
  <si>
    <t>FRAG-LCM-PRE-10ML-BND</t>
  </si>
  <si>
    <t>FRAG-LCM-PRE-2OZ-BND</t>
  </si>
  <si>
    <t>FRAG-LCM-PRE-16OZ-BND</t>
  </si>
  <si>
    <t>FRAG-LCM-PRE-1GAL-BND</t>
  </si>
  <si>
    <t>FRAG-LCM-PRE-25LBS-BND</t>
  </si>
  <si>
    <t>FRAG-LCM-PRE-50LBS-BND</t>
  </si>
  <si>
    <t>SWEET, FRUITY</t>
  </si>
  <si>
    <t>VIEW ALL, NEW ARRIVALS, SUMMER, SPRING, CITRUS, SPICY, FRUITY, VETIVER, AMBER, SWEET CELEBRATIONS</t>
  </si>
  <si>
    <t>SUMMER, SPRING</t>
  </si>
  <si>
    <t>CITRUS, SPICY, FRUITY</t>
  </si>
  <si>
    <t>VETIVER, AMBER</t>
  </si>
  <si>
    <t>EXCITING + SENSUAL</t>
  </si>
  <si>
    <t>Top Lemon, Zest, Green Leaves, Lavender
Middle Fir Needle Resin, Fresh Balsam, White Patchouli, Labdanum
Base Cedar Wood, Cashmere Musk, Vetiver, Amber</t>
  </si>
  <si>
    <t xml:space="preserve"> 200°F / 93 C </t>
  </si>
  <si>
    <t>Usage Levels:
Candles: 8-12%    
Soaps: 100%
Lotions: 100%
Flashpoint: 
200 F / 93 C
[Fragrance Specification Sheet] [https://drive.google.com/drive/search?q=IFRA]
[IFRA Data Sheet] [https://drive.google.com/drive/search?q=IFRA]</t>
  </si>
  <si>
    <t>Contains Essential Oils of Lemon, Cedarwood from the United States, Patchouli, Vetiver from France, Balsam Fir from Canada,  Labdanum from Spain, + Lavender from Austria</t>
  </si>
  <si>
    <t>Clean and crisp, but sexy and musky. Lemon zest, balsam and amber combine for a gorgeous rendition reminiscent of dancing in the winter moonlight.</t>
  </si>
  <si>
    <t>Clean, crisp, sexy, and musk, reminiscent of dancing in the winter moonlight.</t>
  </si>
  <si>
    <t>FRAG-LVY-AGX</t>
  </si>
  <si>
    <t>WW-18-FRAG-THUMB-LAVENDER YLANG</t>
  </si>
  <si>
    <t>WW-18-FRAG-LAVENDER YLANG-ALT1</t>
  </si>
  <si>
    <t>FRAG-LVY-AGX-10ML-BND</t>
  </si>
  <si>
    <t>FRAG-LVY-AGX-2OZ-BND</t>
  </si>
  <si>
    <t>FRAG-LVY-AGX-16OZ-BND</t>
  </si>
  <si>
    <t>FRAG-LVY-AGX-1GAL-BND</t>
  </si>
  <si>
    <t>FRAG-LVY-AGX-25LBS-BND</t>
  </si>
  <si>
    <t>FRAG-LVY-AGX-50LBS-BND</t>
  </si>
  <si>
    <t>FLORAL, VIEW ALL, SPRING, SPA, LAVENDER, CEDAR, VETIVER, AROMATIC</t>
  </si>
  <si>
    <t>SPRING, SPA</t>
  </si>
  <si>
    <r>
      <t xml:space="preserve">FLORAL, </t>
    </r>
    <r>
      <rPr/>
      <t>AROMATIC</t>
    </r>
  </si>
  <si>
    <t>LAVENDER, CEDAR, VETIVER</t>
  </si>
  <si>
    <t xml:space="preserve"> RELAXING + FLORAL</t>
  </si>
  <si>
    <t>Top Lavender 
Middle Ylang Ylang, Cedarwood 
Base Vetiver</t>
  </si>
  <si>
    <t>Usage Levels:
Candles: 8-12%     
Soaps: 100%        
Lotions: 18%
Flashpoint:
196 F / 91 C 
This fragrance was previously LAVENDER, VETIVER + YLANG.
[Fragrance Specification Sheet]   [https://drive.google.com/open?id=1UAl0_xiT42D-553mg-AYgq_NNE6ScEu7]   [IFRA Data Sheet]   [https://drive.google.com/open?id=1D0bJvvbPbXC8t8vDP1Ot2r_vRCF4RC-v]</t>
  </si>
  <si>
    <t>Contains Essential Oils of Sage, Lavender, Ylang Ylang, Vetiver, Lemon, Orange, Lime, + Geranium</t>
  </si>
  <si>
    <t xml:space="preserve">Distinct lavender beautifully balanced with sweet ylang ylang and grassy vetiver. </t>
  </si>
  <si>
    <t xml:space="preserve">Lavender is beautifully balanced with sweet ylang ylang and grassy vetiver. </t>
  </si>
  <si>
    <t xml:space="preserve">LAVENDER LEAF + BALSAM
</t>
  </si>
  <si>
    <t>FRAG-LLB-TAK</t>
  </si>
  <si>
    <t>WW-19-FRAG-THUMB-LAVENDER-LEAF-BALSAM</t>
  </si>
  <si>
    <t>WW-19-FRAG-PDP-LAVENDER-LEAF-BALSAM</t>
  </si>
  <si>
    <t>FRAG-LLB-TAK-10ML-BND</t>
  </si>
  <si>
    <t>FRAG-LLB-TAK-2OZ-BND</t>
  </si>
  <si>
    <t>FRAG-LLB-TAK-16OZ-BND</t>
  </si>
  <si>
    <t>FRAG-LLB-TAK-1GAL-BND</t>
  </si>
  <si>
    <t>FRAG-LLB-TAK-25LBS-BND</t>
  </si>
  <si>
    <t>FRAG-LLB-TAK-50LBS-BND</t>
  </si>
  <si>
    <t>SPA, FALL, VIEW ALL, ALL NATURAL, NEW ARRIVALS, AROMATIC, GREEN, WOODY, BERGAMOT, LAVENDER, ORANGE</t>
  </si>
  <si>
    <t>SPA, ALL NATURAL, FALL</t>
  </si>
  <si>
    <t>AROMATIC, GREEN, WOODY</t>
  </si>
  <si>
    <t>BERGAMOT, LAVENDER, ORANGE</t>
  </si>
  <si>
    <t xml:space="preserve"> CALM + CONNECTED</t>
  </si>
  <si>
    <t>Top Bergamot, Lemon, Orange 
Middle: Pine Needle, Lavandin, Magnolia 
Base: Fir Balsam, Anise, Guaiacwood</t>
  </si>
  <si>
    <t xml:space="preserve">157 F / 69 C </t>
  </si>
  <si>
    <t>Usage Levels:
Candles: 8-12%    
Soaps: 39%
Lotions: 25%
Flashpoint: 
157 F / 69 C 
[Fragrance Specification Sheet]   [https://drive.google.com/open?id=1U08o26YP6LYs36n0jN68z_w18rtk22qr]   [IFRA Data Sheet]    [https://drive.google.com/open?id=1r0k2hOn_8sFhMRq9xoSBhA-Fncd5whsG]</t>
  </si>
  <si>
    <t xml:space="preserve">Contains Essential Oils of Lavender, Orange, Bergamot, Fir Needle, Eucalyptus from Siberia, Rosemary, Lime, Guaiacwood, Anise Seed, Coriander Seed, + Amyris
</t>
  </si>
  <si>
    <t>Slightly sweet citrus mingles with hints of pine and lavender for a lingering mystical expression. 
This fragrance is ISO 9235 Certified.</t>
  </si>
  <si>
    <t xml:space="preserve">Slightly sweet citrus mingles with hints of pine for a lingering mystical expression. 
</t>
  </si>
  <si>
    <t>LEMON BLOSSOM + SEA MIST</t>
  </si>
  <si>
    <t>FRAG-LBS-AGX</t>
  </si>
  <si>
    <t>NEW WW-19-FRAG-LEMON_BLOSSOM__SEA_MIST_THUMBNAIL (1)</t>
  </si>
  <si>
    <t>WW-19-FRAG-LEMON_BLOSSOM_SEA_MIST</t>
  </si>
  <si>
    <t>FRAG-LBS-AGX-10ML-BND</t>
  </si>
  <si>
    <t>FRAG-LBS-AGX-2OZ-BND</t>
  </si>
  <si>
    <t>FRAG-LBS-AGX-16OZ-BND</t>
  </si>
  <si>
    <t>FRAG-LBS-AGX-1GAL-BND</t>
  </si>
  <si>
    <t>FRAG-LBS-AGX-25LBS-BND</t>
  </si>
  <si>
    <t>FRAG-LBS-AGX-50LBS-BND</t>
  </si>
  <si>
    <t>AQUATIC, FLORAL, CITRUS</t>
  </si>
  <si>
    <t>AQUATIC, FLORAL, CITRUS, VIEW ALL, NEW ARRIVALS, SUMMER, SPRING</t>
  </si>
  <si>
    <t>JASMINE, AMBER, COCONUT</t>
  </si>
  <si>
    <t>SUMMERY + SANDY</t>
  </si>
  <si>
    <t>Top Sea Salt Mist, Key Lime, Aloe Vera
Middle Dune Grass, Lemon Blossom, Coconut
Bottom Amber, Coastal Jasmine, Sun Bleached Driftwood</t>
  </si>
  <si>
    <t>Max Usage Levels:
Candles: 8-12%    
Soaps: 100%        
Lotions: 63%
Flashpoint:
200 F / 93 C 
[Fragrance Specification Sheet]   [https://drive.google.com/file/d/1LeVV_tUiUjLqYUYrQjlphHxoYX8toSvd/view?usp=sharing]   [IFRA Data Sheet]    [https://drive.google.com/file/d/1KiXQkJw7DfwLcuG2x1YDhhUNzwCJNhXv/view?usp=sharing]</t>
  </si>
  <si>
    <t>Contains Essential Oils of Geranium from Egypt, Orange from USA, Lime from Mexico, and Lemon from Argentina</t>
  </si>
  <si>
    <t>Enjoy the sweet scent of the ocean breeze with a beautifully balanced medley of dune grass, lemon blossom, and key lime.</t>
  </si>
  <si>
    <t>A beautifully balanced medley of dune grass, lemon blossom, and key lime.</t>
  </si>
  <si>
    <t>LEMON VERBENA + THYME</t>
  </si>
  <si>
    <t>FRAG-LBT-TAK</t>
  </si>
  <si>
    <t>WW-19-FRAG-THUMB-LEMON-VERBENA-THYME</t>
  </si>
  <si>
    <t>WW-19-FRAG-PDP-LEMON-VERBENA-THYME</t>
  </si>
  <si>
    <t>FRAG-LBT-TAK-10ML-BND</t>
  </si>
  <si>
    <t>FRAG-LBT-TAK-2OZ-BND</t>
  </si>
  <si>
    <t>FRAG-LBT-TAK-16OZ-BND</t>
  </si>
  <si>
    <t>FRAG-LBT-TAK-1GAL-BND</t>
  </si>
  <si>
    <t>FRAG-LBT-TAK-25LBS-BND</t>
  </si>
  <si>
    <t>FRAG-LBT-TAK-50LBS-BND</t>
  </si>
  <si>
    <t>VIEW ALL, CITRUS, AROMATIC, FALL, ORRIS, AMBER, LAVENDER</t>
  </si>
  <si>
    <t>CITRUS, AROMATIC</t>
  </si>
  <si>
    <t>ORRIS, AMBER, LAVENDER</t>
  </si>
  <si>
    <t>CLEAN + BRIGHT</t>
  </si>
  <si>
    <t>Top Lemon, Lavender, Marine 
Middle Verbena, Citronella, Eucalyptus 
Base Orris, Musk, Cyclamen</t>
  </si>
  <si>
    <t xml:space="preserve">176 F / 80 C </t>
  </si>
  <si>
    <t>Usage Levels:
Candles: 8-12%    
Soaps: 34%
Lotions: 2%
Flashpoint: 
176 F / 80 C 
[Fragrance Specification Sheet]   [https://drive.google.com/open?id=1uoClrYcRP4A4LIa6vOKguGAl8LitOLRZ]   [IFRA Data Sheet]    [https://drive.google.com/open?id=19wCuZt6a8MQ0EdZeLOvGy6yx2rtFzoW8]</t>
  </si>
  <si>
    <t>Contains Essential Oils of Lavender, Orange, Bergamot, Fir Needle, Eucalyptus from Siberia, Rosemary, Lime, Guaiacwood, Anise Seed, Coriander Seed, + Amyris</t>
  </si>
  <si>
    <t xml:space="preserve">Sweet citrus and fresh herbal notes combine for a subtly clean and complex finish. </t>
  </si>
  <si>
    <t>Sweet citrus and fresh herbal notes combine for a subtly clean and complex finish.</t>
  </si>
  <si>
    <t>FRAG-LMM-HAR</t>
  </si>
  <si>
    <t>WW-S19-FRAG-THUMB-LILAC MIMOSA</t>
  </si>
  <si>
    <t>WW-S19-FRAG-LILAC MIMOSA-ALT1</t>
  </si>
  <si>
    <t>FRAG-LMM-HAR-10ML-BND</t>
  </si>
  <si>
    <t>FRAG-LMM-HAR-2OZ-BND</t>
  </si>
  <si>
    <t>FRAG-LMM-HAR-16OZ-BND</t>
  </si>
  <si>
    <t>FRAG-LMM-HAR-1GAL-BND</t>
  </si>
  <si>
    <t>FRAG-LMM-HAR-25LBS-BND</t>
  </si>
  <si>
    <t>FRAG-LMM-HAR-50LBS-BND</t>
  </si>
  <si>
    <t>CITRUS, FLORAL</t>
  </si>
  <si>
    <t>CITRUS, FLORAL,VIEW ALL, SPRING, BERGAMOT, JASMINE, PATCHOULI, MUSK, ORANGE</t>
  </si>
  <si>
    <t>BERGAMOT, JASMINE, PATCHOULI, MUSK, ORANGE</t>
  </si>
  <si>
    <t>SWEET + SPARKLING</t>
  </si>
  <si>
    <t>Top Orange Leaves, Bergamot 
Middle Mimosa, White Jasmine, Lilac 
Base Patchouli, Powdery Musk</t>
  </si>
  <si>
    <t>Usage Levels:
Candles: 8-12%   
Soaps: 25%   
Lotions: 18%
Flashpoint:
212 F / 100 C 
[Fragrance Specification Sheet]   [https://drive.google.com/open?id=1uv5EY-TvUqeyz1GC2ksE1F8yQryZoQ6p]   [IFRA Data Sheet]   [https://drive.google.com/open?id=19n0lHAbxug3pRG8JCtgA1YH2cXCQUOwz]</t>
  </si>
  <si>
    <t>Patchouli Oil from Indonesia</t>
  </si>
  <si>
    <t>Sweet florals delicately intermingle with sparkling citrus and powdery musk. Drinking a freshly poured mimosa while overlooking the southern coast of Spain.</t>
  </si>
  <si>
    <t>Sweet florals delicately intermingle with sparkling citrus and powdery musk.</t>
  </si>
  <si>
    <t xml:space="preserve">MACADAMIA LATTE + CHAI LEAVES </t>
  </si>
  <si>
    <t>FRAG-MLC-BRJ</t>
  </si>
  <si>
    <t>WW-FRAG-H19-MACADAMIA-LATTE-CHAI-LEAVES</t>
  </si>
  <si>
    <t>FRAG-MLC-BRJ-10ML-BND</t>
  </si>
  <si>
    <t>FRAG-MLC-BRJ-2OZ-BND</t>
  </si>
  <si>
    <t>FRAG-MLC-BRJ-16OZ-BND</t>
  </si>
  <si>
    <t>FRAG-MLC-BRJ-1GAL-BND</t>
  </si>
  <si>
    <t>FRAG-MLC-BRJ-25LBS-BND</t>
  </si>
  <si>
    <t>FRAG-MLC-BRJ-50LBS-BND</t>
  </si>
  <si>
    <t>VIEW ALL, NEW ARRIVALS, ALL NATURAL, HOLIDAY, SWEET, GOURMAND, COCONUT</t>
  </si>
  <si>
    <t>RICH + WARMING</t>
  </si>
  <si>
    <t>Top Pink Cardamom, Coffee, Coconut Shreds 
Middle Grated Nutmeg, Cinnamon, Wild Ginger 
Base Whipped Milk, Clove Bud, Crystalized Sugar</t>
  </si>
  <si>
    <t xml:space="preserve"> 200 F / 93 C </t>
  </si>
  <si>
    <t>Usage Levels:
Candles: 8-12%    
Soaps: 5%
Lotions: 100%
Flashpoint: 
200 F / 93 C
[Fragrance Specification Sheet] [https://drive.google.com/drive/folders/1VotHQqxFq0KGPU8c04RR7sb1y-b4XE6t]
[IFRA Data Sheet] [https://drive.google.com/drive/folders/1eWr-H8mudNOHtp2fvNivRe9j6fSexVcp]</t>
  </si>
  <si>
    <t>Contains Essential Oils of Nutmeg from East Indies, Cardamom from India, Clove leaf from Indonesia, Cinnamon Leaf from Indonesia, Coffee from France, + Vanillin from China</t>
  </si>
  <si>
    <t>Slightly spicy ginger, pink cardamom, and coffee, are balanced with coconut shreds, whipped milk, and warming spices.</t>
  </si>
  <si>
    <t>A beautiful blend of coffee, coconut shreds, whipped milk, + warming spices.</t>
  </si>
  <si>
    <t>FRAG-MRS-TAK</t>
  </si>
  <si>
    <t>WW-18-FRAG-THUMB-MANDARIN RESINS</t>
  </si>
  <si>
    <t>WW-18-FRAG-MANDARIN RESINS-ALT1</t>
  </si>
  <si>
    <t>FRAG-MRS-AGX-10ML-BND</t>
  </si>
  <si>
    <t>FRAG-MRS-AGX-2OZ-BND</t>
  </si>
  <si>
    <t>FRAG-MRS-AGX-16OZ-BND</t>
  </si>
  <si>
    <t>FRAG-MRS-AGX-1GAL-BND</t>
  </si>
  <si>
    <t>FRAG-MRS-AGX-25LBS-BND</t>
  </si>
  <si>
    <t>FRAG-MRS-AGX-50LBS-BND</t>
  </si>
  <si>
    <t>CITRUS, VIEW ALL, SUMMER, LUXURY, SWEET, JASMINE, VETIVER, VANILLA, EDITORS PICKS</t>
  </si>
  <si>
    <r>
      <t xml:space="preserve">CITRUS, </t>
    </r>
    <r>
      <rPr/>
      <t>SWEET</t>
    </r>
  </si>
  <si>
    <r>
      <t xml:space="preserve">JASMINE, VETIVER, </t>
    </r>
    <r>
      <rPr/>
      <t>VANILLA</t>
    </r>
  </si>
  <si>
    <t>SEXY + FLIRTY</t>
  </si>
  <si>
    <t>Top Mandarin, Sea Salt, Pink Pepper 
Middle Orchid, Jasmine 
Base Cypress, Vetiver, Labdanum</t>
  </si>
  <si>
    <t>Usage Levels:
Candles: 8-12%   
Soaps: 21%          
Lotions: 30%
Flashpoint:
200 F / 93 C 
[Fragrance Specification Sheet]   [https://drive.google.com/open?id=1v52D7fcILzuukspUuLzb8N7f5-5VVdBd]   [IFRA Data Sheet]    [https://drive.google.com/open?id=1D2xhkaHN-csFitSxEH_OJVvxCIoWt50L]</t>
  </si>
  <si>
    <t>Contradictions arise as warm and cool collide. Opening notes of mandarin and crystal sea salt quickly melt into heady jasmine, vetiver and deep sexy labdanum.</t>
  </si>
  <si>
    <t>Mandarin and sea salt quickly melt into heady jasmine, vetiver, and labdanum.</t>
  </si>
  <si>
    <t>MANGOSTEEN + GREEN COCONUT</t>
  </si>
  <si>
    <t>FRAG-MGC-PRE</t>
  </si>
  <si>
    <t>NEW WW-19-FRAG-MANGOSTEEN__GREEN_COCONUT_THUMBNAIL (1)</t>
  </si>
  <si>
    <t>WW-19-FRAG-MANGOSTEEN_GREEN_COCONUT</t>
  </si>
  <si>
    <t>FRAG-MGC-PRE-10ML-BND</t>
  </si>
  <si>
    <t>FRAG-MGC-PRE-2OZ-BND</t>
  </si>
  <si>
    <t>FRAG-MGC-PRE-16OZ-BND</t>
  </si>
  <si>
    <t>FRAG-MGC-PRE-1GAL-BND</t>
  </si>
  <si>
    <t>FRAG-MGC-PRE-25LBS-BND</t>
  </si>
  <si>
    <t>FRAG-MGC-PRE-50LBS-BND</t>
  </si>
  <si>
    <t>FRUITY, CITRUS, AQUATIC</t>
  </si>
  <si>
    <t>FRUITY, CITRUS, AQUATIC, VIEW ALL, NEW ARRIVALS</t>
  </si>
  <si>
    <t>VIEW ALL, NEW ARRIVALS, SUMMER, SPRING</t>
  </si>
  <si>
    <t>COCONUT, BERRIES, MUSK, ORANGE</t>
  </si>
  <si>
    <t>Top Green Coconut, Cassis, Lemon, Orange
Middle Mangosteen, Acai Berries, Geranium
Bottom Sweet Sugar, Musk, Marine Accords</t>
  </si>
  <si>
    <t xml:space="preserve">170 F / 76 C </t>
  </si>
  <si>
    <t>Max Usage Levels:
Candles: 8-12%    
Soaps: 14%        
Lotions: 25%
Flashpoint:
170 F / 76 C 
[Fragrance Specification Sheet]   [https://drive.google.com/file/d/1LGa17xEM1vOHhTy-s7DtRnRZp5D4Nt6R/view?usp=sharing]   [IFRA Data Sheet]    [https://drive.google.com/file/d/1KoEX0ZNYZzbwXW_te6lrrdKM2WVN1YXJ/view?usp=sharing]</t>
  </si>
  <si>
    <t>Contains Essential Oils of Orange from USA + Brazil, Lemon from USA, Lime from Mexico,
Galbanum from France, Geranium from China, and Buchu Leaf from South Africa</t>
  </si>
  <si>
    <t>A juicy tropical escape. Pure mango and bright citrus playfully combine with fresh green coconut and sweet sugar crystals for an island inspired adventure.</t>
  </si>
  <si>
    <t>Pure mango and bright citrus playfully combine with fresh green coconut and sweet sugar crystals.</t>
  </si>
  <si>
    <t xml:space="preserve">MAPLE CHAI + SWEET CREAM  </t>
  </si>
  <si>
    <t>FRAG-MCC-AGX</t>
  </si>
  <si>
    <t>WW-FRAG-H19-MAPLE-CHAI-SWEET-CREAM</t>
  </si>
  <si>
    <t>FRAG-MCC-AGX-10ML-BND</t>
  </si>
  <si>
    <t>FRAG-MCC-AGX-2OZ-BND</t>
  </si>
  <si>
    <t>FRAG-MCC-AGX-16OZ-BND</t>
  </si>
  <si>
    <t>FRAG-MCC-AGX-1GAL-BND</t>
  </si>
  <si>
    <t>FRAG-MCC-AGX-25LBS-BND</t>
  </si>
  <si>
    <t>FRAG-MCC-AGX-50LBS-BND</t>
  </si>
  <si>
    <t>VIEW ALL, HOLIDAY, NEW ARRIVALS, SWEET, GOURMAND, ORANGE</t>
  </si>
  <si>
    <t>WARM + CREAMY</t>
  </si>
  <si>
    <t>Top Grated Ginger, Nutmeg, Orange Zest
Middle Maple Syrup, Cinnamon Leaf
Base Vanilla Bean, Brown Sugar, Buttermilk</t>
  </si>
  <si>
    <t>Usage Levels:
Candles: 8-12%    
Soaps: 6%
Lotions: 11%
Flashpoint: 
200 F / 93 C
[Fragrance Specification Sheet] [https://drive.google.com/drive/folders/1VotHQqxFq0KGPU8c04RR7sb1y-b4XE6t]
[IFRA Data Sheet] [https://drive.google.com/drive/folders/1eWr-H8mudNOHtp2fvNivRe9j6fSexVcp]</t>
  </si>
  <si>
    <t>Contains Essential Oils of Ginger from China, Davana from Indes, Cassia bark from China, Nutmeg from India, Orange Peel from the USA,
+ Ginger extract from China</t>
  </si>
  <si>
    <t xml:space="preserve">Sweet maple, grated ginger, brown sugar and buttermilk linger for memories of warm, creamy pastries and decadent sweets.  </t>
  </si>
  <si>
    <t>Reminiscent of warm, creamy pastries with a hint of spice.</t>
  </si>
  <si>
    <t>FRAG-MCM-PRE</t>
  </si>
  <si>
    <t>WW-18-FRAG-THUMB-MARIGOLD CEDAR MUSK</t>
  </si>
  <si>
    <t>WW-18-FRAG-MARIGOLD CEDAR MUSK-ALT1</t>
  </si>
  <si>
    <t>FRAG-MCM-PRE-10ML-BND</t>
  </si>
  <si>
    <t>FRAG-MCM-PRE-2OZ-BND</t>
  </si>
  <si>
    <t>FRAG-MCM-PRE-16OZ-BND</t>
  </si>
  <si>
    <t>FRAG-MCM-PRE-1GAL-BND</t>
  </si>
  <si>
    <t>FRAG-MCM-PRE-25LBS-BND</t>
  </si>
  <si>
    <t>FRAG-MCM-PRE-50LBS-BND</t>
  </si>
  <si>
    <t>FLORAL, VIEW ALL, FALL, ROSE, VANILLA, CEDAR, MUSK, NEROLI, LUXURY</t>
  </si>
  <si>
    <r>
      <t xml:space="preserve">FALL, </t>
    </r>
    <r>
      <rPr/>
      <t>LUXURY</t>
    </r>
  </si>
  <si>
    <t>ROSE, VANILLA, CEDAR, MUSK, NEROLI</t>
  </si>
  <si>
    <t>ELEGANT + CLASSIC</t>
  </si>
  <si>
    <t>Top Lemon, Muguet 
Middle Geranium, Cassis, Rose, Neroli 
Base Vanilla, Cedarwood, Musk</t>
  </si>
  <si>
    <t>Usage Levels:
Candles: 8-12%   
Soaps: 27%   
Lotions: 21%
Flashpoint:
200 F / 93 C
This fragrance was previously FRENCH MARIGOLD. 
[Fragrance Specification Sheet]   [https://drive.google.com/open?id=1v6uACt34tdriRCVIRqibBtHA9vEpdk3g]   [IFRA Data Sheet]  [https://drive.google.com/open?id=1t83dCZR__x4aT0x42F8qUe3gUz348LEm]</t>
  </si>
  <si>
    <t>Contains Essential Oils of Orange from United States, Cedarwood from United States, Lemon from United States,
Guaiacwood from Paraguay, Cedarleaf from Canada, Clove Bud from Indonesia, Patchouli from Indonesia, Gurjun Balsam from Indonesia, Copaiba Balsam from Brazil, + Galbanum from France</t>
  </si>
  <si>
    <t>A unique piquant floral blend with a surprisingly herbal impression and a slight citrus note, perfectly settles into earthy wood, musk and sweet warm vanilla.</t>
  </si>
  <si>
    <t>A unique floral blend with a slight citrus note, earthy wood, musk and warm vanilla.</t>
  </si>
  <si>
    <t>FRAG-MWF-PRE</t>
  </si>
  <si>
    <t>WW-18-FRAG-THUMB-MOSS WET FERN</t>
  </si>
  <si>
    <t>WW-18-FRAG-MOSS WET FERN-ALT1</t>
  </si>
  <si>
    <t>FRAG-MWF-PRE-10ML-BND</t>
  </si>
  <si>
    <t>FRAG-MWF-PRE-2OZ-BND</t>
  </si>
  <si>
    <t>FRAG-MWF-PRE-16OZ-BND</t>
  </si>
  <si>
    <t>FRAG-MWF-PRE-1GAL-BND</t>
  </si>
  <si>
    <t>FRAG-MWF-PRE-25LBS-BND</t>
  </si>
  <si>
    <t>FRAG-MWF-PRE-50LBS-BND</t>
  </si>
  <si>
    <t>GREEN, VIEW ALL, TOP SELLERS, SPRING, AQUATIC, JASMINE, MUSK, GARDENIA, FLORAL</t>
  </si>
  <si>
    <r>
      <rPr/>
      <t>GREEN,</t>
    </r>
    <r>
      <t xml:space="preserve"> FLORAL, AQUATIC</t>
    </r>
  </si>
  <si>
    <r>
      <t xml:space="preserve">JASMINE, MUSK, </t>
    </r>
    <r>
      <rPr/>
      <t>GARDENIA</t>
    </r>
  </si>
  <si>
    <t>WET + EARTHY</t>
  </si>
  <si>
    <t>Top Night Jasmine, Orchid Dew 
Middle Fern, Ylang Ylang, Gardenia 
Base Moss, Musk</t>
  </si>
  <si>
    <t>200 F / 93 C</t>
  </si>
  <si>
    <t>Usage Levels:
Candles: 8-12%   
Soaps: 12%     
Lotions: 22%
Flashpoint:
200 F / 93 C
[Fragrance Specification Sheet]   [https://drive.google.com/open?id=1vGgKG5K1AI1PDDfBBNk82VQmik2xvh7E]   [IFRA Data Sheet]   [https://drive.google.com/open?id=17hfPdw_jC4ecQLJENefvreLLgUyflNtx]</t>
  </si>
  <si>
    <t>Contains Essential Oils of Copaiba Balsam from Brazil, Jasmine Absolute from India, Ylang Ylang from Madagascar + Bois de Rose from France</t>
  </si>
  <si>
    <t>Wet, green and earthy yet quite elegant with soft florals combining for a fresh yet graceful bouquet.</t>
  </si>
  <si>
    <t>Wet, green and earthy yet quite elegant with soft florals.</t>
  </si>
  <si>
    <t>MUDDLED MINT + CITRON</t>
  </si>
  <si>
    <t>FRAG-MMC-BRJ</t>
  </si>
  <si>
    <t>WW-19-FRAG-THUMB-MUDDLED-MINT-CITRON</t>
  </si>
  <si>
    <t>WW-19-FRAG-PDP-MUDDLED-MINT-CITRON</t>
  </si>
  <si>
    <t>FRAG-MMC-BRJ-10ML-BND</t>
  </si>
  <si>
    <t>FRAG-MMC-BRJ-2OZ-BND</t>
  </si>
  <si>
    <t>FRAG-MMC-BRJ-16OZ-BND</t>
  </si>
  <si>
    <t>FRAG-MMC-BRJ-1GAL-BND</t>
  </si>
  <si>
    <t>FRAG-MMC-BRJ-25LBS-BND</t>
  </si>
  <si>
    <t>FRAG-MMC-BRJ-50LBS-BND</t>
  </si>
  <si>
    <t>VIEW ALL, CITRUS, AROMATIC, FALL, ALL NATURAL, SUMMER, MINT, BERGAMOT, LAVENDER</t>
  </si>
  <si>
    <t>ALL NATURAL, SUMMER</t>
  </si>
  <si>
    <t>MINT, BERGAMOT, LAVENDER</t>
  </si>
  <si>
    <t>MINTY + HERBAL</t>
  </si>
  <si>
    <t>Top Crushed Mint
Middle Bergamot, Lime, Tea Leaves 
Base Dried Herbs, Lavender</t>
  </si>
  <si>
    <t xml:space="preserve">181 F / 82 C  </t>
  </si>
  <si>
    <t xml:space="preserve">Usage Levels:
Candles: 8-12%    
Soaps: 4%
Lotions: 5%
Flashpoint: 
181 F / 82 C  
[Fragrance Specification Sheet]   [https://drive.google.com/open?id=1vjBqxegZC9Kk147Hgj-uJ7yDtMHOFdfw]   [IFRA Data Sheet]   [https://drive.google.com/open?id=1bxwv6OnI2YXJ_b9GFtgVyE5hAruL0573] </t>
  </si>
  <si>
    <t>Contains Essential Oils of Spearmint from China, Rosemary from Tunisia, Peppermint from India, Citronella from Java, Lemongrass from Guatemala</t>
  </si>
  <si>
    <t>Mint, citronella, and camphor combine for a fresh and sophisticated herbal medley. Made from active essential oil ingredients, this fragrance is 25B certified to be used as natural insect repellent.</t>
  </si>
  <si>
    <t>Mint, citronella, and camphor combine for a fresh and sophisticated herbal medley.</t>
  </si>
  <si>
    <t>MULBERRY + NEROLI LEAF</t>
  </si>
  <si>
    <t>FRAG-MNL-HAR</t>
  </si>
  <si>
    <t>WW-19-FRAG-THUMB-MULBERRY-NEROLI-LEAF</t>
  </si>
  <si>
    <t>WW-19-FRAG-PDP-MULBERRY-NEROLI-LEAF</t>
  </si>
  <si>
    <t>FRAG-MNL-HAR-10ML-BND</t>
  </si>
  <si>
    <t xml:space="preserve"> FRAG-MNL-HAR-2OZ-BND</t>
  </si>
  <si>
    <t xml:space="preserve"> FRAG-MNL-HAR-16OZ-BND</t>
  </si>
  <si>
    <t>FRAG-MNL-HAR-1GAL-BND</t>
  </si>
  <si>
    <t>FRAG-MNL-HAR-25LBS-BND</t>
  </si>
  <si>
    <t>FRAG-MNL-HAR-50LBS-BND</t>
  </si>
  <si>
    <t>FLORAL, AQUATIC</t>
  </si>
  <si>
    <t>VIEW ALL, FALL, FLORAL, AQUATIC, AROMATIC, AMBER, FIG, CARDAMOM</t>
  </si>
  <si>
    <t>FLORAL, AQUATIC, AROMATIC</t>
  </si>
  <si>
    <t>AMBER, FIG, CARDAMOM</t>
  </si>
  <si>
    <t>SWEET + SUBTLE</t>
  </si>
  <si>
    <t>Top Ozone Accord, Cardamom, Citron Leaf 
Middle White Fig, Juniper Water 
Base Musk,White Woods</t>
  </si>
  <si>
    <t>212 F / 100 C</t>
  </si>
  <si>
    <t>Usage Levels:
Candles: 8-12%    
Soaps: 12%
Lotions: 19%
Flashpoint: 
212 F / 100 C
[Fragrance Specification Sheet]    [https://drive.google.com/open?id=1vZqMvQqMZs3Y42HVt3fkfbWUWk2l-Os3]   [IFRA Data Sheet]   [https://drive.google.com/open?id=1z6rPuAbtTr-T9ex2EAQbxQnmStvMRVPL]</t>
  </si>
  <si>
    <t>Contains Essential Oils of Orange from the United States, Clove Bud from Indonesia, + Cardamom Seed from Guatemala</t>
  </si>
  <si>
    <t>Warm woody and subtly sweet, ozone accord beautifully balances notes of white fig and woods.</t>
  </si>
  <si>
    <t>Warm, woody, subtly sweet and beautifully balanced.</t>
  </si>
  <si>
    <t>OAKMOSS + CEDAR</t>
  </si>
  <si>
    <t>FRAG-OMC-TAK</t>
  </si>
  <si>
    <t>WW-19-FRAG-THUMB-OAKMOSS-CEDAR</t>
  </si>
  <si>
    <t>WW-19-FRAG-PDP-OAKMOSS-CEDAR</t>
  </si>
  <si>
    <t>FRAG-OMC-TAK-10ML-BND</t>
  </si>
  <si>
    <t>FRAG-OMC-TAK-2OZ-BND</t>
  </si>
  <si>
    <t>FRAG-OMC-TAK-16OZ-BND</t>
  </si>
  <si>
    <t>FRAG-OMC-TAK-1GAL-BND</t>
  </si>
  <si>
    <t>FRAG-OMC-TAK-25LBS-BND</t>
  </si>
  <si>
    <t>FRAG-OMC-TAK-50LBS-BND</t>
  </si>
  <si>
    <t>GREEN, WOODY, VIEW ALL, NEW ARRIVALS, ALL NATURAL, MASCULINE, SPA, CEDAR, PATCHOULI, MUSK, AMBER, FALL</t>
  </si>
  <si>
    <t>ALL NATURAL, SPA, MASCULINE, FALL</t>
  </si>
  <si>
    <t>CEDAR, PATCHOULI, AMBER</t>
  </si>
  <si>
    <t>ESSENTIAL + NATIVE</t>
  </si>
  <si>
    <t>Top Grapefruit, Pink Peppercorn, White Pepper 
Middle Geranium, Cedarwood, Oakmoss 
Base Patchouli, Amber, Musk</t>
  </si>
  <si>
    <t>Usage Levels:
Candles: 8-12%    
Soaps: 18%
Lotions: 15%
Flashpoint: 
212 °F / 100 °C
[Fragrance Specification Sheet]   [https://drive.google.com/open?id=1vrx3KHQrqC98rTgx9Q27Cq8VlX7lSMa5]   [IFRA Data Sheet]   [https://drive.google.com/open?id=1MNRUFFtK1oWpI4__ieI0YfxX_KbajGUp]</t>
  </si>
  <si>
    <t xml:space="preserve">Contains Essential Oils of Cedarwood, Virginian, Grapefruit, Patchouli, Atlas Cedarwood, Geranium, Schinus Molle, Orange Juice, + Bergamot
</t>
  </si>
  <si>
    <t>Juicy wild citrus meets aromatic spices and earthy oakmoss for a sweet, but energizing combination. 
This fragrance is ISO 9235 Certified.</t>
  </si>
  <si>
    <t xml:space="preserve">Juicy wild citrus meets earthy oakmoss for a sweet, but energizing combination. 
</t>
  </si>
  <si>
    <t>FRAG-OBF-AGX</t>
  </si>
  <si>
    <t>WW-18-FRAG-THUMB-ORANGE BLOSSOM FIG</t>
  </si>
  <si>
    <t>WW-18-FRAG-ORANGE BLOSSOM FIG-ALT1</t>
  </si>
  <si>
    <t>FRAG-OBF-AGX-10ML-BND</t>
  </si>
  <si>
    <t>FRAG-OBF-AGX-2OZ-BND</t>
  </si>
  <si>
    <t>FRAG-OBF-AGX-16OZ-BND</t>
  </si>
  <si>
    <t>FRAG-OBF-AGX-1GAL-BND</t>
  </si>
  <si>
    <t>FRAG-OBF-AGX-25LBS-BND</t>
  </si>
  <si>
    <t>FRAG-OBF-AGX-50LBS-BND</t>
  </si>
  <si>
    <t>CITRUS, FLORAL, VIEW ALL, SPRING, EDITORS PICKS, NEROLI, JASMINE, CEDAR, ORANGE, TUBEROSE, SPA</t>
  </si>
  <si>
    <t>NEROLI, JASMINE, CEDAR, ORANGE, TUBEROSE</t>
  </si>
  <si>
    <t>FRESH + CITRUS GROVE</t>
  </si>
  <si>
    <r>
      <t xml:space="preserve">Top Citrus Zest, Orange Blossom 
Middle Neroli, Fig, Jasmine, </t>
    </r>
    <r>
      <rPr/>
      <t>Tuberose</t>
    </r>
    <r>
      <t xml:space="preserve"> 
Base Cedarwood, Rosemary</t>
    </r>
  </si>
  <si>
    <t>74°C / 166°F</t>
  </si>
  <si>
    <t>Usage Levels:
Candles: 8-12%   
Soaps: 21%   
Lotions: 4%
Flashpoint:
74°C / 166°F
This fragrance was previously ORANGE BLOSSOM BOUQUET.
[Fragrance Specification Sheet]   [https://drive.google.com/open?id=1vxRkyBn1gid4mYqm79qSM_DXBHkOa29D]  [IFRA Data Sheet]   [https://drive.google.com/open?id=13vCMGOKD18rTUwgWYOKLS9vYN4lSwks8]</t>
  </si>
  <si>
    <t>Contains Essential Oils of Orange Peel from United States, Rosemary from Spain, Orange Terpenes from United States, Neroli Bigarade from Spain, Italy, and Morocco, Jasmine from France, Clove Leaf from Madagascar, Thyme from Spain, Galbanum from Iran, + Petitgrain from Paraguay</t>
  </si>
  <si>
    <t>Like walking through a blooming orange grove. Fresh citrus infused with neroli, jasmine and orange blossom linger with herbal and woody notes for a truly luscious and juicy citrus scent.</t>
  </si>
  <si>
    <t>Fresh citrus infused with neroli, jasmine, and orange blossom linger for a juicy citrus scent.</t>
  </si>
  <si>
    <t>FRAG-ORC-HAR</t>
  </si>
  <si>
    <t>WW-18-FRAG-THUMB-ORANGE RIND CLOVE</t>
  </si>
  <si>
    <t>WW-18-FRAG-ORANGE RIND CLOVE-ALT1</t>
  </si>
  <si>
    <t>FRAG-ORC-HAR-10ML-BND</t>
  </si>
  <si>
    <t>FRAG-ORC-HAR-2OZ-BND</t>
  </si>
  <si>
    <t>FRAG-ORC-HAR-16OZ-BND</t>
  </si>
  <si>
    <t>FRAG-ORC-HAR-1GAL-BND</t>
  </si>
  <si>
    <t>FRAG-ORC-HAR-25LBS-BND</t>
  </si>
  <si>
    <t>FRAG-ORC-HAR-50LBS-BND</t>
  </si>
  <si>
    <t>CITRUS, SPICY</t>
  </si>
  <si>
    <t>CITRUS, SPICY, VIEW ALL, HOLIDAY, FRUITY, GOURMAND, FRUITY, NEROLI, JASMINE, ROSE, ORANGE, VANILLA</t>
  </si>
  <si>
    <r>
      <t xml:space="preserve">HOLIDAY, </t>
    </r>
    <r>
      <rPr/>
      <t>GOURMAND</t>
    </r>
  </si>
  <si>
    <r>
      <t xml:space="preserve">CITRUS, SPICY, </t>
    </r>
    <r>
      <rPr/>
      <t>FRUITY</t>
    </r>
  </si>
  <si>
    <t>NEROLI, JASMINE, ROSE, ORANGE, VANILLA</t>
  </si>
  <si>
    <t>WARM SPICE + ZESTY</t>
  </si>
  <si>
    <t>Top Orange Rind, Neroli, Jasmine 
Middle Velvet Plum, Rosehip, Madagascar Clove 
Base Gunmetal, Tonka Bean, Zesty Ginger</t>
  </si>
  <si>
    <t xml:space="preserve">156 F / 68 C </t>
  </si>
  <si>
    <t>Usage Levels:
Candles: 8-12%   
Soaps: .38%   
Lotions: .38%
Flashpoint:
156 F / 68 C 
[Fragrance Specification Sheet]   [https://drive.google.com/open?id=1w45aScSvVa1VAubjvpDLXkpPhKu8M6nS]   [IFRA Data Sheet]   [https://drive.google.com/open?id=1XQJ-2AVD85x89f_NAdUZZ0g4lnTsLfQk]</t>
  </si>
  <si>
    <t>Contains Essential Oils of Red Cedar from United States and Canada, Orange Peel from Brazil, + Cinnamon Leaf from Sri Lanka</t>
  </si>
  <si>
    <t>Indulgent like a spicy, warm drink on a chilly fall day. Madagascar clove and orange rind delightfully swirled together with zesty ginger.</t>
  </si>
  <si>
    <t>Madagascar clove and orange rind delightfully swirled together with zesty ginger.</t>
  </si>
  <si>
    <t>FRAG-OBA-HAR</t>
  </si>
  <si>
    <t>WW-18-FRAG-THUMB-ORCHID BLACK AMBER</t>
  </si>
  <si>
    <t>WW-18-FRAG-ORCHID BLACK AMBER-ALT1</t>
  </si>
  <si>
    <t>FRAG-OBA-HAR-10ML-BND</t>
  </si>
  <si>
    <t>FRAG-OBA-HAR-2OZ-BND</t>
  </si>
  <si>
    <t>FRAG-OBA-HAR-16OZ-BND</t>
  </si>
  <si>
    <t>FRAG-OBA-HAR-1GAL-BND</t>
  </si>
  <si>
    <t>FRAG-OBA-HAR-25LBS-BND</t>
  </si>
  <si>
    <t>FRAG-OBA-HAR-50LBS-BND</t>
  </si>
  <si>
    <t>.13 lbs, 1 lb</t>
  </si>
  <si>
    <t>FLORAL, VIEW ALL, LUXURY, EDITORS PICKS, SWEET, FALL, JASMINE, ROSE, PATCHOULI, AMBER, MUSK</t>
  </si>
  <si>
    <r>
      <t xml:space="preserve">LUXURY, </t>
    </r>
    <r>
      <rPr/>
      <t>FALL</t>
    </r>
  </si>
  <si>
    <r>
      <t xml:space="preserve">FLORAL, </t>
    </r>
    <r>
      <rPr/>
      <t>SWEET</t>
    </r>
  </si>
  <si>
    <t>JASMINE, ROSE, PATCHOULI, AMBER, MUSK</t>
  </si>
  <si>
    <t>SEXY + FLORAL</t>
  </si>
  <si>
    <t>Top Jasmine, Mandarin 
Middle Orchid, Exotic Woods, Ylang, Rose 
Base Patchouli, Black Amber, Musk</t>
  </si>
  <si>
    <t>Usage Levels:
Candles: 8-12%   
Soaps: 5%   
Lotions: 28%
Flashpoint:
200 F / 93 C
This fragrance was previously FASHIONABLY LATE.
[Fragrance Specification Sheet]   [https://drive.google.com/open?id=1w807OqB5hFxBlV3e4eMXhzbDDD7ps2gw]   [IFRA Data Sheet]   [https://drive.google.com/open?id=1RI8pA3BQjX31chWFtP_x4OxhhkDOWeOP]</t>
  </si>
  <si>
    <t>Contains Essential Oils of Cedarwood from Texas, Mandarin from Italy, Patchouli from Indonesia, + Ylang from Magagascar</t>
  </si>
  <si>
    <t>Jasmine, black amber and musk collide to create a deeply intriguing, sexy and sophisticated fragrance.</t>
  </si>
  <si>
    <t>Deeply intriguing and sexy, jasmine, black amber, and musk collide.</t>
  </si>
  <si>
    <t>FRAG-OPR-AGX</t>
  </si>
  <si>
    <t>WW-18-FRAG-THUMB-OUD PATCHOULI RESINS</t>
  </si>
  <si>
    <t>WW-18-FRAG-OUD PATCHOULI RESINS-ALT1</t>
  </si>
  <si>
    <t>FRAG-OPR-AGX-10ML-BND</t>
  </si>
  <si>
    <t>FRAG-OPR-AGX-2OZ-BND</t>
  </si>
  <si>
    <t>FRAG-OPR-AGX-16OZ-BND</t>
  </si>
  <si>
    <t>FRAG-OPR-AGX-1GAL-BND</t>
  </si>
  <si>
    <t>FRAG-OPR-AGX-25LBS-BND</t>
  </si>
  <si>
    <t>FRAG-OPR-AGX-50LBS-BND</t>
  </si>
  <si>
    <t>WOODY, VIEW ALL, EDITORS PICKS, LUXURY, MASCULINE, FALL, SPA, BERGAMOT, LAVENDER, OUD, PATCHOULI, SANDALWOOD, AMBER, ORIENTAL</t>
  </si>
  <si>
    <r>
      <t xml:space="preserve">LUXURY, MASCULINE, </t>
    </r>
    <r>
      <rPr/>
      <t>FALL, SPA</t>
    </r>
  </si>
  <si>
    <r>
      <t xml:space="preserve">WOODY, </t>
    </r>
    <r>
      <rPr/>
      <t>ORIENTAL</t>
    </r>
  </si>
  <si>
    <t>BERGAMOT, LAVENDER, OUD, PATCHOULI, SANDALWOOD, AMBER</t>
  </si>
  <si>
    <t>SEXY+ SOOTHING</t>
  </si>
  <si>
    <r>
      <t xml:space="preserve">Top Bergamot, Lemon Rind, 
Middle Lavender, </t>
    </r>
    <r>
      <rPr/>
      <t>Tulip, Violet</t>
    </r>
    <r>
      <t xml:space="preserve">
Base Oud, Patchouli, Sandalwood, Resins, Amber</t>
    </r>
  </si>
  <si>
    <t>90°C / 194°F</t>
  </si>
  <si>
    <t>Usage Levels:
Candles: 8-12%   
Soaps: 14%   
Lotions: 11%
Flashpoint:
90°C / 194°F
[Fragrance Specification Sheet]   [https://drive.google.com/open?id=1wSrqG9XTYhA2LqCp4UudwNOngwJvn91h]   [IFRA Data Sheet]    [https://drive.google.com/open?id=1uTyt7XaHrmRdBEFkIwrvm7xuo2jNGbBj]</t>
  </si>
  <si>
    <t>Contains Essential Oils of Lemon from Taiwan and United States, Cedarwood from Texas and China, Orange Peel from United States, Lime Terpenes from Canada, Basil from Vietnam, Lemon Terpenes from United States, Guaiac Wood from Paraguay, Patchouli from India, + Orange Terpenes from Canada</t>
  </si>
  <si>
    <t>Green sexy patchouli and woody sandalwood take the lead, quickly followed with the unmistakable scent of oud and rich resins.</t>
  </si>
  <si>
    <t>Green, sexy patchouli and woody sandalwood take the lead with oud and rich resins.</t>
  </si>
  <si>
    <t>FRAG-PSS-PRE</t>
  </si>
  <si>
    <t>WW-18-FRAG-THUMB-PALO SANTO SAGE</t>
  </si>
  <si>
    <t>WW-18-FRAG-PALO SANTO SAGE-ALT1</t>
  </si>
  <si>
    <t>FRAG-PSS-PRE-10ML-BND</t>
  </si>
  <si>
    <t>FRAG-PSS-PRE-2OZ-BND</t>
  </si>
  <si>
    <t>FRAG-PSS-PRE-16OZ-BND</t>
  </si>
  <si>
    <t>FRAG-PSS-PRE-1GAL-BND</t>
  </si>
  <si>
    <t>FRAG-PSS-PRE-25LBS-BND</t>
  </si>
  <si>
    <t>FRAG-PSS-PRE-50LBS-BND</t>
  </si>
  <si>
    <t>WOODY, VIEW ALL, TOP SELLERS, ALL NATURAL, SPA, FALL, CEDAR, PATCHOULI</t>
  </si>
  <si>
    <r>
      <t xml:space="preserve">ALL NATURAL, SPA, </t>
    </r>
    <r>
      <rPr/>
      <t>FALL</t>
    </r>
  </si>
  <si>
    <t xml:space="preserve">CEDAR, PATCHOULI </t>
  </si>
  <si>
    <t>PURE + EARTHY</t>
  </si>
  <si>
    <r>
      <t xml:space="preserve">Top Orange, </t>
    </r>
    <r>
      <rPr/>
      <t>Chinotto</t>
    </r>
    <r>
      <t xml:space="preserve"> 
Middle Palo Santo, Clove, Cypress, Sage 
Base Cedarwood, </t>
    </r>
    <r>
      <rPr/>
      <t>Black Wood</t>
    </r>
  </si>
  <si>
    <t xml:space="preserve"> 184 F / 84 C</t>
  </si>
  <si>
    <t>Usage Levels:
Candles: 8-12%   
Soaps: 100%   
Lotions: 100%
Flashpoint:
184 F / 84 C
This fragrance was previously PALO SANTO.
[Fragrance Specification Sheet]   [https://drive.google.com/open?id=1w_rpT1Z1eALbDb_rL8LM6JE2VeTU995K]  [IFRA Data Sheet]    [https://drive.google.com/open?id=1lNgukWMGfknkcnMVKIa4r11oCO-vIzaW]</t>
  </si>
  <si>
    <t>Contains Essential Oils of Clove Bud from Indonesia, Sichuan Pepper from China, Cypress from France, Vetiver from Haiti, Cedarwood from Canada, Sage from Spain, + Patchouli from Indonesia</t>
  </si>
  <si>
    <t xml:space="preserve">100% natural. A cleansing palo santo and sage blend with grounding cedarwood and clove. </t>
  </si>
  <si>
    <t xml:space="preserve">A cleansing palo santo and sage blend with grounding cedarwood and clove. </t>
  </si>
  <si>
    <t>FRAG-PFP-TAK</t>
  </si>
  <si>
    <t>WW-18-FRAG-THUMB-PASSIONFRUIT PLUMERIA</t>
  </si>
  <si>
    <t>WW-18-FRAG-PASSIONFRUIT PLUMERIA-ALT1</t>
  </si>
  <si>
    <t>FRAG-PFP-TAK-10ML-BND</t>
  </si>
  <si>
    <t>FRAG-PFP-TAK-2OZ-BND</t>
  </si>
  <si>
    <t>FRAG-PFP-TAK-16OZ-BND</t>
  </si>
  <si>
    <t>FRAG-PFP-TAK-1GAL-BND</t>
  </si>
  <si>
    <t>FRAG-PFP-TAK-25LBS-BND</t>
  </si>
  <si>
    <t>FRAG-PFP-TAK-50LBS-BND</t>
  </si>
  <si>
    <t>FRUITY, FLORAL</t>
  </si>
  <si>
    <t>FRUITY, FLORAL, VIEW ALL, SUMMER, LUXURY, SWEET, BERRIES, COCOA</t>
  </si>
  <si>
    <r>
      <t xml:space="preserve">FRUITY, FLORAL, </t>
    </r>
    <r>
      <rPr/>
      <t>SWEET</t>
    </r>
  </si>
  <si>
    <r>
      <t xml:space="preserve">BERRIES, </t>
    </r>
    <r>
      <rPr/>
      <t>COCOA</t>
    </r>
  </si>
  <si>
    <t>TROPICAL + ALLURING</t>
  </si>
  <si>
    <t>Top Passion Fruit, Pimento Berry 
Middle Plumeria, Orchid, Papaya 
Base Cocoa, Guaiacwood, Copal</t>
  </si>
  <si>
    <t>Usage Levels:
Candles: 8-12%     
Soaps: 6%        
Lotions: 2%
Flashpoint:
212 F / 100 C 
This fragrance was previously CATWALK.
[Fragrance Specification Sheet]   [https://drive.google.com/open?id=1wf8VzmETJglFBGX0GaBR6yzqjrQ5Cpg5]   [IFRA Data Sheet]   [https://drive.google.com/drive/folders/1eWr-H8mudNOHtp2fvNivRe9j6fSexVcp]</t>
  </si>
  <si>
    <t>Contains Essential Oils of Lemon from USA, Guaiac Wood from Paraguay, Lime Terpenes from Canada, Lemon from Taiwan &amp; USA,Clove Leaf from Madagascar, Cedarwood from USA, Orange Terpenes from USA</t>
  </si>
  <si>
    <t xml:space="preserve">Juicy passion fruit and pimento berries playfully mingle with sweet orchid and plumeria, balanced out with spicy cocoa and wood. Lounging in a tropical paradise with a fruity concoction.  </t>
  </si>
  <si>
    <t>Passion fruit and pimento berries playfully mingle with orchid and plumeria, spicy cocoa and wood.</t>
  </si>
  <si>
    <t>FRAG-PHN-PRE</t>
  </si>
  <si>
    <t>WW-S19-FRAG-THUMB-PEAR HONEY</t>
  </si>
  <si>
    <t>WW-S19-FRAG-PEAR HONEY-ALT1</t>
  </si>
  <si>
    <t>FRAG-PHN-PRE-10ML-BND</t>
  </si>
  <si>
    <t>FRAG-PHN-PRE-2OZ-BND</t>
  </si>
  <si>
    <t>FRAG-PHN-PRE-16OZ-BND</t>
  </si>
  <si>
    <t>FRAG-PHN-PRE-1GAL-BND</t>
  </si>
  <si>
    <t>FRAG-PHN-PRE-25LBS-BND</t>
  </si>
  <si>
    <t>FRAG-PHN-PRE-50LBS-BND</t>
  </si>
  <si>
    <t>SWEET, VIEW ALL, SPRING, GOURMAND, FRUITY, VANILLA, MUSK, HONEY</t>
  </si>
  <si>
    <r>
      <t xml:space="preserve">SPRING, </t>
    </r>
    <r>
      <rPr/>
      <t>GOURMAND</t>
    </r>
  </si>
  <si>
    <r>
      <t xml:space="preserve">SWEET, </t>
    </r>
    <r>
      <rPr/>
      <t>FRUITY</t>
    </r>
  </si>
  <si>
    <r>
      <t xml:space="preserve">VANILLA, MUSK, </t>
    </r>
    <r>
      <rPr/>
      <t>HONEY</t>
    </r>
  </si>
  <si>
    <t>NECTAROUS + SWEET</t>
  </si>
  <si>
    <t>Top Rosemary, Cinnamon, Pear 
Middle Green Avocado, Clover, Honey 
Base Vanilla, Musk, Ylang Ylang</t>
  </si>
  <si>
    <t>Usage Levels:
Candles: 8-12%   
Soaps: 8%    
Lotions: 44% 
Flashpoint:
200 F / 93 C 
[Fragrance Specification Sheet]   [https://drive.google.com/open?id=1wopyGMi4bpc5p_qxzyfUMno0QqeRqu8V]   [IFRA]   [https://drive.google.com/open?id=1XLsBBUg3NtRnSDeD2tUXDdKLjmXgHgG1]</t>
  </si>
  <si>
    <t>Contains Essential Oils of Rosemary + Ylang Ylang</t>
  </si>
  <si>
    <t>A creamy blend of vanilla and honey, sweetened with juicy pear contrasted with notes of spicy cinnamon, fresh rosemary and ylang ylang.</t>
  </si>
  <si>
    <t>A creamy blend of vanilla, honey, juicy pear, spicy cinnamon, fresh rosemary, and ylang ylang.</t>
  </si>
  <si>
    <t>PEPPERMINT + COCOA SHAVINGS</t>
  </si>
  <si>
    <t>FRAG-PCS-HAR</t>
  </si>
  <si>
    <t>WW-FRAG-H19-PEPPERMINT-COCOA-SHAVINGS</t>
  </si>
  <si>
    <t>FRAG-PCS-HAR-10ML-BND</t>
  </si>
  <si>
    <t>FRAG-PCS-HAR-2OZ-BND</t>
  </si>
  <si>
    <t>FRAG-PCS-HAR-16OZ-BND</t>
  </si>
  <si>
    <t>FRAG-PCS-HAR-1GAL-BND</t>
  </si>
  <si>
    <t>FRAG-PCS-HAR-25LBS-BND</t>
  </si>
  <si>
    <t>FRAG-PCS-HAR-50LBS-BND</t>
  </si>
  <si>
    <t>VIEW ALL, NEW ARRIVALS, ALL NATURAL, HOLIDAY, SWEET, GOURMAND, VANILLA, COCOA</t>
  </si>
  <si>
    <t>VANILLA, COCOA</t>
  </si>
  <si>
    <t>COOL + COMFORT</t>
  </si>
  <si>
    <t>Top Peppermint, Vanilla Bean 
Middle Chocolate, Nutmeg 
Base Coffee Beans, Whipped Cream</t>
  </si>
  <si>
    <t xml:space="preserve">208 F / 97 C </t>
  </si>
  <si>
    <t>Usage Levels:
Candles: 8-12%    
Soaps: 100%
Lotions: 100%
Flashpoint:
208 F / 97 C
[Fragrance Specification Sheet] [https://drive.google.com/drive/folders/1VotHQqxFq0KGPU8c04RR7sb1y-b4XE6t]
[IFRA Data Sheet] [https://drive.google.com/drive/folders/1eWr-H8mudNOHtp2fvNivRe9j6fSexVcp]</t>
  </si>
  <si>
    <t>Contains Essential Oils of Wild Mint from India + Coffee Seed from El Salvador</t>
  </si>
  <si>
    <t>A sweet + subtle creamy cup of cocoa with hints of peppermint and whipped cream.</t>
  </si>
  <si>
    <t>A sweet + subtle creamy peppermint hot cocoa.</t>
  </si>
  <si>
    <t>FRAG-PHB-PRE</t>
  </si>
  <si>
    <t>WW-18-FRAG-THUMB-PETALS HERBS</t>
  </si>
  <si>
    <t>WW-18-FRAG-PETALS HERBS-ALT1</t>
  </si>
  <si>
    <t>FRAG-PHB-PRE-10ML-BND</t>
  </si>
  <si>
    <t>FRAG-PHB-PRE-2OZ-BND</t>
  </si>
  <si>
    <t>FRAG-PHB-PRE-16OZ-BND</t>
  </si>
  <si>
    <t>FRAG-PHB-PRE-1GAL-BND</t>
  </si>
  <si>
    <t>FRAG-PHB-PRE-25LBS-BND</t>
  </si>
  <si>
    <t>FRAG-PHB-PRE-50LBS-BND</t>
  </si>
  <si>
    <t>GREEN, FLORAL, VIEW ALL, AQUATIC, EDITORS PICKS, SPRING, ORANGE, GARDENIA</t>
  </si>
  <si>
    <r>
      <t xml:space="preserve">VIEW ALL, </t>
    </r>
    <r>
      <rPr/>
      <t>EDITORS PICKS</t>
    </r>
  </si>
  <si>
    <t>GREEN, FLORAL, AQUATIC</t>
  </si>
  <si>
    <t>ORANGE, GARDENIA</t>
  </si>
  <si>
    <t>FRESH + WET FLOWERS</t>
  </si>
  <si>
    <r>
      <t xml:space="preserve">Top Kale, Citrus, Orchid 
Middle Pear, </t>
    </r>
    <r>
      <rPr/>
      <t>Gardenia, Angelica</t>
    </r>
    <r>
      <t xml:space="preserve">
Base Fresh Grass, Dry Wood, </t>
    </r>
    <r>
      <rPr/>
      <t>Argan Bark</t>
    </r>
  </si>
  <si>
    <t>Usage Levels:
Candles: 8-12%   
Soaps: 12%   
Lotions: 12% 
Flashpoint:           
200 F / 93 C 
This fragrance was previously GREEN KALE.
[Fragrance Specification Sheet]   [https://drive.google.com/open?id=1wstGGHr0RC2mepNN76B_lcHvPA977Vq6]   
[IFRA Data Sheet]   [https://drive.google.com/open?id=1d41e6-5LKuhaDtnhocSVC05dAJVRJQFo]</t>
  </si>
  <si>
    <t>Contains Essential Oils of Orange from United States, Copaiba Balsam from Brazil, Ylang Ylang from Madagascar, Bois de Rose from France, Parsley Leaf from Australia, + Galbanum from France</t>
  </si>
  <si>
    <t>A perfect visit to the flower market. A beautifully wrapped bouquet of fresh leafy greens, fresh white orchids wrapped with grassy, dry wood garnish.</t>
  </si>
  <si>
    <t>A bouquet of fresh leafy greens and white orchids wrapped with grassy, dry wood.</t>
  </si>
  <si>
    <t>PINEAPPLE JUICE + KIWI</t>
  </si>
  <si>
    <t>FRAG-PJK-HAR</t>
  </si>
  <si>
    <t>WW-19-FRAG-THUMB-PINEAPPLE-JUICE-KIWI</t>
  </si>
  <si>
    <t>WW-19-FRAG-PDP-PINEAPPLE-JUICE-KIWI</t>
  </si>
  <si>
    <t>FRAG-PJK-HAR-10ML-BND</t>
  </si>
  <si>
    <t>FRAG-PJK-HAR-2OZ-BND</t>
  </si>
  <si>
    <t>FRAG-PJK-HAR-16OZ-BND</t>
  </si>
  <si>
    <t>FRAG-PJK-HAR-1GAL-BND</t>
  </si>
  <si>
    <t>FRAG-PJK-HAR-25LBS-BND</t>
  </si>
  <si>
    <t>FRAG-PJK-HAR-50LBS-BND</t>
  </si>
  <si>
    <t>FRUITY, VIEW ALL, NEW ARRIVALS, ALL NATURAL, SUMMER, SWEET, COCONUT, VANILLA</t>
  </si>
  <si>
    <t>COCONUT, VANILLA</t>
  </si>
  <si>
    <t>SWEET + TROPICAL</t>
  </si>
  <si>
    <t xml:space="preserve">Top Sugared Lime, Lemon Peel 
Middle Pineapple Nectar, Coconut, Guava 
Base Jojoba Butter, Vanilla, Sweet Melon
</t>
  </si>
  <si>
    <t xml:space="preserve">  145 F / 62 C</t>
  </si>
  <si>
    <t>Usage Levels:
Candles: 8-12%    
Soaps: 100%
Lotions: 21%
Flashpoint:
145 F / 62 C
[Fragrance Specification Sheet]   [https://drive.google.com/open?id=1x0pznTVgM1OZ8hwLLtN-8ZkPcGYDUAcU]   [IFRA Data Sheet]    [https://drive.google.com/open?id=14VwHgbMgY776vVKJzKhWmQjigbJCVHvG]</t>
  </si>
  <si>
    <t xml:space="preserve">Contains Essential Oils of Lemon Terpenes from Germany, Argentina, Brazil, and South Africa + Orange Peel from Brazil
</t>
  </si>
  <si>
    <t>Pineapple nectar, sugared lime, and sweet melon dance for a delightfully fruity cocktail. 
This fragrance is ISO 9235 Certified.</t>
  </si>
  <si>
    <t>Pineapple nectar, sugared lime, and sweet melon dance for a delightfully fruity cocktail.</t>
  </si>
  <si>
    <t>PINK PEONY + NECTARINE</t>
  </si>
  <si>
    <t>FRAG-PPN-TAK</t>
  </si>
  <si>
    <t>WW-18-FRAG-THUMB-PINK PEONY NECTARINE</t>
  </si>
  <si>
    <t>WW-18-FRAG-PINK PEONY NECTARINE-ALT1</t>
  </si>
  <si>
    <t>FRAG-PPN-TAK-10ML-BND</t>
  </si>
  <si>
    <t>FRAG-PPN-TAK-2OZ-BND</t>
  </si>
  <si>
    <t>FRAG-PPN-TAK-16OZ-BND</t>
  </si>
  <si>
    <t>FRAG-PPN-TAK-1GAL-BND</t>
  </si>
  <si>
    <t>FRAG-PPN-TAK-25LBS-BND</t>
  </si>
  <si>
    <t>FRAG-PPN-TAK-50LBS-BND</t>
  </si>
  <si>
    <t>FLORAL, VIEW ALL, LUXURY, SPRING, ROSE, SANDALWOOD, CEDAR, MUSK</t>
  </si>
  <si>
    <t>LUXURY, SPRING</t>
  </si>
  <si>
    <t>ROSE, SANDALWOOD, CEDAR, MUSK</t>
  </si>
  <si>
    <t>FRESHLY JUICY + SOPHISTICATED</t>
  </si>
  <si>
    <t>Top Mandarin, Grapefruit, Nectarine 
Middle Rose, Peony, Pink Pepper 
Base Sandalwood, Cedar, Musk</t>
  </si>
  <si>
    <t>Usage Levels:
Candles: 8-12%               
Soaps: 18%         
Lotions: 25%
Flashpoint:  
212 F / 100 C
This fragrance was previously EDITOR IN CHIEF. 
[Fragrance Specification Sheet]   [https://drive.google.com/open?id=1xHqAA-BWvojAY8I3IejPNS73--VhF-mS]   [IFRA Data Sheet]    [https://drive.google.com/drive/folders/1eWr-H8mudNOHtp2fvNivRe9j6fSexVcp]</t>
  </si>
  <si>
    <t>Contains Essential Oils of Lemon from USA, Ylang Ylang from France, Lime Terpenes from Canada, Lime from Canada, Lemon from Taiwan &amp; USA, Cedarwood from USA, Orange Terpenes from USA, Schinus Molle Oil from Peru, Red Berries Extract from France</t>
  </si>
  <si>
    <t>Juicy citrus and playful pink peonies come together with subtle spices and cedar for a bright, fruity floral with many layers of sophistication.</t>
  </si>
  <si>
    <t>Juicy citrus and playful pink peonies come together with subtle spices and cedar.</t>
  </si>
  <si>
    <t>FRAG-PPV-HAR</t>
  </si>
  <si>
    <t>WW-18-FRAG-THUMB-PINK PEPPER VETIVER</t>
  </si>
  <si>
    <t>WW-18-FRAG-PINK PEPPER VETIVER-ALT1</t>
  </si>
  <si>
    <t>FRAG-PPV-HAR-10ML-BND</t>
  </si>
  <si>
    <t>FRAG-PPV-HAR-2OZ-BND</t>
  </si>
  <si>
    <t>FRAG-PPV-HAR-16OZ-BND</t>
  </si>
  <si>
    <t>FRAG-PPV-HAR-1GAL-BND</t>
  </si>
  <si>
    <t>FRAG-PPV-HAR-25LBS-BND</t>
  </si>
  <si>
    <t>FRAG-PPV-HAR-50LBS-BND</t>
  </si>
  <si>
    <t>SPICY, VIEW ALL, MASCULINE, LUXURY, FALL, WOODY, SANDALWOOD, PATCHOULI, LAVENDER, VETIVER, AMBER</t>
  </si>
  <si>
    <r>
      <t xml:space="preserve">MASCULINE, LUXURY, </t>
    </r>
    <r>
      <rPr/>
      <t>FALL</t>
    </r>
  </si>
  <si>
    <r>
      <t xml:space="preserve">SPICY, </t>
    </r>
    <r>
      <rPr/>
      <t>WOODY</t>
    </r>
  </si>
  <si>
    <t>SANDALWOOD, PATCHOULI, LAVENDER, AMBER, VETIVER</t>
  </si>
  <si>
    <t>MANLY + NIGHT</t>
  </si>
  <si>
    <t>Top Pink Pepper, Green Foliage 
Middle Sandalwood, Patchouli, Lavender 
Base Clove, Amber, Vetiver</t>
  </si>
  <si>
    <t>Usage Levels:
Candles: 8-12%   
Soaps: 37%   
Lotions: 100% 
Flashpoint:  
212 F / 100 C 
[Fragrance Specification Sheet]   [https://drive.google.com/open?id=1xQBPU4pYTu0oLqm7EmRAbdJIqpCEb7if]  
[IFRA Data Sheet]   [https://drive.google.com/open?id=1Ko6aUmByWWSYgz5v8viELyzYMaFID8dI]</t>
  </si>
  <si>
    <t>Contains Essential Oils of Pink Peppercorn from Peru, Lavender from the United States, Eucalyptus from China, Myrtle from Morocco, Orange Peel from Brazil, Patchouli, Rock Rose Oil, Olibanum from North Africa, Vetiver Root from Haiti, + Cedar from Morocco</t>
  </si>
  <si>
    <t>Pink pepper, green foliage and clove blend into sandalwood, patchouli and vetiver for a fresh, earthy woody blend.</t>
  </si>
  <si>
    <t>Pink pepper, green foliage and clove blend into sandalwood, patchouli, and vetiver.</t>
  </si>
  <si>
    <t>FRAG-PBC-PRE</t>
  </si>
  <si>
    <t>WW-18-FRAG-THUMB-PLUM BLOSSOM CACAO</t>
  </si>
  <si>
    <t>WW-18-FRAG-PLUM BLOSSOM CACAO-ALT1</t>
  </si>
  <si>
    <t>FRAG-PBC-PRE-10ML-BND</t>
  </si>
  <si>
    <t>FRAG-PBC-PRE-2OZ-BND</t>
  </si>
  <si>
    <t>FRAG-PBC-PRE-16OZ-BND</t>
  </si>
  <si>
    <t>FRAG-PBC-PRE-1GAL-BND</t>
  </si>
  <si>
    <t>FRAG-PBC-PRE-25LBS-BND</t>
  </si>
  <si>
    <t>FRAG-PBC-PRE-50LBS-BND</t>
  </si>
  <si>
    <t>SWEET, WOODY</t>
  </si>
  <si>
    <t>SWEET, WOODY, VIEW ALL, EDITORS PICKS, FALL, LUXURY, HOLIDAY, CEDAR, PATCHOULI, VETIVER, COCOA</t>
  </si>
  <si>
    <t>FALL, LUXURY, HOLIDAY</t>
  </si>
  <si>
    <r>
      <t xml:space="preserve">CEDAR, PATCHOULI, VETIVER, </t>
    </r>
    <r>
      <rPr/>
      <t>COCOA</t>
    </r>
  </si>
  <si>
    <t>SEXY + EDIBLE</t>
  </si>
  <si>
    <r>
      <t xml:space="preserve">Top Sheer Citrus, </t>
    </r>
    <r>
      <rPr/>
      <t>Tiara Flower</t>
    </r>
    <r>
      <t xml:space="preserve">
Middle Plum Blossom, Cedarwood 
Base Patchouli, Cacao Powder, Vetiver</t>
    </r>
  </si>
  <si>
    <t>Usage Levels:
Candles: 8-12%   
Soaps: 100%  
Lotions: 100% 
Flashpoint: 
200 F / 93 C 
This fragrance was previously CEDARWOOD + VETIVER.
[Fragrance Specification Sheet]   [https://drive.google.com/open?id=1xSZFcjpz3k6gRgTILOgj8eE6nFwf69v_]   
[IFRA Data Sheet]   [https://drive.google.com/open?id=1mtnFLhgWYz33v-nA14YNYakaaKcxvswQ]</t>
  </si>
  <si>
    <t>Contains Essential Oils of Cedarwood from United States, Patchouli from Indonesia, Gurjun Balsam from Indonesia, Fir Needle from Canada, Lemon from United States, Orange from United States and Brazil, Guaiacwood from Paraguay, Amyris from Dominican Republic, + Vetivert from Haiti</t>
  </si>
  <si>
    <t>Woody green patchouli and sweet plum blossom match perfectly with dirty cacao powder for a rich, sweet earthy scent.</t>
  </si>
  <si>
    <t>Woody, green patchouli and sweet plum blossom match perfectly with cacao.</t>
  </si>
  <si>
    <t>FRAG-PAP-HAR</t>
  </si>
  <si>
    <t>WW-18-FRAG-THUMB-PRIMROSE APRICOT</t>
  </si>
  <si>
    <t>WW-18-FRAG-PRIMROSE APRICOT-ALT1</t>
  </si>
  <si>
    <t>FRAG-PAP-HAR-10ML-BND</t>
  </si>
  <si>
    <t>FRAG-PAP-HAR-2OZ-BND</t>
  </si>
  <si>
    <t>FRAG-PAP-HAR-16OZ-BND</t>
  </si>
  <si>
    <t>FRAG-PAP-HAR-1GAL-BND</t>
  </si>
  <si>
    <t>FRAG-PAP-HAR-25LBS-BND</t>
  </si>
  <si>
    <t>FRAG-PAP-HAR-50LBS-BND</t>
  </si>
  <si>
    <t>FLORAL, FRUITY</t>
  </si>
  <si>
    <t>FLORAL, FRUITY, VIEW ALL, LUXURY, JASMINE, SANDALWOOD, AMBER, VANILLA</t>
  </si>
  <si>
    <t>JASMINE, SANDALWOOD, AMBER, VANILLA</t>
  </si>
  <si>
    <t>EDGY + JUICY</t>
  </si>
  <si>
    <t>Top Jasmine, Violet Petals 
Middle Apricot, Muguet, Pink Pepper 
Base Argan, Sandalwood, Amber, Vanilla</t>
  </si>
  <si>
    <t>Usage Levels:
Candles: 8-12%   
Soaps: 20%   
Lotions: 20% 
Flashpoint:
212 F / 100 C 
This fragrance was previously STATEMENT PIECE.
[Fragrance Specification Sheet]   [https://drive.google.com/open?id=1xUyiI7F0pdECRhdeP2XsMYc3xQgUq3jl]   
[IFRA Data Sheet]   [https://drive.google.com/open?id=1cMji7tNZ03g6ChpWkgvFPHC7t9EOyzr3]</t>
  </si>
  <si>
    <t>Contains Essential Oils of Lemon Oil from Germany, Argentina, Brazil, + South Africa</t>
  </si>
  <si>
    <t>An exotic floral enhanced with powdery violet petals and jasmine, sweetened with a touch of apricot and rounded out with creamy sandalwood.</t>
  </si>
  <si>
    <t>An exotic floral enhanced with violet petals and jasmine, apricot and sandalwood.</t>
  </si>
  <si>
    <t>FRAG-PPR-PRE</t>
  </si>
  <si>
    <t>WW-18-FRAG-THUMB-PUMPKIN PERSIMMON</t>
  </si>
  <si>
    <t>WW-18-FRAG-PUMPKIN PERSIMMON-ALT1</t>
  </si>
  <si>
    <t>FRAG-PPR-PRE-10ML-BND</t>
  </si>
  <si>
    <t>FRAG-PPR-PRE-2OZ-BND</t>
  </si>
  <si>
    <t>FRAG-PPR-PRE-16OZ-BND</t>
  </si>
  <si>
    <t>FRAG-PPR-PRE-1GAL-BND</t>
  </si>
  <si>
    <t>FRAG-PPR-PRE-25LBS-BND</t>
  </si>
  <si>
    <t>FRAG-PPR-PRE-50LBS-BND</t>
  </si>
  <si>
    <t>SWEET, VIEW ALL, EDITORS PICKS, HOLIDAY, GOURMAND, SPICY, VANILLA, ORANGE</t>
  </si>
  <si>
    <r>
      <t xml:space="preserve">HOLIDAY, </t>
    </r>
    <r>
      <rPr/>
      <t>GOURMAND</t>
    </r>
  </si>
  <si>
    <r>
      <t xml:space="preserve">SWEET, </t>
    </r>
    <r>
      <rPr/>
      <t>SPICY</t>
    </r>
  </si>
  <si>
    <t>VANILLA, ORANGE</t>
  </si>
  <si>
    <t>WARM SPICY + UNEXPECTED</t>
  </si>
  <si>
    <r>
      <t xml:space="preserve">Top </t>
    </r>
    <r>
      <rPr/>
      <t xml:space="preserve">Blood Orange, Kumquat </t>
    </r>
    <r>
      <t xml:space="preserve">
Middle Pumpkin, Persimmon, Clove, Allspice, Ginger 
Base </t>
    </r>
    <r>
      <rPr/>
      <t>Brown</t>
    </r>
    <r>
      <t xml:space="preserve"> Sugar, Vanilla</t>
    </r>
  </si>
  <si>
    <t>Usage Levels:
Candles: 8-12%   
Soaps: 1.6%   
Lotions: 1.6% 
Flashpoint:
170 F / 76 C 
This fragrance was previously PUMPKIN.
[Fragrance Specification Sheet]   [https://drive.google.com/open?id=1xViXQPBN_VJfuVON8aHJuvKnYvmNBRdw]   
[IFRA Data Sheet]   [https://drive.google.com/open?id=1EncW9mTp4l63q4YN2Pa3CyeL00hiiDkQ]</t>
  </si>
  <si>
    <t>Contains Essential Oils of Cinnamon Leaf from Sri Lanka, Orange from United States and Brazil,
Clove Bud from Indonesia, Lemon from United States, Cassia from China, Ginger from China, + Nutmeg from Indonesia</t>
  </si>
  <si>
    <t>Classic pumpkin and fresh fruit with just the right amount of spice and sweetness.</t>
  </si>
  <si>
    <t>ROASTED CHESTNUTS + RUM</t>
  </si>
  <si>
    <t>FRAG-RCR-AGX</t>
  </si>
  <si>
    <t>WW-FRAG-H19-ROASTED-CHESTNUTS-RUM</t>
  </si>
  <si>
    <t>FRAG-RCR-AGX-10ML-BND</t>
  </si>
  <si>
    <t>FRAG-RCR-AGX-2OZ-BND</t>
  </si>
  <si>
    <t>FRAG-RCR-AGX-16OZ-BND</t>
  </si>
  <si>
    <t>FRAG-RCR-AGX-1GAL-BND</t>
  </si>
  <si>
    <t>FRAG-RCR-AGX-25LBS-BND</t>
  </si>
  <si>
    <t>FRAG-RCR-AGX-50LBS-BND</t>
  </si>
  <si>
    <t>VIEW ALL, HOLIDAY, NEW ARRIVALS, SWEET, GOURMAND, VANILLA</t>
  </si>
  <si>
    <t>SPICY + SWEET</t>
  </si>
  <si>
    <t>Top Cognac, Dark Rum, Lemon Zest
Middle Roasted Chestnuts, Maple, Cedar
Base Tonka Bean, Charred Vanilla, Oakmoss</t>
  </si>
  <si>
    <t>Usage Levels:
Candles: 8-12%    
Soaps: 6%
Lotions: 11%
Flashpoint:
200 F / 93 C
[Fragrance Specification Sheet] [https://drive.google.com/drive/folders/1VotHQqxFq0KGPU8c04RR7sb1y-b4XE6t]
[IFRA Data Sheet] [https://drive.google.com/drive/folders/1eWr-H8mudNOHtp2fvNivRe9j6fSexVcp]</t>
  </si>
  <si>
    <t>Contains Essential Oils of Davana from Indes, Tonka absolute from Brazil, Sumatra from Somalia, Orange from USA, Lemon from USA,
Lime from Canada, Cedarwood from Virginia USA, Lemon from Taiwan &amp; USA, Orange peel from USA, Green Cognac from France, Labdanum Absolute from Spain</t>
  </si>
  <si>
    <t>Boozy yet refined, spiced brandy mingles with buttery chestnut for a sweet and playful holiday twist.</t>
  </si>
  <si>
    <t>A boozy, yet refined holiday twist.</t>
  </si>
  <si>
    <t>FRAG-RPA-PRE</t>
  </si>
  <si>
    <t>WW-18-FRAG-THUMB-ROSE PATCHOULI AMBER</t>
  </si>
  <si>
    <t>WW-18-FRAG-ROSE PATCHOULI AMBER-ALT1</t>
  </si>
  <si>
    <t>FRAG-RPA-PRE-10ML-BND</t>
  </si>
  <si>
    <t>FRAG-RPA-PRE-2OZ-BND</t>
  </si>
  <si>
    <t>FRAG-RPA-PRE-16OZ-BND</t>
  </si>
  <si>
    <t>FRAG-RPA-PRE-1GAL-BND</t>
  </si>
  <si>
    <t>FRAG-RPA-PRE-25LBS-BND</t>
  </si>
  <si>
    <t>FRAG-RPA-PRE-50LBS-BND</t>
  </si>
  <si>
    <t>SPICY, WOODY, FLORAL</t>
  </si>
  <si>
    <t>AROMATIC, FLORAL, VIEW ALL, TOP SELLERS, FALL, SPA, LAVENDER, ROSE, JASMINE, PATCHOULI, AMBER, MUSK, SANDALWOOD, ORANGE</t>
  </si>
  <si>
    <t>FALL, SPA</t>
  </si>
  <si>
    <t>LAVENDER, ROSE, JASMINE, PATCHOULI, AMBER, MUSK, SANDALWOOD, ORANGE</t>
  </si>
  <si>
    <t>INTRIGUING + THERAPEUTIC</t>
  </si>
  <si>
    <r>
      <t xml:space="preserve">Top </t>
    </r>
    <r>
      <rPr/>
      <t xml:space="preserve">Sparkling Lemon, Lavender, Orange Peels </t>
    </r>
    <r>
      <t xml:space="preserve">
Middle Shaved Cinnamon, Heady Rose, White Jasmine 
Base Red Patchouli, Warm Amber, Musk, Sandalwood</t>
    </r>
  </si>
  <si>
    <t>Usage Levels:
Candles: 8-12%   
Soaps: 8%   
Lotions: 43%
Flashpoint:
200 F / 93 C 
[Fragrance Specification Sheet]   [https://drive.google.com/open?id=1xXCYCLIX7lTZtWyuGydA9242NNX4hd7F]   
[IFRA Data Sheet]   [https://drive.google.com/open?id=1WDpX9PQVGTyZf0tUktSvW4XYsIMcgK7k]</t>
  </si>
  <si>
    <t>Contains Essential Oils of Patchouli from Indonesia, Orange from United States and Brazil, Cedarwood from United States, + Cinnamon Leaf from Sri Lanka</t>
  </si>
  <si>
    <t xml:space="preserve">Deep patchouli and warm amber intermingle with fresh citrus and heady rose for an intoxicating blend of divine creation.
</t>
  </si>
  <si>
    <t>Deep patchouli and warm amber intermingle with fresh citrus and heady rose.</t>
  </si>
  <si>
    <t xml:space="preserve">ROSE WATER + HIBISCUS
 </t>
  </si>
  <si>
    <t>FRAG-RSH-CSM</t>
  </si>
  <si>
    <t>WW-2020 SPRING-FRAG-THUMB-ROSEWATER-HIBISCUS</t>
  </si>
  <si>
    <t>WW-2020 SPRING-FRAG-PDP-ROSEWATER-HIBISCUS</t>
  </si>
  <si>
    <t>ROSEWATER + HIBISCUS</t>
  </si>
  <si>
    <t>FRAG-RSH-CSM-10ML-BND</t>
  </si>
  <si>
    <t>FRAG-RSH-CSM-2OZ-BND</t>
  </si>
  <si>
    <t>FRAG-RSH-CSM-16OZ-BND</t>
  </si>
  <si>
    <t>FRAG-RSH-CSM-1GAL-BND</t>
  </si>
  <si>
    <t>FRAG-RSH-CSM-25LBS-BND</t>
  </si>
  <si>
    <t>FRAG-RSH-CSM-50LBS-BND</t>
  </si>
  <si>
    <t>FLORAL, GREEN</t>
  </si>
  <si>
    <t>FLORAL, GREEN, VIEW ALL, NEW ARRIVALS, SPRING, SUMMER, MUSK</t>
  </si>
  <si>
    <t>MUSK</t>
  </si>
  <si>
    <t>BRIGHT + FLORAL</t>
  </si>
  <si>
    <t>Top Rose Water, Dewy Hibiscus
Middle NOTES Stargazer Lily, Persian Ivy
Base White Woods, Spring Musk</t>
  </si>
  <si>
    <t xml:space="preserve"> 200°F / 93°C</t>
  </si>
  <si>
    <t>Usage Levels:
Candles: 8-12%          
Soaps: 40%          
Lotions: 40%
Flash Point:
200°F / 93°C
[Fragrance Specification Sheet][https://drive.google.com/file/d/1Xx5KobzFZ5aN02tmcqlyqaPGMB9N3Q6A/view]
[IFRA Data Sheet][https://drive.google.com/file/d/1ZRGOn8SDkKdtX5nvnH2hOkVLOmMSJtBp/view]</t>
  </si>
  <si>
    <t>Contains Essential Oils of Citrus + Bergamot</t>
  </si>
  <si>
    <t>FRAG-STB-TAK</t>
  </si>
  <si>
    <t>WW-18-FRAG-THUMB-SAFFRON TOBACCO</t>
  </si>
  <si>
    <t>WW-18-FRAG-SAFFRON TOBACCO-ALT1</t>
  </si>
  <si>
    <t>FRAG-STB-TAK-10ML-BND</t>
  </si>
  <si>
    <t>FRAG-STB-TAK-2OZ-BND</t>
  </si>
  <si>
    <t>FRAG-STB-TAK-16OZ-BND</t>
  </si>
  <si>
    <t>FRAG-STB-TAK-1GAL-BND</t>
  </si>
  <si>
    <t>FRAG-STB-TAK-25LBS-BND</t>
  </si>
  <si>
    <t>FRAG-STB-TAK-50LBS-BND</t>
  </si>
  <si>
    <t>SPICY, SWEET</t>
  </si>
  <si>
    <t>SUMMER, LUXURY, FLORAL, SWEET, VIEW ALL, TOP SELLERS, VANILLA</t>
  </si>
  <si>
    <t>FLORAL, SWEET</t>
  </si>
  <si>
    <t>REBELLIOUS + SEXY</t>
  </si>
  <si>
    <r>
      <t xml:space="preserve">Top Saffron, White Tea 
Middle </t>
    </r>
    <r>
      <rPr/>
      <t>Purple Peonies</t>
    </r>
    <r>
      <t>, Orchid, Tobacco 
Base Vanilla, Almond Milk, Tonka Bean</t>
    </r>
  </si>
  <si>
    <t>Usage Levels:
Candles: 8-12%    
Soaps: 21%        
Lotions: 16%
Flashpoint:                
212 F / 100 C 
[Fragrance Specification Sheet]   [https://drive.google.com/open?id=1xftu-Zf7YgWNojv41NKlFAeIUJZEcmQ2]  
[IFRA Data Sheet]    [https://drive.google.com/open?id=1KCRq1KUBECkSKzyvKRtfsHTXuLrVUw4p]</t>
  </si>
  <si>
    <t>Contains Essential Oils of Guaiac Wood from Paraguay, Clove Leaf from Madagascar, Patchouli from Indonesia, Sandalwood Yellow from Australia</t>
  </si>
  <si>
    <t>Exotic, mysterious saffron and white tea blend with orchid, tobacco leaf and fold into creamy vanilla.</t>
  </si>
  <si>
    <t>Exotic, mysterious saffron and white tea blend with orchid, tobacco leaf and vanilla.</t>
  </si>
  <si>
    <t>FRAG-SLV-HAR</t>
  </si>
  <si>
    <t>WW-18-FRAG-THUMB-SAGE LAVENDER</t>
  </si>
  <si>
    <t>WW-18-FRAG-SAGE LAVENDER-ALT1</t>
  </si>
  <si>
    <t>FRAG-SLV-HAR-10ML-BND</t>
  </si>
  <si>
    <t>FRAG-SLV-HAR-2OZ-BND</t>
  </si>
  <si>
    <t>FRAG-SLV-HAR-16OZ-BND</t>
  </si>
  <si>
    <t>FRAG-SLV-HAR-1GAL-BND</t>
  </si>
  <si>
    <t>FRAG-SLV-HAR-25LBS-BND</t>
  </si>
  <si>
    <t>FRAG-SLV-HAR-50LBS-BND</t>
  </si>
  <si>
    <t>SPA, VIEW ALL, TOP SELLERS, SPRING, AROMATIC, GREEN, LAVENDER, MUSK</t>
  </si>
  <si>
    <t>AROMATIC, GREEN</t>
  </si>
  <si>
    <t>LAVENDER, MUSK</t>
  </si>
  <si>
    <t>SOOTHING + SPA</t>
  </si>
  <si>
    <r>
      <t xml:space="preserve">Top Lavender, Juniper Water 
Middle Cardamom, Sage, </t>
    </r>
    <r>
      <rPr/>
      <t>Davana</t>
    </r>
    <r>
      <t xml:space="preserve"> 
Base Musk, White Woods, </t>
    </r>
    <r>
      <rPr/>
      <t>Beach Wood</t>
    </r>
  </si>
  <si>
    <t>Usage Levels:
Candles: 8-12%  
Soaps: 58%   
Lotions: 80%
Flashpoint: 
196 F / 91 C 
This fragrance was previously JUNIPER WATER, LAVENDER + SAGE.
[Fragrance Specification Sheet]   [https://drive.google.com/open?id=1xz3O_dQq7aSWeP30MTv54wP3M1U8gR9Y]   
[IFRA Data Sheet]    [https://drive.google.com/open?id=1irSVENgIQ7QSqXqVfmQPPE4nimpBX_rS]</t>
  </si>
  <si>
    <t>Contains Essential Oils of Orange from United States, Clove Bud from Indonesia, Cardamom Seed from Guatemala, Lemon Peel from Germany, Argentina, Brazil, and South Africa, Clary Sage from Russia, + Lavender from France</t>
  </si>
  <si>
    <t xml:space="preserve">Relaxing sage and lavender soothe the soul carried fluidly by crisp juniper water. </t>
  </si>
  <si>
    <t>FRAG-SAH-PRE</t>
  </si>
  <si>
    <t>WW-18-FRAG-THUMB-SALT AIR HONEYDEW</t>
  </si>
  <si>
    <t>WW-18-FRAG-SALT AIR HONEYDEW-ALT1</t>
  </si>
  <si>
    <t>FRAG-SAH-PRE-10ML-BND</t>
  </si>
  <si>
    <t>FRAG-SAH-PRE-2OZ-BND</t>
  </si>
  <si>
    <t>FRAG-SAH-PRE-16OZ-BND</t>
  </si>
  <si>
    <t>FRAG-SAH-PRE-1GAL-BND</t>
  </si>
  <si>
    <t>FRAG-SAH-PRE-25LBS-BND</t>
  </si>
  <si>
    <t>FRAG-SAH-PRE-50LBS-BND</t>
  </si>
  <si>
    <t>AQUATIC, VIEW ALL, TOP SELLERS, SUMMER, JASMINE, ROSE, MUSK</t>
  </si>
  <si>
    <t>JASMINE, ROSE, MUSK</t>
  </si>
  <si>
    <t>TROPICAL + SALTY</t>
  </si>
  <si>
    <t>Top Ozonic Accord, Aqua Lotus 
Middle Melon Essence, Jasmine Petals, Rosewater 
Base White Woods, Sheer Musk</t>
  </si>
  <si>
    <t>Usage Levels:
Candles: 8-12%   
Soaps: 11%   
Lotions: 60% 
Flashpoint: 
200 F / 93 C
This fragrance was previously SALT AIR. 
[Fragrance Specification Sheet]   [https://drive.google.com/open?id=1y2bf29RinplRbRHB5v6JOjiMUOHgiiDy]   
[IFRA Data Sheet]    [https://drive.google.com/open?id=1g_5UIcDroZmWZWSqaPJDQvkFXGie88eT]</t>
  </si>
  <si>
    <t>Contains Essential Oils of Orange Oil from the United States, Clove Bud from Indonesia, Cardamom Seed from Guatemala, Lemon Peel from Germany, Argentina, Brazil, South Africa, Clary Sage from Russia, + Lavender from France</t>
  </si>
  <si>
    <t xml:space="preserve">Sea salt, crashing waves and ocean breezes mingle with soft wispy fruits and subtle musk for an intoxicating walk on the beach. </t>
  </si>
  <si>
    <t>Sea salt, crashing waves and ocean breezes mingle with wispy fruits and subtle musk.</t>
  </si>
  <si>
    <t xml:space="preserve">SALTED CARAMEL + KAHLUA               </t>
  </si>
  <si>
    <t>FRAG-SCK-HAR</t>
  </si>
  <si>
    <t>WW-FRAG-H19-SALTED-CARAMEL-KAHLUA</t>
  </si>
  <si>
    <t xml:space="preserve">WW-FRAG-H19-SALTED-CARAMEL-KAHLUA </t>
  </si>
  <si>
    <t>FRAG-SCK-HAR-10ML-BND</t>
  </si>
  <si>
    <t>FRAG-SCK-HAR-2OZ-BND</t>
  </si>
  <si>
    <t>FRAG-SCK-HAR-16OZ-BND</t>
  </si>
  <si>
    <t>FRAG-SCK-HAR-1GAL-BND</t>
  </si>
  <si>
    <t>FRAG-SCK-HAR-25LBS-BND</t>
  </si>
  <si>
    <t>FRAG-SCK-HAR-50LBS-BND</t>
  </si>
  <si>
    <t>VIEW ALL, NEW ARRIVALS, ALL NATURAL, HOLIDAY, SWEET, GOURMAND, VANILLA</t>
  </si>
  <si>
    <t>SALTY + CREAMY</t>
  </si>
  <si>
    <t>Top Toasted Sugar, Buttercream 
Middle Creamy Vanilla, Nutmeg 
Base Caramel, Cookie Dough, Coffee Liqueur</t>
  </si>
  <si>
    <t>Usage Levels:
Candles: 8-12%    
Soaps: 100%
Lotions: 100%
Flashpoint:
212 F / 100 C
[Fragrance Specification Sheet] [https://drive.google.com/drive/folders/1VotHQqxFq0KGPU8c04RR7sb1y-b4XE6t]
[IFRA Data Sheet] [https://drive.google.com/drive/folders/1eWr-H8mudNOHtp2fvNivRe9j6fSexVcp]</t>
  </si>
  <si>
    <t>This fragrance does not contain essential oils.</t>
  </si>
  <si>
    <t>Sweet, creamy, + a little boozy, toasted sugar, buttercream, and caramel are the perfect match for hints of caramel and coffee liquer.</t>
  </si>
  <si>
    <t>Sweet, creamy, and slightly boozy with hints of caramel and coffee.</t>
  </si>
  <si>
    <t>SANDALWOOD INCENSE + EXOTIC AMBER</t>
  </si>
  <si>
    <t>FRAG-SIA-HAR</t>
  </si>
  <si>
    <t>NEW WW-19-FRAG-SANDALWOOD_INCENSE__EXOTIC_AMBER_THUMBNAIL (1)</t>
  </si>
  <si>
    <t>WW-19-FRAG-SANDALWOOD_INCENSE_EXOTIC_AMBER (1)</t>
  </si>
  <si>
    <t>FRAG-SIA-HAR-10ML-BND</t>
  </si>
  <si>
    <t>FRAG-SIA-HAR-2OZ-BND</t>
  </si>
  <si>
    <t>FRAG-SIA-HAR-16OZ-BND</t>
  </si>
  <si>
    <t>FRAG-SIA-HAR-1GAL-BND</t>
  </si>
  <si>
    <t>FRAG-SIA-HAR-25LBS-BND</t>
  </si>
  <si>
    <t>FRAG-SIA-HAR-50LBS-BND</t>
  </si>
  <si>
    <t>WOODY, SPICY, VIEW ALL, NEW ARRIVALS, SUMMER, SPRING, SPA</t>
  </si>
  <si>
    <t>SUMMER, FALL, SPA</t>
  </si>
  <si>
    <t>BERGAMOT, JASMINE, SANDALWOOD, VANILLA, AMBER</t>
  </si>
  <si>
    <t>GROUNDING + SENSUOUS</t>
  </si>
  <si>
    <t>Top Bergamot, Grapefruit, Muskmelon
Middle Exotic Jasmine, Persian Clay, Leather
Bottom Sandalwood, Vanilla, Amber, Spice</t>
  </si>
  <si>
    <t>Max Usage Levels:
Candles: 8-12%    
Soaps: 2%        
Lotions: 5%
Flashpoint:
212 F / 100 C 
[Fragrance Specification Sheet]   [https://drive.google.com/file/d/1L4zCS4p36YcPiCFd98g8xrVKiV-8zmrD/view?usp=sharing]   [IFRA Data Sheet]    [https://drive.google.com/file/d/1KkXgTjMO8VYhi5MWsgwn0eN0Er7X0Rjt/view?usp=sharing]</t>
  </si>
  <si>
    <t>Contains Essential Oils of Cedarwood from USA + Canada, Flaxseed from USA, Balsam from El Salvador, Copaiba Resin from France + Germany, Patchouli from Indonesia, Grapefruit Peel from Germany + Argentina, Guaiacwood from Paraguay, and Vetiver from Hait</t>
  </si>
  <si>
    <t xml:space="preserve">Escape to a far away, exotic land in a rich and sensuous escapade through the desert. Sweet sandalwood, warm amber, and heady jasmine collide with muskmelon and citrus.
</t>
  </si>
  <si>
    <t xml:space="preserve">Sweet sandalwood, warm amber, and heady jasmine collide with muskmelon and citrus.
</t>
  </si>
  <si>
    <t>SHEER VANILLA + ORCHID</t>
  </si>
  <si>
    <t>FRAG-SVO-PRE</t>
  </si>
  <si>
    <t>WW-18-FRAG-THUMB-SHEER VANILA ORCHID</t>
  </si>
  <si>
    <t>WW-18-FRAG-VANILLA ORCHID-ALT1</t>
  </si>
  <si>
    <t>FRAG-SVO-PRE-10ML-BND</t>
  </si>
  <si>
    <t>FRAG-SVO-PRE-2OZ-BND</t>
  </si>
  <si>
    <t>FRAG-SVO-PRE-16OZ-BND</t>
  </si>
  <si>
    <t>FRAG-SVO-PRE-1GAL-BND</t>
  </si>
  <si>
    <t>FRAG-SVO-PRE-25LBS-BND</t>
  </si>
  <si>
    <t>FRAG-SVO-PRE-50LBS-BND</t>
  </si>
  <si>
    <t>VIEW ALL, EDITORS PICKS, LUXURY, SUMMER, FLORAL, SWEET, JASMINE, VANILLA, SANDALWOOD, AMBER, TUBEROSE</t>
  </si>
  <si>
    <r>
      <t xml:space="preserve">LUXURY, </t>
    </r>
    <r>
      <rPr/>
      <t>SUMMER</t>
    </r>
  </si>
  <si>
    <t>JASMINE, VANILLA, SANDALWOOD, AMBER, TUBEROSE</t>
  </si>
  <si>
    <t>CREAMY + SEXY</t>
  </si>
  <si>
    <r>
      <t xml:space="preserve">Top White Orchid, </t>
    </r>
    <r>
      <rPr/>
      <t>Lemon Blossom</t>
    </r>
    <r>
      <t xml:space="preserve">
Middle Jasmine, </t>
    </r>
    <r>
      <rPr/>
      <t xml:space="preserve">Tuberose, Frangipani </t>
    </r>
    <r>
      <t xml:space="preserve">
Base Vanilla, Sandalwood, Amber</t>
    </r>
  </si>
  <si>
    <t xml:space="preserve">Usage Levels:
Candles: 8-12%   
Soaps: 11%   
Lotions: 11%
Flashpoint: 
200 F / 93 C
[Fragrance Specification Sheet]   [https://drive.google.com/open?id=1yEcgv0hOW1tr72pm8EAYQqiPzr4AMJDc]  [IFRA Data Sheet]   [https://drive.google.com/open?id=1LHItA4gq6Z8J_sOgDhClY6e6M1c61EgT] 
</t>
  </si>
  <si>
    <t>Order now and save your spot in line! A very elegant vanilla. The soft florals take center stage as sweet vanilla and warm amber linger in the background.</t>
  </si>
  <si>
    <t>Soft florals take center stage as sweet vanilla and warm amber linger in the background.</t>
  </si>
  <si>
    <t>FRAG-SCL-HAR</t>
  </si>
  <si>
    <t>WW-18-FRAG-THUMB-SMOKED CEDAR LEATHER</t>
  </si>
  <si>
    <t>WW-18-FRAG-SMOKED CEDAR LEATHER-ALT1</t>
  </si>
  <si>
    <t>FRAG-SCL-HAR-10ML-BND</t>
  </si>
  <si>
    <t>FRAG-SCL-HAR-2OZ-BND</t>
  </si>
  <si>
    <t>FRAG-SCL-HAR-16OZ-BND</t>
  </si>
  <si>
    <t>FRAG-SCL-HAR-1GAL-BND</t>
  </si>
  <si>
    <t>FRAG-SCL-HAR-25LBS-BND</t>
  </si>
  <si>
    <t>FRAG-SCL-HAR-50LBS-BND</t>
  </si>
  <si>
    <t>WOODY, SPICY, VIEW ALL, ORIENTAL, MASCULINE, CEDAR</t>
  </si>
  <si>
    <r>
      <t xml:space="preserve">VIEW ALL, </t>
    </r>
    <r>
      <rPr/>
      <t>EDITOR' PICKS</t>
    </r>
  </si>
  <si>
    <t>FALL, MASCULINE</t>
  </si>
  <si>
    <r>
      <t xml:space="preserve">WOODY, SPICY, </t>
    </r>
    <r>
      <rPr/>
      <t>ORIENTAL</t>
    </r>
  </si>
  <si>
    <t xml:space="preserve">CEDAR </t>
  </si>
  <si>
    <t>smoky + REBELLIOUS</t>
  </si>
  <si>
    <t>Top Cumin, Cedar Leaf, Apple 
Middle Oregano, Anise, Cannabis 
Base Spice, Warm Leather, Smoke</t>
  </si>
  <si>
    <t>Usage Levels:
Candles: 8-12%   
Soaps: 10%   
Lotions: 10% 
Flashpoint: 
212 F / 100 C 
[Fragrance Specification Sheet]   [https://drive.google.com/open?id=1yODXs05qYAhUJLLfS_4wgBxXawB_O4Ev]   
[IFRA Data Sheet]  [https://drive.google.com/open?id=1eoO-EcBQphvyC30HP5KftaeOh_5KrOCJ]</t>
  </si>
  <si>
    <t>Contains Essential Oils of Star Anise from China, Cedar from USA, Ginger Root from China, Origanum, Thuja Occidentalis Leaf from Canada, Patchouli from indonesia, Cumin Seed, Guaiacwood from Paraguay, Vetiveria Zizanoides Root from Haiti, Cedrus Atlantica from Morocco, Clove Terpenes</t>
  </si>
  <si>
    <t>An intriguing, fiery fragrance reminiscent of enjoying a roaring fireplace curled up on a plush leather couch.</t>
  </si>
  <si>
    <t>An intriguing, fiery fragrance reminiscent of enjoying a roaring fireplace.</t>
  </si>
  <si>
    <t>SPICED BERGAMOT + LABDANUM</t>
  </si>
  <si>
    <t>FRAG-SBL-HAR</t>
  </si>
  <si>
    <t>WW-19-FRAG-THUMB-SPICED-BERGAMOT-LABDANUM</t>
  </si>
  <si>
    <t>WW-19-FRAG-PDP-SPICED-BERGAMOT-LABDANUM</t>
  </si>
  <si>
    <t>FRAG-SBL-HAR-10ML-BND</t>
  </si>
  <si>
    <t>FRAG-SBL-HAR-2OZ-BND</t>
  </si>
  <si>
    <t>FRAG-SBL-HAR-16OZ-BND</t>
  </si>
  <si>
    <t>FRAG-SBL-HAR-1GAL-BND</t>
  </si>
  <si>
    <t>FRAG-SBL-HAR-25LBS-BND</t>
  </si>
  <si>
    <t>FRAG-SBL-HAR-50LBS-BND</t>
  </si>
  <si>
    <t>SWEET, SPICY</t>
  </si>
  <si>
    <t>VIEW ALL, ALL NATURAL, FALL, SWEET, SPICY, BERGAMOT, LAVENDER, VETIVER, VANILLA</t>
  </si>
  <si>
    <t>BERGAMOT, LAVENDER, VETIVER, VANILLA</t>
  </si>
  <si>
    <t>Top Bergamot, Grapefruit, Pepper 
Middle Vetiver, Geranium, Lavender 
Base  Tobacco, Leather, Clove, Vanilla</t>
  </si>
  <si>
    <t>67 C / 153 F</t>
  </si>
  <si>
    <t>Usage Levels:
Candles: 8-12%    
Soaps: 14%
Lotions: 14%
Flashpoint:
67 C / 153 F
[Fragrance Specification Sheet]   [https://drive.google.com/open?id=1ycziVFGzPiPORQmdlLweuIAH8v1Eeky1]   [IFRA Data Sheet]   [https://drive.google.com/open?id=1nqlk7xWUozufRRw07G0cnj8_NXut4MW1]</t>
  </si>
  <si>
    <t>Contains Essential Oils of Cedar from the United States, Clove Bud from Indonesia, Geranium from China, Ylang Ylang Flower from France, Black Pepper Seed from India, Bergamot from Italy, Cinnamomum Cassia from China,
Lemon Peel from Germany, Argentina, Brazil, or South Africa, Orange Peel from Brazil, Grapefruit Peel from Germany, Argentina, Brazil, and Belize, Vetiver Root from Haiti, + Lavender from France</t>
  </si>
  <si>
    <t>Slightly spicy pepper and warm citrus are rounded out with sweet lavender, vanilla + smoky tobacco. This fragrance is ISO 9235 Certified.</t>
  </si>
  <si>
    <t xml:space="preserve">Spicy pepper and warm citrus rounded with sweet vanilla and smoky tobacco. </t>
  </si>
  <si>
    <t>SPICED PEAR + WHISKEY</t>
  </si>
  <si>
    <t>FRAG-SPW-BRJ</t>
  </si>
  <si>
    <t>WW-FRAG-H19-SPICED-PEAR-WHISKEY</t>
  </si>
  <si>
    <t>FRAG-SPW-BRJ-10ML-BND</t>
  </si>
  <si>
    <t>FRAG-SPW-BRJ-2OZ-BND</t>
  </si>
  <si>
    <t>FRAG-SPW-BRJ-16OZ-BND</t>
  </si>
  <si>
    <t>FRAG-SPW-BRJ-1GAL-BND</t>
  </si>
  <si>
    <t>FRAG-SPW-BRJ-25LBS-BND</t>
  </si>
  <si>
    <t>FRAG-SPW-BRJ-50LBS-BND</t>
  </si>
  <si>
    <t>VIEW ALL, NEW ARRIVALS, ALL NATURAL, HOLIDAY, SWEET, GOURGMAND, VANILLA, CEDAR, BERRIES</t>
  </si>
  <si>
    <t>VANILLA, CEDAR, BERRIES</t>
  </si>
  <si>
    <t>SWEET + TANGY</t>
  </si>
  <si>
    <t>Top Anjou Pear, Tangelo, Iced Raspberry
Middle Cinnamon, Crushed Clove, Peppermint
Base Brown Sugar, Vanilla Bean, Cedarwood</t>
  </si>
  <si>
    <t xml:space="preserve">132 F / 55 C </t>
  </si>
  <si>
    <t>Usage Levels:
Candles: 8-12%    
Soaps: 5%
Lotions: 8%
Flashpoint:
132 F / 55 C
[Fragrance Specification Sheet] [https://drive.google.com/drive/folders/1VotHQqxFq0KGPU8c04RR7sb1y-b4XE6t]
[IFRA Data Sheet] [https://drive.google.com/drive/folders/1eWr-H8mudNOHtp2fvNivRe9j6fSexVcp]</t>
  </si>
  <si>
    <t>Contains Essential Oils of Cinnamon Leaf from Indonesia, Clove leaf from Indonesia, Balsam from Peru, Orange from USA and Brasil, Peppermint from India, + Cedarwood from Texas</t>
  </si>
  <si>
    <t>Sweet + juicy, anjou pear, tangelo, and iced raspberry is muddled with cinnamon, crushed clove, and brown sugar, reminicent of hot toddy.</t>
  </si>
  <si>
    <t>Sweet + juicy, reminiscent of hot toddy.</t>
  </si>
  <si>
    <t>STAR JASMINE + SANTAL</t>
  </si>
  <si>
    <t>FRAG-SJS-TAK</t>
  </si>
  <si>
    <t>WW-19-FRAG-THUMB-STAR-JASMINE-SANTAL</t>
  </si>
  <si>
    <t>WW-19-FRAG-PDP-STAR-JASMINE-SANTAL</t>
  </si>
  <si>
    <t>FRAG-SJS-TAK-10ML-BND</t>
  </si>
  <si>
    <t>FRAG-SJS-TAK-2OZ-BND</t>
  </si>
  <si>
    <t>FRAG-SJS-TAK-16OZ-BND</t>
  </si>
  <si>
    <t>FRAG-SJS-TAK-1GAL-BND</t>
  </si>
  <si>
    <t>FRAG-SJS-TAK-25LBS-BND</t>
  </si>
  <si>
    <t>FRAG-SJS-TAK-50LBS-BND</t>
  </si>
  <si>
    <t>VIEW ALL, ALL NATURAL, FALL, FLORAL, WOODY, BERGAMOT, JASMINE, ROSE, AMBER, CEDAR, SANDALWOOD, ORANGE</t>
  </si>
  <si>
    <t>ALL NATURAL, FALL</t>
  </si>
  <si>
    <t>BERGAMOT, JASMINE, ROSE, AMBER, CEDAR, SANDALWOOD, ORANGE</t>
  </si>
  <si>
    <t>SOFT + smoky</t>
  </si>
  <si>
    <t xml:space="preserve">Top Bergamot, Citrus, Lavandin 
Middle Jasmine, Lily, Rose 
Base Amber, Cedarwood, Sandalwood
</t>
  </si>
  <si>
    <t>195 F / 90 C</t>
  </si>
  <si>
    <t>Usage Levels:
Candles: 8-12%    
Soaps: 26%
Lotions: 5%
Flashpoint:
195 F / 90 C
[Fragrance Specification Sheet]   [https://drive.google.com/open?id=1-oWQ-zcsE3PIOCpJZuwhZrxqAdcaeXp6]   [IFRA Data Sheet]    [https://drive.google.com/open?id=1_Bk_ZJGVYcGKnlb1xiiuq5kTyG5_M6cK]</t>
  </si>
  <si>
    <t xml:space="preserve">Contains Essential Oils of Bergamot, Lavandin, Cedarwood, Virginian Patchouli, + Lime 
</t>
  </si>
  <si>
    <t>Bright and clean, bergamot, citrus, and lavender balance beautifully with warm, sultry, sandalwood and cedarwood, and amber. This fragrance is ISO 9235 Certified.</t>
  </si>
  <si>
    <t>Bright bergamot and citrus combine beautifully with sultry musk and woods.</t>
  </si>
  <si>
    <t>SWEET CITRUS + TONKA BEAN</t>
  </si>
  <si>
    <t>FRAG-CTB-HAR</t>
  </si>
  <si>
    <t>WW-19-FRAG-THUMB-SWEET-CITRUS-TONKA-BEAN</t>
  </si>
  <si>
    <t>WW-19-FRAG-PDP-SWEET-CITRUS-TONKA-BEAN</t>
  </si>
  <si>
    <t>FRAG-CTB-HAR-10ML-BND</t>
  </si>
  <si>
    <t>FRAG-CTB-HAR-2OZ-BND</t>
  </si>
  <si>
    <t>FRAG-CTB-HAR-16OZ-BND</t>
  </si>
  <si>
    <t>FRAG-CTB-HAR-1GAL-BND</t>
  </si>
  <si>
    <t>FRAG-CTB-HAR-25LBS-BND</t>
  </si>
  <si>
    <t>FRAG-CTB-HAR-50LBS-BND</t>
  </si>
  <si>
    <t>SWEET, CITRUS</t>
  </si>
  <si>
    <t>VIEW ALL, ALL NATURAL, SUMMER, GOURMAND, SWEET, CITRUS, COCONUT, VANILLA</t>
  </si>
  <si>
    <t>ALL NATURAL, SUMMER, GOURMAND</t>
  </si>
  <si>
    <t>JUICY CITRUS + CREAMY</t>
  </si>
  <si>
    <t>Top Lemon Zest 
Middle Coconut Milk 
Base Shea Butter, Vanilla Sugar</t>
  </si>
  <si>
    <t xml:space="preserve">163 F / 72 C </t>
  </si>
  <si>
    <t>Usage Levels:
Candles: 8-12%    
Soaps: 28%
Lotions: 28%
Flashpoint:
163 °F / 72 °C 
[Fragrance Specification Sheet]   [https://drive.google.com/open?id=1-m4gfxQeqKUAW_67I8pgmcveo8ZSCr9w]   [IFRA Data Sheet]    [https://drive.google.com/open?id=1NKlrHZ5gHwNODmEVSkrbNYIs4oXCJB8g]</t>
  </si>
  <si>
    <t>Contains Essential Oils of Lemon Peel from Germany, Argentina, + Brazil</t>
  </si>
  <si>
    <t>Order now and save your spot in line!
Zesty lemon and coconut milk steal the show on a blissful summers eve. 
This fragrance is ISO 9235 Certified.</t>
  </si>
  <si>
    <t xml:space="preserve">Zesty lemon and coconut milk steal the show on a blissful summers eve. 
</t>
  </si>
  <si>
    <t>TANGERINE + PEACH TEA</t>
  </si>
  <si>
    <t>FRAG-TPT-HAR</t>
  </si>
  <si>
    <t>WW-19-FRAG-THUMB-TANGERINE-PEACH-TEA</t>
  </si>
  <si>
    <t>WW-19-FRAG-PDP-TANGERINE-PEACH-TEA</t>
  </si>
  <si>
    <t>FRAG-TPT-HAR-10ML-BND</t>
  </si>
  <si>
    <t>FRAG-TPT-HAR-2OZ-BND</t>
  </si>
  <si>
    <t>FRAG-TPT-HAR-16OZ-BND</t>
  </si>
  <si>
    <t>FRAG-TPT-HAR-1GAL-BND</t>
  </si>
  <si>
    <t>FRAG-TPT-HAR-25LBS-BND</t>
  </si>
  <si>
    <t>FRAG-TPT-HAR-50LBS-BND</t>
  </si>
  <si>
    <t>VIEW ALL, ALL NATURAL, SUMMER, SWEET, FRUITY, VANILLA, PEACH</t>
  </si>
  <si>
    <t>VANILLA, PEACH</t>
  </si>
  <si>
    <t>HAPPY + CELEBRATIONS</t>
  </si>
  <si>
    <t>Top Grapefruit, Green Foliage 
Middle Peach, Apricot, Muguet 
Base Vanilla Bean</t>
  </si>
  <si>
    <t xml:space="preserve">201 F / 93 C </t>
  </si>
  <si>
    <t>Usage Levels:
Candles: 8-12%    
Soaps: 6%
Lotions: 6%
Flashpoint:
201 F / 93 C 
[Fragrance Specification Sheet]   [https://drive.google.com/open?id=1-jxkQMu-20ORy6dtQ-pyuTKj2vwu57Lb]   [IFRA Data Sheet]    [https://drive.google.com/open?id=1CGS-eYknKDVs41uH4dti-8WXcZwUvTSB]</t>
  </si>
  <si>
    <t xml:space="preserve">Contains Essential Oils of Orange Terpenes from the United States, Celery Seed Oil from India, Hungary, and USA, and Grapefruit Peel from Germany, Argentina, Brazil, + Belize
</t>
  </si>
  <si>
    <t>Delicate and delicious, apricot, peach, and vanilla are reminiscent of hot summers on Grandma’s porch. This fragrance is ISO 9235 Certified.</t>
  </si>
  <si>
    <t xml:space="preserve">Delicate and delicious, reminiscent of hot summers on Grandma’s porch. </t>
  </si>
  <si>
    <t>FRAG-TSF-PRE</t>
  </si>
  <si>
    <t>WW-18-FRAG-THUMB-TREE SAP FIR</t>
  </si>
  <si>
    <t>WW-18-FRAG-TREE SAP FIR-ALT1</t>
  </si>
  <si>
    <t>FRAG-TSF-PRE-10ML-BND</t>
  </si>
  <si>
    <t>FRAG-TSF-PRE-2OZ-BND</t>
  </si>
  <si>
    <t>FRAG-TSF-PRE-16OZ-BND</t>
  </si>
  <si>
    <t>FRAG-TSF-PRE-1GAL-BND</t>
  </si>
  <si>
    <t>FRAG-TSF-PRE-25LBS-BND</t>
  </si>
  <si>
    <t>FRAG-TSF-PRE-50LBS-BND</t>
  </si>
  <si>
    <t>SPICY, WOODY, VIEW ALL, FALL, HOLIDAY, SPA, LAVENDER, BERGAMOT, PATCHOULI, SANDALWOOD</t>
  </si>
  <si>
    <r>
      <t xml:space="preserve">FALL, HOLIDAY, </t>
    </r>
    <r>
      <rPr/>
      <t>SPA</t>
    </r>
  </si>
  <si>
    <r>
      <rPr/>
      <t>SPICY</t>
    </r>
    <r>
      <t>, WOODY</t>
    </r>
  </si>
  <si>
    <t>LAVENDER, BERGAMOT, PATCHOULI, SANDALWOOD</t>
  </si>
  <si>
    <t>FREE SPIRITED + EARTHY</t>
  </si>
  <si>
    <t>Top Lavender, Bergamot 
Middle Camphor, Mixed Spice 
Base Patchouli, Tree Sap, Sandalwood</t>
  </si>
  <si>
    <t>Usage Levels:
Candles: 8-12%   
Soaps: 1%  
Lotions: 1% 
Flashpoint: 
200 F / 93 C 
This fragrance was previously TREE SAP.
[Fragrance Specification Sheet]   [https://drive.google.com/open?id=1-ZcOhJoI_V9qmwbyvzewhydBy0dWpbd8]   
[IFRA Data Sheet]    [https://drive.google.com/open?id=1yKvK9P_NVwZUzLoSfoGTYkCDBndgF2kV]</t>
  </si>
  <si>
    <t>Contains Essential Oils of Clove Leaf from Indonesia, Eucalyptus from China, Amyris from Dominican Republic, Fir Needle from Canada, Lemon from United States, Patchouli from Indonesia, Guaiacwood from Paraguay, Cedarwood from USA, Ginger from China, Birch
Tar from United States, Clary Sage Extract from China + Lavender from Austria</t>
  </si>
  <si>
    <t>Fresh, green and very sappy. A hike through the woods to discover rich aromatic tree sap on your fingers.</t>
  </si>
  <si>
    <t>Fresh, green and very sappy.</t>
  </si>
  <si>
    <t>FRAG-TFP-PRE</t>
  </si>
  <si>
    <t>WW-18-FRAG-THUMB-TUBEROSE FRANGIPANI</t>
  </si>
  <si>
    <t>WW-18-FRAG-TUBEROSE FRANGIPANI-ALT1</t>
  </si>
  <si>
    <t>FRAG-TFP-PRE-10ML-BND</t>
  </si>
  <si>
    <t>FRAG-TFP-PRE-2OZ-BND</t>
  </si>
  <si>
    <t>FRAG-TFP-PRE-16OZ-BND</t>
  </si>
  <si>
    <t>FRAG-TFP-PRE-1GAL-BND</t>
  </si>
  <si>
    <t>FRAG-TFP-PRE-25LBS-BND</t>
  </si>
  <si>
    <t>FRAG-TFP-PRE-50LBS-BND</t>
  </si>
  <si>
    <t>FLORAL, VIEW ALL, LUXURY, JASMINE, SANDALWOOD, GARDENIA, TUBEROSE</t>
  </si>
  <si>
    <r>
      <rPr/>
      <t>FALL</t>
    </r>
    <r>
      <t>, LUXURY</t>
    </r>
  </si>
  <si>
    <t>JASMINE, SANDALWOOD, GARDENIA, TUBEROSE</t>
  </si>
  <si>
    <t>ELEGANT + HEADY</t>
  </si>
  <si>
    <t>Top Creamy Lily, Ocean Accord 
Middle Exotic Jasmine, Gardenia, Tuberose 
Base Sandalwood, Ylang Ylang, White Woods</t>
  </si>
  <si>
    <t>Usage Levels:
Candles: 8-12%    
Soaps: 5%   
Lotions: 5%
Flashpoint: 
200 F / 93 C
This fragrance was previously TUBEROSE, GARDENIA + JASMINE. 
[Fragrance Specification Sheet]   [https://drive.google.com/open?id=1-Y9ZFwPXrbKrIOm6cLo7APKEtrUyucnR]   [IFRA Data Sheet]    [https://drive.google.com/open?id=1gNRvU82-L5N5WmnzrC11rUCCWrzbW3If]</t>
  </si>
  <si>
    <t>Contains Essential Oils of Grapefruit from United States and Mexico, Clove Bud from Indonesia,
Cedarwood from United States, Petitgrain from Paraguay, + Galbanum from France</t>
  </si>
  <si>
    <t>A heady intoxicating fusion of white flowers and fresh ocean commingle with a sophisticated mix of sandalwood, musk and amber.</t>
  </si>
  <si>
    <t>A heady fusion of white flowers, fresh ocean, sandalwood, musk and amber.</t>
  </si>
  <si>
    <t>VIOLET ORRIS + SANDALWOOD</t>
  </si>
  <si>
    <t>FRAG-VOS-AGX</t>
  </si>
  <si>
    <t>WW-18-FRAG-THUMB-VIOLET ORRIS SANDALWOOD</t>
  </si>
  <si>
    <t>WW-18-FRAG-VIOLET ORRIS SANDALWOOD-ALT1</t>
  </si>
  <si>
    <t>FRAG-VOS-AGX-10ML-BND</t>
  </si>
  <si>
    <t>FRAG-VOS-AGX-2OZ-BND</t>
  </si>
  <si>
    <t>FRAG-VOS-AGX-16OZ-BND</t>
  </si>
  <si>
    <t>FRAG-VOS-AGX-1GAL-BND</t>
  </si>
  <si>
    <t>FRAG-VOS-AGX-25LBS-BND</t>
  </si>
  <si>
    <t>FRAG-VOS-AGX-50LBS-BND</t>
  </si>
  <si>
    <t>VIEW ALL, TOP SELLERS, LUXURY, SUMMER, FLORAL, FRUITY, JASMINE, ROSE, PATCHOULI, NEROLI, SANDALWOOD</t>
  </si>
  <si>
    <t>LUXURY, SUMMER</t>
  </si>
  <si>
    <t>JASMINE, ROSE, PATCHOULI, NEROLI, SANDALWOOD</t>
  </si>
  <si>
    <t>SOFT + SEXY</t>
  </si>
  <si>
    <r>
      <t xml:space="preserve">Top Violet </t>
    </r>
    <r>
      <rPr/>
      <t>Flower</t>
    </r>
    <r>
      <t xml:space="preserve">, Lemon </t>
    </r>
    <r>
      <rPr/>
      <t>Zest</t>
    </r>
    <r>
      <t xml:space="preserve">
Middle Jasmine, Rosewood, </t>
    </r>
    <r>
      <rPr/>
      <t>Neroli</t>
    </r>
    <r>
      <t xml:space="preserve"> 
Base Patchouli, Orris, Sandalwood</t>
    </r>
  </si>
  <si>
    <t xml:space="preserve">200 F / 93 C  </t>
  </si>
  <si>
    <t>Usage Levels:
Candles: 8-12%   
Soaps: 8%   
Lotions: 8%
Flashpoint: 
200 F / 93 C
This fragrance was previously VIOLET + SANDALWOOD.  
[Fragrance Specification Sheet]   [https://drive.google.com/open?id=1-LxUh49GUjg14y3P5oJC88K2MVAmDZnJ]   [IFRA Data Sheet]    [https://drive.google.com/open?id=1utocfqtiJ3Q7CoFZveW5soaRwppy9rJZ]</t>
  </si>
  <si>
    <t>Contains Essential Oils of Lemon from Taiwan and United States, Cedarwood from Texas and China, Orange Peel from United States, Mandarin from Italy, + Petitgrain from Paraguay</t>
  </si>
  <si>
    <t xml:space="preserve">Feminine sweet soft violet mingles with exotic woods to create a unique intoxicating floral with a bright touch of citrus. </t>
  </si>
  <si>
    <t>Feminine violet mingles with exotic woods and a touch of citrus.</t>
  </si>
  <si>
    <t>WATERLILY + ROSEHIP</t>
  </si>
  <si>
    <t>FRAG-WLR-HAR</t>
  </si>
  <si>
    <t>WW-S19-FRAG-THUMB-WATERLILY ROSEHIP</t>
  </si>
  <si>
    <t>WW-S19-FRAG-WATERLILY ROSEHIP-ALT1</t>
  </si>
  <si>
    <t>FRAG-WLR-HAR-10ML-BND</t>
  </si>
  <si>
    <t>FRAG-WLR-HAR-2OZ-BND</t>
  </si>
  <si>
    <t>FRAG-WLR-HAR-16OZ-BND</t>
  </si>
  <si>
    <t>FRAG-WLR-HAR-1GAL-BND</t>
  </si>
  <si>
    <t>FRAG-WLR-HAR-25LBS-BND</t>
  </si>
  <si>
    <t>FRAG-WLR-HAR-50LBS-BND</t>
  </si>
  <si>
    <t>FLORAL, VIEW ALL, NEW ARRIVALS, AQUATIC, ALL NATURAL, SPRING, ROSE, ORANGE</t>
  </si>
  <si>
    <t>ALL NATURAL, SPRING</t>
  </si>
  <si>
    <t>ROSE, ORANGE</t>
  </si>
  <si>
    <t>BRIGHT + EARTHY</t>
  </si>
  <si>
    <r>
      <t xml:space="preserve">Top Lemon, Orange Blossom, Mandarin 
Middle Water Lotus, Rose Hip, Geranium 
Base Ocean Pine, </t>
    </r>
    <r>
      <rPr/>
      <t>Rosewood</t>
    </r>
    <r>
      <t>, Coriander</t>
    </r>
  </si>
  <si>
    <t xml:space="preserve"> 187 F / 86 C</t>
  </si>
  <si>
    <t>Usage Levels:
Candles: 8-12%   
Soaps: 65%      
Lotions: 65%
Flashpoint:
187 F / 86 C
[Fragrance Specification Sheet]   [https://drive.google.com/open?id=1-F7LLNDgVRFej9wdG8lE412S3pflNJhL]   [IFRA Data Sheet]    [https://drive.google.com/open?id=1PZxRPvigq1WhzC1icW78MMeX1w9Gxfky]</t>
  </si>
  <si>
    <t xml:space="preserve">Contains Essential Oils of Citronella from Argentina, China, Indonesia, and Sri Lanka, Geranium, China Rosa Damascena (Rose) Flower Extract from Turkey, Mandarin Orange Peel from Italy and Spain, Coriander from Russia, Lemon Peel from Germany, Argentina, Brazil, and South Africa,  Fir Needle from Russia and Ukraine, + Galbanum Resin from France
</t>
  </si>
  <si>
    <t xml:space="preserve">Fresh ocean vibes drift away on breezy notes of pine and rose hip. </t>
  </si>
  <si>
    <t>Fresh ocean vibes drift away on breezy notes of pine and rose hip.</t>
  </si>
  <si>
    <t>WHITE SANDALWOOD + SMOKE</t>
  </si>
  <si>
    <t>FRAG-WSS-AGX</t>
  </si>
  <si>
    <t>WW-19-FRAG-THUMB-WHITE-SANDALWOOD-SMOKE</t>
  </si>
  <si>
    <t>WW-19-FRAG-PDP-WHITE-SANDALWOOD-SMOKE</t>
  </si>
  <si>
    <t>FRAG-WSS-AGX-10ML-BND</t>
  </si>
  <si>
    <t>FRAG-WSS-AGX-2OZ-BND</t>
  </si>
  <si>
    <t>FRAG-WSS-AGX-16OZ-BND</t>
  </si>
  <si>
    <t>FRAG-WSS-AGX-1GAL-BND</t>
  </si>
  <si>
    <t>FRAG-WSS-AGX-25LBS-BND</t>
  </si>
  <si>
    <t>FRAG-WSS-AGX-50LBS-BND</t>
  </si>
  <si>
    <t>VIEW ALL, FALL, WOODY, SPICY, SWEET, SANALWOOD, PATCHOULI, AMBER</t>
  </si>
  <si>
    <t>SANDALWOOD, PATCHOULI, AMBER</t>
  </si>
  <si>
    <t>SULTRY + MYSTERIOUS</t>
  </si>
  <si>
    <t>Top Camp Fire Smoke, Cardamom, Black Pepper 
Middle Antique Leather, Incense, Sandalwood 
Base Oud, Patchouli, Vanilla Amber</t>
  </si>
  <si>
    <t>Usage Levels:
Candles: 8-12%    
Soaps: 12%
Lotions: 12%
Flashpoint:
200 F / 93 C
[Fragrance Specification Sheet]   [https://drive.google.com/open?id=1-8DMj2oiVfuYvI-EBtWNZAmoL6ntSKlR]  [IFRA Data Sheet]   [https://drive.google.com/open?id=1JPuKV_UnHzq2RUgTGSxNYzgR26XwPopc]</t>
  </si>
  <si>
    <t>Contains Essential Oils of Cedarwood, Texas China
Benzoin Gum, Sumatra from Somalia, Pepper Seed, Black Pepper from India,
Juniperus Wood Tar, Cade from Spain, Olibanum from Somalia,
Pogostemon Cablin, + Patchouli from Indonesia</t>
  </si>
  <si>
    <t>Sweet and slightly smoky, campfire smoke, hints of leather, and vanilla amber mingle to create this sultry combination.</t>
  </si>
  <si>
    <t>Campfire smoke, hints of leather, and vanilla amber create this sultry combination.</t>
  </si>
  <si>
    <t>FRAG-WOC-PRE</t>
  </si>
  <si>
    <t>WW-18-FRAG-THUMB-WILD ORANGE CYPRESS</t>
  </si>
  <si>
    <t>WW-18-FRAG-WILD ORANGE CYPRESS-ALT1</t>
  </si>
  <si>
    <t>FRAG-WOC-PRE-10ML-BND</t>
  </si>
  <si>
    <t>FRAG-WOC-PRE-2OZ-BND</t>
  </si>
  <si>
    <t>FRAG-WOC-PRE-16OZ-BND</t>
  </si>
  <si>
    <t>FRAG-WOC-PRE-1GAL-BND</t>
  </si>
  <si>
    <t>FRAG-WOC-PRE-25LBS-BND</t>
  </si>
  <si>
    <t>FRAG-WOC-PRE-50LBS-BND</t>
  </si>
  <si>
    <t>CITRUS, VIEW ALL, EDITORS PICKS, SPRING, SPA, AROMATIC, BERGAMOT, CEDAR, ORANGE, VETIVER</t>
  </si>
  <si>
    <r>
      <t xml:space="preserve">CITRUS, </t>
    </r>
    <r>
      <rPr/>
      <t>AROMATIC</t>
    </r>
  </si>
  <si>
    <t>BERGAMOT, CEDAR, ORANGE, VETIVER</t>
  </si>
  <si>
    <t>UPLIFTING + JUICY</t>
  </si>
  <si>
    <r>
      <t xml:space="preserve">Top Orange, Bergamot, </t>
    </r>
    <r>
      <rPr/>
      <t>Grapefruit</t>
    </r>
    <r>
      <t xml:space="preserve"> 
Middle Clove, Cedarwood, Cypress 
Base Oakmoss, </t>
    </r>
    <r>
      <rPr/>
      <t>Vetiver, Hinoki Wood</t>
    </r>
  </si>
  <si>
    <t>Usage Levels:
Candles: 8-12%   
Soaps: 3%   
Lotions: 3%
Flashpoint:
157 F / 69 C 
[Fragrance Specification Sheet]   [https://drive.google.com/open?id=1-54dYapMTXpRhtGFBr0d4EIdqPgIOHn_]   [IFRA Data Sheet]   [https://drive.google.com/open?id=1Lyxn3DTOHEJHakuW2fdoA6zwJ7euwzvt]</t>
  </si>
  <si>
    <t>Contains Benzoin Gum from Sumatra and Somalia</t>
  </si>
  <si>
    <t xml:space="preserve">Juicy wild citrus meets aromatic spices and earthy oakmoss for a sweet, but energizing combination. </t>
  </si>
  <si>
    <t>Juicy wild citrus meets aromatic spices and earthy oakmoss.</t>
  </si>
  <si>
    <t>WILD VETIVER + SUEDE</t>
  </si>
  <si>
    <t>FRAG-WVS-TAK</t>
  </si>
  <si>
    <t>WW-19-FRAG-THUMB-WILD-VETIVER-SUEDE</t>
  </si>
  <si>
    <t>WW-19-FRAG-PDP-WILD-VETIVER-SUEDE</t>
  </si>
  <si>
    <t>FRAG-WVS-TAK-10ML-BND</t>
  </si>
  <si>
    <t>FRAG-WVS-TAK-2OZ-BND</t>
  </si>
  <si>
    <t>FRAG-WVS-TAK-16OZ-BND</t>
  </si>
  <si>
    <t>FRAG-WVS-TAK-1GAL-BND</t>
  </si>
  <si>
    <t>FRAG-WVS-TAK-25LBS-BND</t>
  </si>
  <si>
    <t>FRAG-WVS-TAK-50LBS-BND</t>
  </si>
  <si>
    <t>VIEW ALL, FALL, WOODY, SPICY, MUSK, CEDARWOOD</t>
  </si>
  <si>
    <t>VIEW ALL=</t>
  </si>
  <si>
    <t>MUSK, CEDARWOOD</t>
  </si>
  <si>
    <t>WARM + INVITING</t>
  </si>
  <si>
    <t>Top Grapefruit, Lemon, Sage
Middle Vetiver, Oakmoss, Orris 
Base Musk, Lily, Cedarwood, Cypress</t>
  </si>
  <si>
    <t>Usage Levels:
Candles: 8-12%    
Soaps: 6%
Lotions: 11%
Flashpoint:
212 F / 100 C
This fragrance was previously WILD ORANGE, BERGAMOT + CYPRESS.
[Fragrance Specification Sheet]   [https://drive.google.com/open?id=1-52NCiLAk02QXhCkXsZDxVABMx9aMfN7]   [IFRA Data Sheet]   [https://drive.google.com/open?id=1Hvy7qRE9q4GQaovCbKh5Tvy6aQVSRk0D]</t>
  </si>
  <si>
    <t>Contains Essential Oils of Pepper Seed + Black Pepper from India</t>
  </si>
  <si>
    <t xml:space="preserve">Spicy vetiver, grapefruit, lemon, and musk meet in the reminiscent expression of freshly cut leather. </t>
  </si>
  <si>
    <t xml:space="preserve">Spicy vetiver, citrus, and musk meet in the expression of freshly cut leather. </t>
  </si>
  <si>
    <t>FRAG-WSA-PRE</t>
  </si>
  <si>
    <t>WW-S19-FRAG-THUMB-WILDFLOWERS-SEA-AIR</t>
  </si>
  <si>
    <t>WW-S19-FRAG-WILDFLOWER SEA AIR-ALT1</t>
  </si>
  <si>
    <t>FRAG-WSA-PRE-10ML-BND</t>
  </si>
  <si>
    <t>FRAG-WSA-PRE-2OZ-BND</t>
  </si>
  <si>
    <t>FRAG-WSA-PRE-16OZ-BND</t>
  </si>
  <si>
    <t>FRAG-WSA-PRE-1GAL-BND</t>
  </si>
  <si>
    <t>FRAG-WSA-PRE-25LBS-BND</t>
  </si>
  <si>
    <t>FRAG-WSA-PRE-50LBS-BND</t>
  </si>
  <si>
    <t>FLORAL, VIEW ALL, SPRING, AQUATIC, JASMINE, AMBER, HONEY</t>
  </si>
  <si>
    <r>
      <t xml:space="preserve">FLORAL, </t>
    </r>
    <r>
      <rPr/>
      <t>AQUATIC</t>
    </r>
  </si>
  <si>
    <t>JASMINE, AMBER, HONEY</t>
  </si>
  <si>
    <t>COASTAL + BLOOMY</t>
  </si>
  <si>
    <t>Top Lemon, Rosemary, Red Currant 
Middle Jasmine, Honey, Sea Salt Accord 
Base Leafy Greens, Geranium, Amber</t>
  </si>
  <si>
    <t xml:space="preserve">199 F / 93 C </t>
  </si>
  <si>
    <t>Usage Levels:
Candles: 8-12%   
Soaps: 11%   
Lotions: 50%
Flashpoint:
199 F / 93 C 
[Fragrance Specification Sheet]   [https://drive.google.com/open?id=1ur6nQNdcL1lE_gKkRUi18PH4cEfNGo5-]  
[IFRA Data Sheet]    [https://drive.google.com/open?id=14RE14oe87L9I8wxxf1pYQImDMMg5csN_]</t>
  </si>
  <si>
    <t>Contains Essential Oils of Orange, Lemon, Lavandin, Rosemary, Geranium, + Galbanum</t>
  </si>
  <si>
    <t>Salty sea air dances along a coastline filled with bright, fresh greens and florals.</t>
  </si>
  <si>
    <t>FRAG-WLB-PRE</t>
  </si>
  <si>
    <t>WW-18-FRAG-THUMB-WOODY LEATHER BRANDY</t>
  </si>
  <si>
    <t>WW-18-FRAG-WOODY LEATHER BRANDY-ALT1</t>
  </si>
  <si>
    <t>FRAG-WLB-PRE-10ML-BND</t>
  </si>
  <si>
    <t>FRAG-WLB-PRE-2OZ-BND</t>
  </si>
  <si>
    <t>FRAG-WLB-PRE-16OZ-BND</t>
  </si>
  <si>
    <t>FRAG-WLB-PRE-1GAL-BND</t>
  </si>
  <si>
    <t>FRAG-WLB-PRE-25LBS-BND</t>
  </si>
  <si>
    <t>FRAG-WLB-PRE-50LBS-BND</t>
  </si>
  <si>
    <t>WOODY, VIEW ALL, TOP SELLERS, FALL, MASCULINE, SPICY, BERGAMOT, PATCHOULI, ORANGE</t>
  </si>
  <si>
    <r>
      <t xml:space="preserve">FALL, </t>
    </r>
    <r>
      <rPr/>
      <t>MASCULINE</t>
    </r>
  </si>
  <si>
    <r>
      <t xml:space="preserve">WOODY, </t>
    </r>
    <r>
      <rPr/>
      <t>SPICY</t>
    </r>
  </si>
  <si>
    <t>BERGAMOT, PATCHOULI, ORANGE</t>
  </si>
  <si>
    <t>SMOKY + LOUNGE</t>
  </si>
  <si>
    <r>
      <t xml:space="preserve">Top Bergamot, </t>
    </r>
    <r>
      <rPr/>
      <t xml:space="preserve">Candied Orange </t>
    </r>
    <r>
      <t xml:space="preserve">
Middle Geranium, Leather, Rosemary 
Base Oakmoss, Patchouli, Clove, </t>
    </r>
    <r>
      <rPr/>
      <t>Tobacco</t>
    </r>
  </si>
  <si>
    <t>Usage Levels:
Candles: 8-12%   
Soaps: 6%   
Lotions: 6%
Flashpoint:
200 F / 93 C 
[Fragrance Specification Sheet]   [https://drive.google.com/open?id=1zy4ofGkL6et_kYfLCyE1rMrj2X1c7lds]    
[IFRA Data Sheet] [https://drive.google.com/open?id=1kSGofw-rfUyum0qFrImOsosiG9wpmHeB]</t>
  </si>
  <si>
    <t>Contains Essential Oils of Cardamom Seed from Guatemala</t>
  </si>
  <si>
    <t xml:space="preserve">Deep, sexy and enticing. Curled up in a leather chair with an old book and a vintage brandy. </t>
  </si>
  <si>
    <t>Deep, sexy and enticing with warm woods and rich brandy.</t>
  </si>
  <si>
    <t>YLANG + GERANIUM</t>
  </si>
  <si>
    <t>FRAG-YGR-AGX</t>
  </si>
  <si>
    <t>WW-18-FRAG-THUMB-YLANG GERANIUM</t>
  </si>
  <si>
    <t>WW-18-FRAG-YLANG GERANIUM-ALT1</t>
  </si>
  <si>
    <t>FRAG-YGR-AGX-10ML-BND</t>
  </si>
  <si>
    <t>FRAG-YGR-AGX-2OZ-BND</t>
  </si>
  <si>
    <t>FRAG-YGR-AGX-16OZ-BND</t>
  </si>
  <si>
    <t>FRAG-YGR-AGX-1GAL-BND</t>
  </si>
  <si>
    <t>FRAG-YGR-AGX-25LBS-BND</t>
  </si>
  <si>
    <t>FRAG-YGR-AGX-50LBS-BND</t>
  </si>
  <si>
    <t xml:space="preserve">FLORAL, VIEW ALL, ALL NATURAL, SPA, SPRING, JASMINE, ROSE, </t>
  </si>
  <si>
    <r>
      <t xml:space="preserve">ALL NATURAL, SPA, </t>
    </r>
    <r>
      <rPr/>
      <t>SPRING</t>
    </r>
  </si>
  <si>
    <t>JASMINE, ROSE</t>
  </si>
  <si>
    <t>FLORAL + SPA</t>
  </si>
  <si>
    <t>Top Jasmine 
Middle Ylang Ylang, Geranium, Rose 
Base White Woods</t>
  </si>
  <si>
    <t>Usage Levels:
Candles: 8-12%   
Soaps: 100%   
Lotions: 6%
Flashpoint:
200 F / 93 C 
This fragrance was previously YLANG YLANG.
[Fragrance Specification Sheet]   [https://drive.google.com/open?id=1zvCxFHGmDAsXridsfJDfrAVrgxr5Q2jV]  [IFRA Data Sheet]    [https://drive.google.com/open?id=1aBdZbxp-h-i45OKoJIuazeitrQhN2HTc]</t>
  </si>
  <si>
    <t>Contains Essential Oils of Geranium, China, Rose Absolute from Turkey, Copaiba Balsam from Brazil, + Jasmine Absolute from India</t>
  </si>
  <si>
    <t xml:space="preserve">100% natural blend of essential oils. Ylang ylang, hints of geranium, rose, jasmine and soft woods intermingle. It's ylang ylang all dolled up yet still distinctly ylang ylang. </t>
  </si>
  <si>
    <t>Ylang ylang, hints of geranium, rose, jasmine and soft woods intermingle.</t>
  </si>
  <si>
    <t>YUZU BLOSSOMS + HINOKI</t>
  </si>
  <si>
    <t>FRAG-YBH-TAK</t>
  </si>
  <si>
    <t>WW-18-FRAG-THUMB-YUZU BLOSSOMS HINOKI</t>
  </si>
  <si>
    <t>WW-18-FRAG-YUZU BLOSSOMS HINOKI-ALT1</t>
  </si>
  <si>
    <t>FRAG-YBH-AGX-10ML-BND</t>
  </si>
  <si>
    <t>FRAG-YBH-AGX-2OZ-BND</t>
  </si>
  <si>
    <t>FRAG-YBH-AGX-16OZ-BND</t>
  </si>
  <si>
    <t>FRAG-YBH-AGX-1GAL-BND</t>
  </si>
  <si>
    <t>FRAG-YBH-AGX-25LBS-BND</t>
  </si>
  <si>
    <t>FRAG-YBH-AGX-50LBS-BND</t>
  </si>
  <si>
    <t>CITRUS, FLORAL, VIEW ALL, LUXURY, SUMMER, PATCHOULI</t>
  </si>
  <si>
    <t>EXOTIC + FRUITY</t>
  </si>
  <si>
    <t>Top Yuzu, Pear, Mandarin 
Middle Ylang Ylang, Plum Blossom 
Base Hinoki, Apricot Wood, Patchouli</t>
  </si>
  <si>
    <t>Usage Levels:
Candles: 8-12%    
Soaps: 20%        
Lotions: 20%
Flashpoint:
212 F / 100 C 
This fragrance was previously INDIE.
[Fragrance Specification Sheet]   [https://drive.google.com/open?id=1znxvqufMULPdCKD190qjT0AahOcOW6Su]   
[IFRA Data Sheet] [https://drive.google.com/drive/folders/1eWr-H8mudNOHtp2fvNivRe9j6fSexVcp]</t>
  </si>
  <si>
    <t>Contains Essential Oils of Bergamot from Italy +
Ylang Ylang from France</t>
  </si>
  <si>
    <t>A blend of heady florals, highlighted with yuzu and pear and finished off with sacred woods.</t>
  </si>
  <si>
    <t>A blend of heady florals, highlighted with yuzu and pear with sacred woods.</t>
  </si>
  <si>
    <t>IMAGERY 4 WEB DEV (hyperlinked)</t>
  </si>
  <si>
    <t># of Fragrances Per Pack</t>
  </si>
  <si>
    <t>SPRING + SUMMER FRAGRANCE KIT</t>
  </si>
  <si>
    <t>FRAG-SPS-KIT-10ML</t>
  </si>
  <si>
    <t>_WW-FRAG-PDP-ALT1-ALL, WW-2020 SPRING-FRAG-PDP-CALABRIAN LEMON-LILAC LEAVES, WW-2020 SPRING-FRAG-PDP-ROSEWATER-HIBISCUS, WW-2020 SPRING-FRAG-PDP-EGYPTIAN LINEN-LAVENDER BUDS, WW-2020 SPRING-FRAG-PDP-GREEN BAMBOO-WILD VIOLET, WW-19-FRAG-BLOOD ORANGE LIME AGAVE-BLOODORANGE, WW-S19-FRAG-WILDFLOWER SEA AIR-ALT1, WW-19-FRAG-MANGOSTEEN_GREEN_COCONUT, WW-19-FRAG-LEMON_BLOSSOM_SEA_MIST, WW-19-FRAG-PDP-GREEN-BANANA-PINK-FIG</t>
  </si>
  <si>
    <t>SPRING + SUMMER</t>
  </si>
  <si>
    <t>FLORAL, AROMATIC, GREEN, CITRUS</t>
  </si>
  <si>
    <t>SPRING + SUMMER, FLORAL, AROMATIC, GREEN, CITRUS, VIEW ALL, NEW ARRIVALS, FRAGRANCE KIT</t>
  </si>
  <si>
    <t>*Egyptian Linen + Lavender Buds and Eau de Mer + Amber will temporarily be substituted with Creme de Mamao + Cassis and Coconut + Acai
Fresh + inviting. Experience bright florals, aromatic, and citrus notes for a collection that embraces the sun of the new season.</t>
  </si>
  <si>
    <t>Experience bright florals, aromatic, and citrus notes for a collection that embraces the sun of the new season.</t>
  </si>
  <si>
    <t>EACH KIT INCLUDES TEN 10ML OF THE CURATED FRAGRANCE OILS BELOW + 20 TEST STRIPS:  
CALABRIAN LEMON + LILAC LEAVES
GARDENIA + GRAPEFRUIT
EGYPTIAN LINEN + LAVENDER BUDS
GREEN BAMBOO + WILD VIOLET
BLOOD ORANGE + LIME AGAVE
LEMON BLOSSOM + SEA MIST
MANGOSTEEN + GREEN COCONUT
WILDFLOWERS + SEA AIR
EAU DE MER + AMBER
GREEN BANANA + PINK FIG</t>
  </si>
  <si>
    <t>10 PACK</t>
  </si>
  <si>
    <t>*temp subbed for Creme de Mamao + Cassis</t>
  </si>
  <si>
    <t>*temp subbed for Coconut + Acai</t>
  </si>
  <si>
    <t>SKU: FRAG-SPS-KIT-10ML</t>
  </si>
  <si>
    <t>100% NATURAL
SPRING + SUMMER FRAGRANCE KIT</t>
  </si>
  <si>
    <t>FRAG-NSS-KIT-10ML</t>
  </si>
  <si>
    <t xml:space="preserve"> _WW-FRAG-PDP-ALT1-ALL, WW-19-FRAG-PDP-MUDDLED-MINT-CITRON, WW-19-FRAG-PDP-CITRONELLA-CAMPHOR, WW-19-FRAG-PDP-COASTAL-REDWOOD-MANDARIN, WW-S19-FRAG-LAVENDER LEAF BALSAM-ALT1, WW-19-FRAG-PDP-PINEAPPLE-JUICE-KIWI, WW-18-FRAG-YLANG GERANIUM-ALT1, WW-19-FRAG-PDP-WATERLILY-ROSEHIP, WW-19-FRAG-PDP-TANGERINE-PEACH-TEA, WW-19-FRAG-PDP-STAR-JASMINE-SANTAL, WW-19-FRAG-PDP-SWEET-CITRUS-TONKA-BEAN</t>
  </si>
  <si>
    <t>NATURAL SPRING + SUMMER</t>
  </si>
  <si>
    <t>100% NATURAL
SPRING + SUMMER</t>
  </si>
  <si>
    <t>100% NATURAL, SPRING + SUMMER, FLORAL, AROMATIC, GREEN, CITRUS, VIEW ALL, NEW ARRIVALS, FRAGRANCE KIT</t>
  </si>
  <si>
    <t>Sophisticated + natural. Fruity, floral, and aromatic notes take center stage in this warm and alluring collection.</t>
  </si>
  <si>
    <t>Fruity, floral, and aromatic notes take center stage in this warm and alluring collection.</t>
  </si>
  <si>
    <t>EACH KIT INCLUDES TEN 10ML OF THE CURATED FRAGRANCE OILS BELOW + 20 TEST STRIPS:  
MUDDLED MINT + CITRON
CITRONELLA + CAMPHOR
COASTAL REDWOOD + MANDARIN
LAVENDER LEAF + BALSAM
PINEAPPLE JUICE + KIWI
YLANG + GERANIUM
WATERLILY + ROSEHIP
TANGERINE + PEACH TEA
STAR JASMINE + SANTAL
SWEET CITRUS + TONKA BEAN</t>
  </si>
  <si>
    <t>LAVENDER LEAF + BALSAM</t>
  </si>
  <si>
    <t>SKU: FRAG-WIH-KIT-10ML</t>
  </si>
  <si>
    <t>100% NATURAL 
FALL + HOLIDAY FRAGRANCE KIT</t>
  </si>
  <si>
    <t>FRAG-NFH-KIT-10ML</t>
  </si>
  <si>
    <t xml:space="preserve">_WW-FRAG-PDP-ALT1-ALL, WW-FRAG-H19-PEPPERMINT-COCOA-SHAVINGS, WW-FRAG-H19-SALTED-CARAMEL-KAHLUA, WW-FRAG-H19-BURNT-WOOD-ORIENTAL-SPICE, WW-FRAG-H19-MACADAMIA-LATTE-CHAI-LEAVES, WW-FRAG-H19-SPICED-PEAR-WHISKEY, WW-FRAG-H19-GOLDEN-OUD-MYRRH, WW-19-FRAG-PDP-CREAMY-VANILLA-COCONUT-SUGAR, WW-19-FRAG-PDP-OAKMOSS-CEDAR, WW-18-FRAG-PALO SANTO SAGE-ALT1, WW-19-FRAG-PDP-SPICED-BERGAMOT-LABDANUM </t>
  </si>
  <si>
    <t xml:space="preserve">NATURAL FALL + HOLIDAY </t>
  </si>
  <si>
    <t xml:space="preserve">100 % NATURAL 
FALL + HOLIDAY </t>
  </si>
  <si>
    <t>GOURMAND, SWEET, WOODY, NATURAL</t>
  </si>
  <si>
    <t>100% NATURAL, FALL + HOLIDAY, GOURMAND, SWEET, WOODY, NATURAL, VIEW ALL, FRAGRANCE KIT</t>
  </si>
  <si>
    <t>Complex and all natural iterations of the most beloved scents of the fall and holiday seasons.  Ultra luxurious notes of golden oud, labdanum, oriental spices, and santal elevate the collection, while warming chai leaves, creamy vanilla, spiced pear and sweet salted caramel add a soothing, familar feeling to the fragrances.</t>
  </si>
  <si>
    <t>Complex and all natural iterations of the most beloved scents of the fall and holiday seasons.</t>
  </si>
  <si>
    <t>EACH KIT INCLUDES TEN 10ML OF THE CURATED FRAGRANCE OILS BELOW + 20 TEST STRIPS:  
PEPPERMINT + COCOA SHAVINGS
SALTED CARAMEL + KAHLUA
BURNT WOOD + ORIENTAL SPICE
MACADAMIA LATTE + CHAI LEAVES
SPICED PEAR + WHISKEY
GOLDEN OUD + MYRRH
CREAMY VANILLA + COCONUT SUGAR
OAKMOSS + CEDAR
PALO SANTO + SAGE
SPICED BERGAMOT + LABDANUM</t>
  </si>
  <si>
    <t>SALTED CARAMEL + KAHLUA</t>
  </si>
  <si>
    <t>MACADAMIA LATTE + CHAI LEAVES</t>
  </si>
  <si>
    <t>FRESH + FLORAL FRAGRANCE KIT</t>
  </si>
  <si>
    <t>FRAG-FFL-KIT-10ML</t>
  </si>
  <si>
    <t>_WW-FRAG-PDP-ALT1-ALL, WW-S19-FRAG-WILDFLOWER SEA AIR-ALT1, WW-S19-FRAG-LILAC MIMOSA-ALT1, WW-18-FRAG-BLACK DAHLIA-ALT1, WW-18-FRAG-VANILLA ORCHID-ALT1, WW-18-FRAG-PETALS HERBS-ALT1, WW-18-FRAG-JASMINE NEROLI-ALT1, WW-18-FRAG-PINK PEONY NECTARINE-ALT1, WW-18-FRAG-ORANGE BLOSSOM FIG-ALT1, WW-18-FRAG-TUBEROSE FRANGIPANI-ALT1</t>
  </si>
  <si>
    <t>FRESH + FLORAL, SPRING, FLORAL, FRUITY, VIEW ALL, NEW ARRIVALS, FRAGRANCE KIT</t>
  </si>
  <si>
    <t xml:space="preserve">Fresh + elegant, be carried away on notes of fresh cut flowers, herbs, and fruits. Citrus, honey, fresh herbs, and leafy greens mingle for an uplifting sensory experience like walking through a field in full bloom. </t>
  </si>
  <si>
    <t>Fresh + elegant, be carried away on notes of fresh cut flowers, herbs, and fruits.</t>
  </si>
  <si>
    <t>EACH KIT INCLUDES TEN 10ML OF THE CURATED FRAGRANCE OILS BELOW + 20 TEST STRIPS:                          
WILDFLOWERS + SEA AIR
LILAC + MIMOSA
BLACK DAHLIA + BIRCH
VANIILA + ORCHID
CALIBRIAN LEMON + LILAC LEAVES
JASMINE + NEROLI
PINK PEONY + NECTARINE
ORANGE BLOSSOM + FIG
TUBEROSE + FRANGIPANI
GILDED ROSE + SPRUCE</t>
  </si>
  <si>
    <t>SKU</t>
  </si>
  <si>
    <t>CALIBRIAN LEMON + LILAC LEAVES</t>
  </si>
  <si>
    <t>KIT CONTENTS</t>
  </si>
  <si>
    <t>SWEET + DECADENT FRAGRANCE KIT</t>
  </si>
  <si>
    <t>FRAG-SDC-KIT-10ML</t>
  </si>
  <si>
    <t>_WW-FRAG-PDP-ALT1-ALL, WW-18-FRAG-HONEY BOURBON-ALT1, WW-18-FRAG-APPLE RIND CINNAMON-ALT1, WW-18-FRAG-PUMPKIN PERSIMMON-ALT1, WW-S19-FRAG-CASHMERE VANILLA-ALT1, WW-18-FRAG-COFFEE BEAN CACAO-ALT1, WW-S19-FRAG-PEAR HONEY-ALT1, WW-18-FRAG-PLUM BLOSSOM CACAO-ALT1, WW-18-FRAG-ORANGE RIND CLOVE-ALT1, WW-18-FRAG-BLACK CURRANT RHUBARB-ALT1, WW-18-FRAG-CREME DA MAMAO-ALT1</t>
  </si>
  <si>
    <t>SWEET + DECADENT, HOLIDAY, FALL, SWEET, SPICY, VIEW ALL, NEW ARRIVALS, FRAGRANCE KIT</t>
  </si>
  <si>
    <t>Indulgent  + sophisticated,  fragrance meets flavor with notes of apple, vanilla, coffee, cacao, and black currant. Cinnamon, bourbon, and clove round out this collection for a rich, decadent gourmet experience.</t>
  </si>
  <si>
    <t xml:space="preserve">Indulgent  + sophisticated,  fragrance meets flavor with vanilla, coffee, cacao, and black currant. </t>
  </si>
  <si>
    <t>EACH KIT INCLUDES TEN 10ML OF THE CURATED FRAGRANCE OILS BELOW + 20 TEST STRIPS:                                                                              HONEY + BOURBON
APPLE RIND + CINNAMON
PUMPKIN + PERSIMMON
CASHMERE + VANILLA
COFFEE BEAN + CACAO
PEAR + HONEY
PLUM BLOSSOM + CACAO
ORANGE RIND + CLOVE
BLACK CURRANT + RHUBARB
CRÈME DE MAMAO + CASSIS</t>
  </si>
  <si>
    <t>JUICY + FRUITY FRAGRANCE KIT</t>
  </si>
  <si>
    <t>FRAG-JFR-KIT-10ML</t>
  </si>
  <si>
    <t>_WW-FRAG-PDP-ALT1-ALL, WW-18-FRAG-GRAPEFRUIT MINT LEAVES-ALT1, WW-18-FRAG-GARDENIA GRAPEFRUIT-ALT1, WW-18-FRAG-FIG LEAF GALBANUM-ALT1, WW-18-FRAG-CREME DA MAMAO-ALT1, WW-S19-FRAG-BLACKBERRY SAFFRON-ALT1, WW-S19-FRAG-COCONUT ACAI-ALT1, WW-18-FRAG-BLACK CURRANT RHUBARB-ALT1, WW-S19-FRAG-PEAR HONEY-ALT1, WW-18-FRAG-YUZU BLOSSOMS HINOKI-ALT1, WW-18-FRAG-PASSIONFRUIT PLUMERIA-ALT1</t>
  </si>
  <si>
    <t>JUICY + FRUITY, SUMMER, SWEET, FRUITY, VIEW ALL, NEW ARRIVALS, FRAGRANCE KIT</t>
  </si>
  <si>
    <t>Quenching + uplifting, sink your senses into tantalizing fruity notes and herbal accents. Sweet coconut and luscious grapefruit, blackberry and passion fruit are a tantilizing treat.</t>
  </si>
  <si>
    <t>Quenching + uplifting, sink your senses into tantalizing fruity notes and herbal accents.</t>
  </si>
  <si>
    <t xml:space="preserve">EACH KIT INCLUDES TEN 10ML OF THE CURATED FRAGRANCE OILS BELOW + 20 TEST STRIPS:                                                                 
GRAPEFRUIT + MINT LEAVES
GARDENIA + GRAPEFRUIT
MANGOSTEEN + GREEN COCONUT
CRÈME DE MAMAO + CASSIS
BLACKBERRY + SAFFRON
COCONUT + AÇAI
BLACK CURRANT + RHUBARB
PEAR + HONEY
YUZU BLOSSOMS + HINOKI
PASSION FRUIT + PLUMERIA       </t>
  </si>
  <si>
    <t>WOODY + EARTHY FRAGRANCE KIT</t>
  </si>
  <si>
    <t>FRAG-WER-KIT-10ML</t>
  </si>
  <si>
    <t xml:space="preserve">WW-FRAG-H19-GOLDEN-OUD-MYRRH </t>
  </si>
  <si>
    <t>_WW-FRAG-PDP-ALT1-ALL, WW-19-FRAG-PDP-WHITE-SANDALWOOD-SMOKE, WW-18-FRAG-WOODY LEATHER BRANDY-ALT1, WW-18-FRAG-TREE SAP FIR-ALT1, WW-18-FRAG-MOSS WET FERN-ALT1, WW-18-FRAG-ROSE PATCHOULI AMBER-ALT1, WW-19-FRAG-PDP-WILD-VETIVER-SUEDE, WW-18-FRAG-SMOKED CEDAR LEATHER-ALT1, WW-18-FRAG-DAMASCENA ROSE OUD-ALT1, WW-18-FRAG-DRIFTWOOD JUNIPER-ALT1, WW-18-FRAG-DRIED FLORALS INCENSE-ALT1</t>
  </si>
  <si>
    <t>EARTHY + WOODY</t>
  </si>
  <si>
    <t>WOODY, SPICY, ORIENTAL</t>
  </si>
  <si>
    <t>EARTHY + WOODY, FALL, HOLIDAY, WOODY, SPICY, ORIENTAL, VIEW ALL, NEW ARRIVALS, FRAGRANCE KIT</t>
  </si>
  <si>
    <t>Warm + woody, enjoy smokey notes of deep woods, leather,  and resins. Suede, smoke, oud, and brandy make this collection a classy blend of forest, cottage, and leather bound books.</t>
  </si>
  <si>
    <t>Warm + woody, enjoy smokey notes of deep woods, leather, and resins.</t>
  </si>
  <si>
    <t>EACH KIT INCLUDES TEN 10ML OF THE CURATED FRAGRANCE OILS BELOW + 20 TEST STRIPS:             WHITE SANDALWOOD + SMOKE
WOODY LEATHER + BRANDY
TREE SAP + FIR
MOSS + WET FERN
ROSE PATCHOULI + AMBER
WILD VETIVER + SUEDE
SMOKED CEDAR + LEATHER
DAMASCENA ROSE + OUD
DRIFTWOOD + JUNIPER
DRIED FLORALS + INCENSE</t>
  </si>
  <si>
    <t>SPA + REMEDY FRAGRANCE KIT</t>
  </si>
  <si>
    <t>FRAG-SRM-KIT-10ML</t>
  </si>
  <si>
    <t>_WW-FRAG-PDP-ALT1-ALL, WW-18-FRAG-SAGE LAVENDER-ALT1, WW-18-FRAG-GRAPEFRUIT MINT LEAVES-ALT1, WW-18-FRAG-LAVENDER YLANG-ALT1, WW-18-FRAG-WILD ORANGE CYPRESS-ALT1, WW-18-FRAG-YLANG GERANIUM-ALT1, WW-18-FRAG-ROSE PATCHOULI AMBER-ALT1, WW-18-FRAG-OUD PATCHOULI RESINS-ALT1, WW-18-FRAG-DRIED FLORALS INCENSE-ALT1, WW-18-FRAG-FRANKINCENSE MYRRH-ALT1, WW-18-FRAG-TREE SAP FIR-ALT1</t>
  </si>
  <si>
    <t>FLORAL, GREEN, WOODY, SPICY</t>
  </si>
  <si>
    <t>SPA + REMEDY, SPRING, SUMMER, AQUATIC, AROMATIC, FLORAL, GREEN, VIEW ALL, NEW ARRIVALS, FRAGRANCE KIT</t>
  </si>
  <si>
    <t xml:space="preserve">*Lavender + Sage will temporarily be substituted with Palo Santo + Sage. 
Light + relaxing, breathe deep into notes of healing lavender, sage, mint, and woods. Ylang, wild orange, and myrrh add depth and sophistication to this enchanting collection.
</t>
  </si>
  <si>
    <t xml:space="preserve">Light + relaxing, breathe deep into notes of healing lavender, sage, mint, and woods. </t>
  </si>
  <si>
    <t>EACH KIT INCLUDES TEN 10ML OF THE CURATED FRAGRANCE OILS BELOW + 20 TEST STRIPS:  
 SAGE + LAVENDER
GRAPEFRUIT + MINT LEAVES
LAVENDER + YLANG
WILD ORANGE + CYPRESS
YLANG + GERANIUM
ROSE PATCHOULI + AMBER
OUD PATCHOULI + RESIN
DRIED FLORALS + INCENSE
FRANKINCENSE + MYRRH
TREE SAP + FIR</t>
  </si>
  <si>
    <t>*temp subbed for Palo Santo + Sage</t>
  </si>
  <si>
    <t>OUD PATCHOULI + RESIN</t>
  </si>
  <si>
    <t>TRENDY + TOP SELLERS FRAGRANCE KIT</t>
  </si>
  <si>
    <t>FRAG-TTS-KIT-10ML</t>
  </si>
  <si>
    <t xml:space="preserve">_WW-FRAG-PDP-ALT1-ALL, WW-S19-FRAG-CASHMERE VANILLA-ALT1, WW-18-FRAG-HONEY BOURBON-ALT1, WW-18-FRAG-OUD PATCHOULI RESINS-ALT1, WW-18-FRAG-COFFEE BEAN CACAO-ALT1, WW-18-FRAG-WOODY LEATHER BRANDY-ALT1, WW-18-FRAG-SALT AIR HONEYDEW-ALT1, WW-18-FRAG-SAGE LAVENDER-ALT1, WW-18-FRAG-ROSE PATCHOULI AMBER-ALT1, WW-18-FRAG-FIG LEAF GALBANUM-ALT1, WW-18-FRAG-ORANGE BLOSSOM FIG-ALT1
</t>
  </si>
  <si>
    <t xml:space="preserve">SWEET,  SPICY, WOODY, FLORAL, CITRUS, GREEN </t>
  </si>
  <si>
    <t>TRENDY + TOP SELLERS, SWEET, SPICY, ORIENTAL, WOODY, FLORAL, VIEW ALL, NEW ARRIVALS, TOP SELLERS, FRAGRANCE KIT</t>
  </si>
  <si>
    <t>Sweet + spicy, stay on trend with a variety of woody, sweet, and spicy notes. Grapefruit, orris, amber, and patchouli keep things fresh and complex.</t>
  </si>
  <si>
    <t>Sweet + spicy, stay on trend with a variety of woody, sweet, and spicy notes.</t>
  </si>
  <si>
    <t>EACH KIT INCLUDES TEN 10ML OF THE CURATED FRAGRANCE OILS BELOW + 20 TEST STRIPS:             
CASHMERE + VANILLA
HONEY + BOURBON
OUD PATCHOULI + RESIN
COFFEE BEAN + CACAO
DARK ROSE + LABDANUM
GILDED ROSE + SPRUCE
SAGE + LAVENDER
ROSE PATCHOULI + AMBER
GOJI BERRY + HEMP
SANDALWOOD INCENSE + EXOTIC AMBER</t>
  </si>
  <si>
    <t>SEXY + MANLY FRAGRANCE KIT</t>
  </si>
  <si>
    <t>FRAG-SMN-KIT-10ML</t>
  </si>
  <si>
    <t>_WW-FRAG-PDP-ALT1-ALL, WW-18-FRAG-OUD PATCHOULI RESINS-ALT1, WW-18-FRAG-WOODY LEATHER BRANDY-ALT1, WW-18-FRAG-SAFFRON TOBACCO-ALT1, WW-18-FRAG-FRANKINCENSE MYRRH-ALT1, WW-18-FRAG-SMOKED CEDAR LEATHER-ALT1, WW-18-FRAG-PINK PEPPER VETIVER-ALT1, WW-18-FRAG-DRIFTWOOD JUNIPER-ALT1, WW-18-FRAG-BERGAMOT AMBERGRIS-ALT1, WW-18-FRAG-CEDARWOOD NEROLI-ALT1, WW-18-FRAG-EAU DE MER AMBER-ALT1</t>
  </si>
  <si>
    <t>MANLY + SEXY</t>
  </si>
  <si>
    <t>SPICY, WOODY, AQUATIC, ORIENTAL</t>
  </si>
  <si>
    <t>MANLY + SEXY, SPICY, ORIENTAL, WOODY, AQUATIC, VIEW ALL, NEW ARRIVALS, FRAGRANCE KIT</t>
  </si>
  <si>
    <t>*Bergamot + Ambergris and Eau de Mer + Amber will temporarily be substituted with Mandarin + Resins and Sandalwood Incense + Exotic Amber
Robust + sophisticated, aquatic, spicy, and woody notes elicit masculine visions of sea-ferring captains and rich mahogany. Pink pepper, cedarwood, and tobacco add warm and woody notes to this sexy collection.</t>
  </si>
  <si>
    <t>Robust + sophisticated, aquatic, spicy, and woody notes elicit masculine visions.</t>
  </si>
  <si>
    <t>EACH KIT INCLUDES TEN 10ML OF THE CURATED FRAGRANCE OILS BELOW + 20 TEST STRIPS:              
OUD PATCHOULI + RESIN
WOODY LEATHER + BRANDY
SAFFRON + TOBACCO
FRANKINCENSE + MYRRH
SMOKED CEDAR + LEATHER
PINK PEPPER + VETIVER
DRIFTWOOD + JUNIPER
MANDARIN + RESINS
CEDARWOOD + NEROLI BALSAM
SANDALWOOD INCENSE + EXOTIC AMBER</t>
  </si>
  <si>
    <t>LUXE + CHIC FRAGRANCE KIT</t>
  </si>
  <si>
    <t>FRAG-LXC-KIT-10ML</t>
  </si>
  <si>
    <t xml:space="preserve">_WW-FRAG-PDP-ALT1-ALL, WW-18-FRAG-SAFFRON TOBACCO-ALT1, WW-18-FRAG-EAU DE MER AMBER-ALT1, WW-18-FRAG-ORCHID BLACK AMBER-ALT1, WW-18-FRAG-DARK ROSE LABDANUM-ALT1, WW-18-FRAG-ORANGE BLOSSOM FIG-ALT1, WW-18-FRAG-MANDARIN RESINS-ALT1, WW-18-FRAG-PINK PEONY NECTARINE-ALT1, WW-19-FRAG-PDP-WILD-VETIVER-SUEDE, WW-18-FRAG-DAMASCENA ROSE OUD-ALT1, WW-18-FRAG-SWEET IRIS GINGER BLOSSOM-ALT1
</t>
  </si>
  <si>
    <t>SPICY,  CITRUS, WOODY, FLORAL, ORIENTAL</t>
  </si>
  <si>
    <t>LUXE + CHIC, SPICY, SWEET, ORIENTAL, GREEN, CITRUS, WOODY, FLORAL, VIEW ALL, NEW ARRIVALS, FRAGRANCE KIT</t>
  </si>
  <si>
    <t>*Eau de Mer + Amber will temporarily be substituted with Yuzu Blossoms + Hinoki
Modern + elegant, floral blossoms dance with notes of citrus,  greens, and spicy sweets. Sweet iris, orange blossom, and neroli mingle to round out this gorgeously modern collection.</t>
  </si>
  <si>
    <t xml:space="preserve">Modern + elegant, floral blossoms dance with citrus, greens, and spicy sweets. </t>
  </si>
  <si>
    <t>EACH KIT INCLUDES TEN 10ML OF THE CURATED FRAGRANCE OILS BELOW + 20 TEST STRIPS:               
SAFFRON + TOBACCO
YUZU BLOSSOMS + HINOKI
ORCHID + BLACK AMBER
DARK ROSE + LABDANUM
ORANGE BLOSSOM + FIG
MANDARIN + RESINS
PINK PEONY + NECTARINE
WILD VETIVER + SUEDE
DAMASCENA ROSE + OUD
SWEET IRIS + GINGER BLOSSOM</t>
  </si>
  <si>
    <t>SWEET IRIS + GINGER BLOSSOM</t>
  </si>
  <si>
    <t>CITRUS + HERBS FRAGRANCE KIT</t>
  </si>
  <si>
    <t>FRAG-CHR-KIT-10ML</t>
  </si>
  <si>
    <t>_WW-FRAG-PDP-ALT1-ALL, WW-18-FRAG-GRAPEFRUIT MINT LEAVES-ALT1, WW-18-FRAG-CILANTRO DARK COCONUT-ALT1, WW-18-FRAG-WILD ORANGE CYPRESS-ALT1, WW-18-FRAG-HEIRLOOM LEAVES TIGERGRASS-ALT1, WW-18-FRAG-PETALS HERBS-ALT1, WW-19-FRAG-PDP-GREEN-BANANA-PINK-FIG, WW-19-FRAG-PDP-MULBERRY-NEROLI-LEAF, WW-19-FRAG-PDP-LEMON-VERBENA-THYME, WW-19-FRAG-PDP-CITRONELLA-CAMPHOR, WW-19-FRAG-PDP-MUDDLED-MINT-CITRON</t>
  </si>
  <si>
    <t>CITRUS, GREEN, AROMATIC</t>
  </si>
  <si>
    <t>CITRUS + HERBS, CITRUS, AROMATIC, WOODY, VIEW ALL, NEW ARRIVALS, FRAGRANCE KIT</t>
  </si>
  <si>
    <t>Green + clean, citrus plays  with fresh herbs, petals, and leaves.  Mint leaves, herbs, camphor, and citron add fresh and uplifting notes to this bright collection.</t>
  </si>
  <si>
    <t xml:space="preserve">Green + clean, citrus plays with fresh herbs, petals, and leaves.  </t>
  </si>
  <si>
    <t>EACH KIT INCLUDES TEN 10ML OF THE CURATED FRAGRANCE OILS BELOW + 20 TEST STRIPS:            
GRAPEFRUIT + MINT LEAVES
CILANTRO + DARK COCONUT
WILD ORANGE + CYPRESS
HEIRLOOM LEAVES + TIGERGRASS
CALIBRIAN LEMON + LILAC LEAVES
GREEN BANANA + PINK FIG
MULBERRY + NEROLI LEAF
LEMON BLOSSOM + SEA MIST
GREEN BAMBOO + WILD VIOLET
MUDDLED MINT + CITRON</t>
  </si>
  <si>
    <t>FALL + HOLIDAY FRAGRANCE KIT</t>
  </si>
  <si>
    <t>FRAG-WIH-KIT-10ML</t>
  </si>
  <si>
    <t>_WW-FRAG-PDP-ALT1-ALL, WW-FRAG-H19-CARDAMOM-TEA-GRAPEFRUIT, WW-FRAG-H19-GINGER-WOOD-PALO-SANTO, WW-FRAG-H19-KAKADU-PLUM-AMBER, WW-FRAG-H19-FLOWERING-CLOVE-SANDALWOOD , WW-FRAG-H19-ROASTED-CHESTNUTS-RUM, WW-FRAG-H19-MAPLE-CHAI-SWEET-CREAM, WW-18-FRAG-JUNIPER FIR BALSAM-ALT1, WW-FRAG-H19-CLOUDBERRY-BALSAM, WW-18-FRAG-PUMPKIN PERSIMMON-ALT1, WW-18-FRAG-GILDED ROSE SPRUCE-ALT1</t>
  </si>
  <si>
    <t>WINTER + HOLIDAY FRAGRANCE KIT</t>
  </si>
  <si>
    <t>WINTER + HOLIDAY</t>
  </si>
  <si>
    <t>GOURMAND, SWEET, WOODY</t>
  </si>
  <si>
    <t>WINTER + HOLIDAY, GOURMAND, SWEET, WOODY, VIEW ALL, NEW ARRIVALS, FRAGRANCE KIT</t>
  </si>
  <si>
    <t xml:space="preserve">The most sophisticated scents of the season. An inviting array of warm, spicy gourmands, sparkling fruits, fresh green woods and winter florals.  Traditional notes of pumpkin, clove, spruce, and amber are elevated with contemporary explorations of Kakadu plum, ginger wood, maple chai, and gilded rose. </t>
  </si>
  <si>
    <t>An inviting array of warm, spicy gourmands, sparkling fruits, fresh green woods + winder florals.</t>
  </si>
  <si>
    <t>EACH KIT INCLUDES TEN 10ML OF THE CURATED FRAGRANCE OILS BELOW + 20 TEST STRIPS:  
CARDAMOM TEA + GRAPEFRUIT
GINGER WOOD + PALO SANTO
KAKADU PLUM + AMBER
FLOWERING CLOVE + SANDALWOOD
ROASTED CHESTNUTS + RUM
MAPLE CHAI + SWEET CREAM
JUNIPER FIR + BALSAM SPRUCE
CLOUDBERRY + BALSAM
PUMPKIN + PERSIMMON
GILDED ROSE + SPRUCE</t>
  </si>
  <si>
    <t>MAPLE CHAI + SWEET CREAM</t>
  </si>
  <si>
    <t>NATURAL + HOLIDAY FRAGRANCE KIT</t>
  </si>
  <si>
    <t>FRAG-NAH-KIT-10ML</t>
  </si>
  <si>
    <t xml:space="preserve">WW-SS19-FRAGRANCE-SAMPLE-KIT-PDP-ALT 1, WW-SS19-FRAGRANCE-SAMPLE-KIT-PDP-ALT 2, WW-FRAG-H19-GOLDEN-OUD-MYRRH, WW-FRAG-H19-MACADAMIA-LATTE-CHAI-LEAVES, WW-FRAG-H19-BURNT-WOOD-ORIENTAL-SPICE, WW-FRAG-H19-SALTED-CARAMEL-KAHLUA, WW-FRAG-H19-PEPPERMINT-COCOA-SHAVINGS, WW-19-FRAG-PDP-CREAMY-VANILLA-COCONUT-SUGAR, WW-S19-FRAG-OAKMOSS CEDAR-ALT1, WW-19-FRAG-PDP-SPICED-BERGAMOT-LABDANUM, WW-FRAG-H19-SPICED-PEAR-WHISKEY, WW-S19-FRAG-STAR JASMINE SANTAL-ALT1 </t>
  </si>
  <si>
    <t>NATURAL + HOLIDAY</t>
  </si>
  <si>
    <t>NATURAL + HOLIDAY, GOURMAND, SWEET, WOODY, ALL NATURAL, VIEW ALL, NEW ARRIVALS, FRAGRANCE KIT</t>
  </si>
  <si>
    <t>Complex and all natural iterations of the most beloved scents of the holiday season.  Ultra luxurious notes of golden oud, labdanum, oriental spices, and santal elevate the collection, while warming chai leaves, creamy vanilla, spiced pear and sweet salted caramel add a soothing, familar feeling to the fragrances.</t>
  </si>
  <si>
    <t>Complex + all natural iterations of the most beloved scents of the holiday season.</t>
  </si>
  <si>
    <t xml:space="preserve">EACH KIT INCLUDES TEN 10ML OF THE CURATED FRAGRANCE OILS BELOW + 20 TEST STRIPS:  
GOLDEN OUD + MYRRH
MACADAMIA LATTE + CHAI LEAVES
BURNT WOOD + ORIENTAL SPICE
SALTED CARAMEL + KAHLUA
PEPPERMINT + COCOA SHAVINGS
CREAMY VANILLA + COCONUT SUGAR
OAKMOSS + CEDAR
SPICED BERGAMOT + LABDANUM
SPICED PEAR + WHISKEY
STAR JASMINE + SANTAL
</t>
  </si>
  <si>
    <t>PURE + NATURAL FRAGRANCE KIT</t>
  </si>
  <si>
    <t>FRAG-PNT-KIT-10ML</t>
  </si>
  <si>
    <t>WW-SS19-FRAGRANCE-SAMPLE-KIT-PDP-ALT 1, WW-SS19-FRAGRANCE-SAMPLE-KIT-PDP-ALT 2, WW-18-FRAG-PALO SANTO SAGE-ALT1, WW-18-FRAG-YLANG GERANIUM-ALT1, WW-19-FRAG-PDP-TANGERINE-PEACH-TEA, WW-19-FRAG-PDP-SPICED-BERGAMOT-LABDANUM, WW-S19-FRAG-WATERLILY ROSEHIP-ALT1, WW-19-FRAG-PDP-CREAMY-VANILLA-COCONUT-SUGAR, WW-19-FRAG-PDP-COASTAL-REDWOOD-MANDARIN, WW-19-FRAG-PDP-OAKMOSS-CEDAR, WW-S19-FRAG-STAR JASMINE SANTAL-ALT1, WW-19-FRAG-PDP-LAVENDER-LEAF-BALSAM</t>
  </si>
  <si>
    <t>WOODY, GREEN, SWEET, FRUITY,  FLORAL</t>
  </si>
  <si>
    <t>PURE + NATURAL, SUMMER, WOODY, GREEN, CITRUS, SWEET, VIEW ALL, NEW ARRIVALS , FRAGRANCE KIT</t>
  </si>
  <si>
    <t>Pure + fresh, herbal infusions, woods, and fruity, sweet accents are an exciting combination. Lavender, cedarwood, bergamot, and palo santo are earthy renditions to this natural collection.</t>
  </si>
  <si>
    <t>Pure + fresh, herbal infusions, woods, and fruity accents are an exciting combination.</t>
  </si>
  <si>
    <t>EACH KIT INCLUDES TEN 10ML OF THE CURATED FRAGRANCE OILS BELOW + 20 TEST STRIPS:               PALO SANTO + SAGE
YLANG + GERANIUM
TANGERINE + PEACH TEA
BERGAMOT CLOVE + LABDANUM
WATERLILY + ROSEHIP
CREAMY VANILLA + COCONUT SUGAR
COASTAL REDWOOD + MANDARIN
OAKMOSS + CEDAR
STAR JASMINE + SANTAL
LAVENDER LEAF + BALSAM</t>
  </si>
  <si>
    <t>BENEFITS</t>
  </si>
  <si>
    <t>INFO</t>
  </si>
  <si>
    <t>FRENCH LAVENDER ESSENTIAL OIL</t>
  </si>
  <si>
    <t>EO-LVD-CSM-10ML-BND</t>
  </si>
  <si>
    <t>WW-EO-LAVENDER-THUMBNAIL</t>
  </si>
  <si>
    <t>WW-EO-FRENCH-LAVENDER-PDP</t>
  </si>
  <si>
    <t>PREMIUM FRENCH LAVENDER ESSENTIAL OIL 10ML</t>
  </si>
  <si>
    <t>10 ml</t>
  </si>
  <si>
    <t>NEW ARRIVALS, EDITORS PICKS, TOP SELLERS, VIEW ALL</t>
  </si>
  <si>
    <t>REDUCE STRESS, IMPROVE SLEEP, ANTIBACTERIAL</t>
  </si>
  <si>
    <t>AROMATIC, FLORAL, NEW ARRIVALS, EDITORS PICKS, TOP SELLERS, VIEW ALL, REDUCE STRESS, IMPROVE SLEEP, ANTIBACTERIAL</t>
  </si>
  <si>
    <t>179 F / 81 C</t>
  </si>
  <si>
    <t xml:space="preserve">100% Pure and Undiluted, Vegan &amp; Cruelty Free
Usage Levels:
Candles 8-12%
Soaps: 44%
Lotions 44%
Flashpoint:
179 F / 81 C
Country of Origin: France
Extraction Method: Steam Distilled
INCI Name: Lavandula x hybrida
Parts Used: Fresh Flower Stems
Appearance (Color): Colorless to Pale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</si>
  <si>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[Fragrance Specification Sheet][/pdf/PREMIUM FRENCH LAVENDER ESSENTIAL OIL-MSDS.pdf]
[/IFRA Data Sheet][/pdf/IFRA PREMIUM FRENCH LAVENDER ESSENTIAL OIL.pdf]</t>
  </si>
  <si>
    <t>Derived from Provençal Drôme region in France where the bluish purple flowering buds are extracted at an altitude of 700 meters above sea level. The powerful French Lavender Essential Oil, commonly used for medical and therapeutic benefits, is known to reduce stress, insomnia, headaches, deter mosquitoes and is used as an antiseptic. A favorite essence used in fine perfumery for its rich and true lavender aroma.</t>
  </si>
  <si>
    <t>Produced in France's Provençal Drôme region and treasured for it's healing and soothing aroma.</t>
  </si>
  <si>
    <t>EO-LVD-CSM-2OZ-BND</t>
  </si>
  <si>
    <t>PREMIUM FRENCH LAVENDER ESSENTIAL OIL 2OZ</t>
  </si>
  <si>
    <t>2 oz</t>
  </si>
  <si>
    <t xml:space="preserve">100% Pure and Undiluted, Vegan &amp; Cruelty Free
Usage Levels:
Candles 8-12%
Soaps: 44%
Lotions 44%
Flashpoint:
179 F / 81 C
Country of Origin: France
Extraction Method: Steam Distilled
INCI Name: Lavandula x hybrida
Parts Used: Fresh Flower Stems
Appearance (Color): Colorless to Pale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</si>
  <si>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EO-LVD-CSM-16OZ-BND</t>
  </si>
  <si>
    <t>PREMIUM FRENCH LAVENDER ESSENTIAL OIL 16OZ</t>
  </si>
  <si>
    <t>16 oz</t>
  </si>
  <si>
    <t>EO-LVD-CSM-1GAL-BND</t>
  </si>
  <si>
    <t>PREMIUM FRENCH LAVENDER ESSENTIAL OIL 1GAL</t>
  </si>
  <si>
    <t>1 gal</t>
  </si>
  <si>
    <t>BLOOD ORANGE ESSENTIAL OIL</t>
  </si>
  <si>
    <t>EO-BDO-CSM-10ML-BND</t>
  </si>
  <si>
    <t>WW-EO-BLOOD-ORANGE-THUMBNAIL</t>
  </si>
  <si>
    <t>WW-EO-BLOOD-ORANGE-PDP</t>
  </si>
  <si>
    <t>BLOOD ORANGE ESSENTIAL OIL 10ML</t>
  </si>
  <si>
    <t>CITRUS, FRUITY</t>
  </si>
  <si>
    <t>NEW ARRIVALS, EDITORS PICKS, VIEW ALL</t>
  </si>
  <si>
    <t>REDUCE STRESS, ANTIBACTERIAL, ANTI-INFLAMMATORY, IMMUNE SUPPORT</t>
  </si>
  <si>
    <t>CITRUS, FRUITY, NEW ARRIVALS, EDITORS PICKS, VIEW ALL, REDUCE STRESS, ANTIBACTERIAL, ANTI-INFLAMMATORY, IMMUNE SUPPORT</t>
  </si>
  <si>
    <t>135 F / 57 C</t>
  </si>
  <si>
    <t xml:space="preserve">100% Pure and Undiluted, Vegan &amp; Cruelty Free
Usage Levels:
Candles 8-12%
Soaps: 100%
Lotions 100%
Flashpoint:
135 F / 57 C
Country of Origin: Italy
Extraction Method: Molecular Distillation
INCI Name: Citrus Sinennsis
Parts Used: Fresh Orange Centrifuged Oil
Appearance (Color): Colorless to Pale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</si>
  <si>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[Fragrance Specification Sheet]                       [/pdf/BLOOD ORANGE ESSENTIAL OIL-MSDS.pdf]        
[IFRA Data Sheet]                                                              [/pdf/IFRA BLOOD ORANGE ESSENTIAL OIL.pdf]</t>
  </si>
  <si>
    <t>In partnership with a Sicilian farmer near the 'Mount Etna' volcano, where the soil and climate is ideal to grow Citrus x Sinensis trees, Blood Orange Essential Oil is derived through molecular distillation of the juicy fruit peel. The incomparable sweetness and strong flavor make this exotic ingredient unforgettable. Because Limonene makes up 95% of blood orange essential oil, it has potent antioxidant and anti-inflammatory properties, as well as, antibacterial, antispasmodic and anti-stress.</t>
  </si>
  <si>
    <t>Produced in Sicily and grown in the rich soils surrounding the 'Mount Etna' volcano, Blood Orange Oil has potent antioxidant and anti-inflammatory properties.</t>
  </si>
  <si>
    <t>EO-BDO-CSM-2OZ-BND</t>
  </si>
  <si>
    <t>BLOOD ORANGE ESSENTIAL OIL 2OZ</t>
  </si>
  <si>
    <t>EO-BDO-CSM-16OZ-BND</t>
  </si>
  <si>
    <t>BLOOD ORANGE ESSENTIAL OIL 16OZ</t>
  </si>
  <si>
    <t>EO-BDO-CSM-1GAL-BND</t>
  </si>
  <si>
    <t>BLOOD ORANGE ESSENTIAL OIL 1 GAL</t>
  </si>
  <si>
    <t>CALIFORNIA LEMON ESSENTIAL OIL</t>
  </si>
  <si>
    <t>EO-LMC-BRJ-10ML-BND</t>
  </si>
  <si>
    <t>WW-EO-LEMON-THUMBNAIL</t>
  </si>
  <si>
    <t>WW-EO-LEMON-PDP</t>
  </si>
  <si>
    <t>CALIFORNIA LEMON ESSENTIAL OIL 10ML</t>
  </si>
  <si>
    <t>CITRUS, SWEET</t>
  </si>
  <si>
    <t>ANTIBACTERIAL, ANTI-INFLAMMATORY, BOOST ENERGY, SKIN BRIGHTENING, IMMUNE SUPPORT</t>
  </si>
  <si>
    <t>CITRUS, SWEET, NEW ARRIVALS, EDITORS PICKS, TOP SELLERS, VIEW ALL, ANTIBACTERIAL, ANTI-INFLAMMATORY, BOOST ENERGY, SKIN BRIGHTENING, IMMUNE SUPPORT</t>
  </si>
  <si>
    <t>115 F / 46 C</t>
  </si>
  <si>
    <t xml:space="preserve">100% Pure and Undiluted, Vegan &amp; Cruelty Free
Usage Levels:
Candles 8-12%
Soaps: 5%
Lotions 6%
Flashpoint:
115 F / 46 C
Country of Origin: USA
Extraction Method: Cold Pressed
INCI Name: Citrus Limon
Parts Used: California Lemon Peel
Appearance (Color): Pale Yellow to Dark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</si>
  <si>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 xml:space="preserve">[Fragrance Specification Sheet]                           [/pdf/CALIFORNIA LEMON ESSENTIAL OIL-MSDS.pdf]  
[IFRA Data Sheet]
[/pdf/IFRA CALIFORNIA LEMON ESSENTIAL OIL.pdf] </t>
  </si>
  <si>
    <t xml:space="preserve">Consciously sourced, California Lemon Essential Oil exudes green, piney notes with a hint of candied sweetness. The juicy rind is cold pressed and distilled to obtain its vibrant energetic oil used as an antibacterial, antioxidant and anti-inflammatory ingredient. It’s been used for centuries to fight exhaustion, help depression, clear skin complexion and enhance brain function. </t>
  </si>
  <si>
    <t>Grown in sunny California and known for it's pungent and juicy aroma with strong anti-bacterial properties.</t>
  </si>
  <si>
    <t>EO-LMC-BRJ-2OZ-BND</t>
  </si>
  <si>
    <t>CALIFORNIA LEMON ESSENTIAL OIL 2OZ</t>
  </si>
  <si>
    <t>EO-LMC-BRJ-16OZ-BND</t>
  </si>
  <si>
    <t>CALIFORNIA LEMON ESSENTIAL OIL 16OZ</t>
  </si>
  <si>
    <t>EO-LMC-BRJ-1GAL-BND</t>
  </si>
  <si>
    <t>CALIFORNIA LEMON ESSENTIAL OIL 1GAL</t>
  </si>
  <si>
    <t>PEPPERMINT ESSENTIAL OIL</t>
  </si>
  <si>
    <t>EO-PPM-BRJ-10ML-BND</t>
  </si>
  <si>
    <t>WW-EO-PEPPERMINT-THUMBNAIL</t>
  </si>
  <si>
    <t>WW-EO-PEPPERMINT-PDP</t>
  </si>
  <si>
    <t>PEPPERMINT ESSENTIAL OIL 10ML</t>
  </si>
  <si>
    <t>AROMATIC, SWEET</t>
  </si>
  <si>
    <t>NEW ARRIVALS, VIEW ALL</t>
  </si>
  <si>
    <t>AID DIGESTION, ANTIBACTERIAL, BOOST ENERGY, REDUCE STRESS, IMMUNE SUPPORT</t>
  </si>
  <si>
    <t>AROMATIC, SWEET, NEW ARRIVALS, VIEW ALL, AID DIGESTION, ANTIBACTERIAL, BOOST ENERGY, REDUCE STRESS, IMMUNE SUPPORT</t>
  </si>
  <si>
    <t>153 F / 67 C</t>
  </si>
  <si>
    <t xml:space="preserve">100% Pure and Undiluted, Vegan &amp; Cruelty Free
Usage Levels:
Candles 8-12%
Soaps: 5%
Lotions 40%
Flashpoint:
153 F / 67 C
Country of Origin: USA (Idaho)
Extraction Method: Steam Distilled
INCI Name: Mentha Piperita
Parts Used: Fresh Peppermint Leaves
Appearance (Color): Colorless to Pale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</si>
  <si>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 xml:space="preserve">[Fragrance Specification Sheet]
[/pdf/PEPPERMINT ESSENTIAL OIL-MSDS.pdf]
[IFRA Data Sheet]
[/pdf/IFRA PEPPERMINT ESSENTIAL OIL.pdf] </t>
  </si>
  <si>
    <t>A locally-sourced Peppermint Essential Oil cultivated and distilled in the North America. Compared to other sharp, aromatic alternatives from Asia and Europe, our peppermint variety emits a more sweet and candied mentholic essence. Peppermint is a naturally occurring hybrid mint, a cross between watermint and spearmint and has been used in traditional medicine for centuries. Considered one of the most versatile oils in the world, Peppermint aids in healthy digestion, soothing tension, energy, congestion relief and fighting bacteria infections.</t>
  </si>
  <si>
    <t>A locally cultivated and distilled oil with a slight sweet and candied mentholic essence.</t>
  </si>
  <si>
    <t>EO-PPM-BRJ-2OZ-BND</t>
  </si>
  <si>
    <t>PEPPERMINT ESSENTIAL OIL 2OZ</t>
  </si>
  <si>
    <t>EO-PPM-BRJ-16OZ-BND</t>
  </si>
  <si>
    <t>PEPPERMINT ESSENTIAL OIL 16OZ</t>
  </si>
  <si>
    <t>EO-PPM-BRJ-1GAL-BND</t>
  </si>
  <si>
    <t>PEPPERMINT ESSENTIAL OIL 1GAL</t>
  </si>
  <si>
    <t>CEDARWOOD ESSENTIAL OIL</t>
  </si>
  <si>
    <t>EO-CDR-BRJ-10ML-BND</t>
  </si>
  <si>
    <t>WW-EO-CEDARWOOD-THUMBNAIL</t>
  </si>
  <si>
    <t>WW-EO-CEDARWOOD-PDP</t>
  </si>
  <si>
    <t>CEDARWOOD ESSENTIAL OIL 10ML</t>
  </si>
  <si>
    <t>WOODY, NEW ARRIVALS, VIEW ALL, REDUCE STRESS, IMPROVE SLEEP, ANTIBACTERIAL</t>
  </si>
  <si>
    <t xml:space="preserve">100% Pure and Undiluted, Vegan &amp; Cruelty Free
Usage Levels:
Candles 8-12%
Soaps: 100%
Lotions 100%
Flashpoint:
200 F / 93 C
Country of Origin: USA (Texas)
Extraction Method: Steam Distilled
INCI Name: Juniperus Mexicana
Parts Used: Raw Cedar Heartwood
Appearance (Color): Pale Yellow to Dark Yellow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</si>
  <si>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[Fragrance Specification Sheet]
[/pdf/CEDARWOOD ESSENTIAL OIL-MSDS.pdf]
[IFRA Data Sheet]
[/pdf/IFRA CEDARWOOD ESSENTIAL OIL.pdf]</t>
  </si>
  <si>
    <t>Texas Cedarwood oil is fully wild harvested, pesticide-free, sustainable and abundantly harvested year round without human intervention. The use of Cedarwood Essential Oil is a part of the rich historical importance of local farming and ranch communities. Cedarwood Essential Oil has a slightly smoky, woody note with a balsamic and softly sweet dry-down. The soothing scent of Cedarwood Essential Oil is reputed to be both restorative and reparative by reducing harmful stress and easing tension, clearing the mind and assisting in a better quality of sleep. Used medicinally, Cedarwood Essential Oil’s antiseptic properties are reputed to protect the body against harmful bacteria, fungi and viruses.</t>
  </si>
  <si>
    <t>Wild harvested and produced by local ranch communities in Texas, Cedarwood Oil is reputed to be both restorative and reparative.</t>
  </si>
  <si>
    <t>EO-CDR-BRJ-2OZ-BND</t>
  </si>
  <si>
    <t>CEDARWOOD ESSENTIAL OIL 2OZ</t>
  </si>
  <si>
    <t>EO-CDR-BRJ-16OZ-BND</t>
  </si>
  <si>
    <t>CEDARWOOD ESSENTIAL OIL 16OZ</t>
  </si>
  <si>
    <t>EO-CDR-BRJ-1GAL-BND</t>
  </si>
  <si>
    <t>CEDARWOOD ESSENTIAL OIL 1 GAL</t>
  </si>
  <si>
    <t>COFFEE ESSENTIAL OIL</t>
  </si>
  <si>
    <t>EO-CFE-BRJ-10ML-BND</t>
  </si>
  <si>
    <t>WW-EO-COFFEE-THUMBNAIL</t>
  </si>
  <si>
    <t>WW-EO-COFFEE-PDP</t>
  </si>
  <si>
    <t>COFFEE ESSENTIAL OIL 10ML</t>
  </si>
  <si>
    <t>SKIN BRIGHTENING, BOOST ENERGY, ANTI-INFLAMMATORY, IMMUNE SUPPORT</t>
  </si>
  <si>
    <t>SWEET, NEW ARRIVALS, EDITORS PICKS, VIEW ALL, SKIN BRIGHTENING, BOOST ENERGY, ANTI-INFLAMMATORY, IMMUNE SUPPORT</t>
  </si>
  <si>
    <t xml:space="preserve">100% Pure and Undiluted, Vegan &amp; Cruelty Free
Usage Levels:
Candles 8-12%
Soaps: 100%
Lotions 100%
Flashpoint:
200 F / 93 C
Country of Origin: USA
Extraction Method: Cold Pressed
INCI Name: Coffee Arabica
Parts Used: Fresh Roasted Coffee Beans
Appearance (Color): Dark Brown
Shelf Life: 36 Months
Essential oils are suitable for candle making, however some oils may have an altered scent while burning. Always be sure to perform a burn test to properly evaluate your candle's hot throw. Changes to an essential oil's scent typically occur when that oil has been heated beyond it's flashpoint. </t>
  </si>
  <si>
    <t>[Fragrance Specification Sheet]
[/pdf/COFFEE ESSENTIAL OIL-MSDS.pdf]
[IFRA Data Sheet] [/pdf/IFRA COFFEE ESSENTIAL OIL.pdf]</t>
  </si>
  <si>
    <t>Locally pressed, Coffee Essential Oil is cultivated from roasted grounds of Arabica coffee beans. The low temperature process retains much of the aromatic character of the roasted grounds, allowing for an essential oil that captivates the true essence of organically brewed beans. Hair growth, skin tightening, mental clarity, reduced inflammation, energy, immune support and disinfecting are just a few of the benefits of this enhancing and dynamic oil.</t>
  </si>
  <si>
    <t>An extremely enticing and powerful oil produced in the USA with freshly roasted and richly aromatic Arabica beans.</t>
  </si>
  <si>
    <t>EO-CFE-BRJ-2OZ-BND</t>
  </si>
  <si>
    <t>COFFEE ESSENTIAL OIL 2OZ</t>
  </si>
  <si>
    <t>EO-CFE-BRJ-16OZ-BND</t>
  </si>
  <si>
    <t>COFFEE ESSENTIAL OIL 16OZ</t>
  </si>
  <si>
    <t>EO-CFE-BRJ-1GAL-BND</t>
  </si>
  <si>
    <t>COFFEE ESSENTIAL OIL 1 GAL</t>
  </si>
  <si>
    <t>METRIC VARIABLES</t>
  </si>
  <si>
    <t>WAX GUIDE</t>
  </si>
  <si>
    <t>WICK GUIDE</t>
  </si>
  <si>
    <t>PRICE INDEX</t>
  </si>
  <si>
    <t>WIDTH VARIABLES INCHES</t>
  </si>
  <si>
    <t>WIDTH MM</t>
  </si>
  <si>
    <t>DIAMETER</t>
  </si>
  <si>
    <t>WIDTH DIAMETER</t>
  </si>
  <si>
    <t>HEIGHT DIAMETER</t>
  </si>
  <si>
    <t>HEIGHT VARIABLES INCHES</t>
  </si>
  <si>
    <t>HEIGHT MM</t>
  </si>
  <si>
    <t>BEST FOR</t>
  </si>
  <si>
    <t>WICK TYPE</t>
  </si>
  <si>
    <t>FLAME SHAPE</t>
  </si>
  <si>
    <t>COLOR OF WOOD</t>
  </si>
  <si>
    <t>CRACKLING LEVEL</t>
  </si>
  <si>
    <t>ICON</t>
  </si>
  <si>
    <t>QUANTITY</t>
  </si>
  <si>
    <t>QUANTITY INDEX</t>
  </si>
  <si>
    <t>CLIPS</t>
  </si>
  <si>
    <t>PRICES</t>
  </si>
  <si>
    <t>WICK NAME</t>
  </si>
  <si>
    <t>https://drive.google.com/open?id=14_ytFnMrUyCz9EE4_GWGg-d5JTn0mkSa&amp;authuser=shana@woodenwick.com&amp;usp=drive_fs</t>
  </si>
  <si>
    <t>THE CRACKLING SINGLE-PLY WICK .02</t>
  </si>
  <si>
    <t>THE CRACKLING WICK 02</t>
  </si>
  <si>
    <t>ORIGINAL CRACKLING SINGLE PLY PDP</t>
  </si>
  <si>
    <t>ORIGINAL CRACKLING SINGLE PLY THUMB</t>
  </si>
  <si>
    <t>WICK-C-02-</t>
  </si>
  <si>
    <t xml:space="preserve">INCHES, MILLIMETERS                          </t>
  </si>
  <si>
    <t>PARAFFIN WAX</t>
  </si>
  <si>
    <t>CRACKLING</t>
  </si>
  <si>
    <t>.25, .375, .5, .625, .75</t>
  </si>
  <si>
    <t xml:space="preserve"> 6.4, 9.5, 12.7, 15.9, 19.1</t>
  </si>
  <si>
    <t>1.5, 2, 2.5, 3, 3.5, 4, 4.5, 5</t>
  </si>
  <si>
    <t>3, 5</t>
  </si>
  <si>
    <t>76.2, 127</t>
  </si>
  <si>
    <t>BEST WITH PARAFFIN WAX</t>
  </si>
  <si>
    <t>Single-Ply wick</t>
  </si>
  <si>
    <t>Horizontal, tear-drop</t>
  </si>
  <si>
    <t>Medium Brown</t>
  </si>
  <si>
    <t>3-5</t>
  </si>
  <si>
    <t>ICON GOES HERE</t>
  </si>
  <si>
    <t>100, 200, 300, 400, 500, 600, 700, 800, 900, 1000, 2000, 3000, 4000, 5000, 6000, 7000, 8000, 9000, 10000, 15000, 20000, 25000, 30000, 35000, 40000, 45000, 50000</t>
  </si>
  <si>
    <t>1, 1, 1, 1, 2, 2, 2, 2, 2, 3, 3, 3, 3, 4, 4, 4, 4, 4, 5, 5, 5, 5, 5, 5, 5, 5, 6</t>
  </si>
  <si>
    <t>None, Clips Separate, Clips Pre-Inserted</t>
  </si>
  <si>
    <t>THE CRACKLING WICK .02</t>
  </si>
  <si>
    <t>Eco-friendly, clean burning, wooden wicks made from FSC Certified Wood, hand-crafted + made in the USA. Always be sure to conduct a burn test when altering any aspect of your candle to ensure optimal wick performace.</t>
  </si>
  <si>
    <t>As of January 2020, our ready-made wick heights are 3" and 5" for flat wicks; 5” for Spiral and 5” for Tube wicks. 
For additional height options, click on Custom Sized-Wicks.</t>
  </si>
  <si>
    <t>[/wick-selection-guide],[Wick Selection Guide]
[/how-to-conduct-a-test-burn],[How to Conduct a Test Burn]
[/candle-making-terminology],[Know Your Candle Vocab]</t>
  </si>
  <si>
    <t>100 WICKS UNIT WEIGHT: 4OZ
100 CLIPS UNIT WEIGHT: 8OZ
100 WICKS ACUTAL SIZE: 9" tall x 6" wide x 3" depth
100 CLIPS ACTUAL SIZE: 9" tall x 6" wide x 3" depth
100-300 WICKS BOX SIZE: 8.5" x 10.75" PADDED MAILER
400-500 WICKS BOX SIZE: 9" x 9" x 8" BOX
600-2000 WICKS BOX SIZE: 13" x 10" x 12" BOX
2100-10,000 WICKS BOX SIZE: 18" x 18" x 16" BOX
100 CLIPS BOX SIZE: 6.5" x 8.75" PADDED MAILER
200-400 CLIPS BOX SIZE: 10" x 9" x 3" BOX
500-2000 CLIPS BOX SIZE: 9" x 9" x 8" BOX
2100-5000 CLIPS BOX SIZE: 13" x 10" x 12" BOX
100 WICKS + CLIPS BOX SIZE: 6.5" x 8.75" PADDED MAILER
200-500 WICKS + CLIPS BOX SIZE: 9" x 9" x 8" BOX
600-2000 WICKS + CLIPS BOX SIZE: 13" x 10" x 12" BOX
2100-5000 WICKS + CLIPS BOX SIZE: 18" x 18" x 16" BOX</t>
  </si>
  <si>
    <t>THE CRACKLING SINGLE-PLY WICK .03</t>
  </si>
  <si>
    <t>THE CRACKLING WICK 03</t>
  </si>
  <si>
    <t>WICK-C-03-</t>
  </si>
  <si>
    <t>PARAFFIN-SOY BLENDS</t>
  </si>
  <si>
    <t>BEST WITH PARAFFIN-SOY BLENDS</t>
  </si>
  <si>
    <t>THE CRACKLING WICK .03</t>
  </si>
  <si>
    <t>THE CRACKLING SINGLE-PLY WICK .04</t>
  </si>
  <si>
    <t>THE CRACKLING WICK 04</t>
  </si>
  <si>
    <t>WICK-C-04-</t>
  </si>
  <si>
    <t>BEST WITH NATURAL WAX BLENDS CONTAINING SOY WAX</t>
  </si>
  <si>
    <t>THE CRACKLING WICK .04</t>
  </si>
  <si>
    <t>https://drive.google.com/open?id=166iwqGHQwvzkoqoeBWZY-rTKcI0xoURB&amp;authuser=shana@woodenwick.com&amp;usp=drive_fs</t>
  </si>
  <si>
    <t>THE WHISPER SINGLE-PLY WICK .02</t>
  </si>
  <si>
    <t>THE WHISPER WICK 02</t>
  </si>
  <si>
    <t>WHISPER SINGLE PLY PDP</t>
  </si>
  <si>
    <t>WHISPER SINGLE PLY THUMBNAIL</t>
  </si>
  <si>
    <t>WICK-W-02-</t>
  </si>
  <si>
    <t>QUIET</t>
  </si>
  <si>
    <t>Light Cream</t>
  </si>
  <si>
    <t>1-2</t>
  </si>
  <si>
    <t>THE WHISPER WICK .02</t>
  </si>
  <si>
    <t>THE WHISPER SINGLE-PLY WICK .03</t>
  </si>
  <si>
    <t>THE WHISPER WICK 03</t>
  </si>
  <si>
    <t>WICK-W-03-</t>
  </si>
  <si>
    <t>Vertical, tear-drop</t>
  </si>
  <si>
    <t>THE WHISPER WICK .03</t>
  </si>
  <si>
    <t>THE CRACKLING BOOSTER WICK .02</t>
  </si>
  <si>
    <t>THE CRACKLING BOOSTER WICK 02</t>
  </si>
  <si>
    <t>ORIGINAL CRACKLING BOOSTER PDP</t>
  </si>
  <si>
    <t>ORIGINAL CRACKLING BOOSTER THUMB</t>
  </si>
  <si>
    <t>WICK-CB-02-</t>
  </si>
  <si>
    <t>COCO APRICOT CREME, NATURAL BLENDS 1</t>
  </si>
  <si>
    <t>.375, .5, .625, .75</t>
  </si>
  <si>
    <t xml:space="preserve"> 9.5, 12.7, 15.9, 19.1</t>
  </si>
  <si>
    <t>BEST WITH PARAFFIN BASED WAXES AND NATURAL WAX BLENDS WITH PALM, COCONUT OR APRICOT OILS</t>
  </si>
  <si>
    <t>Single-Ply wick with adhered .2" booster wick</t>
  </si>
  <si>
    <t>THE CRACKLING BOOSTER WICK .03</t>
  </si>
  <si>
    <t>THE CRACKLING BOOSTER WICK 03</t>
  </si>
  <si>
    <t>WICK-CB-03-</t>
  </si>
  <si>
    <t>VIRGIN COCONUT SOY, BEESWAX COCO CREME, NATURAL BLENDS 2</t>
  </si>
  <si>
    <t>BEST WITH BEESWAX OR NATURAL WAX BLENDS WITH PALM, COCONUT, OR SOY OILS</t>
  </si>
  <si>
    <t>THE CRACKLING BOOSTER WICK .04</t>
  </si>
  <si>
    <t>THE CRACKLING BOOSTER WICK 04</t>
  </si>
  <si>
    <t>WICK-CB-04-</t>
  </si>
  <si>
    <t>100% BEESWAX, 100% SOY WAX</t>
  </si>
  <si>
    <t>BEST WITH 100% BEESWAX OR SOY WAX</t>
  </si>
  <si>
    <t>THE WHISPER BOOSTER WICK .02</t>
  </si>
  <si>
    <t>THE WHISPER BOOSTER WICK 02</t>
  </si>
  <si>
    <t>WHISPER BOOSTER PDP</t>
  </si>
  <si>
    <t>WHISPER BOOSTER THUMBNAIL</t>
  </si>
  <si>
    <t>WICK-WB-02-</t>
  </si>
  <si>
    <t>THE WHISPER BOOSTER WICK .03</t>
  </si>
  <si>
    <t>THE WHISPER BOOSTER WICK 03</t>
  </si>
  <si>
    <t>WICK-WB-03-</t>
  </si>
  <si>
    <t>VIRGIN COCONUT SOY, BEESWAX COCO CREME, NATURAL BLENDS 2, 100% BEESWAX, 100% SOY WAX</t>
  </si>
  <si>
    <t>THE CRACKLING DUAL WICK .04</t>
  </si>
  <si>
    <t>THE CRACKLING DUAL WICK 04</t>
  </si>
  <si>
    <t>ORIGINAL CRACKLING DUAL PDP</t>
  </si>
  <si>
    <t>ORIGINAL CRACKLING DUAL THUMB</t>
  </si>
  <si>
    <t>WICK-CD-04-</t>
  </si>
  <si>
    <t>BEST WITH NATURAL AND SOY WAX BLENDS WITH HEAVY DYE LOAD</t>
  </si>
  <si>
    <t>Double-ply wick with two adhered layers of equal width and height</t>
  </si>
  <si>
    <t>THE WHISPER DUAL WICK .04</t>
  </si>
  <si>
    <t>THE WHISPER DUAL WICK 04</t>
  </si>
  <si>
    <t>WHISPER DUAL PDP</t>
  </si>
  <si>
    <t>WHISPER DUAL THUMB</t>
  </si>
  <si>
    <t>WICK-WD-04-</t>
  </si>
  <si>
    <t>https://drive.google.com/open?id=15l4wveE9CToLWMHvWBKd-g6aiRq3R8mJ&amp;authuser=shana@woodenwick.com&amp;usp=drive_fs</t>
  </si>
  <si>
    <t>THE TUBE WICK .01</t>
  </si>
  <si>
    <t>THE TUBE WICK 01</t>
  </si>
  <si>
    <t>TUBE PDP</t>
  </si>
  <si>
    <t>TUBE WICK THUMBNAIL</t>
  </si>
  <si>
    <t>WICK-T-01-</t>
  </si>
  <si>
    <t>COCO APRICOT CREME, PARAFFIN WAX, PARAFFIN-SOY BLENDS</t>
  </si>
  <si>
    <t>SHAPED</t>
  </si>
  <si>
    <t>7</t>
  </si>
  <si>
    <t>.25</t>
  </si>
  <si>
    <t>5</t>
  </si>
  <si>
    <t>Shaped wick rolled into .25" cylinder</t>
  </si>
  <si>
    <t>Cylinder-shaped</t>
  </si>
  <si>
    <t>1-3</t>
  </si>
  <si>
    <t>None, Clips Separate</t>
  </si>
  <si>
    <t>https://drive.google.com/open?id=15kuKx337v98k4MamD19Ni0mp5F0hg5Kx&amp;authuser=shana@woodenwick.com&amp;usp=drive_fs</t>
  </si>
  <si>
    <t>THE SPIRAL WICK .01</t>
  </si>
  <si>
    <t>THE SPIRAL WICK 01</t>
  </si>
  <si>
    <t>SPIRAL PDP</t>
  </si>
  <si>
    <t>ORIGINAL SPIRAL THUMBNAIL</t>
  </si>
  <si>
    <t>WICK-S-01-</t>
  </si>
  <si>
    <t>VIRGIN COCONUT SOY, BEESWAX COCO CREME, NATURAL BLENDS 1, NATURAL BLENDS 2, 100% BEESWAX, 100% SOY WAX</t>
  </si>
  <si>
    <t>.375</t>
  </si>
  <si>
    <t>Shaped wick rolled into .375" cylinder</t>
  </si>
  <si>
    <t>None, Spiral Wick Clips Separate</t>
  </si>
  <si>
    <t>FILTER TAG</t>
  </si>
  <si>
    <t>BUY MORE AND SAVE</t>
  </si>
  <si>
    <t>PRICE BREAKS</t>
  </si>
  <si>
    <t>MININUM QUANTITIES</t>
  </si>
  <si>
    <t>WEIGHT (LBS) ALL</t>
  </si>
  <si>
    <t>LENGTH (IN) ALL</t>
  </si>
  <si>
    <t>WIDTH (IN) ALL</t>
  </si>
  <si>
    <t>HEIGHT (IN) ALL</t>
  </si>
  <si>
    <t>https://drive.google.com/open?id=17J36na8H6UaNVmXW2YFzuuHaCBQKtVRx&amp;authuser=mehreen@woodenwick.com&amp;usp=drive_fs</t>
  </si>
  <si>
    <t>FLAT WICK CLIP</t>
  </si>
  <si>
    <t>CLIP-FLAT-KTS</t>
  </si>
  <si>
    <t>WICK CLIPS THUMBNAIL</t>
  </si>
  <si>
    <t>WICK CLIPS PDP</t>
  </si>
  <si>
    <t>Manufactured from cold-rolled steel with a flat bottom for easy glue adhesion. Our wick clips ensure vertical orientation of wood wick assembly and keeps flame at a safe height above the vessel to prevent overheating.</t>
  </si>
  <si>
    <t>Wick Clips ensure vertical orientation of wick assembly.</t>
  </si>
  <si>
    <t xml:space="preserve">Designed for use with all Flat Wick offerings. </t>
  </si>
  <si>
    <t xml:space="preserve">100 - 400 clips, $0.070
500 - 900 clips, $0.065
1000 - 4000 clips, $0.060
5000 - 9000 clips, $0.055
10000 - 49000 clips, $0.050
50000 + clips, $0.045
</t>
  </si>
  <si>
    <t>100-400 - $.070
500-900 - $.065
1000-4000 - $.06
5000-9000 -$.055
10000-49000 - $.050
50000+ - $.045</t>
  </si>
  <si>
    <t>1,1,1,1,2,2,2,2,2,3,3,3,3,4,4,4,4,4,5,5,5,5,5,5,5,5,6</t>
  </si>
  <si>
    <t>[/use-wick-clip-set-wooden-wicks],[How to Use a Wick Clip]
 [https://www.youtube.com/watch?v=suJwxR-skAY],[How to Set Up a Wooden Wick]
 [/how-to-make-a-wooden-wick-candle],[How to Make a Wooden Wick Candle]</t>
  </si>
  <si>
    <t>1, 2,3,4,5,6,7,8,9,10,20,30,40,50,60,70,80,90,100,150,200,250,300,350,400,450,500</t>
  </si>
  <si>
    <t>7.25, 7.25, 9,9,9,9,9,9,9,9,9,9,9,9,9,9,9,9,9,9,9,9,9,9,9,9,9</t>
  </si>
  <si>
    <t>12,12,9,9,9,9,9,9,9,9,9,9,9,9,9,9,9,9,9,9,9,9,9,9,9,9,9</t>
  </si>
  <si>
    <t>1,1,8,8,8,8,8,8,8,8,8,8,8,8,8,8,8,8,8,8,8,8,8,8,8,8</t>
  </si>
  <si>
    <t>DO NOT POST ON NEW WEBSITE YET</t>
  </si>
  <si>
    <t>X WICK CLIP</t>
  </si>
  <si>
    <t>CLIP-XWK-KTS</t>
  </si>
  <si>
    <t>Designed exclusively for use with The X Wick.</t>
  </si>
  <si>
    <t>[https://woodenwick.com/use-wick-clip-set-wooden-wicks/] [How to Use a Wick Clip]
[https://www.youtube.com/watch?v=suJwxR-skAY] [How to Set Up a Wooden Wick]
[https://woodenwick.com/how-to-make-a-wooden-wick-candle/] [How to Make a Wooden Wick Candle]</t>
  </si>
  <si>
    <t>SPIRAL WICK CLIP</t>
  </si>
  <si>
    <t>CLIP-SPL-HOB</t>
  </si>
  <si>
    <t>Designed exclusively for use with The Spiral Wick.</t>
  </si>
  <si>
    <t>YOUTUBE</t>
  </si>
  <si>
    <t>https://drive.google.com/open?id=1_l_Ncaz4z7cst4PBDoPDGgwLvmd2YYYA&amp;authuser=shana@woodenwick.com&amp;usp=drive_fs</t>
  </si>
  <si>
    <t>WICK SAMPLE KIT PDP</t>
  </si>
  <si>
    <t>WICK SAMPLE KIT THUMBNAIL</t>
  </si>
  <si>
    <t>WICK SAMPLE KIT</t>
  </si>
  <si>
    <t>THE WICK SAMPLE KIT</t>
  </si>
  <si>
    <t>WICK-SK-INC</t>
  </si>
  <si>
    <t>INCHES, MILLIMETERS</t>
  </si>
  <si>
    <t>COCO APRICOT CREME, PARAFFIN WAX, PARAFFIN-SOY BLENDS, VIRGIN COCONUT SOY, BEESWAX COCO CREME, NATURAL BLENDS 1, NATURAL BLENDS 2, 100% BEESWAX, 100% SOY WAX</t>
  </si>
  <si>
    <t>CRACKLING, QUIET, SHAPED</t>
  </si>
  <si>
    <t>NOT APPLICABLE</t>
  </si>
  <si>
    <t>rHP5V9RU6hE</t>
  </si>
  <si>
    <t>BEST WITH ALL WAX TYPES</t>
  </si>
  <si>
    <t>Variety</t>
  </si>
  <si>
    <t xml:space="preserve">Test and find the optimal wood wick candle wicks for your project. Once you receive your Sample Kit, be sure to use our &lt;a href="/wick-selection-guide/" style="display: inline; text-decoration: underline;"&gt;Wick Selection Guide&lt;/a&gt; to begin test burning for your candle.
Eco-friendly, clean burning, made from FSC Certified Wood, hand-crafted + made in the USA.
</t>
  </si>
  <si>
    <t>Test and find the optimal wooden wick for your project.</t>
  </si>
  <si>
    <t>Kit Contains:
The Crackling Single-Ply .02″ x 5" tall x 4 wicks of each width
The Crackling Single-Ply  .03″ x 5" tall x 4 wicks of each width
The Original Booster Wick .02″ x 5" tall x 4 wicks of each width
The Original Booster Wick .03″ x 5" tall x 4 wicks of each width
The Original Booster Wick .04″ x 5" tall x 4 wicks of each width 
The Whisper Single-Ply Wick .02″ x 5" tall x 4 wicks of each width 
The Whisper Single-Ply Wick .03″ x 5" tall x 4 wicks of each width 
The Whisper Booster Wick .02″ x 5" tall x 4 wicks of each width 
The Whisper Booster Wick .03″ x 5" tall x 4 wicks of each width 
The Tube Wick .010″ x 6" tall x 4 wicks in 3/4″ width
The Spiral Wick .010" x 5" tall x 4 wicks in 3/8" width
25 Flat Wick Clips + 4 Spiral Wick Clips
Free shipping on Wooden Wick Sample Kits is automatically applied at checkout and is only valid on orders shipped within the continental US.</t>
  </si>
  <si>
    <t>[/wick-selection-guide] ,[Wick Selection Guide]
[/how-to-conduct-a-test-burn], [How to Conduct a Test Burn]
[/candle-making-terminology], [Know Your Candle Vocab]</t>
  </si>
  <si>
    <t>PDP THUMBNAIL</t>
  </si>
  <si>
    <t>WICK SKU</t>
  </si>
  <si>
    <t>THE CRACKLING SINGLE-PLY WICK .02 VARIETY PACK</t>
  </si>
  <si>
    <t>WICK-VP-C-02</t>
  </si>
  <si>
    <t>Each Variety pack contains 4 of each width: .375, .5, .625, and .75 at 5" height and wick clips. Includes free shipping.</t>
  </si>
  <si>
    <t xml:space="preserve"> 6.4, 9.5, 12.7, 15.9, 19.1, 22.2, 25.4</t>
  </si>
  <si>
    <t>As of January 2020, our ready-made wick heights are 3" and 5". For additional height options, click on Customize My Wick.
Please note that there is a tolerance of +/- .005" in thickness with all wicks. Slight variation in thickness is normal and does not affect burn performance.</t>
  </si>
  <si>
    <t>THE CRACKLING SINGLE-PLY WICK .03 VARIETY PACK</t>
  </si>
  <si>
    <t>WICK-VP-C-03</t>
  </si>
  <si>
    <t>THE CRACKLING BOOSTER WICK .02 VARIETY PACK</t>
  </si>
  <si>
    <t>WICK-VP-CB-02</t>
  </si>
  <si>
    <t>THE CRACKLING BOOSTER WICK .03 VARIETY PACK</t>
  </si>
  <si>
    <t>WICK-VP-CB-03</t>
  </si>
  <si>
    <t>THE CRACKLING BOOSTER WICK .04 VARIETY PACK</t>
  </si>
  <si>
    <t>WICK-VP-CB-04</t>
  </si>
  <si>
    <t>THE WHISPER SINGLE-PLY WICK .02 VARIETY PACK</t>
  </si>
  <si>
    <t>WICK-VP-W-02</t>
  </si>
  <si>
    <t>THE WHISPER SINGLE-PLY WICK .03 VARIETY PACK</t>
  </si>
  <si>
    <t>WICK-VP-W-03</t>
  </si>
  <si>
    <t>THE WHISPER BOOSTER WICK .02 VARIETY PACK</t>
  </si>
  <si>
    <t>WICK-VP-WB-02</t>
  </si>
  <si>
    <t>THE WHISPER BOOSTER WICK .03 VARIETY PACK</t>
  </si>
  <si>
    <t>WICK-VP-WB-03</t>
  </si>
  <si>
    <t>THE TUBE WICK .01 PACK</t>
  </si>
  <si>
    <t>WICK-VP-T-01</t>
  </si>
  <si>
    <t>Each pack contains 4 of the Tube Wick .01 and wick clips. Includes free shipping.</t>
  </si>
  <si>
    <t>6</t>
  </si>
  <si>
    <t>THE SPIRAL WICK .01 PACK</t>
  </si>
  <si>
    <t>WICK-VP-S-01</t>
  </si>
  <si>
    <t>Each pack contains 4 of the Spiral Wick .01 and wick clips. Includes free shipping.</t>
  </si>
  <si>
    <t>THE CRACKLING WICK 02 CUSTOM</t>
  </si>
  <si>
    <t>WICK-CUST-C-02-</t>
  </si>
  <si>
    <t>.25, .375, .5, .625, .75, .875, 1</t>
  </si>
  <si>
    <t>2, 2.5, 3, 3.5, 4, 4.5, 5, 5.5, 6, 6.5, 7, 7.5, 8</t>
  </si>
  <si>
    <t>50.8, 63.5, 76.2, 88.9, 101.6, 114.3, 127, 139.7, 152.4, 165.1, 177.8, 190.5, 203.2</t>
  </si>
  <si>
    <t>Please note that there is a tolerance of +/- .005" in thickness with all wicks. Slight variation in thickness is normal and does not affect burn performance.</t>
  </si>
  <si>
    <t>THE CRACKLING WICK 03 CUSTOM</t>
  </si>
  <si>
    <t>WICK-CUST-C-03-</t>
  </si>
  <si>
    <t>THE CRACKLING WICK 04 CUSTOM</t>
  </si>
  <si>
    <t>WICK-CUST-C-04-</t>
  </si>
  <si>
    <t>THE WHISPER WICK 02 CUSTOM</t>
  </si>
  <si>
    <t>WICK-CUST-W-02-</t>
  </si>
  <si>
    <t>THE WHISPER WICK 03 CUSTOM</t>
  </si>
  <si>
    <t>WICK-CUST-W-03-</t>
  </si>
  <si>
    <t>THE CRACKLING BOOSTER WICK 02 CUSTOM</t>
  </si>
  <si>
    <t>WICK-CUST-CB-02-</t>
  </si>
  <si>
    <t>.375, .5, .625, .75, .875, 1</t>
  </si>
  <si>
    <t xml:space="preserve"> 9.5, 12.7, 15.9, 19.1, 22.2, 25.4</t>
  </si>
  <si>
    <t>THE CRACKLING BOOSTER WICK 03 CUSTOM</t>
  </si>
  <si>
    <t>WICK-CUST-CB-03-</t>
  </si>
  <si>
    <t>THE CRACKLING BOOSTER WICK 04 CUSTOM</t>
  </si>
  <si>
    <t>WICK-CUST-CB-04-</t>
  </si>
  <si>
    <t>THE WHISPER BOOSTER WICK 02 CUSTOM</t>
  </si>
  <si>
    <t>WICK-CUST-WB-02-</t>
  </si>
  <si>
    <t>THE WHISPER BOOSTER WICK 03 CUSTOM</t>
  </si>
  <si>
    <t>WICK-CUST-WB-03-</t>
  </si>
  <si>
    <t>100% BEESWAX, 100% SOY WAX, COCO APRICOT CREME</t>
  </si>
  <si>
    <t>THE CRACKLING DUAL WICK 04 CUSTOM</t>
  </si>
  <si>
    <t>WICK-CUST-CD-04-</t>
  </si>
  <si>
    <t>THE WHISPER DUAL WICK 04 CUSTOM</t>
  </si>
  <si>
    <t>WICK-CUST-WD-04-</t>
  </si>
  <si>
    <t>COLOR VARIATION</t>
  </si>
  <si>
    <t>MATERIAL</t>
  </si>
  <si>
    <t>COLOR FILTERS</t>
  </si>
  <si>
    <t>SHAPE</t>
  </si>
  <si>
    <t>SOLD IN QUANTITIES OF</t>
  </si>
  <si>
    <t>WHITE BAUBLE</t>
  </si>
  <si>
    <t>VES-WBL-OS-ACD</t>
  </si>
  <si>
    <t>WW-18-VES-THUMB-WHITE BAUBLE</t>
  </si>
  <si>
    <t>WW-VESSELS-WHITE BAUBLE-ALT1</t>
  </si>
  <si>
    <t>VIEW ALL, VESSELS, CERAMIC, WHITE, CIRCULAR</t>
  </si>
  <si>
    <t>Sophisticated, contemporary pinched white ceramic.</t>
  </si>
  <si>
    <t xml:space="preserve">Size: 3.25" w x 3" h
Weight: .025 lbs
Overflow oz fill: 7.5
Suggested wax fill: 6 </t>
  </si>
  <si>
    <t>Buy 50 units, Save 5%
Buy 100 units, Save 10%
Buy 500 units, Save 15%
Buy 1000 units, Save 20%
Discount will automatically apply to qualifying quantities of candle containers wholesale at checkout.</t>
  </si>
  <si>
    <t>[/choosing-the-best-candle-wax],[Choosing the Best Candle Wax]
[/the-perfect-match-fragrance-vessel-soulmates],[Matching Vessels + Fragrance]
[/10-creative-ideas-for-repurposing-candle-vessels],[Vessel Inspo]</t>
  </si>
  <si>
    <t>GOLD BAUBLE</t>
  </si>
  <si>
    <t>VES-GBL-OS-ACD</t>
  </si>
  <si>
    <t>WW-18-VES-THUMB-GOLD BAUBLE</t>
  </si>
  <si>
    <t>WW-VESSELS-GOLD BAUBLE-ALT1</t>
  </si>
  <si>
    <t>SEASONAL, CERAMIC, GOLD, CIRCULAR, TOP SELLERS, VIEW ALL</t>
  </si>
  <si>
    <t>Sophisticated, contemporary pinched gold ceramic.</t>
  </si>
  <si>
    <t xml:space="preserve">Size: 3.25″ w x 3″ h
6.5 oz fill </t>
  </si>
  <si>
    <t>Buy 50 units,Save 5%
 Buy 100 units,Save 10%
 Buy 500 units,Save 15%
 Buy 1000 units,Save 20%
 Discount will automatically apply to qualifying quantities of candle containers wholesale at checkout.</t>
  </si>
  <si>
    <t>GOLD DIP CEMENT</t>
  </si>
  <si>
    <t>VES-GDC-OS-ACD</t>
  </si>
  <si>
    <t>WW-18-VES-THUMB-GOLD DIP CEMENT</t>
  </si>
  <si>
    <t>WW-VESSELS-GOLD DIP CEMENT-ALT1</t>
  </si>
  <si>
    <t>GRAY, GOLD</t>
  </si>
  <si>
    <t>CONCRETE</t>
  </si>
  <si>
    <t>SEASONAL, CONCRETE, GRAY, GOLD, SQUARE, VIEW ALL</t>
  </si>
  <si>
    <t>On trend angular concrete with gold dip.</t>
  </si>
  <si>
    <t xml:space="preserve">Size: 3.25″ w x 3″ h
9 oz fill </t>
  </si>
  <si>
    <t>GRECIAN</t>
  </si>
  <si>
    <t>VES-GCN-OS-ACD</t>
  </si>
  <si>
    <t>WW-S19-VES-THUMB-GRECIAN</t>
  </si>
  <si>
    <t>WW-S19-VES-GRECIAN-ALT1, WW-S19-VES-GRECIAN-ALT2, WW-S19-VES-GRECIAN-ALT3, WW-S19-VES-GRECIAN-ALT4, WW-S19-VES-GRECIAN-ALT5, WW-S19-VES-GRECIAN-ALT6, WW-S19-VES-GRECIAN-ALT7</t>
  </si>
  <si>
    <t>WHITE, PATTERN</t>
  </si>
  <si>
    <t>SEASONAL, CONCRETE, WHITE, PATTERN, CIRCULAR, NEW ARRIVALS, VIEW ALL</t>
  </si>
  <si>
    <t>White washed raw ceramic reminiscent of an ancient Greek artifact.</t>
  </si>
  <si>
    <t>Size: 4.5″ w x 4″ h
12 oz fill</t>
  </si>
  <si>
    <t>TERRAZZO</t>
  </si>
  <si>
    <t>VES-TRZO-SM-ACD</t>
  </si>
  <si>
    <t>WW-S19-VES-TERRAZZO-THUMB-SML-445x459</t>
  </si>
  <si>
    <t>WW-S19-VES-TERRAZZO-ALT4, WW-S19-VES-TERRAZZO-ALT2</t>
  </si>
  <si>
    <t>TERRAZZO SMALL</t>
  </si>
  <si>
    <t>small</t>
  </si>
  <si>
    <t>SEASONAL, NATURAL STONE, WHITE, PATTERN, CIRCULAR, NEW ARRIVALS, VIEW ALL</t>
  </si>
  <si>
    <t>Trendy and one of a kind natural stone Terrazzo.</t>
  </si>
  <si>
    <t>Size: 3″ w x 2.75″ h
6 oz fill</t>
  </si>
  <si>
    <t>VES-TRZO-LG-ACD</t>
  </si>
  <si>
    <t>WW-S19-VES-TERRAZZO-THUMB-445x459</t>
  </si>
  <si>
    <t>TERRAZZO LARGE</t>
  </si>
  <si>
    <t>large</t>
  </si>
  <si>
    <t>Size: 4.5″ w x 4.5″ h
15 oz fill</t>
  </si>
  <si>
    <t>BLUSH HEXAGON</t>
  </si>
  <si>
    <t>VES-BHX-OS-ACD</t>
  </si>
  <si>
    <t>WW-18-VES-THUMB-BLUSH HEXAGON</t>
  </si>
  <si>
    <t>WW-VESSELS-BLUSH HEXAGON-ALT1</t>
  </si>
  <si>
    <t>SEASONAL, CERAMIC, BLUSH, ABSTRACT, VIEW ALL</t>
  </si>
  <si>
    <t>Contemporary blush ceramic takes the form of playful hexagon.</t>
  </si>
  <si>
    <t>Size: 3" w x 3" h
6 oz fill</t>
  </si>
  <si>
    <t>GRAPHITE GEO</t>
  </si>
  <si>
    <t>VES-GRG-OS-ACD</t>
  </si>
  <si>
    <t>WW-18-VES-THUMB-GRAPHITE GEO</t>
  </si>
  <si>
    <t>WW-VESSELS-GRAPHITE GEO SM-ALT1</t>
  </si>
  <si>
    <t>SEASONAL, CERAMIC, BLACK, ABSTRACT, TOP SELLERS, VIEW ALL</t>
  </si>
  <si>
    <t>Cool, hip, modern matte graphite ceramic.</t>
  </si>
  <si>
    <t>Size: 4″ w x 3″ h
12 oz fill</t>
  </si>
  <si>
    <t>MATTE BLACK AURA</t>
  </si>
  <si>
    <t>VES-MBA-OS-LCS</t>
  </si>
  <si>
    <t>WW-VES-THUMB-AURA-MATTE-BLACK</t>
  </si>
  <si>
    <t>WW-VESSELS-MATTE BLACK AURA-ALT1</t>
  </si>
  <si>
    <t>MATTE BLACK</t>
  </si>
  <si>
    <t>yes</t>
  </si>
  <si>
    <t>VIEW ALL, TOP SELLERS, EDITORS PICKS</t>
  </si>
  <si>
    <t>VIEW ALL, TOP SELLERS, EDITORS PICKS, VESSELS, GLASS, BLACK, CIRCULAR</t>
  </si>
  <si>
    <t>Hey Makers! This item is sold out and expected back in stock on 7/20/2020. Sleek + clean, understated matte black glass.</t>
  </si>
  <si>
    <t>Sleek + clean, understated matte black glass.</t>
  </si>
  <si>
    <t>Size: 3.75" w x 4.1" h
Weight: 1.025 lbs
Overflow oz fill: 13.7 oz 
Suggested wax fill: 11 oz</t>
  </si>
  <si>
    <t>MATTE SAGE AURA</t>
  </si>
  <si>
    <t>VES-SGA-OS-XIB</t>
  </si>
  <si>
    <t>WW-19-VES-THUMB-AURA-SAGE</t>
  </si>
  <si>
    <t>WW-S19-VES-AURA-SAGE</t>
  </si>
  <si>
    <t>SAGE AURA</t>
  </si>
  <si>
    <t>MATTE SAGE</t>
  </si>
  <si>
    <t>VIEW ALL, TOP SELLERS, EDITORS PICKS, VESSELS, GLASS, GREY, CIRCULAR</t>
  </si>
  <si>
    <t>Hey Makers! This item is sold out and expected back in stock on 7/20/2020. Soft + zen matte sage glass.</t>
  </si>
  <si>
    <t>Soft + zen matte sage glass.</t>
  </si>
  <si>
    <t>MATTE STONEWASHED AURA</t>
  </si>
  <si>
    <t>VES-SWA-OS-XIB</t>
  </si>
  <si>
    <t>WW-19-VES-THUMB-AURA-STONEWASHED</t>
  </si>
  <si>
    <t>WW-S19-VES-AURA-STONEWASHED</t>
  </si>
  <si>
    <t>STONEWASHED AURA</t>
  </si>
  <si>
    <t>MATTE STONEWASHED</t>
  </si>
  <si>
    <t>VIEW ALL, VESSELS, GLASS, GREY, CIRCULAR</t>
  </si>
  <si>
    <t>Hey Makers! This item is sold out and expected back in stock on 7/20/2020. Nude + neutral stonewashed matte glass.</t>
  </si>
  <si>
    <t>Nude + neutral stonewashed matte glass.</t>
  </si>
  <si>
    <t>MATTE FROST AURA</t>
  </si>
  <si>
    <t>VES-FRA-OS-XIB</t>
  </si>
  <si>
    <t>WW-19-VES-THUMB-AURA-FROSTED</t>
  </si>
  <si>
    <t>WW-S19-VES-AURA-FROSTED</t>
  </si>
  <si>
    <t>FROSTED AURA</t>
  </si>
  <si>
    <t>MATTE FROST</t>
  </si>
  <si>
    <t>VIEW ALL, VESSELS, GLASS, WHITE, CIRCULAR</t>
  </si>
  <si>
    <t>Hey Makers! This item is sold out and expected back in stock on 7/20/2020. Simple + chic frosted white glass.</t>
  </si>
  <si>
    <t>Simple + chic frosted white glass.</t>
  </si>
  <si>
    <t>MATTE BLUSH AURA</t>
  </si>
  <si>
    <t>VES-BLA-OS-XIB</t>
  </si>
  <si>
    <t>WW-19-VES-THUMB-AURA-BLUSH</t>
  </si>
  <si>
    <t>WW-S19-VES-AURA-BLUSH</t>
  </si>
  <si>
    <t>BLUSH AURA</t>
  </si>
  <si>
    <t>MATTE BLUSH</t>
  </si>
  <si>
    <t>VIEW ALL, TOP SELLERS, EDITORS PICKS, VESSELS, GLASS, BLUSH, CIRCULAR</t>
  </si>
  <si>
    <t>Hey Makers! This item is sold out and expected back in stock on 7/20/2020. Simple + sweet matte blush glass.</t>
  </si>
  <si>
    <t>Simple + sweet matte blush glass.</t>
  </si>
  <si>
    <t>LUSTROUS GOLD AURA</t>
  </si>
  <si>
    <t>VES-GDA-OS-XIB</t>
  </si>
  <si>
    <t>WW-19-VES-THUMB-AURA-GOLD</t>
  </si>
  <si>
    <t>WW-S19-VES-AURA-GOLD</t>
  </si>
  <si>
    <t>GOLD AURA</t>
  </si>
  <si>
    <t>LUSTROUS GOLD</t>
  </si>
  <si>
    <t>VIEW ALL, VESSELS, GLASS, GOLD, CIRCULAR</t>
  </si>
  <si>
    <t xml:space="preserve">Bold + sleek gold metallic glass.
</t>
  </si>
  <si>
    <t>LUSTROUS COPPER AURA</t>
  </si>
  <si>
    <t>VES-CAR-OS-LCS</t>
  </si>
  <si>
    <t>WW-19-VES-THUMB-COPPER AURA</t>
  </si>
  <si>
    <t>WW-VESSELS-COPPER AURA-ALT1</t>
  </si>
  <si>
    <t>COPPER AURA</t>
  </si>
  <si>
    <t>LUSTROUS COPPER</t>
  </si>
  <si>
    <t>VIEW ALL, TOP SELLERS, EDITORS PICKS, VESSELS, COPPER, CIRCULAR</t>
  </si>
  <si>
    <t xml:space="preserve">Hey Makers! This item is sold out and expected back in stock on 7/20/2020. Sleek + luxurious copper metallic glass makes a bold statement.
</t>
  </si>
  <si>
    <t xml:space="preserve">Sleek + luxurious copper metallic glass makes a bold statement.
</t>
  </si>
  <si>
    <t>[/candle-making-supplies/candle-vessels/copper-aura]
[/candle-making-supplies/candle-vessels/iridescent-white-aura]
[/candle-making-supplies/candle-vessels/blush-aura]
[/candle-making-supplies/candle-vessels/frosted-aura]
[/choosing-the-best-candle-wax],[Choosing the Best Candle Wax]
[/the-perfect-match-fragrance-vessel-soulmates],[Matching Vessels + Fragrance]
[/10-creative-ideas-for-repurposing-candle-vessels],[Vessel Inspo]</t>
  </si>
  <si>
    <t>LUSTROUS GUNMETAL AURA</t>
  </si>
  <si>
    <t>VES-GNA-OS-XIB</t>
  </si>
  <si>
    <t>WW-19-VES-THUMB-GUNMETAL-AURA</t>
  </si>
  <si>
    <t>WW-VESSELS-GUNMETAL-AURA-ALT1</t>
  </si>
  <si>
    <t>GUNMETAL AURA</t>
  </si>
  <si>
    <t>LUSTROUS GUNMETAL</t>
  </si>
  <si>
    <t xml:space="preserve">Hey Makers! This item is sold out and expected back in stock on 7/20/2020. Dark + sultry metallic gunmetal glass.
</t>
  </si>
  <si>
    <t xml:space="preserve">Dark + sultry metallic gunmetal glass.
</t>
  </si>
  <si>
    <t>IRIDESCENT WHITE AURA</t>
  </si>
  <si>
    <t>VES-IWA-OS-LCS</t>
  </si>
  <si>
    <t>WW-19-VES-THUMB-IRIDESCENT WHITE AURA</t>
  </si>
  <si>
    <t>WW-VESSELS-IRIDESCENT WHITE AURA-ALT1</t>
  </si>
  <si>
    <t>IRIDESCENT WHITE</t>
  </si>
  <si>
    <t>VIEW ALL, TOP SELLERS, VESSELS, WHITE, GLASS, CIRCULAR</t>
  </si>
  <si>
    <t>Hey Makers! This item is sold out and expected back in stock on 7/20/2020. Posh, lustrous white glass with whimsical iridescence.</t>
  </si>
  <si>
    <t>Posh, lustrous white glass with whimsical iridescence.</t>
  </si>
  <si>
    <t>IRIDESCENT SLATE AURA</t>
  </si>
  <si>
    <t>VES-ISA-OS-LCS</t>
  </si>
  <si>
    <t>WW-19-VES-THUMB-IRIDESCENT SLATE AURA</t>
  </si>
  <si>
    <t>WW-VESSELS-IRIDESCENT SLATE AURA-ALT1</t>
  </si>
  <si>
    <t>IRIDESCENT SLATE</t>
  </si>
  <si>
    <t>VIEW ALL, VESSELS, GLASS, BLUE, CIRCULAR</t>
  </si>
  <si>
    <t>Hey Makers! This item is sold out and expected back in stock on 7/20/2020. Unique, lustrous slate glass with whimsical iridescence.</t>
  </si>
  <si>
    <t>Unique, lustrous slate glass with whimsical iridescence.</t>
  </si>
  <si>
    <t>TRANSLUCENT JADE AURA</t>
  </si>
  <si>
    <t>VES-JDA-OS-XIB</t>
  </si>
  <si>
    <t>WW-19-VES-THUMB-AURA-JADE</t>
  </si>
  <si>
    <t>WW-S19-VES-AURA-JADE</t>
  </si>
  <si>
    <t>JADE AURA</t>
  </si>
  <si>
    <t>TRANSLUCENT JADE</t>
  </si>
  <si>
    <t>VIEW ALL, VESSELS, GLASS, GREEN, CIRCULAR</t>
  </si>
  <si>
    <t xml:space="preserve">Gem-like lustrous translucent jade glass. This vessel is currently available in limited quantities and will not be available once sold out, except for custom orders (minimum 500 units).
</t>
  </si>
  <si>
    <t xml:space="preserve">Gem-like lustrous translucent jade glass.
</t>
  </si>
  <si>
    <t>TRANSLUCENT NAKED AURA</t>
  </si>
  <si>
    <t>VES-NKA-OS-XIB</t>
  </si>
  <si>
    <t>WW-19-VES-THUMB-AURA-NAKED</t>
  </si>
  <si>
    <t>WW-S19-VES-AURA-NAKED</t>
  </si>
  <si>
    <t>NAKED AURA</t>
  </si>
  <si>
    <t>TRANSLUCENT NAKED</t>
  </si>
  <si>
    <t>VIEW ALL, VESSELS, GLASS, CLEAR, CIRCULAR</t>
  </si>
  <si>
    <t>Hey Makers! This item is sold out and expected back in stock on 7/20/2020. Basic + elegant classic clear glass.</t>
  </si>
  <si>
    <t>Basic + elegant classic clear glass.</t>
  </si>
  <si>
    <t>DAMSEL</t>
  </si>
  <si>
    <t>VES-DML-OS-ACD</t>
  </si>
  <si>
    <t>WW-18-VES-THUMB-DAMSEL</t>
  </si>
  <si>
    <t>WW-VESSELS-DAMSEL-ALT1</t>
  </si>
  <si>
    <t>WHITE, GOLD</t>
  </si>
  <si>
    <t>VIEW ALL, VESSELS, CERAMIC, WHITE, GOLD, CIRCULAR</t>
  </si>
  <si>
    <t>Elegant, modern two-toned gold and white ceramic with an organic shape.</t>
  </si>
  <si>
    <t>Size: 3.5" w x 3" h
Weight: .6 oz
Overflow oz fill: 7.8 oz 
Suggested wax fill: 1 oz"</t>
  </si>
  <si>
    <t>BLACK METAL TIN</t>
  </si>
  <si>
    <t>VES-BTN-4OZ-XIB</t>
  </si>
  <si>
    <t>WW-VESSEL-THUMB-METAL-BLACK TIN</t>
  </si>
  <si>
    <t>WW-VESSELS-METAL-TIN-BLACK-ALT1</t>
  </si>
  <si>
    <t>VIEW ALL, TOP SELLERS, EDITORS PICKS, NEW ARRIVALS</t>
  </si>
  <si>
    <t>VIEW ALL, TOP SELLERS, EDITORS PICKS, NEW ARRIVALS, VESSELS, BLACK, METAL, CIRCULAR</t>
  </si>
  <si>
    <t>Chic, black metal seamless tin.  Sturdy construction with sleek straight + smooth sides.</t>
  </si>
  <si>
    <t xml:space="preserve">Chic black metal seamless tin. </t>
  </si>
  <si>
    <t>Size: 3.5" w x 2" h
Weight: 0.15 lbs
Overflow Fill: 8.5 oz
Suggested Wax Fill: 5 oz</t>
  </si>
  <si>
    <t>Buy 50 units,Save 5%
Buy 100 units,Save 10%
Buy 500 units,Save 15%
Buy 1000 units,Save 20%
Discount will automatically apply to qualifying quantities of candle containers wholesale at checkout.</t>
  </si>
  <si>
    <t>COPPER METAL TIN</t>
  </si>
  <si>
    <t>VES-CTN-4OZ-XIB</t>
  </si>
  <si>
    <t>WW-VESSEL-THUMB-METAL-COPPER TIN</t>
  </si>
  <si>
    <t>WW-VESSELS-METAL-TIN-COPPER-ALT1</t>
  </si>
  <si>
    <t>VIEW ALL, TOP SELLERS, EDITORS PICKS, NEW ARRIVALS, VESSELS, METAL, COPPER, CIRCULAR</t>
  </si>
  <si>
    <t>Lustrous copper metallic seamless tin. Sturdy construction with sleek straight + smooth sides.</t>
  </si>
  <si>
    <t>Lustrous copper metallic seamless tin.</t>
  </si>
  <si>
    <t>GOLD METAL TIN</t>
  </si>
  <si>
    <t>VES-GTN-4OZ-XIB</t>
  </si>
  <si>
    <t>WW-VESSEL-THUMB-METAL-GOLD TIN</t>
  </si>
  <si>
    <t>WW-VESSELS-METAL-TIN-GOLD-ALT1</t>
  </si>
  <si>
    <t xml:space="preserve">VIEW ALL, NEW ARRIVALS </t>
  </si>
  <si>
    <t>VIEW ALL, NEW ARRIVALS, VESSELS, METAL, GOLD, CIRCULAR</t>
  </si>
  <si>
    <t>Luxurious gold metal seamless tin. Sturdy construction with sleek straight + smooth sides.</t>
  </si>
  <si>
    <t>Luxurious gold metal seamless tin.</t>
  </si>
  <si>
    <t>CREAM METAL TIN</t>
  </si>
  <si>
    <t>VES-CRT-4OZ-XIB</t>
  </si>
  <si>
    <t>WW-VESSELS-METAL-_0001_CREAM_TIN_THUMBNAIL_copy (1)</t>
  </si>
  <si>
    <t>WW-VESSELS-METAL-_0001_CREAM_TIN_PDP_copy</t>
  </si>
  <si>
    <t>VIEW ALL, NEW ARRIVALS, VESSELS, METAL, CREAM, CIRCULAR</t>
  </si>
  <si>
    <t>Classic cream metal seamless tin. Sturdy construction with sleek straight + smooth sides.</t>
  </si>
  <si>
    <t>Classic cream metal seamless tin.</t>
  </si>
  <si>
    <t>SAGE METAL TIN</t>
  </si>
  <si>
    <t>VES-STN-4OZ-XIB</t>
  </si>
  <si>
    <t>WW-VESSELS-METAL-_0001_SAGE_TIN_THUMBNAIL</t>
  </si>
  <si>
    <t>WW-VESSELS-METAL-_0001_SAGE_TIN_PDP</t>
  </si>
  <si>
    <t>VIEW ALL, NEW ARRIVALS, VESSELS, METAL, SAGE, CIRCULAR</t>
  </si>
  <si>
    <t>Earthy sage metal seamless tin. Sturdy construction with sleek straight + smooth sides.</t>
  </si>
  <si>
    <t>Earthy sage metal seamless tin.</t>
  </si>
  <si>
    <t>BLUSH METAL TIN</t>
  </si>
  <si>
    <t>VES-BLT-4OZ-XIB</t>
  </si>
  <si>
    <t>WW-VESSELS-METAL-_0001_BLUSH_TIN_THUMBNAIL (1)</t>
  </si>
  <si>
    <t>WW-VESSELS-METAL-_0001_BLUSH_TIN_PDP_copy</t>
  </si>
  <si>
    <t>VIEW ALL, NEW ARRIVALS, VESSELS, METAL, BLUSH, CIRCULAR</t>
  </si>
  <si>
    <t>Posh blush metal seamless tin. Sturdy construction with sleek straight + smooth sides.</t>
  </si>
  <si>
    <t>Posh blush metal seamless tin.</t>
  </si>
  <si>
    <t>ROSE GOLD CRUSH</t>
  </si>
  <si>
    <t>VES-RGC-OS-ACD</t>
  </si>
  <si>
    <t>WW-VES-THUMB-ROSE GOLD CRUSH</t>
  </si>
  <si>
    <t>WW-VESSELS-ROSE GOLD CRUSH-ALT1</t>
  </si>
  <si>
    <t>VIEW ALL, VESSELS, CERAMIC, COPPER, CIRCULAR</t>
  </si>
  <si>
    <t>Sophisticated rounded rose gold ceramic pot.</t>
  </si>
  <si>
    <t xml:space="preserve">Size: 3.25″ w x 3.25″ h
Weight: .5 lbs
Overflow oz fill: 6.9
Suggested wax fill: 6 </t>
  </si>
  <si>
    <t>COPPER AURA CANDLE LID</t>
  </si>
  <si>
    <t>LID-AUR-CML-2MM-MG</t>
  </si>
  <si>
    <t>Lids_rose_gold</t>
  </si>
  <si>
    <t>WW-LIDS-METAL-PDP-COPPER-CANDLE-ALT1, 2C7A5685 (2), 2C7A5917 (2)</t>
  </si>
  <si>
    <t>COPPER METAL AURA LID</t>
  </si>
  <si>
    <t>VIEW ALL, NEW ARRIVALS, LIDS, METAL, COPPER, CIRCULAR</t>
  </si>
  <si>
    <t>Lustrous + glamorous copper candle lid. Fits all Aura vessels. Made from .2mm thickness aluminum.</t>
  </si>
  <si>
    <t>Lustrous + glamorous copper candle lid.</t>
  </si>
  <si>
    <t>Compatible with The Wooden Wick Co. Aura vessels. Designed for a perfect seal, with a silicone fitment. Usable for vessels with an outside diameter of 3.78" / 96mm.</t>
  </si>
  <si>
    <t>[/eco-friendly-packaging-tips],[Eco-Friendly Packaging Tips]
 [/how-to-price-your-candles],[How to Price Your Candles]
 [/starting-candle-business],[Starting a Candle Making Business]</t>
  </si>
  <si>
    <t>GOLD AURA CANDLE LID</t>
  </si>
  <si>
    <t>LID-AUR-GML-2MM-MG</t>
  </si>
  <si>
    <t>Lids_Gold</t>
  </si>
  <si>
    <t>WW-LIDS-METAL-PDP-GOLD-CANDLE-ALT1, 2C7A5685 (2), 2C7A5917 (2)</t>
  </si>
  <si>
    <t>GOLD METAL AURA LID</t>
  </si>
  <si>
    <t>VIEW ALL, NEW ARRIVALS, LIDS, METAL, GOLD, CIRCULAR</t>
  </si>
  <si>
    <t>Chic + eye-catching gold candle lid. Fits all Aura vessels. Made from .2mm thickness aluminum.</t>
  </si>
  <si>
    <t>Chic + eye-catching gold candle lid.</t>
  </si>
  <si>
    <t>BLACK AURA CANDLE LID</t>
  </si>
  <si>
    <t>LID-AUR-BML-2MM-MG</t>
  </si>
  <si>
    <t>Lids_Black_Matte</t>
  </si>
  <si>
    <t>WW-LIDS-METAL-PDP-BLACK-CANDLE-ALT1, 2C7A5685 (2), 2C7A5917 (2)</t>
  </si>
  <si>
    <t>BLACK METAL AURA LID</t>
  </si>
  <si>
    <t>VIEW ALL, NEW ARRIVALS, LIDS, METAL, BLACK, CIRCULAR</t>
  </si>
  <si>
    <t>Sleek + bold black candle lid. Fits all Aura vessels. Made from .2mm thickness aluminum.</t>
  </si>
  <si>
    <t>Sleek + bold black candle lid.</t>
  </si>
  <si>
    <t>SILVER AURA CANDLE LID</t>
  </si>
  <si>
    <t>LID-AUR-SML-2MM-MG</t>
  </si>
  <si>
    <t>Lids_Silver</t>
  </si>
  <si>
    <t>WW-LIDS-METAL-PDP-SILVER-CANDLE-ALT1, 2C7A5685 (2), 2C7A5917 (2)</t>
  </si>
  <si>
    <t>SILVER METAL AURA LID</t>
  </si>
  <si>
    <t>SILVER</t>
  </si>
  <si>
    <t>VIEW ALL, NEW ARRIVALS, LIDS, METAL, SILVER, CIRCULAR</t>
  </si>
  <si>
    <t>Sophisticated + timeless silver candle lid. Fits all Aura vessels. Made from .2mm thickness aluminum.</t>
  </si>
  <si>
    <t>Sophisticated + timeless silver candle lid.</t>
  </si>
  <si>
    <t>NATURAL CORK AURA LID</t>
  </si>
  <si>
    <t>LID-AUR-CRK-MG</t>
  </si>
  <si>
    <t>WW-LID-CORK-THUMBNAIL</t>
  </si>
  <si>
    <t>WW-LID-CORK-PDP-ALT1, WW-LID-CORK-PDP-ALT2</t>
  </si>
  <si>
    <t>NATURAL CORK LID</t>
  </si>
  <si>
    <t>THICK</t>
  </si>
  <si>
    <t>VIEW ALL, TOP SELLERS, EDITORS PICKS, NEW ARRIVALS, LIDS, CORK, TAN, CIRCULAR</t>
  </si>
  <si>
    <t xml:space="preserve">Eco-Chic Natural Cork Lids perfectly fitted for our Aura Collection.
</t>
  </si>
  <si>
    <t xml:space="preserve">Biodegradable, 100% Natural, Eco-Friendly and sourced sustainably from all-natural cork.
Approximate 3.5" outer diameter (may very slightly due to the nature of cork)
3.39" inner diameter
These amazing lids are created using cork that is obtained by only stripping the bark of the cork tree. The trees remain unharmed and continue to live and grow.
</t>
  </si>
  <si>
    <t>Buy 100 units,Save 10%
Buy 500 units,Save 25%
Buy 1000+ units,Save 35%
Buy 5000+ units,Save 50%
Discount will automatically apply to qualifying quantities of candle making supplies at checkout.</t>
  </si>
  <si>
    <t>BLACK PINE WOOD LID</t>
  </si>
  <si>
    <t>LID-BLK-PWD-THK-CAT</t>
  </si>
  <si>
    <t>WW--WOODLIDS-BLACKPINE-ALT1-THUMBNAIL</t>
  </si>
  <si>
    <t>WW-LIDS-WOOD-PDP-BLACKPINE-CANDLE-ALT1, WW-LID-BLACK PINE-PDP-ALT2, WW-LID-BLACK PINE-PDP-ALT1</t>
  </si>
  <si>
    <t>BLACK PINE WOOD LID THICK</t>
  </si>
  <si>
    <t>VIEW ALL, LIDS, WOOD, BLACK, CIRCULAR</t>
  </si>
  <si>
    <t xml:space="preserve">Beautifully stained Black Pine Wood Lids are sized to perfectly fit all vessels in our Aura Collection. Looks chic and cool, while still exposing the unique grain variations of natural Pine. </t>
  </si>
  <si>
    <t>Beautifully stained Black Pine Wood Lids perfectly fitted for our Aura Collection.</t>
  </si>
  <si>
    <t>Every lid is made from all-natural wood, sourced and manufactured in the USA. Lids are sized and tailored perfectly to offer either a minimalist or bold statement, depending on your desired look and feel. Please note: Because this product is made from natural wood, differences and variation in grain pattern, color, and thickness from lid to lid are normal.
3.75" outer diameter
3.25″ inner diameter
Also available as a slim thin lid.
Compatible with all Aura Collection Vessels.</t>
  </si>
  <si>
    <t>LID-BLK-PWD-THN-CAT</t>
  </si>
  <si>
    <t>WW-LID-BLACK PINE-PDP-ALT1, WW-LID-BLACK PINE-PDP-ALT2</t>
  </si>
  <si>
    <t>BLACK PINE WOOD LID THIN</t>
  </si>
  <si>
    <t>THIN</t>
  </si>
  <si>
    <t>BROWN PINE WOOD LID</t>
  </si>
  <si>
    <t>LID-BRN-PWD-THK-CAT</t>
  </si>
  <si>
    <t>WW--WOODLIDS-BROWNPINE-ALT1-THUMBNAIL</t>
  </si>
  <si>
    <t>WW-LIDS-WOOD-PDP-BROWNPINE-CANDLE-ALT1, WW-LID-BROWN PINE-PDP-ALT2, WW-LID-BROWN PINE-PDP-ALT1</t>
  </si>
  <si>
    <t>BROWN PINE WOOD LID THICK</t>
  </si>
  <si>
    <t>VIEW ALL, LIDS, BROWN, WOOD, CIRCULAR</t>
  </si>
  <si>
    <t xml:space="preserve">Brown Pine Wood Lids are sized to perfectly fit all vessels in our Aura Collection. Dark + earthy espresso stained Brown Pine looks chic and cool, while still exposing the unique grain variations of natural Pine. </t>
  </si>
  <si>
    <t>Lovely espresso stained Brown Pine Wood Lids perfectly fitted for our Aura Collection.</t>
  </si>
  <si>
    <t>LID-BRN-PWD-THN-CAT</t>
  </si>
  <si>
    <t>WW-LID-BROWN PINE-PDP-ALT1, WW-LID-BROWN PINE-PDP-ALT2</t>
  </si>
  <si>
    <t>BROWN PINE WOOD LID THIN</t>
  </si>
  <si>
    <t>Brown Pine Wood Lids are sized to perfectly fit all vessels in our Aura Collection. Dark + earthy espresso stained Brown Pine looks chic and cool, while still exposing the unique grain variations of natural Pine.</t>
  </si>
  <si>
    <t>DARK MAPLE WOOD LID</t>
  </si>
  <si>
    <t>LID-DRK-MWD-THK-CAT</t>
  </si>
  <si>
    <t>WW--WOODLIDS-DARKMAPLE-ALT1-THUMBNAIL</t>
  </si>
  <si>
    <t>WW-LIDS-WOOD-PDP-DARKMAPLE-CANDLE-ALT1, WW-LID-DARK MAPLE-PDP-ALT2, WW-LID-DARK MAPLE-PDP-ALT1</t>
  </si>
  <si>
    <t>DARK MAPLE WOOD LID THICK</t>
  </si>
  <si>
    <t>VIEW ALL, LIDS, TAN, WOOD, CIRCULAR</t>
  </si>
  <si>
    <t xml:space="preserve">Dark Maple Wood Lids are sized to perfectly fit all vessels in our Aura Collection. Dark Maple adds a sophisticated natural look to any candle, highlighting the unique and beautiful streaks found in the wood grain. </t>
  </si>
  <si>
    <t>Gorgeous Dark Maple Wood Lids perfectly fitted for our Aura Collection.</t>
  </si>
  <si>
    <t>LID-DRK-MWD-THN-CAT</t>
  </si>
  <si>
    <t>WW-LID-DARK MAPLE-PDP-ALT1, WW-LID-DARK MAPLE-PDP-ALT2</t>
  </si>
  <si>
    <t>DARK MAPLE WOOD LID THIN</t>
  </si>
  <si>
    <t>Dark Maple Wood Lids are sized to perfectly fit all vessels in our Aura Collection. Dark Maple adds a sophisticated natural look to any candle, highlighting the unique and beautiful streaks found in the wood grain.</t>
  </si>
  <si>
    <t>RAW MAPLE WOOD LID</t>
  </si>
  <si>
    <t>LID-RAW-MWD-THK-CAT</t>
  </si>
  <si>
    <t>WW--WOODLIDS-RAWMAPLE-ALT1-THUMBNAIL</t>
  </si>
  <si>
    <t>WW-LIDS-WOOD-PDP-RAWMAPLE-CANDLE-ALT1, WW-LID-RAW MAPLE-PDP-ALT2, WW-LID-RAW MAPLE-PDP-ALT1</t>
  </si>
  <si>
    <t>RAW MAPLE WOOD LID THICK</t>
  </si>
  <si>
    <t>VIEW ALL, TOP SELLERS, LIDS, TAN, WOOD, CIRCULAR</t>
  </si>
  <si>
    <t>Order now and save your spot in line! Raw Maple Wood Lids are sized to perfectly fit all vessels in our Aura Collection. Raw Maple adds an earthy, neutral look to any candle, highlighting the unique and beautiful streaks found in the wood grain.</t>
  </si>
  <si>
    <t>Sweet Raw Maple Wood Lids perfectly fitted for our Aura Collection.</t>
  </si>
  <si>
    <t xml:space="preserve">RAW MAPLE WOOD LID </t>
  </si>
  <si>
    <t>LID-RAW-MWD-THN-CAT</t>
  </si>
  <si>
    <t>WW-LID-RAW MAPLE-PDP-ALT1, WW-LID-RAW MAPLE-PDP-ALT2</t>
  </si>
  <si>
    <t>RAW MAPLE WOOD LID THIN</t>
  </si>
  <si>
    <t>Raw Maple Wood Lids are sized to perfectly fit all vessels in our Aura Collection. Raw Maple adds an earthy, neutral look to any candle, highlighting the unique and beautiful streaks found in the wood grain.</t>
  </si>
  <si>
    <t>RAW PINE WOOD LID</t>
  </si>
  <si>
    <t>LID-RAW-PWD-THK-CAT</t>
  </si>
  <si>
    <t>WW--WOODLIDS-RAWPINE-ALT1-THUMBNAIL</t>
  </si>
  <si>
    <t>WW-LIDS-WOOD-PDP-RAWPINE-CANDLE-ALT1, WW-LID-RAW PINE-PDP-ALT2,WW-LID-RAW PINE-PDP-ALT1</t>
  </si>
  <si>
    <t>RAW PINE WOOD LID THICK</t>
  </si>
  <si>
    <t xml:space="preserve">Raw Pine Wood Lids are sized to perfectly fit all vessels in our Aura Collection. Earthy Raw Pine adds a gorgeous natural element to any candle by highlighting the unique and beautiful streaks found in Pine wood. </t>
  </si>
  <si>
    <t>Earthy Raw Pine Wood Lids perfectly fitted for our Aura Collection.</t>
  </si>
  <si>
    <t>LID-RAW-PWD-THN-CAT</t>
  </si>
  <si>
    <t>WW-LID-RAW PINE-PDP-ALT1, WW-LID-RAW PINE-PDP-ALT2</t>
  </si>
  <si>
    <t>RAW PINE WOOD LID THIN</t>
  </si>
  <si>
    <t xml:space="preserve">TRANSLUCENT OBSIDIAN AURA </t>
  </si>
  <si>
    <t>VES-OBA-OS-XIB</t>
  </si>
  <si>
    <t>WW-19-VES-THUMB-AURA-OBSIDIAN</t>
  </si>
  <si>
    <t>WW-S19-VES-AURA-OBSIDIAN</t>
  </si>
  <si>
    <t>OBSIDIAN AURA</t>
  </si>
  <si>
    <t>TRANSLUCENT OBSIDIAN</t>
  </si>
  <si>
    <t>VIEW ALL, VESSELS, GLASS, BLACK, CIRCULAR</t>
  </si>
  <si>
    <t>This vessel is currently out of stock. Shadowy translucent gray glass.</t>
  </si>
  <si>
    <t>Shadowy translucent gray glass.</t>
  </si>
  <si>
    <t>TRANSLUCENT TEA TINTED AURA</t>
  </si>
  <si>
    <t>VES-TTA-OS-XIB</t>
  </si>
  <si>
    <t>WW-19-VES-THUMB-AURA-TEA-TINTED</t>
  </si>
  <si>
    <t>WW-S19-VES-AURA-TEA-TINTED</t>
  </si>
  <si>
    <t>TEA TINTED AURA</t>
  </si>
  <si>
    <t>TRANSLUCENT TEA TINTED</t>
  </si>
  <si>
    <t>VIEW ALL, VESSELS, GLASS, BROWN, CIRCULAR</t>
  </si>
  <si>
    <t>Warm + retro tea tinted translucent glass.This vessel is currently available in limited quantities and will not be available once sold out, except for custom orders (minimum 500 units).</t>
  </si>
  <si>
    <t>Warm + retro tea tinted translucent glass.</t>
  </si>
  <si>
    <t>CLOUD CERAMIC</t>
  </si>
  <si>
    <t>VES-CDC-OS-SNY</t>
  </si>
  <si>
    <t>WW-VESSELS-THUMB-CERAMIC-CLOUD</t>
  </si>
  <si>
    <t>WW-VESSELS-PDP-CERAMIC-CLOUD, WW-VESSELS-PDP-CERAMIC-ALL</t>
  </si>
  <si>
    <t>VIEW ALL, NEW ARRIVALS, VESSELS CERAMIC, WHITE, CIRCULAR</t>
  </si>
  <si>
    <t>Two-toned white and textured earthy ceramic.</t>
  </si>
  <si>
    <t>Size: 3.5" w x 4" h
Weight: 0.73 lbs
Overflow Fill: 16 oz
Suggested Wax Fill: 13 oz</t>
  </si>
  <si>
    <t>SAND CERAMIC</t>
  </si>
  <si>
    <t>VES-SDC-OS-SNY</t>
  </si>
  <si>
    <t>WW-VESSELS-THUMB-CERAMIC-SAND</t>
  </si>
  <si>
    <t>WW-VESSELS-PDP-CERAMIC-SAND, WW-VESSELS-PDP-CERAMIC-ALL</t>
  </si>
  <si>
    <t>VIEW ALL, NEW ARRIVALS, VESSELS CERAMIC, TAN, CIRCULAR</t>
  </si>
  <si>
    <t>Two-toned cream and textured earthy ceramic.</t>
  </si>
  <si>
    <t>GILT TIN</t>
  </si>
  <si>
    <t>VES-GLT-LG-SB</t>
  </si>
  <si>
    <t>WW-18-VES-THUMB-GILT TIN</t>
  </si>
  <si>
    <t>WW-VESSELS-GILT TIN-ALT1</t>
  </si>
  <si>
    <t>VIEW ALL, VESSELS, METAL, GOLD, CIRCULAR</t>
  </si>
  <si>
    <t>Dainty + sleek gold travel size tin.</t>
  </si>
  <si>
    <t>2.75" w x 1.75" h
Weight: .8 lbs
Overflow oz fill: 3.8 oz 
Suggested wax fill: 3 oz</t>
  </si>
  <si>
    <t>TERRAIN</t>
  </si>
  <si>
    <t>VES-TRN-OS-SNY</t>
  </si>
  <si>
    <t>WW-VESSELS-THUMB-CERAMIC-TERRAIN</t>
  </si>
  <si>
    <t>WW-VESSELS-PDP-CERAMIC-TERRAIN, WW-VESSELS-PDP-CERAMIC-ALL</t>
  </si>
  <si>
    <t>Clean white lines on textured earthy ceramic.</t>
  </si>
  <si>
    <t>Size: 3.5" w x 3.5" h
Weight: 0.81 lbs
Overflow Fill: 17 oz
Suggested Wax Fill: 15 oz
Can be used with our Copper Aura Lid and Wood Lid collection with rubber gasket removed.</t>
  </si>
  <si>
    <t>ROSE CERAMIC</t>
  </si>
  <si>
    <t>VES-RSC-OS-SNY</t>
  </si>
  <si>
    <t>WW-VESSELS-THUMB-CERAMIC-ROSE</t>
  </si>
  <si>
    <t>WW-VESSELS-PDP-CERAMIC-ROSE, WW-VESSELS-PDP-CERAMIC-ALL</t>
  </si>
  <si>
    <t>VIEW ALL, NEW ARRIVALS, VESSELS CERAMIC, BLUSH, CIRCULAR</t>
  </si>
  <si>
    <t>Two-toned blush and textured earthy ceramic.</t>
  </si>
  <si>
    <t>MINT CERAMIC</t>
  </si>
  <si>
    <t>VES-MTC-OS-SNY</t>
  </si>
  <si>
    <t>WW-VESSELS-THUMB-CERAMIC-MINT</t>
  </si>
  <si>
    <t>WW-VESSELS-PDP-CERAMIC-MINT, WW-VESSELS-PDP-CERAMIC-ALL</t>
  </si>
  <si>
    <t>VIEW ALL, NEW ARRIVALS, VESSELS CERAMIC, SAGE, CIRCULAR</t>
  </si>
  <si>
    <t>Two-toned sage and textured earthy ceramic.</t>
  </si>
  <si>
    <t>SKY CERAMIC</t>
  </si>
  <si>
    <t>VES-SKC-OS-SNY</t>
  </si>
  <si>
    <t>WW-VESSELS-THUMB-CERAMIC-SKY</t>
  </si>
  <si>
    <t>WW-VESSELS-PDP-CERAMIC-SKY, WW-VESSELS-PDP-CERAMIC-ALL</t>
  </si>
  <si>
    <t>VIEW ALL, NEW ARRIVALS, VESSELS CERAMIC, BLUE, CIRCULAR</t>
  </si>
  <si>
    <t>Two-toned periwinkle and textured earthy ceramic.</t>
  </si>
  <si>
    <t>MUSTARD CERAMIC</t>
  </si>
  <si>
    <t>VES-MSC-OS-SNY</t>
  </si>
  <si>
    <t>WW-VESSELS-THUMB-CERAMIC-MUSTARD</t>
  </si>
  <si>
    <t>WW-VESSELS-PDP-CERAMIC-MUSTARD, WW-VESSELS-PDP-CERAMIC-ALL</t>
  </si>
  <si>
    <t>VIEW ALL, NEW ARRIVALS, VESSELS CERAMIC, YELLOW, CIRCULAR</t>
  </si>
  <si>
    <t>Two-toned mustard and textured earthy ceramic.</t>
  </si>
  <si>
    <t>CORAL</t>
  </si>
  <si>
    <t>VES-CRL-OS-ACD</t>
  </si>
  <si>
    <t>WW-S19-VES-THUMB-CORAL</t>
  </si>
  <si>
    <t>WW-S19-VES-CORAL-ALT1, WW-S19-VES-CORAL-ALT2, WW-S19-VES-CORAL-ALT3, WW-S19-VES-CORAL-ALT4, WW-S19-VES-CORAL-ALT5, WW-S19-VES-CORAL-ALT6, WW-S19-VES-CORAL-ALT7, WW-S19-VES-CORAL-ALT8</t>
  </si>
  <si>
    <t>CIRCULAR, TEXTURED</t>
  </si>
  <si>
    <t>SEASONAL, CERAMIC, WHITE, CIRCULAR, TEXTURED, NEW ARRIVALS, VIEW ALL</t>
  </si>
  <si>
    <t>White washed natural coral texture feels as if it was picked straight from the sea.</t>
  </si>
  <si>
    <t>White washed natural coral texture, hand picked from the sea.</t>
  </si>
  <si>
    <t>Size: 3.5" w x 3.3" h
5 oz fill</t>
  </si>
  <si>
    <t>CORTEZ</t>
  </si>
  <si>
    <t>VES-CRZ-OS-ACD</t>
  </si>
  <si>
    <t>WW-S19-VES-THUMB-CORTEZ</t>
  </si>
  <si>
    <t>WW-S19-VES-CORTEZ-ALT1, WW-S19-VES-CORTEZ-ALT2, WW-S19-VES-CORTEZ-ALT3, WW-S19-VES-CORTEZ-ALT4, WW-S19-VES-CORTEZ-ALT5</t>
  </si>
  <si>
    <t>PATTERN</t>
  </si>
  <si>
    <t>SEASONAL, CONCRETE, PATTERN, CIRCULAR, NEW ARRIVALS, VIEW ALL</t>
  </si>
  <si>
    <t>Aztec inspired geometric lines on earthy taupe ceramic.</t>
  </si>
  <si>
    <t>Size: 5" w x 4" h
24 oz fill</t>
  </si>
  <si>
    <t>CRUSH</t>
  </si>
  <si>
    <t>VES-CRS-OS-ACD</t>
  </si>
  <si>
    <t>SEASONAL, CERAMIC, COPPER, ABSTRACT, VIEW ALL</t>
  </si>
  <si>
    <t xml:space="preserve">Sophisticated rose gold ceramic pot. </t>
  </si>
  <si>
    <t>Size: 3.25" w x 3.25" h
8 oz fill</t>
  </si>
  <si>
    <t>DALAI</t>
  </si>
  <si>
    <t>VES-DAL-OS-ACD</t>
  </si>
  <si>
    <t>WW-S19-VES-THUMB-DALAI</t>
  </si>
  <si>
    <t>WW-S19-VES-DALAI-ALT1, WW-S19-VES-DALAI-ALT2, WW-S19-VES-DALAI-ALT3, WW-S19-VES-DALAI-ALT4, WW-S19-VES-DALAI-ALT5</t>
  </si>
  <si>
    <t>WHITE, GRAY, PATTERN</t>
  </si>
  <si>
    <t>SEASONAL, CERAMIC, WHITE, GRAY, PATTERN, CIRCULAR, NEW ARRIVALS, TEXTURED, VIEW ALL</t>
  </si>
  <si>
    <t>Short, squatty bowl with white glossy bubbles of abstract texture.</t>
  </si>
  <si>
    <t>Size: 5" w x 3" h
8 oz fill</t>
  </si>
  <si>
    <t>FLOW</t>
  </si>
  <si>
    <t>VES-FLW-OS-ACD</t>
  </si>
  <si>
    <t>WW-S19-VES-THUMB-FLOW</t>
  </si>
  <si>
    <t>WW-S19-VES-FLOW-ALT1, WW-S19-VES-FLOW-ALT2, WW-S19-VES-FLOW-ALT3, WW-S19-VES-FLOW-ALT3, WW-S19-VES-FLOW-ALT4, WW-S19-VES-FLOW-ALT5</t>
  </si>
  <si>
    <t>White wispy ceramic textures rimmed with organic waves in perpetual flow.</t>
  </si>
  <si>
    <t>Size: 4.7" w x 4" h
12 oz fill</t>
  </si>
  <si>
    <t>GEODE</t>
  </si>
  <si>
    <t>VES-GDE-OS-ACD</t>
  </si>
  <si>
    <t>WW-18-VES-THUMB-GEODE</t>
  </si>
  <si>
    <t>WW-VESSELS-GEODE-ALT1</t>
  </si>
  <si>
    <t>SEASONAL, CERAMIC, BLACK, ABSTRACT, VIEW ALL</t>
  </si>
  <si>
    <t>Mod, elegant, chic white and gold ceramic with delicate accents.</t>
  </si>
  <si>
    <t>Size: Size: 6″ w x 3″ h
22 oz fill</t>
  </si>
  <si>
    <t>GLACIER</t>
  </si>
  <si>
    <t>VES-GLR-OS-ACD</t>
  </si>
  <si>
    <t>WW-18-VES-THUMB-GLACIER GLASS</t>
  </si>
  <si>
    <t>WW-VESSELS-GLACIER-ALT1</t>
  </si>
  <si>
    <t>SEASONAL, GLASS, WHITE, CIRCULAR, VIEW ALL</t>
  </si>
  <si>
    <t>The ultimate lustrous glacier white glass.</t>
  </si>
  <si>
    <t>Size: 5" w x 5" h
36 oz fill</t>
  </si>
  <si>
    <t>GLAZED GEO</t>
  </si>
  <si>
    <t>VES-GZG-OS-ACD</t>
  </si>
  <si>
    <t>WW-S19-VES-THUMB-GLAZED GEO</t>
  </si>
  <si>
    <t>WW-S19-VES-GLAZEDGEO-ALT1, WW-S19-VES-GLAZEDGEO-ALT2, WW-S19-VES-GLAZEDGEO-ALT3, WW-S19-VES-GLAZEDGEO-ALT4, WW-S19-VES-GLAZEDGEO-ALT5, WW-S19-VES-GLAZEDGEO-ALT6</t>
  </si>
  <si>
    <t>SEASONAL, CERAMIC, WHITE, PATTERN, ABSTRACT, VIEW ALL</t>
  </si>
  <si>
    <t xml:space="preserve">Unique geometric patterns on muted cream ceramic.
</t>
  </si>
  <si>
    <t>Size: 4 ” w  x 4.25″ h  
10 oz fill</t>
  </si>
  <si>
    <t>GOLD FLORET</t>
  </si>
  <si>
    <t>VES-GFT-OS-ACD</t>
  </si>
  <si>
    <t>WW-18-VES-THUMB-GOLD FLORET</t>
  </si>
  <si>
    <t>WW-VESSELS-GOLD FLORET-ALT1</t>
  </si>
  <si>
    <t>WHITE, GOLD, PATTERN</t>
  </si>
  <si>
    <t>SEASONAL, GLASS, WHITE, GOLD, PATTERN, CIRCULAR, VIEW ALL</t>
  </si>
  <si>
    <t>Fresh gold geometric flowers on white ceramic.</t>
  </si>
  <si>
    <t xml:space="preserve">Size: 4.5″ w x 4.5″ h
28 oz fill </t>
  </si>
  <si>
    <t>GOLD SLICE</t>
  </si>
  <si>
    <t>VES-GSC-OS-ACD</t>
  </si>
  <si>
    <t>WW-18-VES-THUMB-GOLD SLICE</t>
  </si>
  <si>
    <t>WW-VESSELS-GOLD SLICE-ALT1</t>
  </si>
  <si>
    <t>Contemporary gold geometric pattern on white ceramic.</t>
  </si>
  <si>
    <t>GOLDEN HOUR</t>
  </si>
  <si>
    <t>VES-GHR-OS-ACD</t>
  </si>
  <si>
    <t>WW-18-VES-THUMB-GOLDEN HOUR</t>
  </si>
  <si>
    <t>WW-VESSELS-GOLDEN HOUR-ALT1</t>
  </si>
  <si>
    <t>SEASONAL, CERAMIC, GOLD, CIRCULAR, VIEW ALL</t>
  </si>
  <si>
    <t>A mysterious bohemian treasure of delicate gold metal inscribed with one-of-a-kind patterns.</t>
  </si>
  <si>
    <t>A mysterious bohemian treasure of delicate gold and patterns.</t>
  </si>
  <si>
    <t>Size: 4.5″ w x 2.75″ h
12 oz fill</t>
  </si>
  <si>
    <t>JOVIE</t>
  </si>
  <si>
    <t>VES-JVE-OS-ACD</t>
  </si>
  <si>
    <t>WW-18-VES-THUMB-JOVIE</t>
  </si>
  <si>
    <t>WW-VESSELS-JOVIE-ALT1</t>
  </si>
  <si>
    <t xml:space="preserve">Fanciful rose gold brush strokes on modern, hex ceramic. </t>
  </si>
  <si>
    <t>Size: 3.25" x 3.5" 
10 oz fill</t>
  </si>
  <si>
    <t>MATTE BLACK GEM</t>
  </si>
  <si>
    <t>VES-MBG-OS-ACD</t>
  </si>
  <si>
    <t>WW-18-VES-THUMB-MATTE BLACK GEM</t>
  </si>
  <si>
    <t>WW-VESSELS-MATTE BLACK GEM-ALT1</t>
  </si>
  <si>
    <t>Ultra chic matte black and gold with bold geometric shape.</t>
  </si>
  <si>
    <t xml:space="preserve">Size: 4.5″ w x 3.75″ h
16 oz fill </t>
  </si>
  <si>
    <t>MINI GILT TIN</t>
  </si>
  <si>
    <t>VES-GTN-SM-SB</t>
  </si>
  <si>
    <t>WW-18-VES-THUMB-MINI GILT TIN</t>
  </si>
  <si>
    <t>WW-VESSELS-MINI GILT TIN-ALT1</t>
  </si>
  <si>
    <t>SEASONAL, METAL, GOLD, CIRCULAR, VIEW ALL</t>
  </si>
  <si>
    <t>A dainty + sleek gold luxury take on tea lights.</t>
  </si>
  <si>
    <t>Size: 2.7″ w x 0.8″ h
2 oz fill</t>
  </si>
  <si>
    <t>MOD WAVES</t>
  </si>
  <si>
    <t>VES-MWV-OS-ACD</t>
  </si>
  <si>
    <t>WW-18-VES-THUMB-MOD WAVES</t>
  </si>
  <si>
    <t>WW-VESSELS-MOD WAVES-ALT1</t>
  </si>
  <si>
    <t>GOLD, WHITE</t>
  </si>
  <si>
    <t>SEASONAL, GLASS, GOLD, WHITE, CIRCULAR, VIEW ALL</t>
  </si>
  <si>
    <t>Organic gold waves dance on white glass.</t>
  </si>
  <si>
    <t xml:space="preserve">Size: 3.5″ w x 4.5″ h
12 oz fill </t>
  </si>
  <si>
    <t>SEA SHORE</t>
  </si>
  <si>
    <t>VES-SSR-OS-ACD</t>
  </si>
  <si>
    <t>WW-S19-VES-THUMB-SEASHORE</t>
  </si>
  <si>
    <t>WW-S19-VES-SEASHORE-ALT1, WW-S19-VES-SEASHORE-ALT2, WW-S19-VES-SEASHORE-ALT3, WW-S19-VES-SEASHORE-ALT4, WW-S19-VES-SEASHORE-ALT5, WW-S19-VES-SEASHORE-ALT6, WW-S19-VES-SEASHORE-ALT7</t>
  </si>
  <si>
    <t>SEASONAL, CERAMIC, WHITE, PATTERN, CIRCULAR, TEXTURED, NEW ARRIVALS, VIEW ALL</t>
  </si>
  <si>
    <t xml:space="preserve">A treasure from the sea of rippled white ceramic with exposed tan accents. </t>
  </si>
  <si>
    <t>Size: 4″ w x 3.25″ h
5 oz fill</t>
  </si>
  <si>
    <t>SNOW MARBLE</t>
  </si>
  <si>
    <t>VES-SNM-LG-ACD</t>
  </si>
  <si>
    <t>WW-VES-THUMB-SNOW MARBLE</t>
  </si>
  <si>
    <t>WW-VESSELS-SNOW MARBLE-ALT2</t>
  </si>
  <si>
    <t>SNOW MARBLE LG</t>
  </si>
  <si>
    <t>Large</t>
  </si>
  <si>
    <t>WHITE, GRAY</t>
  </si>
  <si>
    <t>MARBLE</t>
  </si>
  <si>
    <t>SEASONAL, MARBLE, WHITE, GRAY, CIRCULAR, VIEW ALL</t>
  </si>
  <si>
    <t>Ultra modern + sleek white large marble.</t>
  </si>
  <si>
    <t>Size: 4.75″ w x 4.5" h
28 oz fill</t>
  </si>
  <si>
    <t>VES-SNM-SM-ACD</t>
  </si>
  <si>
    <t>WW-VESSELS-SNOW MARBLE-ALT1</t>
  </si>
  <si>
    <t>SNOW MARBLE SM</t>
  </si>
  <si>
    <t>Small</t>
  </si>
  <si>
    <t>Ultra modern + sleek white small marble.</t>
  </si>
  <si>
    <t>Size: 4″ w x 4″ h
14 oz fill</t>
  </si>
  <si>
    <t>STORM MARBLE</t>
  </si>
  <si>
    <t>VES-STM-LG-ACD</t>
  </si>
  <si>
    <t>WW-VES-THUMB-STORM MARBLE</t>
  </si>
  <si>
    <t>WW-VESSELS-STORM MARBLE-ALT2</t>
  </si>
  <si>
    <t>STORM MARBLE LG</t>
  </si>
  <si>
    <t>BLACK, WHITE</t>
  </si>
  <si>
    <t>SEASONAL, MARBLE, BLACK, WHITE, CIRCULAR, VIEW ALL</t>
  </si>
  <si>
    <t>Ultra modern + sleek graphite gray large marble.</t>
  </si>
  <si>
    <t>VES-SMT-SM-ACD</t>
  </si>
  <si>
    <t>WW-VESSELS-STORM MARBLE-ALT1</t>
  </si>
  <si>
    <t>STORM MARBLE SM</t>
  </si>
  <si>
    <t>Ultra modern + sleek graphite gray small marble.</t>
  </si>
  <si>
    <t>TWEED</t>
  </si>
  <si>
    <t>VES-TWD-OS-ACD</t>
  </si>
  <si>
    <t>WW-S19-VES-THUMB-TWEED</t>
  </si>
  <si>
    <t>WW-S19-VES-TWEED-ALT1, WW-S19-VES-TWEED-ALT2, WW-S19-VES-TWEED-ALT3, WW-S19-VES-TWEED-ALT4, WW-S19-VES-TWEED-ALT5, WW-S19-VES-TWEED-ALT6</t>
  </si>
  <si>
    <t>SEASONAL, CERAMIC, WHITE, PATTERN, CIRCULAR, NEW ARRIVALS, VIEW ALL</t>
  </si>
  <si>
    <t>Modern cross hatch pattern on glossy cream colored ceramic.</t>
  </si>
  <si>
    <t>Size: 4.75″ w x 4.75″ h
24 oz fill</t>
  </si>
  <si>
    <t>VANILLA SWIRL</t>
  </si>
  <si>
    <t>VES-VSL-OS-ACD</t>
  </si>
  <si>
    <t>WW-VES-THUMB-VANILLA SWIRL</t>
  </si>
  <si>
    <t>WW-VESSELS-VANILLA SWIRL-ALT1</t>
  </si>
  <si>
    <t>SEASONAL, CERAMIC, WHITE, CIRCULAR, VIEW ALL</t>
  </si>
  <si>
    <t>A handmade ceramic that's simple, but not.</t>
  </si>
  <si>
    <t xml:space="preserve">Size: 3″ w x 2.75″ h
5 oz fill </t>
  </si>
  <si>
    <t>WASHED LINEN</t>
  </si>
  <si>
    <t>VES-WLN-OS-ACD</t>
  </si>
  <si>
    <t>WW-18-VES-THUMB-WASHED LINEN</t>
  </si>
  <si>
    <t>WW-VESSELS-WASHED LINEN-ALT1</t>
  </si>
  <si>
    <t>SEASONAL, CERAMIC, WHITE, SQUARE, VIEW ALL</t>
  </si>
  <si>
    <t>Freshly washed linen textured ceramic cube.</t>
  </si>
  <si>
    <t xml:space="preserve">Size: 4.25″ w x 4.25″ h
24 oz fill </t>
  </si>
  <si>
    <t>ANDEZ</t>
  </si>
  <si>
    <t>VES-ANZ-OS-ACD</t>
  </si>
  <si>
    <t>WW-S19-VES-THUMB-ANDEZ</t>
  </si>
  <si>
    <t>WW-S19-VES-ANDEZ-ALT1, WW-S19-VES-ANDEZ-ALT2, WW-S19-VES-ANDEZ-ALT3, WW-S19-VES-ANDEZ-ALT4, WW-S19-VES-ANDEZ-ALT5, WW-S19-VES-ANDEZ-ALT6</t>
  </si>
  <si>
    <t>SEASONAL, CONCRETE, WHITE, GRAY, CIRCULAR, NEW ARRIVALS, VIEW ALL</t>
  </si>
  <si>
    <t>Handmade white and grey ceramic relic, each piece is artistically unique.</t>
  </si>
  <si>
    <t>Size: 4.5" w x 3.5" h
11 oz fill</t>
  </si>
  <si>
    <t>ARTISTE</t>
  </si>
  <si>
    <t>VES-ART-OS-ACD</t>
  </si>
  <si>
    <t>WW-S19-VES-THUMB-ARTISTE</t>
  </si>
  <si>
    <t>WW-S19-VES-ARTISTE-ALT1, WW-S19-VES-ARTISTE-ALT2, WW-S19-VES-ARTISTE-ALT3, WW-S19-VES-ARTISTE-ALT4, WW-S19-VES-ARTISTE-ALT5, WW-S19-VES-ARTISTE-ALT6</t>
  </si>
  <si>
    <t>GRAY</t>
  </si>
  <si>
    <t>SEASONAL, CERAMIC, GRAY, CIRCULAR, NEW ARRIVALS, VIEW ALL</t>
  </si>
  <si>
    <t>Unglazed slate grey ceramic that juxtaposes raw earthiness with playful art.</t>
  </si>
  <si>
    <t>Size: 3.75" w x 4" h
8 oz fill</t>
  </si>
  <si>
    <t>MATTE GRAPHITE AURA - BACK-ORDERED</t>
  </si>
  <si>
    <t>VES-GRA-OS-XIB</t>
  </si>
  <si>
    <t>WW-19-VES-THUMB-AURA-GRAPHITE</t>
  </si>
  <si>
    <t>WW-S19-VES-AURA-GRAPHITE</t>
  </si>
  <si>
    <t>GRAPHITE AURA</t>
  </si>
  <si>
    <t>MATTE GRAPHITE</t>
  </si>
  <si>
    <t>CORE</t>
  </si>
  <si>
    <t>CORE, GLASS, GRAY, CIRCULAR, NEW ARRIVALS, VIEW ALL</t>
  </si>
  <si>
    <t>Hey Makers! This Aura is Out of Stock. We are working on confirming the re-stock date. Thank you for your patience! Smokey + stone-like matte graphite glass.</t>
  </si>
  <si>
    <t>Smokey + stone-like matte graphite glass.</t>
  </si>
  <si>
    <t>BELLE</t>
  </si>
  <si>
    <t>VES-BLE-OS-ACD</t>
  </si>
  <si>
    <t>WW-18-VES-THUMB-BELLE</t>
  </si>
  <si>
    <t>WW-VESSELS-BELLE-ALT1</t>
  </si>
  <si>
    <t>GRAPHITE GRAY</t>
  </si>
  <si>
    <t>SEASONAL, GLASS, PINK, CIRCULAR, VIEW ALL</t>
  </si>
  <si>
    <t>Rose gold glass artfully formed into a glossy votive.</t>
  </si>
  <si>
    <t>Size: 2.75" w x 3.25" h
4 oz fill</t>
  </si>
  <si>
    <t>BLUE HAZE</t>
  </si>
  <si>
    <t>VES-BHZ-OS-ACD</t>
  </si>
  <si>
    <t>WW-S19-VES-THUMB-BLUE HAZE</t>
  </si>
  <si>
    <t>WW-S19-VES-BLUEHAZE-ALT1, WW-S19-VES-BLUEHAZE-ALT2, WW-S19-VES-BLUEHAZE-ALT3, WW-S19-VES-BLUEHAZE-ALT4, WW-S19-VES-BLUEHAZE-ALT5, WW-S19-VES-BLUEHAZE-ALT6, WW-S19-VES-BLUEHAZE-ALT7</t>
  </si>
  <si>
    <t>BLUE, GRAY</t>
  </si>
  <si>
    <t>SEASONAL, CONCRETE, BLUE, GRAY, CIRCULAR, NEW ARRIVALS, VIEW ALL</t>
  </si>
  <si>
    <t>Sand textured natural ceramic with interesting muted taupe tones and deep ocean blue.</t>
  </si>
  <si>
    <t>Sand textured natural ceramic with interesting muted taupe and blue.</t>
  </si>
  <si>
    <t>Size: 4.75" w x 4.25" h
22 oz fill</t>
  </si>
  <si>
    <t>https://drive.google.com/drive/folders/12wpPqHDkm8c8pteVXIn5xOufH70OHWkJ</t>
  </si>
  <si>
    <t>FORGET ME NOT</t>
  </si>
  <si>
    <t>VES-FRGTMENOT-ACD</t>
  </si>
  <si>
    <t>_WW-20-VES-THUMB-FORGET-ME-NOT</t>
  </si>
  <si>
    <t>WW-20-VES-PDP-FORGET-ME-NOT</t>
  </si>
  <si>
    <t>WHITE, PINK</t>
  </si>
  <si>
    <t>SEASONAL, NEW ARRIVALS, VIEW ALL</t>
  </si>
  <si>
    <t>Flirty kisses, on white ceramic. A Valentines Day classic.</t>
  </si>
  <si>
    <t>Size: 4.5" w x 4.5" h
Weight: 1 lb
Overflow Fill: 28 oz
Suggested Wax Fill: 25 oz</t>
  </si>
  <si>
    <t>SIZE DESCRIPTION</t>
  </si>
  <si>
    <t xml:space="preserve">HELPFUL RESOURCES </t>
  </si>
  <si>
    <t>NATURAL CORK AURA LID - BACKORDERED</t>
  </si>
  <si>
    <t>Cork Lid</t>
  </si>
  <si>
    <t>CORK LID, NATURAL CORK, VIEW ALL, NEW ARRIVALS</t>
  </si>
  <si>
    <t>NATURAL CORK</t>
  </si>
  <si>
    <t xml:space="preserve">3.78" outer diameter
3.39" inner diameter
</t>
  </si>
  <si>
    <t xml:space="preserve">Hey Makers! This item is backordered and expected back in stock on 5/25/2020. Eco-Chic Natural Cork Lids perfectly fitted for our Aura Collection.
</t>
  </si>
  <si>
    <t xml:space="preserve">Biodegradable, 100% Natural, Eco-Friendly and sourced sustainably from all-natural cork.
3.78" outer diameter
3.39" inner diameter
These amazing lids are created using cork that is obtained by only stripping the bark of the cork tree. The trees remain unharmed and continue to live and grow.
</t>
  </si>
  <si>
    <t>BLACK PINE WOOD LID - BACKORDERED</t>
  </si>
  <si>
    <t>WW-LID-BLACK PINE-THUMBNAIL</t>
  </si>
  <si>
    <t>WW-LID-RAW PINE-PDP-ALT2, WW-LID-BLACK PINE-PDP-ALT1</t>
  </si>
  <si>
    <t>Wood Lid</t>
  </si>
  <si>
    <t>WOOD LIDS, THICK, BLACK, VIEW ALL, NEW ARRIVALS</t>
  </si>
  <si>
    <t>3.75" outer diameter
3.25″ inner diameter
Also available as a slim thin lid.
Compatible vessels:
Copper Aura
Matte Black Aura
Iridescent White Aura
Iridescent Slate Aura</t>
  </si>
  <si>
    <t xml:space="preserve">Hey Makers! This item is backordered and expected to ship  the week of 2/24. Beautifully stained Black Pine Wood Lids are sized to perfectly fit all vessels in our Aura Collection. Looks chic and cool, while still exposing the unique grain variations of natural Pine. </t>
  </si>
  <si>
    <t>WOOD LIDS, THIN, BLACK, VIEW ALL, NEW ARRIVALS</t>
  </si>
  <si>
    <t>3.75" outer diameter
3.25″ inner diameter
Also available as a thick lid.
Compatible vessels:
Copper Aura
Matte Black Aura
Iridescent White Aura
Iridescent Slate Aura</t>
  </si>
  <si>
    <t>WW-LID-BROWN PINE-THUMBNAIL</t>
  </si>
  <si>
    <t>WW-LID-BROWN PINE-PDP-ALT2, WW-LID-BROWN PINE-PDP-ALT1</t>
  </si>
  <si>
    <t>WOOD LIDS, THICK, BROWN WOOD, VIEW ALL, NEW ARRIVALS</t>
  </si>
  <si>
    <t>BROWN WOOD</t>
  </si>
  <si>
    <t>WOOD LIDS, THIN, BROWN WOOD, VIEW ALL, NEW ARRIVALS</t>
  </si>
  <si>
    <t>WW-LID-DARK MAPLE-THUMBNAIL</t>
  </si>
  <si>
    <t>WW-LID-DARK MAPLE-PDP-ALT2, WW-LID-DARK MAPLE-PDP-ALT1</t>
  </si>
  <si>
    <t>RAW MAPLE WOOD LID - ON BACKORDER</t>
  </si>
  <si>
    <t>WW-LID-RAW MAPLE-THUMBNAIL</t>
  </si>
  <si>
    <t>WW-LID-RAW MAPLE-PDP-ALT2, WW-LID-RAW MAPLE-PDP-ALT1</t>
  </si>
  <si>
    <t>WOOD LIDS, THICK, NATURAL WOOD, VIEW ALL, NEW ARRIVALS</t>
  </si>
  <si>
    <t>NATURAL WOOD</t>
  </si>
  <si>
    <t>This lid is currently on BACKORDER until 4/4/20. Raw Maple Wood Lids are sized to perfectly fit all vessels in our Aura Collection. Raw Maple adds an earthy, neutral look to any candle, highlighting the unique and beautiful streaks found in the wood grain.</t>
  </si>
  <si>
    <t>WOOD LIDS, THIN, NATURAL WOOD, VIEW ALL, NEW ARRIVALS</t>
  </si>
  <si>
    <t>WW-LID-RAW PINE-THUMBNAIL</t>
  </si>
  <si>
    <t>WW-LID-RAW PINE-PDP-ALT2, WW-LID-RAW PINE-PDP-ALT1</t>
  </si>
  <si>
    <t>COPPER AURA LID</t>
  </si>
  <si>
    <t>LID-CPR-PST-OS-LCS</t>
  </si>
  <si>
    <t>WW-LID-COPPER AURA-THUMBNAIL</t>
  </si>
  <si>
    <t>WW-LID-COPPER AURA-PDP-ALT1</t>
  </si>
  <si>
    <t>COPPER AURA LID THIN</t>
  </si>
  <si>
    <t>Plastic Lid</t>
  </si>
  <si>
    <t>PLASTIC LIDS, THIN, COPPER, VIEW ALL, TOP SELLERS</t>
  </si>
  <si>
    <t>3.6" outer diameter
3.125" inner diameter</t>
  </si>
  <si>
    <t>Luxurious, copper plastic lid perfectly fitted to work with all vessels in our Aura Collection.</t>
  </si>
  <si>
    <t>Luxurious, copper plastic lid perfectly fitted for our Aura Collection.</t>
  </si>
  <si>
    <t>3.6" outer diameter
3.125" inner diameter
Compatible vessels:
Copper Aura
Matte Black Aura
Iridescent White Aura
Iridescent Slate Aura</t>
  </si>
  <si>
    <t>https://drive.google.com/open?id=18hRp_8myY5DJ7j2hh4cNCvLy3tTG3KFT&amp;authuser=shana@woodenwick.com&amp;usp=drive_fs</t>
  </si>
  <si>
    <t>VIRGIN COCONUT SOY</t>
  </si>
  <si>
    <t>WAX-VCS-CAL-5LB</t>
  </si>
  <si>
    <t>VIRGIN COCONUT CREME THUMBNAIL</t>
  </si>
  <si>
    <t>VIRGIN COCONUT CREME PDP 01</t>
  </si>
  <si>
    <t>VIRGIN COCONUT SOY 5LBS</t>
  </si>
  <si>
    <t>5 lb</t>
  </si>
  <si>
    <t>SHIPS IN 4-5 BUSINESS DAYS. 
This luxurious Virgin Coconut Soy container wax is a vegan blend of natural soy and coconut, and a miniscule amount of highly refined food-grade paraffin wax. It has a creamy white appearance, exceptional adhesion and provides an excellent fragrance throw (both warm and cold), as well as exhibits an evenness of burn and wax consumption. Our coconut and soy waxes are gluten free, toxin free, paraben free, phthalate free and come from renewable sources. The entire blend utilizes only FDA approved waxes.</t>
  </si>
  <si>
    <t>0ERh-nj5jjw</t>
  </si>
  <si>
    <t>A luxurious vegan wax blend made of natural soy and coconut.</t>
  </si>
  <si>
    <t>This wax can easily handle a 9-10% fragrance load. 
Virgin Coconut Crème has a 122 F (50 C) melt point, with an optimal mix + pouring temperature of 180-190 F (82-88 C).
We add a small amount of food grade paraffin because we have found it to enhance the performance of our wax and give an excellent hot throw. Scientific studies have proven paraffin wax to burn just as cleanly as soy, beeswax, or palm. And the highly refined food-grade nature of our paraffin puts it in the natural category. 
Sold in 5 lb slabs (2.3 kg). Orders of 45 lbs (20 kg) or more will be packaged in cases not bags. *For quantities 2200 lbs or larger, please email create@woodenwick.com
&lt;a href="/pdf/MSDS-VIRGIN-COCONUT-SOY.pdf" style="text-decoration: underline;"&gt;View Wax Specification Sheet&lt;/a&gt; 
FDA Status: This product conforms to the requirements of FDA Regulations found at 21 CFR 7.13, and is not adulterated or misbranded within the meaning of the Federal Food, Drug, and Cosmetic Act, nor is an article which may not, under the provisions of Section 409 of the Act, be introduced into interstate commerce. The certification is given in accordance with USDA/FSIS regulations found at 9 CFR 301, 317, 320, and 381. All of the material conforms to the FDA Requirements laid down in Paragraph 21 CFR.
**This wax blend is suitable for use in container candles only.**</t>
  </si>
  <si>
    <t xml:space="preserve"> Buy 1 45lb case,Save 5%
 Buy 10 45lb cases,Save 10%
 Buy 50 45lb cases,Save 15%
 Discount will automatically apply to qualifying quantities of candle wax wholesale at checkout.</t>
  </si>
  <si>
    <t>[https://www.eca-candles.com/pdf/Oekometric-Wax-1797_NCA_NL_42908.pdf],[Paraffin Study]
 [/pdf/MSDS-VIRGIN-COCONUT-SOY.pdf],[Wax Specification Sheet]
 [/choosing-the-best-candle-wax],[Candle Wax Guide]</t>
  </si>
  <si>
    <t xml:space="preserve">1LB WAX WEIGHT PER UNIT: 20 OZ
5LB WAX WEIGHT PER UNIT: 88 OZ
1LB WAX ACTUAL ITEM SIZE: 9" length x 7" wide x 1.5" height
5LB ACTUAL ITEM SIZE: 13" length x 9.5" wide x 2" height
(1-2) 1LB BOX SIZE: 10" x 9" x 3"
(1-5) 5LB BOX SIZE: 13" x 10" x 12"
(5-7) 5LB BOX SIZE: 13" x 10" x 14"
</t>
  </si>
  <si>
    <t>WAX-VCS-CAL-45LB-BND</t>
  </si>
  <si>
    <t>VIRGIN COCONUT SOY 45LBS</t>
  </si>
  <si>
    <t>45 lb</t>
  </si>
  <si>
    <t>This wax can easily handle a 9-10% fragrance load. 
Virgin Coconut Crème has a 122 F (50 C) melt point, with an optimal mix + pouring temperature of 180-190 F (82-88 C).
We add a small amount of food grade paraffin because we have found it to enhance the performance of our wax and give an excellent hot throw. Scientific studies have proven paraffin wax to burn just as cleanly as soy, beeswax, or palm. And the highly refined food-grade nature of our paraffin puts it in the natural category. 
Sold in 5 lb slabs (2.3 kg). Orders of 45 lbs (20 kg) or more will be packaged in cases not bags. *For quantities 2200 lbs or larger, please email create@woodenwick.com
&lt;a href="/pdf/MSDS-VIRGIN-COCONUT-SOY.pdf" style="text-decoration: underline;"&gt;View Wax Specification Sheet&lt;/a&gt; 
FDA Status: This product conforms to the requirements of FDA Regulations found at 21 CFR 7.13, and is not adulterated or misbranded within the meaning of the Federal Food, Drug, and Cosmetic Act, nor is an article which may not, under the provisions of Section 409 of the Act, be introduced into interstate commerce. The certification is given in accordance with USDA/FSIS regulations found at 9 CFR 301, 317, 320, and 381. All of the material conforms to the FDA Requirements laid down in Paragraph 21 CFR.
**This wax blend is suitable for use in container candles only.**</t>
  </si>
  <si>
    <t xml:space="preserve">COCO APRICOT CRÈME </t>
  </si>
  <si>
    <t>WAX-CAC-CAL-5LB</t>
  </si>
  <si>
    <t>COCO APRICOT CREME THUMBNAIL</t>
  </si>
  <si>
    <t>COCO APRICOT CREME PDP 01</t>
  </si>
  <si>
    <t>COCO APRICOT CREME 5LBS</t>
  </si>
  <si>
    <t>SHIPS IN 2-3 BUSINESS DAYS. 
This luxurious Coco Apricot Crème container wax is a vegan blend of natural apricot and coconut, and a miniscule amount of highly refined food-grade paraffin wax. It has a creamy white appearance, exceptional adhesion and provides an excellent fragrance throw (both warm and cold). Exhibits an evenness of burn and wax consumption. Our coconut and apricot waxes are gluten free, toxin free, paraben free, phthalate free, and come from renewable sources. The entire blend utilizes only FDA approved waxes.</t>
  </si>
  <si>
    <t>A luxurious vegan wax blend made of natural apricot and coconut.</t>
  </si>
  <si>
    <t>This wax can easily handle a 9-10% fragrance load. 
Coconut Apricot Crème has a 129 F (54 C) melt point, with an optimal mix + pouring temperature of 180-190 F (82-88 C).
We add a small amount of food-grade paraffin because we have found it to enhance the performance of our wax and give an excellent hot throw. Scientific studies have proven paraffin wax to burn just as cleanly as soy, beeswax, or palm. And the highly refined food-grade nature of our paraffin puts it in the natural category. 
Sold in 5 lb slabs (2.3 kg). Orders of 45 lbs (20 kg) or more will be packaged in cases not bags. *For quantities 2200 lbs or larger, please email create@woodenwick.com.
&lt;a href="/pdf/MSDS-COCO-APRICOT-CREME.pdf" style="text-decoration: underline;"&gt;View Wax Specification Sheet&lt;/a&gt; 
FDA Status: This product conforms to the requirements of FDA Regulations found at 21 CFR 7.13, and is not adulterated or misbranded within the meaning of the Federal Food, Drug, and Cosmetic Act, nor is an article which may not, under the provisions of Section 409 of the Act, be introduced into interstate commerce. The certification is given in accordance with USDA/FSIS regulations found at 9 CFR 301, 317, 320, and 381. All of the material conforms to the FDA Requirements laid down in Paragraph 21 CFR.
**This wax blend is suitable for use in container candles only.**</t>
  </si>
  <si>
    <t>[https://www.eca-candles.com/pdf/Oekometric-Wax-1797_NCA_NL_42908.pdf],[Paraffin Study]
 [/pdf/MSDS-COCO-APRICOT-CREME.pdf],[Wax Specification Sheet]
 [/choosing-the-best-candle-wax],[Candle Wax Guide]</t>
  </si>
  <si>
    <t>WAX-CAC-CAL-45LB-BND</t>
  </si>
  <si>
    <t>COCO APRICOT CREME 45LBS</t>
  </si>
  <si>
    <t>SHIPS IN 2-3 BUSINESS DAYS.
This luxurious Coco Apricot Crème container wax is a vegan blend of natural apricot and coconut, and a miniscule amount of highly refined food-grade paraffin wax. It has a creamy white appearance, exceptional adhesion and provides an excellent fragrance throw (both warm and cold). Exhibits an evenness of burn and wax consumption. Our coconut and apricot waxes are gluten free, toxin free, paraben free, phthalate free, and come from renewable sources. The entire blend utilizes only FDA approved waxes.</t>
  </si>
  <si>
    <t xml:space="preserve">BEESWAX COCO CRÈME </t>
  </si>
  <si>
    <t>WAX-BCC-PMD-1LB</t>
  </si>
  <si>
    <t>NATURAL BEESWAX CREME THUMBNAIL</t>
  </si>
  <si>
    <t>NATURAL BEESWAX CREME PDP 01</t>
  </si>
  <si>
    <t>BEESWAX COCO CREME 1LBS</t>
  </si>
  <si>
    <t>GOLDEN HUE</t>
  </si>
  <si>
    <t>1 lb</t>
  </si>
  <si>
    <t>This unique Beeswax Coco Crème container wax is a blend of proprietary combination of ethically sourced beeswax, and renewably coconut, soy, and palm waxes. It has a creamy golden hue appearance and a mild, sweet scent of beeswax that will not interfere with fragrance notes. It has exceptional adhesion and provides an excellent fragrance throw (both warm and cold). Exhibits slow and even burn and wax consumption. This blend is toxin free, paraben free, phthalate free, + gluten free.</t>
  </si>
  <si>
    <t>A unique ethically sourced beeswax blend of coconut, soy and palm.</t>
  </si>
  <si>
    <t>This wax can easily handle a 9-10% fragrance load. 
Natural Beeswax Creme has a 137 F / 58 C melt point with an optimal pouring temperature of 150 F / 65 C.
Sold in 1 lb (.45 kg) + 5 lb slabs (2.3 kg). Orders of 45 lbs (20 kg) or more will be packaged in cases not bags.
*For quantities 2200 lbs or larger, please email create@woodenwick.com.
&lt;a href="/pdf/MSDS-BEESWAX-COCO-CREME.pdf" style="text-decoration: underline;"&gt;View Wax Specification Sheet&lt;/a&gt; 
**This wax blend is suitable for use in container candles only.**</t>
  </si>
  <si>
    <t>[https://www.eca-candles.com/pdf/Oekometric-Wax-1797_NCA_NL_42908.pdf],[Paraffin Study]
 [/pdf/MSDS-BEESWAX-COCO-CREME.pdf],[Wax Specification Sheet]
 [/choosing-the-best-candle-wax],[Candle Wax Guide]</t>
  </si>
  <si>
    <t>BEESWAX COCO CRÈME</t>
  </si>
  <si>
    <t>WAX-BCC-PMD-5LB</t>
  </si>
  <si>
    <t>BEESWAX COCO CREME 5LBS</t>
  </si>
  <si>
    <t>This unique Beeswax Coco Crème container wax is a blend of proprietary combination of renewably sourced beeswax, coconut, soy, and palm waxes. It has a creamy golden hue appearance and a mild, sweet scent of beeswax that will not interfere with fragrance notes. It has exceptional adhesion and provides an excellent fragrance throw (both warm and cold). Exhibits slow and even burn and wax consumption. This blend is toxin free, paraben free, phthalate free, gluten free, + ethically sourced.</t>
  </si>
  <si>
    <t>This wax can easily handle a 9-10% fragrance load. 
Natural Beeswax Creme has a 137 F / 58 C melt point with an optimal pouring temperature of 150 F / 65 C.
Sold in 1 lb (.45 kg) + 5 lb slabs (2.3 kg). Orders of 45 lbs (20 kg) or more will be packaged in cases not bags.
*For quantities 2200 lbs or larger, please email create@woodenwick.com.
&lt;a href="/pdf/MSDS-BEESWAX-COCO-CREME.pdf" style="text-decoration: underline;"&gt;View Wax Specification Sheet&lt;/a&gt; 
**This wax blend is suitable for use in container candles only. Can be used in massage candles!**</t>
  </si>
  <si>
    <t>WAX-BCC-PMD-45LB-BND</t>
  </si>
  <si>
    <t>BEESWAX COCO CREME 45LBS</t>
  </si>
  <si>
    <t>This wax can easily handle a 9-10% fragrance load. 
Natural Beeswax Creme has a 137 F / 58 C melt point with an optimal pouring temperature of 150 F / 65 C.
Sold in 1 lb (.45 kg) + 5 lb slabs (2.3 kg). Orders of 45 lbs (20 kg) or more will be packaged in cases not bags.
*For quantities 2200 lbs or larger, please email create@woodenwick.com.
&lt;a href="/pdf/MSDS-BEESWAX-COCO-CREME.pdf" style="text-decoration: underline;"&gt;View Wax Specification Sheet&lt;/a&gt; 
**This wax blend is suitable for use in container candles only. Can be used in massage candles!**</t>
  </si>
  <si>
    <t>https://drive.google.com/open?id=18hRp_8myY5DJ7j2hh4cNCvLy3tTG3KFT&amp;authuser=mehreen@woodenwick.com&amp;usp=drive_fs</t>
  </si>
  <si>
    <t>WAX DISCOVERY KIT</t>
  </si>
  <si>
    <t>WAX-DKT-MIX-5LB</t>
  </si>
  <si>
    <t>WW-WAX-SAMPLEKIT-THUMBNAIL</t>
  </si>
  <si>
    <t>WW-WAX-SAMPLEKIT-PDP-1, WW-WAX KIT-BOX WITH WAX-PDP-ALT2, WW-WAX-SAMPLEKIT-PDP-3, WW-WAX-SAMPLEKIT-PDP-4</t>
  </si>
  <si>
    <t>MIXED</t>
  </si>
  <si>
    <t xml:space="preserve">Discover your favorite wax blend with a sampling of each of our exclusive luxury wax blends.
</t>
  </si>
  <si>
    <t>Discover your favorite wax blend with a sampling of each of our exclusive luxury wax blends.</t>
  </si>
  <si>
    <t>Kit includes a 20 oz sample of Beeswax Coco Creme, Virgin Coconut Soy, and Coco Apricot Creme wax blends.
All blends are gluten free, toxin free, paraben free, phthalate free and come from renewable sources. The Wooden Wick Co. wax blends are formulated for excellent cold and hot fragrance throw and superb performance. 
Wax discovery kits ship FREE within the U.S. 
**These wax blends are suitable for use in container candles only. Beeswax Coco Creme can be used in massage candles!**</t>
  </si>
  <si>
    <t xml:space="preserve"> [https://www.eca-candles.com/pdf/Oekometric-Wax-1797_NCA_NL_42908.pdf],[Paraffin Study]
 [/pdf/MSDS-VIRGIN-COCONUT-SOY.pdf],[Virgin Coconut Soy Wax Spec Sheet]
 [/pdf/MSDS-COCO-APRICOT-CREME.pdf],[Coco Apricot Créme Wax Spec Sheet]
 [/pdf/MSDS-BEESWAX-COCO-CREME.pdf],[Beeswax Coco Créme Wax Spec Sheet]
 [/choosing-the-best-candle-wax],[Candle Wax Guide]</t>
  </si>
  <si>
    <t>Click &lt;a href="http://candles.org/wp-content/uploads/2014/05/2007Okometricstudysummary.pdf" style=" display: inline; text-decoration: underline;"&gt;here&lt;/a&gt; to read the study.</t>
  </si>
  <si>
    <t>COCO MANGO BUTTER MELT &amp; POUR BASE</t>
  </si>
  <si>
    <t>MPB-CMB-SFC-1LB-BND</t>
  </si>
  <si>
    <t>WW-SOAPS-THUMBNAILS-_0001_MANGO-BASE.jpg</t>
  </si>
  <si>
    <t>WW-SOAPS-PDP_0000_PDP-ALL.jpg, WW-SOAPS-PDP_0001_PDP-ALL.jpg, WW-SOAPS-PDP_0003_MANGO-BASE.jpg</t>
  </si>
  <si>
    <t>COCO MANGO BUTTER MELT POUR BASE 1 LB</t>
  </si>
  <si>
    <t>NEW ARRIVALS, VIEW ALL, TOP SELLERS, MELT &amp; POUR BASE, LIGHT GOLDEN</t>
  </si>
  <si>
    <t>MELT &amp; POUR BASE</t>
  </si>
  <si>
    <t>NEW ARRIVALS, VIEW ALL, TOP SELLERS</t>
  </si>
  <si>
    <t>1 LB</t>
  </si>
  <si>
    <t>A custom blend of skin brightening mango butter, deeply hydrating and exotic jojoba oil, and cleansing coconut oil made from 100% sustainably sourced and natural ingredients. Without a doubt, the highest quality melt &amp; pour base available. Formulated to remain extra hard use after use.</t>
  </si>
  <si>
    <t xml:space="preserve">Made with skin brightening mango butter + deeply hydrating, exotic jojoba oil + cleansing coconut oil. </t>
  </si>
  <si>
    <t xml:space="preserve">The Benefits:
CUSTOM CREATED SPECIALLY FOR THE WOODEN WICK CO.
EXTRA HARD FORMULATION STAYS SOLID USE AFTER USE
ALL NATURAL
MADE WITH RSPO CERTIFIED SUSTAINABLE PALM
HYPO-ALLERGENIC
NON-COMEDOGENIC (DOESN'T BLOCK PORES)
BIODEGRADABLE
NO ANIMAL TESTING
VEGAN
GLUTEN AND SOY FREE
NO SLS / SLES
NON-GMO
MADE WITH FOOD-GRADE, PLANT-BASED MATERIALS THAT ARE SUSTAINABLY FARMED
The Ingredients: 
Coconut Oil (Sodium Cocoate CAS 61789-31-9)
Palm Oil (Sodium Palmate CAS 61790-79-9)
Vegetable Glycerin (CAS 56-81-5)
Safflower Oil (Sodium Safflowerate CAS N/A)
Water (CAS 7732-18)
Jojoba Oil (CAS 61789-91-1)
Mango Butter (CAS 90063-86-8)
Sortibtol (CAS 50-70-4)
Sorbitan Oleate (CAS 1338-49-8)
Oat Protein (CAS 151661-87-9)
Titanium Dioxide (CAS 13463-67-7)
Ingredient Features:
MANGO BUTTER
Vitamin C helps boost the skin, brightening
Vitamin A helps to increase the skin's youthful appearance, reducing fine lines
Soothing and healing
JOJOBA OIL
Deeply hydrating
Long lasting moisturizer
Anti-aging, fades fine lines and wrinkles
Soothes dry skin
Anti microbial
Balances oily skin
COCONUT OIL 
It’s naturally anti-bacterial - lauric, capric and caprylic acids
Great moisturizer
Soften skin and replenish lost moisture.
Vitamin E— keep skin smooth but it can also help prevent premature aging and wrinkling of the skin, because of its antioxidants.
Remove dead skin cells and dirt away from the body
Prevent or reduce acne
You deserve better!
DOES NOT CONTAIN SULFATES, ALLERGENS,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t>
  </si>
  <si>
    <t>Buy one 40 lb case, Save 10%
Buy five 40 lb cases, Save 15%
Buy ten 40 lb cases, Save 20%</t>
  </si>
  <si>
    <t>MPB-CMB-SFC-40LB-BND</t>
  </si>
  <si>
    <t>WW-SOAPS-PDP_0000_PDP-ALL.jpg, WW-SOAPS-PDP_0001_PDP-ALL.jpg</t>
  </si>
  <si>
    <t>COCO MANGO BUTTER MELT POUR BASE 40 LB</t>
  </si>
  <si>
    <t>NEW ARRIVALS, VIEW ALL, TOP SELLERS, MELT + POUR BASES, LIGHT GOLDEN</t>
  </si>
  <si>
    <t>MELT &amp; POUR BASES</t>
  </si>
  <si>
    <t>40 LB CASE</t>
  </si>
  <si>
    <t>SHEA GOAT MILK MELT &amp; POUR BASE</t>
  </si>
  <si>
    <t>MPB-SGM-SFC-1LB-BND</t>
  </si>
  <si>
    <t>WW-SOAPS-THUMBNAILS-_0000_GOAT-BASE.jpg</t>
  </si>
  <si>
    <t>WW-SOAPS-PDP_0000_PDP-ALL.jpg, WW-SOAPS-PDP_0001_PDP-ALL.jpg, WW-SOAPS-PDP_0002_GOAT-BASE.jpg</t>
  </si>
  <si>
    <t>SHEA GOAT MILK MELT POUR BASE 1LB</t>
  </si>
  <si>
    <t>NEW ARRIVALS, VIEW ALL, MELT + POUR BASES, CREAMY WHITE</t>
  </si>
  <si>
    <t>An exceptionally creamy, moisturizing, and enriching custom blend of Goat Milk, Shea Butter, and Coconut Oil made from 100% sustainably sourced and natural ingredients. Our go-to formula for those with dry or sensitive skin types.</t>
  </si>
  <si>
    <t xml:space="preserve">Made with exceptionally creamy, moisturizing, and enriching goat milk, shea butter and coconut oil. </t>
  </si>
  <si>
    <t xml:space="preserve">The Benefits:
CUSTOM CREATED SPECIALLY FOR THE WOODEN WICK CO.
ALL NATURAL
MADE WITH RSPO CERTIFIED SUSTAINABLE PALM
HYPO-ALLERGENIC
NON-COMEDOGENIC (DOESN'T BLOCK PORES)
BIODEGRADABLE
NO ANIMAL TESTING
GLUTEN AND SOY FREE
NO SLS / SLES
NON-GMO
MADE WITH FOOD-GRADE, PLANT-BASED MATERIALS THAT ARE SUSTAINABLY FARMED
The Ingredients:
Coconut Oil (Sodium Cocoate CAS 61789-31-9)
Palm Oil (Sodium Palmate CAS 61790-79-9)
Vegetable Glycerin (CAS 56-81-5)
Safflower Oil (Sodium Safflowerate CAS N/A)
Water (CAS 7732-18)
Goat Milk (CAS N/A)
Shea Butter (CAS 1194043-92-0)
Sortibtol (CAS 50-70-4)
Sorbitan Oleate (CAS 1338-49-8)
Oat Protein (CAS 151661-87-9)
Titanium Dioxide (CAS 13463-67-7)
Ingredient Features:
GOAT MILK
Creamy and moisturizing
Rich in essential fatty acids and triglycerides. The essential fatty acids have a unique PH similar to humans, so it is less irritating and more easily absorbed by our skin. These fatty acids and triglycerides are super moisturizing.
Great for dry or sensitive skin, or conditions such as eczema and psoriasis
Vitamin C - boosts skin, brightening
Alpha-hydroxy acids - help exfoliate and remove dead skin cells. leaves new cells on the surface of your skin that are smoother and younger looking.
High in Vitamin A &amp; E, repairs damaged skin tissue, reduce lines and wrinkles, control acne, and provide some psoriasis relief.
Contains Selenium - fights free radicals, protects against sun exposure
Vitamins B6 + B12 - helps with acne, uneven skin, wrinkles, dryness
Vitamin D - essential for skin cell growth and wound healing
Calcium - protects against fine lines and wrinkles
SHEA BUTTER
Softens and moisturizes dry skin
Natural SPF of 6
helps skin retain moisture
Contains antioxidants including Vitamin A and E which hydrate and restore your skin
Anti-inflammatory, cinnamic avid
Eases eczema, psoriasis, sunburn
Anti-bacterial
Provides relief to itchy and peeling skin
Reduce razor irritation and bumps
reduces stretch marks
COCONUT OIL 
It’s naturally anti-bacterial - lauric, capric and caprylic acids
Great moisturizer
Soften skin and replenish lost moisture.
Vitamin E— keep skin smooth but it can also help prevent premature aging and wrinkling of the skin, because of its antioxidants.
Remove dead skin cells and dirt away from the body
Prevent or reduce acne
You deserve better!
DOES NOT CONTAIN SULFATES, ALLERGENS,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t>
  </si>
  <si>
    <t>MPB-SGM-SFC-40LB-BND</t>
  </si>
  <si>
    <t>SHEA GOAT MILK MELT POUR BASE 40LB</t>
  </si>
  <si>
    <t xml:space="preserve">Made with exceptionally creamy, moisturizing, and enriching goat milk, shea butter and coconut oil. 
</t>
  </si>
  <si>
    <t>MELT &amp; POUR DISCOVERY KIT</t>
  </si>
  <si>
    <t>MPB-DSK-WWC-BND</t>
  </si>
  <si>
    <t>WW-SOAPS-THUMBNAILS-BASE-KIT</t>
  </si>
  <si>
    <t>MELT POUR DISCOVERY KIT</t>
  </si>
  <si>
    <t>NEW ARRIVALS, VIEW ALL, MELT + POUR BASES, CREAMY WHITE, LIGHT GOLDEN</t>
  </si>
  <si>
    <t>1 LB EACH BASE</t>
  </si>
  <si>
    <t>We love them both! Discover our exceptional quality, 100% natural melt &amp; pour soap bases with a 1 pound block of Coco Mango Butter Melt &amp; Pour Base and Shea Goat Milk Melt &amp; Pour Base. Both bases are completely sustainable and powered by nature with creamy, enriching ingredients to moisturize and deeply hydrate the skin.</t>
  </si>
  <si>
    <t>Discover the highest quality MELT + POUR BASES made from 100% natural ingredients.</t>
  </si>
  <si>
    <t>The Benefits:
CUSTOM CREATED SPECIALLY FOR THE WOODEN WICK CO.
ALL NATURAL
MADE WITH RSPO CERTIFIED SUSTAINABLE PALM
HYPO-ALLERGENIC
NON-COMEDOGENIC (DOESN'T BLOCK PORES)
BIODEGRADABLE
NO ANIMAL TESTING
GLUTEN AND SOY FREE
NO SLS / SLES
NON-GMO
MADE WITH FOOD-GRADE, PLANT-BASED MATERIALS THAT ARE SUSTAINABLY FARMED
COCO MANGO BUTTER MELT &amp; POUR BASE INGREDIENTS:
Coconut Oil (Sodium Cocoate CAS 61789-31-9)
Palm Oil (Sodium Palmate CAS 61790-79-9)
Vegetable Glycerin (CAS 56-81-5)
Safflower Oil (Sodium Safflowerate CAS N/A)
Water (CAS 7732-18)
Jojoba Oil (CAS 61789-91-1)
Mango Butter (CAS 90063-86-8)
Sortibtol (CAS 50-70-4)
Sorbitan Oleate (CAS 1338-49-8)
Oat Protein (CAS 151661-87-9)
Titanium Dioxide (CAS 13463-67-7)
SHEA GOAT MILK MELT &amp; POUR BASE INGREDIENTS:
Coconut Oil (Sodium Cocoate CAS 61789-31-9)
Palm Oil (Sodium Palmate CAS 61790-79-9)
Vegetable Glycerin (CAS 56-81-5)
Safflower Oil (Sodium Safflowerate CAS N/A)
Water (CAS 7732-18)
Goat Milk (CAS N/A)
Shea Butter (CAS 1194043-92-0)
Sortibtol (CAS 50-70-4)
Sorbitan Oleate (CAS 1338-49-8)
Oat Protein (CAS 151661-87-9)
Titanium Dioxide (CAS 13463-67-7)</t>
  </si>
  <si>
    <t>SILICONE RECTANGLE 4 CAVITY MOLD</t>
  </si>
  <si>
    <t>SPLY-SRM-4-AEX</t>
  </si>
  <si>
    <t>WW-SOAPS-THUMBNAILS-_0008_RECTANGLE MOLD.jpg</t>
  </si>
  <si>
    <t>WW-SOAPS-PDP_0000_PDP-ALL.jpg, WW-SOAPS-PDP_0001_PDP-ALL.jpg, WW-SOAPS-PDP_0011_RECTANGLE MOLD.jpg</t>
  </si>
  <si>
    <t>NEW ARRIVALS, VIEW ALL, MOLDS, GREY</t>
  </si>
  <si>
    <t>10.9" x 3.9" x .91"</t>
  </si>
  <si>
    <t>Easy to use and easy to unmold! This four cavity rectangle mold is perfect for creating soaps and wax melts. This mold is dishwasher safe and can withstand temperatures up to 400 F / 204 C. 10.9" x 3.9" x .91".</t>
  </si>
  <si>
    <t>Creates four rectangle soaps or wax melts.</t>
  </si>
  <si>
    <t>Size: 10.9" x 3.9" x .91"
Dishwasher Safe</t>
  </si>
  <si>
    <t>SILICONE CIRCLE 4 CAVITY MOLD</t>
  </si>
  <si>
    <t>SPLY-SCM-4-AEX</t>
  </si>
  <si>
    <t>WW-SOAPS-THUMBNAILS-_0007_ROUND-MOLD.jpg</t>
  </si>
  <si>
    <t>WW-SOAPS-PDP_0000_PDP-ALL.jpg, WW-SOAPS-PDP_0001_PDP-ALL.jpg, WW-SOAPS-PDP_0009_ROUND MOLD.jpg</t>
  </si>
  <si>
    <t>11" x 3.2" x .91"</t>
  </si>
  <si>
    <t>Easy to use and easy to unmold! This four cavity circle mold is perfect for creating soaps and wax melts. This mold is dishwasher safe and can withstand temperatures up to 400 F / 204 C. 11" x 3.2" x .91".</t>
  </si>
  <si>
    <t>Creates four circlular soaps or wax melts.</t>
  </si>
  <si>
    <t>Size: 11" x 3.2" x .91"
Dishwasher Safe</t>
  </si>
  <si>
    <t>SILICONE OVAL 4 CAVITY MOLD</t>
  </si>
  <si>
    <t>SPLY-SOM-4-AEX</t>
  </si>
  <si>
    <t>WW-SOAPS-THUMBNAILS-_0009_OVAL-MOLD.jpg</t>
  </si>
  <si>
    <t>WW-SOAPS-PDP_0000_PDP-ALL.jpg, WW-SOAPS-PDP_0001_PDP-ALL.jpg, WW-SOAPS-PDP_0012_OVAL-MOLD.jpg</t>
  </si>
  <si>
    <t>10" x 3.5" x .91"</t>
  </si>
  <si>
    <t>Easy to use and easy to unmold! This four cavity oval mold is perfect for creating soaps and wax melts. This mold is dishwasher safe and can withstand temperatures up to 400 F / 204 C. 10" x 3.5" x .91".</t>
  </si>
  <si>
    <t>Creates four oval-shaped soaps or wax melts.</t>
  </si>
  <si>
    <t>Size: 10" x 3.5" x .91"
Dishwasher Safe</t>
  </si>
  <si>
    <t>SILICONE RECTANGLE LOAF MOLD</t>
  </si>
  <si>
    <t>SPLY-SLM-10-AEX</t>
  </si>
  <si>
    <t>WW-SOAPS-THUMBNAILS-_0006_LOAF-MOLD.jpg</t>
  </si>
  <si>
    <t>WW-SOAPS-PDP_0000_PDP-ALL.jpg, WW-SOAPS-PDP_0001_PDP-ALL.jpg, WW-SOAPS-PDP_0008_LOAF-MOLD.jpg</t>
  </si>
  <si>
    <t>NEW ARRIVALS, VIEW ALL, MOLDS, BLACK</t>
  </si>
  <si>
    <t>10" x 2.7" x 3"</t>
  </si>
  <si>
    <t>Get ready to get creative! Create layered and uniquely designed melt + pour soaps with this easy to use rectangle loaf mold. This mold is dishwasher safe and can withstand temperatures up to 400 F / 204 C. 10" x 2.7" x 3".</t>
  </si>
  <si>
    <t>Creates a 10" rectangular soap loaf.</t>
  </si>
  <si>
    <t>Size: 10.2" x 2.7" x 3"
Dishwasher Safe</t>
  </si>
  <si>
    <t>RED ROSE PETALS</t>
  </si>
  <si>
    <t>ENH-BRR-PRE-2OZ-BND</t>
  </si>
  <si>
    <t>WW-SOAPS-THUMBNAILS-_0002_ROSE.jpg</t>
  </si>
  <si>
    <t>WW-SOAPS-PDP_0000_PDP-ALL.jpg, WW-SOAPS-PDP_0001_PDP-ALL.jpg, WW-SOAPS-PDP_0004_ROSE.jpg</t>
  </si>
  <si>
    <t>RED ROSE PETALS 2 OZ</t>
  </si>
  <si>
    <t>VIEW ALL, NEW ARRIVALS, TOP SELLERS, DRIED BOTANICALS, RED</t>
  </si>
  <si>
    <t>VIEW ALL, NEW ARRIVALS, TOP SELLERS</t>
  </si>
  <si>
    <t>2 OZ</t>
  </si>
  <si>
    <t>As powerful as they are beautiful, rose petals have been used for centuries for their ability to soothe and moisturize the skin, as well as help fight acne. The sugar found in rose petals is especially beneficial to those with sensitive skin, and can help retain natural oils on the skin's surface to keep it feeling soft and smooth.</t>
  </si>
  <si>
    <t>Pure and potent dried Red Rose Petals with magical beauty benefits.</t>
  </si>
  <si>
    <t>Origin: Pakistan
Botanical Name: Rosa Centifolia Flower
Shelf Life: 2 Years
Store in a cool, dark, dry place.</t>
  </si>
  <si>
    <t>ENH-BRR-PRE-8OZ-BND</t>
  </si>
  <si>
    <t>RED ROSE PETALS 8 OZ</t>
  </si>
  <si>
    <t>8 OZ</t>
  </si>
  <si>
    <t>8 oz</t>
  </si>
  <si>
    <t>LAVENDER BUDS</t>
  </si>
  <si>
    <t>ENH-BLB-PRE-2OZ-BND</t>
  </si>
  <si>
    <t>WW-SOAPS-THUMBNAILS-_0003_LAVENDER.jpg</t>
  </si>
  <si>
    <t>WW-SOAPS-PDP_0000_PDP-ALL.jpg, WW-SOAPS-PDP_0001_PDP-ALL.jpg, WW-SOAPS-PDP_0005_LAVENDER.jpg</t>
  </si>
  <si>
    <t>LAVENDER BUDS 2 OZ</t>
  </si>
  <si>
    <t>VIEW ALL, NEW ARRIVALS, TOP SELLERS, EDITORS PICKS, DRIED BOTANICALS, PURPLE</t>
  </si>
  <si>
    <t>VIEW ALL, NEW ARRIVALS, TOP SELLERS, EDITORS PICKS</t>
  </si>
  <si>
    <t>Lavender buds are known around the world for their impressive ability to improve sleep, reduce stress and anxiety, and treat skin blemishes. Our dried lavender buds are highly aromatic and sourced from the world's most premium lavender source, France.</t>
  </si>
  <si>
    <t>An aromatic, healing herb to promote relaxation and treat skin blemishes.</t>
  </si>
  <si>
    <t>Origin: France
Botanical Name: Lavandula Angustifolia (Lavender) Flower
Shelf Life: 2 Years
Store in a cool, dark, dry place.</t>
  </si>
  <si>
    <t>ENH-BLB-PRE-8OZ-BND</t>
  </si>
  <si>
    <t>LAVENDER BUDS 8 OZ</t>
  </si>
  <si>
    <t>CALENDULA PETALS</t>
  </si>
  <si>
    <t>ENH-BCP-SFH-2OZ-BND</t>
  </si>
  <si>
    <t>WW-SOAPS-THUMBNAILS-_0005_CALENDULA.jpg</t>
  </si>
  <si>
    <t>WW-SOAPS-PDP_0000_PDP-ALL.jpg, WW-SOAPS-PDP_0001_PDP-ALL.jpg, WW-SOAPS-PDP_0007_CALENDULA.jpg</t>
  </si>
  <si>
    <t>CALENDULA PETALS 2 OZ</t>
  </si>
  <si>
    <t>VIEW ALL, NEW ARRIVALS, DRIED BOTANICALS, YELLOW</t>
  </si>
  <si>
    <t>Calendula, commonly known as Marigold flower, can be used to soothe almost any skin complaint from eczema to diaper rash. This sunny, golden flower is a potent anti-inflammatory that will rehydrate and replenish skin while adding a vibrant color to any project.</t>
  </si>
  <si>
    <t>Sunny, golden blooms effective in soothing eczema and irritated skin.</t>
  </si>
  <si>
    <t>Origin: Albania
Botanical Name: Centaurea Cyanus
Shelf Life: 2 Years
Store in a cool, dark, dry place.</t>
  </si>
  <si>
    <t>ENH-BCP-SFH-8OZ-BND</t>
  </si>
  <si>
    <t>CALENDULA PETALS 8 OZ</t>
  </si>
  <si>
    <t>ORGANIC BLUE CORNFLOWER PETALS</t>
  </si>
  <si>
    <t>ENH-BBC-HAT-2OZ-BND</t>
  </si>
  <si>
    <t>WW-SOAPS-THUMBNAILS-_0004_CORNFLOWER.jpg</t>
  </si>
  <si>
    <t>WW-SOAPS-PDP_0000_PDP-ALL.jpg, WW-SOAPS-PDP_0001_PDP-ALL.jpg, WW-SOAPS-PDP_0006_CORNFLOWER.jpg</t>
  </si>
  <si>
    <t>ORGANIC BLUE CORNFLOWER PETALS 2 OZ</t>
  </si>
  <si>
    <t>VIEW ALL, NEW ARRIVALS, DRIED BOTANICALS, BLUE</t>
  </si>
  <si>
    <t>Organic Blue Cornflower Petals are mildly scented, but vibrantly colored blue flowers that can be used on the skin to help cool, tone and absorb impurities. Internally, cornflower tea is believed to treat fever, constipation, congestion and yeast infections. These are just a few of the incredible benefits of this magical ingredient!</t>
  </si>
  <si>
    <t>Gorgeous bright blue petals with an incredible list of internal and external benefits.</t>
  </si>
  <si>
    <t>Origin: Egypt
Botanical Name: Calendula officinalis
Shelf Life: 2 Years
Store in a cool, dark, dry place.</t>
  </si>
  <si>
    <t>ENH-BBC-HAT-8OZ-BND</t>
  </si>
  <si>
    <t>ORGANIC BLUE CORNFLOWER PETALS 8 OZ</t>
  </si>
  <si>
    <t>COPPER MICA</t>
  </si>
  <si>
    <t>ENH-CPM-JPG-1OZ-BND</t>
  </si>
  <si>
    <t>WW-CRYSTALS-MICA-THUMB-COPPER MICA</t>
  </si>
  <si>
    <t>WW-CRYSTALS-MICA-PDP-COPPER MICA-1</t>
  </si>
  <si>
    <t>COPPER MICA 1 OZ</t>
  </si>
  <si>
    <t>VIEW ALL, EDITORS PICKS, TOP SELLERS, MICAS, COPPER</t>
  </si>
  <si>
    <t>VIEW ALL, EDITORS PICKS, TOP SELLERS</t>
  </si>
  <si>
    <t>1OZ</t>
  </si>
  <si>
    <t>1 oz</t>
  </si>
  <si>
    <t xml:space="preserve">Adds light-brown + caramel colored pigment with soft and silken luster to candles, soaps, body care + more.
</t>
  </si>
  <si>
    <t>Adds light-brown + caramel colored pigment with soft and silken luster to candles, soaps, body care + more.
Available in 1 OZ or 8 OZ.
FDA Compliant
Approved for Cosmetic Use
Made from Iron Oxides and Titanium
All Natural, Paraben Free, Toxin-Free, Gluten Free, and Skin Safe.
The Wooden Wick Co. only sells ethically sourced micas. A portion of proceeds is donated to Made in the Free World, an organization dedicated to eradicating child slavery and forced child labor.</t>
  </si>
  <si>
    <t>For candles: After the wax has cooled, sprinkle the mica on top or gently smear it on top the wax. Or you can add an extremely small amount (Around 1/32 teaspoon for 8oz wax) to your melted wax and stir in with fragrance. We’ve found the best performance by adding to the top of the candle after it has cooled.
For soaps: We suggest adding 1 teaspoon at a time of mica to your melted base until you reach the desired color.</t>
  </si>
  <si>
    <t>ENH-CPM-JPG-8OZ-BND</t>
  </si>
  <si>
    <t>COPPER MICA 8 OZ</t>
  </si>
  <si>
    <t xml:space="preserve"> 8OZ</t>
  </si>
  <si>
    <t xml:space="preserve"> 8 oz</t>
  </si>
  <si>
    <t>PEARL MICA</t>
  </si>
  <si>
    <t>ENH-PRM-JPG-1OZ-BND</t>
  </si>
  <si>
    <t>WW-CRYSTALS-MICA-THUMB-PEARL MICA</t>
  </si>
  <si>
    <t>WW-CRYSTALS-MICA-PDP-PEARL MICA-1</t>
  </si>
  <si>
    <t>PEARL MICA 1 OZ</t>
  </si>
  <si>
    <t>VIEW ALL, MICAS, PEARL</t>
  </si>
  <si>
    <t xml:space="preserve">Adds pearlescent + iridescent pigment with soft and silken luster to candles, soaps, body care + more.
</t>
  </si>
  <si>
    <t>FDA Compliant
Approved for Cosmetic Use
Made from Iron Oxides and Titanium
All Natural, Paraben Free, Toxin-Free, Gluten Free, and Skin Safe.
The Wooden Wick Co. only sells ethically sourced micas. A portion of proceeds is donated to Made in the Free World, an organization dedicated to eradicating child slavery and forced child labor.</t>
  </si>
  <si>
    <t xml:space="preserve">PEARL MICA </t>
  </si>
  <si>
    <t>ENH-PRM-JPG-8OZ-BND</t>
  </si>
  <si>
    <t>PEARL MICA 8 OZ</t>
  </si>
  <si>
    <t>8OZ</t>
  </si>
  <si>
    <t>GOLD MICA</t>
  </si>
  <si>
    <t>ENH-GDM-JPZ-1OZ-BND</t>
  </si>
  <si>
    <t>WW-CRYSTALS-MICA-THUMB-GOLD MICA</t>
  </si>
  <si>
    <t>WW-CRYSTALS-MICA-PDP-GOLD MICA-1</t>
  </si>
  <si>
    <t>GOLD MICA 1 OZ</t>
  </si>
  <si>
    <t>VIEW ALL, MICAS, GOLD</t>
  </si>
  <si>
    <t xml:space="preserve">Adds gold + metallic pigment with soft and silken luster to candles, soaps, body care + more.
</t>
  </si>
  <si>
    <t>Available in 1 OZ or 8 OZ.
FDA Compliant
Approved for Cosmetic Use
Made from Iron Oxides and Titanium
All Natural, Paraben Free, Toxin-Free, Gluten Free, and Skin Safe.
The Wooden Wick Co. only sells ethically sourced micas. A portion of proceeds is donated to Made in the Free World, an organization dedicated to eradicating child slavery and forced child labor.</t>
  </si>
  <si>
    <t>ENH-GDM-JPG-8OZ-BND</t>
  </si>
  <si>
    <t>GOLD MICA 8 OZ</t>
  </si>
  <si>
    <t>HELPFUL RESOURCES TEXT ONLY</t>
  </si>
  <si>
    <t>1 OZ</t>
  </si>
  <si>
    <t xml:space="preserve">Order now and save your spot in line! Adds pearlescent + iridescent pigment with soft and silken luster to candles, soaps, body care + more.
</t>
  </si>
  <si>
    <t xml:space="preserve">CLEAR QUARTZ POINTS </t>
  </si>
  <si>
    <t>ENH-CQP-SBI-10</t>
  </si>
  <si>
    <t>CLEAR QUARTZ POINTS</t>
  </si>
  <si>
    <t>WW-CRYSTALS-MICA-THUMB-CLEAR QUARTZ POINTS</t>
  </si>
  <si>
    <t>WW-CRYSTALS-MICA-PDP-CLEAR QUARTZ POINTS</t>
  </si>
  <si>
    <t>LARGE</t>
  </si>
  <si>
    <t>VIEW ALL, CRYSTALS, CLEAR</t>
  </si>
  <si>
    <t>Clear Quartz aids in concentration and unlocks memory.</t>
  </si>
  <si>
    <t xml:space="preserve">Clear Quartz aids in concentration and unlocks memory. It stimulates the immune system and brings the body into balance.
</t>
  </si>
  <si>
    <t xml:space="preserve">¼” – 1”, BRAZIL ORIGIN
Sold in sets of 10
BENEFITS: CROWN CHAKRA, CLEARING THE MIND, MANIFESTING, HIGH VIBRATIONS, ENERGIZES AND ACTIVATES OTHER STONES
Crystals may vary in size, shape, and weight due to their unique, one-of-a-kind and natural nature. </t>
  </si>
  <si>
    <t>We suggest adding one to three crystals to the top of your candles as the wax is cooling to add a unique aesthetic to your candle creations. Crystals can also be used in body oils, diffusers, potpourri, and other decorative applications.</t>
  </si>
  <si>
    <t>AMYTHEST POINTS</t>
  </si>
  <si>
    <t>ENH-AMP-SBI-10</t>
  </si>
  <si>
    <t>AMETHYST POINTS</t>
  </si>
  <si>
    <t>WW-CRYSTALS-MICA-THUMB-AMETHYST CHUNKS</t>
  </si>
  <si>
    <t>WW-CRYSTALS-MICA-PDP-AMETHYST-CHUNKS, WW-CRYSTALS-MICA-PDP-ALL</t>
  </si>
  <si>
    <t>VIEW ALL, TOP SELLERS, EDITORS PICKS, CRYSTALS, PURPLE</t>
  </si>
  <si>
    <t>A natural stress reliever, Amethyst can encourage inner strength.</t>
  </si>
  <si>
    <t xml:space="preserve">A natural stress reliever, Amethyst can encourage inner strength. The strong healing energy of Amethyst can transmute negative energy to loving energy.
</t>
  </si>
  <si>
    <t xml:space="preserve">"3/8'' to 7/8'', BRAZIL ORIGIN
Sold in sets of 10
BENEFITS: PROTECTION, PURFICIATION, SPIRITUALITY, + INTUITION
We suggest adding one to three crystals to the top of your candles as the wax is cooling to add a unique aesthetic to your candle creations. Crystals can also be used in body oils, diffusers, potpourri, and other decorative applications. 
Crystals may vary in size, shape, and weight due to their unique, one-of-a-kind and natural nature. </t>
  </si>
  <si>
    <t>For candles: We suggest adding one to three crystals to the top of your candles as the wax is cooling to add a unique aesthetic to your candle creations. Crystals can also be used in body oils, diffusers, potpourri, and other decorative applications.
For sprays: Add as many crystals as desired to enhance energetic properties and make it sparkle!</t>
  </si>
  <si>
    <t>ROSE QUARTZ CHUNKS</t>
  </si>
  <si>
    <t>ENH-RQC-HLC-10</t>
  </si>
  <si>
    <t>WW-CRYSTALS-MICA-THUMB-ROSE QUARTZ CHUNKS</t>
  </si>
  <si>
    <t>WW-CRYSTALS-MICA-PDP-ROSE QUARTZ CHUNKS</t>
  </si>
  <si>
    <t>VIEW ALL, CRYSTALS, PINK</t>
  </si>
  <si>
    <t>Known as a romance stone, blush colored Rose Quartz can be used to attract love.</t>
  </si>
  <si>
    <t xml:space="preserve">Known as a romance stone, blush colored Rose Quartz can be used to attract love. Rose Quartz adds loving energy to relationships, bringing calm and peace. 
</t>
  </si>
  <si>
    <t xml:space="preserve">½” – 1”, BRAZIL ORIGIN
Sold in sets of 10
BENEFITS: HEART CHAKRA, LOVE, COMPASSION
Crystals may vary in size, shape, and weight due to their unique, one-of-a-kind and natural nature. </t>
  </si>
  <si>
    <t>BLACK TOURMALINE RODS</t>
  </si>
  <si>
    <t>ENH-BTR-SBI-10</t>
  </si>
  <si>
    <t>WW-CRYSTALS-MICA-THUMB-BLACK TOURMALINE RODS</t>
  </si>
  <si>
    <t>WW-CRYSTALS-MICA-PDP-BLACK TOURMALINE RODS</t>
  </si>
  <si>
    <t>VIEW ALL, CRYSTALS, BLACK</t>
  </si>
  <si>
    <t>Black Tourmaline aids in the removal of negative energies within a person or a space.</t>
  </si>
  <si>
    <t xml:space="preserve">Black Tourmaline aids in the removal of negative energies within a person or a space. It is a protective stone which repels and blocks negative energies.
</t>
  </si>
  <si>
    <t xml:space="preserve">½” – 1”, BRAZIL ORIGIN
Sold in sets of 10
BENEFITS: GROUNDING, NEUTRALIZING EMFs, BLOCKS NEGATIVE ENERGY, CLEANSES + PURIFIES
Crystals may vary in size, shape, and weight due to their unique, one-of-a-kind and natural nature. </t>
  </si>
  <si>
    <t xml:space="preserve">ROSE QUARTZ MINI CHIPS </t>
  </si>
  <si>
    <t>ENH-RQM-FMG-2GR</t>
  </si>
  <si>
    <t>ROSE QUARTZ MINI CHIPS</t>
  </si>
  <si>
    <t>WW-CRYSTALS-ROSE QUARTZ_MINI_CHIPS_THUMBNAIL</t>
  </si>
  <si>
    <t>WW-CRYSTALS-ROSE QUARTZ_MINI_CHIPS</t>
  </si>
  <si>
    <t>SMALL</t>
  </si>
  <si>
    <t>VIEW ALL, TOP SELLERS, EDITORS PICKS, CRYSTALS, PINK</t>
  </si>
  <si>
    <t>Known as a romance stone, blush colored Rose Quartz can be used to attract love. Rose Quartz adds loving energy to relationships, bringing calm and peace. 
Sold by weight, in 2 gram quantities. Approximately 25-35 crystals per 2 grams.</t>
  </si>
  <si>
    <t xml:space="preserve">Sold by weight, in 2 gram quantities. Approximately 25-35 crystals per 2 grams.
BENEFITS: HEART CHAKRA, LOVE, COMPASSION
Crystals may vary in size, shape, and weight due to their unique, one-of-a-kind and natural nature. </t>
  </si>
  <si>
    <t>For candles: We suggest adding crystals to the top of your candles as the wax is cooling to add a unique aesthetic to your candle creations. Crystals can also be used in body oils, diffusers, potpourri, and other decorative applications.
For sprays: Add as many crystals as desired to enhance energetic properties and make it sparkle!</t>
  </si>
  <si>
    <t>AMETHYST MINI CHIPS</t>
  </si>
  <si>
    <t>ENH-AMC-FMG-2GR</t>
  </si>
  <si>
    <t>WW-CRYSTALS-AMETHYST_MINI_CHIPS_THUMBNAIL</t>
  </si>
  <si>
    <t>WW-CRYSTALS-AMETHYST_MINI_CHIPS</t>
  </si>
  <si>
    <t>2 GRAMS</t>
  </si>
  <si>
    <t>A natural stress reliever, Amethyst can encourage inner strength. The strong healing energy of Amethyst can transmute negative energy to loving energy.
Sold by weight, in 2 gram quantities. Approximately 25-35 crystals per 2 grams.</t>
  </si>
  <si>
    <t xml:space="preserve">Sold by weight, in 2 gram quantities. Approximately 25-35 crystals per 2 grams.
BENEFITS: PROTECTION, PURIFICATION, SPIRITUALITY, INTUITION
Crystals may vary in size, shape, and weight due to their unique, one-of-a-kind and natural nature. </t>
  </si>
  <si>
    <t>PERIDOT MINI CHIPS</t>
  </si>
  <si>
    <t>ENH-PMC-FMG-2GR</t>
  </si>
  <si>
    <t>WW-CRYSTALS-PERIDOT_MINI_CHIPS_THUMBNAIL</t>
  </si>
  <si>
    <t>WW-CRYSTALS-PERIDOT_MINI_CHIPS</t>
  </si>
  <si>
    <t>VIEW ALL, NEW ARRIVALS, CRYSTALS, GREEN</t>
  </si>
  <si>
    <t xml:space="preserve">Peridot aids in opening the heart to joy and new relationships. </t>
  </si>
  <si>
    <t>Peridot aids in opening the heart to joy and new relationships. It enhances confidence and assertion, motivating growth and change.
Sold by weight, in 2 gram quantities. Approximately 150-200 crystals per 2 grams.</t>
  </si>
  <si>
    <t xml:space="preserve">Sold by weight, in 2 gram quantities. Approximately 150-200 crystals per 2 grams.
BENEFITS: HEALING, PROTECTIVE, COMFORTING
Crystals may vary in size, shape, and weight due to their unique, one-of-a-kind and natural nature. </t>
  </si>
  <si>
    <t xml:space="preserve">CITRINE MINI CHIPS </t>
  </si>
  <si>
    <t>ENH-CMP-FMG-2GR</t>
  </si>
  <si>
    <t>CITRINE MINI CHIPS</t>
  </si>
  <si>
    <t>WW-CRYSTALS-CITRINE_MINI_CHIPS_THUMBNAIL</t>
  </si>
  <si>
    <t>WW-CRYSTALS-CITRINE_MINI_CHIPS</t>
  </si>
  <si>
    <t>VIEW ALL, NEW ARRIVALS, CRYSTALS, ORANGE</t>
  </si>
  <si>
    <t>Citrine promotes motivation, activates creativity and encourages self-expression.</t>
  </si>
  <si>
    <t>Citrine promotes motivation, activates creativity and encourages self-expression.
Sold by weight, in 2 gram quantities. Approximately 20-25 crystals per 2 grams.</t>
  </si>
  <si>
    <t xml:space="preserve">Sold by weight, in 2 gram quantities. Approximately 20-25 crystals per 2 grams.
BENEFITS: CREATIVITY, MOTIVATION, SELF-EXPRESSION
Crystals may vary in size, shape, and weight due to their unique, one-of-a-kind and natural nature. </t>
  </si>
  <si>
    <t>ZIRCON MINI CHIPS</t>
  </si>
  <si>
    <t>ENH-ZMP-FMG-2GR</t>
  </si>
  <si>
    <t>WW-CRYSTALS-ZIRCON_MINI_CHIPS_THUMBNAIL</t>
  </si>
  <si>
    <t>WW-CRYSTALS-ZIRCON_MINI_CHIPS</t>
  </si>
  <si>
    <t>VIEW ALL, NEW ARRIVALS, CRYSTALS, BLUE</t>
  </si>
  <si>
    <t>Zircon enhances physical, emotional and spiritual balance.</t>
  </si>
  <si>
    <t>Zircon enhances physical, emotional and spiritual balance. It helps in bringing visions and dreams to reality.
Sold by weight, in 2 gram quantities. Approximately 15-20 crystals per 2 grams.</t>
  </si>
  <si>
    <t xml:space="preserve">Sold by weight, in 2 gram quantities. Approximately 15-20 crystals per 2 grams.
BENEFITS: BALANCE, MANIFESTATION
Crystals may vary in size, shape, and weight due to their unique, one-of-a-kind and natural nature. </t>
  </si>
  <si>
    <t>OBSIDIAN MINI CHIPS</t>
  </si>
  <si>
    <t>ENH-OMP-FMG-2GR</t>
  </si>
  <si>
    <t>WW-CRYSTALS-OBSIDIAN_MINI_CHIPS_THUMBNAIL</t>
  </si>
  <si>
    <t>WW-CRYSTALS-OBSIDIAN_MINI_CHIPS</t>
  </si>
  <si>
    <t>VIEW ALL, NEW ARRIVALS, CRYSTALS, BLACK</t>
  </si>
  <si>
    <t>Obsidian is a strongly protective stone, it forms a shield against negativity.</t>
  </si>
  <si>
    <t>Obsidian is a strongly protective stone, it forms a shield against negativity. It absorbs negative energies from the environment. Obsidian draws out mental stress and tension.
Sold by weight, in 2 gram quantities. Approximately 70-95 crystals per 2 grams.</t>
  </si>
  <si>
    <t xml:space="preserve">Sold by weight, in 2 gram quantities. Approximately 70-95 crystals per 2 grams.
BENEFITS: PROTECTION, CALMING
Crystals may vary in size, shape, and weight due to their unique, one-of-a-kind and natural nature. </t>
  </si>
  <si>
    <t>CARNELIAN MINI CHIPS</t>
  </si>
  <si>
    <t>ENH-CRN-HLC-25</t>
  </si>
  <si>
    <t>WW-CRYSTALS-MICA-THUMB-CARNELIAN MINI CHIPS</t>
  </si>
  <si>
    <t>WW-CRYSTALS-MICA-PDP-CARNELIAN MINI CHIPS copy, WW-CRYSTALS-MICA-PDP-ALL</t>
  </si>
  <si>
    <t>VIEW ALL, NEW ARRIVALS, CRYSTALS, RED</t>
  </si>
  <si>
    <t>A stabilizing stone, Carnelian restores vitality and motivation and stimulates creativity.</t>
  </si>
  <si>
    <t xml:space="preserve">⅛” – 3/8”, BRAZIL ORIGIN
Sold in sets of 25
BENEFITS: CREATIVITY, PHYSICAL VITALITY, GROUNDING
We suggest adding one to three crystals to the top of your candles as the wax is cooling to add a unique aesthetic to your candle creations. Crystals can also be used in body oils, diffusers, potpourri, and other decorative applications. 
Crystals may vary in size, shape, and weight due to their unique, one-of-a-kind and natural nature. </t>
  </si>
  <si>
    <t>GREEN AVENTURINE MINI CHIPS</t>
  </si>
  <si>
    <t>ENH-GAM-HLC-25</t>
  </si>
  <si>
    <t>WW-CRYSTALS-MICA-THUMB-GREEN AVENTURINE MINI CHIPS</t>
  </si>
  <si>
    <t>WW-CRYSTALS-MICA-PDP-GREEN AVENTURINE MINI CHIPS</t>
  </si>
  <si>
    <t>Green Aventurine comforts, harmonizes, protects the heart, and can help attract love later in life.</t>
  </si>
  <si>
    <t xml:space="preserve">Green Aventurine comforts, harmonizes, protects the heart, and can help attract love later in life. It is one of the premier stones to attract luck, abundance and success.
</t>
  </si>
  <si>
    <t xml:space="preserve">⅛” – 3/8”, SOUTH AFRICA ORIGIN
Sold in sets of 25
BENEFITS: HEART CHAKRA, HEALING, ABUNDANCE, GROWTH, LUCK
Crystals may vary in size, shape, and weight due to their unique, one-of-a-kind and natural nature. </t>
  </si>
  <si>
    <t>CRYSTAL ROOM + BODY SPRAY KIT</t>
  </si>
  <si>
    <t>CRYSTAL CLEANSING SPRAY KIT 4</t>
  </si>
  <si>
    <t>Cleanse + purify your room, body, and space with this 100% Natural Crystal Cleansing Kit! 
Added crystals promote positive energetic effects when sprayed on the body and into the air.
Natural citrus and lavender essential oils pair perfectly with Organic Witch Hazel (contains organic gluten-free alcohol) to create a refreshing but soothing experience. Enjoy more of those zen deep-breath-ahhhh moments!
These statements have not been evaluated by the Food and Drug Administration. This product is not intended to diagnose, treat, cure, or prevent disease.</t>
  </si>
  <si>
    <t>VIEW ALL, NEW ARRIVALS, EDITORS PICKS, MAKERS KITS</t>
  </si>
  <si>
    <t>VIEW ALL, NEW ARRIVALS, EDITORS PICKS</t>
  </si>
  <si>
    <t>NATURAL ROOM + BODY SPRAY KIT</t>
  </si>
  <si>
    <t>NATURAL ROOM BODY SPRAY KIT</t>
  </si>
  <si>
    <t>KIT-RBS-LLO-MK4</t>
  </si>
  <si>
    <t>Cleanse + purify your room, body, and space with this 100% Natural Room + Body Spray Kit! 
Makes 4 chic room + body sprays in matte black glass spray bottles.
Pure cedarwood, lemon and lavender essential oils pair perfectly with Organic Witch Hazel (contains organic gluten-free alcohol) to create a refreshing but soothing experience. Enjoy more of those zen deep-breath-ahhhh moments!
These statements have not been evaluated by the Food and Drug Administration. This product is not intended to diagnose, treat, cure, or prevent disease.</t>
  </si>
  <si>
    <t>Makes 4 chic room + body sprays in matte black glass spray bottles.</t>
  </si>
  <si>
    <t>KIT INCLUDES:
4oz Matte Black Glass Spray Bottles
10ml Premium French Lavender Essential Oil
10ml Cedarwood Essential Oil
10ml California Lemon Essential Oil
16oz Organic + Wildcrafted Witch Hazel
Easy to Use Pouring Funnel
Instruction Card
These statements have not been evaluated by the Food and Drug Administration. This product is not intended to diagnose, treat, cure, or prevent disease.</t>
  </si>
  <si>
    <t>ORGANIC + WILDCRAFTED WITCH HAZEL</t>
  </si>
  <si>
    <t>ORGANIC + WILDCRAFTED WITCH HAZEL 16OZ</t>
  </si>
  <si>
    <t>ING-OWH-ADL-16OZ-BND</t>
  </si>
  <si>
    <t>WW-RMS-WITCH_HAZEL-THUMBNAIL</t>
  </si>
  <si>
    <t>WW-RMS-WITCH-HAZEL-BASE-ALT1, WW-RMS-ALT-ALL-ALT2, WW-RMS-ALT-ALL-ALT3</t>
  </si>
  <si>
    <t>100% natural, organic, wild harvested and botanically derived base with 14% Organic Gluten Free Alcohol. Create your own room sprays, body sprays, facial mists, linen sprays, deoderant, skin and cosmetic products and more with this incredibly versatile + high quality ingredient.</t>
  </si>
  <si>
    <t>Best for Room, Body, Facial, and Linen Spray</t>
  </si>
  <si>
    <r>
      <t>Flash Point:
109.6 F / 43.1 C
Ingredients:
Organic + Wildcrafted Witch Hazel
Organic Gluten-Free + Non-GMO Grain Alcohol (derived from corn)
How to Use:
For Room Spray, Body Spray, Linen Spray or Facial Mist: Simply add your fragrance oil or essential oil to the base, shake vigorously, and your product is complete! This product is 100% natural and once fragrance has been added, some separation may occur. We suggest to "shake + spray" before each use to ensure maximum fragrance diffusion. For Room Spray, use up to 10% Fragrance Load with any of The Wooden Wick Co. fragrance oils.
The Story:
Our all natural, 100% organic witch hazel is wild harvested and found growing abundantly in the North Eastern United States. All our witch hazel is harvested with great care according to all National Organic Program and State Forestry Regulations from plants growing in the wild without human intervention. Utilizing a no waste system, all parts of the witch hazel plant are fully used during production, with leftover plant materials recycled into a natural, biodegradable mulch.
Made Better:
You Deserve Better for Your Body! 
DOES NOT CONTAIN SULFATES, ALLERGENS, SYNTHETICS,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Benefits of Witch Hazel:
Naturally clear
Sustainably harvested according to NOP wild crop regulations
Dermatologist tested, hypoallergenic, non-comedogenic
No animal testing, non-GMO, gluten and allergen free
Excellent in sensitive skin formulations
Refreshes sensitive skin
Removes excess oil and sebum
Controls oil production
Reduces skin blemishes
Cleanses and conditions skin
Tones and tightens pores
Soothes irritation
Refreshes and cools skin
Soothes discomfort due to over-exposure to the sun
[Product Specification Sheet][</t>
    </r>
    <r>
      <rPr>
        <color rgb="FF1155CC"/>
        <u/>
      </rPr>
      <t>https://drive.google.com/file/d/13-7yhoNXTWEKago-mnEgJbFFFI5e51jc/view?usp=sharing</t>
    </r>
    <r>
      <t>]</t>
    </r>
  </si>
  <si>
    <t>Buy 1 gal., Save 5%
Buy 25 lbs., Save 10%
Buy 50 lbs., Save 15%
Discount will automatically apply to qualifying quantities at checkout.</t>
  </si>
  <si>
    <t>VIEW ALL, NEW ARRIVALS, BASES</t>
  </si>
  <si>
    <t>[/thesprays],[HOW TO MAKE A ROOM SPRAY]</t>
  </si>
  <si>
    <t xml:space="preserve">16OZ FRAGRANCE WEIGHT PER UNIT: 19 OZ
1GAL FRAGRANCE WEIGHT PER UNIT: 150 OZ
25LBS FRAGRANCE WEIGHT PER UNIT: 432 OZ
50LBS FRAGRANCE WEIGHT PER UNIT: 848 OZ
10ML FRAGRANCE ACTUAL ITEM SIZE: 
2OZ FRAGRANCE ACTUAL ITEM SIZE: 3.5" tall x 1.5" wide x 1.5" depth
16OZ FRAGRANCE ACTUAL ITEM SIZE: 6.5" tall x 3" wide x 3" depth
1GAL FRAGRANCE ACTUAL ITEM SIZE: 11" tall x 7" wide x 5" depth
25LBS FRAGRANCE ACTUAL ITEM SIZE: 10" tall x 11" wide x 11" depth
50LBS FRAGRANCE ACTUAL ITEM SIZE: (2) 25 LB CANS
(1-6) 10ML BOX SIZE: 4" x 6.75" PADDED MAILER
(6-10) 10ML BOX SIZE: 6.5" x 8.75" PADDED MAILER
(10-20) 10ML BOX SIZE: 9" x 9" x 8" BOX
(1) 2OZ BOX SIZE: 4" x 6.75" PADDED MAILER
(2-5) 2OZ BOX SIZE: 6.5" x 8.75" PADDED MAILER
(5-7) 2OZ BOX SIZE: 8.5" x 10.75" PADDED MAILER
(8-12) 2OZ BOX SIZE: 9" x 9" x 8" BOX
(1-9) 16OZ BOX SIZE: 9" x 9" x 8" BOX
(10-16) 16OZ BOX SIZE: 13" x 10" x 12"
(1-3) 1GAL BOX SIZE: 13" x 10" x 12" BOX
(1) 25LBS BOX SIZE: 14" x 12" x 12" BOX
(1) 50LBS BOX SIZE: 14" x 12" x 12" BOX
</t>
  </si>
  <si>
    <t>ORGANIC + WILDCRAFTED WITCH HAZEL 1GAL</t>
  </si>
  <si>
    <t>ING-OWH-ADL-1GAL-BND</t>
  </si>
  <si>
    <r>
      <t>Flash Point:
109.6 F / 43.1 C
Ingredients:
Organic + Wildcrafted Witch Hazel
Organic Gluten-Free + Non-GMO Grain Alcohol (derived from corn)
How to Use:
For Room Spray, Body Spray, Linen Spray or Facial Mist: Simply add your fragrance oil or essential oil to the base, shake vigorously, and your product is complete! This product is 100% natural and once fragrance has been added, some separation may occur. We suggest to "shake + spray" before each use to ensure maximum fragrance diffusion. For Room Spray, use up to 10% Fragrance Load with any of The Wooden Wick Co. fragrance oils.
The Story:
Our all natural, 100% organic witch hazel is wild harvested and found growing abundantly in the North Eastern United States. All our witch hazel is harvested with great care according to all National Organic Program and State Forestry Regulations from plants growing in the wild without human intervention. Utilizing a no waste system, all parts of the witch hazel plant are fully used during production, with leftover plant materials recycled into a natural, biodegradable mulch.
Made Better:
You Deserve Better for Your Body! 
DOES NOT CONTAIN SULFATES, ALLERGENS, SYNTHETICS,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Benefits of Witch Hazel:
Naturally clear
Sustainably harvested according to NOP wild crop regulations
Dermatologist tested, hypoallergenic, non-comedogenic
No animal testing, non-GMO, gluten and allergen free
Excellent in sensitive skin formulations
Refreshes sensitive skin
Removes excess oil and sebum
Controls oil production
Reduces skin blemishes
Cleanses and conditions skin
Tones and tightens pores
Soothes irritation
Refreshes and cools skin
Soothes discomfort due to over-exposure to the sun
[Product Specification Sheet][</t>
    </r>
    <r>
      <rPr>
        <color rgb="FF1155CC"/>
        <u/>
      </rPr>
      <t>https://drive.google.com/file/d/13-7yhoNXTWEKago-mnEgJbFFFI5e51jc/view?usp=sharing</t>
    </r>
    <r>
      <t>]</t>
    </r>
  </si>
  <si>
    <t>ORGANIC + WILDCRAFTED WITCH HAZEL 25lBS</t>
  </si>
  <si>
    <t>ING-OWH-ADL-25LBS-BND</t>
  </si>
  <si>
    <t>25 lb</t>
  </si>
  <si>
    <r>
      <t>Flash Point:
109.6 F / 43.1 C
Ingredients:
Organic + Wildcrafted Witch Hazel
Organic Gluten-Free + Non-GMO Grain Alcohol (derived from corn)
How to Use:
For Room Spray, Body Spray, Linen Spray or Facial Mist: Simply add your fragrance oil or essential oil to the base, shake vigorously, and your product is complete! This product is 100% natural and once fragrance has been added, some separation may occur. We suggest to "shake + spray" before each use to ensure maximum fragrance diffusion. For Room Spray, use up to 10% Fragrance Load with any of The Wooden Wick Co. fragrance oils.
The Story:
Our all natural, 100% organic witch hazel is wild harvested and found growing abundantly in the North Eastern United States. All our witch hazel is harvested with great care according to all National Organic Program and State Forestry Regulations from plants growing in the wild without human intervention. Utilizing a no waste system, all parts of the witch hazel plant are fully used during production, with leftover plant materials recycled into a natural, biodegradable mulch.
Made Better:
You Deserve Better for Your Body! 
DOES NOT CONTAIN SULFATES, ALLERGENS, SYNTHETICS,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Benefits of Witch Hazel:
Naturally clear
Sustainably harvested according to NOP wild crop regulations
Dermatologist tested, hypoallergenic, non-comedogenic
No animal testing, non-GMO, gluten and allergen free
Excellent in sensitive skin formulations
Refreshes sensitive skin
Removes excess oil and sebum
Controls oil production
Reduces skin blemishes
Cleanses and conditions skin
Tones and tightens pores
Soothes irritation
Refreshes and cools skin
Soothes discomfort due to over-exposure to the sun
[Product Specification Sheet][</t>
    </r>
    <r>
      <rPr>
        <color rgb="FF1155CC"/>
        <u/>
      </rPr>
      <t>https://drive.google.com/file/d/13-7yhoNXTWEKago-mnEgJbFFFI5e51jc/view?usp=sharing</t>
    </r>
    <r>
      <t>]</t>
    </r>
  </si>
  <si>
    <t>ORGANIC + WILDCRAFTED WITCH HAZEL 50LBS</t>
  </si>
  <si>
    <t>ING-OWH-ADL-50LBS-BND</t>
  </si>
  <si>
    <t>WW-RMS-WITCH-HAZEL-BASE-ALT1,WW-RMS-ALT-ALL-ALT2, WW-RMS-ALT-ALL-ALT3</t>
  </si>
  <si>
    <t>50 lb</t>
  </si>
  <si>
    <r>
      <t>Flash Point:
109.6 F / 43.1 C
Ingredients:
Organic + Wildcrafted Witch Hazel
Organic Gluten-Free + Non-GMO Grain Alcohol (derived from corn)
How to Use:
For Room Spray, Body Spray, Linen Spray or Facial Mist: Simply add your fragrance oil or essential oil to the base, shake vigorously, and your product is complete! This product is 100% natural and once fragrance has been added, some separation may occur. We suggest to "shake + spray" before each use to ensure maximum fragrance diffusion. For Room Spray, use up to 10% Fragrance Load with any of The Wooden Wick Co. fragrance oils.
The Story:
Our all natural, 100% organic witch hazel is wild harvested and found growing abundantly in the North Eastern United States. All our witch hazel is harvested with great care according to all National Organic Program and State Forestry Regulations from plants growing in the wild without human intervention. Utilizing a no waste system, all parts of the witch hazel plant are fully used during production, with leftover plant materials recycled into a natural, biodegradable mulch.
Made Better:
You Deserve Better for Your Body! 
DOES NOT CONTAIN SULFATES, ALLERGENS, SYNTHETICS, HARSH OR HARMFUL INGREDIENTS. ABSOLUTELY NO: Phthalates, Aluminum, BHA, BHT, Cyclic silicones, EDTA, DEA, TEA, MEA, ETA, Ethylene Oxide, 1,4-Dioxane, Ceteareth-20, PEGS, Polysorbate-20, Polysorbate-40, Steareth-20, Sodium Laureth Sulfate (SLES), Ammonium Laureth Sulfate, Dmdm Hydantoin, Diazolidinyl Urea, Imidazolidinyl Urea, Tosylamide/Formaldehyde Resin, Quaternium-15, Sodium Hydroxymethylglycinate, 2-Bromo-2-Nitropropane-1,3-DiolPolyoxymethylene Urea, 5-Bromo-5-Nitro-1,3 Dioxane, Glyoxal, Methenamine, Benzylhemiformal, nitromusks, polycyclic musks, Hydroquinone, Methly Cellosolve, 2-Methpxyethanol, Methylchlorooisithiazolinone, Methylisothoazolinone, Parabens, Petroluem, Paraffin, Resorcinol, Toluene, Triclosan, Triclocarban
Benefits of Witch Hazel:
Naturally clear
Sustainably harvested according to NOP wild crop regulations
Dermatologist tested, hypoallergenic, non-comedogenic
No animal testing, non-GMO, gluten and allergen free
Excellent in sensitive skin formulations
Refreshes sensitive skin
Removes excess oil and sebum
Controls oil production
Reduces skin blemishes
Cleanses and conditions skin
Tones and tightens pores
Soothes irritation
Refreshes and cools skin
Soothes discomfort due to over-exposure to the sun
[Product Specification Sheet][</t>
    </r>
    <r>
      <rPr>
        <color rgb="FF1155CC"/>
        <u/>
      </rPr>
      <t>https://drive.google.com/file/d/13-7yhoNXTWEKago-mnEgJbFFFI5e51jc/view?usp=sharing</t>
    </r>
    <r>
      <t>]</t>
    </r>
  </si>
  <si>
    <t>ORGANIC ALCOHOL + WITCH HAZEL BASE</t>
  </si>
  <si>
    <t>ORGANIC ALCOHOL + WITCH HAZEL BASE 16OZ</t>
  </si>
  <si>
    <t>ING-AWH-WWC-16OZ-BND</t>
  </si>
  <si>
    <t>WW-HAND_CLEANSER_BASE-THUMB</t>
  </si>
  <si>
    <t>WW-HAND_CLEANSER_BASE-PDP</t>
  </si>
  <si>
    <t xml:space="preserve">SHIPS GROUND ONLY!
100% natural, sustainable, and organic base made from 75% alcohol and 25% wildcrafted witch hazel. Create your own cleaning sprays, hand sanitizing sprays, surface cleaners, facial mists, linen sprays, deoderant, body sprays and more with this incredibly versatile + high quality ingredient. </t>
  </si>
  <si>
    <t>Best for Hand Sanitizer, Surface Cleaner, Body Spray</t>
  </si>
  <si>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</si>
  <si>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t>ORGANIC ALCOHOL + WITCH HAZEL BASE 1GAL</t>
  </si>
  <si>
    <t>ING-AWH-WWC-1GAL-BND</t>
  </si>
  <si>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</si>
  <si>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t>ORGANIC ALCOHOL + WITCH HAZEL BASE 25LBS</t>
  </si>
  <si>
    <t>ING-AWH-WWC-25LBS-BND</t>
  </si>
  <si>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</si>
  <si>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t>ORGANIC ALCOHOL + WITCH HAZEL BASE 50LBS</t>
  </si>
  <si>
    <t>ING-AWH-WWC-50LBS-BND</t>
  </si>
  <si>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</si>
  <si>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t>ORGANIC SUGARCANE ALCOHOL</t>
  </si>
  <si>
    <t>ORGANIC SUGARCANE ALCOHOL 16OZ</t>
  </si>
  <si>
    <t>ING-SCA-ULP-16OZ-BND</t>
  </si>
  <si>
    <t>WW-ORGANIC_SUGARCANE_ALCOHOL-THUMB</t>
  </si>
  <si>
    <t>WW-ORGANIC_SUGARCANE_ALCOHOL-PDP</t>
  </si>
  <si>
    <t xml:space="preserve">SHIPS GROUND ONLY!
100% natural, organic, non-GMO and sustainably sourced 190 Proof Sugarcane Alcohol. Create your own cleaning sprays, hand sanitizing sprays, surface cleaners, fine fragrances and more with this incredibly versatile + high quality ingredient. </t>
  </si>
  <si>
    <t>Best for Hand Sanitizer, Perfumes, and Surface Cleaners</t>
  </si>
  <si>
    <t xml:space="preserve">Flash Point:
 55 F / 12.8 C
Ingredients: 
Organic Sugarcane Alcohol (Ethyl Alcohol)
The Benefits:
Enviornmentally friendly
Antibacterial
Organic
Non-GMO
100% Natural + Pure
[Product Specification Sheet] [/pdf/ORGANIC SUGARCANE ALCOHOL-MSDS.pdf]
</t>
  </si>
  <si>
    <t>ORGANIC SUGARCANE ALCOHOL 1GAL</t>
  </si>
  <si>
    <t>ING-SCA-ULP-1GAL-BND</t>
  </si>
  <si>
    <r>
      <t>Flash Point:
 55 F / 12.8 C
Ingredients: 
Organic Sugarcane Alcohol (Ethyl Alcohol)
The Benefits:
Enviornmentally friendly
Antibacterial
Organic
Non-GMO
100% Natural + Pure
[Product Specification Sheet] [</t>
    </r>
    <r>
      <rPr>
        <color rgb="FF1155CC"/>
        <u/>
      </rPr>
      <t>https://drive.google.com/file/d/1MsJBV-VtkjpRFfwGxFdN7HJsGIl5xtQ4/view?usp=sharing</t>
    </r>
    <r>
      <t xml:space="preserve">]
</t>
    </r>
  </si>
  <si>
    <t>ORGANIC SUGARCANE ALCOHOL 25LBS</t>
  </si>
  <si>
    <t>ING-SCA-ULP-25LBS-BND</t>
  </si>
  <si>
    <r>
      <t>Flash Point:
 55 F / 12.8 C
Ingredients: 
Organic Sugarcane Alcohol (Ethyl Alcohol)
The Benefits:
Enviornmentally friendly
Antibacterial
Organic
Non-GMO
100% Natural + Pure
[Product Specification Sheet] [</t>
    </r>
    <r>
      <rPr>
        <color rgb="FF1155CC"/>
        <u/>
      </rPr>
      <t>https://drive.google.com/file/d/1MsJBV-VtkjpRFfwGxFdN7HJsGIl5xtQ4/view?usp=sharing</t>
    </r>
    <r>
      <t xml:space="preserve">]
</t>
    </r>
  </si>
  <si>
    <t>ORGANIC SUGARCANE ALCOHOL 50LBS</t>
  </si>
  <si>
    <t>ING-SCA-ULP-50LBS-BND</t>
  </si>
  <si>
    <r>
      <t>Flash Point:
 55 F / 12.8 C
Ingredients: 
Organic Sugarcane Alcohol (Ethyl Alcohol)
The Benefits:
Enviornmentally friendly
Antibacterial
Organic
Non-GMO
100% Natural + Pure
[Product Specification Sheet] [</t>
    </r>
    <r>
      <rPr>
        <color rgb="FF1155CC"/>
        <u/>
      </rPr>
      <t>https://drive.google.com/file/d/1MsJBV-VtkjpRFfwGxFdN7HJsGIl5xtQ4/view?usp=sharing</t>
    </r>
    <r>
      <t xml:space="preserve">]
</t>
    </r>
  </si>
  <si>
    <t>MATTE FROST SPRAY BOTTLE</t>
  </si>
  <si>
    <t>MATTE FROST SPRAY BOTTLE 4OZ</t>
  </si>
  <si>
    <t>RMS-FRS-4OZ-PRM</t>
  </si>
  <si>
    <t>WW-RMS-MATTE_FROST-THUMBNAIL</t>
  </si>
  <si>
    <t>WW-RMS-MATTE-FROST-SPRAY-BOTTLE-ALT1, WW-RMS-ALT-ALL-ALT2, WW-RMS-ALT-ALL-ALT3</t>
  </si>
  <si>
    <t>4 oz</t>
  </si>
  <si>
    <t>Simple + clean 4oz matte frost glass bottle with white smooth spray nozzle.</t>
  </si>
  <si>
    <t xml:space="preserve">Size: 4.44" tall x 1.92" wide
Neck Finish: 22-400
Suggested Fill: 4 OZ </t>
  </si>
  <si>
    <t>Buy 50 units,Save 5%
Buy 100 units,Save 10%
Buy 500 units,Save 15%
Buy 1000 units,Save 20%
Discount will automatically apply to qualifying quantities at checkout.</t>
  </si>
  <si>
    <t>VIEW ALL, NEW ARRIVALS, EDITORS PICKS, BOTTLES, FROST</t>
  </si>
  <si>
    <t>MATTE BLACK SPRAY BOTTLE</t>
  </si>
  <si>
    <t>MATTE BLACK SPRAY BOTTLE 4OZ</t>
  </si>
  <si>
    <t>RMS-BLK-4OZ-PRM</t>
  </si>
  <si>
    <t>WW-RMS-MATTE_BLACK-THUMBNAIL</t>
  </si>
  <si>
    <t>WW-RMS-MATTE-BLACK-SPRAY-BOTTLE-ALT1, WW-RMS-ALT-ALL-ALT2, WW-RMS-ALT-ALL-ALT3</t>
  </si>
  <si>
    <t>Chic + luxurious 4oz matte black glass bottle with black smooth spray nozzle.</t>
  </si>
  <si>
    <t>VIEW ALL, NEW ARRIVALS, EDITORS PICKS, BOTTLES, BLACK</t>
  </si>
  <si>
    <t>GLOSS WHITE SPRAY BOTTLE - BACKORDERED</t>
  </si>
  <si>
    <t>GLOSS WHITE SPRAY BOTTLE 2OZ</t>
  </si>
  <si>
    <t>RMS-WHT-2OZ-SBP</t>
  </si>
  <si>
    <t>WW-RMS-GLOSS_WHITE-SPRAY-THUMBNAIL</t>
  </si>
  <si>
    <t>WW-RMS-GLOSS-WHITE-SPRAY-BOTTLE-ALT1, WW-RMS-ALT-ALL-ALT2, WW-RMS-ALT-ALL-ALT3</t>
  </si>
  <si>
    <t>Hey Makers! This item is backordered and expected to ship 8/202oz gloss white recyclable PET bottle with smooth white spay nozzle.</t>
  </si>
  <si>
    <t>2oz, 8oz, or 16oz gloss white recyclable PET bottle with smooth white spay nozzle.</t>
  </si>
  <si>
    <t xml:space="preserve">Size: 3.19" tall x 1.54" wide
Neck Finish: 20-410
Suggested Fill: 2 OZ </t>
  </si>
  <si>
    <t>VIEW ALL, NEW ARRIVALS, BOTTLES, WHITE</t>
  </si>
  <si>
    <t>GLOSS WHITE SPRAY BOTTLE  - BACKORDERED</t>
  </si>
  <si>
    <t>GLOSS WHITE SPRAY BOTTLE 8OZ</t>
  </si>
  <si>
    <t>RMS-WHT-8OZ-SBP</t>
  </si>
  <si>
    <t>WW-RMS-GLOSS-WHITE-SPRAY-BOTTLE-ALT1, WW-RMS-ALT-ALL-ALT2, WW-RMS-ALT-ALL-ALT3,</t>
  </si>
  <si>
    <t>Hey Makers! This item is backordered and expected to ship 8/20. 8oz gloss white recyclable PET bottle with smooth white spay nozzle.</t>
  </si>
  <si>
    <t xml:space="preserve">Size: 4.92" tall x 2.36" wide
Neck Finish: 24-410
Suggested Fill: 8 OZ </t>
  </si>
  <si>
    <t>GLOSS WHITE SPRAY BOTTLE 16OZ</t>
  </si>
  <si>
    <t>RMS-WHT-16OZ-SBP</t>
  </si>
  <si>
    <t>WW-RMS-GLOSS-WHITE-SPRAY-BOTTLE-ALT1,WW-RMS-ALT-ALL-ALT2, WW-RMS-ALT-ALL-ALT3</t>
  </si>
  <si>
    <t>Hey Makers! This item is backordered and expected to ship 8/20. 16oz gloss white recyclable PET bottle with smooth white spay nozzle.</t>
  </si>
  <si>
    <t xml:space="preserve">Size: 5.91" tall x 2.91" wide
Neck Finish: 24-410
Suggested Fill: 16 OZ </t>
  </si>
  <si>
    <t xml:space="preserve">"3/8'' to 7/8'', BRAZIL ORIGIN
Sold in sets of 10
BENEFITS: PROTECTION, PURFICIATION, SPIRITUALITY, + INTUITION
Crystals may vary in size, shape, and weight due to their unique, one-of-a-kind and natural nature. </t>
  </si>
  <si>
    <t>WW-CRYSTALS-PINK_MINI_CHIPS_THUMBNAIL</t>
  </si>
  <si>
    <t>WW-CRYSTALS-_PINK_MINI_CHIPS</t>
  </si>
  <si>
    <t>1</t>
  </si>
  <si>
    <t>WW-CRYSTALS-PURPLE MINI CHIPS THUMBNAIL</t>
  </si>
  <si>
    <t>WW-CRYSTALS- PURPLE MINI CHIPS</t>
  </si>
  <si>
    <t>WW-CRYSTALS-GREEN MINI CHIPS THUMBNAIL</t>
  </si>
  <si>
    <t>WW-CRYSTALS- GREEN MINI CHIPS copy</t>
  </si>
  <si>
    <t>WW-CRYSTALS-AMBER MINI CHIPS THUMBNAIL</t>
  </si>
  <si>
    <t>WW-CRYSTALS- AMBER MINI CHIPS</t>
  </si>
  <si>
    <t>WW-CRYSTALS-BLUE MINI CHIPS THUMBNAIL</t>
  </si>
  <si>
    <t>WW-CRYSTALS-BLUE MINI CHIPS</t>
  </si>
  <si>
    <t>WW-CRYSTALS-BLACK MINI CHIPS THUMBNAIL</t>
  </si>
  <si>
    <t>WW-CRYSTALS- BLACK MINI CHIPS</t>
  </si>
  <si>
    <t>SHIPS GROUND ONLY! Shipping update: This kit currently takes 1-2 weeks to ship. Get squeaky clean and make your own 100% Natural Hand Sanitizing Sprays with this super simple DIY kit. 
Naturally antibacterial citrus and lavender essential oils pair perfectly with Organic Alcohol + Witch Hazel (contains 75% organic gluten-free alcohol) to create this powerhouse product. Germs beware!</t>
  </si>
  <si>
    <t>Hand Sanitizer Kits available in sets of 2 or 8. 
KIT INCLUDES:
8oz Gloss White Spray Bottles
10ml Premium French Lavender Essential Oil
10ml Blood Orange Essential Oil
10ml California Lemon Essential Oil
16oz Organic Alcohol + Witch Hazel Base
Hand Sanitizer Label with Ingredients
Easy to Use Pouring Funnel
Hand Sanitizer Instruction Card
These statements have not been evaluated by the Food and Drug Administration. This product is not intended to diagnose, treat, cure, or prevent disease.</t>
  </si>
  <si>
    <t>SHIPS GROUND ONLY! Shipping update: This kit currently takes 2-3 weeks to ship. Get squeaky clean and make your own 100% Natural Hand Sanitizing Sprays with this super simple DIY kit. 
Naturally antibacterial citrus and lavender essential oils pair perfectly with Organic Alcohol + Witch Hazel (contains 75% organic gluten-free alcohol) to create this powerhouse product. Germs beware!</t>
  </si>
  <si>
    <t>Hand Sanitizer Kits available in sets of 2 or 8. 
KIT INCLUDES:
2oz Gloss White Spray Bottles
10ml Premium French Lavender Essential Oil
10ml Blood Orange Essential Oil
10ml California Lemon Essential Oil
16oz Organic Alcohol + Witch Hazel Base
Hand Sanitizer Label with Ingredients
Easy to Use Pouring Funnel
Hand Sanitizer Instruction Card
These statements have not been evaluated by the Food and Drug Administration. This product is not intended to diagnose, treat, cure, or prevent disease.</t>
  </si>
  <si>
    <t>Best for Hand Sanitizer, Surface Cleaner, and Body Spray</t>
  </si>
  <si>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</si>
  <si>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</si>
  <si>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</si>
  <si>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r>
      <t>Flash Point:
 55 F / 12.8 C
Ingredients: 
Organic Sugarcane Alcohol (Ethyl Alcohol)
Organic + Wildcrafted Witch Hazel
Organic Gluten-Free + Non-GMO Grain Alcohol (derived from corn)
The Benefits:
Enviornmentally friendly
Antibacterial
Organic
Non-GMO
100% Natural + Pure
Gentle on Skin
[Product Specification Sheet][</t>
    </r>
    <r>
      <rPr>
        <color rgb="FF1155CC"/>
        <u/>
      </rPr>
      <t>https://drive.google.com/file/d/1e8z3WIYPDviLoCASf1kTny2nA4wjuePi/view?usp=sharing</t>
    </r>
    <r>
      <t>]</t>
    </r>
  </si>
  <si>
    <t>Best for Hand Sanitizer, Perfumes and Surface Cleaners</t>
  </si>
  <si>
    <t>Hey Makers! This item is currently backordered and expected back in stock on 7/10/2020. Simple + clean 4oz matte frost glass bottle with white smooth spray nozzle.</t>
  </si>
  <si>
    <t xml:space="preserve">MATTE BLACK SPRAY BOTTLE </t>
  </si>
  <si>
    <t>Hey Makers! This item is currently backordered and expected back in stock on 7/10/2020. 2oz gloss white recyclable PET bottle with smooth white spay nozzle.</t>
  </si>
  <si>
    <t>Hey Makers! This item is currently backordered and expected back in stock on 7/10/2020.  8oz gloss white recyclable PET bottle with smooth white spay nozzle.</t>
  </si>
  <si>
    <t>Hey Makers! This item is currently backordered and expected back in stock on 7/10/2020.  16oz gloss white recyclable PET bottle with smooth white spay nozzle.</t>
  </si>
  <si>
    <t>https://drive.google.com/open?id=18cNFd0TwB6hznAj8CbTRtS_ufJo0AQpf&amp;authuser=shana@woodenwick.com&amp;usp=drive_fs</t>
  </si>
  <si>
    <t>WICK STICKERS</t>
  </si>
  <si>
    <t>SPLY-WST-OS-CNS</t>
  </si>
  <si>
    <t>WW-WICKSTICKERS-THUMBNAIL</t>
  </si>
  <si>
    <t>WW-WICKSTICKERS-PDP-ALT1</t>
  </si>
  <si>
    <t xml:space="preserve">Sold by the dozen, these wick stickers are the perfect size to fit on the bottom of our wick clips. </t>
  </si>
  <si>
    <t xml:space="preserve">Wick Stickers designed to secure the bottom of our wick clips. Sold in set of 12. </t>
  </si>
  <si>
    <t xml:space="preserve">Easy to use and will keep your wood wick securely in place. Maintains a secure hold up to 180 degrees F (82 C). An important tool for your essential candle making supplies. </t>
  </si>
  <si>
    <t>[https://woodenwick.com/wooden-wick-myths/],[Wooden Wick Myths]
 [https://woodenwick.com/cotton-wicks-vs-wood-wicks/],[Cotton Wicks vs. Wooden Wicks]
 [https://woodenwick.com/how-to-make-a-wooden-wick-candle/],[How to Make a Wooden Wick Candle]</t>
  </si>
  <si>
    <t xml:space="preserve">POURING PITCHERS </t>
  </si>
  <si>
    <t>SPLY-PTR-SM-CNW</t>
  </si>
  <si>
    <t>POURING PITCHERS SMALL</t>
  </si>
  <si>
    <t>WW-POURINGPITCHER-SML-THUMBNAIL</t>
  </si>
  <si>
    <t>WW-POURINGPITCHER-PDP-ALT1, WW-POURINGPITCHER-SML-PDP-ALT2</t>
  </si>
  <si>
    <t>Seamless aluminum wax pouring pitcher holds approximately 1 lb (16 fl oz) of wax and is great for pouring one to two candles at a time, as well as for making tea lights and votives.</t>
  </si>
  <si>
    <t>Seamless aluminum wax pouring pitcher (small).</t>
  </si>
  <si>
    <t>Also available in 1 lb (16 oz) capacity. An important tool for your essential candle making supplies.</t>
  </si>
  <si>
    <t>[/choosing-the-best-candle-wax/], [Choosing the Best Candle Wax]
 [/fragrance-percentage-chart/], [Fragrance Percentage Chart]
 [/candle-making-terminology/], [Know Your Candle Vocab]</t>
  </si>
  <si>
    <t>POURING PITCHERS</t>
  </si>
  <si>
    <t>SPLY-PTR-LG-CNW</t>
  </si>
  <si>
    <t>POURING PITCHERS LARGE</t>
  </si>
  <si>
    <t>WW-POURINGPITCHER-LRG-THUMBNAIL</t>
  </si>
  <si>
    <t>WW-POURINGPITCHER-PDP-ALT1, WW-POURINGPITCHER-LRG-PDP-ALT2</t>
  </si>
  <si>
    <t>4 LB</t>
  </si>
  <si>
    <t xml:space="preserve">Seamless aluminum wax pouring pitcher holds approximately 4 lbs (64 fl oz) of wax. </t>
  </si>
  <si>
    <t>Seamless aluminum wax pouring pitcher (large).</t>
  </si>
  <si>
    <t>Also available in 4 lb (64 fl oz) capacity. An important tool for your essential candle making supplies.</t>
  </si>
  <si>
    <t>https://drive.google.com/open?id=18cNFd0TwB6hznAj8CbTRtS_ufJo0AQpf&amp;authuser=mehreen@woodenwick.com&amp;usp=drive_fs</t>
  </si>
  <si>
    <t>WARNING LABELS</t>
  </si>
  <si>
    <t>SPLY-WLB-SM-NDF</t>
  </si>
  <si>
    <t>WW-WARNINGLABELS-THUMBNAIL</t>
  </si>
  <si>
    <t>WW-WARNINGLABELS-PDP-ALT1</t>
  </si>
  <si>
    <t>1.75"</t>
  </si>
  <si>
    <t xml:space="preserve">A simple way to patent mark your products. The patent website is listed right on the label, taking care of two candle making needs in one simple step. When reselling your candles, be sure to always list the manufacturer's name and address conspicuously somewhere on your finished product.  Sold in set of 24. </t>
  </si>
  <si>
    <t xml:space="preserve">A simple way to patent mark your products. Sold in set of 24. </t>
  </si>
  <si>
    <t>1.75" round
Sold in sheets of 24. An important addition to your candle making supplies.</t>
  </si>
  <si>
    <t>[/wooden-wick-myths/], [Wooden Wick Myths]
 [/cotton-wicks-vs-wood-wicks/], [Cotton Wicks vs. Wooden Wicks]
 [/how-to-make-a-wooden-wick-candle/],[How to Make a Wooden Wick Candle]</t>
  </si>
  <si>
    <t>HEAT GUN</t>
  </si>
  <si>
    <t>SPLY-HGN-OS-SFN</t>
  </si>
  <si>
    <t>WW-HEATGUN-THUMBNAIL</t>
  </si>
  <si>
    <t>WW-HEATGUN-PDP-ALT1, WW-HEATGUN-PDP-ALT2</t>
  </si>
  <si>
    <t>kpAuL1_CBr4</t>
  </si>
  <si>
    <t xml:space="preserve">Matte black heat gun is a must have for creating candles with perfectly smooth tops. Finish your candles with this heat gun by quickly moving the heat gun over the surface of the wax. </t>
  </si>
  <si>
    <t>Matte black heat gun for creating candles with perfectly smooth tops.</t>
  </si>
  <si>
    <t>Extremely effective for removing sink holes in soy wax. Heats quickly to the ideal temperature for melting candle wax. 
Double shrouded heat outlet for maximum safety and heat centralization. The finishing touch to round out your candle making supplies.</t>
  </si>
  <si>
    <t>[/finishing-candle-heat-gun], [Using a Heat Gun]
 [https://www.youtube.com/watch?v=nLuMw8fyTjo&amp;t=2s], [Heat Gun Tutorial]
 [/what-are-sink-holes], [What are Sink Holes]</t>
  </si>
  <si>
    <t>MARBLE WAX CUTTER</t>
  </si>
  <si>
    <t>SPLY-WCT-OS-BRC</t>
  </si>
  <si>
    <t>MARBLE CUTTER</t>
  </si>
  <si>
    <t>WW-SUPPLIES-MARBLE WAX CUTTER-THUMB</t>
  </si>
  <si>
    <t>WW-SUPPLIES-MARBLE WAX CUTTER-PDP-ALT1</t>
  </si>
  <si>
    <t>Sleek copper + stainless steel cutter with marble handle for cutting waxes and soaps.</t>
  </si>
  <si>
    <t>Easily and confidently slice through wax blocks with this marble wax cutter. The solid handle allows for a solid, no slip grip and looks great on work table.</t>
  </si>
  <si>
    <t>LINEN APRON</t>
  </si>
  <si>
    <t>SPLY-TLA-OS-QJB</t>
  </si>
  <si>
    <t>WW-SUPPLIES-LINEN APRON-THUMB</t>
  </si>
  <si>
    <t>WW-SUPPLIES-LINEN APRON-PDP-ALT1, WW-SUPPLIES-LINEN APRON-PDP-ALT2, WW-SUPPLIES-LINEN APRON-PDP-ALT3, WW-SUPPLIES-LINEN APRON-PDP-ALT4</t>
  </si>
  <si>
    <t>Simple + stylish cream linen cross-back apron keeps your favorite apron free from accidental spills.</t>
  </si>
  <si>
    <t xml:space="preserve">One size fits most
100% Linen Apron
Length 38”
2 Pockets on each side
</t>
  </si>
  <si>
    <t>DIGITAL THERMOMETER</t>
  </si>
  <si>
    <t>SPLY-TMR-OS-WRS</t>
  </si>
  <si>
    <t>WW-SUPPLIES-DIGITAL THERM-THUMB</t>
  </si>
  <si>
    <t>WW-SUPPLIES-DIGITAL THERM-PDP-ALT1</t>
  </si>
  <si>
    <t>Find the perfect temperature with this easy to use digital thermometer.</t>
  </si>
  <si>
    <t>9” Durable Stainless Steel Stem
Adjustable Head for optimal viewing angles
Pan clip to attach to pot/pan
Battery Operated – LR44 battery included
Hold Feature – For continuous temperature readout without the display going to sleep
Large 1” Easy to Read LCD Display
Temperature range from -40-450 degrees Fahrenheit
Auto-off to prolong battery life</t>
  </si>
  <si>
    <t>DIGITAL SCALE - BACKORDERED</t>
  </si>
  <si>
    <t>SPLY-DGS-OS-GTE</t>
  </si>
  <si>
    <t>DIGITAL SCALE</t>
  </si>
  <si>
    <t>WW-SUPPLIES-DIGITAL SCALE-THUMB</t>
  </si>
  <si>
    <t>WW-SUPPLIES-DIGITAL SCALE-PDP-ALT1</t>
  </si>
  <si>
    <t>Sleek + easy to use digital scale digital scale for measuring waxes, bases, fragrance oils, and more. </t>
  </si>
  <si>
    <t>Units: OZ, G, ML, LB
Measurement Range: 2-5000g/11lb
Battery Operated: 3V(1*CR2032 battery)
Dimensions: 145Wx200Lx18Hmm / 5.7” W x 7.8” Lx 0.7” H
Auto-Off Function, Auto Zero function</t>
  </si>
  <si>
    <t xml:space="preserve">BAMBOO MIXING SPOON </t>
  </si>
  <si>
    <t>SPLY-BMS-OS-HFL</t>
  </si>
  <si>
    <t>BAMBOO MIXING SPOON</t>
  </si>
  <si>
    <t>WW-SUPPLIES-BAMBOO MIXING SPOON-THUMB</t>
  </si>
  <si>
    <t>WW-SUPPLIES-BAMBOO MIXING SPOON-PDP-ALT1</t>
  </si>
  <si>
    <t>Biodegradable bamboo mixing spoon for effortlessly combining fragrance.</t>
  </si>
  <si>
    <t xml:space="preserve">Designed for stirring fragrance into wax
16cm / 6.3”
Bamboo Fiber, Eco-Friendly
Biodegradable
Reusable
</t>
  </si>
  <si>
    <t xml:space="preserve">FRAGRANCE BLOTTER STRIPS </t>
  </si>
  <si>
    <t>SPLY-FBS-20-ORL-BND</t>
  </si>
  <si>
    <t>FRAGRANCE BLOTTER STRIPS</t>
  </si>
  <si>
    <t>WW-SUPPLIES-FRAG BLOTTERS-THUMB</t>
  </si>
  <si>
    <t>WW-SUPPLIES-FRAG BLOTTERS-PDP-ALT1</t>
  </si>
  <si>
    <t>Find the perfect fragrance with ease using Wooden Wick Co. Blotter Strips</t>
  </si>
  <si>
    <t>Sold in packs of 20
Dimensions: 6” x .25”
White, Thin-Arrow design
THE EXPLORATION OF YOUR FRAGRANCE
1. Label the paper blotter strip with name of the fragrance.
2. Gently dip each corresponding blotter strip in the fragrance bottle to
approximately ¼” on the strip.
3. Bend the strip so fragrance end is acing upright. Lay the dipped blotter strips out
on a flat, dry surface and wait 30-60 seconds to allow your fragrances to settle
before evaluating.
4. Begin evaluating each fragrance. You can smell the inside of your forearm
between each new scent to cleanse your olfactory palette. 
5. As each fragrance settles, you will be able to smell the top notes right away and
then will begin to experience more and more of the mid and base notes as time
passes.
6. Take notes on what you liked or disliked about each fragrance and what each
fragrance made you feel or think of.
7. Combine fragrances to create your own unique scent if desired.</t>
  </si>
  <si>
    <t>4LB GLASS POURING PITCHER</t>
  </si>
  <si>
    <t>SPLY-GPP-4LB-WBS</t>
  </si>
  <si>
    <t>WW-SUPPLIES-GLASS POURING PITCHER-THUMB</t>
  </si>
  <si>
    <t>WW-SUPPLIES-GLASS POURING PITCHER-PDP-ALT1</t>
  </si>
  <si>
    <t>Graduated 2 quart glass pitcher for candle making + soap making.</t>
  </si>
  <si>
    <t>2 QUART
Thick, heavy-weight glass
Heat-Resistant - Microwave + Oven Safe
Suitable for candle and soap making
Conveniently marked with graduations that won't wear off
Made in the USA
**Do not place directly on heated surface.**</t>
  </si>
  <si>
    <t>WAX TONGS</t>
  </si>
  <si>
    <t>SPLY-WXT-OS-WBS</t>
  </si>
  <si>
    <t>WW-SUPPLIES-WAX TONGS-THUMB</t>
  </si>
  <si>
    <t>WW-SUPPLIES-WAX TONGS-PDP-ALT1</t>
  </si>
  <si>
    <t>Durable chrome 10" scissor tongs for candle wax + soapmaking.</t>
  </si>
  <si>
    <t>Durable, chrome-plated 10” scissor tong
Gray plastic-coated handle
Long handle to keep your hands away from hot pans and dishes
Large finger grips for ease of use</t>
  </si>
  <si>
    <t>ECO MATTE BLACK DUST COVER - SET OF 12</t>
  </si>
  <si>
    <t>PKG-DCR-BLK-NPR</t>
  </si>
  <si>
    <t>WW-DUSTCOVERS-BLACK-THUMBNAIL</t>
  </si>
  <si>
    <t>WW-DUSTCOVERS-BLACK-PDP-ALT1, WW-DUSTCOVERS-BLACK-PDP-ALT2</t>
  </si>
  <si>
    <t>ECO MATTE BLACK DUST COVER</t>
  </si>
  <si>
    <t>Sold in sets of 12. Recyclable, compostable wooden wick dust covers are perfectly fitted to work with all Aura Collection vessels.</t>
  </si>
  <si>
    <t>Recyclable, compostable wooden wick dust covers, fitted for our Aura Collection vessels.  Sold in set of 12.</t>
  </si>
  <si>
    <t>3.375" diameter with convenient pull tab for easy customer removal. For safety, remove before burning and only place on completely cooled wax. 
Sold in packs of 12. A fantastic edition to your candle making supplies.</t>
  </si>
  <si>
    <t>ECO MATTE WHITE DUST COVER - SET OF 12</t>
  </si>
  <si>
    <t>PKG-DCR-WHT-NPR</t>
  </si>
  <si>
    <t>WW-DUSTCOVERS-WHITE-THUMBNAIL</t>
  </si>
  <si>
    <t>WW-DUSTCOVERS-WHITE-PDP-ALT1, WW-DUSTCOVERS-WHITE-PDP-ALT2</t>
  </si>
  <si>
    <t>ECO MATTE WHITE DUST COVER</t>
  </si>
  <si>
    <t>Recyclable, compostable wooden wick dust covers, fitted for our Aura Collection vessels. Sold in set of 12.</t>
  </si>
  <si>
    <t>3.375" diameter with convenient pull tab for easy customer removal. For safety, remove before burning and only place on completely cooled wax. Sold in packs of 12. A fantastic edition to your candle making supplies.</t>
  </si>
  <si>
    <t>ECO MATTE NATURAL DUST COVER - SET OF 12</t>
  </si>
  <si>
    <t>PKG-DCR-NTR-NPR</t>
  </si>
  <si>
    <t>WW-DUSTCOVERS-NATURAL-THUMBNAIL</t>
  </si>
  <si>
    <t>WW-DUSTCOVERS-NATURAL-PDP-ALT1, WW-DUSTCOVERS-NATURAL-PDP-ALT2</t>
  </si>
  <si>
    <t>ECO MATTE NATURAL DUST COVER</t>
  </si>
  <si>
    <t>CREAM LINEN CANDLE BOX - SET OF 4</t>
  </si>
  <si>
    <t>PKG-BOX-CRM-CMI</t>
  </si>
  <si>
    <t>WW-PACK-LINENBOXES-CREAM</t>
  </si>
  <si>
    <t>WW-PACK-LINENBOXES-CREAM-ALT1, WW-PACK-LINENBOXES-CREAM-ALT2, WW-PACK-LINENBOXES-CREAM-ALT3, WW-PACK-LINENBOXES-CREAM-ALT4, WW-PACK-LINENBOXES-CREAM-ALT5</t>
  </si>
  <si>
    <t>CREAM LINEN CANDLE BOX</t>
  </si>
  <si>
    <t>2</t>
  </si>
  <si>
    <t>4 MINIMUM</t>
  </si>
  <si>
    <t xml:space="preserve">The Linen Candle Box features a chic, luxury linen texture and is fitted with a thick linen insert to protect your precious candle creations. </t>
  </si>
  <si>
    <t>100% recyclable, foldable candle boxes with luxury linen texture + fitted insert. Minumum order is 4 boxes.</t>
  </si>
  <si>
    <t>Choose from three chic neutrals; black, cream, and white. 
Sold in packs of 4.
Dimensions: 4" l x 4" w x 4.75" h
A fantastic edition to your candle making supplies.
Specially designed for The Wooden Wick Co., these are sure to add a unique touch of sophistication to your candle packaging. Our linen candle boxes fit a variety of vessel sizes and are perfect for customizing with your own label, bow, or ribbon. Made from 100% recyclable materials. Flat-foldable for easy storage.</t>
  </si>
  <si>
    <t>Buy 20 units,Save 5%
 Buy 100 units,Save 10%
 Buy 500 units,Save 20%
 Buy 1000 units,Save 30%
 Discount will automatically apply to qualifying purchases at checkout.</t>
  </si>
  <si>
    <t>BLACK LINEN CANDLE BOX - SET OF 4</t>
  </si>
  <si>
    <t>PKG-BOX-BLK-CMI</t>
  </si>
  <si>
    <t>WW-PACK-LINENBOXES-BLACK</t>
  </si>
  <si>
    <t>WW-PACK-LINENBOXES-BLACK-ALT1, WW-PACK-LINENBOXES-BLACK-ALT2, WW-PACK-LINENBOXES-BLACK-ALT3, WW-PACK-LINENBOXES-BLACK-ALT4</t>
  </si>
  <si>
    <t>BLACK LINEN CANDLE BOX</t>
  </si>
  <si>
    <t>WHITE LINEN CANDLE BOX - SET OF 4</t>
  </si>
  <si>
    <t>PKG-BOX-WHT-CMI</t>
  </si>
  <si>
    <t>WW-PACK-LINENBOXES-WHITE</t>
  </si>
  <si>
    <t>WW-PACK-LINENBOXES-WHITE-ALT1, WW-PACK-LINENBOXES-WHITE-ALT2, WW-PACK-LINENBOXES-WHITE-ALT3, WW-PACK-LINENBOXES-WHITE-ALT4</t>
  </si>
  <si>
    <t>WHITE LINEN CANDLE BOX</t>
  </si>
  <si>
    <t>The Linen Candle Box features a chic, luxury linen texture and is fitted with a thick linen insert to protect your precious candle creations.</t>
  </si>
  <si>
    <t>https://drive.google.com/open?id=1jRR1z9X2wLEP8ovssILJkREqE6bse9Ko&amp;authuser=scott@woodenwick.com&amp;usp=drive_fs</t>
  </si>
  <si>
    <t>GLOSS WHITE BOTTLE - SET OF 12</t>
  </si>
  <si>
    <t>SPLY-WGB-2OZ-SKS</t>
  </si>
  <si>
    <t>WW-PACK-GLOSS-BOTTLES-THUMB</t>
  </si>
  <si>
    <t>WW-PACK-GLOSS-BOTTLES-ALT1</t>
  </si>
  <si>
    <t>GLOSS WHITE BOTTLE 2OZ</t>
  </si>
  <si>
    <t xml:space="preserve">Hey Makers! This item is backordered and expected back in stock on 8/1. Set of 12 bottles. Gloss white recyclable PET bottle. Perfect for diffusers, body oils, serums, hair and body care + more. </t>
  </si>
  <si>
    <t>Gloss white recyclable PET bottle.</t>
  </si>
  <si>
    <t xml:space="preserve">Sold in sets of 12. Recyclable PET bottle. </t>
  </si>
  <si>
    <t>SPLY-WGB-16OZ-SKS</t>
  </si>
  <si>
    <t>GLOSS WHITE BOTTLE 16OZ</t>
  </si>
  <si>
    <t>Sold in sets of 12. Recyclable PET bottle.</t>
  </si>
  <si>
    <t>https://drive.google.com/drive/folders/1leIh-PYN5K7WjRXn-kCEN_emaONslohs</t>
  </si>
  <si>
    <t>FROSTED DROPPER BOTTLE - SET OF 12 - BACKORDERED</t>
  </si>
  <si>
    <t>SPLY-FDB-10ML-GHC</t>
  </si>
  <si>
    <t>WW-PACKAGING-FROSTED DROPPER-THUMBNAIL</t>
  </si>
  <si>
    <t>WW-PACKAGING-FROSTED DROPPER-PDP-ALT2, WW-PACKAGING-FROSTED DROPPER-PDP-ALT3</t>
  </si>
  <si>
    <t>FROSTED DROPPER BOTTLE 10 ML</t>
  </si>
  <si>
    <t>10 ML</t>
  </si>
  <si>
    <t>Hey Makers! This item is backordered and expected back in stock on 8/1. Set of 12 bottles. Frosted white glass 10 ML dropper bottle. Perfect for essential oil blends, tinctures, face or body oils, serums, and more.</t>
  </si>
  <si>
    <t>Frosted white glass 10 ML dropper bottle.</t>
  </si>
  <si>
    <t>Sold in packs of 12. Recyclable glass bottle.</t>
  </si>
  <si>
    <t>https://drive.google.com/open?id=1j_agX2-H34Aucs2ZdVVkIdxY_nYk48F2&amp;authuser=scott@woodenwick.com&amp;usp=drive_fs</t>
  </si>
  <si>
    <t>FROSTED BAG - SET OF 12</t>
  </si>
  <si>
    <t>COMP-WICK-BAG-1OZ</t>
  </si>
  <si>
    <t>WW-PACK-CLEAR-BAGS-THUMB</t>
  </si>
  <si>
    <t>WW-PACK-CLEAR-BAGS-ALT1</t>
  </si>
  <si>
    <t>FROSTED BAG 1OZ</t>
  </si>
  <si>
    <t>Sold in sets of 12. Clear frosted stand up pouch made from 100% recyclable materials. Perfect for packaging bath salts, soaps, bath bombs + more.</t>
  </si>
  <si>
    <t>Sold in sets of 12. Made from 100% recyclable materials.</t>
  </si>
  <si>
    <t>COMP-WICK-BAG-2OZ</t>
  </si>
  <si>
    <t>FROSTED BAG 2OZ</t>
  </si>
  <si>
    <t>Clear frosted recyclable stand up pouch.</t>
  </si>
  <si>
    <t>COMP-WICK-BAG-4OZ</t>
  </si>
  <si>
    <t>FROSTED BAG 4OZ</t>
  </si>
  <si>
    <t>COMP-WICK-BAG-8OZ</t>
  </si>
  <si>
    <t>FROSTED BAG 8OZ</t>
  </si>
  <si>
    <t>COMP-WICK-BAG-2LB</t>
  </si>
  <si>
    <t>FROSTED BAG 2LB</t>
  </si>
  <si>
    <t>2 lb</t>
  </si>
  <si>
    <t>https://drive.google.com/open?id=1OksKixsaqvvp6xKUPi0zuewE926xTB6Q&amp;authuser=mehreen@woodenwick.com&amp;usp=drive_fs</t>
  </si>
  <si>
    <t>NATURAL DIFFUSER REEDS - SET OF 100</t>
  </si>
  <si>
    <t>SPLY-NRD-8IN-RDF-BND</t>
  </si>
  <si>
    <t>NATURAL DIFFUSER REEDS 7IN</t>
  </si>
  <si>
    <t>WW-DIFFUSER-REED-NATL SHORT-PDP-ALT1, _WW-DIFFUSER-PDP-ALL-2, _WW-DIFFUSER-PDP-ALL-3, _WW-DIFFUSER-PDP-ALL-4, _WW-DIFFUSER-PDP-ALL-5</t>
  </si>
  <si>
    <t>WW-DIFFUSER-THUMB-NATL SHORT</t>
  </si>
  <si>
    <t>8"</t>
  </si>
  <si>
    <t>DIFFUSER REEDS, VIEW ALL, NATURAL, 8 HEIGHT</t>
  </si>
  <si>
    <t>Exclusive natural diffuser reeds, suitable for use with any reed diffuser base and developed for the ultimate scent throw.</t>
  </si>
  <si>
    <t>Exclusive natural diffuser reeds developed for the ultimate scent throw.</t>
  </si>
  <si>
    <t>2.75 mm NATURAL Diffuser Reeds - 8" long
 Use ten to twenty reeds in your diffuser for optimal performance and longevity. For increased fragrance throw, flip reeds (with caution) every few days.</t>
  </si>
  <si>
    <t>SPLY-NRD-12IN-RDF-BND</t>
  </si>
  <si>
    <t>NATURAL DIFFUSER REEDS 12IN</t>
  </si>
  <si>
    <t>WW-DIFFUSER-REED-NATL LONG-PDP-ALT1, _WW-DIFFUSER-PDP-ALL-2, _WW-DIFFUSER-PDP-ALL-3, _WW-DIFFUSER-PDP-ALL-4, _WW-DIFFUSER-PDP-ALL-5</t>
  </si>
  <si>
    <t>WW-DIFFUSER-THUMB-NATL LONG</t>
  </si>
  <si>
    <t>12"</t>
  </si>
  <si>
    <t>DIFFUSER REEDS, VIEW ALL, NATURAL, 12 HEIGHT</t>
  </si>
  <si>
    <t>2.75 mm NATURAL DIffuser Reeds 12" long
 Use ten to twenty reeds in your diffuser for optimal performance and longevity. For increased fragrance throw, flip reeds (with caution) every few days.</t>
  </si>
  <si>
    <t>BLACK DIFFUSER REEDS - SET OF 100</t>
  </si>
  <si>
    <t>SPLY-BRD-7IN-RDF-BND</t>
  </si>
  <si>
    <t>BLACK DIFFUSER REEDS 7IN</t>
  </si>
  <si>
    <t>WW-DIFFUSER-REED-BLACK SHORT-PDP-ALT1, _WW-DIFFUSER-PDP-ALL-2, _WW-DIFFUSER-PDP-ALL-3, _WW-DIFFUSER-PDP-ALL-4, _WW-DIFFUSER-PDP-ALL-5</t>
  </si>
  <si>
    <t>WW-DIFFUSER-THUMB-BLACK SHORT</t>
  </si>
  <si>
    <t>7"</t>
  </si>
  <si>
    <t>DIFFUSER REEDS, VIEW ALL, BLACK, 7 HEIGHT</t>
  </si>
  <si>
    <t>Exclusive black diffuser reeds developed for the ultimate scent throw.</t>
  </si>
  <si>
    <t>7" 3 mm BLACK Diffuser Reeds
 Use ten to twenty reeds in your diffuser for optimal performance and longevity. For increased fragrance throw, flip reeds (with caution) every few days.</t>
  </si>
  <si>
    <t>SPLY-BRD-12IN-RDF-BND</t>
  </si>
  <si>
    <t>BLACK DIFFUSER REEDS 12IN</t>
  </si>
  <si>
    <t>WW-DIFFUSER-REED-BLACK LONG-PDP-ALT1, _WW-DIFFUSER-PDP-ALL-2, _WW-DIFFUSER-PDP-ALL-3, _WW-DIFFUSER-PDP-ALL-4, _WW-DIFFUSER-PDP-ALL-5</t>
  </si>
  <si>
    <t>WW-DIFFUSER-THUMB-BLACK LONG</t>
  </si>
  <si>
    <t>DIFFUSER REEDS, VIEW ALL, BLACK, 12 HEIGHT</t>
  </si>
  <si>
    <t>12" 3 mm BLACK Diffuser Reeds
 Use ten to twenty reeds in your diffuser for optimal performance and longevity. For increased fragrance throw, flip reeds (with caution) every few days.</t>
  </si>
  <si>
    <t>COCO VEGAN REED DIFFUSER BASE</t>
  </si>
  <si>
    <t>BND-DIF-CVB-AGX-1LB</t>
  </si>
  <si>
    <t>COCO VEGAN REED DIFFUSER BASE 16OZ</t>
  </si>
  <si>
    <t>WW-DIFFUSER-BASE-COCO VEGAN-PDP-ALT1, _WW-DIFFUSER-PDP-ALL-2, _WW-DIFFUSER-PDP-ALL-3, _WW-DIFFUSER-PDP-ALL-4, _WW-DIFFUSER-PDP-ALL-5</t>
  </si>
  <si>
    <t>WW-DIFFUSER-THUMB COCO VEGAN BASE</t>
  </si>
  <si>
    <t>VIEW ALL, DIFFUSER BASES, VEGAN, GMO-FREE, COCONUT INFUSED</t>
  </si>
  <si>
    <t>Sold exclusively by The Wooden Wick Co., this coconut infused diffuser base is
designed for optimal fragrance throw and formulated with no phthalates or parabens
and less than 1% VOC content.
+Vegan
+Max Fragrance Load: 40%
+GMO free
+Free of Allergens
+Free of Prop 65 Ingredients</t>
  </si>
  <si>
    <t xml:space="preserve"> This coconut infused diffuser base is
designed for optimal fragrance throw and formulated with no phthalates or parabens</t>
  </si>
  <si>
    <t>Flash point 160 F / 71 C. Paraben free, Vegan, Allergen free, Phthalate free, No Prop 65 Ingredients. Infused with renewable coconut oil and exclusively available at The Wooden Wick Co.</t>
  </si>
  <si>
    <t>We suggest using 20-25% fragrance oil with this reed diffuser base. Do not exceed 40% fragrance load. All of The Wooden Wick Co. fragrances are compatible with reed diffusers, however we suggest testing for fragrance strength at your desired fragrance load.
Simply combine All Natural Reed Diffuser Base with desired fragrance load, pour into your vessel, and add reeds!
Flash point 200 F / 93 C.</t>
  </si>
  <si>
    <t>BND-DIF-CVB-AGX-1GAL</t>
  </si>
  <si>
    <t>COCO VEGAN REED DIFFUSER BASE 1GAL</t>
  </si>
  <si>
    <t>BND-DIF-CVB-AGX-25LBS</t>
  </si>
  <si>
    <t>COCO VEGAN REED DIFFUSER BASE 25LBS</t>
  </si>
  <si>
    <t>BND-DIF-CVB-AGX-50LBS</t>
  </si>
  <si>
    <t>COCO VEGAN REED DIFFUSER BASE 50LBS</t>
  </si>
  <si>
    <t>ALL NATURAL REED DIFFUSER BASE</t>
  </si>
  <si>
    <t>BND-DIF-NDB-IDC-1LB</t>
  </si>
  <si>
    <t>ALL NATURAL REED DIFFUSER BASE 16OZ</t>
  </si>
  <si>
    <t>WW-DIFFUSER-BASE-NATL-PDP-ALT1, _WW-DIFFUSER-PDP-ALL-2, _WW-DIFFUSER-PDP-ALL-3, _WW-DIFFUSER-PDP-ALL-4, _WW-DIFFUSER-PDP-ALL-5</t>
  </si>
  <si>
    <t>WW-DIFFUSER-THUMB-NATL BASE</t>
  </si>
  <si>
    <t>VIEW ALL, DIFFUSER BASES, ALL NATURAL, VEGAN, GMO-FREE</t>
  </si>
  <si>
    <t>Sold exclusively by The Wooden Wick Co., this 100% natural diffuser base is designed
for optimal fragrance throw and formulated with no phthalates or parabens and
0% VOC content.
+The ONLY natural diffuser base on the market
+Vegan
+Max Fragrance Load: 40%
+GMO free
+Free of Allergens
+Free of Prop 65 Ingredients</t>
  </si>
  <si>
    <t>This 100% natural diffuser base is designed
for optimal fragrance throw and formulated with no phthalates or parabens</t>
  </si>
  <si>
    <t>Flash point 200 F / 93 C. Paraben free, Vegan, Allergen free, Phthalate free, No Prop 65 Ingredients. Exclusively available at The Wooden Wick Co.</t>
  </si>
  <si>
    <t>BND-DIF-NDB-IDC-1GAL</t>
  </si>
  <si>
    <t>ALL NATURAL REED DIFFUSER BASE 1GAL</t>
  </si>
  <si>
    <t>BND-DIF-NDB-IDC-25LBS</t>
  </si>
  <si>
    <t>ALL NATURAL REED DIFFUSER BASE 25LBS</t>
  </si>
  <si>
    <t>BND-DIF-NDB-IDC-50LBS</t>
  </si>
  <si>
    <t>ALL NATURAL REED DIFFUSER BASE 50LBS</t>
  </si>
  <si>
    <t>DIFFUSER BASE SAMPLE KIT</t>
  </si>
  <si>
    <t>DIF-BSK-WWC-2LB</t>
  </si>
  <si>
    <t>WW-DIFFUSER-BASE-SAMPLE KIT-PDP-ALT1, _WW-DIFFUSER-PDP-ALL-2, _WW-DIFFUSER-PDP-ALL-3, _WW-DIFFUSER-PDP-ALL-4, _WW-DIFFUSER-PDP-ALL-5</t>
  </si>
  <si>
    <t>WW-DIFFUSER-THUMB-BASE SAMPLE</t>
  </si>
  <si>
    <t>16 OZ</t>
  </si>
  <si>
    <t>VIEW ALL, DIFFUSER BASES, VEGAN, GMO-FREE</t>
  </si>
  <si>
    <t xml:space="preserve">Discover your favorite diffuser base with a sampling of each of our exclusive diffuser bases. Includes one 16oz bottle of each base.
</t>
  </si>
  <si>
    <t>Discover your favorite diffuser base with a sampling of each of our exclusive diffuser bases.</t>
  </si>
  <si>
    <t>Kit includes one 16 oz bottle of Coco Vegan Diffuser Base + one 16 oz bottle of All Natural Diffuser Base. Paraben free, Vegan, Allergen free, Phthalate free, No Prop 65 Ingredients.</t>
  </si>
  <si>
    <t>COPPER LUXE DIFFUSER</t>
  </si>
  <si>
    <t>VES-CLD-DF-XIB</t>
  </si>
  <si>
    <t>WW-DIFFUSER-VESSEL-COPPER LUXE-PDP-ALT1, _WW-DIFFUSER-PDP-ALL-2, _WW-DIFFUSER-PDP-ALL-3, _WW-DIFFUSER-PDP-ALL-4, _WW-DIFFUSER-PDP-ALL-5</t>
  </si>
  <si>
    <t>WW-DIFFUSER-THUMB-COPPER LUXE</t>
  </si>
  <si>
    <t>VIEW ALL, DIFFUSER VESSELS, COPPER</t>
  </si>
  <si>
    <t>Luxurious tall copper metallic glass.</t>
  </si>
  <si>
    <t>Luxurious, tall copper metallic glass.</t>
  </si>
  <si>
    <t>2.5" diameter x 7 ⅜" height
Suggested OZ Fill: 8oz</t>
  </si>
  <si>
    <t>WHITE LUXE DIFFUSER</t>
  </si>
  <si>
    <t>VES-WLD-DF-XIB</t>
  </si>
  <si>
    <t>WW-DIFFUSER-VESSEL-WHITE LUXE-PDP-ALT1, _WW-DIFFUSER-PDP-ALL-2, _WW-DIFFUSER-PDP-ALL-3, _WW-DIFFUSER-PDP-ALL-4, _WW-DIFFUSER-PDP-ALL-5</t>
  </si>
  <si>
    <t>WW-DIFFUSER-THUMB-WHITE LUXE</t>
  </si>
  <si>
    <t>VIEW ALL, DIFFUSER VESSELS, WHITE</t>
  </si>
  <si>
    <t>Lustrous tall matte white glass.</t>
  </si>
  <si>
    <t>BLACK LUXE DIFFUSER</t>
  </si>
  <si>
    <t>VES-BLD-DF-XIB</t>
  </si>
  <si>
    <t>WW-DIFFUSER-VESSEL-BLACK LUXE-PDP-ALT1, _WW-DIFFUSER-PDP-ALL-2, _WW-DIFFUSER-PDP-ALL-3, _WW-DIFFUSER-PDP-ALL-4, _WW-DIFFUSER-PDP-ALL-5</t>
  </si>
  <si>
    <t>WW-DIFFUSER-THUMB-BLACK LUXE</t>
  </si>
  <si>
    <t>VIEW ALL, DIFFUSER VESSELS, BLACK</t>
  </si>
  <si>
    <t>Tall sleek matte black glass.</t>
  </si>
  <si>
    <t>DAMSEL DIFFUSER</t>
  </si>
  <si>
    <t>VES-DMS-DF-ACD</t>
  </si>
  <si>
    <t>WW-DIFFUSER-VESSEL-DAMSEL-PDP-ALT1, _WW-DIFFUSER-PDP-ALL-2, _WW-DIFFUSER-PDP-ALL-3, _WW-DIFFUSER-PDP-ALL-4, _WW-DIFFUSER-PDP-ALL-5</t>
  </si>
  <si>
    <t>WW-DIFFUSER-THUMB-DAMSEL</t>
  </si>
  <si>
    <t>VIEW ALL, DIFFUSER VESSELS, WHITE/GOLD</t>
  </si>
  <si>
    <t>WHITE / GOLD</t>
  </si>
  <si>
    <t>Classic white ceramic bauble with gold dip.</t>
  </si>
  <si>
    <t>3.5" diameter x 3" height
Suggested OZ Fill: 3.5oz</t>
  </si>
  <si>
    <t>URBANE DIFFUSER</t>
  </si>
  <si>
    <t>VES-URB-DF-ACD</t>
  </si>
  <si>
    <t>WW-DIFFUSER-VESSEL-URBANE-PDP-ALT1, _WW-DIFFUSER-PDP-ALL-2, _WW-DIFFUSER-PDP-ALL-3, _WW-DIFFUSER-PDP-ALL-4, _WW-DIFFUSER-PDP-ALL-5</t>
  </si>
  <si>
    <t>WW-DIFFUSER-THUMB-URBANE</t>
  </si>
  <si>
    <t>Matte black ceramic with delicate lines.</t>
  </si>
  <si>
    <t xml:space="preserve"> 4.25" diameter x 4" height
Suggested OZ Fill: 8oz</t>
  </si>
  <si>
    <t>TERRA DIFFUSER</t>
  </si>
  <si>
    <t>VES-TER-DF-ACD</t>
  </si>
  <si>
    <t>WW-DIFFUSER-VESSEL-TERRA-PDP-ALT1, _WW-DIFFUSER-PDP-ALL-2, _WW-DIFFUSER-PDP-ALL-3, _WW-DIFFUSER-PDP-ALL-4, _WW-DIFFUSER-PDP-ALL-5</t>
  </si>
  <si>
    <t>WW-DIFFUSER-THUMB-TERRA</t>
  </si>
  <si>
    <t>Cream ceramic bud with black stippling + brown dip.</t>
  </si>
  <si>
    <t>3.25" diameter x 5" height
Suggested OZ Fill: 6oz</t>
  </si>
  <si>
    <t>BARE DIFFUSER</t>
  </si>
  <si>
    <t>VES-BAR-DF-ACD</t>
  </si>
  <si>
    <t>WW-DIFFUSER-VESSEL-BARE-PDP-ALT1, _WW-DIFFUSER-PDP-ALL-2, _WW-DIFFUSER-PDP-ALL-3, _WW-DIFFUSER-PDP-ALL-4, _WW-DIFFUSER-PDP-ALL-5</t>
  </si>
  <si>
    <t>WW-DIFFUSER-THUMB-BARE</t>
  </si>
  <si>
    <t>VIEW ALL, DIFFUSER VESSELS</t>
  </si>
  <si>
    <t>Natural wood lined glass.</t>
  </si>
  <si>
    <t>2.75" diameter x 4.25" height
Suggested OZ Fill: 1.5oz</t>
  </si>
  <si>
    <t>COPPER AURA DIFFUSER LID</t>
  </si>
  <si>
    <t>LID-AUR-CDL-2MM-MG</t>
  </si>
  <si>
    <t>WW-LIDS-METAL-PDP-COPPER-DIFFUSER-ALT1, 2C7A5685 (2), 2C7A5917 (2)</t>
  </si>
  <si>
    <t>Lids_rose_gold_diffuser</t>
  </si>
  <si>
    <t>VIEW ALL, DIFFUSER LIDS, COPPER</t>
  </si>
  <si>
    <t>Lustrous + glamorous copper diffuser lid. Fits all Aura vessels. Made from .2mm thickness aluminum.</t>
  </si>
  <si>
    <t>Lustrous + glamorous copper diffuser lid.</t>
  </si>
  <si>
    <t>GOLD AURA DIFFUSER LID</t>
  </si>
  <si>
    <t>LID-AUR-GDL-2MM-MG</t>
  </si>
  <si>
    <t>WW-LIDS-METAL-PDP-GOLD-DIFFUSER-ALT1, 2C7A5685 (2), 2C7A5917 (2)</t>
  </si>
  <si>
    <t>Lids_Gold_diffuser</t>
  </si>
  <si>
    <t>VIEW ALL, DIFFUSER LIDS, GOLD</t>
  </si>
  <si>
    <t>Chic + eye-catching gold diffuser lid. Fits all Aura vessels. Made from .2mm thickness aluminum.</t>
  </si>
  <si>
    <t>Chic + eye-catching gold diffuser lid.</t>
  </si>
  <si>
    <t>BLACK AURA DIFFUSER LID</t>
  </si>
  <si>
    <t>LID-AUR-BDL-2MM-MG</t>
  </si>
  <si>
    <t>WW-LIDS-METAL-PDP-BLACK-DIFFUSER-ALT1, 2C7A5685 (2), 2C7A5917 (2)</t>
  </si>
  <si>
    <t>Lids_Matte_black_diffuser</t>
  </si>
  <si>
    <t>VIEW ALL, DIFFUSER LIDS, BLACK</t>
  </si>
  <si>
    <t>Sleek + bold black diffuser lid. Fits all Aura vessels. Made from .2mm thickness aluminum.</t>
  </si>
  <si>
    <t>Sleek + bold black diffuser lid.</t>
  </si>
  <si>
    <t>SILVER AURA DIFFUSER LID</t>
  </si>
  <si>
    <t>LID-AUR-SDL-2MM-MG</t>
  </si>
  <si>
    <t>WW-LIDS-METAL-PDP-SILVER-DIFFUSER-ALT1, 2C7A5685 (2), 2C7A5917 (2)</t>
  </si>
  <si>
    <t>Lids_Silver_diffuser</t>
  </si>
  <si>
    <t>VIEW ALL, DIFFUSER LIDS, SILVER</t>
  </si>
  <si>
    <t>Sophisticated + timeless silver diffuser lid. Fits all Aura vessels. Made from .2mm thickness aluminum.</t>
  </si>
  <si>
    <t>Sophisticated + timeless silver diffuser lid.</t>
  </si>
  <si>
    <t>SUB URL</t>
  </si>
  <si>
    <t>LABEL</t>
  </si>
  <si>
    <t>FRAG GUIDE</t>
  </si>
  <si>
    <t>/fragrance-percentage-chart</t>
  </si>
  <si>
    <t>fragrance % chart</t>
  </si>
  <si>
    <t>/wax-guide</t>
  </si>
  <si>
    <t>wax spec sheet</t>
  </si>
  <si>
    <t>/wick-selection-guide</t>
  </si>
  <si>
    <t>wick selection guide</t>
  </si>
  <si>
    <t>Test Product 1</t>
  </si>
  <si>
    <t>test-product-1</t>
  </si>
  <si>
    <t>This is a test product</t>
  </si>
  <si>
    <t>Test Product</t>
  </si>
  <si>
    <t>Test Product 4</t>
  </si>
  <si>
    <t>test-product-4</t>
  </si>
  <si>
    <t>Test Product 5</t>
  </si>
  <si>
    <t>test-product-5</t>
  </si>
  <si>
    <t>Test Product 2</t>
  </si>
  <si>
    <t>test-product-2</t>
  </si>
  <si>
    <t>Test Product 3</t>
  </si>
  <si>
    <t>test-product-3</t>
  </si>
  <si>
    <t>SOLD IN QTY OF</t>
  </si>
  <si>
    <t>PDP IMAGES</t>
  </si>
  <si>
    <t>THUMBNAILS</t>
  </si>
  <si>
    <t>LINKS</t>
  </si>
  <si>
    <t>WICK-C-.02-WIDTH-HEIGHT                                   *PRODUCT CODE IS ALWAYS DISPLAYED WITH THE WIDTH/HEIGHT IN INCHES                             **QUANTITY IS NEVER APART OF THE PRODUCT CODE. ALL WICKS ARE SOLD AS "SINGLE WICKS"</t>
  </si>
  <si>
    <t>2, 3, 4, 5, 6</t>
  </si>
  <si>
    <t>50.8, 76.2, 101.6, 127, 152.4</t>
  </si>
  <si>
    <t>Eco-friendly, clean burning, wood wick candle wicks made from FSC Certified Wood, hand-crafted + made in the USA.</t>
  </si>
  <si>
    <t>Eco-friendly, clean burning, wooden wicks made from FSC Certified Wood, hand-crafted + made in the USA.</t>
  </si>
  <si>
    <t xml:space="preserve">WEIGHT PER 100 WICKS:        8 OZ                        </t>
  </si>
  <si>
    <t>[https://woodenwick.com/wick-selection-guide/] [Wick Selection Guide]
[https://woodenwick.com/how-to-conduct-a-test-burn/] [How to Conduct a Test Burn]
[https://woodenwick.com/candle-making-terminology/] [Know Your Candle Vocab]</t>
  </si>
  <si>
    <t>CRACKLING, PARAFFIN</t>
  </si>
  <si>
    <t>WICK-C-.03-WIDTH-HEIGHT                                   *PRODUCT CODE IS ALWAYS DISPLAYED WITH THE WIDTH/HEIGHT IN INCHES                             **QUANTITY IS NEVER APART OF THE PRODUCT CODE. ALL WICKS ARE SOLD AS "SINGLE WICKS"</t>
  </si>
  <si>
    <t>CRACKLING, PARAFFIN-SOY</t>
  </si>
  <si>
    <t>WICK-C-.04-WIDTH-HEIGHT                                   *PRODUCT CODE IS ALWAYS DISPLAYED WITH THE WIDTH/HEIGHT IN INCHES                             **QUANTITY IS NEVER APART OF THE PRODUCT CODE. ALL WICKS ARE SOLD AS "SINGLE WICKS"</t>
  </si>
  <si>
    <t>NONE, NONE</t>
  </si>
  <si>
    <t>WICK-W-.02-WIDTH-HEIGHT                                   *PRODUCT CODE IS ALWAYS DISPLAYED WITH THE WIDTH/HEIGHT IN INCHES                             **QUANTITY IS NEVER APART OF THE PRODUCT CODE. ALL WICKS ARE SOLD AS "SINGLE WICKS"</t>
  </si>
  <si>
    <t>QUIET, PARAFFIN</t>
  </si>
  <si>
    <t>WICK-W-.03-WIDTH-HEIGHT                                   *PRODUCT CODE IS ALWAYS DISPLAYED WITH THE WIDTH/HEIGHT IN INCHES                             **QUANTITY IS NEVER APART OF THE PRODUCT CODE. ALL WICKS ARE SOLD AS "SINGLE WICKS"</t>
  </si>
  <si>
    <t>QUIET, PARAFFIN-SOY</t>
  </si>
  <si>
    <t>WICK-CB-.02-WIDTH-HEIGHT                                   *PRODUCT CODE IS ALWAYS DISPLAYED WITH THE WIDTH/HEIGHT IN INCHES                             **QUANTITY IS NEVER APART OF THE PRODUCT CODE. ALL WICKS ARE SOLD AS "SINGLE WICKS"</t>
  </si>
  <si>
    <t>Eco-friendly, clean burning, made from FSC Certified Wood, hand-crafted + made in the USA.</t>
  </si>
  <si>
    <t>CRACKLING, COCO APRICOT CREME, NATURAL BLENDS 1</t>
  </si>
  <si>
    <t>WICK-CB-.03-WIDTH-HEIGHT                                   *PRODUCT CODE IS ALWAYS DISPLAYED WITH THE WIDTH/HEIGHT IN INCHES                             **QUANTITY IS NEVER APART OF THE PRODUCT CODE. ALL WICKS ARE SOLD AS "SINGLE WICKS"</t>
  </si>
  <si>
    <t xml:space="preserve">
CRACKLING, VIRGIN COCONUT SOY, BEESWAX COCO CREME, NATURAL BLENDS 2
</t>
  </si>
  <si>
    <t>WICK-CB-.04-WIDTH-HEIGHT                                   *PRODUCT CODE IS ALWAYS DISPLAYED WITH THE WIDTH/HEIGHT IN INCHES                             **QUANTITY IS NEVER APART OF THE PRODUCT CODE. ALL WICKS ARE SOLD AS "SINGLE WICKS"</t>
  </si>
  <si>
    <t>CRACKLING, 100% BEESWAX, 100% SOY WAX</t>
  </si>
  <si>
    <t>WICK-WB-.02-WIDTH-HEIGHT                                   *PRODUCT CODE IS ALWAYS DISPLAYED WITH THE WIDTH/HEIGHT IN INCHES                             **QUANTITY IS NEVER APART OF THE PRODUCT CODE. ALL WICKS ARE SOLD AS "SINGLE WICKS"</t>
  </si>
  <si>
    <t>COCO APRICOT CREME, NATURAL BLENDS 1, QUIET</t>
  </si>
  <si>
    <t>WICK-WB-.03-WIDTH-HEIGHT                                   *PRODUCT CODE IS ALWAYS DISPLAYED WITH THE WIDTH/HEIGHT IN INCHES                             **QUANTITY IS NEVER APART OF THE PRODUCT CODE. ALL WICKS ARE SOLD AS "SINGLE WICKS"</t>
  </si>
  <si>
    <t>VIRGIN COCONUT SOY, BEESWAX COCO CREME</t>
  </si>
  <si>
    <t>VIRGIN COCONUT SOY, BEESWAX COCO CREME, QUIET</t>
  </si>
  <si>
    <t>WICK-CD-.04-WIDTH-HEIGHT                                   *PRODUCT CODE IS ALWAYS DISPLAYED WITH THE WIDTH/HEIGHT IN INCHES                             **QUANTITY IS NEVER APART OF THE PRODUCT CODE. ALL WICKS ARE SOLD AS "SINGLE WICKS"</t>
  </si>
  <si>
    <t>WICK-WD-.04-WIDTH-HEIGHT                                   *PRODUCT CODE IS ALWAYS DISPLAYED WITH THE WIDTH/HEIGHT IN INCHES                             **QUANTITY IS NEVER APART OF THE PRODUCT CODE. ALL WICKS ARE SOLD AS "SINGLE WICKS"</t>
  </si>
  <si>
    <t>WICK-T-.01-.25-6                                  *PRODUCT CODE IS ALWAYS DISPLAYED WITH THE WIDTH/HEIGHT IN INCHES                             **QUANTITY IS NEVER APART OF THE PRODUCT CODE. ALL WICKS ARE SOLD AS "SINGLE WICKS"</t>
  </si>
  <si>
    <t xml:space="preserve">Creates a melt pool of 2.5" (63.5 mm) in diameter. </t>
  </si>
  <si>
    <t>CRACKLING, COCO APRICOT CREME, PARAFFIN WAX, PARAFFIN-SOY BLENDS</t>
  </si>
  <si>
    <t>WICK-S-.01-.375-6                                  *PRODUCT CODE IS ALWAYS DISPLAYED WITH THE WIDTH/HEIGHT IN INCHES                             **QUANTITY IS NEVER APART OF THE PRODUCT CODE. ALL WICKS ARE SOLD AS "SINGLE WICKS"</t>
  </si>
  <si>
    <t>VIRGIN COCONUT SOY, BEESWAX COCO CREME, NATURAL BLENDS 1, 100% BEESWAX, 100% SOY WAX</t>
  </si>
  <si>
    <t xml:space="preserve">Creates a melt pool of 3" to 3.5" (76.2 mm to 88.9mm) in diameter. </t>
  </si>
  <si>
    <t>CRACKLING, VIRGIN COCONUT SOY, BEESWAX COCO CREME, NATURAL BLENDS 1, 100% BEESWAX, 100% SOY WAX</t>
  </si>
  <si>
    <t>1, 2, 3, 4, 5</t>
  </si>
  <si>
    <t xml:space="preserve">Test and find the optimal wood wick candle wicks for your project. Once you receive your Sample Kit, be sure to use our [https://woodenwick.com/wick-selection-guide/] [Wick Selection Guide] to begin test burning for your candle.
Eco-friendly, clean burning, made from FSC Certified Wood, hand-crafted + made in the USA.
</t>
  </si>
  <si>
    <t>Kit Contains:
The Crackling Wick .20″ x 4 in all widths
The Crackling Wick .30″ x 4 in all widths
The Crackling Booster Wick .20″ x 4 in all widths
The Crackling Booster Wick .30″ x 4 in all widths
The Crackling Booster Wick .40″ x 4 in all widths
The Whisper Wick .02″ x 4 in all widths
The Whisper Wick .03″ x 4 in all widths
The Whisper Booster Wick .02″ x 4 in all widths
The Whisper Booster Wick .03″ x 4 in all widths
The Tube Wick .010″ x 4 in 3/4″ width
25 Wick Clips
Free shipping on Wooden Wick Sample Kits is automatically applied at checkout and is only valid on orders shipped within the continental US.
Please note that there is a tolerance of +/- .005" in thickness with all wicks. Slight variation in thickness is normal and does not affect burn performance.</t>
  </si>
  <si>
    <t xml:space="preserve">16 OZ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</si>
</sst>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d/yy"/>
    <numFmt numFmtId="166" formatCode="&quot;$&quot;#,##0.00"/>
    <numFmt numFmtId="167" formatCode="&quot;$&quot;#,##0"/>
    <numFmt numFmtId="168" formatCode="mmmm d, yyyy"/>
    <numFmt numFmtId="169" formatCode="m-d"/>
  </numFmts>
  <fonts count="158">
    <font>
      <sz val="12.0"/>
      <color rgb="FF000000"/>
      <name val="Verdana"/>
    </font>
    <font>
      <b/>
      <sz val="18.0"/>
    </font>
    <font/>
    <font>
      <i/>
      <sz val="14.0"/>
    </font>
    <font>
      <b/>
    </font>
    <font>
      <u/>
      <color rgb="FF0000FF"/>
    </font>
    <font>
      <u/>
      <color rgb="FF0000FF"/>
    </font>
    <font>
      <u/>
      <sz val="11.0"/>
      <color rgb="FF0000FF"/>
      <name val="Inconsolata"/>
    </font>
    <font>
      <u/>
      <color rgb="FF0000FF"/>
    </font>
    <font>
      <u/>
      <color rgb="FF0000FF"/>
    </font>
    <font>
      <u/>
      <color rgb="FF1155CC"/>
    </font>
    <font>
      <u/>
      <sz val="11.0"/>
      <color rgb="FF000000"/>
      <name val="Inconsolata"/>
    </font>
    <font>
      <sz val="12.0"/>
      <name val="Verdana"/>
    </font>
    <font>
      <u/>
      <color rgb="FF0000FF"/>
    </font>
    <font>
      <sz val="11.0"/>
      <color rgb="FF000000"/>
      <name val="Arial"/>
    </font>
    <font>
      <u/>
      <color rgb="FF0000FF"/>
    </font>
    <font>
      <strike/>
    </font>
    <font>
      <color rgb="FFC27BA0"/>
    </font>
    <font>
      <u/>
      <color rgb="FF0000FF"/>
    </font>
    <font>
      <u/>
      <color rgb="FF0000FF"/>
    </font>
    <font>
      <b/>
      <u/>
      <color rgb="FF0000FF"/>
    </font>
    <font>
      <sz val="12.0"/>
      <color rgb="FF000000"/>
      <name val="Trebuchet MS"/>
    </font>
    <font>
      <b/>
      <sz val="12.0"/>
      <color rgb="FF000000"/>
      <name val="Trebuchet MS"/>
    </font>
    <font>
      <b/>
      <sz val="12.0"/>
      <color rgb="FF000000"/>
      <name val="Arial"/>
    </font>
    <font>
      <b/>
      <color rgb="FF000000"/>
      <name val="Arial"/>
    </font>
    <font>
      <b/>
      <u/>
      <sz val="12.0"/>
      <color rgb="FF000000"/>
      <name val="Trebuchet MS"/>
    </font>
    <font>
      <b/>
      <u/>
      <sz val="12.0"/>
      <color rgb="FF000000"/>
      <name val="Trebuchet MS"/>
    </font>
    <font>
      <b/>
      <u/>
      <sz val="12.0"/>
      <color rgb="FF000000"/>
      <name val="Trebuchet MS"/>
    </font>
    <font>
      <color rgb="FF222222"/>
      <name val="Arial"/>
    </font>
    <font>
      <b/>
      <sz val="12.0"/>
      <name val="Trebuchet MS"/>
    </font>
    <font>
      <b/>
      <u/>
      <sz val="12.0"/>
      <name val="Trebuchet MS"/>
    </font>
    <font>
      <b/>
      <u/>
      <sz val="12.0"/>
      <name val="Trebuchet MS"/>
    </font>
    <font>
      <b/>
      <u/>
      <sz val="12.0"/>
      <name val="Trebuchet MS"/>
    </font>
    <font>
      <b/>
      <u/>
      <sz val="12.0"/>
      <name val="Trebuchet MS"/>
    </font>
    <font>
      <b/>
      <u/>
      <sz val="12.0"/>
      <name val="Trebuchet MS"/>
    </font>
    <font>
      <b/>
      <u/>
      <sz val="12.0"/>
      <name val="Trebuchet MS"/>
    </font>
    <font>
      <sz val="12.0"/>
      <name val="Trebuchet MS"/>
    </font>
    <font>
      <name val="Trebuchet MS"/>
    </font>
    <font>
      <b/>
      <u/>
      <sz val="12.0"/>
      <color rgb="FF000000"/>
      <name val="Trebuchet MS"/>
    </font>
    <font>
      <b/>
      <u/>
      <sz val="12.0"/>
      <color rgb="FF000000"/>
      <name val="Trebuchet MS"/>
    </font>
    <font>
      <u/>
      <sz val="12.0"/>
      <color rgb="FF000000"/>
      <name val="Trebuchet MS"/>
    </font>
    <font>
      <color rgb="FF000000"/>
    </font>
    <font>
      <color rgb="FF000000"/>
      <name val="Trebuchet MS"/>
    </font>
    <font>
      <sz val="12.0"/>
      <color rgb="FF000000"/>
      <name val="Arial"/>
    </font>
    <font>
      <b/>
      <sz val="12.0"/>
      <color rgb="FF0000FF"/>
      <name val="Trebuchet MS"/>
    </font>
    <font>
      <b/>
      <sz val="18.0"/>
      <color rgb="FFFFFFFF"/>
      <name val="Arial"/>
    </font>
    <font>
      <b/>
      <sz val="18.0"/>
      <color rgb="FFFFFFFF"/>
      <name val="-apple-system"/>
    </font>
    <font>
      <color rgb="FFFFFFFF"/>
    </font>
    <font>
      <sz val="12.0"/>
      <color rgb="FF555555"/>
      <name val="Arial"/>
    </font>
    <font>
      <color rgb="FF555555"/>
      <name val="Inherit"/>
    </font>
    <font>
      <color rgb="FF000000"/>
      <name val="Inherit"/>
    </font>
    <font>
      <color rgb="FF0073AA"/>
      <name val="Inherit"/>
    </font>
    <font>
      <sz val="11.0"/>
      <color rgb="FF000000"/>
      <name val="Monospace"/>
    </font>
    <font>
      <name val="Arial"/>
    </font>
    <font>
      <b/>
      <sz val="11.0"/>
      <color rgb="FF222222"/>
      <name val="Arial"/>
    </font>
    <font>
      <u/>
      <sz val="11.0"/>
      <color rgb="FF1D1C1D"/>
      <name val="Slack-Lato"/>
    </font>
    <font>
      <sz val="17.0"/>
      <color rgb="FF202124"/>
      <name val="Arial"/>
    </font>
    <font>
      <u/>
      <sz val="9.0"/>
      <color rgb="FF1F73B7"/>
      <name val="System-ui"/>
    </font>
    <font>
      <sz val="11.0"/>
      <color rgb="FF555555"/>
      <name val="Roboto"/>
    </font>
    <font>
      <b/>
      <name val="Arial"/>
    </font>
    <font>
      <u/>
      <color rgb="FF000000"/>
      <name val="Arial"/>
    </font>
    <font>
      <color rgb="FF000000"/>
      <name val="Arial"/>
    </font>
    <font>
      <u/>
      <color rgb="FF000000"/>
      <name val="Arial"/>
    </font>
    <font>
      <sz val="12.0"/>
      <color rgb="FF222222"/>
      <name val="Arial"/>
    </font>
    <font>
      <color rgb="FF000000"/>
      <name val="Roboto"/>
    </font>
    <font>
      <color rgb="FF222222"/>
      <name val="Verdana"/>
    </font>
    <font>
      <b/>
      <sz val="12.0"/>
      <name val="Verdana"/>
    </font>
    <font>
      <u/>
      <color rgb="FF0000FF"/>
    </font>
    <font>
      <u/>
      <color rgb="FF0000FF"/>
    </font>
    <font>
      <b/>
      <u/>
      <sz val="11.0"/>
      <color rgb="FF0000FF"/>
      <name val="Inconsolata"/>
    </font>
    <font>
      <u/>
      <color rgb="FF0000FF"/>
    </font>
    <font>
      <u/>
      <color rgb="FF0000FF"/>
    </font>
    <font>
      <sz val="12.0"/>
      <color rgb="FF000000"/>
      <name val="Roboto"/>
    </font>
    <font>
      <b/>
      <u/>
      <sz val="12.0"/>
      <color rgb="FF0000FF"/>
      <name val="Trebuchet MS"/>
    </font>
    <font>
      <b/>
      <name val="Trebuchet MS"/>
    </font>
    <font>
      <b/>
      <name val="Helvetica Neue"/>
    </font>
    <font>
      <sz val="10.0"/>
      <name val="Helvetica Neue"/>
    </font>
    <font>
      <b/>
      <u/>
      <sz val="12.0"/>
      <color rgb="FF0000FF"/>
      <name val="Trebuchet MS"/>
    </font>
    <font>
      <sz val="12.0"/>
      <name val="Arial"/>
    </font>
    <font>
      <name val="Verdana"/>
    </font>
    <font>
      <sz val="12.0"/>
      <color rgb="FF222222"/>
      <name val="Roboto"/>
    </font>
    <font>
      <u/>
      <sz val="12.0"/>
      <color rgb="FF0000FF"/>
      <name val="Arial"/>
    </font>
    <font>
      <color rgb="FF222222"/>
      <name val="Trebuchet MS"/>
    </font>
    <font>
      <b/>
      <color rgb="FF0000FF"/>
      <name val="Arial"/>
    </font>
    <font>
      <b/>
      <color rgb="FF000000"/>
      <name val="Verdana"/>
    </font>
    <font>
      <color rgb="FF0000FF"/>
      <name val="Lato"/>
    </font>
    <font>
      <u/>
      <sz val="12.0"/>
      <color rgb="FF0000FF"/>
      <name val="Verdana"/>
    </font>
    <font>
      <sz val="12.0"/>
      <name val="Lato"/>
    </font>
    <font>
      <b/>
      <i/>
      <sz val="8.0"/>
      <color rgb="FF000000"/>
      <name val="Arial"/>
    </font>
    <font>
      <sz val="12.0"/>
      <color rgb="FF000000"/>
      <name val="Helvetica Neue"/>
    </font>
    <font>
      <u/>
      <sz val="12.0"/>
      <color rgb="FF0000FF"/>
      <name val="Verdana"/>
    </font>
    <font>
      <name val="Lato"/>
    </font>
    <font>
      <color rgb="FF000000"/>
      <name val="Lato"/>
    </font>
    <font>
      <u/>
      <sz val="12.0"/>
      <color rgb="FF0000FF"/>
      <name val="Verdana"/>
    </font>
    <font>
      <b/>
      <sz val="8.0"/>
      <color rgb="FF0000FF"/>
      <name val="Arial"/>
    </font>
    <font>
      <b/>
      <u/>
      <sz val="8.0"/>
      <color rgb="FF0000FF"/>
      <name val="Arial"/>
    </font>
    <font>
      <sz val="11.0"/>
      <color rgb="FF000000"/>
      <name val="Verdana"/>
    </font>
    <font>
      <color rgb="FF000000"/>
      <name val="Helvetica Neue"/>
    </font>
    <font>
      <color rgb="FF000000"/>
      <name val="Verdana"/>
    </font>
    <font>
      <sz val="12.0"/>
      <color rgb="FF000000"/>
      <name val="Docs-Lato"/>
    </font>
    <font>
      <b/>
      <u/>
      <sz val="9.0"/>
      <color rgb="FF0000FF"/>
      <name val="Inconsolata"/>
    </font>
    <font>
      <b/>
      <sz val="9.0"/>
      <color rgb="FF0000FF"/>
      <name val="Inconsolata"/>
    </font>
    <font>
      <sz val="12.0"/>
      <color rgb="FF000000"/>
      <name val="Lato"/>
    </font>
    <font>
      <b/>
      <i/>
      <sz val="8.0"/>
      <color rgb="FF000000"/>
      <name val="Verdana"/>
    </font>
    <font>
      <sz val="12.0"/>
      <color rgb="FF0000FF"/>
      <name val="Docs-Lato"/>
    </font>
    <font>
      <b/>
      <u/>
      <sz val="9.0"/>
      <color rgb="FF0000FF"/>
      <name val="Inconsolata"/>
    </font>
    <font>
      <sz val="11.0"/>
      <color rgb="FF000000"/>
      <name val="Inconsolata"/>
    </font>
    <font>
      <sz val="12.0"/>
      <color rgb="FF0000FF"/>
      <name val="Trebuchet MS"/>
    </font>
    <font>
      <b/>
      <u/>
      <sz val="8.0"/>
      <color rgb="FF0000FF"/>
      <name val="Arial"/>
    </font>
    <font>
      <sz val="11.0"/>
      <color rgb="FF1D1C1D"/>
      <name val="Slack-Lato"/>
    </font>
    <font>
      <sz val="11.0"/>
      <color rgb="FF1D1C1D"/>
      <name val="Arial"/>
    </font>
    <font>
      <sz val="12.0"/>
      <name val="Roboto"/>
    </font>
    <font>
      <u/>
      <color rgb="FF0000FF"/>
      <name val="Lato"/>
    </font>
    <font>
      <u/>
      <sz val="12.0"/>
      <color rgb="FF0000FF"/>
      <name val="Verdana"/>
    </font>
    <font>
      <u/>
      <sz val="12.0"/>
      <color rgb="FF0000FF"/>
      <name val="Lato"/>
    </font>
    <font>
      <color rgb="FF0000FF"/>
      <name val="Helvetica Neue"/>
    </font>
    <font>
      <b/>
      <u/>
      <sz val="12.0"/>
      <color rgb="FF0000FF"/>
      <name val="Trebuchet MS"/>
    </font>
    <font>
      <u/>
      <sz val="12.0"/>
      <color rgb="FF1155CC"/>
      <name val="Trebuchet MS"/>
    </font>
    <font>
      <b/>
      <u/>
      <sz val="12.0"/>
      <color rgb="FF1155CC"/>
      <name val="Trebuchet MS"/>
    </font>
    <font>
      <sz val="11.0"/>
      <color rgb="FF000000"/>
      <name val="Trebuchet MS"/>
    </font>
    <font>
      <sz val="12.0"/>
      <color rgb="FF222222"/>
      <name val="Trebuchet MS"/>
    </font>
    <font>
      <b/>
      <u/>
      <sz val="12.0"/>
      <color rgb="FF1155CC"/>
      <name val="Trebuchet MS"/>
    </font>
    <font>
      <b/>
      <sz val="12.0"/>
      <color rgb="FF1155CC"/>
      <name val="Trebuchet MS"/>
    </font>
    <font>
      <u/>
      <sz val="12.0"/>
      <color rgb="FF000000"/>
      <name val="Trebuchet MS"/>
    </font>
    <font>
      <u/>
      <sz val="17.0"/>
      <color rgb="FF000000"/>
      <name val="Arial"/>
    </font>
    <font>
      <u/>
      <sz val="17.0"/>
      <color rgb="FF000000"/>
      <name val="Arial"/>
    </font>
    <font>
      <b/>
      <u/>
      <sz val="12.0"/>
      <color rgb="FF000000"/>
      <name val="Trebuchet MS"/>
    </font>
    <font>
      <u/>
      <color rgb="FF000000"/>
    </font>
    <font>
      <u/>
      <sz val="17.0"/>
      <color rgb="FF1155CC"/>
      <name val="Arial"/>
    </font>
    <font>
      <u/>
      <sz val="17.0"/>
      <color rgb="FF1155CC"/>
      <name val="Arial"/>
    </font>
    <font>
      <u/>
      <sz val="12.0"/>
      <color rgb="FF0000FF"/>
      <name val="Trebuchet MS"/>
    </font>
    <font>
      <u/>
      <sz val="12.0"/>
      <color rgb="FF0000FF"/>
      <name val="Trebuchet MS"/>
    </font>
    <font>
      <u/>
      <sz val="12.0"/>
      <color rgb="FF0000FF"/>
      <name val="Trebuchet MS"/>
    </font>
    <font>
      <u/>
      <sz val="12.0"/>
      <color rgb="FF0000FF"/>
      <name val="Trebuchet MS"/>
    </font>
    <font>
      <u/>
      <sz val="12.0"/>
      <color rgb="FF4A86E8"/>
      <name val="Trebuchet MS"/>
    </font>
    <font>
      <u/>
      <sz val="12.0"/>
      <color rgb="FF0000FF"/>
      <name val="Trebuchet MS"/>
    </font>
    <font>
      <sz val="12.0"/>
      <color rgb="FF4A86E8"/>
      <name val="Trebuchet MS"/>
    </font>
    <font>
      <u/>
      <sz val="12.0"/>
      <color rgb="FF0000FF"/>
      <name val="Trebuchet MS"/>
    </font>
    <font>
      <u/>
      <sz val="12.0"/>
      <color rgb="FF000000"/>
      <name val="Arial"/>
    </font>
    <font>
      <u/>
      <sz val="12.0"/>
      <color rgb="FF0000FF"/>
      <name val="Trebuchet MS"/>
    </font>
    <font>
      <sz val="11.0"/>
      <color rgb="FF172B4D"/>
      <name val="Arial"/>
    </font>
    <font>
      <b/>
      <u/>
      <sz val="9.0"/>
      <color rgb="FF0000FF"/>
      <name val="Trebuchet MS"/>
    </font>
    <font>
      <b/>
      <u/>
      <sz val="9.0"/>
      <color rgb="FF0000FF"/>
      <name val="Trebuchet MS"/>
    </font>
    <font>
      <b/>
      <u/>
      <sz val="9.0"/>
      <color rgb="FF0000FF"/>
      <name val="Trebuchet MS"/>
    </font>
    <font>
      <b/>
      <u/>
      <sz val="9.0"/>
      <color rgb="FF0000FF"/>
      <name val="Trebuchet MS"/>
    </font>
    <font>
      <sz val="12.0"/>
      <color rgb="FF283C46"/>
      <name val="Trebuchet MS"/>
    </font>
    <font>
      <u/>
      <sz val="12.0"/>
      <color rgb="FF0000FF"/>
      <name val="Trebuchet MS"/>
    </font>
    <font>
      <u/>
      <sz val="12.0"/>
      <color rgb="FF0000FF"/>
      <name val="Trebuchet MS"/>
    </font>
    <font>
      <sz val="11.0"/>
      <name val="Arial"/>
    </font>
    <font>
      <sz val="11.0"/>
      <name val="Helvetica Neue"/>
    </font>
    <font>
      <sz val="11.0"/>
      <name val="Trebuchet MS"/>
    </font>
    <font>
      <b/>
      <sz val="12.0"/>
      <color rgb="FF0000FF"/>
      <name val="Arial"/>
    </font>
    <font>
      <u/>
      <sz val="12.0"/>
      <color rgb="FF0000FF"/>
      <name val="Arial"/>
    </font>
    <font>
      <u/>
      <sz val="12.0"/>
      <color rgb="FF0000FF"/>
      <name val="Arial"/>
    </font>
    <font>
      <u/>
      <sz val="12.0"/>
      <color rgb="FF0000FF"/>
      <name val="Arial"/>
    </font>
    <font>
      <b/>
      <color rgb="FF000000"/>
      <name val="Trebuchet MS"/>
    </font>
    <font>
      <u/>
      <color rgb="FF1155CC"/>
      <name val="Trebuchet MS"/>
    </font>
    <font>
      <b/>
      <u/>
      <color rgb="FF0000FF"/>
      <name val="Trebuchet MS"/>
    </font>
  </fonts>
  <fills count="36">
    <fill>
      <patternFill patternType="none"/>
    </fill>
    <fill>
      <patternFill patternType="lightGray"/>
    </fill>
    <fill>
      <patternFill patternType="solid">
        <fgColor rgb="FFEAD1DC"/>
        <bgColor rgb="FFEAD1D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E06666"/>
        <bgColor rgb="FFE06666"/>
      </patternFill>
    </fill>
    <fill>
      <patternFill patternType="solid">
        <fgColor rgb="FF6D9EEB"/>
        <bgColor rgb="FF6D9EEB"/>
      </patternFill>
    </fill>
    <fill>
      <patternFill patternType="solid">
        <fgColor rgb="FFFFF2CC"/>
        <bgColor rgb="FFFFF2CC"/>
      </patternFill>
    </fill>
    <fill>
      <patternFill patternType="solid">
        <fgColor rgb="FF000000"/>
        <bgColor rgb="FF000000"/>
      </patternFill>
    </fill>
    <fill>
      <patternFill patternType="solid">
        <fgColor rgb="FF00FFFF"/>
        <bgColor rgb="FF00FFFF"/>
      </patternFill>
    </fill>
    <fill>
      <patternFill patternType="solid">
        <fgColor rgb="FFFFFF00"/>
        <bgColor rgb="FFFFFF00"/>
      </patternFill>
    </fill>
    <fill>
      <patternFill patternType="solid">
        <fgColor rgb="FFFFE599"/>
        <bgColor rgb="FFFFE599"/>
      </patternFill>
    </fill>
    <fill>
      <patternFill patternType="solid">
        <fgColor rgb="FF93C47D"/>
        <bgColor rgb="FF93C47D"/>
      </patternFill>
    </fill>
    <fill>
      <patternFill patternType="solid">
        <fgColor rgb="FFEA9999"/>
        <bgColor rgb="FFEA9999"/>
      </patternFill>
    </fill>
    <fill>
      <patternFill patternType="solid">
        <fgColor rgb="FFB6D7A8"/>
        <bgColor rgb="FFB6D7A8"/>
      </patternFill>
    </fill>
    <fill>
      <patternFill patternType="solid">
        <fgColor rgb="FFD9EAD3"/>
        <bgColor rgb="FFD9EAD3"/>
      </patternFill>
    </fill>
    <fill>
      <patternFill patternType="solid">
        <fgColor rgb="FFE6B8AF"/>
        <bgColor rgb="FFE6B8AF"/>
      </patternFill>
    </fill>
    <fill>
      <patternFill patternType="solid">
        <fgColor rgb="FFFFE4F8"/>
        <bgColor rgb="FFFFE4F8"/>
      </patternFill>
    </fill>
    <fill>
      <patternFill patternType="solid">
        <fgColor rgb="FFE2F9FF"/>
        <bgColor rgb="FFE2F9FF"/>
      </patternFill>
    </fill>
    <fill>
      <patternFill patternType="solid">
        <fgColor rgb="FFFF0000"/>
        <bgColor rgb="FFFF0000"/>
      </patternFill>
    </fill>
    <fill>
      <patternFill patternType="solid">
        <fgColor rgb="FFF4CCCC"/>
        <bgColor rgb="FFF4CCCC"/>
      </patternFill>
    </fill>
    <fill>
      <patternFill patternType="solid">
        <fgColor rgb="FFFBE1C0"/>
        <bgColor rgb="FFFBE1C0"/>
      </patternFill>
    </fill>
    <fill>
      <patternFill patternType="solid">
        <fgColor rgb="FFE0779D"/>
        <bgColor rgb="FFE0779D"/>
      </patternFill>
    </fill>
    <fill>
      <patternFill patternType="solid">
        <fgColor rgb="FFF8F8F8"/>
        <bgColor rgb="FFF8F8F8"/>
      </patternFill>
    </fill>
    <fill>
      <patternFill patternType="solid">
        <fgColor rgb="FFE67CA2"/>
        <bgColor rgb="FFE67CA2"/>
      </patternFill>
    </fill>
    <fill>
      <patternFill patternType="solid">
        <fgColor rgb="FFCC0000"/>
        <bgColor rgb="FFCC0000"/>
      </patternFill>
    </fill>
    <fill>
      <patternFill patternType="solid">
        <fgColor rgb="FFECFBDE"/>
        <bgColor rgb="FFECFBDE"/>
      </patternFill>
    </fill>
    <fill>
      <patternFill patternType="solid">
        <fgColor rgb="FFCFE2F3"/>
        <bgColor rgb="FFCFE2F3"/>
      </patternFill>
    </fill>
    <fill>
      <patternFill patternType="solid">
        <fgColor rgb="FFFF9900"/>
        <bgColor rgb="FFFF9900"/>
      </patternFill>
    </fill>
    <fill>
      <patternFill patternType="solid">
        <fgColor rgb="FFDD7E6B"/>
        <bgColor rgb="FFDD7E6B"/>
      </patternFill>
    </fill>
    <fill>
      <patternFill patternType="solid">
        <fgColor rgb="FFA4C2F4"/>
        <bgColor rgb="FFA4C2F4"/>
      </patternFill>
    </fill>
    <fill>
      <patternFill patternType="solid">
        <fgColor rgb="FFD9D2E9"/>
        <bgColor rgb="FFD9D2E9"/>
      </patternFill>
    </fill>
    <fill>
      <patternFill patternType="solid">
        <fgColor rgb="FFFCE5CD"/>
        <bgColor rgb="FFFCE5CD"/>
      </patternFill>
    </fill>
    <fill>
      <patternFill patternType="solid">
        <fgColor rgb="FFFFD966"/>
        <bgColor rgb="FFFFD966"/>
      </patternFill>
    </fill>
    <fill>
      <patternFill patternType="solid">
        <fgColor rgb="FF6AA84F"/>
        <bgColor rgb="FF6AA84F"/>
      </patternFill>
    </fill>
  </fills>
  <borders count="13">
    <border/>
    <border>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border>
  </borders>
  <cellStyleXfs count="1">
    <xf borderId="0" fillId="0" fontId="0" numFmtId="0" applyAlignment="1" applyFont="1"/>
  </cellStyleXfs>
  <cellXfs count="1299">
    <xf borderId="0" fillId="0" fontId="0" numFmtId="0" xfId="0" applyAlignment="1" applyFont="1">
      <alignment readingOrder="0" shrinkToFit="0" vertical="top" wrapText="1"/>
    </xf>
    <xf borderId="0" fillId="2" fontId="1" numFmtId="0" xfId="0" applyAlignment="1" applyFill="1" applyFont="1">
      <alignment readingOrder="0" shrinkToFit="0" vertical="top" wrapText="1"/>
    </xf>
    <xf borderId="0" fillId="2" fontId="2" numFmtId="0" xfId="0" applyAlignment="1" applyFont="1">
      <alignment shrinkToFit="0" vertical="top" wrapText="1"/>
    </xf>
    <xf borderId="0" fillId="0" fontId="2" numFmtId="0" xfId="0" applyAlignment="1" applyFont="1">
      <alignment shrinkToFit="0" vertical="top" wrapText="0"/>
    </xf>
    <xf borderId="0" fillId="0" fontId="3" numFmtId="0" xfId="0" applyAlignment="1" applyFont="1">
      <alignment readingOrder="0" shrinkToFit="0" vertical="top" wrapText="1"/>
    </xf>
    <xf borderId="0" fillId="2" fontId="4" numFmtId="0" xfId="0" applyAlignment="1" applyFont="1">
      <alignment readingOrder="0" shrinkToFit="0" vertical="top" wrapText="1"/>
    </xf>
    <xf borderId="0" fillId="2" fontId="4" numFmtId="0" xfId="0" applyAlignment="1" applyFont="1">
      <alignment readingOrder="0" shrinkToFit="0" vertical="top" wrapText="0"/>
    </xf>
    <xf borderId="0" fillId="3" fontId="5" numFmtId="0" xfId="0" applyAlignment="1" applyFill="1" applyFont="1">
      <alignment readingOrder="0" shrinkToFit="0" vertical="top" wrapText="1"/>
    </xf>
    <xf borderId="0" fillId="0" fontId="2" numFmtId="0" xfId="0" applyAlignment="1" applyFont="1">
      <alignment readingOrder="0" shrinkToFit="0" vertical="top" wrapText="1"/>
    </xf>
    <xf borderId="0" fillId="0" fontId="6" numFmtId="0" xfId="0" applyAlignment="1" applyFont="1">
      <alignment readingOrder="0" shrinkToFit="0" vertical="top" wrapText="0"/>
    </xf>
    <xf borderId="0" fillId="0" fontId="2" numFmtId="0" xfId="0" applyAlignment="1" applyFont="1">
      <alignment readingOrder="0" shrinkToFit="0" vertical="top" wrapText="1"/>
    </xf>
    <xf borderId="0" fillId="0" fontId="7" numFmtId="0" xfId="0" applyAlignment="1" applyFont="1">
      <alignment shrinkToFit="0" vertical="top" wrapText="1"/>
    </xf>
    <xf borderId="0" fillId="4" fontId="0" numFmtId="0" xfId="0" applyAlignment="1" applyFill="1" applyFont="1">
      <alignment horizontal="left" readingOrder="0" shrinkToFit="0" vertical="top" wrapText="1"/>
    </xf>
    <xf borderId="0" fillId="0" fontId="2" numFmtId="0" xfId="0" applyAlignment="1" applyFont="1">
      <alignment readingOrder="0" shrinkToFit="0" vertical="top" wrapText="0"/>
    </xf>
    <xf borderId="0" fillId="0" fontId="8" numFmtId="0" xfId="0" applyAlignment="1" applyFont="1">
      <alignment horizontal="right" readingOrder="0" shrinkToFit="0" vertical="top" wrapText="0"/>
    </xf>
    <xf borderId="0" fillId="0" fontId="9" numFmtId="0" xfId="0" applyAlignment="1" applyFont="1">
      <alignment readingOrder="0" shrinkToFit="0" vertical="top" wrapText="1"/>
    </xf>
    <xf borderId="0" fillId="3" fontId="2" numFmtId="0" xfId="0" applyAlignment="1" applyFont="1">
      <alignment readingOrder="0" shrinkToFit="0" vertical="top" wrapText="1"/>
    </xf>
    <xf borderId="0" fillId="0" fontId="10" numFmtId="0" xfId="0" applyAlignment="1" applyFont="1">
      <alignment readingOrder="0" shrinkToFit="0" vertical="top" wrapText="0"/>
    </xf>
    <xf borderId="0" fillId="0" fontId="11" numFmtId="0" xfId="0" applyAlignment="1" applyFont="1">
      <alignment shrinkToFit="0" vertical="top" wrapText="1"/>
    </xf>
    <xf borderId="0" fillId="3" fontId="2" numFmtId="0" xfId="0" applyAlignment="1" applyFont="1">
      <alignment readingOrder="0" shrinkToFit="0" vertical="top" wrapText="1"/>
    </xf>
    <xf borderId="0" fillId="0" fontId="12" numFmtId="0" xfId="0" applyAlignment="1" applyFont="1">
      <alignment readingOrder="0" shrinkToFit="0" vertical="top" wrapText="1"/>
    </xf>
    <xf borderId="0" fillId="0" fontId="2" numFmtId="0" xfId="0" applyAlignment="1" applyFont="1">
      <alignment readingOrder="0" shrinkToFit="0" vertical="top" wrapText="1"/>
    </xf>
    <xf borderId="0" fillId="0" fontId="13" numFmtId="0" xfId="0" applyAlignment="1" applyFont="1">
      <alignmen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readingOrder="0" shrinkToFit="0" vertical="top" wrapText="0"/>
    </xf>
    <xf borderId="0" fillId="0" fontId="16" numFmtId="0" xfId="0" applyAlignment="1" applyFont="1">
      <alignment readingOrder="0" shrinkToFit="0" vertical="top" wrapText="1"/>
    </xf>
    <xf borderId="0" fillId="0" fontId="17" numFmtId="0" xfId="0" applyAlignment="1" applyFont="1">
      <alignment readingOrder="0" shrinkToFit="0" vertical="top" wrapText="0"/>
    </xf>
    <xf borderId="0" fillId="0" fontId="18" numFmtId="0" xfId="0" applyAlignment="1" applyFont="1">
      <alignment readingOrder="0" shrinkToFit="0" vertical="top" wrapText="0"/>
    </xf>
    <xf borderId="0" fillId="0" fontId="2" numFmtId="0" xfId="0" applyAlignment="1" applyFont="1">
      <alignment readingOrder="0" shrinkToFit="0" vertical="top" wrapText="0"/>
    </xf>
    <xf borderId="0" fillId="0" fontId="2" numFmtId="0" xfId="0" applyAlignment="1" applyFont="1">
      <alignment shrinkToFit="0" vertical="top" wrapText="1"/>
    </xf>
    <xf borderId="0" fillId="0" fontId="19" numFmtId="0" xfId="0" applyAlignment="1" applyFont="1">
      <alignment readingOrder="0" shrinkToFit="0" vertical="bottom" wrapText="1"/>
    </xf>
    <xf borderId="0" fillId="0" fontId="20" numFmtId="0" xfId="0" applyAlignment="1" applyFont="1">
      <alignment readingOrder="0" shrinkToFit="0" vertical="top" wrapText="1"/>
    </xf>
    <xf borderId="0" fillId="0" fontId="21" numFmtId="0" xfId="0" applyAlignment="1" applyFont="1">
      <alignment horizontal="left" readingOrder="0" shrinkToFit="0" vertical="top" wrapText="0"/>
    </xf>
    <xf borderId="0" fillId="0" fontId="21" numFmtId="0" xfId="0" applyAlignment="1" applyFont="1">
      <alignment readingOrder="0" shrinkToFit="0" vertical="top" wrapText="0"/>
    </xf>
    <xf borderId="0" fillId="0" fontId="21" numFmtId="0" xfId="0" applyAlignment="1" applyFont="1">
      <alignment horizontal="lef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horizontal="center" readingOrder="0" shrinkToFit="0" vertical="top" wrapText="1"/>
    </xf>
    <xf borderId="0" fillId="5" fontId="22" numFmtId="0" xfId="0" applyAlignment="1" applyFill="1" applyFont="1">
      <alignment horizontal="left" readingOrder="0" shrinkToFit="0" vertical="top" wrapText="0"/>
    </xf>
    <xf borderId="0" fillId="0" fontId="24" numFmtId="0" xfId="0" applyAlignment="1" applyFont="1">
      <alignment horizontal="center" readingOrder="0" shrinkToFit="0" vertical="center" wrapText="1"/>
    </xf>
    <xf borderId="0" fillId="0" fontId="22" numFmtId="0" xfId="0" applyAlignment="1" applyFont="1">
      <alignment horizontal="center" shrinkToFit="0" vertical="center" wrapText="0"/>
    </xf>
    <xf borderId="0" fillId="0" fontId="22" numFmtId="0" xfId="0" applyAlignment="1" applyFont="1">
      <alignment horizontal="center" shrinkToFit="0" vertical="center" wrapText="1"/>
    </xf>
    <xf borderId="0" fillId="0" fontId="22" numFmtId="0" xfId="0" applyAlignment="1" applyFont="1">
      <alignment horizontal="left" readingOrder="0" shrinkToFit="0" vertical="center" wrapText="0"/>
    </xf>
    <xf borderId="0" fillId="0" fontId="22" numFmtId="0" xfId="0" applyAlignment="1" applyFont="1">
      <alignment horizontal="left" shrinkToFit="0" vertical="center" wrapText="0"/>
    </xf>
    <xf borderId="0" fillId="0" fontId="22" numFmtId="0" xfId="0" applyAlignment="1" applyFont="1">
      <alignment horizontal="left" readingOrder="0" shrinkToFit="0" vertical="center" wrapText="1"/>
    </xf>
    <xf borderId="0" fillId="0" fontId="23" numFmtId="0" xfId="0" applyAlignment="1" applyFont="1">
      <alignment horizontal="center" readingOrder="0" shrinkToFit="0" vertical="center" wrapText="1"/>
    </xf>
    <xf borderId="0" fillId="0" fontId="25" numFmtId="0" xfId="0" applyAlignment="1" applyFont="1">
      <alignment horizontal="left" readingOrder="0" shrinkToFit="0" vertical="top" wrapText="1"/>
    </xf>
    <xf borderId="0" fillId="0" fontId="26" numFmtId="0" xfId="0" applyAlignment="1" applyFont="1">
      <alignment horizontal="left" readingOrder="0" shrinkToFit="0" vertical="top" wrapText="0"/>
    </xf>
    <xf borderId="1" fillId="0" fontId="27" numFmtId="0" xfId="0" applyAlignment="1" applyBorder="1" applyFont="1">
      <alignment shrinkToFit="0" vertical="top" wrapText="0"/>
    </xf>
    <xf borderId="0" fillId="0" fontId="22" numFmtId="0" xfId="0" applyAlignment="1" applyFont="1">
      <alignment horizontal="left" readingOrder="0" shrinkToFit="0" vertical="top" wrapText="0"/>
    </xf>
    <xf borderId="0" fillId="0" fontId="21" numFmtId="0" xfId="0" applyAlignment="1" applyFont="1">
      <alignment shrinkToFit="0" vertical="top" wrapText="1"/>
    </xf>
    <xf borderId="0" fillId="4" fontId="28" numFmtId="0" xfId="0" applyAlignment="1" applyFont="1">
      <alignment readingOrder="0" shrinkToFit="0" vertical="top" wrapText="1"/>
    </xf>
    <xf borderId="0" fillId="0" fontId="21" numFmtId="0" xfId="0" applyAlignment="1" applyFont="1">
      <alignment shrinkToFit="0" vertical="top" wrapText="0"/>
    </xf>
    <xf borderId="2" fillId="5" fontId="29" numFmtId="0" xfId="0" applyAlignment="1" applyBorder="1" applyFont="1">
      <alignment horizontal="left" readingOrder="0" shrinkToFit="0" vertical="top" wrapText="0"/>
    </xf>
    <xf borderId="3" fillId="0" fontId="2" numFmtId="0" xfId="0" applyAlignment="1" applyBorder="1" applyFont="1">
      <alignment shrinkToFit="0" vertical="top" wrapText="1"/>
    </xf>
    <xf borderId="4" fillId="0" fontId="2" numFmtId="0" xfId="0" applyAlignment="1" applyBorder="1" applyFont="1">
      <alignment shrinkToFit="0" vertical="top" wrapText="1"/>
    </xf>
    <xf borderId="0" fillId="0" fontId="29" numFmtId="0" xfId="0" applyAlignment="1" applyFont="1">
      <alignment horizontal="center" readingOrder="0" shrinkToFit="0" vertical="top" wrapText="1"/>
    </xf>
    <xf borderId="0" fillId="0" fontId="29" numFmtId="0" xfId="0" applyAlignment="1" applyFont="1">
      <alignment horizontal="left" readingOrder="0" shrinkToFit="0" vertical="top" wrapText="1"/>
    </xf>
    <xf borderId="0" fillId="0" fontId="30" numFmtId="0" xfId="0" applyAlignment="1" applyFont="1">
      <alignment horizontal="left" readingOrder="0" shrinkToFit="0" vertical="top" wrapText="0"/>
    </xf>
    <xf borderId="0" fillId="6" fontId="31" numFmtId="0" xfId="0" applyAlignment="1" applyFill="1" applyFont="1">
      <alignment horizontal="left" readingOrder="0" shrinkToFit="0" vertical="top" wrapText="0"/>
    </xf>
    <xf borderId="0" fillId="7" fontId="32" numFmtId="0" xfId="0" applyAlignment="1" applyFill="1" applyFont="1">
      <alignment horizontal="left" readingOrder="0" shrinkToFit="0" vertical="top" wrapText="0"/>
    </xf>
    <xf borderId="0" fillId="6" fontId="33" numFmtId="0" xfId="0" applyAlignment="1" applyFont="1">
      <alignment horizontal="left" readingOrder="0" shrinkToFit="0" vertical="top" wrapText="1"/>
    </xf>
    <xf borderId="0" fillId="8" fontId="34" numFmtId="0" xfId="0" applyAlignment="1" applyFill="1" applyFont="1">
      <alignment horizontal="left" readingOrder="0" shrinkToFit="0" vertical="top" wrapText="1"/>
    </xf>
    <xf borderId="0" fillId="0" fontId="35" numFmtId="0" xfId="0" applyAlignment="1" applyFont="1">
      <alignment horizontal="left" readingOrder="0" shrinkToFit="0" vertical="top" wrapText="1"/>
    </xf>
    <xf borderId="0" fillId="0" fontId="36" numFmtId="0" xfId="0" applyAlignment="1" applyFont="1">
      <alignment horizontal="left" readingOrder="0" shrinkToFit="0" vertical="top" wrapText="1"/>
    </xf>
    <xf borderId="0" fillId="0" fontId="36" numFmtId="0" xfId="0" applyAlignment="1" applyFont="1">
      <alignment horizontal="left" readingOrder="0" shrinkToFit="0" vertical="top" wrapText="0"/>
    </xf>
    <xf borderId="0" fillId="6" fontId="36" numFmtId="0" xfId="0" applyAlignment="1" applyFont="1">
      <alignment horizontal="left" readingOrder="0" shrinkToFit="0" vertical="top" wrapText="0"/>
    </xf>
    <xf borderId="0" fillId="0" fontId="36" numFmtId="0" xfId="0" applyAlignment="1" applyFont="1">
      <alignment shrinkToFit="0" vertical="top" wrapText="0"/>
    </xf>
    <xf borderId="0" fillId="6" fontId="36" numFmtId="0" xfId="0" applyAlignment="1" applyFont="1">
      <alignment shrinkToFit="0" vertical="top" wrapText="0"/>
    </xf>
    <xf borderId="0" fillId="7" fontId="36" numFmtId="0" xfId="0" applyAlignment="1" applyFont="1">
      <alignment shrinkToFit="0" vertical="top" wrapText="0"/>
    </xf>
    <xf borderId="0" fillId="6" fontId="36" numFmtId="0" xfId="0" applyAlignment="1" applyFont="1">
      <alignment horizontal="left" readingOrder="0" shrinkToFit="0" vertical="top" wrapText="1"/>
    </xf>
    <xf borderId="0" fillId="8" fontId="36" numFmtId="0" xfId="0" applyAlignment="1" applyFont="1">
      <alignment horizontal="left" readingOrder="0" shrinkToFit="0" vertical="top" wrapText="1"/>
    </xf>
    <xf borderId="0" fillId="0" fontId="36" numFmtId="0" xfId="0" applyAlignment="1" applyFont="1">
      <alignment shrinkToFit="0" vertical="top" wrapText="1"/>
    </xf>
    <xf borderId="0" fillId="0" fontId="2" numFmtId="0" xfId="0" applyAlignment="1" applyFont="1">
      <alignment horizontal="left" shrinkToFit="0" vertical="top" wrapText="1"/>
    </xf>
    <xf borderId="0" fillId="0" fontId="36" numFmtId="0" xfId="0" applyAlignment="1" applyFont="1">
      <alignment readingOrder="0" shrinkToFit="0" vertical="top" wrapText="1"/>
    </xf>
    <xf borderId="0" fillId="0" fontId="37" numFmtId="0" xfId="0" applyAlignment="1" applyFont="1">
      <alignment readingOrder="0" shrinkToFit="0" vertical="top" wrapText="1"/>
    </xf>
    <xf borderId="0" fillId="0" fontId="29" numFmtId="0" xfId="0" applyAlignment="1" applyFont="1">
      <alignment horizontal="center" readingOrder="0" shrinkToFit="0" vertical="top" wrapText="0"/>
    </xf>
    <xf borderId="0" fillId="6" fontId="29" numFmtId="0" xfId="0" applyAlignment="1" applyFont="1">
      <alignment horizontal="center" readingOrder="0" shrinkToFit="0" vertical="top" wrapText="0"/>
    </xf>
    <xf borderId="0" fillId="7" fontId="29" numFmtId="0" xfId="0" applyAlignment="1" applyFont="1">
      <alignment horizontal="center" readingOrder="0" shrinkToFit="0" vertical="top" wrapText="0"/>
    </xf>
    <xf borderId="0" fillId="6" fontId="37" numFmtId="0" xfId="0" applyAlignment="1" applyFont="1">
      <alignment readingOrder="0" shrinkToFit="0" vertical="top" wrapText="1"/>
    </xf>
    <xf borderId="0" fillId="0" fontId="29" numFmtId="0" xfId="0" applyAlignment="1" applyFont="1">
      <alignment horizontal="left" readingOrder="0" shrinkToFit="0" vertical="top" wrapText="0"/>
    </xf>
    <xf borderId="5" fillId="4" fontId="22" numFmtId="0" xfId="0" applyAlignment="1" applyBorder="1" applyFont="1">
      <alignment horizontal="left" readingOrder="0" shrinkToFit="0" vertical="top" wrapText="0"/>
    </xf>
    <xf borderId="6" fillId="0" fontId="2" numFmtId="0" xfId="0" applyAlignment="1" applyBorder="1" applyFont="1">
      <alignment shrinkToFit="0" vertical="top" wrapText="1"/>
    </xf>
    <xf borderId="7" fillId="0" fontId="2" numFmtId="0" xfId="0" applyAlignment="1" applyBorder="1" applyFont="1">
      <alignment shrinkToFit="0" vertical="top" wrapText="1"/>
    </xf>
    <xf borderId="8" fillId="4" fontId="38" numFmtId="0" xfId="0" applyAlignment="1" applyBorder="1" applyFont="1">
      <alignment horizontal="left" readingOrder="0" shrinkToFit="0" vertical="top" wrapText="0"/>
    </xf>
    <xf borderId="8" fillId="4" fontId="39" numFmtId="0" xfId="0" applyAlignment="1" applyBorder="1" applyFont="1">
      <alignment horizontal="left" readingOrder="0" shrinkToFit="0" vertical="top" wrapText="0"/>
    </xf>
    <xf borderId="8" fillId="4" fontId="40" numFmtId="0" xfId="0" applyAlignment="1" applyBorder="1" applyFont="1">
      <alignment horizontal="left" readingOrder="0" shrinkToFit="0" vertical="top" wrapText="0"/>
    </xf>
    <xf borderId="8" fillId="4" fontId="41" numFmtId="0" xfId="0" applyAlignment="1" applyBorder="1" applyFont="1">
      <alignment shrinkToFit="0" vertical="top" wrapText="1"/>
    </xf>
    <xf borderId="8" fillId="4" fontId="22" numFmtId="0" xfId="0" applyAlignment="1" applyBorder="1" applyFont="1">
      <alignment horizontal="left" readingOrder="0" shrinkToFit="0" vertical="top" wrapText="0"/>
    </xf>
    <xf borderId="8" fillId="4" fontId="21" numFmtId="0" xfId="0" applyAlignment="1" applyBorder="1" applyFont="1">
      <alignment horizontal="left" readingOrder="0" shrinkToFit="0" vertical="top" wrapText="1"/>
    </xf>
    <xf borderId="8" fillId="4" fontId="21" numFmtId="0" xfId="0" applyAlignment="1" applyBorder="1" applyFont="1">
      <alignment horizontal="left" readingOrder="0" shrinkToFit="0" vertical="top" wrapText="0"/>
    </xf>
    <xf borderId="8" fillId="4" fontId="21" numFmtId="0" xfId="0" applyAlignment="1" applyBorder="1" applyFont="1">
      <alignment readingOrder="0" shrinkToFit="0" vertical="top" wrapText="0"/>
    </xf>
    <xf borderId="0" fillId="0" fontId="42" numFmtId="0" xfId="0" applyAlignment="1" applyFont="1">
      <alignment readingOrder="0" shrinkToFit="0" vertical="top" wrapText="1"/>
    </xf>
    <xf borderId="0" fillId="0" fontId="43" numFmtId="0" xfId="0" applyAlignment="1" applyFont="1">
      <alignment horizontal="left" readingOrder="0" shrinkToFit="0" vertical="top" wrapText="1"/>
    </xf>
    <xf borderId="8" fillId="4" fontId="22" numFmtId="0" xfId="0" applyAlignment="1" applyBorder="1" applyFont="1">
      <alignment horizontal="center" readingOrder="0" shrinkToFit="0" vertical="top" wrapText="0"/>
    </xf>
    <xf borderId="0" fillId="4" fontId="44" numFmtId="0" xfId="0" applyAlignment="1" applyFont="1">
      <alignment horizontal="center" readingOrder="0" shrinkToFit="0" vertical="bottom" wrapText="0"/>
    </xf>
    <xf borderId="0" fillId="4" fontId="22" numFmtId="0" xfId="0" applyAlignment="1" applyFont="1">
      <alignment horizontal="left" readingOrder="0" shrinkToFit="0" vertical="top" wrapText="1"/>
    </xf>
    <xf borderId="0" fillId="5" fontId="4" numFmtId="0" xfId="0" applyAlignment="1" applyFont="1">
      <alignment readingOrder="0" shrinkToFit="0" vertical="top" wrapText="1"/>
    </xf>
    <xf borderId="0" fillId="5" fontId="2" numFmtId="0" xfId="0" applyAlignment="1" applyFont="1">
      <alignment shrinkToFit="0" vertical="top" wrapText="1"/>
    </xf>
    <xf borderId="0" fillId="0" fontId="4" numFmtId="0" xfId="0" applyAlignment="1" applyFont="1">
      <alignment readingOrder="0" shrinkToFit="0" vertical="top" wrapText="1"/>
    </xf>
    <xf borderId="0" fillId="9" fontId="45" numFmtId="0" xfId="0" applyAlignment="1" applyFill="1" applyFont="1">
      <alignment horizontal="left" readingOrder="0" shrinkToFit="0" vertical="top" wrapText="1"/>
    </xf>
    <xf borderId="0" fillId="9" fontId="46" numFmtId="0" xfId="0" applyAlignment="1" applyFont="1">
      <alignment horizontal="left" readingOrder="0" shrinkToFit="0" vertical="top" wrapText="1"/>
    </xf>
    <xf borderId="0" fillId="9" fontId="47" numFmtId="0" xfId="0" applyAlignment="1" applyFont="1">
      <alignment shrinkToFit="0" vertical="top" wrapText="1"/>
    </xf>
    <xf borderId="0" fillId="4" fontId="2" numFmtId="0" xfId="0" applyAlignment="1" applyFont="1">
      <alignment readingOrder="0" shrinkToFit="0" vertical="top" wrapText="1"/>
    </xf>
    <xf borderId="0" fillId="4" fontId="48" numFmtId="0" xfId="0" applyAlignment="1" applyFont="1">
      <alignment horizontal="left" readingOrder="0" shrinkToFit="0" vertical="top" wrapText="1"/>
    </xf>
    <xf borderId="0" fillId="4" fontId="2" numFmtId="0" xfId="0" applyAlignment="1" applyFont="1">
      <alignment shrinkToFit="0" vertical="top" wrapText="1"/>
    </xf>
    <xf borderId="0" fillId="4" fontId="0" numFmtId="164" xfId="0" applyAlignment="1" applyFont="1" applyNumberFormat="1">
      <alignment horizontal="left" readingOrder="0" shrinkToFit="0" vertical="top" wrapText="1"/>
    </xf>
    <xf borderId="0" fillId="10" fontId="2" numFmtId="0" xfId="0" applyAlignment="1" applyFill="1" applyFont="1">
      <alignment readingOrder="0" shrinkToFit="0" vertical="top" wrapText="1"/>
    </xf>
    <xf borderId="0" fillId="10" fontId="48" numFmtId="0" xfId="0" applyAlignment="1" applyFont="1">
      <alignment horizontal="left" readingOrder="0" shrinkToFit="0" vertical="top" wrapText="1"/>
    </xf>
    <xf borderId="0" fillId="10" fontId="2" numFmtId="0" xfId="0" applyAlignment="1" applyFont="1">
      <alignment shrinkToFit="0" vertical="top" wrapText="1"/>
    </xf>
    <xf borderId="0" fillId="10" fontId="49" numFmtId="0" xfId="0" applyAlignment="1" applyFont="1">
      <alignment readingOrder="0" shrinkToFit="0" vertical="top" wrapText="1"/>
    </xf>
    <xf borderId="0" fillId="10" fontId="50" numFmtId="0" xfId="0" applyAlignment="1" applyFont="1">
      <alignment readingOrder="0" shrinkToFit="0" vertical="top" wrapText="1"/>
    </xf>
    <xf borderId="0" fillId="10" fontId="2" numFmtId="165" xfId="0" applyAlignment="1" applyFont="1" applyNumberFormat="1">
      <alignment readingOrder="0" shrinkToFit="0" vertical="top" wrapText="1"/>
    </xf>
    <xf borderId="0" fillId="10" fontId="2" numFmtId="0" xfId="0" applyAlignment="1" applyFont="1">
      <alignment horizontal="center" readingOrder="0" shrinkToFit="0" vertical="top" wrapText="1"/>
    </xf>
    <xf borderId="0" fillId="10" fontId="51" numFmtId="0" xfId="0" applyAlignment="1" applyFont="1">
      <alignment readingOrder="0" shrinkToFit="0" vertical="top" wrapText="1"/>
    </xf>
    <xf borderId="0" fillId="10" fontId="14" numFmtId="0" xfId="0" applyAlignment="1" applyFont="1">
      <alignment horizontal="left" readingOrder="0" shrinkToFit="0" vertical="top" wrapText="1"/>
    </xf>
    <xf borderId="0" fillId="10" fontId="52" numFmtId="0" xfId="0" applyAlignment="1" applyFont="1">
      <alignment horizontal="left" readingOrder="0" shrinkToFit="0" vertical="top" wrapText="1"/>
    </xf>
    <xf borderId="0" fillId="10" fontId="2" numFmtId="166" xfId="0" applyAlignment="1" applyFont="1" applyNumberFormat="1">
      <alignment readingOrder="0" shrinkToFit="0" vertical="top" wrapText="1"/>
    </xf>
    <xf borderId="0" fillId="11" fontId="2" numFmtId="0" xfId="0" applyAlignment="1" applyFill="1" applyFont="1">
      <alignment readingOrder="0" shrinkToFit="0" vertical="top" wrapText="1"/>
    </xf>
    <xf borderId="0" fillId="11" fontId="53" numFmtId="0" xfId="0" applyAlignment="1" applyFont="1">
      <alignment shrinkToFit="0" vertical="bottom" wrapText="1"/>
    </xf>
    <xf borderId="0" fillId="11" fontId="53" numFmtId="0" xfId="0" applyAlignment="1" applyFont="1">
      <alignment shrinkToFit="0" vertical="bottom" wrapText="1"/>
    </xf>
    <xf borderId="0" fillId="11" fontId="53" numFmtId="0" xfId="0" applyAlignment="1" applyFont="1">
      <alignment horizontal="right" readingOrder="0" shrinkToFit="0" vertical="bottom" wrapText="1"/>
    </xf>
    <xf borderId="0" fillId="11" fontId="53" numFmtId="0" xfId="0" applyAlignment="1" applyFont="1">
      <alignment readingOrder="0" shrinkToFit="0" vertical="bottom" wrapText="1"/>
    </xf>
    <xf borderId="0" fillId="11" fontId="49" numFmtId="0" xfId="0" applyAlignment="1" applyFont="1">
      <alignment readingOrder="0" shrinkToFit="0" vertical="top" wrapText="1"/>
    </xf>
    <xf borderId="0" fillId="11" fontId="2" numFmtId="0" xfId="0" applyAlignment="1" applyFont="1">
      <alignment shrinkToFit="0" vertical="top" wrapText="1"/>
    </xf>
    <xf borderId="0" fillId="12" fontId="2" numFmtId="0" xfId="0" applyAlignment="1" applyFill="1" applyFont="1">
      <alignment readingOrder="0" shrinkToFit="0" vertical="top" wrapText="1"/>
    </xf>
    <xf borderId="0" fillId="12" fontId="2" numFmtId="167" xfId="0" applyAlignment="1" applyFont="1" applyNumberFormat="1">
      <alignment readingOrder="0" shrinkToFit="0" vertical="top" wrapText="1"/>
    </xf>
    <xf borderId="0" fillId="12" fontId="2" numFmtId="0" xfId="0" applyAlignment="1" applyFont="1">
      <alignment shrinkToFit="0" vertical="top" wrapText="1"/>
    </xf>
    <xf borderId="0" fillId="4" fontId="54" numFmtId="0" xfId="0" applyAlignment="1" applyFont="1">
      <alignment readingOrder="0" shrinkToFit="0" vertical="top" wrapText="1"/>
    </xf>
    <xf borderId="0" fillId="0" fontId="2" numFmtId="9" xfId="0" applyAlignment="1" applyFont="1" applyNumberFormat="1">
      <alignment readingOrder="0" shrinkToFit="0" vertical="top" wrapText="1"/>
    </xf>
    <xf borderId="0" fillId="0" fontId="50" numFmtId="0" xfId="0" applyAlignment="1" applyFont="1">
      <alignment readingOrder="0" shrinkToFit="0" vertical="top" wrapText="1"/>
    </xf>
    <xf borderId="0" fillId="0" fontId="2" numFmtId="165" xfId="0" applyAlignment="1" applyFont="1" applyNumberFormat="1">
      <alignment readingOrder="0" shrinkToFit="0" vertical="top" wrapText="1"/>
    </xf>
    <xf borderId="0" fillId="13" fontId="2" numFmtId="0" xfId="0" applyAlignment="1" applyFill="1" applyFont="1">
      <alignment readingOrder="0" shrinkToFit="0" vertical="top" wrapText="1"/>
    </xf>
    <xf borderId="0" fillId="13" fontId="55" numFmtId="0" xfId="0" applyAlignment="1" applyFont="1">
      <alignment horizontal="left" readingOrder="0" shrinkToFit="0" vertical="top" wrapText="1"/>
    </xf>
    <xf borderId="0" fillId="13" fontId="50" numFmtId="0" xfId="0" applyAlignment="1" applyFont="1">
      <alignment readingOrder="0" shrinkToFit="0" vertical="top" wrapText="1"/>
    </xf>
    <xf borderId="0" fillId="13" fontId="2" numFmtId="0" xfId="0" applyAlignment="1" applyFont="1">
      <alignment shrinkToFit="0" vertical="top" wrapText="1"/>
    </xf>
    <xf borderId="0" fillId="13" fontId="2" numFmtId="166" xfId="0" applyAlignment="1" applyFont="1" applyNumberFormat="1">
      <alignment readingOrder="0" shrinkToFit="0" vertical="top" wrapText="1"/>
    </xf>
    <xf borderId="0" fillId="13" fontId="56" numFmtId="0" xfId="0" applyAlignment="1" applyFont="1">
      <alignment readingOrder="0" shrinkToFit="0" vertical="top" wrapText="1"/>
    </xf>
    <xf borderId="0" fillId="10" fontId="49" numFmtId="168" xfId="0" applyAlignment="1" applyFont="1" applyNumberFormat="1">
      <alignment readingOrder="0" shrinkToFit="0" vertical="top" wrapText="1"/>
    </xf>
    <xf borderId="0" fillId="0" fontId="49" numFmtId="0" xfId="0" applyAlignment="1" applyFont="1">
      <alignment readingOrder="0" shrinkToFit="0" vertical="top" wrapText="1"/>
    </xf>
    <xf borderId="0" fillId="14" fontId="2" numFmtId="0" xfId="0" applyAlignment="1" applyFill="1" applyFont="1">
      <alignment readingOrder="0" shrinkToFit="0" vertical="top" wrapText="1"/>
    </xf>
    <xf borderId="0" fillId="14" fontId="2" numFmtId="167" xfId="0" applyAlignment="1" applyFont="1" applyNumberFormat="1">
      <alignment readingOrder="0" shrinkToFit="0" vertical="top" wrapText="1"/>
    </xf>
    <xf borderId="0" fillId="14" fontId="2" numFmtId="0" xfId="0" applyAlignment="1" applyFont="1">
      <alignment shrinkToFit="0" vertical="top" wrapText="1"/>
    </xf>
    <xf borderId="0" fillId="15" fontId="2" numFmtId="0" xfId="0" applyAlignment="1" applyFill="1" applyFont="1">
      <alignment readingOrder="0" shrinkToFit="0" vertical="top" wrapText="1"/>
    </xf>
    <xf borderId="0" fillId="15" fontId="54" numFmtId="0" xfId="0" applyAlignment="1" applyFont="1">
      <alignment readingOrder="0" shrinkToFit="0" vertical="top" wrapText="1"/>
    </xf>
    <xf borderId="0" fillId="15" fontId="2" numFmtId="0" xfId="0" applyAlignment="1" applyFont="1">
      <alignment shrinkToFit="0" vertical="top" wrapText="1"/>
    </xf>
    <xf borderId="0" fillId="15" fontId="2" numFmtId="165" xfId="0" applyAlignment="1" applyFont="1" applyNumberFormat="1">
      <alignment readingOrder="0" shrinkToFit="0" vertical="top" wrapText="1"/>
    </xf>
    <xf borderId="0" fillId="0" fontId="2" numFmtId="167" xfId="0" applyAlignment="1" applyFont="1" applyNumberFormat="1">
      <alignment readingOrder="0" shrinkToFit="0" vertical="top" wrapText="1"/>
    </xf>
    <xf borderId="0" fillId="16" fontId="2" numFmtId="0" xfId="0" applyAlignment="1" applyFill="1" applyFont="1">
      <alignment readingOrder="0" shrinkToFit="0" vertical="top" wrapText="1"/>
    </xf>
    <xf borderId="0" fillId="16" fontId="57" numFmtId="0" xfId="0" applyAlignment="1" applyFont="1">
      <alignment readingOrder="0" shrinkToFit="0" vertical="top" wrapText="1"/>
    </xf>
    <xf borderId="0" fillId="16" fontId="0" numFmtId="0" xfId="0" applyAlignment="1" applyFont="1">
      <alignment horizontal="left" readingOrder="0" shrinkToFit="0" vertical="top" wrapText="1"/>
    </xf>
    <xf borderId="0" fillId="16" fontId="50" numFmtId="0" xfId="0" applyAlignment="1" applyFont="1">
      <alignment readingOrder="0" shrinkToFit="0" vertical="top" wrapText="1"/>
    </xf>
    <xf borderId="0" fillId="16" fontId="2" numFmtId="0" xfId="0" applyAlignment="1" applyFont="1">
      <alignment shrinkToFit="0" vertical="top" wrapText="1"/>
    </xf>
    <xf borderId="0" fillId="15" fontId="58" numFmtId="0" xfId="0" applyAlignment="1" applyFont="1">
      <alignment readingOrder="0" shrinkToFit="0" vertical="top" wrapText="1"/>
    </xf>
    <xf borderId="0" fillId="15" fontId="0" numFmtId="0" xfId="0" applyAlignment="1" applyFont="1">
      <alignment horizontal="left" readingOrder="0" shrinkToFit="0" vertical="top" wrapText="1"/>
    </xf>
    <xf borderId="0" fillId="15" fontId="50" numFmtId="0" xfId="0" applyAlignment="1" applyFont="1">
      <alignment readingOrder="0" shrinkToFit="0" vertical="top" wrapText="1"/>
    </xf>
    <xf borderId="0" fillId="7" fontId="2" numFmtId="0" xfId="0" applyAlignment="1" applyFont="1">
      <alignment readingOrder="0" shrinkToFit="0" vertical="top" wrapText="1"/>
    </xf>
    <xf borderId="0" fillId="7" fontId="49" numFmtId="0" xfId="0" applyAlignment="1" applyFont="1">
      <alignment readingOrder="0" shrinkToFit="0" vertical="top" wrapText="1"/>
    </xf>
    <xf borderId="0" fillId="7" fontId="2" numFmtId="0" xfId="0" applyAlignment="1" applyFont="1">
      <alignment shrinkToFit="0" vertical="top" wrapText="1"/>
    </xf>
    <xf borderId="8" fillId="0" fontId="21" numFmtId="0" xfId="0" applyAlignment="1" applyBorder="1" applyFont="1">
      <alignment horizontal="center" readingOrder="0" shrinkToFit="0" vertical="top" wrapText="1"/>
    </xf>
    <xf borderId="8" fillId="0" fontId="21" numFmtId="0" xfId="0" applyAlignment="1" applyBorder="1" applyFont="1">
      <alignment horizontal="center" readingOrder="0" shrinkToFit="0" vertical="top" wrapText="0"/>
    </xf>
    <xf borderId="8" fillId="0" fontId="21" numFmtId="0" xfId="0" applyAlignment="1" applyBorder="1" applyFont="1">
      <alignment horizontal="center" shrinkToFit="0" vertical="top" wrapText="0"/>
    </xf>
    <xf borderId="8" fillId="0" fontId="36" numFmtId="0" xfId="0" applyAlignment="1" applyBorder="1" applyFont="1">
      <alignment horizontal="center" readingOrder="0" shrinkToFit="0" vertical="top" wrapText="1"/>
    </xf>
    <xf borderId="8" fillId="0" fontId="21" numFmtId="0" xfId="0" applyAlignment="1" applyBorder="1" applyFont="1">
      <alignment horizontal="center" readingOrder="0" shrinkToFit="0" vertical="top" wrapText="1"/>
    </xf>
    <xf borderId="8" fillId="0" fontId="21" numFmtId="0" xfId="0" applyAlignment="1" applyBorder="1" applyFont="1">
      <alignment horizontal="center" shrinkToFit="0" vertical="top" wrapText="1"/>
    </xf>
    <xf borderId="8" fillId="0" fontId="43" numFmtId="0" xfId="0" applyAlignment="1" applyBorder="1" applyFont="1">
      <alignment horizontal="center" readingOrder="0" shrinkToFit="0" vertical="top" wrapText="1"/>
    </xf>
    <xf borderId="8" fillId="0" fontId="24" numFmtId="0" xfId="0" applyAlignment="1" applyBorder="1" applyFont="1">
      <alignment readingOrder="0" shrinkToFit="0" vertical="top" wrapText="1"/>
    </xf>
    <xf borderId="8" fillId="0" fontId="59" numFmtId="0" xfId="0" applyAlignment="1" applyBorder="1" applyFont="1">
      <alignment readingOrder="0" shrinkToFit="0" vertical="top" wrapText="1"/>
    </xf>
    <xf borderId="8" fillId="0" fontId="59" numFmtId="0" xfId="0" applyAlignment="1" applyBorder="1" applyFont="1">
      <alignment shrinkToFit="0" vertical="top" wrapText="1"/>
    </xf>
    <xf borderId="0" fillId="0" fontId="59" numFmtId="0" xfId="0" applyAlignment="1" applyFont="1">
      <alignment shrinkToFit="0" vertical="top" wrapText="1"/>
    </xf>
    <xf borderId="8" fillId="0" fontId="60" numFmtId="0" xfId="0" applyAlignment="1" applyBorder="1" applyFont="1">
      <alignment readingOrder="0" shrinkToFit="0" vertical="top" wrapText="1"/>
    </xf>
    <xf borderId="8" fillId="0" fontId="61" numFmtId="0" xfId="0" applyAlignment="1" applyBorder="1" applyFont="1">
      <alignment readingOrder="0" shrinkToFit="0" vertical="top" wrapText="1"/>
    </xf>
    <xf borderId="8" fillId="0" fontId="53" numFmtId="0" xfId="0" applyAlignment="1" applyBorder="1" applyFont="1">
      <alignment readingOrder="0" shrinkToFit="0" vertical="top" wrapText="1"/>
    </xf>
    <xf borderId="8" fillId="0" fontId="53" numFmtId="0" xfId="0" applyAlignment="1" applyBorder="1" applyFont="1">
      <alignment shrinkToFit="0" vertical="top" wrapText="1"/>
    </xf>
    <xf borderId="0" fillId="0" fontId="53" numFmtId="0" xfId="0" applyAlignment="1" applyFont="1">
      <alignment shrinkToFit="0" vertical="top" wrapText="1"/>
    </xf>
    <xf borderId="8" fillId="17" fontId="62" numFmtId="0" xfId="0" applyAlignment="1" applyBorder="1" applyFill="1" applyFont="1">
      <alignment readingOrder="0" shrinkToFit="0" vertical="top" wrapText="1"/>
    </xf>
    <xf borderId="8" fillId="17" fontId="61" numFmtId="0" xfId="0" applyAlignment="1" applyBorder="1" applyFont="1">
      <alignment readingOrder="0" shrinkToFit="0" vertical="top" wrapText="1"/>
    </xf>
    <xf borderId="8" fillId="17" fontId="53" numFmtId="0" xfId="0" applyAlignment="1" applyBorder="1" applyFont="1">
      <alignment readingOrder="0" shrinkToFit="0" vertical="top" wrapText="1"/>
    </xf>
    <xf borderId="0" fillId="0" fontId="61" numFmtId="0" xfId="0" applyAlignment="1" applyFont="1">
      <alignment readingOrder="0" shrinkToFit="0" vertical="top" wrapText="1"/>
    </xf>
    <xf borderId="0" fillId="4" fontId="43" numFmtId="0" xfId="0" applyAlignment="1" applyFont="1">
      <alignment horizontal="left" readingOrder="0" shrinkToFit="0" vertical="top" wrapText="1"/>
    </xf>
    <xf borderId="8" fillId="17" fontId="53" numFmtId="0" xfId="0" applyAlignment="1" applyBorder="1" applyFont="1">
      <alignment shrinkToFit="0" vertical="top" wrapText="1"/>
    </xf>
    <xf borderId="9" fillId="0" fontId="61" numFmtId="0" xfId="0" applyAlignment="1" applyBorder="1" applyFont="1">
      <alignment readingOrder="0" shrinkToFit="0" vertical="top" wrapText="1"/>
    </xf>
    <xf borderId="8" fillId="0" fontId="14" numFmtId="0" xfId="0" applyAlignment="1" applyBorder="1" applyFont="1">
      <alignment readingOrder="0" shrinkToFit="0" vertical="top" wrapText="1"/>
    </xf>
    <xf borderId="8" fillId="0" fontId="61" numFmtId="0" xfId="0" applyAlignment="1" applyBorder="1" applyFont="1">
      <alignment shrinkToFit="0" vertical="top" wrapText="1"/>
    </xf>
    <xf borderId="8" fillId="18" fontId="24" numFmtId="0" xfId="0" applyAlignment="1" applyBorder="1" applyFill="1" applyFont="1">
      <alignment horizontal="center" readingOrder="0" shrinkToFit="0" vertical="center" wrapText="1"/>
    </xf>
    <xf borderId="8" fillId="0" fontId="2" numFmtId="0" xfId="0" applyAlignment="1" applyBorder="1" applyFont="1">
      <alignment shrinkToFit="0" vertical="top" wrapText="1"/>
    </xf>
    <xf borderId="8" fillId="18" fontId="63" numFmtId="0" xfId="0" applyAlignment="1" applyBorder="1" applyFont="1">
      <alignment readingOrder="0" shrinkToFit="0" vertical="top" wrapText="1"/>
    </xf>
    <xf borderId="8" fillId="18" fontId="43" numFmtId="0" xfId="0" applyAlignment="1" applyBorder="1" applyFont="1">
      <alignment horizontal="center" readingOrder="0" shrinkToFit="0" vertical="center" wrapText="1"/>
    </xf>
    <xf borderId="8" fillId="18" fontId="61" numFmtId="0" xfId="0" applyAlignment="1" applyBorder="1" applyFont="1">
      <alignment horizontal="center" readingOrder="0" shrinkToFit="0" vertical="center" wrapText="1"/>
    </xf>
    <xf borderId="8" fillId="18" fontId="41" numFmtId="0" xfId="0" applyAlignment="1" applyBorder="1" applyFont="1">
      <alignment horizontal="center" readingOrder="0" shrinkToFit="0" vertical="center" wrapText="1"/>
    </xf>
    <xf borderId="10" fillId="18" fontId="63" numFmtId="0" xfId="0" applyAlignment="1" applyBorder="1" applyFont="1">
      <alignment readingOrder="0" shrinkToFit="0" vertical="top" wrapText="1"/>
    </xf>
    <xf borderId="8" fillId="18" fontId="43" numFmtId="0" xfId="0" applyAlignment="1" applyBorder="1" applyFont="1">
      <alignment horizontal="left" readingOrder="0" shrinkToFit="0" vertical="center" wrapText="1"/>
    </xf>
    <xf borderId="8" fillId="18" fontId="64" numFmtId="0" xfId="0" applyAlignment="1" applyBorder="1" applyFont="1">
      <alignment horizontal="center" readingOrder="0" shrinkToFit="0" vertical="top" wrapText="1"/>
    </xf>
    <xf borderId="0" fillId="4" fontId="65" numFmtId="0" xfId="0" applyAlignment="1" applyFont="1">
      <alignment readingOrder="0" shrinkToFit="0" vertical="top" wrapText="1"/>
    </xf>
    <xf borderId="8" fillId="19" fontId="22" numFmtId="0" xfId="0" applyAlignment="1" applyBorder="1" applyFill="1" applyFont="1">
      <alignment horizontal="center" shrinkToFit="0" vertical="center" wrapText="1"/>
    </xf>
    <xf borderId="8" fillId="19" fontId="66" numFmtId="0" xfId="0" applyAlignment="1" applyBorder="1" applyFont="1">
      <alignment readingOrder="0" shrinkToFit="0" vertical="center" wrapText="1"/>
    </xf>
    <xf borderId="8" fillId="19" fontId="22" numFmtId="0" xfId="0" applyAlignment="1" applyBorder="1" applyFont="1">
      <alignment horizontal="center" shrinkToFit="0" vertical="center" wrapText="1"/>
    </xf>
    <xf borderId="8" fillId="19" fontId="22" numFmtId="0" xfId="0" applyAlignment="1" applyBorder="1" applyFont="1">
      <alignment horizontal="left" readingOrder="0" shrinkToFit="0" vertical="center" wrapText="1"/>
    </xf>
    <xf borderId="8" fillId="19" fontId="22" numFmtId="0" xfId="0" applyAlignment="1" applyBorder="1" applyFont="1">
      <alignment readingOrder="0" shrinkToFit="0" vertical="center" wrapText="1"/>
    </xf>
    <xf borderId="8" fillId="19" fontId="22" numFmtId="166" xfId="0" applyAlignment="1" applyBorder="1" applyFont="1" applyNumberFormat="1">
      <alignment horizontal="center" readingOrder="0" shrinkToFit="0" vertical="center" wrapText="1"/>
    </xf>
    <xf borderId="8" fillId="19" fontId="22" numFmtId="49" xfId="0" applyAlignment="1" applyBorder="1" applyFont="1" applyNumberFormat="1">
      <alignment horizontal="center" readingOrder="0" shrinkToFit="0" vertical="center" wrapText="1"/>
    </xf>
    <xf borderId="8" fillId="19" fontId="22" numFmtId="0" xfId="0" applyAlignment="1" applyBorder="1" applyFont="1">
      <alignment horizontal="center" readingOrder="0" shrinkToFit="0" vertical="center" wrapText="1"/>
    </xf>
    <xf borderId="8" fillId="19" fontId="22" numFmtId="2" xfId="0" applyAlignment="1" applyBorder="1" applyFont="1" applyNumberFormat="1">
      <alignment horizontal="center" readingOrder="0" shrinkToFit="0" vertical="center" wrapText="1"/>
    </xf>
    <xf borderId="8" fillId="19" fontId="21" numFmtId="0" xfId="0" applyAlignment="1" applyBorder="1" applyFont="1">
      <alignment shrinkToFit="0" vertical="center" wrapText="1"/>
    </xf>
    <xf borderId="0" fillId="19" fontId="2" numFmtId="0" xfId="0" applyAlignment="1" applyFont="1">
      <alignment readingOrder="0" shrinkToFit="0" vertical="top" wrapText="1"/>
    </xf>
    <xf borderId="8" fillId="19" fontId="12" numFmtId="0" xfId="0" applyAlignment="1" applyBorder="1" applyFont="1">
      <alignment readingOrder="0" shrinkToFit="0" vertical="top" wrapText="1"/>
    </xf>
    <xf borderId="8" fillId="19" fontId="21" numFmtId="0" xfId="0" applyAlignment="1" applyBorder="1" applyFont="1">
      <alignment horizontal="center" readingOrder="0" shrinkToFit="0" vertical="center" wrapText="0"/>
    </xf>
    <xf borderId="8" fillId="19" fontId="21" numFmtId="0" xfId="0" applyAlignment="1" applyBorder="1" applyFont="1">
      <alignment horizontal="center" readingOrder="0" shrinkToFit="0" vertical="top" wrapText="1"/>
    </xf>
    <xf borderId="8" fillId="19" fontId="21" numFmtId="1" xfId="0" applyAlignment="1" applyBorder="1" applyFont="1" applyNumberFormat="1">
      <alignment readingOrder="0" shrinkToFit="0" vertical="top" wrapText="1"/>
    </xf>
    <xf borderId="8" fillId="19" fontId="21" numFmtId="1" xfId="0" applyAlignment="1" applyBorder="1" applyFont="1" applyNumberFormat="1">
      <alignment shrinkToFit="0" vertical="top" wrapText="1"/>
    </xf>
    <xf borderId="8" fillId="19" fontId="12" numFmtId="3" xfId="0" applyAlignment="1" applyBorder="1" applyFont="1" applyNumberFormat="1">
      <alignment horizontal="right" readingOrder="0" shrinkToFit="0" vertical="top" wrapText="1"/>
    </xf>
    <xf borderId="8" fillId="19" fontId="12" numFmtId="166" xfId="0" applyAlignment="1" applyBorder="1" applyFont="1" applyNumberFormat="1">
      <alignment horizontal="right" readingOrder="0" shrinkToFit="0" vertical="top" wrapText="1"/>
    </xf>
    <xf borderId="8" fillId="19" fontId="21" numFmtId="166" xfId="0" applyAlignment="1" applyBorder="1" applyFont="1" applyNumberFormat="1">
      <alignment horizontal="center" readingOrder="0" shrinkToFit="0" vertical="bottom" wrapText="1"/>
    </xf>
    <xf borderId="8" fillId="19" fontId="43" numFmtId="1" xfId="0" applyAlignment="1" applyBorder="1" applyFont="1" applyNumberFormat="1">
      <alignment horizontal="left" readingOrder="0" shrinkToFit="0" vertical="top" wrapText="1"/>
    </xf>
    <xf borderId="8" fillId="19" fontId="43" numFmtId="0" xfId="0" applyAlignment="1" applyBorder="1" applyFont="1">
      <alignment horizontal="center" readingOrder="0" shrinkToFit="0" vertical="center" wrapText="1"/>
    </xf>
    <xf borderId="8" fillId="19" fontId="43" numFmtId="0" xfId="0" applyAlignment="1" applyBorder="1" applyFont="1">
      <alignment horizontal="center" readingOrder="0" shrinkToFit="0" vertical="top" wrapText="1"/>
    </xf>
    <xf borderId="8" fillId="19" fontId="21" numFmtId="2" xfId="0" applyAlignment="1" applyBorder="1" applyFont="1" applyNumberFormat="1">
      <alignment horizontal="center" readingOrder="0" shrinkToFit="0" vertical="top" wrapText="1"/>
    </xf>
    <xf borderId="8" fillId="19" fontId="53" numFmtId="0" xfId="0" applyAlignment="1" applyBorder="1" applyFont="1">
      <alignment horizontal="center" readingOrder="0" shrinkToFit="0" vertical="bottom" wrapText="1"/>
    </xf>
    <xf borderId="0" fillId="19" fontId="67" numFmtId="0" xfId="0" applyAlignment="1" applyFont="1">
      <alignment readingOrder="0" shrinkToFit="0" vertical="top" wrapText="1"/>
    </xf>
    <xf borderId="8" fillId="19" fontId="43" numFmtId="1" xfId="0" applyAlignment="1" applyBorder="1" applyFont="1" applyNumberFormat="1">
      <alignment horizontal="left" readingOrder="0" shrinkToFit="0" vertical="top" wrapText="1"/>
    </xf>
    <xf borderId="8" fillId="19" fontId="21" numFmtId="1" xfId="0" applyAlignment="1" applyBorder="1" applyFont="1" applyNumberFormat="1">
      <alignment readingOrder="0" shrinkToFit="0" vertical="top" wrapText="1"/>
    </xf>
    <xf borderId="8" fillId="19" fontId="21" numFmtId="49" xfId="0" applyAlignment="1" applyBorder="1" applyFont="1" applyNumberFormat="1">
      <alignment readingOrder="0" shrinkToFit="0" vertical="top" wrapText="1"/>
    </xf>
    <xf borderId="8" fillId="19" fontId="21" numFmtId="0" xfId="0" applyAlignment="1" applyBorder="1" applyFont="1">
      <alignment horizontal="center" shrinkToFit="0" vertical="center" wrapText="1"/>
    </xf>
    <xf borderId="8" fillId="19" fontId="68" numFmtId="0" xfId="0" applyAlignment="1" applyBorder="1" applyFont="1">
      <alignment readingOrder="0" shrinkToFit="0" vertical="top" wrapText="1"/>
    </xf>
    <xf borderId="8" fillId="19" fontId="4" numFmtId="0" xfId="0" applyAlignment="1" applyBorder="1" applyFont="1">
      <alignment readingOrder="0" shrinkToFit="0" vertical="top" wrapText="1"/>
    </xf>
    <xf borderId="8" fillId="19" fontId="2" numFmtId="0" xfId="0" applyAlignment="1" applyBorder="1" applyFont="1">
      <alignment readingOrder="0" shrinkToFit="0" vertical="top" wrapText="1"/>
    </xf>
    <xf borderId="8" fillId="19" fontId="21" numFmtId="0" xfId="0" applyAlignment="1" applyBorder="1" applyFont="1">
      <alignment horizontal="center" readingOrder="0" shrinkToFit="0" vertical="top" wrapText="1"/>
    </xf>
    <xf borderId="0" fillId="19" fontId="43" numFmtId="1" xfId="0" applyAlignment="1" applyFont="1" applyNumberFormat="1">
      <alignment horizontal="left" readingOrder="0" shrinkToFit="0" vertical="top" wrapText="1"/>
    </xf>
    <xf borderId="8" fillId="19" fontId="12" numFmtId="1" xfId="0" applyAlignment="1" applyBorder="1" applyFont="1" applyNumberFormat="1">
      <alignment readingOrder="0" shrinkToFit="0" vertical="top" wrapText="1"/>
    </xf>
    <xf borderId="8" fillId="19" fontId="21" numFmtId="0" xfId="0" applyAlignment="1" applyBorder="1" applyFont="1">
      <alignment horizontal="center" shrinkToFit="0" vertical="top" wrapText="1"/>
    </xf>
    <xf borderId="8" fillId="20" fontId="21" numFmtId="0" xfId="0" applyAlignment="1" applyBorder="1" applyFill="1" applyFont="1">
      <alignment horizontal="center" shrinkToFit="0" vertical="center" wrapText="1"/>
    </xf>
    <xf borderId="8" fillId="20" fontId="69" numFmtId="0" xfId="0" applyAlignment="1" applyBorder="1" applyFont="1">
      <alignment horizontal="center" readingOrder="0" shrinkToFit="0" vertical="top" wrapText="1"/>
    </xf>
    <xf borderId="8" fillId="20" fontId="4" numFmtId="0" xfId="0" applyAlignment="1" applyBorder="1" applyFont="1">
      <alignment readingOrder="0" shrinkToFit="0" vertical="top" wrapText="1"/>
    </xf>
    <xf borderId="8" fillId="20" fontId="2" numFmtId="0" xfId="0" applyAlignment="1" applyBorder="1" applyFont="1">
      <alignment readingOrder="0" shrinkToFit="0" vertical="top" wrapText="1"/>
    </xf>
    <xf borderId="8" fillId="20" fontId="21" numFmtId="0" xfId="0" applyAlignment="1" applyBorder="1" applyFont="1">
      <alignment horizontal="center" readingOrder="0" shrinkToFit="0" vertical="top" wrapText="1"/>
    </xf>
    <xf borderId="8" fillId="20" fontId="12" numFmtId="0" xfId="0" applyAlignment="1" applyBorder="1" applyFont="1">
      <alignment readingOrder="0" shrinkToFit="0" vertical="top" wrapText="1"/>
    </xf>
    <xf borderId="8" fillId="20" fontId="21" numFmtId="0" xfId="0" applyAlignment="1" applyBorder="1" applyFont="1">
      <alignment horizontal="center" readingOrder="0" shrinkToFit="0" vertical="top" wrapText="1"/>
    </xf>
    <xf borderId="8" fillId="20" fontId="21" numFmtId="1" xfId="0" applyAlignment="1" applyBorder="1" applyFont="1" applyNumberFormat="1">
      <alignment readingOrder="0" shrinkToFit="0" vertical="top" wrapText="1"/>
    </xf>
    <xf borderId="8" fillId="20" fontId="21" numFmtId="1" xfId="0" applyAlignment="1" applyBorder="1" applyFont="1" applyNumberFormat="1">
      <alignment shrinkToFit="0" vertical="top" wrapText="1"/>
    </xf>
    <xf borderId="8" fillId="20" fontId="12" numFmtId="3" xfId="0" applyAlignment="1" applyBorder="1" applyFont="1" applyNumberFormat="1">
      <alignment horizontal="right" readingOrder="0" shrinkToFit="0" vertical="top" wrapText="1"/>
    </xf>
    <xf borderId="8" fillId="20" fontId="12" numFmtId="166" xfId="0" applyAlignment="1" applyBorder="1" applyFont="1" applyNumberFormat="1">
      <alignment horizontal="right" readingOrder="0" shrinkToFit="0" vertical="top" wrapText="1"/>
    </xf>
    <xf borderId="8" fillId="20" fontId="21" numFmtId="166" xfId="0" applyAlignment="1" applyBorder="1" applyFont="1" applyNumberFormat="1">
      <alignment horizontal="center" readingOrder="0" shrinkToFit="0" vertical="bottom" wrapText="1"/>
    </xf>
    <xf borderId="8" fillId="20" fontId="43" numFmtId="1" xfId="0" applyAlignment="1" applyBorder="1" applyFont="1" applyNumberFormat="1">
      <alignment horizontal="left" readingOrder="0" shrinkToFit="0" vertical="top" wrapText="1"/>
    </xf>
    <xf borderId="8" fillId="20" fontId="21" numFmtId="1" xfId="0" applyAlignment="1" applyBorder="1" applyFont="1" applyNumberFormat="1">
      <alignment horizontal="left" readingOrder="0" shrinkToFit="0" vertical="top" wrapText="1"/>
    </xf>
    <xf borderId="8" fillId="20" fontId="12" numFmtId="1" xfId="0" applyAlignment="1" applyBorder="1" applyFont="1" applyNumberFormat="1">
      <alignment readingOrder="0" shrinkToFit="0" vertical="top" wrapText="1"/>
    </xf>
    <xf borderId="8" fillId="20" fontId="21" numFmtId="49" xfId="0" applyAlignment="1" applyBorder="1" applyFont="1" applyNumberFormat="1">
      <alignment readingOrder="0" shrinkToFit="0" vertical="top" wrapText="1"/>
    </xf>
    <xf borderId="8" fillId="20" fontId="21" numFmtId="0" xfId="0" applyAlignment="1" applyBorder="1" applyFont="1">
      <alignment horizontal="center" shrinkToFit="0" vertical="top" wrapText="1"/>
    </xf>
    <xf borderId="8" fillId="20" fontId="21" numFmtId="2" xfId="0" applyAlignment="1" applyBorder="1" applyFont="1" applyNumberFormat="1">
      <alignment horizontal="center" readingOrder="0" shrinkToFit="0" vertical="top" wrapText="1"/>
    </xf>
    <xf borderId="8" fillId="20" fontId="53" numFmtId="0" xfId="0" applyAlignment="1" applyBorder="1" applyFont="1">
      <alignment horizontal="center" readingOrder="0" shrinkToFit="0" vertical="bottom" wrapText="1"/>
    </xf>
    <xf borderId="8" fillId="20" fontId="2" numFmtId="0" xfId="0" applyAlignment="1" applyBorder="1" applyFont="1">
      <alignment readingOrder="0" shrinkToFit="0" vertical="top" wrapText="1"/>
    </xf>
    <xf borderId="8" fillId="20" fontId="66" numFmtId="0" xfId="0" applyAlignment="1" applyBorder="1" applyFont="1">
      <alignment readingOrder="0" shrinkToFit="0" vertical="top" wrapText="1"/>
    </xf>
    <xf borderId="8" fillId="19" fontId="2" numFmtId="0" xfId="0" applyAlignment="1" applyBorder="1" applyFont="1">
      <alignment readingOrder="0" shrinkToFit="0" vertical="top" wrapText="1"/>
    </xf>
    <xf borderId="8" fillId="19" fontId="66" numFmtId="0" xfId="0" applyAlignment="1" applyBorder="1" applyFont="1">
      <alignment readingOrder="0" shrinkToFit="0" vertical="top" wrapText="1"/>
    </xf>
    <xf borderId="8" fillId="19" fontId="21" numFmtId="1" xfId="0" applyAlignment="1" applyBorder="1" applyFont="1" applyNumberFormat="1">
      <alignment horizontal="left" readingOrder="0" shrinkToFit="0" vertical="top" wrapText="1"/>
    </xf>
    <xf borderId="8" fillId="20" fontId="12" numFmtId="0" xfId="0" applyAlignment="1" applyBorder="1" applyFont="1">
      <alignment readingOrder="0" shrinkToFit="0" vertical="top" wrapText="1"/>
    </xf>
    <xf borderId="8" fillId="11" fontId="21" numFmtId="0" xfId="0" applyAlignment="1" applyBorder="1" applyFont="1">
      <alignment horizontal="center" shrinkToFit="0" vertical="center" wrapText="1"/>
    </xf>
    <xf borderId="8" fillId="11" fontId="2" numFmtId="0" xfId="0" applyAlignment="1" applyBorder="1" applyFont="1">
      <alignment readingOrder="0" shrinkToFit="0" vertical="top" wrapText="1"/>
    </xf>
    <xf borderId="8" fillId="11" fontId="66" numFmtId="0" xfId="0" applyAlignment="1" applyBorder="1" applyFont="1">
      <alignment readingOrder="0" shrinkToFit="0" vertical="top" wrapText="1"/>
    </xf>
    <xf borderId="8" fillId="11" fontId="2" numFmtId="0" xfId="0" applyAlignment="1" applyBorder="1" applyFont="1">
      <alignment readingOrder="0" shrinkToFit="0" vertical="top" wrapText="1"/>
    </xf>
    <xf borderId="8" fillId="11" fontId="21" numFmtId="0" xfId="0" applyAlignment="1" applyBorder="1" applyFont="1">
      <alignment horizontal="center" readingOrder="0" shrinkToFit="0" vertical="top" wrapText="1"/>
    </xf>
    <xf borderId="8" fillId="11" fontId="12" numFmtId="0" xfId="0" applyAlignment="1" applyBorder="1" applyFont="1">
      <alignment readingOrder="0" shrinkToFit="0" vertical="top" wrapText="1"/>
    </xf>
    <xf borderId="8" fillId="11" fontId="21" numFmtId="0" xfId="0" applyAlignment="1" applyBorder="1" applyFont="1">
      <alignment horizontal="center" readingOrder="0" shrinkToFit="0" vertical="top" wrapText="1"/>
    </xf>
    <xf borderId="8" fillId="11" fontId="21" numFmtId="1" xfId="0" applyAlignment="1" applyBorder="1" applyFont="1" applyNumberFormat="1">
      <alignment readingOrder="0" shrinkToFit="0" vertical="top" wrapText="1"/>
    </xf>
    <xf borderId="8" fillId="11" fontId="21" numFmtId="1" xfId="0" applyAlignment="1" applyBorder="1" applyFont="1" applyNumberFormat="1">
      <alignment shrinkToFit="0" vertical="top" wrapText="1"/>
    </xf>
    <xf borderId="8" fillId="11" fontId="12" numFmtId="3" xfId="0" applyAlignment="1" applyBorder="1" applyFont="1" applyNumberFormat="1">
      <alignment horizontal="right" readingOrder="0" shrinkToFit="0" vertical="top" wrapText="1"/>
    </xf>
    <xf borderId="8" fillId="11" fontId="12" numFmtId="166" xfId="0" applyAlignment="1" applyBorder="1" applyFont="1" applyNumberFormat="1">
      <alignment horizontal="right" readingOrder="0" shrinkToFit="0" vertical="top" wrapText="1"/>
    </xf>
    <xf borderId="8" fillId="11" fontId="21" numFmtId="166" xfId="0" applyAlignment="1" applyBorder="1" applyFont="1" applyNumberFormat="1">
      <alignment horizontal="center" readingOrder="0" shrinkToFit="0" vertical="bottom" wrapText="1"/>
    </xf>
    <xf borderId="8" fillId="11" fontId="43" numFmtId="1" xfId="0" applyAlignment="1" applyBorder="1" applyFont="1" applyNumberFormat="1">
      <alignment horizontal="left" readingOrder="0" shrinkToFit="0" vertical="top" wrapText="1"/>
    </xf>
    <xf borderId="8" fillId="11" fontId="21" numFmtId="1" xfId="0" applyAlignment="1" applyBorder="1" applyFont="1" applyNumberFormat="1">
      <alignment horizontal="left" readingOrder="0" shrinkToFit="0" vertical="top" wrapText="1"/>
    </xf>
    <xf borderId="8" fillId="11" fontId="12" numFmtId="1" xfId="0" applyAlignment="1" applyBorder="1" applyFont="1" applyNumberFormat="1">
      <alignment readingOrder="0" shrinkToFit="0" vertical="top" wrapText="1"/>
    </xf>
    <xf borderId="8" fillId="11" fontId="21" numFmtId="49" xfId="0" applyAlignment="1" applyBorder="1" applyFont="1" applyNumberFormat="1">
      <alignment readingOrder="0" shrinkToFit="0" vertical="top" wrapText="1"/>
    </xf>
    <xf borderId="8" fillId="11" fontId="21" numFmtId="0" xfId="0" applyAlignment="1" applyBorder="1" applyFont="1">
      <alignment horizontal="center" shrinkToFit="0" vertical="top" wrapText="1"/>
    </xf>
    <xf borderId="8" fillId="11" fontId="21" numFmtId="2" xfId="0" applyAlignment="1" applyBorder="1" applyFont="1" applyNumberFormat="1">
      <alignment horizontal="center" readingOrder="0" shrinkToFit="0" vertical="top" wrapText="1"/>
    </xf>
    <xf borderId="8" fillId="11" fontId="53" numFmtId="0" xfId="0" applyAlignment="1" applyBorder="1" applyFont="1">
      <alignment horizontal="center" readingOrder="0" shrinkToFit="0" vertical="bottom" wrapText="1"/>
    </xf>
    <xf borderId="8" fillId="20" fontId="66" numFmtId="0" xfId="0" applyAlignment="1" applyBorder="1" applyFont="1">
      <alignment readingOrder="0" shrinkToFit="0" vertical="top" wrapText="1"/>
    </xf>
    <xf borderId="8" fillId="20" fontId="12" numFmtId="0" xfId="0" applyAlignment="1" applyBorder="1" applyFont="1">
      <alignment shrinkToFit="0" vertical="top" wrapText="1"/>
    </xf>
    <xf borderId="8" fillId="20" fontId="21" numFmtId="1" xfId="0" applyAlignment="1" applyBorder="1" applyFont="1" applyNumberFormat="1">
      <alignment horizontal="left" readingOrder="0" shrinkToFit="0" vertical="top" wrapText="1"/>
    </xf>
    <xf borderId="8" fillId="11" fontId="12" numFmtId="0" xfId="0" applyAlignment="1" applyBorder="1" applyFont="1">
      <alignment readingOrder="0" shrinkToFit="0" vertical="top" wrapText="1"/>
    </xf>
    <xf borderId="8" fillId="11" fontId="4" numFmtId="0" xfId="0" applyAlignment="1" applyBorder="1" applyFont="1">
      <alignment readingOrder="0" shrinkToFit="0" vertical="top" wrapText="1"/>
    </xf>
    <xf borderId="8" fillId="20" fontId="21" numFmtId="0" xfId="0" applyAlignment="1" applyBorder="1" applyFont="1">
      <alignment shrinkToFit="0" vertical="center" wrapText="1"/>
    </xf>
    <xf borderId="0" fillId="20" fontId="70" numFmtId="0" xfId="0" applyAlignment="1" applyFont="1">
      <alignment readingOrder="0" shrinkToFit="0" vertical="top" wrapText="1"/>
    </xf>
    <xf borderId="8" fillId="20" fontId="43" numFmtId="1" xfId="0" applyAlignment="1" applyBorder="1" applyFont="1" applyNumberFormat="1">
      <alignment horizontal="left" readingOrder="0" shrinkToFit="0" vertical="top" wrapText="1"/>
    </xf>
    <xf borderId="0" fillId="20" fontId="2" numFmtId="166" xfId="0" applyAlignment="1" applyFont="1" applyNumberFormat="1">
      <alignment readingOrder="0" shrinkToFit="0" vertical="top" wrapText="1"/>
    </xf>
    <xf borderId="8" fillId="20" fontId="71" numFmtId="0" xfId="0" applyAlignment="1" applyBorder="1" applyFont="1">
      <alignment readingOrder="0" shrinkToFit="0" vertical="top" wrapText="1"/>
    </xf>
    <xf borderId="8" fillId="20" fontId="64" numFmtId="0" xfId="0" applyAlignment="1" applyBorder="1" applyFont="1">
      <alignment readingOrder="0" shrinkToFit="0" vertical="top" wrapText="1"/>
    </xf>
    <xf borderId="8" fillId="20" fontId="72" numFmtId="0" xfId="0" applyAlignment="1" applyBorder="1" applyFont="1">
      <alignment horizontal="left" readingOrder="0" shrinkToFit="0" vertical="top" wrapText="1"/>
    </xf>
    <xf borderId="8" fillId="20" fontId="66" numFmtId="0" xfId="0" applyAlignment="1" applyBorder="1" applyFont="1">
      <alignment shrinkToFit="0" vertical="top" wrapText="1"/>
    </xf>
    <xf borderId="8" fillId="20" fontId="73" numFmtId="0" xfId="0" applyAlignment="1" applyBorder="1" applyFont="1">
      <alignment horizontal="center" readingOrder="0" shrinkToFit="0" vertical="top" wrapText="1"/>
    </xf>
    <xf borderId="8" fillId="20" fontId="12" numFmtId="166" xfId="0" applyAlignment="1" applyBorder="1" applyFont="1" applyNumberFormat="1">
      <alignment horizontal="right" shrinkToFit="0" vertical="top" wrapText="1"/>
    </xf>
    <xf borderId="8" fillId="20" fontId="21" numFmtId="0" xfId="0" applyAlignment="1" applyBorder="1" applyFont="1">
      <alignment horizontal="center" shrinkToFit="0" vertical="top" wrapText="1"/>
    </xf>
    <xf borderId="8" fillId="20" fontId="21" numFmtId="1" xfId="0" applyAlignment="1" applyBorder="1" applyFont="1" applyNumberFormat="1">
      <alignment horizontal="center" readingOrder="0" shrinkToFit="0" vertical="top" wrapText="1"/>
    </xf>
    <xf borderId="8" fillId="20" fontId="21" numFmtId="0" xfId="0" applyAlignment="1" applyBorder="1" applyFont="1">
      <alignment shrinkToFit="0" vertical="top" wrapText="1"/>
    </xf>
    <xf borderId="8" fillId="20" fontId="43" numFmtId="2" xfId="0" applyAlignment="1" applyBorder="1" applyFont="1" applyNumberFormat="1">
      <alignment horizontal="center" readingOrder="0" shrinkToFit="0" vertical="top" wrapText="1"/>
    </xf>
    <xf borderId="8" fillId="20" fontId="53" numFmtId="0" xfId="0" applyAlignment="1" applyBorder="1" applyFont="1">
      <alignment horizontal="center" shrinkToFit="0" vertical="bottom" wrapText="1"/>
    </xf>
    <xf borderId="8" fillId="20" fontId="21" numFmtId="0" xfId="0" applyAlignment="1" applyBorder="1" applyFont="1">
      <alignment horizontal="left" readingOrder="0" shrinkToFit="0" vertical="top" wrapText="1"/>
    </xf>
    <xf borderId="8" fillId="8" fontId="29" numFmtId="0" xfId="0" applyAlignment="1" applyBorder="1" applyFont="1">
      <alignment horizontal="center" readingOrder="0" shrinkToFit="0" vertical="top" wrapText="1"/>
    </xf>
    <xf borderId="8" fillId="8" fontId="74" numFmtId="0" xfId="0" applyAlignment="1" applyBorder="1" applyFont="1">
      <alignment horizontal="center" readingOrder="0" shrinkToFit="0" vertical="top" wrapText="1"/>
    </xf>
    <xf borderId="8" fillId="8" fontId="66" numFmtId="0" xfId="0" applyAlignment="1" applyBorder="1" applyFont="1">
      <alignment horizontal="center" readingOrder="0" shrinkToFit="0" vertical="top" wrapText="1"/>
    </xf>
    <xf borderId="8" fillId="8" fontId="29" numFmtId="0" xfId="0" applyAlignment="1" applyBorder="1" applyFont="1">
      <alignment horizontal="center" readingOrder="0" shrinkToFit="0" vertical="top" wrapText="0"/>
    </xf>
    <xf borderId="8" fillId="8" fontId="75" numFmtId="0" xfId="0" applyAlignment="1" applyBorder="1" applyFont="1">
      <alignment horizontal="center" shrinkToFit="0" vertical="top" wrapText="1"/>
    </xf>
    <xf borderId="8" fillId="8" fontId="29" numFmtId="0" xfId="0" applyAlignment="1" applyBorder="1" applyFont="1">
      <alignment horizontal="left" readingOrder="0" shrinkToFit="0" vertical="top" wrapText="1"/>
    </xf>
    <xf borderId="8" fillId="8" fontId="76" numFmtId="0" xfId="0" applyAlignment="1" applyBorder="1" applyFont="1">
      <alignment horizontal="center" shrinkToFit="0" vertical="top" wrapText="1"/>
    </xf>
    <xf borderId="8" fillId="8" fontId="77" numFmtId="0" xfId="0" applyAlignment="1" applyBorder="1" applyFont="1">
      <alignment horizontal="center" readingOrder="0" shrinkToFit="0" vertical="top" wrapText="1"/>
    </xf>
    <xf borderId="0" fillId="8" fontId="42" numFmtId="0" xfId="0" applyAlignment="1" applyFont="1">
      <alignment horizontal="center" readingOrder="0" shrinkToFit="0" vertical="top" wrapText="1"/>
    </xf>
    <xf borderId="8" fillId="8" fontId="12" numFmtId="0" xfId="0" applyAlignment="1" applyBorder="1" applyFont="1">
      <alignment horizontal="center" readingOrder="0" shrinkToFit="0" vertical="top" wrapText="1"/>
    </xf>
    <xf borderId="8" fillId="8" fontId="36" numFmtId="0" xfId="0" applyAlignment="1" applyBorder="1" applyFont="1">
      <alignment horizontal="center" readingOrder="0" shrinkToFit="0" vertical="top" wrapText="1"/>
    </xf>
    <xf borderId="8" fillId="8" fontId="36" numFmtId="166" xfId="0" applyAlignment="1" applyBorder="1" applyFont="1" applyNumberFormat="1">
      <alignment horizontal="center" readingOrder="0" shrinkToFit="0" vertical="top" wrapText="0"/>
    </xf>
    <xf borderId="8" fillId="8" fontId="12" numFmtId="166" xfId="0" applyAlignment="1" applyBorder="1" applyFont="1" applyNumberFormat="1">
      <alignment horizontal="center" readingOrder="0" shrinkToFit="0" vertical="top" wrapText="1"/>
    </xf>
    <xf borderId="8" fillId="8" fontId="36" numFmtId="166" xfId="0" applyAlignment="1" applyBorder="1" applyFont="1" applyNumberFormat="1">
      <alignment horizontal="center" readingOrder="0" shrinkToFit="0" vertical="top" wrapText="1"/>
    </xf>
    <xf borderId="8" fillId="8" fontId="78" numFmtId="166" xfId="0" applyAlignment="1" applyBorder="1" applyFont="1" applyNumberFormat="1">
      <alignment horizontal="center" readingOrder="0" shrinkToFit="0" vertical="top" wrapText="1"/>
    </xf>
    <xf borderId="8" fillId="8" fontId="78" numFmtId="166" xfId="0" applyAlignment="1" applyBorder="1" applyFont="1" applyNumberFormat="1">
      <alignment horizontal="left" readingOrder="0" shrinkToFit="0" vertical="top" wrapText="1"/>
    </xf>
    <xf borderId="8" fillId="8" fontId="36" numFmtId="0" xfId="0" applyAlignment="1" applyBorder="1" applyFont="1">
      <alignment horizontal="center" readingOrder="0" shrinkToFit="0" vertical="top" wrapText="1"/>
    </xf>
    <xf borderId="8" fillId="8" fontId="78" numFmtId="0" xfId="0" applyAlignment="1" applyBorder="1" applyFont="1">
      <alignment horizontal="center" readingOrder="0" shrinkToFit="0" vertical="top" wrapText="1"/>
    </xf>
    <xf borderId="8" fillId="8" fontId="36" numFmtId="0" xfId="0" applyAlignment="1" applyBorder="1" applyFont="1">
      <alignment horizontal="center" readingOrder="0" shrinkToFit="0" vertical="top" wrapText="1"/>
    </xf>
    <xf borderId="8" fillId="8" fontId="36" numFmtId="0" xfId="0" applyAlignment="1" applyBorder="1" applyFont="1">
      <alignment horizontal="center" readingOrder="0" shrinkToFit="0" vertical="top" wrapText="0"/>
    </xf>
    <xf borderId="8" fillId="8" fontId="36" numFmtId="0" xfId="0" applyAlignment="1" applyBorder="1" applyFont="1">
      <alignment horizontal="center" shrinkToFit="0" vertical="top" wrapText="0"/>
    </xf>
    <xf borderId="8" fillId="8" fontId="12" numFmtId="166" xfId="0" applyAlignment="1" applyBorder="1" applyFont="1" applyNumberFormat="1">
      <alignment horizontal="center" readingOrder="0" shrinkToFit="0" vertical="top" wrapText="1"/>
    </xf>
    <xf borderId="8" fillId="8" fontId="78" numFmtId="166" xfId="0" applyAlignment="1" applyBorder="1" applyFont="1" applyNumberFormat="1">
      <alignment horizontal="left" readingOrder="0" shrinkToFit="0" vertical="top" wrapText="1"/>
    </xf>
    <xf borderId="8" fillId="8" fontId="78" numFmtId="166" xfId="0" applyAlignment="1" applyBorder="1" applyFont="1" applyNumberFormat="1">
      <alignment horizontal="left" readingOrder="0" shrinkToFit="0" vertical="top" wrapText="1"/>
    </xf>
    <xf borderId="8" fillId="8" fontId="79" numFmtId="0" xfId="0" applyAlignment="1" applyBorder="1" applyFont="1">
      <alignment horizontal="center" readingOrder="0" shrinkToFit="0" vertical="top" wrapText="1"/>
    </xf>
    <xf borderId="8" fillId="8" fontId="21" numFmtId="0" xfId="0" applyAlignment="1" applyBorder="1" applyFont="1">
      <alignment horizontal="center" readingOrder="0" shrinkToFit="0" vertical="top" wrapText="1"/>
    </xf>
    <xf borderId="8" fillId="8" fontId="0" numFmtId="0" xfId="0" applyAlignment="1" applyBorder="1" applyFont="1">
      <alignment horizontal="center" readingOrder="0" shrinkToFit="0" vertical="top" wrapText="1"/>
    </xf>
    <xf borderId="8" fillId="8" fontId="0" numFmtId="166" xfId="0" applyAlignment="1" applyBorder="1" applyFont="1" applyNumberFormat="1">
      <alignment horizontal="center" readingOrder="0" shrinkToFit="0" vertical="top" wrapText="1"/>
    </xf>
    <xf borderId="8" fillId="8" fontId="12" numFmtId="0" xfId="0" applyAlignment="1" applyBorder="1" applyFont="1">
      <alignment horizontal="center" readingOrder="0" shrinkToFit="0" vertical="top" wrapText="1"/>
    </xf>
    <xf borderId="8" fillId="8" fontId="36" numFmtId="166" xfId="0" applyAlignment="1" applyBorder="1" applyFont="1" applyNumberFormat="1">
      <alignment horizontal="left" readingOrder="0" shrinkToFit="0" vertical="top" wrapText="1"/>
    </xf>
    <xf borderId="8" fillId="13" fontId="76" numFmtId="0" xfId="0" applyAlignment="1" applyBorder="1" applyFont="1">
      <alignment horizontal="center" shrinkToFit="0" vertical="top" wrapText="1"/>
    </xf>
    <xf borderId="8" fillId="8" fontId="21" numFmtId="0" xfId="0" applyAlignment="1" applyBorder="1" applyFont="1">
      <alignment horizontal="center" shrinkToFit="0" vertical="top" wrapText="1"/>
    </xf>
    <xf borderId="8" fillId="8" fontId="0" numFmtId="0" xfId="0" applyAlignment="1" applyBorder="1" applyFont="1">
      <alignment horizontal="center" shrinkToFit="0" vertical="top" wrapText="1"/>
    </xf>
    <xf borderId="8" fillId="8" fontId="0" numFmtId="0" xfId="0" applyAlignment="1" applyBorder="1" applyFont="1">
      <alignment horizontal="center" readingOrder="0" shrinkToFit="0" vertical="top" wrapText="1"/>
    </xf>
    <xf borderId="8" fillId="8" fontId="12" numFmtId="0" xfId="0" applyAlignment="1" applyBorder="1" applyFont="1">
      <alignment horizontal="center" readingOrder="0" shrinkToFit="0" vertical="top" wrapText="0"/>
    </xf>
    <xf borderId="8" fillId="8" fontId="21" numFmtId="166" xfId="0" applyAlignment="1" applyBorder="1" applyFont="1" applyNumberFormat="1">
      <alignment horizontal="center" shrinkToFit="0" vertical="top" wrapText="1"/>
    </xf>
    <xf borderId="8" fillId="8" fontId="12" numFmtId="166" xfId="0" applyAlignment="1" applyBorder="1" applyFont="1" applyNumberFormat="1">
      <alignment horizontal="center" shrinkToFit="0" vertical="top" wrapText="1"/>
    </xf>
    <xf borderId="8" fillId="8" fontId="12" numFmtId="166" xfId="0" applyAlignment="1" applyBorder="1" applyFont="1" applyNumberFormat="1">
      <alignment horizontal="center" shrinkToFit="0" vertical="top" wrapText="1"/>
    </xf>
    <xf borderId="8" fillId="8" fontId="12" numFmtId="166" xfId="0" applyAlignment="1" applyBorder="1" applyFont="1" applyNumberFormat="1">
      <alignment horizontal="center" readingOrder="0" shrinkToFit="0" vertical="top" wrapText="1"/>
    </xf>
    <xf borderId="8" fillId="8" fontId="80" numFmtId="166" xfId="0" applyAlignment="1" applyBorder="1" applyFont="1" applyNumberFormat="1">
      <alignment readingOrder="0" shrinkToFit="0" vertical="top" wrapText="1"/>
    </xf>
    <xf borderId="8" fillId="8" fontId="28" numFmtId="166" xfId="0" applyAlignment="1" applyBorder="1" applyFont="1" applyNumberFormat="1">
      <alignment readingOrder="0" shrinkToFit="0" vertical="top" wrapText="1"/>
    </xf>
    <xf borderId="8" fillId="8" fontId="43" numFmtId="166" xfId="0" applyAlignment="1" applyBorder="1" applyFont="1" applyNumberFormat="1">
      <alignment horizontal="center" readingOrder="0" shrinkToFit="0" vertical="top" wrapText="1"/>
    </xf>
    <xf borderId="8" fillId="8" fontId="21" numFmtId="166" xfId="0" applyAlignment="1" applyBorder="1" applyFont="1" applyNumberFormat="1">
      <alignment horizontal="center" readingOrder="0" shrinkToFit="0" vertical="top" wrapText="1"/>
    </xf>
    <xf borderId="8" fillId="8" fontId="21" numFmtId="0" xfId="0" applyAlignment="1" applyBorder="1" applyFont="1">
      <alignment horizontal="center" shrinkToFit="0" vertical="top" wrapText="1"/>
    </xf>
    <xf borderId="8" fillId="8" fontId="21" numFmtId="0" xfId="0" applyAlignment="1" applyBorder="1" applyFont="1">
      <alignment horizontal="center" readingOrder="0" shrinkToFit="0" vertical="top" wrapText="1"/>
    </xf>
    <xf borderId="8" fillId="8" fontId="0" numFmtId="0" xfId="0" applyAlignment="1" applyBorder="1" applyFont="1">
      <alignment horizontal="center" shrinkToFit="0" vertical="top" wrapText="1"/>
    </xf>
    <xf borderId="8" fillId="8" fontId="2" numFmtId="166" xfId="0" applyAlignment="1" applyBorder="1" applyFont="1" applyNumberFormat="1">
      <alignment readingOrder="0" shrinkToFit="0" vertical="top" wrapText="1"/>
    </xf>
    <xf borderId="8" fillId="8" fontId="2" numFmtId="166" xfId="0" applyAlignment="1" applyBorder="1" applyFont="1" applyNumberFormat="1">
      <alignment readingOrder="0" shrinkToFit="0" vertical="top" wrapText="1"/>
    </xf>
    <xf borderId="8" fillId="8" fontId="21" numFmtId="166" xfId="0" applyAlignment="1" applyBorder="1" applyFont="1" applyNumberFormat="1">
      <alignment horizontal="center" shrinkToFit="0" vertical="top" wrapText="1"/>
    </xf>
    <xf borderId="0" fillId="8" fontId="43" numFmtId="0" xfId="0" applyAlignment="1" applyFont="1">
      <alignment horizontal="center" readingOrder="0" shrinkToFit="0" vertical="top" wrapText="1"/>
    </xf>
    <xf borderId="8" fillId="8" fontId="21" numFmtId="166" xfId="0" applyAlignment="1" applyBorder="1" applyFont="1" applyNumberFormat="1">
      <alignment horizontal="center" readingOrder="0" shrinkToFit="0" vertical="top" wrapText="1"/>
    </xf>
    <xf borderId="8" fillId="8" fontId="43" numFmtId="166" xfId="0" applyAlignment="1" applyBorder="1" applyFont="1" applyNumberFormat="1">
      <alignment horizontal="center" readingOrder="0" shrinkToFit="0" vertical="top" wrapText="1"/>
    </xf>
    <xf borderId="8" fillId="8" fontId="36" numFmtId="166" xfId="0" applyAlignment="1" applyBorder="1" applyFont="1" applyNumberFormat="1">
      <alignment horizontal="center" shrinkToFit="0" vertical="top" wrapText="0"/>
    </xf>
    <xf borderId="8" fillId="8" fontId="36" numFmtId="1" xfId="0" applyAlignment="1" applyBorder="1" applyFont="1" applyNumberFormat="1">
      <alignment horizontal="center" readingOrder="0" shrinkToFit="0" vertical="top" wrapText="1"/>
    </xf>
    <xf borderId="8" fillId="8" fontId="43" numFmtId="166" xfId="0" applyAlignment="1" applyBorder="1" applyFont="1" applyNumberFormat="1">
      <alignment horizontal="center" readingOrder="0" shrinkToFit="0" vertical="top" wrapText="1"/>
    </xf>
    <xf borderId="8" fillId="8" fontId="21" numFmtId="0" xfId="0" applyAlignment="1" applyBorder="1" applyFont="1">
      <alignment horizontal="center" readingOrder="0" shrinkToFit="0" vertical="top" wrapText="1"/>
    </xf>
    <xf borderId="8" fillId="8" fontId="21" numFmtId="166" xfId="0" applyAlignment="1" applyBorder="1" applyFont="1" applyNumberFormat="1">
      <alignment horizontal="center" shrinkToFit="0" vertical="top" wrapText="1"/>
    </xf>
    <xf borderId="8" fillId="8" fontId="28" numFmtId="0" xfId="0" applyAlignment="1" applyBorder="1" applyFont="1">
      <alignment horizontal="center" readingOrder="0" shrinkToFit="0" vertical="top" wrapText="1"/>
    </xf>
    <xf borderId="8" fillId="8" fontId="64" numFmtId="0" xfId="0" applyAlignment="1" applyBorder="1" applyFont="1">
      <alignment readingOrder="0" shrinkToFit="0" vertical="top" wrapText="1"/>
    </xf>
    <xf borderId="8" fillId="8" fontId="21" numFmtId="166" xfId="0" applyAlignment="1" applyBorder="1" applyFont="1" applyNumberFormat="1">
      <alignment horizontal="center" readingOrder="0" shrinkToFit="0" vertical="top" wrapText="0"/>
    </xf>
    <xf borderId="8" fillId="8" fontId="43" numFmtId="0" xfId="0" applyAlignment="1" applyBorder="1" applyFont="1">
      <alignment horizontal="center" readingOrder="0" shrinkToFit="0" vertical="top" wrapText="1"/>
    </xf>
    <xf borderId="8" fillId="8" fontId="43" numFmtId="166" xfId="0" applyAlignment="1" applyBorder="1" applyFont="1" applyNumberFormat="1">
      <alignment horizontal="left" readingOrder="0" shrinkToFit="0" vertical="top" wrapText="1"/>
    </xf>
    <xf borderId="8" fillId="8" fontId="43" numFmtId="0" xfId="0" applyAlignment="1" applyBorder="1" applyFont="1">
      <alignment horizontal="center" readingOrder="0" shrinkToFit="0" vertical="top" wrapText="1"/>
    </xf>
    <xf borderId="8" fillId="21" fontId="76" numFmtId="0" xfId="0" applyAlignment="1" applyBorder="1" applyFill="1" applyFont="1">
      <alignment horizontal="center" shrinkToFit="0" vertical="top" wrapText="1"/>
    </xf>
    <xf borderId="8" fillId="22" fontId="12" numFmtId="0" xfId="0" applyAlignment="1" applyBorder="1" applyFill="1" applyFont="1">
      <alignment horizontal="center" readingOrder="0" shrinkToFit="0" vertical="top" wrapText="1"/>
    </xf>
    <xf borderId="8" fillId="8" fontId="81" numFmtId="166" xfId="0" applyAlignment="1" applyBorder="1" applyFont="1" applyNumberFormat="1">
      <alignment horizontal="left" readingOrder="0" shrinkToFit="0" vertical="top" wrapText="1"/>
    </xf>
    <xf borderId="8" fillId="8" fontId="78" numFmtId="166" xfId="0" applyAlignment="1" applyBorder="1" applyFont="1" applyNumberFormat="1">
      <alignment horizontal="center" readingOrder="0" shrinkToFit="0" vertical="top" wrapText="1"/>
    </xf>
    <xf borderId="8" fillId="8" fontId="0" numFmtId="0" xfId="0" applyAlignment="1" applyBorder="1" applyFont="1">
      <alignment horizontal="center" readingOrder="0" shrinkToFit="0" vertical="top" wrapText="1"/>
    </xf>
    <xf borderId="8" fillId="8" fontId="43" numFmtId="166" xfId="0" applyAlignment="1" applyBorder="1" applyFont="1" applyNumberFormat="1">
      <alignment horizontal="center" shrinkToFit="0" vertical="top" wrapText="1"/>
    </xf>
    <xf borderId="8" fillId="8" fontId="43" numFmtId="0" xfId="0" applyAlignment="1" applyBorder="1" applyFont="1">
      <alignment horizontal="center" shrinkToFit="0" vertical="top" wrapText="1"/>
    </xf>
    <xf borderId="8" fillId="8" fontId="12" numFmtId="166" xfId="0" applyAlignment="1" applyBorder="1" applyFont="1" applyNumberFormat="1">
      <alignment horizontal="center" readingOrder="0" shrinkToFit="0" vertical="top" wrapText="1"/>
    </xf>
    <xf borderId="8" fillId="8" fontId="0" numFmtId="166" xfId="0" applyAlignment="1" applyBorder="1" applyFont="1" applyNumberFormat="1">
      <alignment horizontal="center" readingOrder="0" shrinkToFit="0" vertical="top" wrapText="1"/>
    </xf>
    <xf borderId="8" fillId="8" fontId="82" numFmtId="0" xfId="0" applyAlignment="1" applyBorder="1" applyFont="1">
      <alignment horizontal="center" readingOrder="0" shrinkToFit="0" vertical="top" wrapText="1"/>
    </xf>
    <xf borderId="8" fillId="8" fontId="36" numFmtId="1" xfId="0" applyAlignment="1" applyBorder="1" applyFont="1" applyNumberFormat="1">
      <alignment horizontal="center" readingOrder="0" shrinkToFit="0" vertical="top" wrapText="1"/>
    </xf>
    <xf borderId="8" fillId="8" fontId="36" numFmtId="0" xfId="0" applyAlignment="1" applyBorder="1" applyFont="1">
      <alignment horizontal="center" readingOrder="0" shrinkToFit="0" vertical="top" wrapText="1"/>
    </xf>
    <xf borderId="8" fillId="8" fontId="41" numFmtId="166" xfId="0" applyAlignment="1" applyBorder="1" applyFont="1" applyNumberFormat="1">
      <alignment horizontal="center" readingOrder="0" shrinkToFit="0" vertical="top" wrapText="1"/>
    </xf>
    <xf borderId="8" fillId="8" fontId="37" numFmtId="0" xfId="0" applyAlignment="1" applyBorder="1" applyFont="1">
      <alignment horizontal="center" readingOrder="0" shrinkToFit="0" vertical="top" wrapText="1"/>
    </xf>
    <xf borderId="0" fillId="8" fontId="0" numFmtId="0" xfId="0" applyAlignment="1" applyFont="1">
      <alignment horizontal="center" readingOrder="0" shrinkToFit="0" vertical="top" wrapText="1"/>
    </xf>
    <xf borderId="8" fillId="8" fontId="78" numFmtId="0" xfId="0" applyAlignment="1" applyBorder="1" applyFont="1">
      <alignment horizontal="center" readingOrder="0" shrinkToFit="0" vertical="top" wrapText="1"/>
    </xf>
    <xf borderId="8" fillId="8" fontId="21" numFmtId="0" xfId="0" applyAlignment="1" applyBorder="1" applyFont="1">
      <alignment horizontal="center" shrinkToFit="0" vertical="top" wrapText="0"/>
    </xf>
    <xf borderId="8" fillId="8" fontId="21" numFmtId="0" xfId="0" applyAlignment="1" applyBorder="1" applyFont="1">
      <alignment horizontal="center" readingOrder="0" shrinkToFit="0" vertical="top" wrapText="0"/>
    </xf>
    <xf borderId="8" fillId="8" fontId="12" numFmtId="0" xfId="0" applyAlignment="1" applyBorder="1" applyFont="1">
      <alignment horizontal="center" readingOrder="0" shrinkToFit="0" vertical="top" wrapText="1"/>
    </xf>
    <xf borderId="8" fillId="8" fontId="12" numFmtId="166" xfId="0" applyAlignment="1" applyBorder="1" applyFont="1" applyNumberFormat="1">
      <alignment horizontal="center" readingOrder="0" shrinkToFit="0" vertical="top" wrapText="1"/>
    </xf>
    <xf borderId="8" fillId="8" fontId="36" numFmtId="166" xfId="0" applyAlignment="1" applyBorder="1" applyFont="1" applyNumberFormat="1">
      <alignment horizontal="center" shrinkToFit="0" vertical="top" wrapText="1"/>
    </xf>
    <xf borderId="8" fillId="8" fontId="78" numFmtId="166" xfId="0" applyAlignment="1" applyBorder="1" applyFont="1" applyNumberFormat="1">
      <alignment horizontal="left" readingOrder="0" shrinkToFit="0" vertical="top" wrapText="1"/>
    </xf>
    <xf borderId="8" fillId="18" fontId="83" numFmtId="0" xfId="0" applyAlignment="1" applyBorder="1" applyFont="1">
      <alignment horizontal="center" readingOrder="0" shrinkToFit="0" vertical="center" wrapText="1"/>
    </xf>
    <xf borderId="8" fillId="18" fontId="23" numFmtId="0" xfId="0" applyAlignment="1" applyBorder="1" applyFont="1">
      <alignment horizontal="center" readingOrder="0" shrinkToFit="0" vertical="center" wrapText="1"/>
    </xf>
    <xf borderId="8" fillId="18" fontId="23" numFmtId="0" xfId="0" applyAlignment="1" applyBorder="1" applyFont="1">
      <alignment horizontal="center" shrinkToFit="0" vertical="top" wrapText="1"/>
    </xf>
    <xf borderId="8" fillId="18" fontId="22" numFmtId="0" xfId="0" applyAlignment="1" applyBorder="1" applyFont="1">
      <alignment horizontal="center" readingOrder="0" shrinkToFit="0" vertical="center" wrapText="1"/>
    </xf>
    <xf borderId="8" fillId="18" fontId="84" numFmtId="0" xfId="0" applyAlignment="1" applyBorder="1" applyFont="1">
      <alignment horizontal="center" readingOrder="0" shrinkToFit="0" vertical="center" wrapText="1"/>
    </xf>
    <xf borderId="8" fillId="18" fontId="24" numFmtId="0" xfId="0" applyAlignment="1" applyBorder="1" applyFont="1">
      <alignment horizontal="left" readingOrder="0" shrinkToFit="0" vertical="center" wrapText="1"/>
    </xf>
    <xf borderId="8" fillId="18" fontId="24" numFmtId="166" xfId="0" applyAlignment="1" applyBorder="1" applyFont="1" applyNumberFormat="1">
      <alignment horizontal="center" readingOrder="0" shrinkToFit="0" vertical="center" wrapText="1"/>
    </xf>
    <xf borderId="8" fillId="18" fontId="85" numFmtId="0" xfId="0" applyAlignment="1" applyBorder="1" applyFont="1">
      <alignment horizontal="center" shrinkToFit="0" vertical="center" wrapText="1"/>
    </xf>
    <xf borderId="8" fillId="18" fontId="86" numFmtId="0" xfId="0" applyAlignment="1" applyBorder="1" applyFont="1">
      <alignment readingOrder="0" shrinkToFit="0" vertical="top" wrapText="1"/>
    </xf>
    <xf borderId="8" fillId="2" fontId="23" numFmtId="0" xfId="0" applyAlignment="1" applyBorder="1" applyFont="1">
      <alignment horizontal="center" readingOrder="0" shrinkToFit="0" vertical="top" wrapText="1"/>
    </xf>
    <xf borderId="8" fillId="0" fontId="87" numFmtId="0" xfId="0" applyAlignment="1" applyBorder="1" applyFont="1">
      <alignment horizontal="center" readingOrder="0" shrinkToFit="0" vertical="top" wrapText="1"/>
    </xf>
    <xf borderId="8" fillId="18" fontId="12" numFmtId="0" xfId="0" applyAlignment="1" applyBorder="1" applyFont="1">
      <alignment readingOrder="0" shrinkToFit="0" vertical="top" wrapText="1"/>
    </xf>
    <xf borderId="8" fillId="2" fontId="23" numFmtId="0" xfId="0" applyAlignment="1" applyBorder="1" applyFont="1">
      <alignment horizontal="center" shrinkToFit="0" vertical="top" wrapText="1"/>
    </xf>
    <xf borderId="0" fillId="18" fontId="0" numFmtId="0" xfId="0" applyAlignment="1" applyFont="1">
      <alignment horizontal="left" readingOrder="0" shrinkToFit="0" vertical="top" wrapText="1"/>
    </xf>
    <xf borderId="8" fillId="18" fontId="12" numFmtId="166" xfId="0" applyAlignment="1" applyBorder="1" applyFont="1" applyNumberFormat="1">
      <alignment readingOrder="0" shrinkToFit="0" vertical="top" wrapText="1"/>
    </xf>
    <xf borderId="8" fillId="0" fontId="88" numFmtId="0" xfId="0" applyAlignment="1" applyBorder="1" applyFont="1">
      <alignment horizontal="center" shrinkToFit="0" vertical="top" wrapText="1"/>
    </xf>
    <xf borderId="8" fillId="18" fontId="12" numFmtId="0" xfId="0" applyAlignment="1" applyBorder="1" applyFont="1">
      <alignment shrinkToFit="0" vertical="top" wrapText="1"/>
    </xf>
    <xf borderId="8" fillId="18" fontId="12" numFmtId="166" xfId="0" applyAlignment="1" applyBorder="1" applyFont="1" applyNumberFormat="1">
      <alignment shrinkToFit="0" vertical="top" wrapText="1"/>
    </xf>
    <xf borderId="8" fillId="0" fontId="89" numFmtId="166" xfId="0" applyAlignment="1" applyBorder="1" applyFont="1" applyNumberFormat="1">
      <alignment horizontal="center" shrinkToFit="0" vertical="top" wrapText="1"/>
    </xf>
    <xf borderId="8" fillId="0" fontId="89" numFmtId="166" xfId="0" applyAlignment="1" applyBorder="1" applyFont="1" applyNumberFormat="1">
      <alignment horizontal="center" readingOrder="0" shrinkToFit="0" vertical="top" wrapText="1"/>
    </xf>
    <xf borderId="0" fillId="4" fontId="43" numFmtId="0" xfId="0" applyAlignment="1" applyFont="1">
      <alignment horizontal="center" readingOrder="0" shrinkToFit="0" vertical="top" wrapText="1"/>
    </xf>
    <xf borderId="8" fillId="2" fontId="12" numFmtId="0" xfId="0" applyAlignment="1" applyBorder="1" applyFont="1">
      <alignment shrinkToFit="0" vertical="top" wrapText="1"/>
    </xf>
    <xf borderId="8" fillId="0" fontId="12" numFmtId="0" xfId="0" applyAlignment="1" applyBorder="1" applyFont="1">
      <alignment shrinkToFit="0" vertical="top" wrapText="1"/>
    </xf>
    <xf borderId="8" fillId="0" fontId="87" numFmtId="0" xfId="0" applyAlignment="1" applyBorder="1" applyFont="1">
      <alignment horizontal="center" shrinkToFit="0" vertical="top" wrapText="1"/>
    </xf>
    <xf borderId="8" fillId="0" fontId="12" numFmtId="0" xfId="0" applyAlignment="1" applyBorder="1" applyFont="1">
      <alignment horizontal="center" shrinkToFit="0" vertical="top" wrapText="1"/>
    </xf>
    <xf borderId="8" fillId="21" fontId="90" numFmtId="0" xfId="0" applyAlignment="1" applyBorder="1" applyFont="1">
      <alignment readingOrder="0" shrinkToFit="0" vertical="top" wrapText="1"/>
    </xf>
    <xf borderId="8" fillId="0" fontId="91" numFmtId="0" xfId="0" applyAlignment="1" applyBorder="1" applyFont="1">
      <alignment horizontal="center" readingOrder="0" shrinkToFit="0" vertical="center" wrapText="1"/>
    </xf>
    <xf borderId="8" fillId="18" fontId="92" numFmtId="0" xfId="0" applyAlignment="1" applyBorder="1" applyFont="1">
      <alignment horizontal="center" readingOrder="0" shrinkToFit="0" vertical="center" wrapText="1"/>
    </xf>
    <xf borderId="10" fillId="0" fontId="88" numFmtId="0" xfId="0" applyAlignment="1" applyBorder="1" applyFont="1">
      <alignment horizontal="center" shrinkToFit="0" vertical="top" wrapText="1"/>
    </xf>
    <xf borderId="10" fillId="0" fontId="89" numFmtId="166" xfId="0" applyAlignment="1" applyBorder="1" applyFont="1" applyNumberFormat="1">
      <alignment horizontal="center" shrinkToFit="0" vertical="top" wrapText="1"/>
    </xf>
    <xf borderId="0" fillId="18" fontId="85" numFmtId="0" xfId="0" applyAlignment="1" applyFont="1">
      <alignment horizontal="center" shrinkToFit="0" vertical="center" wrapText="1"/>
    </xf>
    <xf borderId="0" fillId="18" fontId="93" numFmtId="0" xfId="0" applyAlignment="1" applyFont="1">
      <alignment readingOrder="0" shrinkToFit="0" vertical="top" wrapText="1"/>
    </xf>
    <xf borderId="0" fillId="18" fontId="12" numFmtId="0" xfId="0" applyAlignment="1" applyFont="1">
      <alignment shrinkToFit="0" vertical="top" wrapText="1"/>
    </xf>
    <xf borderId="0" fillId="18" fontId="12" numFmtId="166" xfId="0" applyAlignment="1" applyFont="1" applyNumberFormat="1">
      <alignment shrinkToFit="0" vertical="top" wrapText="1"/>
    </xf>
    <xf borderId="10" fillId="0" fontId="12" numFmtId="0" xfId="0" applyAlignment="1" applyBorder="1" applyFont="1">
      <alignment horizontal="center" shrinkToFit="0" vertical="top" wrapText="1"/>
    </xf>
    <xf borderId="10" fillId="2" fontId="12" numFmtId="0" xfId="0" applyAlignment="1" applyBorder="1" applyFont="1">
      <alignment shrinkToFit="0" vertical="top" wrapText="1"/>
    </xf>
    <xf borderId="10" fillId="0" fontId="12" numFmtId="0" xfId="0" applyAlignment="1" applyBorder="1" applyFont="1">
      <alignment shrinkToFit="0" vertical="top" wrapText="1"/>
    </xf>
    <xf borderId="10" fillId="0" fontId="87" numFmtId="0" xfId="0" applyAlignment="1" applyBorder="1" applyFont="1">
      <alignment horizontal="center" shrinkToFit="0" vertical="top" wrapText="1"/>
    </xf>
    <xf borderId="8" fillId="18" fontId="94" numFmtId="0" xfId="0" applyAlignment="1" applyBorder="1" applyFont="1">
      <alignment horizontal="center" readingOrder="0" shrinkToFit="0" vertical="center" wrapText="1"/>
    </xf>
    <xf borderId="8" fillId="18" fontId="95" numFmtId="0" xfId="0" applyAlignment="1" applyBorder="1" applyFont="1">
      <alignment horizontal="center" readingOrder="0" shrinkToFit="0" vertical="center" wrapText="1"/>
    </xf>
    <xf borderId="8" fillId="23" fontId="24" numFmtId="0" xfId="0" applyAlignment="1" applyBorder="1" applyFill="1" applyFont="1">
      <alignment horizontal="center" readingOrder="0" shrinkToFit="0" vertical="center" wrapText="1"/>
    </xf>
    <xf borderId="8" fillId="18" fontId="0" numFmtId="0" xfId="0" applyAlignment="1" applyBorder="1" applyFont="1">
      <alignment horizontal="center" readingOrder="0" shrinkToFit="0" vertical="center" wrapText="1"/>
    </xf>
    <xf borderId="8" fillId="18" fontId="21" numFmtId="0" xfId="0" applyAlignment="1" applyBorder="1" applyFont="1">
      <alignment horizontal="left" readingOrder="0" shrinkToFit="0" vertical="center" wrapText="0"/>
    </xf>
    <xf borderId="8" fillId="18" fontId="96" numFmtId="0" xfId="0" applyAlignment="1" applyBorder="1" applyFont="1">
      <alignment horizontal="center" readingOrder="0" shrinkToFit="0" vertical="center" wrapText="1"/>
    </xf>
    <xf borderId="8" fillId="18" fontId="96" numFmtId="0" xfId="0" applyAlignment="1" applyBorder="1" applyFont="1">
      <alignment horizontal="center" readingOrder="0" shrinkToFit="0" vertical="top" wrapText="1"/>
    </xf>
    <xf borderId="8" fillId="18" fontId="41" numFmtId="0" xfId="0" applyAlignment="1" applyBorder="1" applyFont="1">
      <alignment horizontal="left" readingOrder="0" shrinkToFit="0" vertical="center" wrapText="1"/>
    </xf>
    <xf borderId="8" fillId="18" fontId="41" numFmtId="166" xfId="0" applyAlignment="1" applyBorder="1" applyFont="1" applyNumberFormat="1">
      <alignment horizontal="center" readingOrder="0" shrinkToFit="0" vertical="center" wrapText="1"/>
    </xf>
    <xf borderId="8" fillId="18" fontId="43" numFmtId="166" xfId="0" applyAlignment="1" applyBorder="1" applyFont="1" applyNumberFormat="1">
      <alignment horizontal="center" readingOrder="0" shrinkToFit="0" vertical="center" wrapText="1"/>
    </xf>
    <xf borderId="8" fillId="18" fontId="88" numFmtId="0" xfId="0" applyAlignment="1" applyBorder="1" applyFont="1">
      <alignment horizontal="center" readingOrder="0" shrinkToFit="0" vertical="center" wrapText="1"/>
    </xf>
    <xf borderId="8" fillId="18" fontId="41" numFmtId="0" xfId="0" applyAlignment="1" applyBorder="1" applyFont="1">
      <alignment horizontal="center" shrinkToFit="0" vertical="center" wrapText="1"/>
    </xf>
    <xf borderId="8" fillId="18" fontId="0" numFmtId="0" xfId="0" applyAlignment="1" applyBorder="1" applyFont="1">
      <alignment horizontal="center" readingOrder="0" shrinkToFit="0" vertical="top" wrapText="1"/>
    </xf>
    <xf borderId="8" fillId="18" fontId="21" numFmtId="0" xfId="0" applyAlignment="1" applyBorder="1" applyFont="1">
      <alignment horizontal="left" readingOrder="0" shrinkToFit="0" vertical="top" wrapText="0"/>
    </xf>
    <xf borderId="8" fillId="18" fontId="41" numFmtId="0" xfId="0" applyAlignment="1" applyBorder="1" applyFont="1">
      <alignment horizontal="left" shrinkToFit="0" vertical="center" wrapText="1"/>
    </xf>
    <xf borderId="8" fillId="18" fontId="88" numFmtId="166" xfId="0" applyAlignment="1" applyBorder="1" applyFont="1" applyNumberFormat="1">
      <alignment horizontal="center" readingOrder="0" shrinkToFit="0" vertical="center" wrapText="1"/>
    </xf>
    <xf borderId="8" fillId="18" fontId="23" numFmtId="0" xfId="0" applyAlignment="1" applyBorder="1" applyFont="1">
      <alignment horizontal="center" readingOrder="0" shrinkToFit="0" vertical="top" wrapText="1"/>
    </xf>
    <xf borderId="8" fillId="18" fontId="94" numFmtId="0" xfId="0" applyAlignment="1" applyBorder="1" applyFont="1">
      <alignment horizontal="center" readingOrder="0" shrinkToFit="0" vertical="center" wrapText="1"/>
    </xf>
    <xf borderId="8" fillId="18" fontId="89" numFmtId="0" xfId="0" applyAlignment="1" applyBorder="1" applyFont="1">
      <alignment horizontal="center" shrinkToFit="0" vertical="top" wrapText="1"/>
    </xf>
    <xf borderId="8" fillId="18" fontId="97" numFmtId="166" xfId="0" applyAlignment="1" applyBorder="1" applyFont="1" applyNumberFormat="1">
      <alignment horizontal="center" readingOrder="0" shrinkToFit="0" vertical="center" wrapText="1"/>
    </xf>
    <xf borderId="8" fillId="18" fontId="98" numFmtId="0" xfId="0" applyAlignment="1" applyBorder="1" applyFont="1">
      <alignment horizontal="center" readingOrder="0" shrinkToFit="0" vertical="center" wrapText="1"/>
    </xf>
    <xf borderId="8" fillId="18" fontId="97" numFmtId="0" xfId="0" applyAlignment="1" applyBorder="1" applyFont="1">
      <alignment horizontal="center" readingOrder="0" shrinkToFit="0" vertical="center" wrapText="1"/>
    </xf>
    <xf borderId="8" fillId="18" fontId="97" numFmtId="166" xfId="0" applyAlignment="1" applyBorder="1" applyFont="1" applyNumberFormat="1">
      <alignment horizontal="left" readingOrder="0" shrinkToFit="0" vertical="center" wrapText="1"/>
    </xf>
    <xf borderId="8" fillId="18" fontId="97" numFmtId="166" xfId="0" applyAlignment="1" applyBorder="1" applyFont="1" applyNumberFormat="1">
      <alignment horizontal="center" readingOrder="0" shrinkToFit="0" vertical="center" wrapText="1"/>
    </xf>
    <xf borderId="8" fillId="18" fontId="21" numFmtId="0" xfId="0" applyAlignment="1" applyBorder="1" applyFont="1">
      <alignment horizontal="center" shrinkToFit="0" vertical="bottom" wrapText="1"/>
    </xf>
    <xf borderId="8" fillId="18" fontId="89" numFmtId="0" xfId="0" applyAlignment="1" applyBorder="1" applyFont="1">
      <alignment horizontal="center" readingOrder="0" shrinkToFit="0" vertical="top" wrapText="1"/>
    </xf>
    <xf borderId="8" fillId="20" fontId="89" numFmtId="0" xfId="0" applyAlignment="1" applyBorder="1" applyFont="1">
      <alignment horizontal="center" shrinkToFit="0" vertical="top" wrapText="1"/>
    </xf>
    <xf borderId="8" fillId="18" fontId="92" numFmtId="0" xfId="0" applyAlignment="1" applyBorder="1" applyFont="1">
      <alignment horizontal="center" shrinkToFit="0" vertical="center" wrapText="1"/>
    </xf>
    <xf borderId="8" fillId="18" fontId="92" numFmtId="166" xfId="0" applyAlignment="1" applyBorder="1" applyFont="1" applyNumberFormat="1">
      <alignment horizontal="center" shrinkToFit="0" vertical="center" wrapText="1"/>
    </xf>
    <xf borderId="8" fillId="18" fontId="98" numFmtId="0" xfId="0" applyAlignment="1" applyBorder="1" applyFont="1">
      <alignment horizontal="center" shrinkToFit="0" vertical="center" wrapText="1"/>
    </xf>
    <xf borderId="8" fillId="18" fontId="92" numFmtId="166" xfId="0" applyAlignment="1" applyBorder="1" applyFont="1" applyNumberFormat="1">
      <alignment horizontal="left" shrinkToFit="0" vertical="center" wrapText="1"/>
    </xf>
    <xf borderId="8" fillId="18" fontId="92" numFmtId="166" xfId="0" applyAlignment="1" applyBorder="1" applyFont="1" applyNumberFormat="1">
      <alignment horizontal="center" readingOrder="0" shrinkToFit="0" vertical="center" wrapText="1"/>
    </xf>
    <xf borderId="8" fillId="18" fontId="0" numFmtId="0" xfId="0" applyAlignment="1" applyBorder="1" applyFont="1">
      <alignment horizontal="center" readingOrder="0" shrinkToFit="0" vertical="top" wrapText="1"/>
    </xf>
    <xf borderId="8" fillId="18" fontId="99" numFmtId="0" xfId="0" applyAlignment="1" applyBorder="1" applyFont="1">
      <alignment horizontal="center" readingOrder="0" shrinkToFit="0" vertical="top" wrapText="1"/>
    </xf>
    <xf borderId="8" fillId="18" fontId="92" numFmtId="166" xfId="0" applyAlignment="1" applyBorder="1" applyFont="1" applyNumberFormat="1">
      <alignment horizontal="left" readingOrder="0" shrinkToFit="0" vertical="center" wrapText="1"/>
    </xf>
    <xf borderId="8" fillId="18" fontId="99" numFmtId="166" xfId="0" applyAlignment="1" applyBorder="1" applyFont="1" applyNumberFormat="1">
      <alignment horizontal="center" readingOrder="0" shrinkToFit="0" vertical="top" wrapText="1"/>
    </xf>
    <xf borderId="8" fillId="18" fontId="85" numFmtId="0" xfId="0" applyAlignment="1" applyBorder="1" applyFont="1">
      <alignment horizontal="center" readingOrder="0" shrinkToFit="0" vertical="center" wrapText="1"/>
    </xf>
    <xf borderId="8" fillId="18" fontId="92" numFmtId="0" xfId="0" applyAlignment="1" applyBorder="1" applyFont="1">
      <alignment horizontal="left" shrinkToFit="0" vertical="center" wrapText="1"/>
    </xf>
    <xf borderId="8" fillId="18" fontId="100" numFmtId="0" xfId="0" applyAlignment="1" applyBorder="1" applyFont="1">
      <alignment horizontal="center" shrinkToFit="0" vertical="top" wrapText="1"/>
    </xf>
    <xf borderId="8" fillId="9" fontId="85" numFmtId="0" xfId="0" applyAlignment="1" applyBorder="1" applyFont="1">
      <alignment horizontal="center" shrinkToFit="0" vertical="center" wrapText="1"/>
    </xf>
    <xf borderId="8" fillId="9" fontId="101" numFmtId="0" xfId="0" applyAlignment="1" applyBorder="1" applyFont="1">
      <alignment horizontal="center" shrinkToFit="0" vertical="top" wrapText="1"/>
    </xf>
    <xf borderId="8" fillId="9" fontId="92" numFmtId="0" xfId="0" applyAlignment="1" applyBorder="1" applyFont="1">
      <alignment horizontal="center" shrinkToFit="0" vertical="center" wrapText="1"/>
    </xf>
    <xf borderId="8" fillId="9" fontId="98" numFmtId="0" xfId="0" applyAlignment="1" applyBorder="1" applyFont="1">
      <alignment horizontal="center" shrinkToFit="0" vertical="center" wrapText="1"/>
    </xf>
    <xf borderId="8" fillId="9" fontId="92" numFmtId="0" xfId="0" applyAlignment="1" applyBorder="1" applyFont="1">
      <alignment horizontal="center" readingOrder="0" shrinkToFit="0" vertical="center" wrapText="1"/>
    </xf>
    <xf borderId="8" fillId="9" fontId="24" numFmtId="0" xfId="0" applyAlignment="1" applyBorder="1" applyFont="1">
      <alignment horizontal="left" readingOrder="0" shrinkToFit="0" vertical="center" wrapText="1"/>
    </xf>
    <xf borderId="8" fillId="9" fontId="92" numFmtId="166" xfId="0" applyAlignment="1" applyBorder="1" applyFont="1" applyNumberFormat="1">
      <alignment horizontal="center" shrinkToFit="0" vertical="center" wrapText="1"/>
    </xf>
    <xf borderId="8" fillId="18" fontId="21" numFmtId="0" xfId="0" applyAlignment="1" applyBorder="1" applyFont="1">
      <alignment horizontal="left" readingOrder="0" shrinkToFit="0" vertical="center" wrapText="1"/>
    </xf>
    <xf borderId="8" fillId="18" fontId="102" numFmtId="0" xfId="0" applyAlignment="1" applyBorder="1" applyFont="1">
      <alignment horizontal="left" readingOrder="0" shrinkToFit="0" vertical="center" wrapText="1"/>
    </xf>
    <xf borderId="8" fillId="18" fontId="103" numFmtId="0" xfId="0" applyAlignment="1" applyBorder="1" applyFont="1">
      <alignment horizontal="center" readingOrder="0" shrinkToFit="0" vertical="center" wrapText="1"/>
    </xf>
    <xf borderId="8" fillId="18" fontId="21" numFmtId="0" xfId="0" applyAlignment="1" applyBorder="1" applyFont="1">
      <alignment horizontal="center" readingOrder="0" shrinkToFit="0" vertical="center" wrapText="1"/>
    </xf>
    <xf borderId="8" fillId="18" fontId="21" numFmtId="166" xfId="0" applyAlignment="1" applyBorder="1" applyFont="1" applyNumberFormat="1">
      <alignment horizontal="center" readingOrder="0" shrinkToFit="0" vertical="center" wrapText="1"/>
    </xf>
    <xf borderId="8" fillId="18" fontId="21" numFmtId="166" xfId="0" applyAlignment="1" applyBorder="1" applyFont="1" applyNumberFormat="1">
      <alignment horizontal="left" readingOrder="0" shrinkToFit="0" vertical="center" wrapText="1"/>
    </xf>
    <xf borderId="8" fillId="18" fontId="102" numFmtId="0" xfId="0" applyAlignment="1" applyBorder="1" applyFont="1">
      <alignment horizontal="center" readingOrder="0" shrinkToFit="0" vertical="top" wrapText="1"/>
    </xf>
    <xf borderId="8" fillId="18" fontId="92" numFmtId="166" xfId="0" applyAlignment="1" applyBorder="1" applyFont="1" applyNumberFormat="1">
      <alignment horizontal="center" readingOrder="0" shrinkToFit="0" vertical="center" wrapText="1"/>
    </xf>
    <xf borderId="8" fillId="18" fontId="41" numFmtId="0" xfId="0" applyAlignment="1" applyBorder="1" applyFont="1">
      <alignment shrinkToFit="0" vertical="center" wrapText="1"/>
    </xf>
    <xf borderId="8" fillId="18" fontId="92" numFmtId="166" xfId="0" applyAlignment="1" applyBorder="1" applyFont="1" applyNumberFormat="1">
      <alignment horizontal="left" readingOrder="0" shrinkToFit="0" vertical="center" wrapText="1"/>
    </xf>
    <xf borderId="8" fillId="18" fontId="41" numFmtId="166" xfId="0" applyAlignment="1" applyBorder="1" applyFont="1" applyNumberFormat="1">
      <alignment shrinkToFit="0" vertical="center" wrapText="1"/>
    </xf>
    <xf borderId="8" fillId="18" fontId="104" numFmtId="0" xfId="0" applyAlignment="1" applyBorder="1" applyFont="1">
      <alignment horizontal="center" readingOrder="0" shrinkToFit="0" vertical="top" wrapText="1"/>
    </xf>
    <xf borderId="8" fillId="18" fontId="105" numFmtId="0" xfId="0" applyAlignment="1" applyBorder="1" applyFont="1">
      <alignment horizontal="center" shrinkToFit="0" vertical="top" wrapText="1"/>
    </xf>
    <xf borderId="8" fillId="9" fontId="106" numFmtId="0" xfId="0" applyAlignment="1" applyBorder="1" applyFont="1">
      <alignment horizontal="left" shrinkToFit="0" vertical="top" wrapText="1"/>
    </xf>
    <xf borderId="8" fillId="18" fontId="99" numFmtId="0" xfId="0" applyAlignment="1" applyBorder="1" applyFont="1">
      <alignment horizontal="center" readingOrder="0" shrinkToFit="0" vertical="center" wrapText="1"/>
    </xf>
    <xf borderId="8" fillId="18" fontId="92" numFmtId="0" xfId="0" applyAlignment="1" applyBorder="1" applyFont="1">
      <alignment horizontal="left" readingOrder="0" shrinkToFit="0" vertical="center" wrapText="1"/>
    </xf>
    <xf borderId="8" fillId="9" fontId="107" numFmtId="0" xfId="0" applyAlignment="1" applyBorder="1" applyFont="1">
      <alignment horizontal="center" readingOrder="0" shrinkToFit="0" vertical="center" wrapText="1"/>
    </xf>
    <xf borderId="8" fillId="9" fontId="21" numFmtId="0" xfId="0" applyAlignment="1" applyBorder="1" applyFont="1">
      <alignment horizontal="center" readingOrder="0" shrinkToFit="0" vertical="center" wrapText="1"/>
    </xf>
    <xf borderId="8" fillId="18" fontId="102" numFmtId="0" xfId="0" applyAlignment="1" applyBorder="1" applyFont="1">
      <alignment horizontal="center" readingOrder="0" shrinkToFit="0" vertical="center" wrapText="1"/>
    </xf>
    <xf borderId="8" fillId="18" fontId="108" numFmtId="0" xfId="0" applyAlignment="1" applyBorder="1" applyFont="1">
      <alignment horizontal="center" readingOrder="0" shrinkToFit="0" vertical="top" wrapText="1"/>
    </xf>
    <xf borderId="8" fillId="9" fontId="92" numFmtId="0" xfId="0" applyAlignment="1" applyBorder="1" applyFont="1">
      <alignment horizontal="left" shrinkToFit="0" vertical="center" wrapText="1"/>
    </xf>
    <xf borderId="8" fillId="23" fontId="23" numFmtId="0" xfId="0" applyAlignment="1" applyBorder="1" applyFont="1">
      <alignment horizontal="center" readingOrder="0" shrinkToFit="0" vertical="top" wrapText="1"/>
    </xf>
    <xf borderId="8" fillId="18" fontId="0" numFmtId="0" xfId="0" applyAlignment="1" applyBorder="1" applyFont="1">
      <alignment readingOrder="0" shrinkToFit="0" vertical="bottom" wrapText="1"/>
    </xf>
    <xf borderId="8" fillId="23" fontId="23" numFmtId="0" xfId="0" applyAlignment="1" applyBorder="1" applyFont="1">
      <alignment horizontal="center" shrinkToFit="0" vertical="top" wrapText="1"/>
    </xf>
    <xf borderId="8" fillId="18" fontId="88" numFmtId="0" xfId="0" applyAlignment="1" applyBorder="1" applyFont="1">
      <alignment horizontal="center" shrinkToFit="0" vertical="bottom" wrapText="1"/>
    </xf>
    <xf borderId="8" fillId="18" fontId="0" numFmtId="0" xfId="0" applyAlignment="1" applyBorder="1" applyFont="1">
      <alignment shrinkToFit="0" vertical="bottom" wrapText="1"/>
    </xf>
    <xf borderId="8" fillId="18" fontId="21" numFmtId="0" xfId="0" applyAlignment="1" applyBorder="1" applyFont="1">
      <alignment horizontal="center" shrinkToFit="0" vertical="bottom" wrapText="1"/>
    </xf>
    <xf borderId="8" fillId="18" fontId="88" numFmtId="0" xfId="0" applyAlignment="1" applyBorder="1" applyFont="1">
      <alignment horizontal="center" readingOrder="0" shrinkToFit="0" vertical="bottom" wrapText="1"/>
    </xf>
    <xf borderId="0" fillId="24" fontId="109" numFmtId="0" xfId="0" applyAlignment="1" applyFill="1" applyFont="1">
      <alignment horizontal="left" readingOrder="0" shrinkToFit="0" vertical="top" wrapText="1"/>
    </xf>
    <xf borderId="8" fillId="18" fontId="21" numFmtId="166" xfId="0" applyAlignment="1" applyBorder="1" applyFont="1" applyNumberFormat="1">
      <alignment horizontal="center" shrinkToFit="0" vertical="bottom" wrapText="1"/>
    </xf>
    <xf borderId="8" fillId="18" fontId="21" numFmtId="0" xfId="0" applyAlignment="1" applyBorder="1" applyFont="1">
      <alignment horizontal="center" shrinkToFit="0" vertical="center" wrapText="1"/>
    </xf>
    <xf borderId="0" fillId="24" fontId="110" numFmtId="0" xfId="0" applyAlignment="1" applyFont="1">
      <alignment horizontal="left" readingOrder="0" shrinkToFit="0" vertical="top" wrapText="1"/>
    </xf>
    <xf borderId="8" fillId="18" fontId="21" numFmtId="166" xfId="0" applyAlignment="1" applyBorder="1" applyFont="1" applyNumberFormat="1">
      <alignment horizontal="center" readingOrder="0" shrinkToFit="0" vertical="bottom" wrapText="1"/>
    </xf>
    <xf borderId="8" fillId="18" fontId="0" numFmtId="0" xfId="0" applyAlignment="1" applyBorder="1" applyFont="1">
      <alignment shrinkToFit="0" vertical="top" wrapText="1"/>
    </xf>
    <xf borderId="8" fillId="18" fontId="102" numFmtId="166" xfId="0" applyAlignment="1" applyBorder="1" applyFont="1" applyNumberFormat="1">
      <alignment horizontal="center" shrinkToFit="0" vertical="top" wrapText="1"/>
    </xf>
    <xf borderId="8" fillId="18" fontId="102" numFmtId="0" xfId="0" applyAlignment="1" applyBorder="1" applyFont="1">
      <alignment horizontal="center" shrinkToFit="0" vertical="top" wrapText="1"/>
    </xf>
    <xf borderId="8" fillId="18" fontId="102" numFmtId="0" xfId="0" applyAlignment="1" applyBorder="1" applyFont="1">
      <alignment horizontal="center" shrinkToFit="0" vertical="top" wrapText="1"/>
    </xf>
    <xf borderId="8" fillId="23" fontId="23" numFmtId="0" xfId="0" applyAlignment="1" applyBorder="1" applyFont="1">
      <alignment horizontal="center" readingOrder="0" shrinkToFit="0" vertical="center" wrapText="1"/>
    </xf>
    <xf borderId="8" fillId="18" fontId="0" numFmtId="0" xfId="0" applyAlignment="1" applyBorder="1" applyFont="1">
      <alignment readingOrder="0" shrinkToFit="0" vertical="top" wrapText="1"/>
    </xf>
    <xf borderId="8" fillId="18" fontId="88" numFmtId="0" xfId="0" applyAlignment="1" applyBorder="1" applyFont="1">
      <alignment horizontal="center" shrinkToFit="0" vertical="top" wrapText="1"/>
    </xf>
    <xf borderId="8" fillId="18" fontId="21" numFmtId="0" xfId="0" applyAlignment="1" applyBorder="1" applyFont="1">
      <alignment horizontal="center" shrinkToFit="0" vertical="top" wrapText="1"/>
    </xf>
    <xf borderId="8" fillId="18" fontId="21" numFmtId="166" xfId="0" applyAlignment="1" applyBorder="1" applyFont="1" applyNumberFormat="1">
      <alignment horizontal="center" shrinkToFit="0" vertical="top" wrapText="1"/>
    </xf>
    <xf borderId="8" fillId="18" fontId="21" numFmtId="0" xfId="0" applyAlignment="1" applyBorder="1" applyFont="1">
      <alignment horizontal="center" readingOrder="0" shrinkToFit="0" vertical="top" wrapText="1"/>
    </xf>
    <xf borderId="8" fillId="18" fontId="21" numFmtId="166" xfId="0" applyAlignment="1" applyBorder="1" applyFont="1" applyNumberFormat="1">
      <alignment horizontal="center" readingOrder="0" shrinkToFit="0" vertical="top" wrapText="1"/>
    </xf>
    <xf borderId="8" fillId="9" fontId="0" numFmtId="0" xfId="0" applyAlignment="1" applyBorder="1" applyFont="1">
      <alignment shrinkToFit="0" vertical="top" wrapText="1"/>
    </xf>
    <xf borderId="8" fillId="18" fontId="111" numFmtId="0" xfId="0" applyAlignment="1" applyBorder="1" applyFont="1">
      <alignment horizontal="center" readingOrder="0" shrinkToFit="0" vertical="top" wrapText="1"/>
    </xf>
    <xf borderId="8" fillId="9" fontId="102" numFmtId="0" xfId="0" applyAlignment="1" applyBorder="1" applyFont="1">
      <alignment horizontal="center" shrinkToFit="0" vertical="top" wrapText="1"/>
    </xf>
    <xf borderId="8" fillId="9" fontId="102" numFmtId="166" xfId="0" applyAlignment="1" applyBorder="1" applyFont="1" applyNumberFormat="1">
      <alignment horizontal="center" shrinkToFit="0" vertical="top" wrapText="1"/>
    </xf>
    <xf borderId="8" fillId="25" fontId="23" numFmtId="0" xfId="0" applyAlignment="1" applyBorder="1" applyFill="1" applyFont="1">
      <alignment horizontal="center" readingOrder="0" shrinkToFit="0" vertical="center" wrapText="1"/>
    </xf>
    <xf borderId="8" fillId="18" fontId="0" numFmtId="0" xfId="0" applyAlignment="1" applyBorder="1" applyFont="1">
      <alignment horizontal="center" readingOrder="0" shrinkToFit="0" vertical="center" wrapText="1"/>
    </xf>
    <xf borderId="8" fillId="18" fontId="112" numFmtId="0" xfId="0" applyAlignment="1" applyBorder="1" applyFont="1">
      <alignment horizontal="center" readingOrder="0" shrinkToFit="0" vertical="center" wrapText="1"/>
    </xf>
    <xf borderId="8" fillId="18" fontId="88" numFmtId="0" xfId="0" applyAlignment="1" applyBorder="1" applyFont="1">
      <alignment horizontal="center" readingOrder="0" shrinkToFit="0" vertical="top" wrapText="1"/>
    </xf>
    <xf borderId="8" fillId="18" fontId="99" numFmtId="0" xfId="0" applyAlignment="1" applyBorder="1" applyFont="1">
      <alignment horizontal="center" shrinkToFit="0" vertical="top" wrapText="1"/>
    </xf>
    <xf borderId="8" fillId="18" fontId="91" numFmtId="0" xfId="0" applyAlignment="1" applyBorder="1" applyFont="1">
      <alignment horizontal="center" readingOrder="0" shrinkToFit="0" vertical="center" wrapText="1"/>
    </xf>
    <xf borderId="8" fillId="18" fontId="64" numFmtId="0" xfId="0" applyAlignment="1" applyBorder="1" applyFont="1">
      <alignment readingOrder="0" shrinkToFit="0" vertical="top" wrapText="1"/>
    </xf>
    <xf borderId="8" fillId="9" fontId="12" numFmtId="0" xfId="0" applyAlignment="1" applyBorder="1" applyFont="1">
      <alignment shrinkToFit="0" vertical="top" wrapText="1"/>
    </xf>
    <xf borderId="8" fillId="9" fontId="12" numFmtId="0" xfId="0" applyAlignment="1" applyBorder="1" applyFont="1">
      <alignment shrinkToFit="0" vertical="top" wrapText="1"/>
    </xf>
    <xf borderId="8" fillId="9" fontId="12" numFmtId="166" xfId="0" applyAlignment="1" applyBorder="1" applyFont="1" applyNumberFormat="1">
      <alignment shrinkToFit="0" vertical="top" wrapText="1"/>
    </xf>
    <xf borderId="8" fillId="9" fontId="12" numFmtId="166" xfId="0" applyAlignment="1" applyBorder="1" applyFont="1" applyNumberFormat="1">
      <alignment shrinkToFit="0" vertical="top" wrapText="1"/>
    </xf>
    <xf borderId="8" fillId="26" fontId="85" numFmtId="0" xfId="0" applyAlignment="1" applyBorder="1" applyFill="1" applyFont="1">
      <alignment horizontal="center" shrinkToFit="0" vertical="center" wrapText="1"/>
    </xf>
    <xf borderId="8" fillId="26" fontId="12" numFmtId="0" xfId="0" applyAlignment="1" applyBorder="1" applyFont="1">
      <alignment shrinkToFit="0" vertical="top" wrapText="1"/>
    </xf>
    <xf borderId="8" fillId="26" fontId="23" numFmtId="0" xfId="0" applyAlignment="1" applyBorder="1" applyFont="1">
      <alignment horizontal="center" readingOrder="0" shrinkToFit="0" vertical="center" wrapText="1"/>
    </xf>
    <xf borderId="8" fillId="26" fontId="102" numFmtId="0" xfId="0" applyAlignment="1" applyBorder="1" applyFont="1">
      <alignment horizontal="center" readingOrder="0" shrinkToFit="0" vertical="center" wrapText="1"/>
    </xf>
    <xf borderId="8" fillId="26" fontId="41" numFmtId="0" xfId="0" applyAlignment="1" applyBorder="1" applyFont="1">
      <alignment horizontal="center" readingOrder="0" shrinkToFit="0" vertical="center" wrapText="1"/>
    </xf>
    <xf borderId="8" fillId="26" fontId="0" numFmtId="0" xfId="0" applyAlignment="1" applyBorder="1" applyFont="1">
      <alignment horizontal="center" shrinkToFit="0" vertical="top" wrapText="1"/>
    </xf>
    <xf borderId="8" fillId="26" fontId="0" numFmtId="0" xfId="0" applyAlignment="1" applyBorder="1" applyFont="1">
      <alignment horizontal="center" readingOrder="0" shrinkToFit="0" vertical="top" wrapText="1"/>
    </xf>
    <xf borderId="8" fillId="26" fontId="64" numFmtId="0" xfId="0" applyAlignment="1" applyBorder="1" applyFont="1">
      <alignment readingOrder="0" shrinkToFit="0" vertical="top" wrapText="1"/>
    </xf>
    <xf borderId="8" fillId="26" fontId="23" numFmtId="0" xfId="0" applyAlignment="1" applyBorder="1" applyFont="1">
      <alignment horizontal="center" readingOrder="0" shrinkToFit="0" vertical="top" wrapText="1"/>
    </xf>
    <xf borderId="8" fillId="26" fontId="102" numFmtId="0" xfId="0" applyAlignment="1" applyBorder="1" applyFont="1">
      <alignment horizontal="center" readingOrder="0" shrinkToFit="0" vertical="top" wrapText="1"/>
    </xf>
    <xf borderId="8" fillId="26" fontId="92" numFmtId="0" xfId="0" applyAlignment="1" applyBorder="1" applyFont="1">
      <alignment horizontal="center" readingOrder="0" shrinkToFit="0" vertical="center" wrapText="1"/>
    </xf>
    <xf borderId="8" fillId="26" fontId="91" numFmtId="0" xfId="0" applyAlignment="1" applyBorder="1" applyFont="1">
      <alignment horizontal="center" readingOrder="0" shrinkToFit="0" vertical="center" wrapText="1"/>
    </xf>
    <xf borderId="8" fillId="26" fontId="102" numFmtId="0" xfId="0" applyAlignment="1" applyBorder="1" applyFont="1">
      <alignment readingOrder="0" shrinkToFit="0" vertical="top" wrapText="1"/>
    </xf>
    <xf borderId="8" fillId="26" fontId="0" numFmtId="166" xfId="0" applyAlignment="1" applyBorder="1" applyFont="1" applyNumberFormat="1">
      <alignment horizontal="center" shrinkToFit="0" vertical="top" wrapText="1"/>
    </xf>
    <xf borderId="8" fillId="26" fontId="43" numFmtId="166" xfId="0" applyAlignment="1" applyBorder="1" applyFont="1" applyNumberFormat="1">
      <alignment horizontal="center" readingOrder="0" shrinkToFit="0" vertical="center" wrapText="1"/>
    </xf>
    <xf borderId="8" fillId="26" fontId="43" numFmtId="0" xfId="0" applyAlignment="1" applyBorder="1" applyFont="1">
      <alignment horizontal="center" shrinkToFit="0" vertical="top" wrapText="1"/>
    </xf>
    <xf borderId="8" fillId="26" fontId="23" numFmtId="0" xfId="0" applyAlignment="1" applyBorder="1" applyFont="1">
      <alignment horizontal="center" shrinkToFit="0" vertical="top" wrapText="1"/>
    </xf>
    <xf borderId="8" fillId="18" fontId="113" numFmtId="0" xfId="0" applyAlignment="1" applyBorder="1" applyFont="1">
      <alignment horizontal="center" readingOrder="0" shrinkToFit="0" vertical="top" wrapText="1"/>
    </xf>
    <xf borderId="8" fillId="18" fontId="88" numFmtId="0" xfId="0" applyAlignment="1" applyBorder="1" applyFont="1">
      <alignment horizontal="center" shrinkToFit="0" vertical="top" wrapText="1"/>
    </xf>
    <xf borderId="8" fillId="18" fontId="114" numFmtId="0" xfId="0" applyAlignment="1" applyBorder="1" applyFont="1">
      <alignment horizontal="center" readingOrder="0" shrinkToFit="0" vertical="top" wrapText="1"/>
    </xf>
    <xf borderId="8" fillId="18" fontId="0" numFmtId="0" xfId="0" applyAlignment="1" applyBorder="1" applyFont="1">
      <alignment horizontal="center" shrinkToFit="0" vertical="top" wrapText="1"/>
    </xf>
    <xf borderId="8" fillId="18" fontId="12" numFmtId="0" xfId="0" applyAlignment="1" applyBorder="1" applyFont="1">
      <alignment shrinkToFit="0" vertical="top" wrapText="1"/>
    </xf>
    <xf borderId="8" fillId="9" fontId="115" numFmtId="0" xfId="0" applyAlignment="1" applyBorder="1" applyFont="1">
      <alignment horizontal="center" readingOrder="0" shrinkToFit="0" vertical="center" wrapText="1"/>
    </xf>
    <xf borderId="8" fillId="9" fontId="97" numFmtId="0" xfId="0" applyAlignment="1" applyBorder="1" applyFont="1">
      <alignment horizontal="center" readingOrder="0" shrinkToFit="0" vertical="center" wrapText="1"/>
    </xf>
    <xf borderId="8" fillId="26" fontId="83" numFmtId="0" xfId="0" applyAlignment="1" applyBorder="1" applyFont="1">
      <alignment horizontal="center" readingOrder="0" shrinkToFit="0" vertical="center" wrapText="1"/>
    </xf>
    <xf borderId="8" fillId="26" fontId="24" numFmtId="0" xfId="0" applyAlignment="1" applyBorder="1" applyFont="1">
      <alignment horizontal="center" readingOrder="0" shrinkToFit="0" vertical="center" wrapText="1"/>
    </xf>
    <xf borderId="8" fillId="26" fontId="0" numFmtId="0" xfId="0" applyAlignment="1" applyBorder="1" applyFont="1">
      <alignment horizontal="center" readingOrder="0" shrinkToFit="0" vertical="center" wrapText="1"/>
    </xf>
    <xf borderId="8" fillId="26" fontId="99" numFmtId="0" xfId="0" applyAlignment="1" applyBorder="1" applyFont="1">
      <alignment horizontal="center" readingOrder="0" shrinkToFit="0" vertical="center" wrapText="1"/>
    </xf>
    <xf borderId="8" fillId="26" fontId="92" numFmtId="0" xfId="0" applyAlignment="1" applyBorder="1" applyFont="1">
      <alignment horizontal="left" readingOrder="0" shrinkToFit="0" vertical="center" wrapText="1"/>
    </xf>
    <xf borderId="8" fillId="26" fontId="41" numFmtId="166" xfId="0" applyAlignment="1" applyBorder="1" applyFont="1" applyNumberFormat="1">
      <alignment horizontal="center" readingOrder="0" shrinkToFit="0" vertical="center" wrapText="1"/>
    </xf>
    <xf borderId="8" fillId="26" fontId="43" numFmtId="0" xfId="0" applyAlignment="1" applyBorder="1" applyFont="1">
      <alignment horizontal="center" readingOrder="0" shrinkToFit="0" vertical="center" wrapText="1"/>
    </xf>
    <xf borderId="8" fillId="27" fontId="116" numFmtId="0" xfId="0" applyAlignment="1" applyBorder="1" applyFill="1" applyFont="1">
      <alignment horizontal="center" readingOrder="0" shrinkToFit="0" vertical="top" wrapText="1"/>
    </xf>
    <xf borderId="8" fillId="27" fontId="36" numFmtId="0" xfId="0" applyAlignment="1" applyBorder="1" applyFont="1">
      <alignment horizontal="center" readingOrder="0" shrinkToFit="0" vertical="top" wrapText="1"/>
    </xf>
    <xf borderId="8" fillId="27" fontId="12" numFmtId="0" xfId="0" applyAlignment="1" applyBorder="1" applyFont="1">
      <alignment horizontal="center" readingOrder="0" shrinkToFit="0" vertical="top" wrapText="1"/>
    </xf>
    <xf borderId="8" fillId="27" fontId="12" numFmtId="0" xfId="0" applyAlignment="1" applyBorder="1" applyFont="1">
      <alignment horizontal="center" readingOrder="0" shrinkToFit="0" vertical="top" wrapText="1"/>
    </xf>
    <xf borderId="8" fillId="27" fontId="36" numFmtId="0" xfId="0" applyAlignment="1" applyBorder="1" applyFont="1">
      <alignment horizontal="left" readingOrder="0" shrinkToFit="0" vertical="top" wrapText="1"/>
    </xf>
    <xf borderId="8" fillId="27" fontId="36" numFmtId="166" xfId="0" applyAlignment="1" applyBorder="1" applyFont="1" applyNumberFormat="1">
      <alignment horizontal="center" readingOrder="0" shrinkToFit="0" vertical="top" wrapText="0"/>
    </xf>
    <xf borderId="0" fillId="27" fontId="2" numFmtId="166" xfId="0" applyAlignment="1" applyFont="1" applyNumberFormat="1">
      <alignment readingOrder="0" shrinkToFit="0" vertical="top" wrapText="1"/>
    </xf>
    <xf borderId="8" fillId="27" fontId="12" numFmtId="166" xfId="0" applyAlignment="1" applyBorder="1" applyFont="1" applyNumberFormat="1">
      <alignment horizontal="center" readingOrder="0" shrinkToFit="0" vertical="top" wrapText="1"/>
    </xf>
    <xf borderId="8" fillId="27" fontId="36" numFmtId="166" xfId="0" applyAlignment="1" applyBorder="1" applyFont="1" applyNumberFormat="1">
      <alignment horizontal="center" readingOrder="0" shrinkToFit="0" vertical="top" wrapText="1"/>
    </xf>
    <xf borderId="8" fillId="27" fontId="78" numFmtId="166" xfId="0" applyAlignment="1" applyBorder="1" applyFont="1" applyNumberFormat="1">
      <alignment horizontal="center" readingOrder="0" shrinkToFit="0" vertical="top" wrapText="1"/>
    </xf>
    <xf borderId="8" fillId="27" fontId="78" numFmtId="166" xfId="0" applyAlignment="1" applyBorder="1" applyFont="1" applyNumberFormat="1">
      <alignment horizontal="left" readingOrder="0" shrinkToFit="0" vertical="top" wrapText="1"/>
    </xf>
    <xf borderId="0" fillId="27" fontId="28" numFmtId="0" xfId="0" applyAlignment="1" applyFont="1">
      <alignment readingOrder="0" shrinkToFit="0" vertical="top" wrapText="1"/>
    </xf>
    <xf borderId="8" fillId="27" fontId="78" numFmtId="0" xfId="0" applyAlignment="1" applyBorder="1" applyFont="1">
      <alignment horizontal="center" readingOrder="0" shrinkToFit="0" vertical="top" wrapText="1"/>
    </xf>
    <xf borderId="8" fillId="27" fontId="36" numFmtId="0" xfId="0" applyAlignment="1" applyBorder="1" applyFont="1">
      <alignment horizontal="center" readingOrder="0" shrinkToFit="0" vertical="top" wrapText="1"/>
    </xf>
    <xf borderId="8" fillId="27" fontId="29" numFmtId="0" xfId="0" applyAlignment="1" applyBorder="1" applyFont="1">
      <alignment horizontal="center" readingOrder="0" shrinkToFit="0" vertical="top" wrapText="1"/>
    </xf>
    <xf borderId="8" fillId="8" fontId="36" numFmtId="0" xfId="0" applyAlignment="1" applyBorder="1" applyFont="1">
      <alignment horizontal="left" readingOrder="0" shrinkToFit="0" vertical="top" wrapText="0"/>
    </xf>
    <xf borderId="8" fillId="27" fontId="12" numFmtId="166" xfId="0" applyAlignment="1" applyBorder="1" applyFont="1" applyNumberFormat="1">
      <alignment horizontal="center" readingOrder="0" shrinkToFit="0" vertical="top" wrapText="1"/>
    </xf>
    <xf borderId="8" fillId="27" fontId="36" numFmtId="0" xfId="0" applyAlignment="1" applyBorder="1" applyFont="1">
      <alignment horizontal="center" readingOrder="0" shrinkToFit="0" vertical="top" wrapText="1"/>
    </xf>
    <xf borderId="8" fillId="27" fontId="79" numFmtId="0" xfId="0" applyAlignment="1" applyBorder="1" applyFont="1">
      <alignment horizontal="center" readingOrder="0" shrinkToFit="0" vertical="top" wrapText="1"/>
    </xf>
    <xf borderId="8" fillId="27" fontId="36" numFmtId="0" xfId="0" applyAlignment="1" applyBorder="1" applyFont="1">
      <alignment horizontal="left" readingOrder="0" shrinkToFit="0" vertical="top" wrapText="1"/>
    </xf>
    <xf borderId="8" fillId="8" fontId="36" numFmtId="0" xfId="0" applyAlignment="1" applyBorder="1" applyFont="1">
      <alignment horizontal="left" readingOrder="0" shrinkToFit="0" vertical="top" wrapText="1"/>
    </xf>
    <xf borderId="0" fillId="8" fontId="36" numFmtId="0" xfId="0" applyAlignment="1" applyFont="1">
      <alignment horizontal="center" readingOrder="0" shrinkToFit="0" vertical="top" wrapText="1"/>
    </xf>
    <xf borderId="0" fillId="8" fontId="36" numFmtId="0" xfId="0" applyAlignment="1" applyFont="1">
      <alignment horizontal="center" readingOrder="0" shrinkToFit="0" vertical="top" wrapText="1"/>
    </xf>
    <xf borderId="8" fillId="19" fontId="22" numFmtId="0" xfId="0" applyAlignment="1" applyBorder="1" applyFont="1">
      <alignment horizontal="center" shrinkToFit="0" vertical="center" wrapText="1"/>
    </xf>
    <xf borderId="7" fillId="19" fontId="29" numFmtId="0" xfId="0" applyAlignment="1" applyBorder="1" applyFont="1">
      <alignment horizontal="center" shrinkToFit="0" vertical="center" wrapText="1"/>
    </xf>
    <xf borderId="7" fillId="19" fontId="29" numFmtId="0" xfId="0" applyAlignment="1" applyBorder="1" applyFont="1">
      <alignment horizontal="center" readingOrder="0" shrinkToFit="0" vertical="center" wrapText="1"/>
    </xf>
    <xf borderId="7" fillId="19" fontId="29" numFmtId="49" xfId="0" applyAlignment="1" applyBorder="1" applyFont="1" applyNumberFormat="1">
      <alignment horizontal="center" shrinkToFit="0" vertical="center" wrapText="1"/>
    </xf>
    <xf borderId="8" fillId="19" fontId="22" numFmtId="0" xfId="0" applyAlignment="1" applyBorder="1" applyFont="1">
      <alignment horizontal="left" readingOrder="0" shrinkToFit="0" vertical="center" wrapText="0"/>
    </xf>
    <xf borderId="8" fillId="19" fontId="23" numFmtId="0" xfId="0" applyAlignment="1" applyBorder="1" applyFont="1">
      <alignment horizontal="center" readingOrder="0" shrinkToFit="0" vertical="center" wrapText="1"/>
    </xf>
    <xf borderId="10" fillId="19" fontId="117" numFmtId="0" xfId="0" applyAlignment="1" applyBorder="1" applyFont="1">
      <alignment shrinkToFit="0" vertical="top" wrapText="1"/>
    </xf>
    <xf borderId="11" fillId="19" fontId="36" numFmtId="0" xfId="0" applyAlignment="1" applyBorder="1" applyFont="1">
      <alignment shrinkToFit="0" vertical="top" wrapText="1"/>
    </xf>
    <xf borderId="11" fillId="19" fontId="36" numFmtId="0" xfId="0" applyAlignment="1" applyBorder="1" applyFont="1">
      <alignment readingOrder="0" shrinkToFit="0" vertical="top" wrapText="1"/>
    </xf>
    <xf borderId="11" fillId="19" fontId="36" numFmtId="0" xfId="0" applyAlignment="1" applyBorder="1" applyFont="1">
      <alignment shrinkToFit="0" vertical="top" wrapText="1"/>
    </xf>
    <xf borderId="11" fillId="19" fontId="36" numFmtId="49" xfId="0" applyAlignment="1" applyBorder="1" applyFont="1" applyNumberFormat="1">
      <alignment readingOrder="0" shrinkToFit="0" vertical="top" wrapText="1"/>
    </xf>
    <xf borderId="11" fillId="19" fontId="36" numFmtId="49" xfId="0" applyAlignment="1" applyBorder="1" applyFont="1" applyNumberFormat="1">
      <alignment shrinkToFit="0" vertical="top" wrapText="1"/>
    </xf>
    <xf borderId="11" fillId="19" fontId="36" numFmtId="166" xfId="0" applyAlignment="1" applyBorder="1" applyFont="1" applyNumberFormat="1">
      <alignment horizontal="center" shrinkToFit="0" vertical="top" wrapText="1"/>
    </xf>
    <xf borderId="8" fillId="20" fontId="21" numFmtId="166" xfId="0" applyAlignment="1" applyBorder="1" applyFont="1" applyNumberFormat="1">
      <alignment readingOrder="0" shrinkToFit="0" vertical="center" wrapText="1"/>
    </xf>
    <xf borderId="11" fillId="19" fontId="118" numFmtId="0" xfId="0" applyAlignment="1" applyBorder="1" applyFont="1">
      <alignment horizontal="center" shrinkToFit="0" vertical="top" wrapText="1"/>
    </xf>
    <xf borderId="11" fillId="19" fontId="119" numFmtId="0" xfId="0" applyAlignment="1" applyBorder="1" applyFont="1">
      <alignment readingOrder="0" shrinkToFit="0" vertical="top" wrapText="1"/>
    </xf>
    <xf borderId="11" fillId="19" fontId="63" numFmtId="0" xfId="0" applyAlignment="1" applyBorder="1" applyFont="1">
      <alignment readingOrder="0" shrinkToFit="0" vertical="top" wrapText="1"/>
    </xf>
    <xf borderId="11" fillId="19" fontId="119" numFmtId="0" xfId="0" applyAlignment="1" applyBorder="1" applyFont="1">
      <alignment shrinkToFit="0" vertical="top" wrapText="1"/>
    </xf>
    <xf borderId="8" fillId="19" fontId="21" numFmtId="0" xfId="0" applyAlignment="1" applyBorder="1" applyFont="1">
      <alignment horizontal="left" readingOrder="0" shrinkToFit="0" vertical="center" wrapText="1"/>
    </xf>
    <xf borderId="8" fillId="20" fontId="21" numFmtId="0" xfId="0" applyAlignment="1" applyBorder="1" applyFont="1">
      <alignment readingOrder="0" shrinkToFit="0" vertical="center" wrapText="1"/>
    </xf>
    <xf borderId="11" fillId="19" fontId="120" numFmtId="0" xfId="0" applyAlignment="1" applyBorder="1" applyFont="1">
      <alignment shrinkToFit="0" vertical="top" wrapText="1"/>
    </xf>
    <xf borderId="11" fillId="19" fontId="12" numFmtId="0" xfId="0" applyAlignment="1" applyBorder="1" applyFont="1">
      <alignment shrinkToFit="0" vertical="top" wrapText="1"/>
    </xf>
    <xf borderId="11" fillId="19" fontId="21" numFmtId="0" xfId="0" applyAlignment="1" applyBorder="1" applyFont="1">
      <alignment shrinkToFit="0" vertical="top" wrapText="1"/>
    </xf>
    <xf borderId="11" fillId="19" fontId="21" numFmtId="0" xfId="0" applyAlignment="1" applyBorder="1" applyFont="1">
      <alignment readingOrder="0" shrinkToFit="0" vertical="top" wrapText="1"/>
    </xf>
    <xf borderId="0" fillId="4" fontId="64" numFmtId="0" xfId="0" applyAlignment="1" applyFont="1">
      <alignment readingOrder="0" shrinkToFit="0" vertical="top" wrapText="1"/>
    </xf>
    <xf borderId="0" fillId="20" fontId="2" numFmtId="0" xfId="0" applyAlignment="1" applyFont="1">
      <alignment shrinkToFit="0" vertical="top" wrapText="1"/>
    </xf>
    <xf borderId="0" fillId="0" fontId="2" numFmtId="49" xfId="0" applyAlignment="1" applyFont="1" applyNumberFormat="1">
      <alignment shrinkToFit="0" vertical="top" wrapText="1"/>
    </xf>
    <xf borderId="7" fillId="19" fontId="22" numFmtId="0" xfId="0" applyAlignment="1" applyBorder="1" applyFont="1">
      <alignment horizontal="center" shrinkToFit="0" vertical="center" wrapText="1"/>
    </xf>
    <xf borderId="8" fillId="19" fontId="22" numFmtId="0" xfId="0" applyAlignment="1" applyBorder="1" applyFont="1">
      <alignment horizontal="center" shrinkToFit="0" vertical="bottom" wrapText="1"/>
    </xf>
    <xf borderId="7" fillId="19" fontId="22" numFmtId="0" xfId="0" applyAlignment="1" applyBorder="1" applyFont="1">
      <alignment horizontal="center" shrinkToFit="0" vertical="center" wrapText="1"/>
    </xf>
    <xf borderId="7" fillId="19" fontId="22" numFmtId="0" xfId="0" applyAlignment="1" applyBorder="1" applyFont="1">
      <alignment shrinkToFit="0" vertical="center" wrapText="1"/>
    </xf>
    <xf borderId="7" fillId="19" fontId="22" numFmtId="0" xfId="0" applyAlignment="1" applyBorder="1" applyFont="1">
      <alignment shrinkToFit="0" vertical="center" wrapText="1"/>
    </xf>
    <xf borderId="7" fillId="19" fontId="22" numFmtId="0" xfId="0" applyAlignment="1" applyBorder="1" applyFont="1">
      <alignment horizontal="center" shrinkToFit="0" vertical="center" wrapText="1"/>
    </xf>
    <xf borderId="8" fillId="19" fontId="22" numFmtId="2" xfId="0" applyAlignment="1" applyBorder="1" applyFont="1" applyNumberFormat="1">
      <alignment horizontal="center" readingOrder="0" shrinkToFit="0" vertical="center" wrapText="0"/>
    </xf>
    <xf borderId="11" fillId="19" fontId="121" numFmtId="0" xfId="0" applyAlignment="1" applyBorder="1" applyFont="1">
      <alignment horizontal="center" readingOrder="0" shrinkToFit="0" vertical="top" wrapText="1"/>
    </xf>
    <xf borderId="11" fillId="19" fontId="21" numFmtId="0" xfId="0" applyAlignment="1" applyBorder="1" applyFont="1">
      <alignment horizontal="center" shrinkToFit="0" vertical="top" wrapText="1"/>
    </xf>
    <xf borderId="11" fillId="19" fontId="21" numFmtId="1" xfId="0" applyAlignment="1" applyBorder="1" applyFont="1" applyNumberFormat="1">
      <alignment horizontal="center" shrinkToFit="0" vertical="top" wrapText="1"/>
    </xf>
    <xf borderId="10" fillId="19" fontId="21" numFmtId="1" xfId="0" applyAlignment="1" applyBorder="1" applyFont="1" applyNumberFormat="1">
      <alignment horizontal="center" shrinkToFit="0" vertical="top" wrapText="1"/>
    </xf>
    <xf borderId="11" fillId="19" fontId="21" numFmtId="1" xfId="0" applyAlignment="1" applyBorder="1" applyFont="1" applyNumberFormat="1">
      <alignment horizontal="center" shrinkToFit="0" vertical="top" wrapText="1"/>
    </xf>
    <xf borderId="11" fillId="19" fontId="22" numFmtId="1" xfId="0" applyAlignment="1" applyBorder="1" applyFont="1" applyNumberFormat="1">
      <alignment horizontal="center" shrinkToFit="0" vertical="top" wrapText="1"/>
    </xf>
    <xf borderId="11" fillId="19" fontId="12" numFmtId="1" xfId="0" applyAlignment="1" applyBorder="1" applyFont="1" applyNumberFormat="1">
      <alignment shrinkToFit="0" vertical="top" wrapText="1"/>
    </xf>
    <xf borderId="11" fillId="19" fontId="21" numFmtId="1" xfId="0" applyAlignment="1" applyBorder="1" applyFont="1" applyNumberFormat="1">
      <alignment shrinkToFit="0" vertical="top" wrapText="1"/>
    </xf>
    <xf borderId="11" fillId="19" fontId="21" numFmtId="0" xfId="0" applyAlignment="1" applyBorder="1" applyFont="1">
      <alignment shrinkToFit="0" vertical="top" wrapText="1"/>
    </xf>
    <xf borderId="11" fillId="19" fontId="36" numFmtId="0" xfId="0" applyAlignment="1" applyBorder="1" applyFont="1">
      <alignment shrinkToFit="0" vertical="top" wrapText="1"/>
    </xf>
    <xf borderId="11" fillId="19" fontId="36" numFmtId="1" xfId="0" applyAlignment="1" applyBorder="1" applyFont="1" applyNumberFormat="1">
      <alignment readingOrder="0" shrinkToFit="0" vertical="top" wrapText="1"/>
    </xf>
    <xf borderId="11" fillId="19" fontId="21" numFmtId="1" xfId="0" applyAlignment="1" applyBorder="1" applyFont="1" applyNumberFormat="1">
      <alignment horizontal="center" readingOrder="0" shrinkToFit="0" vertical="top" wrapText="1"/>
    </xf>
    <xf borderId="11" fillId="19" fontId="21" numFmtId="166" xfId="0" applyAlignment="1" applyBorder="1" applyFont="1" applyNumberFormat="1">
      <alignment horizontal="center" readingOrder="0" shrinkToFit="0" vertical="top" wrapText="1"/>
    </xf>
    <xf borderId="8" fillId="20" fontId="21" numFmtId="166" xfId="0" applyAlignment="1" applyBorder="1" applyFont="1" applyNumberFormat="1">
      <alignment horizontal="center" readingOrder="0" shrinkToFit="0" vertical="bottom" wrapText="0"/>
    </xf>
    <xf borderId="11" fillId="19" fontId="21" numFmtId="0" xfId="0" applyAlignment="1" applyBorder="1" applyFont="1">
      <alignment horizontal="center" shrinkToFit="0" vertical="top" wrapText="1"/>
    </xf>
    <xf borderId="11" fillId="19" fontId="21" numFmtId="2" xfId="0" applyAlignment="1" applyBorder="1" applyFont="1" applyNumberFormat="1">
      <alignment horizontal="center" readingOrder="0" shrinkToFit="0" vertical="top" wrapText="1"/>
    </xf>
    <xf borderId="8" fillId="19" fontId="21" numFmtId="0" xfId="0" applyAlignment="1" applyBorder="1" applyFont="1">
      <alignment readingOrder="0" shrinkToFit="0" vertical="center" wrapText="1"/>
    </xf>
    <xf borderId="11" fillId="19" fontId="122" numFmtId="0" xfId="0" applyAlignment="1" applyBorder="1" applyFont="1">
      <alignment horizontal="center" shrinkToFit="0" vertical="top" wrapText="1"/>
    </xf>
    <xf borderId="11" fillId="19" fontId="21" numFmtId="0" xfId="0" applyAlignment="1" applyBorder="1" applyFont="1">
      <alignment readingOrder="0" shrinkToFit="0" vertical="top" wrapText="1"/>
    </xf>
    <xf borderId="11" fillId="19" fontId="21" numFmtId="1" xfId="0" applyAlignment="1" applyBorder="1" applyFont="1" applyNumberFormat="1">
      <alignment shrinkToFit="0" vertical="top" wrapText="1"/>
    </xf>
    <xf borderId="11" fillId="19" fontId="21" numFmtId="0" xfId="0" applyAlignment="1" applyBorder="1" applyFont="1">
      <alignment horizontal="center" shrinkToFit="0" vertical="top" wrapText="1"/>
    </xf>
    <xf borderId="0" fillId="19" fontId="29" numFmtId="0" xfId="0" applyAlignment="1" applyFont="1">
      <alignment horizontal="center" readingOrder="0" shrinkToFit="0" vertical="center" wrapText="1"/>
    </xf>
    <xf borderId="0" fillId="19" fontId="123" numFmtId="0" xfId="0" applyAlignment="1" applyFont="1">
      <alignment shrinkToFit="0" vertical="top" wrapText="1"/>
    </xf>
    <xf borderId="0" fillId="19" fontId="36" numFmtId="0" xfId="0" applyAlignment="1" applyFont="1">
      <alignment readingOrder="0" shrinkToFit="0" vertical="top" wrapText="1"/>
    </xf>
    <xf borderId="0" fillId="19" fontId="36" numFmtId="0" xfId="0" applyAlignment="1" applyFont="1">
      <alignment shrinkToFit="0" vertical="top" wrapText="1"/>
    </xf>
    <xf borderId="0" fillId="19" fontId="36" numFmtId="0" xfId="0" applyAlignment="1" applyFont="1">
      <alignment shrinkToFit="0" vertical="top" wrapText="1"/>
    </xf>
    <xf borderId="0" fillId="19" fontId="36" numFmtId="166" xfId="0" applyAlignment="1" applyFont="1" applyNumberFormat="1">
      <alignment readingOrder="0" shrinkToFit="0" vertical="top" wrapText="1"/>
    </xf>
    <xf borderId="0" fillId="20" fontId="36" numFmtId="166" xfId="0" applyAlignment="1" applyFont="1" applyNumberFormat="1">
      <alignment readingOrder="0" shrinkToFit="0" vertical="top" wrapText="1"/>
    </xf>
    <xf borderId="0" fillId="19" fontId="36" numFmtId="0" xfId="0" applyAlignment="1" applyFont="1">
      <alignment horizontal="center" shrinkToFit="0" vertical="top" wrapText="1"/>
    </xf>
    <xf borderId="8" fillId="19" fontId="29" numFmtId="0" xfId="0" applyAlignment="1" applyBorder="1" applyFont="1">
      <alignment horizontal="center" readingOrder="0" shrinkToFit="0" vertical="center" wrapText="1"/>
    </xf>
    <xf borderId="8" fillId="19" fontId="29" numFmtId="0" xfId="0" applyAlignment="1" applyBorder="1" applyFont="1">
      <alignment horizontal="center" shrinkToFit="0" vertical="center" wrapText="1"/>
    </xf>
    <xf borderId="0" fillId="19" fontId="36" numFmtId="3" xfId="0" applyAlignment="1" applyFont="1" applyNumberFormat="1">
      <alignment readingOrder="0" shrinkToFit="0" vertical="top" wrapText="1"/>
    </xf>
    <xf borderId="8" fillId="19" fontId="22" numFmtId="0" xfId="0" applyAlignment="1" applyBorder="1" applyFont="1">
      <alignment horizontal="center" readingOrder="0" shrinkToFit="0" vertical="center" wrapText="0"/>
    </xf>
    <xf borderId="8" fillId="19" fontId="22" numFmtId="166" xfId="0" applyAlignment="1" applyBorder="1" applyFont="1" applyNumberFormat="1">
      <alignment horizontal="center" readingOrder="0" shrinkToFit="0" vertical="center" wrapText="0"/>
    </xf>
    <xf borderId="8" fillId="19" fontId="22" numFmtId="0" xfId="0" applyAlignment="1" applyBorder="1" applyFont="1">
      <alignment horizontal="left" readingOrder="0" shrinkToFit="0" vertical="center" wrapText="0"/>
    </xf>
    <xf borderId="8" fillId="19" fontId="0" numFmtId="0" xfId="0" applyAlignment="1" applyBorder="1" applyFont="1">
      <alignment shrinkToFit="0" vertical="top" wrapText="1"/>
    </xf>
    <xf borderId="8" fillId="19" fontId="0" numFmtId="0" xfId="0" applyAlignment="1" applyBorder="1" applyFont="1">
      <alignment shrinkToFit="0" vertical="top" wrapText="1"/>
    </xf>
    <xf borderId="8" fillId="19" fontId="21" numFmtId="0" xfId="0" applyAlignment="1" applyBorder="1" applyFont="1">
      <alignment horizontal="center" shrinkToFit="0" vertical="top" wrapText="0"/>
    </xf>
    <xf borderId="8" fillId="19" fontId="21" numFmtId="1" xfId="0" applyAlignment="1" applyBorder="1" applyFont="1" applyNumberFormat="1">
      <alignment horizontal="center" shrinkToFit="0" vertical="top" wrapText="1"/>
    </xf>
    <xf borderId="8" fillId="19" fontId="21" numFmtId="0" xfId="0" applyAlignment="1" applyBorder="1" applyFont="1">
      <alignment horizontal="center" shrinkToFit="0" vertical="top" wrapText="1"/>
    </xf>
    <xf borderId="8" fillId="19" fontId="21" numFmtId="0" xfId="0" applyAlignment="1" applyBorder="1" applyFont="1">
      <alignment horizontal="center" shrinkToFit="0" vertical="top" wrapText="1"/>
    </xf>
    <xf borderId="8" fillId="19" fontId="21" numFmtId="0" xfId="0" applyAlignment="1" applyBorder="1" applyFont="1">
      <alignment horizontal="center" readingOrder="0" shrinkToFit="0" vertical="top" wrapText="1"/>
    </xf>
    <xf borderId="8" fillId="19" fontId="21" numFmtId="0" xfId="0" applyAlignment="1" applyBorder="1" applyFont="1">
      <alignment horizontal="center" shrinkToFit="0" vertical="top" wrapText="1"/>
    </xf>
    <xf borderId="8" fillId="19" fontId="41" numFmtId="0" xfId="0" applyAlignment="1" applyBorder="1" applyFont="1">
      <alignment readingOrder="0" shrinkToFit="0" vertical="top" wrapText="1"/>
    </xf>
    <xf borderId="8" fillId="19" fontId="21" numFmtId="0" xfId="0" applyAlignment="1" applyBorder="1" applyFont="1">
      <alignment horizontal="center" readingOrder="0" shrinkToFit="0" vertical="top" wrapText="0"/>
    </xf>
    <xf borderId="8" fillId="19" fontId="21" numFmtId="166" xfId="0" applyAlignment="1" applyBorder="1" applyFont="1" applyNumberFormat="1">
      <alignment horizontal="center" shrinkToFit="0" vertical="top" wrapText="0"/>
    </xf>
    <xf borderId="8" fillId="20" fontId="21" numFmtId="166" xfId="0" applyAlignment="1" applyBorder="1" applyFont="1" applyNumberFormat="1">
      <alignment horizontal="center" shrinkToFit="0" vertical="bottom" wrapText="0"/>
    </xf>
    <xf borderId="8" fillId="19" fontId="21" numFmtId="0" xfId="0" applyAlignment="1" applyBorder="1" applyFont="1">
      <alignment shrinkToFit="0" vertical="top" wrapText="0"/>
    </xf>
    <xf borderId="8" fillId="19" fontId="21" numFmtId="0" xfId="0" applyAlignment="1" applyBorder="1" applyFont="1">
      <alignment readingOrder="0" shrinkToFit="0" vertical="top" wrapText="1"/>
    </xf>
    <xf borderId="8" fillId="19" fontId="21" numFmtId="0" xfId="0" applyAlignment="1" applyBorder="1" applyFont="1">
      <alignment readingOrder="0" shrinkToFit="0" vertical="top" wrapText="1"/>
    </xf>
    <xf borderId="8" fillId="19" fontId="21" numFmtId="0" xfId="0" applyAlignment="1" applyBorder="1" applyFont="1">
      <alignment horizontal="right" shrinkToFit="0" vertical="top" wrapText="1"/>
    </xf>
    <xf borderId="8" fillId="19" fontId="21" numFmtId="0" xfId="0" applyAlignment="1" applyBorder="1" applyFont="1">
      <alignment horizontal="center" shrinkToFit="0" vertical="top" wrapText="0"/>
    </xf>
    <xf borderId="8" fillId="19" fontId="21" numFmtId="1" xfId="0" applyAlignment="1" applyBorder="1" applyFont="1" applyNumberFormat="1">
      <alignment horizontal="center" readingOrder="0" shrinkToFit="0" vertical="top" wrapText="1"/>
    </xf>
    <xf borderId="8" fillId="19" fontId="21" numFmtId="166" xfId="0" applyAlignment="1" applyBorder="1" applyFont="1" applyNumberFormat="1">
      <alignment horizontal="center" readingOrder="0" shrinkToFit="0" vertical="top" wrapText="0"/>
    </xf>
    <xf borderId="8" fillId="19" fontId="21" numFmtId="166" xfId="0" applyAlignment="1" applyBorder="1" applyFont="1" applyNumberFormat="1">
      <alignment horizontal="center" shrinkToFit="0" vertical="bottom" wrapText="0"/>
    </xf>
    <xf borderId="8" fillId="19" fontId="21" numFmtId="0" xfId="0" applyAlignment="1" applyBorder="1" applyFont="1">
      <alignment shrinkToFit="0" vertical="top" wrapText="1"/>
    </xf>
    <xf borderId="8" fillId="19" fontId="21" numFmtId="0" xfId="0" applyAlignment="1" applyBorder="1" applyFont="1">
      <alignment shrinkToFit="0" vertical="top" wrapText="1"/>
    </xf>
    <xf borderId="8" fillId="19" fontId="21" numFmtId="0" xfId="0" applyAlignment="1" applyBorder="1" applyFont="1">
      <alignment horizontal="center" shrinkToFit="0" vertical="top" wrapText="1"/>
    </xf>
    <xf borderId="8" fillId="19" fontId="21" numFmtId="0" xfId="0" applyAlignment="1" applyBorder="1" applyFont="1">
      <alignment horizontal="center" readingOrder="0" shrinkToFit="0" vertical="top" wrapText="1"/>
    </xf>
    <xf borderId="8" fillId="19" fontId="21" numFmtId="166" xfId="0" applyAlignment="1" applyBorder="1" applyFont="1" applyNumberFormat="1">
      <alignment horizontal="center" shrinkToFit="0" vertical="top" wrapText="1"/>
    </xf>
    <xf borderId="8" fillId="19" fontId="21" numFmtId="166" xfId="0" applyAlignment="1" applyBorder="1" applyFont="1" applyNumberFormat="1">
      <alignment horizontal="center" readingOrder="0" shrinkToFit="0" vertical="top" wrapText="1"/>
    </xf>
    <xf borderId="8" fillId="28" fontId="0" numFmtId="0" xfId="0" applyAlignment="1" applyBorder="1" applyFill="1" applyFont="1">
      <alignment shrinkToFit="0" vertical="top" wrapText="1"/>
    </xf>
    <xf borderId="8" fillId="19" fontId="102" numFmtId="0" xfId="0" applyAlignment="1" applyBorder="1" applyFont="1">
      <alignment horizontal="center" readingOrder="0" shrinkToFit="0" vertical="top" wrapText="1"/>
    </xf>
    <xf borderId="8" fillId="19" fontId="102" numFmtId="0" xfId="0" applyAlignment="1" applyBorder="1" applyFont="1">
      <alignment horizontal="center" shrinkToFit="0" vertical="top" wrapText="1"/>
    </xf>
    <xf borderId="8" fillId="19" fontId="102" numFmtId="0" xfId="0" applyAlignment="1" applyBorder="1" applyFont="1">
      <alignment readingOrder="0" shrinkToFit="0" vertical="top" wrapText="1"/>
    </xf>
    <xf borderId="8" fillId="19" fontId="102" numFmtId="0" xfId="0" applyAlignment="1" applyBorder="1" applyFont="1">
      <alignment shrinkToFit="0" vertical="top" wrapText="1"/>
    </xf>
    <xf borderId="8" fillId="19" fontId="102" numFmtId="0" xfId="0" applyAlignment="1" applyBorder="1" applyFont="1">
      <alignment horizontal="center" readingOrder="0" shrinkToFit="0" vertical="bottom" wrapText="0"/>
    </xf>
    <xf borderId="8" fillId="19" fontId="21" numFmtId="0" xfId="0" applyAlignment="1" applyBorder="1" applyFont="1">
      <alignment horizontal="center" shrinkToFit="0" vertical="top" wrapText="0"/>
    </xf>
    <xf borderId="8" fillId="19" fontId="102" numFmtId="0" xfId="0" applyAlignment="1" applyBorder="1" applyFont="1">
      <alignment horizontal="center" shrinkToFit="0" vertical="bottom" wrapText="0"/>
    </xf>
    <xf borderId="8" fillId="19" fontId="21" numFmtId="0" xfId="0" applyAlignment="1" applyBorder="1" applyFont="1">
      <alignment readingOrder="0" shrinkToFit="0" vertical="top" wrapText="0"/>
    </xf>
    <xf borderId="8" fillId="19" fontId="21" numFmtId="0" xfId="0" applyAlignment="1" applyBorder="1" applyFont="1">
      <alignment shrinkToFit="0" vertical="top" wrapText="0"/>
    </xf>
    <xf borderId="8" fillId="19" fontId="43" numFmtId="0" xfId="0" applyAlignment="1" applyBorder="1" applyFont="1">
      <alignment horizontal="left" readingOrder="0" shrinkToFit="0" vertical="top" wrapText="1"/>
    </xf>
    <xf borderId="8" fillId="19" fontId="21" numFmtId="0" xfId="0" applyAlignment="1" applyBorder="1" applyFont="1">
      <alignment horizontal="center" readingOrder="0" shrinkToFit="0" vertical="center" wrapText="1"/>
    </xf>
    <xf borderId="8" fillId="19" fontId="21" numFmtId="166" xfId="0" applyAlignment="1" applyBorder="1" applyFont="1" applyNumberFormat="1">
      <alignment horizontal="center" readingOrder="0" shrinkToFit="0" vertical="center" wrapText="1"/>
    </xf>
    <xf borderId="8" fillId="19" fontId="21" numFmtId="0" xfId="0" applyAlignment="1" applyBorder="1" applyFont="1">
      <alignment horizontal="left" readingOrder="0" shrinkToFit="0" vertical="center" wrapText="1"/>
    </xf>
    <xf borderId="8" fillId="19" fontId="99" numFmtId="0" xfId="0" applyAlignment="1" applyBorder="1" applyFont="1">
      <alignment horizontal="center" shrinkToFit="0" vertical="top" wrapText="1"/>
    </xf>
    <xf borderId="8" fillId="19" fontId="21" numFmtId="0" xfId="0" applyAlignment="1" applyBorder="1" applyFont="1">
      <alignment horizontal="center" shrinkToFit="0" vertical="center" wrapText="0"/>
    </xf>
    <xf borderId="8" fillId="19" fontId="21" numFmtId="0" xfId="0" applyAlignment="1" applyBorder="1" applyFont="1">
      <alignment horizontal="center" shrinkToFit="0" vertical="center" wrapText="1"/>
    </xf>
    <xf borderId="8" fillId="19" fontId="21" numFmtId="166" xfId="0" applyAlignment="1" applyBorder="1" applyFont="1" applyNumberFormat="1">
      <alignment horizontal="center" shrinkToFit="0" vertical="center" wrapText="1"/>
    </xf>
    <xf borderId="8" fillId="19" fontId="21" numFmtId="0" xfId="0" applyAlignment="1" applyBorder="1" applyFont="1">
      <alignment horizontal="left" shrinkToFit="0" vertical="center" wrapText="1"/>
    </xf>
    <xf borderId="8" fillId="19" fontId="21" numFmtId="0" xfId="0" applyAlignment="1" applyBorder="1" applyFont="1">
      <alignment shrinkToFit="0" vertical="center" wrapText="1"/>
    </xf>
    <xf borderId="8" fillId="29" fontId="0" numFmtId="0" xfId="0" applyAlignment="1" applyBorder="1" applyFill="1" applyFont="1">
      <alignment shrinkToFit="0" vertical="top" wrapText="1"/>
    </xf>
    <xf borderId="8" fillId="29" fontId="0" numFmtId="0" xfId="0" applyAlignment="1" applyBorder="1" applyFont="1">
      <alignment shrinkToFit="0" vertical="top" wrapText="1"/>
    </xf>
    <xf borderId="8" fillId="29" fontId="21" numFmtId="0" xfId="0" applyAlignment="1" applyBorder="1" applyFont="1">
      <alignment horizontal="center" readingOrder="0" shrinkToFit="0" vertical="top" wrapText="1"/>
    </xf>
    <xf borderId="8" fillId="29" fontId="102" numFmtId="0" xfId="0" applyAlignment="1" applyBorder="1" applyFont="1">
      <alignment horizontal="center" shrinkToFit="0" vertical="bottom" wrapText="0"/>
    </xf>
    <xf borderId="8" fillId="29" fontId="21" numFmtId="1" xfId="0" applyAlignment="1" applyBorder="1" applyFont="1" applyNumberFormat="1">
      <alignment horizontal="center" readingOrder="0" shrinkToFit="0" vertical="top" wrapText="1"/>
    </xf>
    <xf borderId="8" fillId="29" fontId="21" numFmtId="0" xfId="0" applyAlignment="1" applyBorder="1" applyFont="1">
      <alignment horizontal="center" shrinkToFit="0" vertical="top" wrapText="1"/>
    </xf>
    <xf borderId="8" fillId="29" fontId="21" numFmtId="0" xfId="0" applyAlignment="1" applyBorder="1" applyFont="1">
      <alignment horizontal="center" shrinkToFit="0" vertical="top" wrapText="1"/>
    </xf>
    <xf borderId="8" fillId="29" fontId="21" numFmtId="0" xfId="0" applyAlignment="1" applyBorder="1" applyFont="1">
      <alignment horizontal="center" shrinkToFit="0" vertical="top" wrapText="1"/>
    </xf>
    <xf borderId="8" fillId="14" fontId="21" numFmtId="1" xfId="0" applyAlignment="1" applyBorder="1" applyFont="1" applyNumberFormat="1">
      <alignment horizontal="center" readingOrder="0" shrinkToFit="0" vertical="top" wrapText="1"/>
    </xf>
    <xf borderId="8" fillId="29" fontId="21" numFmtId="0" xfId="0" applyAlignment="1" applyBorder="1" applyFont="1">
      <alignment horizontal="center" readingOrder="0" shrinkToFit="0" vertical="top" wrapText="1"/>
    </xf>
    <xf borderId="8" fillId="29" fontId="41" numFmtId="0" xfId="0" applyAlignment="1" applyBorder="1" applyFont="1">
      <alignment readingOrder="0" shrinkToFit="0" vertical="top" wrapText="1"/>
    </xf>
    <xf borderId="8" fillId="29" fontId="21" numFmtId="0" xfId="0" applyAlignment="1" applyBorder="1" applyFont="1">
      <alignment horizontal="center" shrinkToFit="0" vertical="top" wrapText="0"/>
    </xf>
    <xf borderId="8" fillId="29" fontId="21" numFmtId="166" xfId="0" applyAlignment="1" applyBorder="1" applyFont="1" applyNumberFormat="1">
      <alignment horizontal="center" shrinkToFit="0" vertical="top" wrapText="1"/>
    </xf>
    <xf borderId="8" fillId="29" fontId="21" numFmtId="166" xfId="0" applyAlignment="1" applyBorder="1" applyFont="1" applyNumberFormat="1">
      <alignment horizontal="center" shrinkToFit="0" vertical="bottom" wrapText="0"/>
    </xf>
    <xf borderId="8" fillId="29" fontId="21" numFmtId="0" xfId="0" applyAlignment="1" applyBorder="1" applyFont="1">
      <alignment readingOrder="0" shrinkToFit="0" vertical="top" wrapText="1"/>
    </xf>
    <xf borderId="8" fillId="29" fontId="21" numFmtId="0" xfId="0" applyAlignment="1" applyBorder="1" applyFont="1">
      <alignment shrinkToFit="0" vertical="top" wrapText="1"/>
    </xf>
    <xf borderId="8" fillId="29" fontId="21" numFmtId="0" xfId="0" applyAlignment="1" applyBorder="1" applyFont="1">
      <alignment readingOrder="0" shrinkToFit="0" vertical="top" wrapText="1"/>
    </xf>
    <xf borderId="8" fillId="29" fontId="21" numFmtId="0" xfId="0" applyAlignment="1" applyBorder="1" applyFont="1">
      <alignment horizontal="right" shrinkToFit="0" vertical="top" wrapText="1"/>
    </xf>
    <xf borderId="8" fillId="19" fontId="21" numFmtId="0" xfId="0" applyAlignment="1" applyBorder="1" applyFont="1">
      <alignment readingOrder="0" shrinkToFit="0" vertical="top" wrapText="0"/>
    </xf>
    <xf borderId="8" fillId="19" fontId="21" numFmtId="0" xfId="0" applyAlignment="1" applyBorder="1" applyFont="1">
      <alignment horizontal="center" shrinkToFit="0" vertical="center" wrapText="0"/>
    </xf>
    <xf borderId="8" fillId="19" fontId="21" numFmtId="166" xfId="0" applyAlignment="1" applyBorder="1" applyFont="1" applyNumberFormat="1">
      <alignment horizontal="center" readingOrder="0" shrinkToFit="0" vertical="center" wrapText="0"/>
    </xf>
    <xf borderId="8" fillId="19" fontId="21" numFmtId="0" xfId="0" applyAlignment="1" applyBorder="1" applyFont="1">
      <alignment horizontal="left" readingOrder="0" shrinkToFit="0" vertical="center" wrapText="0"/>
    </xf>
    <xf borderId="8" fillId="19" fontId="41" numFmtId="0" xfId="0" applyAlignment="1" applyBorder="1" applyFont="1">
      <alignment shrinkToFit="0" vertical="top" wrapText="1"/>
    </xf>
    <xf borderId="8" fillId="19" fontId="102" numFmtId="0" xfId="0" applyAlignment="1" applyBorder="1" applyFont="1">
      <alignment horizontal="center" shrinkToFit="0" vertical="top" wrapText="1"/>
    </xf>
    <xf borderId="8" fillId="19" fontId="41" numFmtId="0" xfId="0" applyAlignment="1" applyBorder="1" applyFont="1">
      <alignment readingOrder="0" shrinkToFit="0" vertical="top" wrapText="1"/>
    </xf>
    <xf borderId="8" fillId="19" fontId="41" numFmtId="0" xfId="0" applyAlignment="1" applyBorder="1" applyFont="1">
      <alignment horizontal="center" readingOrder="0" shrinkToFit="0" vertical="top" wrapText="1"/>
    </xf>
    <xf borderId="10" fillId="19" fontId="102" numFmtId="0" xfId="0" applyAlignment="1" applyBorder="1" applyFont="1">
      <alignment horizontal="center" shrinkToFit="0" vertical="top" wrapText="1"/>
    </xf>
    <xf borderId="8" fillId="20" fontId="0" numFmtId="0" xfId="0" applyAlignment="1" applyBorder="1" applyFont="1">
      <alignment shrinkToFit="0" vertical="top" wrapText="1"/>
    </xf>
    <xf borderId="8" fillId="20" fontId="21" numFmtId="0" xfId="0" applyAlignment="1" applyBorder="1" applyFont="1">
      <alignment horizontal="center" readingOrder="0" shrinkToFit="0" vertical="top" wrapText="0"/>
    </xf>
    <xf borderId="8" fillId="20" fontId="21" numFmtId="0" xfId="0" applyAlignment="1" applyBorder="1" applyFont="1">
      <alignment horizontal="center" shrinkToFit="0" vertical="top" wrapText="0"/>
    </xf>
    <xf borderId="8" fillId="20" fontId="21" numFmtId="1" xfId="0" applyAlignment="1" applyBorder="1" applyFont="1" applyNumberFormat="1">
      <alignment horizontal="center" readingOrder="0" shrinkToFit="0" vertical="top" wrapText="1"/>
    </xf>
    <xf borderId="8" fillId="20" fontId="21" numFmtId="0" xfId="0" applyAlignment="1" applyBorder="1" applyFont="1">
      <alignment horizontal="center" shrinkToFit="0" vertical="top" wrapText="1"/>
    </xf>
    <xf borderId="8" fillId="20" fontId="21" numFmtId="0" xfId="0" applyAlignment="1" applyBorder="1" applyFont="1">
      <alignment horizontal="center" shrinkToFit="0" vertical="top" wrapText="1"/>
    </xf>
    <xf borderId="8" fillId="20" fontId="21" numFmtId="0" xfId="0" applyAlignment="1" applyBorder="1" applyFont="1">
      <alignment horizontal="center" shrinkToFit="0" vertical="top" wrapText="0"/>
    </xf>
    <xf borderId="8" fillId="20" fontId="21" numFmtId="0" xfId="0" applyAlignment="1" applyBorder="1" applyFont="1">
      <alignment horizontal="center" shrinkToFit="0" vertical="top" wrapText="1"/>
    </xf>
    <xf borderId="8" fillId="20" fontId="21" numFmtId="0" xfId="0" applyAlignment="1" applyBorder="1" applyFont="1">
      <alignment horizontal="center" readingOrder="0" shrinkToFit="0" vertical="top" wrapText="1"/>
    </xf>
    <xf borderId="8" fillId="20" fontId="41" numFmtId="0" xfId="0" applyAlignment="1" applyBorder="1" applyFont="1">
      <alignment readingOrder="0" shrinkToFit="0" vertical="top" wrapText="1"/>
    </xf>
    <xf borderId="8" fillId="20" fontId="21" numFmtId="166" xfId="0" applyAlignment="1" applyBorder="1" applyFont="1" applyNumberFormat="1">
      <alignment horizontal="center" shrinkToFit="0" vertical="top" wrapText="0"/>
    </xf>
    <xf borderId="8" fillId="20" fontId="21" numFmtId="0" xfId="0" applyAlignment="1" applyBorder="1" applyFont="1">
      <alignment readingOrder="0" shrinkToFit="0" vertical="top" wrapText="0"/>
    </xf>
    <xf borderId="8" fillId="20" fontId="21" numFmtId="0" xfId="0" applyAlignment="1" applyBorder="1" applyFont="1">
      <alignment shrinkToFit="0" vertical="top" wrapText="0"/>
    </xf>
    <xf borderId="8" fillId="20" fontId="21" numFmtId="0" xfId="0" applyAlignment="1" applyBorder="1" applyFont="1">
      <alignment readingOrder="0" shrinkToFit="0" vertical="top" wrapText="1"/>
    </xf>
    <xf borderId="8" fillId="20" fontId="21" numFmtId="0" xfId="0" applyAlignment="1" applyBorder="1" applyFont="1">
      <alignment readingOrder="0" shrinkToFit="0" vertical="top" wrapText="1"/>
    </xf>
    <xf borderId="8" fillId="20" fontId="21" numFmtId="0" xfId="0" applyAlignment="1" applyBorder="1" applyFont="1">
      <alignment horizontal="right" shrinkToFit="0" vertical="top" wrapText="1"/>
    </xf>
    <xf borderId="7" fillId="19" fontId="102" numFmtId="0" xfId="0" applyAlignment="1" applyBorder="1" applyFont="1">
      <alignment horizontal="center" readingOrder="0" shrinkToFit="0" vertical="top" wrapText="1"/>
    </xf>
    <xf borderId="4" fillId="19" fontId="124" numFmtId="0" xfId="0" applyAlignment="1" applyBorder="1" applyFont="1">
      <alignment readingOrder="0" shrinkToFit="0" vertical="top" wrapText="1"/>
    </xf>
    <xf borderId="7" fillId="19" fontId="21" numFmtId="0" xfId="0" applyAlignment="1" applyBorder="1" applyFont="1">
      <alignment horizontal="center" readingOrder="0" shrinkToFit="0" vertical="top" wrapText="1"/>
    </xf>
    <xf borderId="7" fillId="19" fontId="21" numFmtId="166" xfId="0" applyAlignment="1" applyBorder="1" applyFont="1" applyNumberFormat="1">
      <alignment horizontal="center" readingOrder="0" shrinkToFit="0" vertical="top" wrapText="1"/>
    </xf>
    <xf borderId="7" fillId="19" fontId="21" numFmtId="0" xfId="0" applyAlignment="1" applyBorder="1" applyFont="1">
      <alignment readingOrder="0" shrinkToFit="0" vertical="top" wrapText="1"/>
    </xf>
    <xf borderId="7" fillId="19" fontId="21" numFmtId="0" xfId="0" applyAlignment="1" applyBorder="1" applyFont="1">
      <alignment shrinkToFit="0" vertical="top" wrapText="1"/>
    </xf>
    <xf borderId="7" fillId="19" fontId="21" numFmtId="0" xfId="0" applyAlignment="1" applyBorder="1" applyFont="1">
      <alignment horizontal="right" shrinkToFit="0" vertical="top" wrapText="1"/>
    </xf>
    <xf borderId="12" fillId="19" fontId="99" numFmtId="0" xfId="0" applyAlignment="1" applyBorder="1" applyFont="1">
      <alignment horizontal="center" readingOrder="0" shrinkToFit="0" vertical="top" wrapText="1"/>
    </xf>
    <xf borderId="7" fillId="19" fontId="102" numFmtId="0" xfId="0" applyAlignment="1" applyBorder="1" applyFont="1">
      <alignment horizontal="center" shrinkToFit="0" vertical="top" wrapText="1"/>
    </xf>
    <xf borderId="4" fillId="19" fontId="125" numFmtId="0" xfId="0" applyAlignment="1" applyBorder="1" applyFont="1">
      <alignment shrinkToFit="0" vertical="top" wrapText="1"/>
    </xf>
    <xf borderId="7" fillId="19" fontId="21" numFmtId="0" xfId="0" applyAlignment="1" applyBorder="1" applyFont="1">
      <alignment horizontal="center" shrinkToFit="0" vertical="top" wrapText="1"/>
    </xf>
    <xf borderId="7" fillId="19" fontId="21" numFmtId="166" xfId="0" applyAlignment="1" applyBorder="1" applyFont="1" applyNumberFormat="1">
      <alignment horizontal="center" shrinkToFit="0" vertical="top" wrapText="1"/>
    </xf>
    <xf borderId="8" fillId="19" fontId="21" numFmtId="166" xfId="0" applyAlignment="1" applyBorder="1" applyFont="1" applyNumberFormat="1">
      <alignment horizontal="center" readingOrder="0" shrinkToFit="0" vertical="top" wrapText="1"/>
    </xf>
    <xf borderId="8" fillId="19" fontId="21" numFmtId="0" xfId="0" applyAlignment="1" applyBorder="1" applyFont="1">
      <alignment readingOrder="0" shrinkToFit="0" vertical="top" wrapText="1"/>
    </xf>
    <xf borderId="8" fillId="19" fontId="21" numFmtId="0" xfId="0" applyAlignment="1" applyBorder="1" applyFont="1">
      <alignment horizontal="left" readingOrder="0" shrinkToFit="0" vertical="top" wrapText="1"/>
    </xf>
    <xf borderId="8" fillId="19" fontId="21" numFmtId="166" xfId="0" applyAlignment="1" applyBorder="1" applyFont="1" applyNumberFormat="1">
      <alignment horizontal="center" shrinkToFit="0" vertical="top" wrapText="1"/>
    </xf>
    <xf borderId="8" fillId="19" fontId="21" numFmtId="0" xfId="0" applyAlignment="1" applyBorder="1" applyFont="1">
      <alignment horizontal="left" shrinkToFit="0" vertical="center" wrapText="1"/>
    </xf>
    <xf borderId="8" fillId="19" fontId="21" numFmtId="0" xfId="0" applyAlignment="1" applyBorder="1" applyFont="1">
      <alignment horizontal="center" readingOrder="0" shrinkToFit="0" vertical="center" wrapText="1"/>
    </xf>
    <xf borderId="8" fillId="20" fontId="0" numFmtId="0" xfId="0" applyAlignment="1" applyBorder="1" applyFont="1">
      <alignment shrinkToFit="0" vertical="top" wrapText="1"/>
    </xf>
    <xf borderId="8" fillId="20" fontId="102" numFmtId="0" xfId="0" applyAlignment="1" applyBorder="1" applyFont="1">
      <alignment horizontal="center" readingOrder="0" shrinkToFit="0" vertical="bottom" wrapText="0"/>
    </xf>
    <xf borderId="8" fillId="20" fontId="102" numFmtId="0" xfId="0" applyAlignment="1" applyBorder="1" applyFont="1">
      <alignment horizontal="center" shrinkToFit="0" vertical="bottom" wrapText="0"/>
    </xf>
    <xf borderId="8" fillId="20" fontId="21" numFmtId="0" xfId="0" applyAlignment="1" applyBorder="1" applyFont="1">
      <alignment horizontal="center" readingOrder="0" shrinkToFit="0" vertical="top" wrapText="1"/>
    </xf>
    <xf borderId="8" fillId="20" fontId="21" numFmtId="166" xfId="0" applyAlignment="1" applyBorder="1" applyFont="1" applyNumberFormat="1">
      <alignment horizontal="center" shrinkToFit="0" vertical="top" wrapText="1"/>
    </xf>
    <xf borderId="8" fillId="20" fontId="21" numFmtId="0" xfId="0" applyAlignment="1" applyBorder="1" applyFont="1">
      <alignment horizontal="center" shrinkToFit="0" vertical="top" wrapText="1"/>
    </xf>
    <xf borderId="8" fillId="20" fontId="21" numFmtId="0" xfId="0" applyAlignment="1" applyBorder="1" applyFont="1">
      <alignment shrinkToFit="0" vertical="top" wrapText="0"/>
    </xf>
    <xf borderId="8" fillId="20" fontId="21" numFmtId="0" xfId="0" applyAlignment="1" applyBorder="1" applyFont="1">
      <alignment shrinkToFit="0" vertical="top" wrapText="1"/>
    </xf>
    <xf borderId="8" fillId="20" fontId="21" numFmtId="0" xfId="0" applyAlignment="1" applyBorder="1" applyFont="1">
      <alignment horizontal="right" shrinkToFit="0" vertical="top" wrapText="1"/>
    </xf>
    <xf borderId="8" fillId="20" fontId="21" numFmtId="0" xfId="0" applyAlignment="1" applyBorder="1" applyFont="1">
      <alignment horizontal="center" shrinkToFit="0" vertical="top" wrapText="0"/>
    </xf>
    <xf borderId="8" fillId="20" fontId="21" numFmtId="0" xfId="0" applyAlignment="1" applyBorder="1" applyFont="1">
      <alignment readingOrder="0" shrinkToFit="0" vertical="top" wrapText="0"/>
    </xf>
    <xf borderId="8" fillId="20" fontId="21" numFmtId="0" xfId="0" applyAlignment="1" applyBorder="1" applyFont="1">
      <alignment shrinkToFit="0" vertical="top" wrapText="0"/>
    </xf>
    <xf borderId="8" fillId="20" fontId="21" numFmtId="0" xfId="0" applyAlignment="1" applyBorder="1" applyFont="1">
      <alignment shrinkToFit="0" vertical="top" wrapText="1"/>
    </xf>
    <xf borderId="8" fillId="20" fontId="41" numFmtId="0" xfId="0" applyAlignment="1" applyBorder="1" applyFont="1">
      <alignment shrinkToFit="0" vertical="top" wrapText="1"/>
    </xf>
    <xf borderId="10" fillId="20" fontId="102" numFmtId="0" xfId="0" applyAlignment="1" applyBorder="1" applyFont="1">
      <alignment horizontal="center" shrinkToFit="0" vertical="bottom" wrapText="0"/>
    </xf>
    <xf borderId="10" fillId="20" fontId="21" numFmtId="0" xfId="0" applyAlignment="1" applyBorder="1" applyFont="1">
      <alignment horizontal="center" shrinkToFit="0" vertical="top" wrapText="0"/>
    </xf>
    <xf borderId="10" fillId="20" fontId="102" numFmtId="0" xfId="0" applyAlignment="1" applyBorder="1" applyFont="1">
      <alignment horizontal="center" readingOrder="0" shrinkToFit="0" vertical="bottom" wrapText="1"/>
    </xf>
    <xf borderId="8" fillId="20" fontId="41" numFmtId="0" xfId="0" applyAlignment="1" applyBorder="1" applyFont="1">
      <alignment horizontal="center" readingOrder="0" shrinkToFit="0" vertical="top" wrapText="1"/>
    </xf>
    <xf borderId="10" fillId="20" fontId="102" numFmtId="166" xfId="0" applyAlignment="1" applyBorder="1" applyFont="1" applyNumberFormat="1">
      <alignment horizontal="center" shrinkToFit="0" vertical="top" wrapText="0"/>
    </xf>
    <xf borderId="8" fillId="20" fontId="21" numFmtId="0" xfId="0" applyAlignment="1" applyBorder="1" applyFont="1">
      <alignment shrinkToFit="0" vertical="top" wrapText="1"/>
    </xf>
    <xf borderId="8" fillId="0" fontId="41" numFmtId="0" xfId="0" applyAlignment="1" applyBorder="1" applyFont="1">
      <alignment shrinkToFit="0" vertical="top" wrapText="1"/>
    </xf>
    <xf borderId="8" fillId="19" fontId="102" numFmtId="0" xfId="0" applyAlignment="1" applyBorder="1" applyFont="1">
      <alignment horizontal="center" shrinkToFit="0" vertical="top" wrapText="0"/>
    </xf>
    <xf borderId="8" fillId="19" fontId="21" numFmtId="0" xfId="0" applyAlignment="1" applyBorder="1" applyFont="1">
      <alignment horizontal="center" shrinkToFit="0" vertical="top" wrapText="0"/>
    </xf>
    <xf borderId="8" fillId="19" fontId="102" numFmtId="0" xfId="0" applyAlignment="1" applyBorder="1" applyFont="1">
      <alignment horizontal="center" readingOrder="0" shrinkToFit="0" vertical="top" wrapText="1"/>
    </xf>
    <xf borderId="8" fillId="19" fontId="102" numFmtId="166" xfId="0" applyAlignment="1" applyBorder="1" applyFont="1" applyNumberFormat="1">
      <alignment horizontal="center" shrinkToFit="0" vertical="top" wrapText="0"/>
    </xf>
    <xf borderId="8" fillId="0" fontId="41" numFmtId="0" xfId="0" applyAlignment="1" applyBorder="1" applyFont="1">
      <alignment readingOrder="0" shrinkToFit="0" vertical="top" wrapText="1"/>
    </xf>
    <xf borderId="8" fillId="29" fontId="41" numFmtId="0" xfId="0" applyAlignment="1" applyBorder="1" applyFont="1">
      <alignment shrinkToFit="0" vertical="top" wrapText="1"/>
    </xf>
    <xf borderId="8" fillId="29" fontId="102" numFmtId="0" xfId="0" applyAlignment="1" applyBorder="1" applyFont="1">
      <alignment horizontal="center" shrinkToFit="0" vertical="bottom" wrapText="0"/>
    </xf>
    <xf borderId="8" fillId="29" fontId="21" numFmtId="0" xfId="0" applyAlignment="1" applyBorder="1" applyFont="1">
      <alignment horizontal="center" shrinkToFit="0" vertical="top" wrapText="0"/>
    </xf>
    <xf borderId="8" fillId="29" fontId="102" numFmtId="0" xfId="0" applyAlignment="1" applyBorder="1" applyFont="1">
      <alignment horizontal="center" readingOrder="0" shrinkToFit="0" vertical="bottom" wrapText="1"/>
    </xf>
    <xf borderId="8" fillId="29" fontId="41" numFmtId="0" xfId="0" applyAlignment="1" applyBorder="1" applyFont="1">
      <alignment horizontal="center" readingOrder="0" shrinkToFit="0" vertical="top" wrapText="1"/>
    </xf>
    <xf borderId="8" fillId="29" fontId="102" numFmtId="0" xfId="0" applyAlignment="1" applyBorder="1" applyFont="1">
      <alignment horizontal="center" readingOrder="0" shrinkToFit="0" vertical="bottom" wrapText="0"/>
    </xf>
    <xf borderId="8" fillId="29" fontId="21" numFmtId="0" xfId="0" applyAlignment="1" applyBorder="1" applyFont="1">
      <alignment horizontal="center" readingOrder="0" shrinkToFit="0" vertical="top" wrapText="0"/>
    </xf>
    <xf borderId="10" fillId="29" fontId="102" numFmtId="166" xfId="0" applyAlignment="1" applyBorder="1" applyFont="1" applyNumberFormat="1">
      <alignment horizontal="center" shrinkToFit="0" vertical="top" wrapText="0"/>
    </xf>
    <xf borderId="10" fillId="19" fontId="102" numFmtId="0" xfId="0" applyAlignment="1" applyBorder="1" applyFont="1">
      <alignment horizontal="center" shrinkToFit="0" vertical="bottom" wrapText="0"/>
    </xf>
    <xf borderId="10" fillId="19" fontId="21" numFmtId="0" xfId="0" applyAlignment="1" applyBorder="1" applyFont="1">
      <alignment horizontal="center" shrinkToFit="0" vertical="top" wrapText="0"/>
    </xf>
    <xf borderId="10" fillId="19" fontId="102" numFmtId="0" xfId="0" applyAlignment="1" applyBorder="1" applyFont="1">
      <alignment horizontal="center" readingOrder="0" shrinkToFit="0" vertical="bottom" wrapText="1"/>
    </xf>
    <xf borderId="10" fillId="19" fontId="102" numFmtId="166" xfId="0" applyAlignment="1" applyBorder="1" applyFont="1" applyNumberFormat="1">
      <alignment horizontal="center" shrinkToFit="0" vertical="top" wrapText="0"/>
    </xf>
    <xf borderId="8" fillId="4" fontId="0" numFmtId="0" xfId="0" applyAlignment="1" applyBorder="1" applyFont="1">
      <alignment horizontal="left" readingOrder="0" shrinkToFit="0" vertical="top" wrapText="1"/>
    </xf>
    <xf borderId="8" fillId="14" fontId="21" numFmtId="0" xfId="0" applyAlignment="1" applyBorder="1" applyFont="1">
      <alignment horizontal="center" shrinkToFit="0" vertical="center" wrapText="1"/>
    </xf>
    <xf borderId="8" fillId="14" fontId="21" numFmtId="0" xfId="0" applyAlignment="1" applyBorder="1" applyFont="1">
      <alignment horizontal="center" readingOrder="0" shrinkToFit="0" vertical="center" wrapText="0"/>
    </xf>
    <xf borderId="8" fillId="14" fontId="21" numFmtId="0" xfId="0" applyAlignment="1" applyBorder="1" applyFont="1">
      <alignment horizontal="center" readingOrder="0" shrinkToFit="0" vertical="center" wrapText="1"/>
    </xf>
    <xf borderId="8" fillId="14" fontId="21" numFmtId="0" xfId="0" applyAlignment="1" applyBorder="1" applyFont="1">
      <alignment horizontal="center" shrinkToFit="0" vertical="top" wrapText="1"/>
    </xf>
    <xf borderId="8" fillId="14" fontId="21" numFmtId="0" xfId="0" applyAlignment="1" applyBorder="1" applyFont="1">
      <alignment horizontal="center" readingOrder="0" shrinkToFit="0" vertical="center" wrapText="1"/>
    </xf>
    <xf borderId="8" fillId="14" fontId="21" numFmtId="166" xfId="0" applyAlignment="1" applyBorder="1" applyFont="1" applyNumberFormat="1">
      <alignment horizontal="center" readingOrder="0" shrinkToFit="0" vertical="center" wrapText="1"/>
    </xf>
    <xf borderId="8" fillId="14" fontId="21" numFmtId="166" xfId="0" applyAlignment="1" applyBorder="1" applyFont="1" applyNumberFormat="1">
      <alignment horizontal="center" readingOrder="0" shrinkToFit="0" vertical="bottom" wrapText="0"/>
    </xf>
    <xf borderId="8" fillId="14" fontId="21" numFmtId="0" xfId="0" applyAlignment="1" applyBorder="1" applyFont="1">
      <alignment horizontal="left" readingOrder="0" shrinkToFit="0" vertical="center" wrapText="1"/>
    </xf>
    <xf borderId="8" fillId="14" fontId="43" numFmtId="0" xfId="0" applyAlignment="1" applyBorder="1" applyFont="1">
      <alignment horizontal="left" readingOrder="0" shrinkToFit="0" vertical="top" wrapText="1"/>
    </xf>
    <xf borderId="8" fillId="14" fontId="21" numFmtId="0" xfId="0" applyAlignment="1" applyBorder="1" applyFont="1">
      <alignment horizontal="left" readingOrder="0" shrinkToFit="0" vertical="center" wrapText="1"/>
    </xf>
    <xf borderId="8" fillId="14" fontId="21" numFmtId="0" xfId="0" applyAlignment="1" applyBorder="1" applyFont="1">
      <alignment readingOrder="0" shrinkToFit="0" vertical="top" wrapText="1"/>
    </xf>
    <xf borderId="8" fillId="14" fontId="21" numFmtId="0" xfId="0" applyAlignment="1" applyBorder="1" applyFont="1">
      <alignment horizontal="center" readingOrder="0" shrinkToFit="0" vertical="top" wrapText="1"/>
    </xf>
    <xf borderId="8" fillId="14" fontId="21" numFmtId="0" xfId="0" applyAlignment="1" applyBorder="1" applyFont="1">
      <alignment readingOrder="0" shrinkToFit="0" vertical="center" wrapText="1"/>
    </xf>
    <xf borderId="8" fillId="14" fontId="0" numFmtId="0" xfId="0" applyAlignment="1" applyBorder="1" applyFont="1">
      <alignment shrinkToFit="0" vertical="top" wrapText="1"/>
    </xf>
    <xf borderId="8" fillId="14" fontId="102" numFmtId="0" xfId="0" applyAlignment="1" applyBorder="1" applyFont="1">
      <alignment horizontal="center" shrinkToFit="0" vertical="top" wrapText="1"/>
    </xf>
    <xf borderId="8" fillId="14" fontId="102" numFmtId="0" xfId="0" applyAlignment="1" applyBorder="1" applyFont="1">
      <alignment horizontal="center" readingOrder="0" shrinkToFit="0" vertical="top" wrapText="1"/>
    </xf>
    <xf borderId="8" fillId="14" fontId="102" numFmtId="0" xfId="0" applyAlignment="1" applyBorder="1" applyFont="1">
      <alignment horizontal="center" readingOrder="0" shrinkToFit="0" vertical="top" wrapText="1"/>
    </xf>
    <xf borderId="8" fillId="14" fontId="102" numFmtId="0" xfId="0" applyAlignment="1" applyBorder="1" applyFont="1">
      <alignment horizontal="center" readingOrder="0" shrinkToFit="0" vertical="bottom" wrapText="0"/>
    </xf>
    <xf borderId="8" fillId="14" fontId="102" numFmtId="166" xfId="0" applyAlignment="1" applyBorder="1" applyFont="1" applyNumberFormat="1">
      <alignment horizontal="center" readingOrder="0" shrinkToFit="0" vertical="top" wrapText="1"/>
    </xf>
    <xf borderId="8" fillId="14" fontId="0" numFmtId="166" xfId="0" applyAlignment="1" applyBorder="1" applyFont="1" applyNumberFormat="1">
      <alignment horizontal="center" readingOrder="0" shrinkToFit="0" vertical="top" wrapText="1"/>
    </xf>
    <xf borderId="8" fillId="14" fontId="0" numFmtId="0" xfId="0" applyAlignment="1" applyBorder="1" applyFont="1">
      <alignment horizontal="center" readingOrder="0" shrinkToFit="0" vertical="top" wrapText="1"/>
    </xf>
    <xf borderId="8" fillId="14" fontId="102" numFmtId="0" xfId="0" applyAlignment="1" applyBorder="1" applyFont="1">
      <alignment horizontal="left" readingOrder="0" shrinkToFit="0" vertical="top" wrapText="1"/>
    </xf>
    <xf borderId="8" fillId="14" fontId="21" numFmtId="0" xfId="0" applyAlignment="1" applyBorder="1" applyFont="1">
      <alignment shrinkToFit="0" vertical="top" wrapText="1"/>
    </xf>
    <xf borderId="8" fillId="14" fontId="0" numFmtId="0" xfId="0" applyAlignment="1" applyBorder="1" applyFont="1">
      <alignment readingOrder="0" shrinkToFit="0" vertical="top" wrapText="1"/>
    </xf>
    <xf borderId="8" fillId="14" fontId="0" numFmtId="0" xfId="0" applyAlignment="1" applyBorder="1" applyFont="1">
      <alignment shrinkToFit="0" vertical="top" wrapText="1"/>
    </xf>
    <xf borderId="8" fillId="14" fontId="21" numFmtId="0" xfId="0" applyAlignment="1" applyBorder="1" applyFont="1">
      <alignment horizontal="center" shrinkToFit="0" vertical="top" wrapText="1"/>
    </xf>
    <xf borderId="8" fillId="14" fontId="21" numFmtId="0" xfId="0" applyAlignment="1" applyBorder="1" applyFont="1">
      <alignment horizontal="center" shrinkToFit="0" vertical="top" wrapText="1"/>
    </xf>
    <xf borderId="8" fillId="14" fontId="21" numFmtId="0" xfId="0" applyAlignment="1" applyBorder="1" applyFont="1">
      <alignment horizontal="center" shrinkToFit="0" vertical="top" wrapText="1"/>
    </xf>
    <xf borderId="8" fillId="14" fontId="21" numFmtId="0" xfId="0" applyAlignment="1" applyBorder="1" applyFont="1">
      <alignment horizontal="center" shrinkToFit="0" vertical="top" wrapText="0"/>
    </xf>
    <xf borderId="8" fillId="14" fontId="21" numFmtId="166" xfId="0" applyAlignment="1" applyBorder="1" applyFont="1" applyNumberFormat="1">
      <alignment horizontal="center" shrinkToFit="0" vertical="top" wrapText="1"/>
    </xf>
    <xf borderId="8" fillId="14" fontId="21" numFmtId="166" xfId="0" applyAlignment="1" applyBorder="1" applyFont="1" applyNumberFormat="1">
      <alignment horizontal="center" shrinkToFit="0" vertical="bottom" wrapText="0"/>
    </xf>
    <xf borderId="8" fillId="14" fontId="21" numFmtId="0" xfId="0" applyAlignment="1" applyBorder="1" applyFont="1">
      <alignment shrinkToFit="0" vertical="top" wrapText="1"/>
    </xf>
    <xf borderId="8" fillId="14" fontId="21" numFmtId="0" xfId="0" applyAlignment="1" applyBorder="1" applyFont="1">
      <alignment horizontal="right" shrinkToFit="0" vertical="top" wrapText="1"/>
    </xf>
    <xf borderId="8" fillId="14" fontId="21" numFmtId="0" xfId="0" applyAlignment="1" applyBorder="1" applyFont="1">
      <alignment horizontal="center" shrinkToFit="0" vertical="top" wrapText="0"/>
    </xf>
    <xf borderId="8" fillId="14" fontId="21" numFmtId="166" xfId="0" applyAlignment="1" applyBorder="1" applyFont="1" applyNumberFormat="1">
      <alignment horizontal="center" shrinkToFit="0" vertical="top" wrapText="0"/>
    </xf>
    <xf borderId="8" fillId="14" fontId="21" numFmtId="0" xfId="0" applyAlignment="1" applyBorder="1" applyFont="1">
      <alignment shrinkToFit="0" vertical="top" wrapText="0"/>
    </xf>
    <xf borderId="8" fillId="14" fontId="21" numFmtId="1" xfId="0" applyAlignment="1" applyBorder="1" applyFont="1" applyNumberFormat="1">
      <alignment shrinkToFit="0" vertical="top" wrapText="0"/>
    </xf>
    <xf borderId="8" fillId="14" fontId="102" numFmtId="0" xfId="0" applyAlignment="1" applyBorder="1" applyFont="1">
      <alignment horizontal="center" shrinkToFit="0" vertical="bottom" wrapText="0"/>
    </xf>
    <xf borderId="8" fillId="14" fontId="102" numFmtId="0" xfId="0" applyAlignment="1" applyBorder="1" applyFont="1">
      <alignment horizontal="center" shrinkToFit="0" vertical="bottom" wrapText="0"/>
    </xf>
    <xf borderId="8" fillId="14" fontId="21" numFmtId="0" xfId="0" applyAlignment="1" applyBorder="1" applyFont="1">
      <alignment horizontal="center" readingOrder="0" shrinkToFit="0" vertical="top" wrapText="1"/>
    </xf>
    <xf borderId="8" fillId="14" fontId="102" numFmtId="0" xfId="0" applyAlignment="1" applyBorder="1" applyFont="1">
      <alignment shrinkToFit="0" vertical="bottom" wrapText="0"/>
    </xf>
    <xf borderId="8" fillId="14" fontId="21" numFmtId="0" xfId="0" applyAlignment="1" applyBorder="1" applyFont="1">
      <alignment readingOrder="0" shrinkToFit="0" vertical="top" wrapText="1"/>
    </xf>
    <xf borderId="8" fillId="30" fontId="0" numFmtId="0" xfId="0" applyAlignment="1" applyBorder="1" applyFill="1" applyFont="1">
      <alignment shrinkToFit="0" vertical="top" wrapText="1"/>
    </xf>
    <xf borderId="8" fillId="30" fontId="21" numFmtId="0" xfId="0" applyAlignment="1" applyBorder="1" applyFont="1">
      <alignment horizontal="center" shrinkToFit="0" vertical="top" wrapText="0"/>
    </xf>
    <xf borderId="8" fillId="30" fontId="21" numFmtId="0" xfId="0" applyAlignment="1" applyBorder="1" applyFont="1">
      <alignment horizontal="center" shrinkToFit="0" vertical="top" wrapText="0"/>
    </xf>
    <xf borderId="8" fillId="30" fontId="21" numFmtId="1" xfId="0" applyAlignment="1" applyBorder="1" applyFont="1" applyNumberFormat="1">
      <alignment horizontal="center" readingOrder="0" shrinkToFit="0" vertical="top" wrapText="1"/>
    </xf>
    <xf borderId="8" fillId="30" fontId="21" numFmtId="0" xfId="0" applyAlignment="1" applyBorder="1" applyFont="1">
      <alignment horizontal="center" shrinkToFit="0" vertical="top" wrapText="1"/>
    </xf>
    <xf borderId="8" fillId="30" fontId="21" numFmtId="0" xfId="0" applyAlignment="1" applyBorder="1" applyFont="1">
      <alignment horizontal="center" shrinkToFit="0" vertical="top" wrapText="1"/>
    </xf>
    <xf borderId="8" fillId="30" fontId="21" numFmtId="0" xfId="0" applyAlignment="1" applyBorder="1" applyFont="1">
      <alignment horizontal="center" shrinkToFit="0" vertical="top" wrapText="1"/>
    </xf>
    <xf borderId="8" fillId="30" fontId="21" numFmtId="166" xfId="0" applyAlignment="1" applyBorder="1" applyFont="1" applyNumberFormat="1">
      <alignment horizontal="center" shrinkToFit="0" vertical="top" wrapText="0"/>
    </xf>
    <xf borderId="8" fillId="30" fontId="21" numFmtId="166" xfId="0" applyAlignment="1" applyBorder="1" applyFont="1" applyNumberFormat="1">
      <alignment horizontal="center" shrinkToFit="0" vertical="bottom" wrapText="0"/>
    </xf>
    <xf borderId="8" fillId="30" fontId="21" numFmtId="0" xfId="0" applyAlignment="1" applyBorder="1" applyFont="1">
      <alignment shrinkToFit="0" vertical="top" wrapText="0"/>
    </xf>
    <xf borderId="8" fillId="30" fontId="21" numFmtId="0" xfId="0" applyAlignment="1" applyBorder="1" applyFont="1">
      <alignment shrinkToFit="0" vertical="top" wrapText="1"/>
    </xf>
    <xf borderId="8" fillId="30" fontId="21" numFmtId="0" xfId="0" applyAlignment="1" applyBorder="1" applyFont="1">
      <alignment shrinkToFit="0" vertical="top" wrapText="1"/>
    </xf>
    <xf borderId="8" fillId="30" fontId="21" numFmtId="0" xfId="0" applyAlignment="1" applyBorder="1" applyFont="1">
      <alignment horizontal="center" readingOrder="0" shrinkToFit="0" vertical="top" wrapText="1"/>
    </xf>
    <xf borderId="8" fillId="30" fontId="21" numFmtId="1" xfId="0" applyAlignment="1" applyBorder="1" applyFont="1" applyNumberFormat="1">
      <alignment shrinkToFit="0" vertical="top" wrapText="0"/>
    </xf>
    <xf borderId="8" fillId="30" fontId="21" numFmtId="0" xfId="0" applyAlignment="1" applyBorder="1" applyFont="1">
      <alignment horizontal="right" shrinkToFit="0" vertical="top" wrapText="1"/>
    </xf>
    <xf borderId="8" fillId="14" fontId="21" numFmtId="0" xfId="0" applyAlignment="1" applyBorder="1" applyFont="1">
      <alignment readingOrder="0" shrinkToFit="0" vertical="top" wrapText="0"/>
    </xf>
    <xf borderId="8" fillId="14" fontId="0" numFmtId="0" xfId="0" applyAlignment="1" applyBorder="1" applyFont="1">
      <alignment shrinkToFit="0" vertical="top" wrapText="1"/>
    </xf>
    <xf borderId="8" fillId="14" fontId="126" numFmtId="0" xfId="0" applyAlignment="1" applyBorder="1" applyFont="1">
      <alignment horizontal="center" readingOrder="0" shrinkToFit="0" vertical="center" wrapText="1"/>
    </xf>
    <xf borderId="8" fillId="14" fontId="21" numFmtId="0" xfId="0" applyAlignment="1" applyBorder="1" applyFont="1">
      <alignment horizontal="center" shrinkToFit="0" vertical="top" wrapText="0"/>
    </xf>
    <xf borderId="8" fillId="14" fontId="21" numFmtId="0" xfId="0" applyAlignment="1" applyBorder="1" applyFont="1">
      <alignment horizontal="center" shrinkToFit="0" vertical="top" wrapText="1"/>
    </xf>
    <xf borderId="8" fillId="14" fontId="99" numFmtId="0" xfId="0" applyAlignment="1" applyBorder="1" applyFont="1">
      <alignment horizontal="center" shrinkToFit="0" vertical="top" wrapText="1"/>
    </xf>
    <xf borderId="8" fillId="14" fontId="21" numFmtId="0" xfId="0" applyAlignment="1" applyBorder="1" applyFont="1">
      <alignment horizontal="center" readingOrder="0" shrinkToFit="0" vertical="top" wrapText="0"/>
    </xf>
    <xf borderId="8" fillId="14" fontId="21" numFmtId="166" xfId="0" applyAlignment="1" applyBorder="1" applyFont="1" applyNumberFormat="1">
      <alignment horizontal="center" readingOrder="0" shrinkToFit="0" vertical="top" wrapText="0"/>
    </xf>
    <xf borderId="8" fillId="14" fontId="21" numFmtId="1" xfId="0" applyAlignment="1" applyBorder="1" applyFont="1" applyNumberFormat="1">
      <alignment horizontal="center" shrinkToFit="0" vertical="top" wrapText="0"/>
    </xf>
    <xf borderId="8" fillId="14" fontId="21" numFmtId="166" xfId="0" applyAlignment="1" applyBorder="1" applyFont="1" applyNumberFormat="1">
      <alignment horizontal="center" readingOrder="0" shrinkToFit="0" vertical="top" wrapText="1"/>
    </xf>
    <xf borderId="8" fillId="14" fontId="41" numFmtId="0" xfId="0" applyAlignment="1" applyBorder="1" applyFont="1">
      <alignment shrinkToFit="0" vertical="top" wrapText="1"/>
    </xf>
    <xf borderId="0" fillId="14" fontId="127" numFmtId="0" xfId="0" applyAlignment="1" applyFont="1">
      <alignment readingOrder="0" shrinkToFit="0" vertical="top" wrapText="1"/>
    </xf>
    <xf borderId="8" fillId="14" fontId="41" numFmtId="0" xfId="0" applyAlignment="1" applyBorder="1" applyFont="1">
      <alignment horizontal="center" readingOrder="0" shrinkToFit="0" vertical="top" wrapText="1"/>
    </xf>
    <xf borderId="8" fillId="14" fontId="102" numFmtId="0" xfId="0" applyAlignment="1" applyBorder="1" applyFont="1">
      <alignment horizontal="center" shrinkToFit="0" vertical="bottom" wrapText="0"/>
    </xf>
    <xf borderId="8" fillId="14" fontId="41" numFmtId="0" xfId="0" applyAlignment="1" applyBorder="1" applyFont="1">
      <alignment readingOrder="0" shrinkToFit="0" vertical="top" wrapText="1"/>
    </xf>
    <xf borderId="8" fillId="14" fontId="41" numFmtId="0" xfId="0" applyAlignment="1" applyBorder="1" applyFont="1">
      <alignment readingOrder="0" shrinkToFit="0" vertical="top" wrapText="1"/>
    </xf>
    <xf borderId="8" fillId="14" fontId="102" numFmtId="166" xfId="0" applyAlignment="1" applyBorder="1" applyFont="1" applyNumberFormat="1">
      <alignment horizontal="center" shrinkToFit="0" vertical="bottom" wrapText="0"/>
    </xf>
    <xf borderId="8" fillId="19" fontId="44" numFmtId="0" xfId="0" applyAlignment="1" applyBorder="1" applyFont="1">
      <alignment horizontal="center" readingOrder="0" shrinkToFit="0" vertical="center" wrapText="0"/>
    </xf>
    <xf borderId="8" fillId="19" fontId="22" numFmtId="0" xfId="0" applyAlignment="1" applyBorder="1" applyFont="1">
      <alignment horizontal="center" readingOrder="0" shrinkToFit="0" vertical="center" wrapText="0"/>
    </xf>
    <xf borderId="8" fillId="21" fontId="12" numFmtId="0" xfId="0" applyAlignment="1" applyBorder="1" applyFont="1">
      <alignment shrinkToFit="0" vertical="top" wrapText="1"/>
    </xf>
    <xf borderId="7" fillId="21" fontId="102" numFmtId="0" xfId="0" applyAlignment="1" applyBorder="1" applyFont="1">
      <alignment horizontal="center" readingOrder="0" shrinkToFit="0" vertical="top" wrapText="1"/>
    </xf>
    <xf borderId="7" fillId="21" fontId="102" numFmtId="0" xfId="0" applyAlignment="1" applyBorder="1" applyFont="1">
      <alignment horizontal="center" shrinkToFit="0" vertical="top" wrapText="1"/>
    </xf>
    <xf borderId="4" fillId="21" fontId="128" numFmtId="0" xfId="0" applyAlignment="1" applyBorder="1" applyFont="1">
      <alignment shrinkToFit="0" vertical="top" wrapText="1"/>
    </xf>
    <xf borderId="7" fillId="21" fontId="21" numFmtId="0" xfId="0" applyAlignment="1" applyBorder="1" applyFont="1">
      <alignment horizontal="center" shrinkToFit="0" vertical="top" wrapText="1"/>
    </xf>
    <xf borderId="7" fillId="21" fontId="21" numFmtId="0" xfId="0" applyAlignment="1" applyBorder="1" applyFont="1">
      <alignment horizontal="center" readingOrder="0" shrinkToFit="0" vertical="top" wrapText="1"/>
    </xf>
    <xf borderId="7" fillId="21" fontId="21" numFmtId="166" xfId="0" applyAlignment="1" applyBorder="1" applyFont="1" applyNumberFormat="1">
      <alignment horizontal="center" shrinkToFit="0" vertical="top" wrapText="1"/>
    </xf>
    <xf borderId="7" fillId="21" fontId="21" numFmtId="166" xfId="0" applyAlignment="1" applyBorder="1" applyFont="1" applyNumberFormat="1">
      <alignment horizontal="right" shrinkToFit="0" vertical="top" wrapText="1"/>
    </xf>
    <xf borderId="7" fillId="21" fontId="21" numFmtId="0" xfId="0" applyAlignment="1" applyBorder="1" applyFont="1">
      <alignment shrinkToFit="0" vertical="top" wrapText="1"/>
    </xf>
    <xf borderId="7" fillId="21" fontId="21" numFmtId="0" xfId="0" applyAlignment="1" applyBorder="1" applyFont="1">
      <alignment readingOrder="0" shrinkToFit="0" vertical="top" wrapText="1"/>
    </xf>
    <xf borderId="7" fillId="21" fontId="21" numFmtId="0" xfId="0" applyAlignment="1" applyBorder="1" applyFont="1">
      <alignment horizontal="right" shrinkToFit="0" vertical="top" wrapText="1"/>
    </xf>
    <xf borderId="8" fillId="19" fontId="107" numFmtId="0" xfId="0" applyAlignment="1" applyBorder="1" applyFont="1">
      <alignment horizontal="center" readingOrder="0" shrinkToFit="0" vertical="top" wrapText="0"/>
    </xf>
    <xf borderId="8" fillId="21" fontId="21" numFmtId="0" xfId="0" applyAlignment="1" applyBorder="1" applyFont="1">
      <alignment horizontal="center" readingOrder="0" shrinkToFit="0" vertical="top" wrapText="1"/>
    </xf>
    <xf borderId="8" fillId="19" fontId="21" numFmtId="0" xfId="0" applyAlignment="1" applyBorder="1" applyFont="1">
      <alignment shrinkToFit="0" vertical="top" wrapText="1"/>
    </xf>
    <xf borderId="8" fillId="12" fontId="21" numFmtId="0" xfId="0" applyAlignment="1" applyBorder="1" applyFont="1">
      <alignment horizontal="center" readingOrder="0" shrinkToFit="0" vertical="top" wrapText="1"/>
    </xf>
    <xf borderId="8" fillId="31" fontId="21" numFmtId="0" xfId="0" applyAlignment="1" applyBorder="1" applyFill="1" applyFont="1">
      <alignment horizontal="center" readingOrder="0" shrinkToFit="0" vertical="top" wrapText="1"/>
    </xf>
    <xf borderId="8" fillId="16" fontId="21" numFmtId="0" xfId="0" applyAlignment="1" applyBorder="1" applyFont="1">
      <alignment horizontal="center" readingOrder="0" shrinkToFit="0" vertical="top" wrapText="1"/>
    </xf>
    <xf borderId="8" fillId="32" fontId="21" numFmtId="0" xfId="0" applyAlignment="1" applyBorder="1" applyFill="1" applyFont="1">
      <alignment horizontal="center" readingOrder="0" shrinkToFit="0" vertical="top" wrapText="1"/>
    </xf>
    <xf borderId="8" fillId="21" fontId="107" numFmtId="0" xfId="0" applyAlignment="1" applyBorder="1" applyFont="1">
      <alignment horizontal="center" readingOrder="0" shrinkToFit="0" vertical="top" wrapText="0"/>
    </xf>
    <xf borderId="8" fillId="21" fontId="102" numFmtId="0" xfId="0" applyAlignment="1" applyBorder="1" applyFont="1">
      <alignment horizontal="center" readingOrder="0" shrinkToFit="0" vertical="top" wrapText="1"/>
    </xf>
    <xf borderId="0" fillId="21" fontId="129" numFmtId="0" xfId="0" applyAlignment="1" applyFont="1">
      <alignment readingOrder="0" shrinkToFit="0" vertical="top" wrapText="1"/>
    </xf>
    <xf borderId="8" fillId="21" fontId="21" numFmtId="0" xfId="0" applyAlignment="1" applyBorder="1" applyFont="1">
      <alignment horizontal="center" readingOrder="0" shrinkToFit="0" vertical="top" wrapText="1"/>
    </xf>
    <xf borderId="8" fillId="21" fontId="43" numFmtId="0" xfId="0" applyAlignment="1" applyBorder="1" applyFont="1">
      <alignment horizontal="center" readingOrder="0" shrinkToFit="0" vertical="top" wrapText="1"/>
    </xf>
    <xf borderId="8" fillId="21" fontId="21" numFmtId="166" xfId="0" applyAlignment="1" applyBorder="1" applyFont="1" applyNumberFormat="1">
      <alignment horizontal="center" readingOrder="0" shrinkToFit="0" vertical="top" wrapText="1"/>
    </xf>
    <xf borderId="8" fillId="21" fontId="21" numFmtId="166" xfId="0" applyAlignment="1" applyBorder="1" applyFont="1" applyNumberFormat="1">
      <alignment readingOrder="0" shrinkToFit="0" vertical="center" wrapText="1"/>
    </xf>
    <xf borderId="8" fillId="21" fontId="21" numFmtId="0" xfId="0" applyAlignment="1" applyBorder="1" applyFont="1">
      <alignment readingOrder="0" shrinkToFit="0" vertical="top" wrapText="1"/>
    </xf>
    <xf borderId="8" fillId="21" fontId="21" numFmtId="0" xfId="0" applyAlignment="1" applyBorder="1" applyFont="1">
      <alignment horizontal="left" readingOrder="0" shrinkToFit="0" vertical="top" wrapText="1"/>
    </xf>
    <xf borderId="8" fillId="21" fontId="21" numFmtId="0" xfId="0" applyAlignment="1" applyBorder="1" applyFont="1">
      <alignment readingOrder="0" shrinkToFit="0" vertical="top" wrapText="1"/>
    </xf>
    <xf borderId="8" fillId="21" fontId="21" numFmtId="0" xfId="0" applyAlignment="1" applyBorder="1" applyFont="1">
      <alignment horizontal="center" shrinkToFit="0" vertical="top" wrapText="1"/>
    </xf>
    <xf borderId="8" fillId="21" fontId="21" numFmtId="0" xfId="0" applyAlignment="1" applyBorder="1" applyFont="1">
      <alignment readingOrder="0" shrinkToFit="0" vertical="center" wrapText="1"/>
    </xf>
    <xf borderId="8" fillId="19" fontId="130" numFmtId="0" xfId="0" applyAlignment="1" applyBorder="1" applyFont="1">
      <alignment horizontal="center" readingOrder="0" shrinkToFit="0" vertical="top" wrapText="0"/>
    </xf>
    <xf borderId="8" fillId="19" fontId="21" numFmtId="0" xfId="0" applyAlignment="1" applyBorder="1" applyFont="1">
      <alignment shrinkToFit="0" vertical="top" wrapText="1"/>
    </xf>
    <xf borderId="8" fillId="27" fontId="21" numFmtId="0" xfId="0" applyAlignment="1" applyBorder="1" applyFont="1">
      <alignment shrinkToFit="0" vertical="top" wrapText="1"/>
    </xf>
    <xf borderId="8" fillId="27" fontId="107" numFmtId="0" xfId="0" applyAlignment="1" applyBorder="1" applyFont="1">
      <alignment shrinkToFit="0" vertical="top" wrapText="1"/>
    </xf>
    <xf borderId="8" fillId="27" fontId="21" numFmtId="166" xfId="0" applyAlignment="1" applyBorder="1" applyFont="1" applyNumberFormat="1">
      <alignment shrinkToFit="0" vertical="top" wrapText="1"/>
    </xf>
    <xf borderId="8" fillId="27" fontId="21" numFmtId="0" xfId="0" applyAlignment="1" applyBorder="1" applyFont="1">
      <alignment shrinkToFit="0" vertical="center" wrapText="1"/>
    </xf>
    <xf borderId="8" fillId="27" fontId="44" numFmtId="0" xfId="0" applyAlignment="1" applyBorder="1" applyFont="1">
      <alignment horizontal="center" readingOrder="0" shrinkToFit="0" vertical="center" wrapText="0"/>
    </xf>
    <xf borderId="8" fillId="27" fontId="22" numFmtId="0" xfId="0" applyAlignment="1" applyBorder="1" applyFont="1">
      <alignment horizontal="center" readingOrder="0" shrinkToFit="0" vertical="center" wrapText="0"/>
    </xf>
    <xf borderId="8" fillId="27" fontId="22" numFmtId="0" xfId="0" applyAlignment="1" applyBorder="1" applyFont="1">
      <alignment horizontal="center" readingOrder="0" shrinkToFit="0" vertical="center" wrapText="1"/>
    </xf>
    <xf borderId="8" fillId="27" fontId="23" numFmtId="0" xfId="0" applyAlignment="1" applyBorder="1" applyFont="1">
      <alignment horizontal="center" readingOrder="0" shrinkToFit="0" vertical="center" wrapText="1"/>
    </xf>
    <xf borderId="8" fillId="27" fontId="22" numFmtId="166" xfId="0" applyAlignment="1" applyBorder="1" applyFont="1" applyNumberFormat="1">
      <alignment horizontal="center" shrinkToFit="0" vertical="center" wrapText="0"/>
    </xf>
    <xf borderId="7" fillId="27" fontId="22" numFmtId="166" xfId="0" applyAlignment="1" applyBorder="1" applyFont="1" applyNumberFormat="1">
      <alignment horizontal="center" shrinkToFit="0" vertical="center" wrapText="0"/>
    </xf>
    <xf borderId="11" fillId="27" fontId="22" numFmtId="166" xfId="0" applyAlignment="1" applyBorder="1" applyFont="1" applyNumberFormat="1">
      <alignment horizontal="center" shrinkToFit="0" vertical="center" wrapText="0"/>
    </xf>
    <xf borderId="8" fillId="27" fontId="22" numFmtId="166" xfId="0" applyAlignment="1" applyBorder="1" applyFont="1" applyNumberFormat="1">
      <alignment horizontal="center" readingOrder="0" shrinkToFit="0" vertical="center" wrapText="1"/>
    </xf>
    <xf borderId="8" fillId="27" fontId="22" numFmtId="0" xfId="0" applyAlignment="1" applyBorder="1" applyFont="1">
      <alignment horizontal="center" shrinkToFit="0" vertical="center" wrapText="1"/>
    </xf>
    <xf borderId="8" fillId="27" fontId="22" numFmtId="0" xfId="0" applyAlignment="1" applyBorder="1" applyFont="1">
      <alignment horizontal="left" readingOrder="0" shrinkToFit="0" vertical="center" wrapText="0"/>
    </xf>
    <xf borderId="8" fillId="27" fontId="22" numFmtId="0" xfId="0" applyAlignment="1" applyBorder="1" applyFont="1">
      <alignment horizontal="center" readingOrder="0" shrinkToFit="0" vertical="center" wrapText="0"/>
    </xf>
    <xf borderId="8" fillId="27" fontId="131" numFmtId="0" xfId="0" applyAlignment="1" applyBorder="1" applyFont="1">
      <alignment horizontal="center" readingOrder="0" shrinkToFit="0" vertical="bottom" wrapText="0"/>
    </xf>
    <xf borderId="8" fillId="27" fontId="21" numFmtId="0" xfId="0" applyAlignment="1" applyBorder="1" applyFont="1">
      <alignment horizontal="center" readingOrder="0" shrinkToFit="0" vertical="bottom" wrapText="0"/>
    </xf>
    <xf borderId="8" fillId="27" fontId="21" numFmtId="0" xfId="0" applyAlignment="1" applyBorder="1" applyFont="1">
      <alignment horizontal="center" readingOrder="0" shrinkToFit="0" vertical="bottom" wrapText="1"/>
    </xf>
    <xf borderId="10" fillId="27" fontId="132" numFmtId="166" xfId="0" applyAlignment="1" applyBorder="1" applyFont="1" applyNumberFormat="1">
      <alignment horizontal="center" readingOrder="0" shrinkToFit="0" vertical="bottom" wrapText="0"/>
    </xf>
    <xf borderId="11" fillId="27" fontId="133" numFmtId="166" xfId="0" applyAlignment="1" applyBorder="1" applyFont="1" applyNumberFormat="1">
      <alignment horizontal="center" readingOrder="0" shrinkToFit="0" vertical="bottom" wrapText="0"/>
    </xf>
    <xf borderId="11" fillId="27" fontId="21" numFmtId="166" xfId="0" applyAlignment="1" applyBorder="1" applyFont="1" applyNumberFormat="1">
      <alignment horizontal="center" readingOrder="0" shrinkToFit="0" vertical="bottom" wrapText="0"/>
    </xf>
    <xf borderId="8" fillId="27" fontId="21" numFmtId="166" xfId="0" applyAlignment="1" applyBorder="1" applyFont="1" applyNumberFormat="1">
      <alignment horizontal="center" readingOrder="0" shrinkToFit="0" vertical="bottom" wrapText="0"/>
    </xf>
    <xf borderId="8" fillId="27" fontId="21" numFmtId="169" xfId="0" applyAlignment="1" applyBorder="1" applyFont="1" applyNumberFormat="1">
      <alignment horizontal="center" readingOrder="0" shrinkToFit="0" vertical="bottom" wrapText="0"/>
    </xf>
    <xf borderId="8" fillId="27" fontId="43" numFmtId="0" xfId="0" applyAlignment="1" applyBorder="1" applyFont="1">
      <alignment readingOrder="0" shrinkToFit="0" vertical="bottom" wrapText="1"/>
    </xf>
    <xf borderId="8" fillId="27" fontId="21" numFmtId="0" xfId="0" applyAlignment="1" applyBorder="1" applyFont="1">
      <alignment readingOrder="0" shrinkToFit="0" vertical="bottom" wrapText="1"/>
    </xf>
    <xf borderId="8" fillId="27" fontId="21" numFmtId="0" xfId="0" applyAlignment="1" applyBorder="1" applyFont="1">
      <alignment readingOrder="0" shrinkToFit="0" vertical="top" wrapText="1"/>
    </xf>
    <xf borderId="7" fillId="27" fontId="21" numFmtId="0" xfId="0" applyAlignment="1" applyBorder="1" applyFont="1">
      <alignment horizontal="center" readingOrder="0" shrinkToFit="0" vertical="top" wrapText="1"/>
    </xf>
    <xf borderId="8" fillId="27" fontId="21" numFmtId="0" xfId="0" applyAlignment="1" applyBorder="1" applyFont="1">
      <alignment readingOrder="0" shrinkToFit="0" vertical="center" wrapText="1"/>
    </xf>
    <xf borderId="8" fillId="27" fontId="21" numFmtId="0" xfId="0" applyAlignment="1" applyBorder="1" applyFont="1">
      <alignment horizontal="center" readingOrder="0" shrinkToFit="0" vertical="top" wrapText="1"/>
    </xf>
    <xf borderId="8" fillId="27" fontId="21" numFmtId="0" xfId="0" applyAlignment="1" applyBorder="1" applyFont="1">
      <alignment horizontal="center" readingOrder="0" shrinkToFit="0" vertical="bottom" wrapText="1"/>
    </xf>
    <xf borderId="8" fillId="27" fontId="43" numFmtId="0" xfId="0" applyAlignment="1" applyBorder="1" applyFont="1">
      <alignment horizontal="left" readingOrder="0" shrinkToFit="0" vertical="bottom" wrapText="1"/>
    </xf>
    <xf borderId="8" fillId="27" fontId="21" numFmtId="0" xfId="0" applyAlignment="1" applyBorder="1" applyFont="1">
      <alignment readingOrder="0" shrinkToFit="0" vertical="bottom" wrapText="1"/>
    </xf>
    <xf borderId="8" fillId="27" fontId="21" numFmtId="0" xfId="0" applyAlignment="1" applyBorder="1" applyFont="1">
      <alignment horizontal="left" readingOrder="0" shrinkToFit="0" vertical="bottom" wrapText="1"/>
    </xf>
    <xf borderId="8" fillId="27" fontId="134" numFmtId="0" xfId="0" applyAlignment="1" applyBorder="1" applyFont="1">
      <alignment readingOrder="0" shrinkToFit="0" vertical="top" wrapText="1"/>
    </xf>
    <xf borderId="8" fillId="27" fontId="21" numFmtId="0" xfId="0" applyAlignment="1" applyBorder="1" applyFont="1">
      <alignment readingOrder="0" shrinkToFit="0" vertical="top" wrapText="1"/>
    </xf>
    <xf borderId="8" fillId="27" fontId="21" numFmtId="166" xfId="0" applyAlignment="1" applyBorder="1" applyFont="1" applyNumberFormat="1">
      <alignment readingOrder="0" shrinkToFit="0" vertical="top" wrapText="1"/>
    </xf>
    <xf borderId="8" fillId="27" fontId="43" numFmtId="0" xfId="0" applyAlignment="1" applyBorder="1" applyFont="1">
      <alignment readingOrder="0" shrinkToFit="0" vertical="top" wrapText="1"/>
    </xf>
    <xf borderId="0" fillId="27" fontId="43" numFmtId="0" xfId="0" applyAlignment="1" applyFont="1">
      <alignment horizontal="left" readingOrder="0" shrinkToFit="0" vertical="top" wrapText="1"/>
    </xf>
    <xf borderId="8" fillId="33" fontId="21" numFmtId="0" xfId="0" applyAlignment="1" applyBorder="1" applyFill="1" applyFont="1">
      <alignment horizontal="center" shrinkToFit="0" vertical="top" wrapText="1"/>
    </xf>
    <xf borderId="8" fillId="33" fontId="107" numFmtId="0" xfId="0" applyAlignment="1" applyBorder="1" applyFont="1">
      <alignment horizontal="center" shrinkToFit="0" vertical="top" wrapText="1"/>
    </xf>
    <xf borderId="8" fillId="33" fontId="21" numFmtId="166" xfId="0" applyAlignment="1" applyBorder="1" applyFont="1" applyNumberFormat="1">
      <alignment horizontal="center" shrinkToFit="0" vertical="top" wrapText="1"/>
    </xf>
    <xf borderId="8" fillId="33" fontId="21" numFmtId="0" xfId="0" applyAlignment="1" applyBorder="1" applyFont="1">
      <alignment horizontal="center" shrinkToFit="0" vertical="center" wrapText="1"/>
    </xf>
    <xf borderId="8" fillId="33" fontId="44" numFmtId="0" xfId="0" applyAlignment="1" applyBorder="1" applyFont="1">
      <alignment horizontal="center" readingOrder="0" shrinkToFit="0" vertical="center" wrapText="1"/>
    </xf>
    <xf borderId="8" fillId="33" fontId="22" numFmtId="0" xfId="0" applyAlignment="1" applyBorder="1" applyFont="1">
      <alignment horizontal="center" readingOrder="0" shrinkToFit="0" vertical="center" wrapText="1"/>
    </xf>
    <xf borderId="8" fillId="33" fontId="23" numFmtId="0" xfId="0" applyAlignment="1" applyBorder="1" applyFont="1">
      <alignment horizontal="center" readingOrder="0" shrinkToFit="0" vertical="center" wrapText="1"/>
    </xf>
    <xf borderId="8" fillId="33" fontId="22" numFmtId="166" xfId="0" applyAlignment="1" applyBorder="1" applyFont="1" applyNumberFormat="1">
      <alignment horizontal="center" shrinkToFit="0" vertical="center" wrapText="1"/>
    </xf>
    <xf borderId="8" fillId="33" fontId="22" numFmtId="166" xfId="0" applyAlignment="1" applyBorder="1" applyFont="1" applyNumberFormat="1">
      <alignment horizontal="center" readingOrder="0" shrinkToFit="0" vertical="center" wrapText="1"/>
    </xf>
    <xf borderId="8" fillId="33" fontId="22" numFmtId="0" xfId="0" applyAlignment="1" applyBorder="1" applyFont="1">
      <alignment horizontal="center" shrinkToFit="0" vertical="center" wrapText="1"/>
    </xf>
    <xf borderId="8" fillId="33" fontId="22" numFmtId="0" xfId="0" applyAlignment="1" applyBorder="1" applyFont="1">
      <alignment horizontal="center" readingOrder="0" shrinkToFit="0" vertical="center" wrapText="1"/>
    </xf>
    <xf borderId="8" fillId="33" fontId="107" numFmtId="0" xfId="0" applyAlignment="1" applyBorder="1" applyFont="1">
      <alignment horizontal="center" readingOrder="0" shrinkToFit="0" vertical="bottom" wrapText="1"/>
    </xf>
    <xf borderId="8" fillId="33" fontId="21" numFmtId="0" xfId="0" applyAlignment="1" applyBorder="1" applyFont="1">
      <alignment horizontal="center" shrinkToFit="0" vertical="top" wrapText="1"/>
    </xf>
    <xf borderId="8" fillId="33" fontId="21" numFmtId="0" xfId="0" applyAlignment="1" applyBorder="1" applyFont="1">
      <alignment horizontal="center" readingOrder="0" shrinkToFit="0" vertical="bottom" wrapText="1"/>
    </xf>
    <xf borderId="8" fillId="33" fontId="21" numFmtId="0" xfId="0" applyAlignment="1" applyBorder="1" applyFont="1">
      <alignment horizontal="center" readingOrder="0" shrinkToFit="0" vertical="top" wrapText="1"/>
    </xf>
    <xf borderId="8" fillId="33" fontId="21" numFmtId="0" xfId="0" applyAlignment="1" applyBorder="1" applyFont="1">
      <alignment horizontal="center" readingOrder="0" shrinkToFit="0" vertical="bottom" wrapText="1"/>
    </xf>
    <xf borderId="8" fillId="33" fontId="135" numFmtId="166" xfId="0" applyAlignment="1" applyBorder="1" applyFont="1" applyNumberFormat="1">
      <alignment horizontal="center" readingOrder="0" shrinkToFit="0" vertical="bottom" wrapText="1"/>
    </xf>
    <xf borderId="8" fillId="33" fontId="21" numFmtId="166" xfId="0" applyAlignment="1" applyBorder="1" applyFont="1" applyNumberFormat="1">
      <alignment horizontal="center" readingOrder="0" shrinkToFit="0" vertical="bottom" wrapText="1"/>
    </xf>
    <xf borderId="8" fillId="33" fontId="43" numFmtId="0" xfId="0" applyAlignment="1" applyBorder="1" applyFont="1">
      <alignment horizontal="center" readingOrder="0" shrinkToFit="0" vertical="bottom" wrapText="1"/>
    </xf>
    <xf borderId="8" fillId="33" fontId="21" numFmtId="0" xfId="0" applyAlignment="1" applyBorder="1" applyFont="1">
      <alignment horizontal="center" readingOrder="0" shrinkToFit="0" vertical="bottom" wrapText="1"/>
    </xf>
    <xf borderId="8" fillId="33" fontId="21" numFmtId="0" xfId="0" applyAlignment="1" applyBorder="1" applyFont="1">
      <alignment horizontal="center" readingOrder="0" shrinkToFit="0" vertical="center" wrapText="1"/>
    </xf>
    <xf borderId="8" fillId="33" fontId="21" numFmtId="0" xfId="0" applyAlignment="1" applyBorder="1" applyFont="1">
      <alignment horizontal="center" readingOrder="0" shrinkToFit="0" vertical="top" wrapText="1"/>
    </xf>
    <xf borderId="8" fillId="33" fontId="2" numFmtId="0" xfId="0" applyAlignment="1" applyBorder="1" applyFont="1">
      <alignment horizontal="center" readingOrder="0" shrinkToFit="0" vertical="top" wrapText="1"/>
    </xf>
    <xf borderId="8" fillId="33" fontId="12" numFmtId="0" xfId="0" applyAlignment="1" applyBorder="1" applyFont="1">
      <alignment horizontal="center" readingOrder="0" shrinkToFit="0" vertical="top" wrapText="1"/>
    </xf>
    <xf borderId="8" fillId="33" fontId="12" numFmtId="0" xfId="0" applyAlignment="1" applyBorder="1" applyFont="1">
      <alignment horizontal="center" shrinkToFit="0" vertical="top" wrapText="1"/>
    </xf>
    <xf borderId="8" fillId="33" fontId="12" numFmtId="0" xfId="0" applyAlignment="1" applyBorder="1" applyFont="1">
      <alignment readingOrder="0" shrinkToFit="0" vertical="top" wrapText="1"/>
    </xf>
    <xf borderId="8" fillId="33" fontId="136" numFmtId="0" xfId="0" applyAlignment="1" applyBorder="1" applyFont="1">
      <alignment horizontal="center" readingOrder="0" shrinkToFit="0" vertical="top" wrapText="1"/>
    </xf>
    <xf borderId="8" fillId="33" fontId="21" numFmtId="166" xfId="0" applyAlignment="1" applyBorder="1" applyFont="1" applyNumberFormat="1">
      <alignment horizontal="center" readingOrder="0" shrinkToFit="0" vertical="top" wrapText="1"/>
    </xf>
    <xf borderId="8" fillId="33" fontId="43" numFmtId="0" xfId="0" applyAlignment="1" applyBorder="1" applyFont="1">
      <alignment horizontal="center" readingOrder="0" shrinkToFit="0" vertical="top" wrapText="1"/>
    </xf>
    <xf borderId="8" fillId="33" fontId="12" numFmtId="0" xfId="0" applyAlignment="1" applyBorder="1" applyFont="1">
      <alignment horizontal="center" shrinkToFit="0" vertical="top" wrapText="1"/>
    </xf>
    <xf borderId="8" fillId="33" fontId="43" numFmtId="0" xfId="0" applyAlignment="1" applyBorder="1" applyFont="1">
      <alignment horizontal="center" readingOrder="0" shrinkToFit="0" vertical="top" wrapText="1"/>
    </xf>
    <xf borderId="8" fillId="33" fontId="21" numFmtId="0" xfId="0" applyAlignment="1" applyBorder="1" applyFont="1">
      <alignment horizontal="center" readingOrder="0" shrinkToFit="0" vertical="bottom" wrapText="0"/>
    </xf>
    <xf borderId="8" fillId="33" fontId="21" numFmtId="166" xfId="0" applyAlignment="1" applyBorder="1" applyFont="1" applyNumberFormat="1">
      <alignment horizontal="center" shrinkToFit="0" vertical="bottom" wrapText="1"/>
    </xf>
    <xf borderId="8" fillId="33" fontId="21" numFmtId="0" xfId="0" applyAlignment="1" applyBorder="1" applyFont="1">
      <alignment horizontal="center" shrinkToFit="0" vertical="bottom" wrapText="1"/>
    </xf>
    <xf borderId="8" fillId="33" fontId="21" numFmtId="0" xfId="0" applyAlignment="1" applyBorder="1" applyFont="1">
      <alignment horizontal="center" readingOrder="0" shrinkToFit="0" vertical="bottom" wrapText="1"/>
    </xf>
    <xf borderId="8" fillId="33" fontId="21" numFmtId="0" xfId="0" applyAlignment="1" applyBorder="1" applyFont="1">
      <alignment shrinkToFit="0" vertical="bottom" wrapText="1"/>
    </xf>
    <xf borderId="8" fillId="33" fontId="21" numFmtId="0" xfId="0" applyAlignment="1" applyBorder="1" applyFont="1">
      <alignment readingOrder="0" shrinkToFit="0" vertical="bottom" wrapText="1"/>
    </xf>
    <xf borderId="8" fillId="33" fontId="12" numFmtId="0" xfId="0" applyAlignment="1" applyBorder="1" applyFont="1">
      <alignment horizontal="right" readingOrder="0" shrinkToFit="0" vertical="top" wrapText="1"/>
    </xf>
    <xf borderId="8" fillId="33" fontId="12" numFmtId="0" xfId="0" applyAlignment="1" applyBorder="1" applyFont="1">
      <alignment horizontal="right" shrinkToFit="0" vertical="top" wrapText="1"/>
    </xf>
    <xf borderId="8" fillId="33" fontId="12" numFmtId="0" xfId="0" applyAlignment="1" applyBorder="1" applyFont="1">
      <alignment horizontal="right" shrinkToFit="0" vertical="top" wrapText="1"/>
    </xf>
    <xf borderId="8" fillId="33" fontId="21" numFmtId="0" xfId="0" applyAlignment="1" applyBorder="1" applyFont="1">
      <alignment horizontal="center" shrinkToFit="0" vertical="bottom" wrapText="1"/>
    </xf>
    <xf borderId="8" fillId="33" fontId="21" numFmtId="0" xfId="0" applyAlignment="1" applyBorder="1" applyFont="1">
      <alignment shrinkToFit="0" vertical="bottom" wrapText="1"/>
    </xf>
    <xf borderId="8" fillId="33" fontId="21" numFmtId="0" xfId="0" applyAlignment="1" applyBorder="1" applyFont="1">
      <alignment shrinkToFit="0" vertical="bottom" wrapText="1"/>
    </xf>
    <xf borderId="8" fillId="33" fontId="12" numFmtId="0" xfId="0" applyAlignment="1" applyBorder="1" applyFont="1">
      <alignment shrinkToFit="0" vertical="top" wrapText="1"/>
    </xf>
    <xf borderId="10" fillId="33" fontId="12" numFmtId="0" xfId="0" applyAlignment="1" applyBorder="1" applyFont="1">
      <alignment shrinkToFit="0" vertical="top" wrapText="1"/>
    </xf>
    <xf borderId="8" fillId="18" fontId="22" numFmtId="0" xfId="0" applyAlignment="1" applyBorder="1" applyFont="1">
      <alignment horizontal="center" shrinkToFit="0" vertical="center" wrapText="1"/>
    </xf>
    <xf borderId="8" fillId="18" fontId="22" numFmtId="0" xfId="0" applyAlignment="1" applyBorder="1" applyFont="1">
      <alignment horizontal="center" shrinkToFit="0" vertical="center" wrapText="1"/>
    </xf>
    <xf borderId="8" fillId="18" fontId="22" numFmtId="166" xfId="0" applyAlignment="1" applyBorder="1" applyFont="1" applyNumberFormat="1">
      <alignment horizontal="center" readingOrder="0" shrinkToFit="0" vertical="center" wrapText="1"/>
    </xf>
    <xf borderId="8" fillId="18" fontId="22" numFmtId="0" xfId="0" applyAlignment="1" applyBorder="1" applyFont="1">
      <alignment horizontal="center" readingOrder="0" shrinkToFit="0" vertical="bottom" wrapText="1"/>
    </xf>
    <xf borderId="8" fillId="18" fontId="22" numFmtId="0" xfId="0" applyAlignment="1" applyBorder="1" applyFont="1">
      <alignment horizontal="center" readingOrder="0" shrinkToFit="0" vertical="center" wrapText="0"/>
    </xf>
    <xf borderId="8" fillId="18" fontId="21" numFmtId="0" xfId="0" applyAlignment="1" applyBorder="1" applyFont="1">
      <alignment horizontal="center" readingOrder="0" shrinkToFit="0" vertical="bottom" wrapText="0"/>
    </xf>
    <xf borderId="8" fillId="18" fontId="2" numFmtId="166" xfId="0" applyAlignment="1" applyBorder="1" applyFont="1" applyNumberFormat="1">
      <alignment horizontal="center" readingOrder="0" shrinkToFit="0" vertical="top" wrapText="1"/>
    </xf>
    <xf borderId="8" fillId="18" fontId="21" numFmtId="166" xfId="0" applyAlignment="1" applyBorder="1" applyFont="1" applyNumberFormat="1">
      <alignment horizontal="center" readingOrder="0" shrinkToFit="0" vertical="bottom" wrapText="1"/>
    </xf>
    <xf borderId="8" fillId="18" fontId="21" numFmtId="0" xfId="0" applyAlignment="1" applyBorder="1" applyFont="1">
      <alignment horizontal="center" readingOrder="0" shrinkToFit="0" vertical="bottom" wrapText="1"/>
    </xf>
    <xf borderId="8" fillId="18" fontId="21" numFmtId="0" xfId="0" applyAlignment="1" applyBorder="1" applyFont="1">
      <alignment horizontal="center" readingOrder="0" shrinkToFit="0" vertical="bottom" wrapText="1"/>
    </xf>
    <xf borderId="8" fillId="18" fontId="43" numFmtId="0" xfId="0" applyAlignment="1" applyBorder="1" applyFont="1">
      <alignment horizontal="center" readingOrder="0" shrinkToFit="0" vertical="top" wrapText="1"/>
    </xf>
    <xf borderId="8" fillId="18" fontId="2" numFmtId="0" xfId="0" applyAlignment="1" applyBorder="1" applyFont="1">
      <alignment horizontal="center" readingOrder="0" shrinkToFit="0" vertical="top" wrapText="1"/>
    </xf>
    <xf borderId="8" fillId="18" fontId="21" numFmtId="0" xfId="0" applyAlignment="1" applyBorder="1" applyFont="1">
      <alignment horizontal="center" shrinkToFit="0" vertical="bottom" wrapText="0"/>
    </xf>
    <xf borderId="8" fillId="18" fontId="2" numFmtId="0" xfId="0" applyAlignment="1" applyBorder="1" applyFont="1">
      <alignment horizontal="center" readingOrder="0" shrinkToFit="0" vertical="top" wrapText="1"/>
    </xf>
    <xf borderId="8" fillId="18" fontId="21" numFmtId="166" xfId="0" applyAlignment="1" applyBorder="1" applyFont="1" applyNumberFormat="1">
      <alignment horizontal="center" shrinkToFit="0" vertical="bottom" wrapText="1"/>
    </xf>
    <xf borderId="8" fillId="18" fontId="2" numFmtId="166" xfId="0" applyAlignment="1" applyBorder="1" applyFont="1" applyNumberFormat="1">
      <alignment horizontal="center" shrinkToFit="0" vertical="top" wrapText="1"/>
    </xf>
    <xf borderId="8" fillId="18" fontId="37" numFmtId="0" xfId="0" applyAlignment="1" applyBorder="1" applyFont="1">
      <alignment horizontal="center" readingOrder="0" shrinkToFit="0" vertical="top" wrapText="1"/>
    </xf>
    <xf borderId="8" fillId="18" fontId="2" numFmtId="0" xfId="0" applyAlignment="1" applyBorder="1" applyFont="1">
      <alignment horizontal="center" shrinkToFit="0" vertical="top" wrapText="1"/>
    </xf>
    <xf borderId="8" fillId="18" fontId="21" numFmtId="0" xfId="0" applyAlignment="1" applyBorder="1" applyFont="1">
      <alignment horizontal="center" readingOrder="0" shrinkToFit="0" vertical="top" wrapText="1"/>
    </xf>
    <xf borderId="8" fillId="18" fontId="2" numFmtId="0" xfId="0" applyAlignment="1" applyBorder="1" applyFont="1">
      <alignment horizontal="center" shrinkToFit="0" vertical="top" wrapText="1"/>
    </xf>
    <xf borderId="8" fillId="17" fontId="21" numFmtId="0" xfId="0" applyAlignment="1" applyBorder="1" applyFont="1">
      <alignment horizontal="center" readingOrder="0" shrinkToFit="0" vertical="bottom" wrapText="0"/>
    </xf>
    <xf borderId="8" fillId="17" fontId="21" numFmtId="0" xfId="0" applyAlignment="1" applyBorder="1" applyFont="1">
      <alignment horizontal="center" shrinkToFit="0" vertical="bottom" wrapText="0"/>
    </xf>
    <xf borderId="8" fillId="17" fontId="21" numFmtId="0" xfId="0" applyAlignment="1" applyBorder="1" applyFont="1">
      <alignment horizontal="center" readingOrder="0" shrinkToFit="0" vertical="bottom" wrapText="1"/>
    </xf>
    <xf borderId="8" fillId="17" fontId="2" numFmtId="166" xfId="0" applyAlignment="1" applyBorder="1" applyFont="1" applyNumberFormat="1">
      <alignment horizontal="center" readingOrder="0" shrinkToFit="0" vertical="top" wrapText="1"/>
    </xf>
    <xf borderId="8" fillId="17" fontId="21" numFmtId="166" xfId="0" applyAlignment="1" applyBorder="1" applyFont="1" applyNumberFormat="1">
      <alignment horizontal="center" shrinkToFit="0" vertical="bottom" wrapText="1"/>
    </xf>
    <xf borderId="8" fillId="17" fontId="21" numFmtId="0" xfId="0" applyAlignment="1" applyBorder="1" applyFont="1">
      <alignment horizontal="center" readingOrder="0" shrinkToFit="0" vertical="bottom" wrapText="1"/>
    </xf>
    <xf borderId="8" fillId="17" fontId="21" numFmtId="0" xfId="0" applyAlignment="1" applyBorder="1" applyFont="1">
      <alignment horizontal="center" shrinkToFit="0" vertical="bottom" wrapText="1"/>
    </xf>
    <xf borderId="8" fillId="17" fontId="43" numFmtId="0" xfId="0" applyAlignment="1" applyBorder="1" applyFont="1">
      <alignment horizontal="center" readingOrder="0" shrinkToFit="0" vertical="top" wrapText="1"/>
    </xf>
    <xf borderId="8" fillId="17" fontId="2" numFmtId="0" xfId="0" applyAlignment="1" applyBorder="1" applyFont="1">
      <alignment horizontal="center" readingOrder="0" shrinkToFit="0" vertical="top" wrapText="1"/>
    </xf>
    <xf borderId="8" fillId="30" fontId="21" numFmtId="0" xfId="0" applyAlignment="1" applyBorder="1" applyFont="1">
      <alignment horizontal="center" shrinkToFit="0" vertical="bottom" wrapText="0"/>
    </xf>
    <xf borderId="8" fillId="30" fontId="21" numFmtId="0" xfId="0" applyAlignment="1" applyBorder="1" applyFont="1">
      <alignment horizontal="center" readingOrder="0" shrinkToFit="0" vertical="bottom" wrapText="0"/>
    </xf>
    <xf borderId="8" fillId="30" fontId="2" numFmtId="166" xfId="0" applyAlignment="1" applyBorder="1" applyFont="1" applyNumberFormat="1">
      <alignment horizontal="center" readingOrder="0" shrinkToFit="0" vertical="top" wrapText="1"/>
    </xf>
    <xf borderId="8" fillId="30" fontId="21" numFmtId="166" xfId="0" applyAlignment="1" applyBorder="1" applyFont="1" applyNumberFormat="1">
      <alignment horizontal="center" shrinkToFit="0" vertical="bottom" wrapText="1"/>
    </xf>
    <xf borderId="8" fillId="30" fontId="21" numFmtId="0" xfId="0" applyAlignment="1" applyBorder="1" applyFont="1">
      <alignment horizontal="center" shrinkToFit="0" vertical="bottom" wrapText="1"/>
    </xf>
    <xf borderId="8" fillId="30" fontId="43" numFmtId="0" xfId="0" applyAlignment="1" applyBorder="1" applyFont="1">
      <alignment horizontal="center" readingOrder="0" shrinkToFit="0" vertical="top" wrapText="1"/>
    </xf>
    <xf borderId="8" fillId="30" fontId="21" numFmtId="0" xfId="0" applyAlignment="1" applyBorder="1" applyFont="1">
      <alignment horizontal="center" shrinkToFit="0" vertical="bottom" wrapText="1"/>
    </xf>
    <xf borderId="8" fillId="30" fontId="21" numFmtId="0" xfId="0" applyAlignment="1" applyBorder="1" applyFont="1">
      <alignment horizontal="center" readingOrder="0" shrinkToFit="0" vertical="bottom" wrapText="1"/>
    </xf>
    <xf borderId="8" fillId="30" fontId="2" numFmtId="0" xfId="0" applyAlignment="1" applyBorder="1" applyFont="1">
      <alignment horizontal="center" readingOrder="0" shrinkToFit="0" vertical="top" wrapText="1"/>
    </xf>
    <xf borderId="8" fillId="12" fontId="21" numFmtId="0" xfId="0" applyAlignment="1" applyBorder="1" applyFont="1">
      <alignment horizontal="center" shrinkToFit="0" vertical="center" wrapText="1"/>
    </xf>
    <xf borderId="8" fillId="12" fontId="107" numFmtId="0" xfId="0" applyAlignment="1" applyBorder="1" applyFont="1">
      <alignment horizontal="center" shrinkToFit="0" vertical="center" wrapText="1"/>
    </xf>
    <xf borderId="8" fillId="12" fontId="21" numFmtId="166" xfId="0" applyAlignment="1" applyBorder="1" applyFont="1" applyNumberFormat="1">
      <alignment horizontal="center" shrinkToFit="0" vertical="center" wrapText="1"/>
    </xf>
    <xf borderId="8" fillId="12" fontId="44" numFmtId="0" xfId="0" applyAlignment="1" applyBorder="1" applyFont="1">
      <alignment horizontal="center" readingOrder="0" shrinkToFit="0" vertical="center" wrapText="0"/>
    </xf>
    <xf borderId="8" fillId="12" fontId="22" numFmtId="0" xfId="0" applyAlignment="1" applyBorder="1" applyFont="1">
      <alignment horizontal="center" readingOrder="0" shrinkToFit="0" vertical="center" wrapText="0"/>
    </xf>
    <xf borderId="8" fillId="12" fontId="22" numFmtId="0" xfId="0" applyAlignment="1" applyBorder="1" applyFont="1">
      <alignment horizontal="center" readingOrder="0" shrinkToFit="0" vertical="center" wrapText="1"/>
    </xf>
    <xf borderId="8" fillId="12" fontId="23" numFmtId="0" xfId="0" applyAlignment="1" applyBorder="1" applyFont="1">
      <alignment horizontal="center" readingOrder="0" shrinkToFit="0" vertical="center" wrapText="1"/>
    </xf>
    <xf borderId="8" fillId="12" fontId="22" numFmtId="166" xfId="0" applyAlignment="1" applyBorder="1" applyFont="1" applyNumberFormat="1">
      <alignment horizontal="center" shrinkToFit="0" vertical="center" wrapText="0"/>
    </xf>
    <xf borderId="8" fillId="12" fontId="22" numFmtId="166" xfId="0" applyAlignment="1" applyBorder="1" applyFont="1" applyNumberFormat="1">
      <alignment horizontal="center" readingOrder="0" shrinkToFit="0" vertical="center" wrapText="1"/>
    </xf>
    <xf borderId="8" fillId="12" fontId="22" numFmtId="0" xfId="0" applyAlignment="1" applyBorder="1" applyFont="1">
      <alignment horizontal="center" shrinkToFit="0" vertical="center" wrapText="1"/>
    </xf>
    <xf borderId="8" fillId="12" fontId="22" numFmtId="0" xfId="0" applyAlignment="1" applyBorder="1" applyFont="1">
      <alignment horizontal="center" readingOrder="0" shrinkToFit="0" vertical="center" wrapText="0"/>
    </xf>
    <xf borderId="8" fillId="12" fontId="2" numFmtId="0" xfId="0" applyAlignment="1" applyBorder="1" applyFont="1">
      <alignment horizontal="center" readingOrder="0" shrinkToFit="0" vertical="center" wrapText="1"/>
    </xf>
    <xf borderId="8" fillId="12" fontId="43" numFmtId="0" xfId="0" applyAlignment="1" applyBorder="1" applyFont="1">
      <alignment horizontal="center" readingOrder="0" shrinkToFit="0" vertical="center" wrapText="1"/>
    </xf>
    <xf borderId="8" fillId="12" fontId="21" numFmtId="0" xfId="0" applyAlignment="1" applyBorder="1" applyFont="1">
      <alignment horizontal="center" readingOrder="0" shrinkToFit="0" vertical="center" wrapText="0"/>
    </xf>
    <xf borderId="8" fillId="12" fontId="21" numFmtId="0" xfId="0" applyAlignment="1" applyBorder="1" applyFont="1">
      <alignment horizontal="center" readingOrder="0" shrinkToFit="0" vertical="center" wrapText="1"/>
    </xf>
    <xf borderId="8" fillId="12" fontId="21" numFmtId="166" xfId="0" applyAlignment="1" applyBorder="1" applyFont="1" applyNumberFormat="1">
      <alignment horizontal="center" readingOrder="0" shrinkToFit="0" vertical="center" wrapText="0"/>
    </xf>
    <xf borderId="8" fillId="12" fontId="43" numFmtId="0" xfId="0" applyAlignment="1" applyBorder="1" applyFont="1">
      <alignment horizontal="center" readingOrder="0" shrinkToFit="0" vertical="top" wrapText="1"/>
    </xf>
    <xf borderId="8" fillId="12" fontId="21" numFmtId="0" xfId="0" applyAlignment="1" applyBorder="1" applyFont="1">
      <alignment horizontal="center" readingOrder="0" shrinkToFit="0" vertical="center" wrapText="1"/>
    </xf>
    <xf borderId="8" fillId="12" fontId="21" numFmtId="0" xfId="0" applyAlignment="1" applyBorder="1" applyFont="1">
      <alignment horizontal="center" readingOrder="0" shrinkToFit="0" vertical="bottom" wrapText="1"/>
    </xf>
    <xf borderId="8" fillId="12" fontId="21" numFmtId="0" xfId="0" applyAlignment="1" applyBorder="1" applyFont="1">
      <alignment horizontal="center" readingOrder="0" shrinkToFit="0" vertical="bottom" wrapText="0"/>
    </xf>
    <xf borderId="8" fillId="12" fontId="61" numFmtId="0" xfId="0" applyAlignment="1" applyBorder="1" applyFont="1">
      <alignment horizontal="center" readingOrder="0" shrinkToFit="0" vertical="center" wrapText="1"/>
    </xf>
    <xf borderId="8" fillId="12" fontId="41" numFmtId="0" xfId="0" applyAlignment="1" applyBorder="1" applyFont="1">
      <alignment horizontal="center" readingOrder="0" shrinkToFit="0" vertical="center" wrapText="1"/>
    </xf>
    <xf borderId="8" fillId="12" fontId="36" numFmtId="0" xfId="0" applyAlignment="1" applyBorder="1" applyFont="1">
      <alignment horizontal="center" readingOrder="0" shrinkToFit="0" vertical="center" wrapText="1"/>
    </xf>
    <xf borderId="8" fillId="20" fontId="2" numFmtId="0" xfId="0" applyAlignment="1" applyBorder="1" applyFont="1">
      <alignment horizontal="center" readingOrder="0" shrinkToFit="0" vertical="center" wrapText="1"/>
    </xf>
    <xf borderId="8" fillId="20" fontId="43" numFmtId="0" xfId="0" applyAlignment="1" applyBorder="1" applyFont="1">
      <alignment horizontal="center" readingOrder="0" shrinkToFit="0" vertical="center" wrapText="1"/>
    </xf>
    <xf borderId="8" fillId="20" fontId="21" numFmtId="0" xfId="0" applyAlignment="1" applyBorder="1" applyFont="1">
      <alignment horizontal="center" readingOrder="0" shrinkToFit="0" vertical="center" wrapText="0"/>
    </xf>
    <xf borderId="8" fillId="20" fontId="21" numFmtId="0" xfId="0" applyAlignment="1" applyBorder="1" applyFont="1">
      <alignment horizontal="center" readingOrder="0" shrinkToFit="0" vertical="center" wrapText="1"/>
    </xf>
    <xf borderId="8" fillId="20" fontId="21" numFmtId="166" xfId="0" applyAlignment="1" applyBorder="1" applyFont="1" applyNumberFormat="1">
      <alignment horizontal="center" readingOrder="0" shrinkToFit="0" vertical="center" wrapText="0"/>
    </xf>
    <xf borderId="8" fillId="20" fontId="43" numFmtId="0" xfId="0" applyAlignment="1" applyBorder="1" applyFont="1">
      <alignment horizontal="center" readingOrder="0" shrinkToFit="0" vertical="top" wrapText="1"/>
    </xf>
    <xf borderId="8" fillId="20" fontId="21" numFmtId="0" xfId="0" applyAlignment="1" applyBorder="1" applyFont="1">
      <alignment horizontal="center" readingOrder="0" shrinkToFit="0" vertical="center" wrapText="1"/>
    </xf>
    <xf borderId="8" fillId="20" fontId="21" numFmtId="0" xfId="0" applyAlignment="1" applyBorder="1" applyFont="1">
      <alignment horizontal="center" readingOrder="0" shrinkToFit="0" vertical="bottom" wrapText="1"/>
    </xf>
    <xf borderId="8" fillId="20" fontId="21" numFmtId="0" xfId="0" applyAlignment="1" applyBorder="1" applyFont="1">
      <alignment horizontal="center" readingOrder="0" shrinkToFit="0" vertical="bottom" wrapText="0"/>
    </xf>
    <xf borderId="8" fillId="20" fontId="61" numFmtId="0" xfId="0" applyAlignment="1" applyBorder="1" applyFont="1">
      <alignment horizontal="center" readingOrder="0" shrinkToFit="0" vertical="center" wrapText="1"/>
    </xf>
    <xf borderId="8" fillId="20" fontId="41" numFmtId="0" xfId="0" applyAlignment="1" applyBorder="1" applyFont="1">
      <alignment horizontal="center" readingOrder="0" shrinkToFit="0" vertical="center" wrapText="1"/>
    </xf>
    <xf borderId="8" fillId="20" fontId="36" numFmtId="0" xfId="0" applyAlignment="1" applyBorder="1" applyFont="1">
      <alignment horizontal="center" readingOrder="0" shrinkToFit="0" vertical="center" wrapText="1"/>
    </xf>
    <xf borderId="0" fillId="12" fontId="2" numFmtId="0" xfId="0" applyAlignment="1" applyFont="1">
      <alignment horizontal="center" readingOrder="0" shrinkToFit="0" vertical="center" wrapText="1"/>
    </xf>
    <xf borderId="8" fillId="12" fontId="21" numFmtId="0" xfId="0" applyAlignment="1" applyBorder="1" applyFont="1">
      <alignment horizontal="center" readingOrder="0" shrinkToFit="0" vertical="center" wrapText="1"/>
    </xf>
    <xf borderId="8" fillId="12" fontId="137" numFmtId="166" xfId="0" applyAlignment="1" applyBorder="1" applyFont="1" applyNumberFormat="1">
      <alignment horizontal="center" readingOrder="0" shrinkToFit="0" vertical="center" wrapText="0"/>
    </xf>
    <xf borderId="8" fillId="12" fontId="138" numFmtId="0" xfId="0" applyAlignment="1" applyBorder="1" applyFont="1">
      <alignment horizontal="center" readingOrder="0" shrinkToFit="0" vertical="center" wrapText="1"/>
    </xf>
    <xf borderId="8" fillId="12" fontId="107" numFmtId="0" xfId="0" applyAlignment="1" applyBorder="1" applyFont="1">
      <alignment horizontal="center" readingOrder="0" shrinkToFit="0" vertical="center" wrapText="0"/>
    </xf>
    <xf borderId="8" fillId="12" fontId="43" numFmtId="166" xfId="0" applyAlignment="1" applyBorder="1" applyFont="1" applyNumberFormat="1">
      <alignment horizontal="center" readingOrder="0" shrinkToFit="0" vertical="center" wrapText="1"/>
    </xf>
    <xf borderId="8" fillId="12" fontId="102" numFmtId="0" xfId="0" applyAlignment="1" applyBorder="1" applyFont="1">
      <alignment horizontal="center" readingOrder="0" shrinkToFit="0" vertical="center" wrapText="1"/>
    </xf>
    <xf borderId="8" fillId="12" fontId="21" numFmtId="166" xfId="0" applyAlignment="1" applyBorder="1" applyFont="1" applyNumberFormat="1">
      <alignment horizontal="center" shrinkToFit="0" vertical="center" wrapText="1"/>
    </xf>
    <xf borderId="8" fillId="12" fontId="21" numFmtId="0" xfId="0" applyAlignment="1" applyBorder="1" applyFont="1">
      <alignment horizontal="center" readingOrder="0" shrinkToFit="0" vertical="center" wrapText="1"/>
    </xf>
    <xf borderId="8" fillId="12" fontId="102" numFmtId="0" xfId="0" applyAlignment="1" applyBorder="1" applyFont="1">
      <alignment horizontal="center" shrinkToFit="0" vertical="center" wrapText="1"/>
    </xf>
    <xf borderId="0" fillId="12" fontId="43" numFmtId="0" xfId="0" applyAlignment="1" applyFont="1">
      <alignment horizontal="center" readingOrder="0" shrinkToFit="0" vertical="center" wrapText="1"/>
    </xf>
    <xf borderId="8" fillId="12" fontId="21" numFmtId="166" xfId="0" applyAlignment="1" applyBorder="1" applyFont="1" applyNumberFormat="1">
      <alignment horizontal="center" readingOrder="0" shrinkToFit="0" vertical="bottom" wrapText="1"/>
    </xf>
    <xf borderId="8" fillId="12" fontId="2" numFmtId="166" xfId="0" applyAlignment="1" applyBorder="1" applyFont="1" applyNumberFormat="1">
      <alignment horizontal="center" readingOrder="0" shrinkToFit="0" vertical="top" wrapText="1"/>
    </xf>
    <xf borderId="8" fillId="12" fontId="21" numFmtId="0" xfId="0" applyAlignment="1" applyBorder="1" applyFont="1">
      <alignment horizontal="center" shrinkToFit="0" vertical="bottom" wrapText="1"/>
    </xf>
    <xf borderId="8" fillId="12" fontId="21" numFmtId="0" xfId="0" applyAlignment="1" applyBorder="1" applyFont="1">
      <alignment horizontal="center" readingOrder="0" shrinkToFit="0" vertical="bottom" wrapText="1"/>
    </xf>
    <xf borderId="8" fillId="12" fontId="21" numFmtId="0" xfId="0" applyAlignment="1" applyBorder="1" applyFont="1">
      <alignment horizontal="center" shrinkToFit="0" vertical="bottom" wrapText="0"/>
    </xf>
    <xf borderId="8" fillId="12" fontId="2" numFmtId="0" xfId="0" applyAlignment="1" applyBorder="1" applyFont="1">
      <alignment horizontal="center" readingOrder="0" shrinkToFit="0" vertical="top" wrapText="1"/>
    </xf>
    <xf borderId="8" fillId="12" fontId="136" numFmtId="0" xfId="0" applyAlignment="1" applyBorder="1" applyFont="1">
      <alignment horizontal="center" readingOrder="0" shrinkToFit="0" vertical="center" wrapText="1"/>
    </xf>
    <xf borderId="8" fillId="12" fontId="21" numFmtId="0" xfId="0" applyAlignment="1" applyBorder="1" applyFont="1">
      <alignment horizontal="center" shrinkToFit="0" vertical="bottom" wrapText="0"/>
    </xf>
    <xf borderId="8" fillId="12" fontId="21" numFmtId="166" xfId="0" applyAlignment="1" applyBorder="1" applyFont="1" applyNumberFormat="1">
      <alignment horizontal="center" shrinkToFit="0" vertical="bottom" wrapText="1"/>
    </xf>
    <xf borderId="8" fillId="12" fontId="21" numFmtId="49" xfId="0" applyAlignment="1" applyBorder="1" applyFont="1" applyNumberFormat="1">
      <alignment horizontal="center" readingOrder="0" shrinkToFit="0" vertical="bottom" wrapText="1"/>
    </xf>
    <xf borderId="8" fillId="12" fontId="21" numFmtId="0" xfId="0" applyAlignment="1" applyBorder="1" applyFont="1">
      <alignment horizontal="center" shrinkToFit="0" vertical="bottom" wrapText="1"/>
    </xf>
    <xf borderId="8" fillId="12" fontId="21" numFmtId="0" xfId="0" applyAlignment="1" applyBorder="1" applyFont="1">
      <alignment horizontal="center" shrinkToFit="0" vertical="top" wrapText="1"/>
    </xf>
    <xf borderId="7" fillId="12" fontId="12" numFmtId="0" xfId="0" applyAlignment="1" applyBorder="1" applyFont="1">
      <alignment horizontal="center" shrinkToFit="0" vertical="top" wrapText="1"/>
    </xf>
    <xf borderId="10" fillId="12" fontId="21" numFmtId="0" xfId="0" applyAlignment="1" applyBorder="1" applyFont="1">
      <alignment horizontal="center" shrinkToFit="0" vertical="bottom" wrapText="0"/>
    </xf>
    <xf borderId="10" fillId="12" fontId="21" numFmtId="0" xfId="0" applyAlignment="1" applyBorder="1" applyFont="1">
      <alignment horizontal="center" shrinkToFit="0" vertical="bottom" wrapText="1"/>
    </xf>
    <xf borderId="10" fillId="12" fontId="21" numFmtId="0" xfId="0" applyAlignment="1" applyBorder="1" applyFont="1">
      <alignment horizontal="center" shrinkToFit="0" vertical="top" wrapText="1"/>
    </xf>
    <xf borderId="11" fillId="12" fontId="12" numFmtId="0" xfId="0" applyAlignment="1" applyBorder="1" applyFont="1">
      <alignment horizontal="center" shrinkToFit="0" vertical="top" wrapText="1"/>
    </xf>
    <xf borderId="8" fillId="12" fontId="37" numFmtId="0" xfId="0" applyAlignment="1" applyBorder="1" applyFont="1">
      <alignment horizontal="center" readingOrder="0" shrinkToFit="0" vertical="top" wrapText="1"/>
    </xf>
    <xf borderId="10" fillId="12" fontId="36" numFmtId="0" xfId="0" applyAlignment="1" applyBorder="1" applyFont="1">
      <alignment horizontal="center" shrinkToFit="0" vertical="top" wrapText="1"/>
    </xf>
    <xf borderId="8" fillId="12" fontId="2" numFmtId="49" xfId="0" applyAlignment="1" applyBorder="1" applyFont="1" applyNumberFormat="1">
      <alignment horizontal="center" readingOrder="0" shrinkToFit="0" vertical="top" wrapText="1"/>
    </xf>
    <xf borderId="10" fillId="12" fontId="12" numFmtId="0" xfId="0" applyAlignment="1" applyBorder="1" applyFont="1">
      <alignment horizontal="center" shrinkToFit="0" vertical="top" wrapText="1"/>
    </xf>
    <xf borderId="11" fillId="12" fontId="12" numFmtId="0" xfId="0" applyAlignment="1" applyBorder="1" applyFont="1">
      <alignment horizontal="center" shrinkToFit="0" vertical="top" wrapText="1"/>
    </xf>
    <xf borderId="8" fillId="12" fontId="2" numFmtId="0" xfId="0" applyAlignment="1" applyBorder="1" applyFont="1">
      <alignment horizontal="center" shrinkToFit="0" vertical="top" wrapText="1"/>
    </xf>
    <xf borderId="8" fillId="12" fontId="2" numFmtId="0" xfId="0" applyAlignment="1" applyBorder="1" applyFont="1">
      <alignment horizontal="center" shrinkToFit="0" vertical="top" wrapText="1"/>
    </xf>
    <xf borderId="8" fillId="27" fontId="21" numFmtId="0" xfId="0" applyAlignment="1" applyBorder="1" applyFont="1">
      <alignment horizontal="center" shrinkToFit="0" vertical="center" wrapText="1"/>
    </xf>
    <xf borderId="8" fillId="27" fontId="44" numFmtId="0" xfId="0" applyAlignment="1" applyBorder="1" applyFont="1">
      <alignment horizontal="center" readingOrder="0" shrinkToFit="0" vertical="center" wrapText="0"/>
    </xf>
    <xf borderId="8" fillId="27" fontId="22" numFmtId="0" xfId="0" applyAlignment="1" applyBorder="1" applyFont="1">
      <alignment horizontal="center" shrinkToFit="0" vertical="center" wrapText="1"/>
    </xf>
    <xf borderId="7" fillId="27" fontId="22" numFmtId="0" xfId="0" applyAlignment="1" applyBorder="1" applyFont="1">
      <alignment horizontal="center" shrinkToFit="0" vertical="center" wrapText="1"/>
    </xf>
    <xf borderId="7" fillId="27" fontId="22" numFmtId="0" xfId="0" applyAlignment="1" applyBorder="1" applyFont="1">
      <alignment horizontal="center" readingOrder="0" shrinkToFit="0" vertical="center" wrapText="1"/>
    </xf>
    <xf borderId="8" fillId="27" fontId="21" numFmtId="0" xfId="0" applyAlignment="1" applyBorder="1" applyFont="1">
      <alignment horizontal="center" shrinkToFit="0" vertical="top" wrapText="1"/>
    </xf>
    <xf borderId="8" fillId="27" fontId="139" numFmtId="0" xfId="0" applyAlignment="1" applyBorder="1" applyFont="1">
      <alignment horizontal="center" readingOrder="0" shrinkToFit="0" vertical="bottom" wrapText="0"/>
    </xf>
    <xf borderId="8" fillId="27" fontId="21" numFmtId="0" xfId="0" applyAlignment="1" applyBorder="1" applyFont="1">
      <alignment horizontal="center" shrinkToFit="0" vertical="bottom" wrapText="1"/>
    </xf>
    <xf borderId="8" fillId="27" fontId="21" numFmtId="166" xfId="0" applyAlignment="1" applyBorder="1" applyFont="1" applyNumberFormat="1">
      <alignment horizontal="center" readingOrder="0" shrinkToFit="0" vertical="bottom" wrapText="1"/>
    </xf>
    <xf borderId="8" fillId="27" fontId="21" numFmtId="0" xfId="0" applyAlignment="1" applyBorder="1" applyFont="1">
      <alignment horizontal="center" readingOrder="0" shrinkToFit="0" vertical="top" wrapText="1"/>
    </xf>
    <xf borderId="8" fillId="27" fontId="21" numFmtId="0" xfId="0" applyAlignment="1" applyBorder="1" applyFont="1">
      <alignment horizontal="center" shrinkToFit="0" vertical="bottom" wrapText="1"/>
    </xf>
    <xf borderId="0" fillId="27" fontId="43" numFmtId="0" xfId="0" applyAlignment="1" applyFont="1">
      <alignment horizontal="center" readingOrder="0" shrinkToFit="0" vertical="top" wrapText="1"/>
    </xf>
    <xf borderId="8" fillId="27" fontId="43" numFmtId="0" xfId="0" applyAlignment="1" applyBorder="1" applyFont="1">
      <alignment horizontal="center" readingOrder="0" shrinkToFit="0" vertical="top" wrapText="1"/>
    </xf>
    <xf borderId="10" fillId="27" fontId="21" numFmtId="0" xfId="0" applyAlignment="1" applyBorder="1" applyFont="1">
      <alignment horizontal="center" shrinkToFit="0" vertical="bottom" wrapText="1"/>
    </xf>
    <xf borderId="8" fillId="27" fontId="21" numFmtId="166" xfId="0" applyAlignment="1" applyBorder="1" applyFont="1" applyNumberFormat="1">
      <alignment readingOrder="0" shrinkToFit="0" vertical="center" wrapText="1"/>
    </xf>
    <xf borderId="8" fillId="27" fontId="21" numFmtId="1" xfId="0" applyAlignment="1" applyBorder="1" applyFont="1" applyNumberFormat="1">
      <alignment horizontal="center" readingOrder="0" shrinkToFit="0" vertical="bottom" wrapText="1"/>
    </xf>
    <xf borderId="0" fillId="27" fontId="140" numFmtId="1" xfId="0" applyAlignment="1" applyFont="1" applyNumberFormat="1">
      <alignment readingOrder="0" shrinkToFit="0" vertical="top" wrapText="1"/>
    </xf>
    <xf borderId="8" fillId="27" fontId="21" numFmtId="0" xfId="0" applyAlignment="1" applyBorder="1" applyFont="1">
      <alignment horizontal="center" readingOrder="0" shrinkToFit="0" vertical="top" wrapText="0"/>
    </xf>
    <xf borderId="8" fillId="27" fontId="21" numFmtId="0" xfId="0" applyAlignment="1" applyBorder="1" applyFont="1">
      <alignment horizontal="center" shrinkToFit="0" vertical="top" wrapText="0"/>
    </xf>
    <xf borderId="8" fillId="27" fontId="21" numFmtId="166" xfId="0" applyAlignment="1" applyBorder="1" applyFont="1" applyNumberFormat="1">
      <alignment horizontal="center" shrinkToFit="0" vertical="top" wrapText="0"/>
    </xf>
    <xf borderId="8" fillId="27" fontId="53" numFmtId="0" xfId="0" applyAlignment="1" applyBorder="1" applyFont="1">
      <alignment horizontal="center" shrinkToFit="0" vertical="bottom" wrapText="1"/>
    </xf>
    <xf borderId="7" fillId="27" fontId="53" numFmtId="0" xfId="0" applyAlignment="1" applyBorder="1" applyFont="1">
      <alignment horizontal="center" shrinkToFit="0" vertical="bottom" wrapText="1"/>
    </xf>
    <xf borderId="10" fillId="27" fontId="21" numFmtId="0" xfId="0" applyAlignment="1" applyBorder="1" applyFont="1">
      <alignment horizontal="center" shrinkToFit="0" vertical="top" wrapText="0"/>
    </xf>
    <xf borderId="10" fillId="27" fontId="21" numFmtId="166" xfId="0" applyAlignment="1" applyBorder="1" applyFont="1" applyNumberFormat="1">
      <alignment horizontal="center" shrinkToFit="0" vertical="top" wrapText="0"/>
    </xf>
    <xf borderId="8" fillId="27" fontId="21" numFmtId="0" xfId="0" applyAlignment="1" applyBorder="1" applyFont="1">
      <alignment horizontal="center" shrinkToFit="0" vertical="top" wrapText="1"/>
    </xf>
    <xf borderId="10" fillId="27" fontId="21" numFmtId="0" xfId="0" applyAlignment="1" applyBorder="1" applyFont="1">
      <alignment horizontal="center" shrinkToFit="0" vertical="top" wrapText="1"/>
    </xf>
    <xf borderId="10" fillId="27" fontId="21" numFmtId="0" xfId="0" applyAlignment="1" applyBorder="1" applyFont="1">
      <alignment horizontal="center" readingOrder="0" shrinkToFit="0" vertical="top" wrapText="0"/>
    </xf>
    <xf borderId="10" fillId="27" fontId="21" numFmtId="0" xfId="0" applyAlignment="1" applyBorder="1" applyFont="1">
      <alignment horizontal="center" readingOrder="0" shrinkToFit="0" vertical="top" wrapText="1"/>
    </xf>
    <xf borderId="10" fillId="27" fontId="53" numFmtId="0" xfId="0" applyAlignment="1" applyBorder="1" applyFont="1">
      <alignment horizontal="center" shrinkToFit="0" vertical="bottom" wrapText="1"/>
    </xf>
    <xf borderId="11" fillId="27" fontId="53" numFmtId="0" xfId="0" applyAlignment="1" applyBorder="1" applyFont="1">
      <alignment horizontal="center" shrinkToFit="0" vertical="bottom" wrapText="1"/>
    </xf>
    <xf borderId="10" fillId="27" fontId="12" numFmtId="166" xfId="0" applyAlignment="1" applyBorder="1" applyFont="1" applyNumberFormat="1">
      <alignment horizontal="right" shrinkToFit="0" vertical="top" wrapText="1"/>
    </xf>
    <xf borderId="8" fillId="27" fontId="21" numFmtId="0" xfId="0" applyAlignment="1" applyBorder="1" applyFont="1">
      <alignment horizontal="center" readingOrder="0" shrinkToFit="0" vertical="center" wrapText="0"/>
    </xf>
    <xf borderId="8" fillId="27" fontId="107" numFmtId="0" xfId="0" applyAlignment="1" applyBorder="1" applyFont="1">
      <alignment horizontal="center" readingOrder="0" shrinkToFit="0" vertical="bottom" wrapText="0"/>
    </xf>
    <xf borderId="8" fillId="27" fontId="21" numFmtId="1" xfId="0" applyAlignment="1" applyBorder="1" applyFont="1" applyNumberFormat="1">
      <alignment horizontal="center" shrinkToFit="0" vertical="bottom" wrapText="1"/>
    </xf>
    <xf borderId="8" fillId="27" fontId="21" numFmtId="166" xfId="0" applyAlignment="1" applyBorder="1" applyFont="1" applyNumberFormat="1">
      <alignment horizontal="center" shrinkToFit="0" vertical="bottom" wrapText="1"/>
    </xf>
    <xf borderId="8" fillId="22" fontId="21" numFmtId="0" xfId="0" applyAlignment="1" applyBorder="1" applyFont="1">
      <alignment shrinkToFit="0" vertical="center" wrapText="1"/>
    </xf>
    <xf borderId="8" fillId="22" fontId="44" numFmtId="0" xfId="0" applyAlignment="1" applyBorder="1" applyFont="1">
      <alignment horizontal="center" readingOrder="0" shrinkToFit="0" vertical="center" wrapText="0"/>
    </xf>
    <xf borderId="8" fillId="22" fontId="22" numFmtId="0" xfId="0" applyAlignment="1" applyBorder="1" applyFont="1">
      <alignment horizontal="center" readingOrder="0" shrinkToFit="0" vertical="center" wrapText="0"/>
    </xf>
    <xf borderId="8" fillId="22" fontId="22" numFmtId="0" xfId="0" applyAlignment="1" applyBorder="1" applyFont="1">
      <alignment horizontal="center" readingOrder="0" shrinkToFit="0" vertical="center" wrapText="1"/>
    </xf>
    <xf borderId="8" fillId="22" fontId="22" numFmtId="0" xfId="0" applyAlignment="1" applyBorder="1" applyFont="1">
      <alignment horizontal="center" shrinkToFit="0" vertical="center" wrapText="1"/>
    </xf>
    <xf borderId="7" fillId="22" fontId="22" numFmtId="0" xfId="0" applyAlignment="1" applyBorder="1" applyFont="1">
      <alignment horizontal="center" shrinkToFit="0" vertical="center" wrapText="1"/>
    </xf>
    <xf borderId="8" fillId="22" fontId="22" numFmtId="49" xfId="0" applyAlignment="1" applyBorder="1" applyFont="1" applyNumberFormat="1">
      <alignment horizontal="center" shrinkToFit="0" vertical="center" wrapText="0"/>
    </xf>
    <xf borderId="8" fillId="22" fontId="22" numFmtId="49" xfId="0" applyAlignment="1" applyBorder="1" applyFont="1" applyNumberFormat="1">
      <alignment horizontal="center" readingOrder="0" shrinkToFit="0" vertical="center" wrapText="0"/>
    </xf>
    <xf borderId="8" fillId="22" fontId="22" numFmtId="166" xfId="0" applyAlignment="1" applyBorder="1" applyFont="1" applyNumberFormat="1">
      <alignment horizontal="center" readingOrder="0" shrinkToFit="0" vertical="center" wrapText="0"/>
    </xf>
    <xf borderId="8" fillId="22" fontId="22" numFmtId="0" xfId="0" applyAlignment="1" applyBorder="1" applyFont="1">
      <alignment horizontal="center" shrinkToFit="0" vertical="center" wrapText="0"/>
    </xf>
    <xf borderId="8" fillId="22" fontId="22" numFmtId="0" xfId="0" applyAlignment="1" applyBorder="1" applyFont="1">
      <alignment horizontal="center" shrinkToFit="0" vertical="center" wrapText="1"/>
    </xf>
    <xf borderId="8" fillId="22" fontId="141" numFmtId="0" xfId="0" applyAlignment="1" applyBorder="1" applyFont="1">
      <alignment horizontal="center" readingOrder="0" shrinkToFit="0" vertical="center" wrapText="0"/>
    </xf>
    <xf borderId="8" fillId="22" fontId="21" numFmtId="0" xfId="0" applyAlignment="1" applyBorder="1" applyFont="1">
      <alignment horizontal="center" readingOrder="0" shrinkToFit="0" vertical="center" wrapText="0"/>
    </xf>
    <xf borderId="8" fillId="22" fontId="21" numFmtId="0" xfId="0" applyAlignment="1" applyBorder="1" applyFont="1">
      <alignment readingOrder="0" shrinkToFit="0" vertical="bottom" wrapText="1"/>
    </xf>
    <xf borderId="10" fillId="22" fontId="142" numFmtId="0" xfId="0" applyAlignment="1" applyBorder="1" applyFont="1">
      <alignment horizontal="center" readingOrder="0" shrinkToFit="0" vertical="top" wrapText="1"/>
    </xf>
    <xf borderId="10" fillId="22" fontId="21" numFmtId="49" xfId="0" applyAlignment="1" applyBorder="1" applyFont="1" applyNumberFormat="1">
      <alignment horizontal="center" shrinkToFit="0" vertical="top" wrapText="0"/>
    </xf>
    <xf borderId="8" fillId="22" fontId="21" numFmtId="49" xfId="0" applyAlignment="1" applyBorder="1" applyFont="1" applyNumberFormat="1">
      <alignment horizontal="right" readingOrder="0" shrinkToFit="0" vertical="center" wrapText="1"/>
    </xf>
    <xf borderId="8" fillId="22" fontId="21" numFmtId="166" xfId="0" applyAlignment="1" applyBorder="1" applyFont="1" applyNumberFormat="1">
      <alignment horizontal="right" readingOrder="0" shrinkToFit="0" vertical="center" wrapText="1"/>
    </xf>
    <xf borderId="8" fillId="20" fontId="21" numFmtId="166" xfId="0" applyAlignment="1" applyBorder="1" applyFont="1" applyNumberFormat="1">
      <alignment horizontal="right" readingOrder="0" shrinkToFit="0" vertical="center" wrapText="1"/>
    </xf>
    <xf borderId="8" fillId="22" fontId="43" numFmtId="4" xfId="0" applyAlignment="1" applyBorder="1" applyFont="1" applyNumberFormat="1">
      <alignment horizontal="right" readingOrder="0" shrinkToFit="0" vertical="center" wrapText="1"/>
    </xf>
    <xf borderId="10" fillId="22" fontId="21" numFmtId="0" xfId="0" applyAlignment="1" applyBorder="1" applyFont="1">
      <alignment horizontal="right" shrinkToFit="0" vertical="top" wrapText="1"/>
    </xf>
    <xf borderId="8" fillId="22" fontId="21" numFmtId="0" xfId="0" applyAlignment="1" applyBorder="1" applyFont="1">
      <alignment readingOrder="0" shrinkToFit="0" vertical="center" wrapText="0"/>
    </xf>
    <xf borderId="8" fillId="22" fontId="21" numFmtId="0" xfId="0" applyAlignment="1" applyBorder="1" applyFont="1">
      <alignment horizontal="left" readingOrder="0" shrinkToFit="0" vertical="center" wrapText="1"/>
    </xf>
    <xf borderId="8" fillId="22" fontId="36" numFmtId="0" xfId="0" applyAlignment="1" applyBorder="1" applyFont="1">
      <alignment readingOrder="0" shrinkToFit="0" vertical="center" wrapText="1"/>
    </xf>
    <xf borderId="8" fillId="22" fontId="43" numFmtId="0" xfId="0" applyAlignment="1" applyBorder="1" applyFont="1">
      <alignment horizontal="left" readingOrder="0" shrinkToFit="0" vertical="center" wrapText="1"/>
    </xf>
    <xf borderId="8" fillId="22" fontId="21" numFmtId="0" xfId="0" applyAlignment="1" applyBorder="1" applyFont="1">
      <alignment shrinkToFit="0" vertical="top" wrapText="1"/>
    </xf>
    <xf borderId="8" fillId="22" fontId="21" numFmtId="0" xfId="0" applyAlignment="1" applyBorder="1" applyFont="1">
      <alignment shrinkToFit="0" vertical="top" wrapText="1"/>
    </xf>
    <xf borderId="8" fillId="22" fontId="21" numFmtId="0" xfId="0" applyAlignment="1" applyBorder="1" applyFont="1">
      <alignment readingOrder="0" shrinkToFit="0" vertical="center" wrapText="1"/>
    </xf>
    <xf borderId="8" fillId="22" fontId="143" numFmtId="0" xfId="0" applyAlignment="1" applyBorder="1" applyFont="1">
      <alignment horizontal="center" readingOrder="0" shrinkToFit="0" vertical="center" wrapText="0"/>
    </xf>
    <xf borderId="0" fillId="22" fontId="43" numFmtId="0" xfId="0" applyAlignment="1" applyFont="1">
      <alignment horizontal="left" readingOrder="0" shrinkToFit="0" vertical="top" wrapText="1"/>
    </xf>
    <xf borderId="10" fillId="22" fontId="21" numFmtId="0" xfId="0" applyAlignment="1" applyBorder="1" applyFont="1">
      <alignment shrinkToFit="0" vertical="top" wrapText="1"/>
    </xf>
    <xf borderId="10" fillId="22" fontId="21" numFmtId="0" xfId="0" applyAlignment="1" applyBorder="1" applyFont="1">
      <alignment shrinkToFit="0" vertical="top" wrapText="1"/>
    </xf>
    <xf borderId="11" fillId="22" fontId="144" numFmtId="0" xfId="0" applyAlignment="1" applyBorder="1" applyFont="1">
      <alignment horizontal="center" readingOrder="0" shrinkToFit="0" vertical="top" wrapText="1"/>
    </xf>
    <xf borderId="8" fillId="22" fontId="21" numFmtId="49" xfId="0" applyAlignment="1" applyBorder="1" applyFont="1" applyNumberFormat="1">
      <alignment horizontal="right" readingOrder="0" shrinkToFit="0" vertical="center" wrapText="0"/>
    </xf>
    <xf borderId="8" fillId="22" fontId="21" numFmtId="166" xfId="0" applyAlignment="1" applyBorder="1" applyFont="1" applyNumberFormat="1">
      <alignment horizontal="right" readingOrder="0" shrinkToFit="0" vertical="center" wrapText="0"/>
    </xf>
    <xf borderId="8" fillId="22" fontId="21" numFmtId="4" xfId="0" applyAlignment="1" applyBorder="1" applyFont="1" applyNumberFormat="1">
      <alignment horizontal="center" readingOrder="0" shrinkToFit="0" vertical="center" wrapText="0"/>
    </xf>
    <xf borderId="10" fillId="22" fontId="21" numFmtId="0" xfId="0" applyAlignment="1" applyBorder="1" applyFont="1">
      <alignment horizontal="right" shrinkToFit="0" vertical="top" wrapText="0"/>
    </xf>
    <xf borderId="8" fillId="22" fontId="120" numFmtId="0" xfId="0" applyAlignment="1" applyBorder="1" applyFont="1">
      <alignment readingOrder="0" shrinkToFit="0" vertical="center" wrapText="1"/>
    </xf>
    <xf borderId="10" fillId="22" fontId="21" numFmtId="0" xfId="0" applyAlignment="1" applyBorder="1" applyFont="1">
      <alignment readingOrder="0" shrinkToFit="0" vertical="top" wrapText="1"/>
    </xf>
    <xf borderId="8" fillId="22" fontId="63" numFmtId="0" xfId="0" applyAlignment="1" applyBorder="1" applyFont="1">
      <alignment horizontal="left" readingOrder="0" shrinkToFit="0" vertical="top" wrapText="1"/>
    </xf>
    <xf borderId="0" fillId="22" fontId="63" numFmtId="0" xfId="0" applyAlignment="1" applyFont="1">
      <alignment horizontal="left" readingOrder="0" shrinkToFit="0" vertical="top" wrapText="1"/>
    </xf>
    <xf borderId="8" fillId="22" fontId="21" numFmtId="4" xfId="0" applyAlignment="1" applyBorder="1" applyFont="1" applyNumberFormat="1">
      <alignment horizontal="center" shrinkToFit="0" vertical="center" wrapText="0"/>
    </xf>
    <xf borderId="8" fillId="22" fontId="145" numFmtId="0" xfId="0" applyAlignment="1" applyBorder="1" applyFont="1">
      <alignment readingOrder="0" shrinkToFit="0" vertical="center" wrapText="1"/>
    </xf>
    <xf borderId="8" fillId="22" fontId="146" numFmtId="0" xfId="0" applyAlignment="1" applyBorder="1" applyFont="1">
      <alignment horizontal="center" readingOrder="0" shrinkToFit="0" vertical="bottom" wrapText="0"/>
    </xf>
    <xf borderId="8" fillId="22" fontId="21" numFmtId="0" xfId="0" applyAlignment="1" applyBorder="1" applyFont="1">
      <alignment horizontal="center" readingOrder="0" shrinkToFit="0" vertical="bottom" wrapText="0"/>
    </xf>
    <xf borderId="8" fillId="22" fontId="21" numFmtId="0" xfId="0" applyAlignment="1" applyBorder="1" applyFont="1">
      <alignment shrinkToFit="0" vertical="bottom" wrapText="0"/>
    </xf>
    <xf borderId="8" fillId="15" fontId="21" numFmtId="0" xfId="0" applyAlignment="1" applyBorder="1" applyFont="1">
      <alignment readingOrder="0" shrinkToFit="0" vertical="bottom" wrapText="1"/>
    </xf>
    <xf borderId="8" fillId="22" fontId="21" numFmtId="0" xfId="0" applyAlignment="1" applyBorder="1" applyFont="1">
      <alignment horizontal="center" readingOrder="0" shrinkToFit="0" vertical="bottom" wrapText="1"/>
    </xf>
    <xf borderId="8" fillId="22" fontId="12" numFmtId="166" xfId="0" applyAlignment="1" applyBorder="1" applyFont="1" applyNumberFormat="1">
      <alignment horizontal="right" shrinkToFit="0" vertical="top" wrapText="1"/>
    </xf>
    <xf borderId="8" fillId="22" fontId="21" numFmtId="4" xfId="0" applyAlignment="1" applyBorder="1" applyFont="1" applyNumberFormat="1">
      <alignment horizontal="center" shrinkToFit="0" vertical="bottom" wrapText="1"/>
    </xf>
    <xf borderId="8" fillId="22" fontId="21" numFmtId="0" xfId="0" applyAlignment="1" applyBorder="1" applyFont="1">
      <alignment readingOrder="0" shrinkToFit="0" vertical="top" wrapText="1"/>
    </xf>
    <xf borderId="8" fillId="22" fontId="21" numFmtId="0" xfId="0" applyAlignment="1" applyBorder="1" applyFont="1">
      <alignment horizontal="center" readingOrder="0" shrinkToFit="0" vertical="bottom" wrapText="1"/>
    </xf>
    <xf borderId="8" fillId="22" fontId="21" numFmtId="0" xfId="0" applyAlignment="1" applyBorder="1" applyFont="1">
      <alignment horizontal="right" readingOrder="0" shrinkToFit="0" vertical="top" wrapText="1"/>
    </xf>
    <xf borderId="7" fillId="22" fontId="21" numFmtId="0" xfId="0" applyAlignment="1" applyBorder="1" applyFont="1">
      <alignment horizontal="right" readingOrder="0" shrinkToFit="0" vertical="top" wrapText="1"/>
    </xf>
    <xf borderId="7" fillId="22" fontId="21" numFmtId="0" xfId="0" applyAlignment="1" applyBorder="1" applyFont="1">
      <alignment horizontal="right" shrinkToFit="0" vertical="top" wrapText="1"/>
    </xf>
    <xf borderId="10" fillId="22" fontId="12" numFmtId="166" xfId="0" applyAlignment="1" applyBorder="1" applyFont="1" applyNumberFormat="1">
      <alignment horizontal="right" shrinkToFit="0" vertical="top" wrapText="1"/>
    </xf>
    <xf borderId="8" fillId="22" fontId="21" numFmtId="0" xfId="0" applyAlignment="1" applyBorder="1" applyFont="1">
      <alignment readingOrder="0" shrinkToFit="0" vertical="bottom" wrapText="0"/>
    </xf>
    <xf borderId="10" fillId="22" fontId="21" numFmtId="0" xfId="0" applyAlignment="1" applyBorder="1" applyFont="1">
      <alignment horizontal="center" readingOrder="0" shrinkToFit="0" vertical="bottom" wrapText="1"/>
    </xf>
    <xf borderId="8" fillId="15" fontId="21" numFmtId="0" xfId="0" applyAlignment="1" applyBorder="1" applyFont="1">
      <alignment shrinkToFit="0" vertical="center" wrapText="1"/>
    </xf>
    <xf borderId="8" fillId="15" fontId="21" numFmtId="0" xfId="0" applyAlignment="1" applyBorder="1" applyFont="1">
      <alignment horizontal="center" readingOrder="0" shrinkToFit="0" vertical="bottom" wrapText="0"/>
    </xf>
    <xf borderId="11" fillId="15" fontId="21" numFmtId="0" xfId="0" applyAlignment="1" applyBorder="1" applyFont="1">
      <alignment readingOrder="0" shrinkToFit="0" vertical="bottom" wrapText="0"/>
    </xf>
    <xf borderId="0" fillId="4" fontId="56" numFmtId="0" xfId="0" applyAlignment="1" applyFont="1">
      <alignment readingOrder="0" shrinkToFit="0" vertical="top" wrapText="1"/>
    </xf>
    <xf borderId="8" fillId="15" fontId="21" numFmtId="0" xfId="0" applyAlignment="1" applyBorder="1" applyFont="1">
      <alignment horizontal="center" readingOrder="0" shrinkToFit="0" vertical="bottom" wrapText="1"/>
    </xf>
    <xf borderId="10" fillId="15" fontId="12" numFmtId="166" xfId="0" applyAlignment="1" applyBorder="1" applyFont="1" applyNumberFormat="1">
      <alignment horizontal="right" readingOrder="0" shrinkToFit="0" vertical="top" wrapText="1"/>
    </xf>
    <xf borderId="8" fillId="15" fontId="21" numFmtId="166" xfId="0" applyAlignment="1" applyBorder="1" applyFont="1" applyNumberFormat="1">
      <alignment horizontal="center" readingOrder="0" shrinkToFit="0" vertical="bottom" wrapText="1"/>
    </xf>
    <xf borderId="8" fillId="15" fontId="21" numFmtId="4" xfId="0" applyAlignment="1" applyBorder="1" applyFont="1" applyNumberFormat="1">
      <alignment horizontal="center" shrinkToFit="0" vertical="bottom" wrapText="1"/>
    </xf>
    <xf borderId="8" fillId="15" fontId="21" numFmtId="0" xfId="0" applyAlignment="1" applyBorder="1" applyFont="1">
      <alignment readingOrder="0" shrinkToFit="0" vertical="bottom" wrapText="0"/>
    </xf>
    <xf borderId="8" fillId="15" fontId="21" numFmtId="0" xfId="0" applyAlignment="1" applyBorder="1" applyFont="1">
      <alignment readingOrder="0" shrinkToFit="0" vertical="top" wrapText="1"/>
    </xf>
    <xf borderId="8" fillId="15" fontId="21" numFmtId="0" xfId="0" applyAlignment="1" applyBorder="1" applyFont="1">
      <alignment horizontal="left" readingOrder="0" shrinkToFit="0" vertical="center" wrapText="1"/>
    </xf>
    <xf borderId="8" fillId="15" fontId="21" numFmtId="0" xfId="0" applyAlignment="1" applyBorder="1" applyFont="1">
      <alignment shrinkToFit="0" vertical="top" wrapText="1"/>
    </xf>
    <xf borderId="10" fillId="22" fontId="21" numFmtId="0" xfId="0" applyAlignment="1" applyBorder="1" applyFont="1">
      <alignment horizontal="center" shrinkToFit="0" vertical="bottom" wrapText="1"/>
    </xf>
    <xf borderId="8" fillId="27" fontId="36" numFmtId="0" xfId="0" applyAlignment="1" applyBorder="1" applyFont="1">
      <alignment horizontal="center" shrinkToFit="0" vertical="bottom" wrapText="1"/>
    </xf>
    <xf borderId="8" fillId="8" fontId="29" numFmtId="0" xfId="0" applyAlignment="1" applyBorder="1" applyFont="1">
      <alignment horizontal="center" readingOrder="0" shrinkToFit="0" vertical="bottom" wrapText="0"/>
    </xf>
    <xf borderId="8" fillId="8" fontId="29" numFmtId="0" xfId="0" applyAlignment="1" applyBorder="1" applyFont="1">
      <alignment horizontal="center" readingOrder="0" shrinkToFit="0" vertical="bottom" wrapText="1"/>
    </xf>
    <xf borderId="8" fillId="8" fontId="29" numFmtId="0" xfId="0" applyAlignment="1" applyBorder="1" applyFont="1">
      <alignment horizontal="center" shrinkToFit="0" vertical="bottom" wrapText="1"/>
    </xf>
    <xf borderId="8" fillId="8" fontId="29" numFmtId="166" xfId="0" applyAlignment="1" applyBorder="1" applyFont="1" applyNumberFormat="1">
      <alignment horizontal="center" readingOrder="0" shrinkToFit="0" vertical="bottom" wrapText="0"/>
    </xf>
    <xf borderId="8" fillId="8" fontId="29" numFmtId="0" xfId="0" applyAlignment="1" applyBorder="1" applyFont="1">
      <alignment horizontal="center" shrinkToFit="0" vertical="bottom" wrapText="1"/>
    </xf>
    <xf borderId="8" fillId="8" fontId="29" numFmtId="0" xfId="0" applyAlignment="1" applyBorder="1" applyFont="1">
      <alignment horizontal="left" readingOrder="0" shrinkToFit="0" vertical="bottom" wrapText="1"/>
    </xf>
    <xf borderId="8" fillId="8" fontId="29" numFmtId="0" xfId="0" applyAlignment="1" applyBorder="1" applyFont="1">
      <alignment horizontal="center" readingOrder="0" shrinkToFit="0" vertical="bottom" wrapText="0"/>
    </xf>
    <xf borderId="8" fillId="18" fontId="36" numFmtId="0" xfId="0" applyAlignment="1" applyBorder="1" applyFont="1">
      <alignment horizontal="center" shrinkToFit="0" vertical="bottom" wrapText="1"/>
    </xf>
    <xf borderId="8" fillId="8" fontId="147" numFmtId="0" xfId="0" applyAlignment="1" applyBorder="1" applyFont="1">
      <alignment horizontal="center" readingOrder="0" shrinkToFit="0" vertical="bottom" wrapText="0"/>
    </xf>
    <xf borderId="8" fillId="8" fontId="36" numFmtId="0" xfId="0" applyAlignment="1" applyBorder="1" applyFont="1">
      <alignment horizontal="center" readingOrder="0" shrinkToFit="0" vertical="bottom" wrapText="1"/>
    </xf>
    <xf borderId="8" fillId="8" fontId="36" numFmtId="1" xfId="0" applyAlignment="1" applyBorder="1" applyFont="1" applyNumberFormat="1">
      <alignment horizontal="center" readingOrder="0" shrinkToFit="0" vertical="bottom" wrapText="1"/>
    </xf>
    <xf borderId="8" fillId="20" fontId="36" numFmtId="166" xfId="0" applyAlignment="1" applyBorder="1" applyFont="1" applyNumberFormat="1">
      <alignment readingOrder="0" shrinkToFit="0" vertical="bottom" wrapText="1"/>
    </xf>
    <xf borderId="8" fillId="22" fontId="36" numFmtId="0" xfId="0" applyAlignment="1" applyBorder="1" applyFont="1">
      <alignment horizontal="center" readingOrder="0" shrinkToFit="0" vertical="bottom" wrapText="1"/>
    </xf>
    <xf borderId="8" fillId="8" fontId="36" numFmtId="166" xfId="0" applyAlignment="1" applyBorder="1" applyFont="1" applyNumberFormat="1">
      <alignment horizontal="center" shrinkToFit="0" vertical="bottom" wrapText="1"/>
    </xf>
    <xf borderId="8" fillId="8" fontId="148" numFmtId="0" xfId="0" applyAlignment="1" applyBorder="1" applyFont="1">
      <alignment horizontal="left" readingOrder="0" shrinkToFit="0" vertical="bottom" wrapText="1"/>
    </xf>
    <xf borderId="8" fillId="8" fontId="148" numFmtId="0" xfId="0" applyAlignment="1" applyBorder="1" applyFont="1">
      <alignment horizontal="center" readingOrder="0" shrinkToFit="0" vertical="bottom" wrapText="1"/>
    </xf>
    <xf borderId="8" fillId="8" fontId="36" numFmtId="0" xfId="0" applyAlignment="1" applyBorder="1" applyFont="1">
      <alignment horizontal="center" readingOrder="0" shrinkToFit="0" vertical="bottom" wrapText="1"/>
    </xf>
    <xf borderId="8" fillId="8" fontId="36" numFmtId="0" xfId="0" applyAlignment="1" applyBorder="1" applyFont="1">
      <alignment horizontal="center" readingOrder="0" shrinkToFit="0" vertical="bottom" wrapText="0"/>
    </xf>
    <xf borderId="8" fillId="8" fontId="36" numFmtId="0" xfId="0" applyAlignment="1" applyBorder="1" applyFont="1">
      <alignment readingOrder="0" shrinkToFit="0" vertical="bottom" wrapText="1"/>
    </xf>
    <xf borderId="8" fillId="34" fontId="36" numFmtId="0" xfId="0" applyAlignment="1" applyBorder="1" applyFill="1" applyFont="1">
      <alignment horizontal="center" shrinkToFit="0" vertical="bottom" wrapText="1"/>
    </xf>
    <xf borderId="8" fillId="8" fontId="36" numFmtId="0" xfId="0" applyAlignment="1" applyBorder="1" applyFont="1">
      <alignment horizontal="center" shrinkToFit="0" vertical="bottom" wrapText="0"/>
    </xf>
    <xf borderId="8" fillId="8" fontId="36" numFmtId="166" xfId="0" applyAlignment="1" applyBorder="1" applyFont="1" applyNumberFormat="1">
      <alignment horizontal="center" readingOrder="0" shrinkToFit="0" vertical="bottom" wrapText="0"/>
    </xf>
    <xf borderId="8" fillId="8" fontId="36" numFmtId="0" xfId="0" applyAlignment="1" applyBorder="1" applyFont="1">
      <alignment horizontal="left" readingOrder="0" shrinkToFit="0" vertical="bottom" wrapText="1"/>
    </xf>
    <xf borderId="8" fillId="8" fontId="36" numFmtId="0" xfId="0" applyAlignment="1" applyBorder="1" applyFont="1">
      <alignment horizontal="center" shrinkToFit="0" vertical="bottom" wrapText="1"/>
    </xf>
    <xf borderId="8" fillId="8" fontId="36" numFmtId="0" xfId="0" applyAlignment="1" applyBorder="1" applyFont="1">
      <alignment horizontal="right" shrinkToFit="0" vertical="bottom" wrapText="1"/>
    </xf>
    <xf borderId="8" fillId="8" fontId="36" numFmtId="0" xfId="0" applyAlignment="1" applyBorder="1" applyFont="1">
      <alignment horizontal="center" readingOrder="0" shrinkToFit="0" vertical="bottom" wrapText="0"/>
    </xf>
    <xf borderId="8" fillId="8" fontId="53" numFmtId="166" xfId="0" applyAlignment="1" applyBorder="1" applyFont="1" applyNumberFormat="1">
      <alignment horizontal="right" readingOrder="0" shrinkToFit="0" vertical="bottom" wrapText="1"/>
    </xf>
    <xf borderId="8" fillId="20" fontId="36" numFmtId="0" xfId="0" applyAlignment="1" applyBorder="1" applyFont="1">
      <alignment horizontal="center" readingOrder="0" shrinkToFit="0" vertical="bottom" wrapText="1"/>
    </xf>
    <xf borderId="8" fillId="20" fontId="36" numFmtId="0" xfId="0" applyAlignment="1" applyBorder="1" applyFont="1">
      <alignment horizontal="right" readingOrder="0" shrinkToFit="0" vertical="bottom" wrapText="1"/>
    </xf>
    <xf borderId="8" fillId="8" fontId="2" numFmtId="166" xfId="0" applyAlignment="1" applyBorder="1" applyFont="1" applyNumberFormat="1">
      <alignment readingOrder="0" shrinkToFit="0" vertical="bottom" wrapText="1"/>
    </xf>
    <xf borderId="8" fillId="20" fontId="36" numFmtId="0" xfId="0" applyAlignment="1" applyBorder="1" applyFont="1">
      <alignment horizontal="right" shrinkToFit="0" vertical="bottom" wrapText="1"/>
    </xf>
    <xf borderId="8" fillId="8" fontId="78" numFmtId="0" xfId="0" applyAlignment="1" applyBorder="1" applyFont="1">
      <alignment horizontal="left" readingOrder="0" shrinkToFit="0" vertical="bottom" wrapText="1"/>
    </xf>
    <xf borderId="8" fillId="8" fontId="87" numFmtId="0" xfId="0" applyAlignment="1" applyBorder="1" applyFont="1">
      <alignment horizontal="center" shrinkToFit="0" vertical="bottom" wrapText="1"/>
    </xf>
    <xf borderId="8" fillId="8" fontId="36" numFmtId="1" xfId="0" applyAlignment="1" applyBorder="1" applyFont="1" applyNumberFormat="1">
      <alignment horizontal="center" readingOrder="0" shrinkToFit="0" vertical="bottom" wrapText="1"/>
    </xf>
    <xf borderId="8" fillId="8" fontId="36" numFmtId="1" xfId="0" applyAlignment="1" applyBorder="1" applyFont="1" applyNumberFormat="1">
      <alignment horizontal="center" shrinkToFit="0" vertical="bottom" wrapText="1"/>
    </xf>
    <xf borderId="8" fillId="8" fontId="149" numFmtId="0" xfId="0" applyAlignment="1" applyBorder="1" applyFont="1">
      <alignment horizontal="left" readingOrder="0" shrinkToFit="0" vertical="bottom" wrapText="1"/>
    </xf>
    <xf borderId="8" fillId="8" fontId="149" numFmtId="0" xfId="0" applyAlignment="1" applyBorder="1" applyFont="1">
      <alignment horizontal="center" shrinkToFit="0" vertical="bottom" wrapText="1"/>
    </xf>
    <xf borderId="8" fillId="8" fontId="150" numFmtId="0" xfId="0" applyAlignment="1" applyBorder="1" applyFont="1">
      <alignment horizontal="center" readingOrder="0" shrinkToFit="0" vertical="bottom" wrapText="1"/>
    </xf>
    <xf borderId="8" fillId="8" fontId="150" numFmtId="0" xfId="0" applyAlignment="1" applyBorder="1" applyFont="1">
      <alignment horizontal="left" shrinkToFit="0" vertical="bottom" wrapText="1"/>
    </xf>
    <xf borderId="8" fillId="8" fontId="150" numFmtId="0" xfId="0" applyAlignment="1" applyBorder="1" applyFont="1">
      <alignment horizontal="center" shrinkToFit="0" vertical="bottom" wrapText="1"/>
    </xf>
    <xf borderId="8" fillId="8" fontId="87" numFmtId="0" xfId="0" applyAlignment="1" applyBorder="1" applyFont="1">
      <alignment horizontal="center" readingOrder="0" shrinkToFit="0" vertical="bottom" wrapText="1"/>
    </xf>
    <xf borderId="7" fillId="8" fontId="21" numFmtId="0" xfId="0" applyAlignment="1" applyBorder="1" applyFont="1">
      <alignment horizontal="center" readingOrder="0" shrinkToFit="0" vertical="top" wrapText="1"/>
    </xf>
    <xf borderId="8" fillId="8" fontId="36" numFmtId="166" xfId="0" applyAlignment="1" applyBorder="1" applyFont="1" applyNumberFormat="1">
      <alignment horizontal="center" readingOrder="0" shrinkToFit="0" vertical="bottom" wrapText="1"/>
    </xf>
    <xf borderId="8" fillId="8" fontId="102" numFmtId="0" xfId="0" applyAlignment="1" applyBorder="1" applyFont="1">
      <alignment horizontal="center" readingOrder="0" shrinkToFit="0" vertical="top" wrapText="1"/>
    </xf>
    <xf borderId="7" fillId="8" fontId="21" numFmtId="0" xfId="0" applyAlignment="1" applyBorder="1" applyFont="1">
      <alignment readingOrder="0" shrinkToFit="0" vertical="top" wrapText="1"/>
    </xf>
    <xf borderId="7" fillId="8" fontId="21" numFmtId="0" xfId="0" applyAlignment="1" applyBorder="1" applyFont="1">
      <alignment shrinkToFit="0" vertical="top" wrapText="1"/>
    </xf>
    <xf borderId="7" fillId="8" fontId="21" numFmtId="0" xfId="0" applyAlignment="1" applyBorder="1" applyFont="1">
      <alignment horizontal="right" shrinkToFit="0" vertical="top" wrapText="1"/>
    </xf>
    <xf borderId="12" fillId="8" fontId="102" numFmtId="0" xfId="0" applyAlignment="1" applyBorder="1" applyFont="1">
      <alignment horizontal="center" readingOrder="0" shrinkToFit="0" vertical="top" wrapText="1"/>
    </xf>
    <xf borderId="8" fillId="0" fontId="36" numFmtId="0" xfId="0" applyAlignment="1" applyBorder="1" applyFont="1">
      <alignment horizontal="center" shrinkToFit="0" vertical="bottom" wrapText="1"/>
    </xf>
    <xf borderId="8" fillId="0" fontId="36" numFmtId="0" xfId="0" applyAlignment="1" applyBorder="1" applyFont="1">
      <alignment horizontal="center" readingOrder="0" shrinkToFit="0" vertical="bottom" wrapText="0"/>
    </xf>
    <xf borderId="8" fillId="0" fontId="36" numFmtId="0" xfId="0" applyAlignment="1" applyBorder="1" applyFont="1">
      <alignment horizontal="center" readingOrder="0" shrinkToFit="0" vertical="bottom" wrapText="1"/>
    </xf>
    <xf borderId="8" fillId="0" fontId="36" numFmtId="1" xfId="0" applyAlignment="1" applyBorder="1" applyFont="1" applyNumberFormat="1">
      <alignment horizontal="center" readingOrder="0" shrinkToFit="0" vertical="bottom" wrapText="1"/>
    </xf>
    <xf borderId="8" fillId="0" fontId="36" numFmtId="1" xfId="0" applyAlignment="1" applyBorder="1" applyFont="1" applyNumberFormat="1">
      <alignment horizontal="center" shrinkToFit="0" vertical="bottom" wrapText="1"/>
    </xf>
    <xf borderId="8" fillId="8" fontId="36" numFmtId="1" xfId="0" applyAlignment="1" applyBorder="1" applyFont="1" applyNumberFormat="1">
      <alignment horizontal="center" shrinkToFit="0" vertical="bottom" wrapText="1"/>
    </xf>
    <xf borderId="8" fillId="0" fontId="36" numFmtId="0" xfId="0" applyAlignment="1" applyBorder="1" applyFont="1">
      <alignment horizontal="left" readingOrder="0" shrinkToFit="0" vertical="bottom" wrapText="1"/>
    </xf>
    <xf borderId="8" fillId="0" fontId="78" numFmtId="0" xfId="0" applyAlignment="1" applyBorder="1" applyFont="1">
      <alignment horizontal="center" readingOrder="0" shrinkToFit="0" vertical="bottom" wrapText="1"/>
    </xf>
    <xf borderId="8" fillId="0" fontId="36" numFmtId="0" xfId="0" applyAlignment="1" applyBorder="1" applyFont="1">
      <alignment horizontal="center" readingOrder="0" shrinkToFit="0" vertical="bottom" wrapText="0"/>
    </xf>
    <xf borderId="8" fillId="0" fontId="36" numFmtId="0" xfId="0" applyAlignment="1" applyBorder="1" applyFont="1">
      <alignment readingOrder="0" shrinkToFit="0" vertical="bottom" wrapText="1"/>
    </xf>
    <xf borderId="8" fillId="27" fontId="151" numFmtId="0" xfId="0" applyAlignment="1" applyBorder="1" applyFont="1">
      <alignment horizontal="center" readingOrder="0" shrinkToFit="0" vertical="center" wrapText="0"/>
    </xf>
    <xf borderId="8" fillId="27" fontId="23" numFmtId="0" xfId="0" applyAlignment="1" applyBorder="1" applyFont="1">
      <alignment horizontal="center" readingOrder="0" shrinkToFit="0" vertical="center" wrapText="0"/>
    </xf>
    <xf borderId="8" fillId="27" fontId="23" numFmtId="0" xfId="0" applyAlignment="1" applyBorder="1" applyFont="1">
      <alignment horizontal="left" readingOrder="0" shrinkToFit="0" vertical="center" wrapText="0"/>
    </xf>
    <xf borderId="8" fillId="27" fontId="23" numFmtId="0" xfId="0" applyAlignment="1" applyBorder="1" applyFont="1">
      <alignment horizontal="left" readingOrder="0" shrinkToFit="0" vertical="center" wrapText="1"/>
    </xf>
    <xf borderId="8" fillId="27" fontId="22" numFmtId="2" xfId="0" applyAlignment="1" applyBorder="1" applyFont="1" applyNumberFormat="1">
      <alignment horizontal="center" readingOrder="0" shrinkToFit="0" vertical="center" wrapText="0"/>
    </xf>
    <xf borderId="8" fillId="27" fontId="22" numFmtId="0" xfId="0" applyAlignment="1" applyBorder="1" applyFont="1">
      <alignment horizontal="center" readingOrder="0" shrinkToFit="0" vertical="center" wrapText="1"/>
    </xf>
    <xf borderId="8" fillId="0" fontId="2" numFmtId="0" xfId="0" applyAlignment="1" applyBorder="1" applyFont="1">
      <alignment shrinkToFit="0" vertical="center" wrapText="1"/>
    </xf>
    <xf borderId="8" fillId="27" fontId="152" numFmtId="0" xfId="0" applyAlignment="1" applyBorder="1" applyFont="1">
      <alignment horizontal="center" shrinkToFit="0" vertical="bottom" wrapText="0"/>
    </xf>
    <xf borderId="8" fillId="27" fontId="153" numFmtId="0" xfId="0" applyAlignment="1" applyBorder="1" applyFont="1">
      <alignment horizontal="center" readingOrder="0" shrinkToFit="0" vertical="bottom" wrapText="0"/>
    </xf>
    <xf borderId="8" fillId="27" fontId="154" numFmtId="0" xfId="0" applyAlignment="1" applyBorder="1" applyFont="1">
      <alignment horizontal="left" readingOrder="0" shrinkToFit="0" vertical="bottom" wrapText="0"/>
    </xf>
    <xf borderId="8" fillId="27" fontId="43" numFmtId="0" xfId="0" applyAlignment="1" applyBorder="1" applyFont="1">
      <alignment horizontal="center" shrinkToFit="0" vertical="bottom" wrapText="0"/>
    </xf>
    <xf borderId="8" fillId="27" fontId="43" numFmtId="0" xfId="0" applyAlignment="1" applyBorder="1" applyFont="1">
      <alignment horizontal="center" readingOrder="0" shrinkToFit="0" vertical="bottom" wrapText="0"/>
    </xf>
    <xf borderId="8" fillId="27" fontId="43" numFmtId="166" xfId="0" applyAlignment="1" applyBorder="1" applyFont="1" applyNumberFormat="1">
      <alignment horizontal="center" readingOrder="0" shrinkToFit="0" vertical="bottom" wrapText="0"/>
    </xf>
    <xf borderId="8" fillId="27" fontId="43" numFmtId="0" xfId="0" applyAlignment="1" applyBorder="1" applyFont="1">
      <alignment horizontal="center" readingOrder="0" shrinkToFit="0" vertical="bottom" wrapText="1"/>
    </xf>
    <xf borderId="8" fillId="27" fontId="0" numFmtId="0" xfId="0" applyAlignment="1" applyBorder="1" applyFont="1">
      <alignment horizontal="left" readingOrder="0" shrinkToFit="0" vertical="top" wrapText="1"/>
    </xf>
    <xf borderId="0" fillId="19" fontId="155" numFmtId="0" xfId="0" applyAlignment="1" applyFont="1">
      <alignment horizontal="left" readingOrder="0" shrinkToFit="0" vertical="top" wrapText="1"/>
    </xf>
    <xf borderId="0" fillId="19" fontId="74" numFmtId="0" xfId="0" applyAlignment="1" applyFont="1">
      <alignment horizontal="left" readingOrder="0" shrinkToFit="0" vertical="top" wrapText="1"/>
    </xf>
    <xf borderId="0" fillId="19" fontId="74" numFmtId="0" xfId="0" applyAlignment="1" applyFont="1">
      <alignment horizontal="center" readingOrder="0" shrinkToFit="0" vertical="top" wrapText="1"/>
    </xf>
    <xf borderId="0" fillId="35" fontId="74" numFmtId="0" xfId="0" applyAlignment="1" applyFill="1" applyFont="1">
      <alignment horizontal="left" readingOrder="0" shrinkToFit="0" vertical="top" wrapText="1"/>
    </xf>
    <xf borderId="0" fillId="19" fontId="74" numFmtId="0" xfId="0" applyAlignment="1" applyFont="1">
      <alignment horizontal="left" shrinkToFit="0" vertical="top" wrapText="1"/>
    </xf>
    <xf borderId="8" fillId="19" fontId="155" numFmtId="0" xfId="0" applyAlignment="1" applyBorder="1" applyFont="1">
      <alignment horizontal="left" readingOrder="0" shrinkToFit="0" vertical="top" wrapText="1"/>
    </xf>
    <xf borderId="8" fillId="19" fontId="74" numFmtId="0" xfId="0" applyAlignment="1" applyBorder="1" applyFont="1">
      <alignment horizontal="left" readingOrder="0" shrinkToFit="0" vertical="top" wrapText="1"/>
    </xf>
    <xf borderId="8" fillId="19" fontId="74" numFmtId="0" xfId="0" applyAlignment="1" applyBorder="1" applyFont="1">
      <alignment horizontal="center" readingOrder="0" shrinkToFit="0" vertical="top" wrapText="1"/>
    </xf>
    <xf borderId="8" fillId="35" fontId="74" numFmtId="0" xfId="0" applyAlignment="1" applyBorder="1" applyFont="1">
      <alignment horizontal="left" readingOrder="0" shrinkToFit="0" vertical="top" wrapText="1"/>
    </xf>
    <xf borderId="8" fillId="19" fontId="74" numFmtId="0" xfId="0" applyAlignment="1" applyBorder="1" applyFont="1">
      <alignment horizontal="left" shrinkToFit="0" vertical="top" wrapText="1"/>
    </xf>
    <xf borderId="8" fillId="33" fontId="155" numFmtId="0" xfId="0" applyAlignment="1" applyBorder="1" applyFont="1">
      <alignment horizontal="left" readingOrder="0" shrinkToFit="0" vertical="top" wrapText="1"/>
    </xf>
    <xf borderId="8" fillId="33" fontId="74" numFmtId="0" xfId="0" applyAlignment="1" applyBorder="1" applyFont="1">
      <alignment horizontal="left" readingOrder="0" shrinkToFit="0" vertical="top" wrapText="1"/>
    </xf>
    <xf borderId="8" fillId="33" fontId="74" numFmtId="0" xfId="0" applyAlignment="1" applyBorder="1" applyFont="1">
      <alignment horizontal="left" shrinkToFit="0" vertical="top" wrapText="1"/>
    </xf>
    <xf borderId="8" fillId="35" fontId="74" numFmtId="0" xfId="0" applyAlignment="1" applyBorder="1" applyFont="1">
      <alignment horizontal="left" shrinkToFit="0" vertical="top" wrapText="1"/>
    </xf>
    <xf borderId="8" fillId="19" fontId="156" numFmtId="0" xfId="0" applyAlignment="1" applyBorder="1" applyFont="1">
      <alignment horizontal="left" readingOrder="0" shrinkToFit="0" vertical="top" wrapText="1"/>
    </xf>
    <xf borderId="8" fillId="19" fontId="37" numFmtId="0" xfId="0" applyAlignment="1" applyBorder="1" applyFont="1">
      <alignment horizontal="left" readingOrder="0" shrinkToFit="0" vertical="top" wrapText="1"/>
    </xf>
    <xf borderId="8" fillId="19" fontId="37" numFmtId="169" xfId="0" applyAlignment="1" applyBorder="1" applyFont="1" applyNumberFormat="1">
      <alignment horizontal="left" readingOrder="0" shrinkToFit="0" vertical="top" wrapText="1"/>
    </xf>
    <xf borderId="8" fillId="19" fontId="157" numFmtId="0" xfId="0" applyAlignment="1" applyBorder="1" applyFont="1">
      <alignment horizontal="center" readingOrder="0" shrinkToFit="0" vertical="top" wrapText="1"/>
    </xf>
    <xf borderId="8" fillId="19" fontId="119" numFmtId="0" xfId="0" applyAlignment="1" applyBorder="1" applyFont="1">
      <alignment horizontal="left" readingOrder="0" shrinkToFit="0" vertical="top" wrapText="1"/>
    </xf>
    <xf borderId="8" fillId="19" fontId="28" numFmtId="0" xfId="0" applyAlignment="1" applyBorder="1" applyFont="1">
      <alignment readingOrder="0" shrinkToFit="0" vertical="top" wrapText="1"/>
    </xf>
    <xf borderId="8" fillId="19" fontId="14" numFmtId="0" xfId="0" applyAlignment="1" applyBorder="1" applyFont="1">
      <alignment horizontal="left" readingOrder="0" shrinkToFit="0" vertical="top" wrapText="1"/>
    </xf>
    <xf borderId="8" fillId="19" fontId="37" numFmtId="0" xfId="0" applyAlignment="1" applyBorder="1" applyFont="1">
      <alignment horizontal="left" shrinkToFit="0" vertical="top" wrapText="1"/>
    </xf>
    <xf borderId="8" fillId="35" fontId="37" numFmtId="0" xfId="0" applyAlignment="1" applyBorder="1" applyFont="1">
      <alignment horizontal="left" readingOrder="0" shrinkToFit="0" vertical="top" wrapText="1"/>
    </xf>
    <xf borderId="8" fillId="19" fontId="82" numFmtId="0" xfId="0" applyAlignment="1" applyBorder="1" applyFont="1">
      <alignment readingOrder="0" shrinkToFit="0" vertical="top" wrapText="1"/>
    </xf>
    <xf borderId="8" fillId="19" fontId="21" numFmtId="0" xfId="0" applyAlignment="1" applyBorder="1" applyFont="1">
      <alignment horizontal="left" readingOrder="0" shrinkToFit="0" vertical="top" wrapText="1"/>
    </xf>
    <xf borderId="8" fillId="35" fontId="21" numFmtId="0" xfId="0" applyAlignment="1" applyBorder="1" applyFont="1">
      <alignment horizontal="left" readingOrder="0" shrinkToFit="0" vertical="top" wrapText="1"/>
    </xf>
    <xf borderId="8" fillId="19" fontId="37" numFmtId="49" xfId="0" applyAlignment="1" applyBorder="1" applyFont="1" applyNumberFormat="1">
      <alignment horizontal="left" readingOrder="0" shrinkToFit="0" vertical="top" wrapText="1"/>
    </xf>
    <xf borderId="8" fillId="19" fontId="82" numFmtId="0" xfId="0" applyAlignment="1" applyBorder="1" applyFont="1">
      <alignment horizontal="left" readingOrder="0" shrinkToFit="0" vertical="top" wrapText="1"/>
    </xf>
    <xf borderId="8" fillId="19" fontId="74" numFmtId="0" xfId="0" applyAlignment="1" applyBorder="1" applyFon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30" Type="http://schemas.openxmlformats.org/officeDocument/2006/relationships/worksheet" Target="worksheets/sheet28.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s://drive.google.com/open?id=1RuIEYvWsbbK8F5eJQqdN7wCzPXobggTf&amp;authuser=shana@woodenwick.com&amp;usp=drive_fs" TargetMode="External"/><Relationship Id="rId42" Type="http://schemas.openxmlformats.org/officeDocument/2006/relationships/hyperlink" Target="https://drive.google.com/open?id=1RM-wriqVehwHA_pCz5aXy_MavxMEFLOr&amp;authuser=shana@woodenwick.com&amp;usp=drive_fs" TargetMode="External"/><Relationship Id="rId41" Type="http://schemas.openxmlformats.org/officeDocument/2006/relationships/hyperlink" Target="https://drive.google.com/open?id=1RyzxWoTXRkeo0wU2FokP-ZYrThc2-bll&amp;authuser=shana@woodenwick.com&amp;usp=drive_fs" TargetMode="External"/><Relationship Id="rId44" Type="http://schemas.openxmlformats.org/officeDocument/2006/relationships/hyperlink" Target="https://drive.google.com/open?id=1TS4Fm72Bi2HAWKaV6_qACavWg95r7KQh&amp;authuser=shana@woodenwick.com&amp;usp=drive_fs" TargetMode="External"/><Relationship Id="rId43" Type="http://schemas.openxmlformats.org/officeDocument/2006/relationships/hyperlink" Target="https://drive.google.com/open?id=1TF4a_ObBV2FoaZlUEeqGxRtHjyuYYgT7&amp;authuser=shana@woodenwick.com&amp;usp=drive_fs" TargetMode="External"/><Relationship Id="rId46" Type="http://schemas.openxmlformats.org/officeDocument/2006/relationships/hyperlink" Target="https://drive.google.com/open?id=1L297Ty055qg5SJj1sVa_bw2vP3kHdGHp&amp;authuser=shana@woodenwick.com&amp;usp=drive_fs" TargetMode="External"/><Relationship Id="rId45" Type="http://schemas.openxmlformats.org/officeDocument/2006/relationships/hyperlink" Target="https://drive.google.com/open?id=1ISoiA9cE14O50NNj0DEUiQZ6R4Z83slt&amp;authuser=shana@woodenwick.com&amp;usp=drive_fs" TargetMode="External"/><Relationship Id="rId48" Type="http://schemas.openxmlformats.org/officeDocument/2006/relationships/hyperlink" Target="https://drive.google.com/file/d/1EEqH-jaeaFC-qQCGN_6nwRfs9nR7Nn6B/view" TargetMode="External"/><Relationship Id="rId47" Type="http://schemas.openxmlformats.org/officeDocument/2006/relationships/hyperlink" Target="https://drive.google.com/open?id=1LppL5mXyQb9VL1o-zTvcgsE9NQCIfOKU&amp;authuser=shana@woodenwick.com&amp;usp=drive_fs" TargetMode="External"/><Relationship Id="rId49" Type="http://schemas.openxmlformats.org/officeDocument/2006/relationships/hyperlink" Target="https://drive.google.com/open?id=1LHb6R9MIc74B9FS5QwXMUOEa2hGzBEMy&amp;authuser=shana@woodenwick.com&amp;usp=drive_fs" TargetMode="External"/><Relationship Id="rId31" Type="http://schemas.openxmlformats.org/officeDocument/2006/relationships/hyperlink" Target="https://drive.google.com/open?id=18piUgQyhnihrNVedlTq4pDo9C8cRqIW-&amp;authuser=mehreen@woodenwick.com&amp;usp=drive_fs" TargetMode="External"/><Relationship Id="rId30" Type="http://schemas.openxmlformats.org/officeDocument/2006/relationships/hyperlink" Target="https://drive.google.com/open?id=18RuFhhFupw3mGw9z0A3JQUKM-I1Obxp8&amp;authuser=mehreen@woodenwick.com&amp;usp=drive_fs" TargetMode="External"/><Relationship Id="rId33" Type="http://schemas.openxmlformats.org/officeDocument/2006/relationships/hyperlink" Target="https://drive.google.com/open?id=18IKMooZEOEA9Y5vCUvad4QW2ObWWFbUO&amp;authuser=mehreen@woodenwick.com&amp;usp=drive_fs" TargetMode="External"/><Relationship Id="rId32" Type="http://schemas.openxmlformats.org/officeDocument/2006/relationships/hyperlink" Target="https://drive.google.com/open?id=19CpMOgHHX00XB3Hh5NdPKzgaJT1x2OGX&amp;authuser=mehreen@woodenwick.com&amp;usp=drive_fs" TargetMode="External"/><Relationship Id="rId35" Type="http://schemas.openxmlformats.org/officeDocument/2006/relationships/hyperlink" Target="https://drive.google.com/open?id=1RKkfTSvg9YvzMy7quFHvvavyY7Fzc3Bi&amp;authuser=shana@woodenwick.com&amp;usp=drive_fs" TargetMode="External"/><Relationship Id="rId34" Type="http://schemas.openxmlformats.org/officeDocument/2006/relationships/hyperlink" Target="https://drive.google.com/open?id=1RKkfTSvg9YvzMy7quFHvvavyY7Fzc3Bi&amp;authuser=chelsea@woodenwick.com&amp;usp=drive_fs" TargetMode="External"/><Relationship Id="rId37" Type="http://schemas.openxmlformats.org/officeDocument/2006/relationships/hyperlink" Target="https://drive.google.com/open?id=1Ro617VhNmXJoWSAcyhQLSCBdlmCyCaaM&amp;authuser=shana@woodenwick.com&amp;usp=drive_fs" TargetMode="External"/><Relationship Id="rId36" Type="http://schemas.openxmlformats.org/officeDocument/2006/relationships/hyperlink" Target="https://drive.google.com/open?id=1TWWvXU0esPdAUfvd7WwnzD-a2sQG1eyV&amp;authuser=shana@woodenwick.com&amp;usp=drive_fs" TargetMode="External"/><Relationship Id="rId39" Type="http://schemas.openxmlformats.org/officeDocument/2006/relationships/hyperlink" Target="https://drive.google.com/open?id=1TiHS7hJz1MqFMzqo5WBmTcq6ilDG7o7k&amp;authuser=shana@woodenwick.com&amp;usp=drive_fs" TargetMode="External"/><Relationship Id="rId38" Type="http://schemas.openxmlformats.org/officeDocument/2006/relationships/hyperlink" Target="https://drive.google.com/open?id=1RYDEgW_d0IU44PTnufxQ1hsBnsz_kbm_&amp;authuser=shana@woodenwick.com&amp;usp=drive_fs" TargetMode="External"/><Relationship Id="rId20" Type="http://schemas.openxmlformats.org/officeDocument/2006/relationships/hyperlink" Target="https://drive.google.com/open?id=18KTRtAcPqIYwtHmZ3hoydG6JATFZfQGU&amp;authuser=mehreen@woodenwick.com&amp;usp=drive_fs" TargetMode="External"/><Relationship Id="rId22" Type="http://schemas.openxmlformats.org/officeDocument/2006/relationships/hyperlink" Target="https://drive.google.com/open?id=18D5nlYTDaGrsHVYqP-D-j1_natiPnJI7&amp;authuser=mehreen@woodenwick.com&amp;usp=drive_fs" TargetMode="External"/><Relationship Id="rId21" Type="http://schemas.openxmlformats.org/officeDocument/2006/relationships/hyperlink" Target="https://drive.google.com/open?id=189dno0vO_Zc4EwbjSzKr4PqwBOYmc9HQ&amp;authuser=mehreen@woodenwick.com&amp;usp=drive_fs" TargetMode="External"/><Relationship Id="rId24" Type="http://schemas.openxmlformats.org/officeDocument/2006/relationships/hyperlink" Target="https://drive.google.com/open?id=18Hlubb8z4w8du0VaqHtuy4gVVcl5zeZw&amp;authuser=mehreen@woodenwick.com&amp;usp=drive_fs" TargetMode="External"/><Relationship Id="rId23" Type="http://schemas.openxmlformats.org/officeDocument/2006/relationships/hyperlink" Target="https://drive.google.com/open?id=18HkFr-AMAuE04hUELSRZ-juurytBf5d-&amp;authuser=mehreen@woodenwick.com&amp;usp=drive_fs" TargetMode="External"/><Relationship Id="rId26" Type="http://schemas.openxmlformats.org/officeDocument/2006/relationships/hyperlink" Target="https://drive.google.com/open?id=19CRYHfR4LZOI2aYClvhJ2vKa67Do_aV5&amp;authuser=mehreen@woodenwick.com&amp;usp=drive_fs" TargetMode="External"/><Relationship Id="rId25" Type="http://schemas.openxmlformats.org/officeDocument/2006/relationships/hyperlink" Target="https://drive.google.com/open?id=18v0RLROll8dFJOFIDWXgCy8oLoYQeHDV&amp;authuser=mehreen@woodenwick.com&amp;usp=drive_fs" TargetMode="External"/><Relationship Id="rId28" Type="http://schemas.openxmlformats.org/officeDocument/2006/relationships/hyperlink" Target="https://drive.google.com/open?id=18nmP93ST7-M1dI9oOM3akbau1wPCTHe8&amp;authuser=mehreen@woodenwick.com&amp;usp=drive_fs" TargetMode="External"/><Relationship Id="rId27" Type="http://schemas.openxmlformats.org/officeDocument/2006/relationships/hyperlink" Target="https://drive.google.com/open?id=18MBu2HHwGDwEBJMXAWuPooRkBkEv4HlB&amp;authuser=mehreen@woodenwick.com&amp;usp=drive_fs" TargetMode="External"/><Relationship Id="rId29" Type="http://schemas.openxmlformats.org/officeDocument/2006/relationships/hyperlink" Target="https://drive.google.com/open?id=18_WiFGTbygXz3y-n9X3h8U2g09vyEDcr&amp;authuser=mehreen@woodenwick.com&amp;usp=drive_fs" TargetMode="External"/><Relationship Id="rId95" Type="http://schemas.openxmlformats.org/officeDocument/2006/relationships/hyperlink" Target="https://drive.google.com/open?id=1H4f6NnNz9X4YW1-_N70UEtTw0JjPrCF1&amp;authuser=shana@woodenwick.com&amp;usp=drive_fs" TargetMode="External"/><Relationship Id="rId94" Type="http://schemas.openxmlformats.org/officeDocument/2006/relationships/hyperlink" Target="https://drive.google.com/open?id=1G0DEtMLsh6gmYZYs2PXXWA5jltIfQMMQ&amp;authuser=shana@woodenwick.com&amp;usp=drive_fs" TargetMode="External"/><Relationship Id="rId97" Type="http://schemas.openxmlformats.org/officeDocument/2006/relationships/hyperlink" Target="https://woodenwick.com/wick-selection-guide/" TargetMode="External"/><Relationship Id="rId96" Type="http://schemas.openxmlformats.org/officeDocument/2006/relationships/hyperlink" Target="https://drive.google.com/open?id=1CimTxKn4Crc-SPXPEx2LFWJZowdvOCyA&amp;authuser=shana@woodenwick.com&amp;usp=drive_fs" TargetMode="External"/><Relationship Id="rId11" Type="http://schemas.openxmlformats.org/officeDocument/2006/relationships/hyperlink" Target="https://drive.google.com/open?id=17OjAFTNDrVLEfLb-j7vrGozQPhcNvEj7&amp;authuser=mehreen@woodenwick.com&amp;usp=drive_fs" TargetMode="External"/><Relationship Id="rId99" Type="http://schemas.openxmlformats.org/officeDocument/2006/relationships/vmlDrawing" Target="../drawings/vmlDrawing1.vml"/><Relationship Id="rId10" Type="http://schemas.openxmlformats.org/officeDocument/2006/relationships/hyperlink" Target="https://drive.google.com/open?id=17HeenaQgGICp606iEjzmALJyW_7MhRLK&amp;authuser=chelsea@woodenwick.com&amp;usp=drive_fs" TargetMode="External"/><Relationship Id="rId98" Type="http://schemas.openxmlformats.org/officeDocument/2006/relationships/drawing" Target="../drawings/drawing1.xml"/><Relationship Id="rId13" Type="http://schemas.openxmlformats.org/officeDocument/2006/relationships/hyperlink" Target="https://drive.google.com/open?id=17bHY5F9u3c4tsXvpRczTBmGanVAQ0ak_&amp;authuser=mehreen@woodenwick.com&amp;usp=drive_fs" TargetMode="External"/><Relationship Id="rId12" Type="http://schemas.openxmlformats.org/officeDocument/2006/relationships/hyperlink" Target="https://drive.google.com/open?id=17X_vdlArmZQEjGqo8lKoHOcKzfb5tNX7&amp;authuser=mehreen@woodenwick.com&amp;usp=drive_fs" TargetMode="External"/><Relationship Id="rId91" Type="http://schemas.openxmlformats.org/officeDocument/2006/relationships/hyperlink" Target="https://drive.google.com/open?id=1ESkjvPeFU9-M4u2mRJV7F7UIS9wBxEzG&amp;authuser=shana@woodenwick.com&amp;usp=drive_fs" TargetMode="External"/><Relationship Id="rId90" Type="http://schemas.openxmlformats.org/officeDocument/2006/relationships/hyperlink" Target="https://drive.google.com/open?id=1EUGXosP7cCuJ4Jls7OF6rmU_sIjedcZD&amp;authuser=shana@woodenwick.com&amp;usp=drive_fs" TargetMode="External"/><Relationship Id="rId93" Type="http://schemas.openxmlformats.org/officeDocument/2006/relationships/hyperlink" Target="https://drive.google.com/open?id=1FTlglXNg6RUNhDa_0qYPB_knP2iRVc7l&amp;authuser=shana@woodenwick.com&amp;usp=drive_fs" TargetMode="External"/><Relationship Id="rId92" Type="http://schemas.openxmlformats.org/officeDocument/2006/relationships/hyperlink" Target="https://drive.google.com/open?id=1Exstqt4xkCCiC8SxZBDMF4nmOZcc5xmO&amp;authuser=shana@woodenwick.com&amp;usp=drive_fs" TargetMode="External"/><Relationship Id="rId15" Type="http://schemas.openxmlformats.org/officeDocument/2006/relationships/hyperlink" Target="https://drive.google.com/open?id=17eJQ0YU49Ilvp34fdSTneO7AZZhW_kNU&amp;authuser=mehreen@woodenwick.com&amp;usp=drive_fs" TargetMode="External"/><Relationship Id="rId14" Type="http://schemas.openxmlformats.org/officeDocument/2006/relationships/hyperlink" Target="https://drive.google.com/open?id=1LqUWufdAMf9QkSljy295ITnPsmIK06tR&amp;authuser=shana@woodenwick.com&amp;usp=drive_fs" TargetMode="External"/><Relationship Id="rId17" Type="http://schemas.openxmlformats.org/officeDocument/2006/relationships/hyperlink" Target="https://drive.google.com/open?id=17xMapL0wce8C1eg8m8nTH0zcML5-jKnu&amp;authuser=mehreen@woodenwick.com&amp;usp=drive_fs" TargetMode="External"/><Relationship Id="rId16" Type="http://schemas.openxmlformats.org/officeDocument/2006/relationships/hyperlink" Target="https://drive.google.com/open?id=17sId_i_EYSSGSHWB3faOzVPze4s8h-2T&amp;authuser=mehreen@woodenwick.com&amp;usp=drive_fs" TargetMode="External"/><Relationship Id="rId19" Type="http://schemas.openxmlformats.org/officeDocument/2006/relationships/hyperlink" Target="https://drive.google.com/open?id=18CNqv08psK47Vcp3Qyur9zHd8W-WsWn6&amp;authuser=mehreen@woodenwick.com&amp;usp=drive_fs" TargetMode="External"/><Relationship Id="rId18" Type="http://schemas.openxmlformats.org/officeDocument/2006/relationships/hyperlink" Target="https://drive.google.com/open?id=181D9j-MiGPJA9sB296cbKaETwf3-_S19&amp;authuser=mehreen@woodenwick.com&amp;usp=drive_fs" TargetMode="External"/><Relationship Id="rId84" Type="http://schemas.openxmlformats.org/officeDocument/2006/relationships/hyperlink" Target="https://www.youtube.com/watch?v=zgUM6u8FOlE" TargetMode="External"/><Relationship Id="rId83" Type="http://schemas.openxmlformats.org/officeDocument/2006/relationships/hyperlink" Target="https://www.youtube.com/watch?v=osyTaJZUAZo" TargetMode="External"/><Relationship Id="rId86" Type="http://schemas.openxmlformats.org/officeDocument/2006/relationships/hyperlink" Target="https://www.youtube.com/watch?v=WLZ7vlydeDM" TargetMode="External"/><Relationship Id="rId85" Type="http://schemas.openxmlformats.org/officeDocument/2006/relationships/hyperlink" Target="https://www.youtube.com/watch?v=ZYu3ZLgO2lg" TargetMode="External"/><Relationship Id="rId88" Type="http://schemas.openxmlformats.org/officeDocument/2006/relationships/hyperlink" Target="https://drive.google.com/open?id=1lkn1bjCOt9MSHn_ohmx749rN14c6CPwH&amp;authuser=chelsea@woodenwick.com&amp;usp=drive_fs" TargetMode="External"/><Relationship Id="rId87" Type="http://schemas.openxmlformats.org/officeDocument/2006/relationships/hyperlink" Target="https://drive.google.com/open?id=1ll_3i6mn9IXpLCpWst99IednBaTU_-mC&amp;authuser=chelsea@woodenwick.com&amp;usp=drive_fs" TargetMode="External"/><Relationship Id="rId89" Type="http://schemas.openxmlformats.org/officeDocument/2006/relationships/hyperlink" Target="https://drive.google.com/open?id=1Dx1BAn3n1OARglZlVX5Yz8_db5j9OJOb&amp;authuser=shana@woodenwick.com&amp;usp=drive_fs" TargetMode="External"/><Relationship Id="rId80" Type="http://schemas.openxmlformats.org/officeDocument/2006/relationships/hyperlink" Target="https://drive.google.com/open?id=1XwiE3Z6mXDpLXnz6x0H4gMx1ezU_m7Tx&amp;authuser=shana@woodenwick.com&amp;usp=drive_fs" TargetMode="External"/><Relationship Id="rId82" Type="http://schemas.openxmlformats.org/officeDocument/2006/relationships/hyperlink" Target="https://drive.google.com/open?id=1Iyfciy8iD9TRfrQMDGRnNsjg2GjtKgYy&amp;authuser=shana@woodenwick.com&amp;usp=drive_fs" TargetMode="External"/><Relationship Id="rId81" Type="http://schemas.openxmlformats.org/officeDocument/2006/relationships/hyperlink" Target="https://drive.google.com/open?id=1Y55j1ZtH6m07t_r0BOLpdZPYPsDC-eNP&amp;authuser=shana@woodenwick.com&amp;usp=drive_fs" TargetMode="External"/><Relationship Id="rId1" Type="http://schemas.openxmlformats.org/officeDocument/2006/relationships/comments" Target="../comments1.xml"/><Relationship Id="rId2" Type="http://schemas.openxmlformats.org/officeDocument/2006/relationships/hyperlink" Target="https://drive.google.com/open?id=16rRS8Ugo1S93NwpvEfJ4n4goMBv9S_Ra&amp;authuser=mehreen@woodenwick.com&amp;usp=drive_fs" TargetMode="External"/><Relationship Id="rId3" Type="http://schemas.openxmlformats.org/officeDocument/2006/relationships/hyperlink" Target="https://drive.google.com/open?id=16w1IjCRfDP15UsOCr8ZG7jfcYTgEoX_O&amp;authuser=mehreen@woodenwick.com&amp;usp=drive_fs" TargetMode="External"/><Relationship Id="rId4" Type="http://schemas.openxmlformats.org/officeDocument/2006/relationships/hyperlink" Target="https://drive.google.com/open?id=16wRl5COsmg7yO7nS2BpdMSbWb5w-Ynwy&amp;authuser=mehreen@woodenwick.com&amp;usp=drive_fs" TargetMode="External"/><Relationship Id="rId9" Type="http://schemas.openxmlformats.org/officeDocument/2006/relationships/hyperlink" Target="https://drive.google.com/open?id=17HdqTdGatyZklvwR1dwnhZlWNQc_J-nt&amp;authuser=chelsea@woodenwick.com&amp;usp=drive_fs" TargetMode="External"/><Relationship Id="rId5" Type="http://schemas.openxmlformats.org/officeDocument/2006/relationships/hyperlink" Target="https://drive.google.com/open?id=1755HqXXglG64Ggrm94ud9s7tDm2HFFIT&amp;authuser=mehreen@woodenwick.com&amp;usp=drive_fs" TargetMode="External"/><Relationship Id="rId6" Type="http://schemas.openxmlformats.org/officeDocument/2006/relationships/hyperlink" Target="https://drive.google.com/open?id=176BsuF-GV6poJDXmyoQFpozcVCpj4zI5&amp;authuser=mehreen@woodenwick.com&amp;usp=drive_fs" TargetMode="External"/><Relationship Id="rId7" Type="http://schemas.openxmlformats.org/officeDocument/2006/relationships/hyperlink" Target="https://drive.google.com/open?id=17DCHM6PmqpZrCD3TDz-oj2qmskdQdztI&amp;authuser=chelsea@woodenwick.com&amp;usp=drive_fs" TargetMode="External"/><Relationship Id="rId8" Type="http://schemas.openxmlformats.org/officeDocument/2006/relationships/hyperlink" Target="https://drive.google.com/open?id=17ETa98rIOtp_B5RPO06_duF0Npw2uRV1&amp;authuser=chelsea@woodenwick.com&amp;usp=drive_fs" TargetMode="External"/><Relationship Id="rId73" Type="http://schemas.openxmlformats.org/officeDocument/2006/relationships/hyperlink" Target="https://drive.google.com/open?id=1X9PvNnv0i4R4y4h3s3xNa8E2C9GWMJXj&amp;authuser=shana@woodenwick.com&amp;usp=drive_fs" TargetMode="External"/><Relationship Id="rId72" Type="http://schemas.openxmlformats.org/officeDocument/2006/relationships/hyperlink" Target="https://drive.google.com/open?id=1X4LJSJeqnsq88KmA_Op-a0T6pfKd51Rt&amp;authuser=shana@woodenwick.com&amp;usp=drive_fs" TargetMode="External"/><Relationship Id="rId75" Type="http://schemas.openxmlformats.org/officeDocument/2006/relationships/hyperlink" Target="https://drive.google.com/open?id=1XJ7wXHCrWG5_SmMNGbLkYH0ANGWCxYv7&amp;authuser=shana@woodenwick.com&amp;usp=drive_fs" TargetMode="External"/><Relationship Id="rId74" Type="http://schemas.openxmlformats.org/officeDocument/2006/relationships/hyperlink" Target="https://drive.google.com/open?id=1XFc0nDNN5fP53Dj3g_v92MCuyWnyTfrl&amp;authuser=shana@woodenwick.com&amp;usp=drive_fs" TargetMode="External"/><Relationship Id="rId77" Type="http://schemas.openxmlformats.org/officeDocument/2006/relationships/hyperlink" Target="https://drive.google.com/open?id=1XSIoXfJFBx0cXbiZ6WUfR-Ee2LySE0i7&amp;authuser=shana@woodenwick.com&amp;usp=drive_fs" TargetMode="External"/><Relationship Id="rId76" Type="http://schemas.openxmlformats.org/officeDocument/2006/relationships/hyperlink" Target="https://drive.google.com/open?id=1XLzvLf6aOHlrtU0zxeOtBZc14LEmUpAH&amp;authuser=shana@woodenwick.com&amp;usp=drive_fs" TargetMode="External"/><Relationship Id="rId79" Type="http://schemas.openxmlformats.org/officeDocument/2006/relationships/hyperlink" Target="https://drive.google.com/open?id=1Xbp5rgAoN1xBLLJlYG_BmW4ySGTL8CCa&amp;authuser=shana@woodenwick.com&amp;usp=drive_fs" TargetMode="External"/><Relationship Id="rId78" Type="http://schemas.openxmlformats.org/officeDocument/2006/relationships/hyperlink" Target="https://drive.google.com/open?id=1XT4eV5UyYJSi85dQ6fAYycpc8VOb-J4x&amp;authuser=shana@woodenwick.com&amp;usp=drive_fs" TargetMode="External"/><Relationship Id="rId71" Type="http://schemas.openxmlformats.org/officeDocument/2006/relationships/hyperlink" Target="https://drive.google.com/open?id=1DVWMiZXpTXPpPBUZVrMqebC_uYte6HSj&amp;authuser=shana@woodenwick.com&amp;usp=drive_fs" TargetMode="External"/><Relationship Id="rId70" Type="http://schemas.openxmlformats.org/officeDocument/2006/relationships/hyperlink" Target="https://drive.google.com/open?id=1WY-kC7CHpkc89Hh7ze09z28IvPzg2GfD&amp;authuser=shana@woodenwick.com&amp;usp=drive_fs" TargetMode="External"/><Relationship Id="rId62" Type="http://schemas.openxmlformats.org/officeDocument/2006/relationships/hyperlink" Target="https://drive.google.com/open?id=1Sd3FkeFxZJ-7GkUahsFcgcY4y-bVhZjO&amp;authuser=shana@woodenwick.com&amp;usp=drive_fs" TargetMode="External"/><Relationship Id="rId61" Type="http://schemas.openxmlformats.org/officeDocument/2006/relationships/hyperlink" Target="https://drive.google.com/open?id=1SXWNNDydJuC9weh40QHkX2y7vnTaVTsU&amp;authuser=shana@woodenwick.com&amp;usp=drive_fs" TargetMode="External"/><Relationship Id="rId64" Type="http://schemas.openxmlformats.org/officeDocument/2006/relationships/hyperlink" Target="https://drive.google.com/open?id=1Hz9m9uSju39L_9IaJuO9nQkg7ZDdDVnj&amp;authuser=chelsea@woodenwick.com&amp;usp=drive_fs" TargetMode="External"/><Relationship Id="rId63" Type="http://schemas.openxmlformats.org/officeDocument/2006/relationships/hyperlink" Target="https://drive.google.com/open?id=1UdcFtzP4Gzfw1xagI4XijEtQx5PQegZ_&amp;authuser=shana@woodenwick.com&amp;usp=drive_fs" TargetMode="External"/><Relationship Id="rId66" Type="http://schemas.openxmlformats.org/officeDocument/2006/relationships/hyperlink" Target="https://drive.google.com/open?id=1NZXIF__N84E53jeanvnvfvbhk6LYvfhC&amp;authuser=shana@woodenwick.com&amp;usp=drive_fs" TargetMode="External"/><Relationship Id="rId65" Type="http://schemas.openxmlformats.org/officeDocument/2006/relationships/hyperlink" Target="https://drive.google.com/open?id=1I29SzwQXIs-5u6UUoQ5_rDV0pR60_ldN&amp;authuser=shana@woodenwick.com&amp;usp=drive_fs" TargetMode="External"/><Relationship Id="rId68" Type="http://schemas.openxmlformats.org/officeDocument/2006/relationships/hyperlink" Target="https://drive.google.com/open?id=1WkgJaeCW9XOIwNyQ6nxKoOjFzwZr4iay&amp;authuser=shana@woodenwick.com&amp;usp=drive_fs" TargetMode="External"/><Relationship Id="rId67" Type="http://schemas.openxmlformats.org/officeDocument/2006/relationships/hyperlink" Target="https://drive.google.com/open?id=1Wxb_VSewUA1BRvaUYWxSO_CUW9vbQU2G&amp;authuser=shana@woodenwick.com&amp;usp=drive_fs" TargetMode="External"/><Relationship Id="rId60" Type="http://schemas.openxmlformats.org/officeDocument/2006/relationships/hyperlink" Target="https://drive.google.com/open?id=1SLcOwbw9HbmW1lPCVXAX6oJDQdhU7mnC&amp;authuser=shana@woodenwick.com&amp;usp=drive_fs" TargetMode="External"/><Relationship Id="rId69" Type="http://schemas.openxmlformats.org/officeDocument/2006/relationships/hyperlink" Target="https://drive.google.com/open?id=1VlG1vx7TaoZEF7ULIwUgpeYtYlS5q700&amp;authuser=shana@woodenwick.com&amp;usp=drive_fs" TargetMode="External"/><Relationship Id="rId51" Type="http://schemas.openxmlformats.org/officeDocument/2006/relationships/hyperlink" Target="https://drive.google.com/open?id=1XvZ5UdzkvNGTRQ7a2PFWWRh_eLDTQmx7" TargetMode="External"/><Relationship Id="rId50" Type="http://schemas.openxmlformats.org/officeDocument/2006/relationships/hyperlink" Target="https://drive.google.com/open?id=1YAQN6N7z0BJEOphUxsugqnFblYqdlsLH" TargetMode="External"/><Relationship Id="rId53" Type="http://schemas.openxmlformats.org/officeDocument/2006/relationships/hyperlink" Target="https://drive.google.com/open?id=1KgvY3PStQvSigv7qmkZDgPDhFixwHCTQ&amp;authuser=shana@woodenwick.com&amp;usp=drive_fs" TargetMode="External"/><Relationship Id="rId52" Type="http://schemas.openxmlformats.org/officeDocument/2006/relationships/hyperlink" Target="https://drive.google.com/open?id=1KE79Ijh8r0xCDzEDQwGt8sUmYlBZxPzE&amp;authuser=shana@woodenwick.com&amp;usp=drive_fs" TargetMode="External"/><Relationship Id="rId55" Type="http://schemas.openxmlformats.org/officeDocument/2006/relationships/hyperlink" Target="https://drive.google.com/open?id=1KP6PZMvPy9Wa_0jo57pe0HPBGBpMrC2L&amp;authuser=shana@woodenwick.com&amp;usp=drive_fs" TargetMode="External"/><Relationship Id="rId54" Type="http://schemas.openxmlformats.org/officeDocument/2006/relationships/hyperlink" Target="https://drive.google.com/open?id=1KWONEMcn4pz0DuEBAOErNKd4wZhHACAE&amp;authuser=shana@woodenwick.com&amp;usp=drive_fs" TargetMode="External"/><Relationship Id="rId57" Type="http://schemas.openxmlformats.org/officeDocument/2006/relationships/hyperlink" Target="https://drive.google.com/open?id=1C7EAvNHj7gTAO4StYZJpl99prX1BstRT&amp;authuser=shana@woodenwick.com&amp;usp=drive_fs" TargetMode="External"/><Relationship Id="rId56" Type="http://schemas.openxmlformats.org/officeDocument/2006/relationships/hyperlink" Target="https://drive.google.com/open?id=1LZiAEeDE2Wp_cq_3QVIIppJlXi-iHStx&amp;authuser=shana@woodenwick.com&amp;usp=drive_fs" TargetMode="External"/><Relationship Id="rId59" Type="http://schemas.openxmlformats.org/officeDocument/2006/relationships/hyperlink" Target="https://drive.google.com/open?id=1SHruPJNtbeWwRtc9M2i84-RfjmExRCuX&amp;authuser=shana@woodenwick.com&amp;usp=drive_fs" TargetMode="External"/><Relationship Id="rId58" Type="http://schemas.openxmlformats.org/officeDocument/2006/relationships/hyperlink" Target="https://drive.google.com/open?id=1Qb4RxEhhm_MFqi6xACoOL6kuEuMqEAG-&amp;authuser=shana@woodenwick.com&amp;usp=drive_fs"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spreadsheets/d/11cgnyV-SRSSLGVPcVdouJRoU4jVXb_9OkKoQLm4Fpks/edit" TargetMode="External"/><Relationship Id="rId3" Type="http://schemas.openxmlformats.org/officeDocument/2006/relationships/hyperlink" Target="mailto:jsydnei@yahoo.com" TargetMode="External"/><Relationship Id="rId4" Type="http://schemas.openxmlformats.org/officeDocument/2006/relationships/hyperlink" Target="mailto:rwandamhyasia@icloud.com" TargetMode="External"/><Relationship Id="rId5" Type="http://schemas.openxmlformats.org/officeDocument/2006/relationships/drawing" Target="../drawings/drawing3.xml"/><Relationship Id="rId6"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woodenwick.com/wp-admin/post.php?post=3285&amp;action=edit" TargetMode="External"/><Relationship Id="rId42" Type="http://schemas.openxmlformats.org/officeDocument/2006/relationships/hyperlink" Target="https://woodenwick.com/wp-admin/post.php?post=873&amp;action=edit" TargetMode="External"/><Relationship Id="rId41" Type="http://schemas.openxmlformats.org/officeDocument/2006/relationships/hyperlink" Target="https://woodenwick.com/wp-admin/post.php?post=921&amp;action=edit" TargetMode="External"/><Relationship Id="rId44" Type="http://schemas.openxmlformats.org/officeDocument/2006/relationships/hyperlink" Target="https://woodenwick.com/wp-admin/post.php?post=10953&amp;action=edit" TargetMode="External"/><Relationship Id="rId43" Type="http://schemas.openxmlformats.org/officeDocument/2006/relationships/hyperlink" Target="https://woodenwick.com/wp-admin/post.php?post=906&amp;action=edit" TargetMode="External"/><Relationship Id="rId46" Type="http://schemas.openxmlformats.org/officeDocument/2006/relationships/hyperlink" Target="https://woodenwick.com/wp-admin/post.php?post=909&amp;action=edit" TargetMode="External"/><Relationship Id="rId45" Type="http://schemas.openxmlformats.org/officeDocument/2006/relationships/hyperlink" Target="https://woodenwick.com/wp-admin/post.php?post=3915&amp;action=edit" TargetMode="External"/><Relationship Id="rId48" Type="http://schemas.openxmlformats.org/officeDocument/2006/relationships/hyperlink" Target="https://woodenwick.com/wp-admin/post.php?post=12800&amp;action=edit" TargetMode="External"/><Relationship Id="rId47" Type="http://schemas.openxmlformats.org/officeDocument/2006/relationships/hyperlink" Target="https://woodenwick.com/wp-admin/post.php?post=4628&amp;action=edit" TargetMode="External"/><Relationship Id="rId49" Type="http://schemas.openxmlformats.org/officeDocument/2006/relationships/hyperlink" Target="https://woodenwick.com/wp-admin/post.php?post=10361&amp;action=edit" TargetMode="External"/><Relationship Id="rId31" Type="http://schemas.openxmlformats.org/officeDocument/2006/relationships/hyperlink" Target="https://woodenwick.com/wp-admin/post.php?post=1853&amp;action=edit" TargetMode="External"/><Relationship Id="rId30" Type="http://schemas.openxmlformats.org/officeDocument/2006/relationships/hyperlink" Target="https://woodenwick.com/wp-admin/post.php?post=894&amp;action=edit" TargetMode="External"/><Relationship Id="rId33" Type="http://schemas.openxmlformats.org/officeDocument/2006/relationships/hyperlink" Target="https://woodenwick.com/wp-admin/post.php?post=897&amp;action=edit" TargetMode="External"/><Relationship Id="rId32" Type="http://schemas.openxmlformats.org/officeDocument/2006/relationships/hyperlink" Target="https://woodenwick.com/wp-admin/post.php?post=918&amp;action=edit" TargetMode="External"/><Relationship Id="rId35" Type="http://schemas.openxmlformats.org/officeDocument/2006/relationships/hyperlink" Target="https://woodenwick.com/wp-admin/post.php?post=3361&amp;action=edit" TargetMode="External"/><Relationship Id="rId34" Type="http://schemas.openxmlformats.org/officeDocument/2006/relationships/hyperlink" Target="https://woodenwick.com/wp-admin/post.php?post=900&amp;action=edit" TargetMode="External"/><Relationship Id="rId37" Type="http://schemas.openxmlformats.org/officeDocument/2006/relationships/hyperlink" Target="https://woodenwick.com/wp-admin/post.php?post=1846&amp;action=edit" TargetMode="External"/><Relationship Id="rId36" Type="http://schemas.openxmlformats.org/officeDocument/2006/relationships/hyperlink" Target="https://woodenwick.com/wp-admin/post.php?post=4041&amp;action=edit" TargetMode="External"/><Relationship Id="rId39" Type="http://schemas.openxmlformats.org/officeDocument/2006/relationships/hyperlink" Target="https://woodenwick.com/wp-admin/post.php?post=7394&amp;action=edit" TargetMode="External"/><Relationship Id="rId38" Type="http://schemas.openxmlformats.org/officeDocument/2006/relationships/hyperlink" Target="https://woodenwick.com/wp-admin/post.php?post=7437&amp;action=edit" TargetMode="External"/><Relationship Id="rId20" Type="http://schemas.openxmlformats.org/officeDocument/2006/relationships/hyperlink" Target="https://woodenwick.com/wp-admin/post.php?post=3959&amp;action=edit" TargetMode="External"/><Relationship Id="rId22" Type="http://schemas.openxmlformats.org/officeDocument/2006/relationships/hyperlink" Target="https://woodenwick.com/wp-admin/post.php?post=2716&amp;action=edit" TargetMode="External"/><Relationship Id="rId21" Type="http://schemas.openxmlformats.org/officeDocument/2006/relationships/hyperlink" Target="https://woodenwick.com/wp-admin/post.php?post=2212&amp;action=edit" TargetMode="External"/><Relationship Id="rId24" Type="http://schemas.openxmlformats.org/officeDocument/2006/relationships/hyperlink" Target="https://woodenwick.com/wp-admin/post.php?post=866&amp;action=edit" TargetMode="External"/><Relationship Id="rId23" Type="http://schemas.openxmlformats.org/officeDocument/2006/relationships/hyperlink" Target="https://woodenwick.com/wp-admin/post.php?post=35038&amp;action=edit" TargetMode="External"/><Relationship Id="rId26" Type="http://schemas.openxmlformats.org/officeDocument/2006/relationships/hyperlink" Target="https://woodenwick.com/wp-admin/post.php?post=7268&amp;action=edit" TargetMode="External"/><Relationship Id="rId25" Type="http://schemas.openxmlformats.org/officeDocument/2006/relationships/hyperlink" Target="https://woodenwick.com/wp-admin/post.php?post=8823&amp;action=edit" TargetMode="External"/><Relationship Id="rId28" Type="http://schemas.openxmlformats.org/officeDocument/2006/relationships/hyperlink" Target="https://woodenwick.com/wp-admin/post.php?post=2943&amp;action=edit" TargetMode="External"/><Relationship Id="rId27" Type="http://schemas.openxmlformats.org/officeDocument/2006/relationships/hyperlink" Target="https://woodenwick.com/wp-admin/post.php?post=10238&amp;action=edit" TargetMode="External"/><Relationship Id="rId29" Type="http://schemas.openxmlformats.org/officeDocument/2006/relationships/hyperlink" Target="https://woodenwick.com/wp-admin/post.php?post=3819&amp;action=edit" TargetMode="External"/><Relationship Id="rId11" Type="http://schemas.openxmlformats.org/officeDocument/2006/relationships/hyperlink" Target="https://woodenwick.com/wp-admin/post.php?post=888&amp;action=edit" TargetMode="External"/><Relationship Id="rId10" Type="http://schemas.openxmlformats.org/officeDocument/2006/relationships/hyperlink" Target="https://woodenwick.com/wp-admin/post.php?post=10050&amp;action=edit" TargetMode="External"/><Relationship Id="rId13" Type="http://schemas.openxmlformats.org/officeDocument/2006/relationships/hyperlink" Target="https://woodenwick.com/wp-admin/post.php?post=891&amp;action=edit" TargetMode="External"/><Relationship Id="rId12" Type="http://schemas.openxmlformats.org/officeDocument/2006/relationships/hyperlink" Target="https://woodenwick.com/wp-admin/post.php?post=4631&amp;action=edit" TargetMode="External"/><Relationship Id="rId15" Type="http://schemas.openxmlformats.org/officeDocument/2006/relationships/hyperlink" Target="https://woodenwick.com/wp-admin/post.php?post=13085&amp;action=edit" TargetMode="External"/><Relationship Id="rId14" Type="http://schemas.openxmlformats.org/officeDocument/2006/relationships/hyperlink" Target="https://woodenwick.com/wp-admin/post.php?post=1129&amp;action=edit" TargetMode="External"/><Relationship Id="rId17" Type="http://schemas.openxmlformats.org/officeDocument/2006/relationships/hyperlink" Target="https://woodenwick.com/wp-admin/post.php?post=12117&amp;action=edit" TargetMode="External"/><Relationship Id="rId16" Type="http://schemas.openxmlformats.org/officeDocument/2006/relationships/hyperlink" Target="https://woodenwick.com/wp-admin/post.php?post=21148&amp;action=edit" TargetMode="External"/><Relationship Id="rId19" Type="http://schemas.openxmlformats.org/officeDocument/2006/relationships/hyperlink" Target="https://woodenwick.com/wp-admin/post.php?post=18382&amp;action=edit" TargetMode="External"/><Relationship Id="rId18" Type="http://schemas.openxmlformats.org/officeDocument/2006/relationships/hyperlink" Target="https://woodenwick.com/wp-admin/post.php?post=10086&amp;action=edit" TargetMode="External"/><Relationship Id="rId1" Type="http://schemas.openxmlformats.org/officeDocument/2006/relationships/hyperlink" Target="https://woodenwick.com/wp-admin/post.php?post=11742&amp;action=edit" TargetMode="External"/><Relationship Id="rId2" Type="http://schemas.openxmlformats.org/officeDocument/2006/relationships/hyperlink" Target="https://woodenwick.com/wp-admin/post.php?post=13580&amp;action=edit" TargetMode="External"/><Relationship Id="rId3" Type="http://schemas.openxmlformats.org/officeDocument/2006/relationships/hyperlink" Target="https://woodenwick.com/wp-admin/post.php?post=9246&amp;action=edit" TargetMode="External"/><Relationship Id="rId4" Type="http://schemas.openxmlformats.org/officeDocument/2006/relationships/hyperlink" Target="https://woodenwick.com/wp-admin/post.php?post=6082&amp;action=edit" TargetMode="External"/><Relationship Id="rId9" Type="http://schemas.openxmlformats.org/officeDocument/2006/relationships/hyperlink" Target="https://woodenwick.com/wp-admin/post.php?post=882&amp;action=edit" TargetMode="External"/><Relationship Id="rId5" Type="http://schemas.openxmlformats.org/officeDocument/2006/relationships/hyperlink" Target="https://woodenwick.com/wp-admin/post.php?post=28570&amp;action=edit" TargetMode="External"/><Relationship Id="rId6" Type="http://schemas.openxmlformats.org/officeDocument/2006/relationships/hyperlink" Target="https://woodenwick.com/wp-admin/post.php?post=2120&amp;action=edit" TargetMode="External"/><Relationship Id="rId7" Type="http://schemas.openxmlformats.org/officeDocument/2006/relationships/hyperlink" Target="https://woodenwick.com/wp-admin/post.php?post=1855&amp;action=edit" TargetMode="External"/><Relationship Id="rId8" Type="http://schemas.openxmlformats.org/officeDocument/2006/relationships/hyperlink" Target="https://woodenwick.com/wp-admin/post.php?post=9760&amp;action=edit" TargetMode="External"/><Relationship Id="rId73" Type="http://schemas.openxmlformats.org/officeDocument/2006/relationships/hyperlink" Target="https://woodenwick.com/wp-admin/post.php?post=2835&amp;action=edit" TargetMode="External"/><Relationship Id="rId72" Type="http://schemas.openxmlformats.org/officeDocument/2006/relationships/hyperlink" Target="https://woodenwick.com/wp-admin/post.php?post=879&amp;action=edit" TargetMode="External"/><Relationship Id="rId75" Type="http://schemas.openxmlformats.org/officeDocument/2006/relationships/hyperlink" Target="https://woodenwick.com/wp-admin/post.php?post=9619&amp;action=edit" TargetMode="External"/><Relationship Id="rId74" Type="http://schemas.openxmlformats.org/officeDocument/2006/relationships/hyperlink" Target="https://woodenwick.com/wp-admin/post.php?post=9958&amp;action=edit" TargetMode="External"/><Relationship Id="rId77" Type="http://schemas.openxmlformats.org/officeDocument/2006/relationships/hyperlink" Target="https://woodenwick.com/wp-admin/post.php?post=8824&amp;action=edit" TargetMode="External"/><Relationship Id="rId76" Type="http://schemas.openxmlformats.org/officeDocument/2006/relationships/hyperlink" Target="https://woodenwick.com/wp-admin/post.php?post=10458&amp;action=edit" TargetMode="External"/><Relationship Id="rId78" Type="http://schemas.openxmlformats.org/officeDocument/2006/relationships/drawing" Target="../drawings/drawing5.xml"/><Relationship Id="rId71" Type="http://schemas.openxmlformats.org/officeDocument/2006/relationships/hyperlink" Target="https://woodenwick.com/wp-admin/post.php?post=31784&amp;action=edit" TargetMode="External"/><Relationship Id="rId70" Type="http://schemas.openxmlformats.org/officeDocument/2006/relationships/hyperlink" Target="https://woodenwick.com/wp-admin/post.php?post=4630&amp;action=edit" TargetMode="External"/><Relationship Id="rId62" Type="http://schemas.openxmlformats.org/officeDocument/2006/relationships/hyperlink" Target="https://woodenwick.com/wp-admin/post.php?post=2659&amp;action=edit" TargetMode="External"/><Relationship Id="rId61" Type="http://schemas.openxmlformats.org/officeDocument/2006/relationships/hyperlink" Target="https://woodenwick.com/wp-admin/post.php?post=2365&amp;action=edit" TargetMode="External"/><Relationship Id="rId64" Type="http://schemas.openxmlformats.org/officeDocument/2006/relationships/hyperlink" Target="https://woodenwick.com/wp-admin/post.php?post=3197&amp;action=edit" TargetMode="External"/><Relationship Id="rId63" Type="http://schemas.openxmlformats.org/officeDocument/2006/relationships/hyperlink" Target="https://woodenwick.com/wp-admin/post.php?post=1859&amp;action=edit" TargetMode="External"/><Relationship Id="rId66" Type="http://schemas.openxmlformats.org/officeDocument/2006/relationships/hyperlink" Target="https://woodenwick.com/wp-admin/post.php?post=3052&amp;action=edit" TargetMode="External"/><Relationship Id="rId65" Type="http://schemas.openxmlformats.org/officeDocument/2006/relationships/hyperlink" Target="https://woodenwick.com/wp-admin/post.php?post=915&amp;action=edit" TargetMode="External"/><Relationship Id="rId68" Type="http://schemas.openxmlformats.org/officeDocument/2006/relationships/hyperlink" Target="https://woodenwick.com/wp-admin/post.php?post=924&amp;action=edit" TargetMode="External"/><Relationship Id="rId67" Type="http://schemas.openxmlformats.org/officeDocument/2006/relationships/hyperlink" Target="https://woodenwick.com/wp-admin/post.php?post=12623&amp;action=edit" TargetMode="External"/><Relationship Id="rId60" Type="http://schemas.openxmlformats.org/officeDocument/2006/relationships/hyperlink" Target="https://woodenwick.com/wp-admin/post.php?post=1842&amp;action=edit" TargetMode="External"/><Relationship Id="rId69" Type="http://schemas.openxmlformats.org/officeDocument/2006/relationships/hyperlink" Target="https://woodenwick.com/wp-admin/post.php?post=876&amp;action=edit" TargetMode="External"/><Relationship Id="rId51" Type="http://schemas.openxmlformats.org/officeDocument/2006/relationships/hyperlink" Target="https://woodenwick.com/wp-admin/post.php?post=2554&amp;action=edit" TargetMode="External"/><Relationship Id="rId50" Type="http://schemas.openxmlformats.org/officeDocument/2006/relationships/hyperlink" Target="https://woodenwick.com/wp-admin/post.php?post=45628&amp;action=edit" TargetMode="External"/><Relationship Id="rId53" Type="http://schemas.openxmlformats.org/officeDocument/2006/relationships/hyperlink" Target="https://woodenwick.com/wp-admin/post.php?post=23665&amp;action=edit" TargetMode="External"/><Relationship Id="rId52" Type="http://schemas.openxmlformats.org/officeDocument/2006/relationships/hyperlink" Target="https://woodenwick.com/wp-admin/post.php?post=9846&amp;action=edit" TargetMode="External"/><Relationship Id="rId55" Type="http://schemas.openxmlformats.org/officeDocument/2006/relationships/hyperlink" Target="https://woodenwick.com/wp-admin/post.php?post=12458&amp;action=edit" TargetMode="External"/><Relationship Id="rId54" Type="http://schemas.openxmlformats.org/officeDocument/2006/relationships/hyperlink" Target="https://woodenwick.com/wp-admin/post.php?post=9421&amp;action=edit" TargetMode="External"/><Relationship Id="rId57" Type="http://schemas.openxmlformats.org/officeDocument/2006/relationships/hyperlink" Target="https://woodenwick.com/wp-admin/post.php?post=2136&amp;action=edit" TargetMode="External"/><Relationship Id="rId56" Type="http://schemas.openxmlformats.org/officeDocument/2006/relationships/hyperlink" Target="https://woodenwick.com/wp-admin/post.php?post=4629&amp;action=edit" TargetMode="External"/><Relationship Id="rId59" Type="http://schemas.openxmlformats.org/officeDocument/2006/relationships/hyperlink" Target="https://woodenwick.com/wp-admin/post.php?post=1863&amp;action=edit" TargetMode="External"/><Relationship Id="rId58" Type="http://schemas.openxmlformats.org/officeDocument/2006/relationships/hyperlink" Target="https://woodenwick.com/wp-admin/post.php?post=2282&amp;action=edit"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1" Type="http://schemas.openxmlformats.org/officeDocument/2006/relationships/drawing" Target="../drawings/drawing7.xml"/><Relationship Id="rId30" Type="http://schemas.openxmlformats.org/officeDocument/2006/relationships/hyperlink" Target="https://drive.google.com/drive/folders/19GpIQ_a5-MXuxRYH5K03-TlfkfCm5dmz" TargetMode="External"/><Relationship Id="rId32" Type="http://schemas.openxmlformats.org/officeDocument/2006/relationships/vmlDrawing" Target="../drawings/vmlDrawing5.vml"/><Relationship Id="rId20" Type="http://schemas.openxmlformats.org/officeDocument/2006/relationships/hyperlink" Target="https://drive.google.com/open?id=16A9nzOOU_BfU3TV-hcXsIBx-DNXlPQpn&amp;authuser=mehreen@woodenwick.com&amp;usp=drive_fs" TargetMode="External"/><Relationship Id="rId22" Type="http://schemas.openxmlformats.org/officeDocument/2006/relationships/hyperlink" Target="https://drive.google.com/open?id=16A9nzOOU_BfU3TV-hcXsIBx-DNXlPQpn&amp;authuser=mehreen@woodenwick.com&amp;usp=drive_fs" TargetMode="External"/><Relationship Id="rId21" Type="http://schemas.openxmlformats.org/officeDocument/2006/relationships/hyperlink" Target="https://drive.google.com/open?id=16A9nzOOU_BfU3TV-hcXsIBx-DNXlPQpn&amp;authuser=mehreen@woodenwick.com&amp;usp=drive_fs" TargetMode="External"/><Relationship Id="rId24" Type="http://schemas.openxmlformats.org/officeDocument/2006/relationships/hyperlink" Target="https://drive.google.com/open?id=16A9nzOOU_BfU3TV-hcXsIBx-DNXlPQpn&amp;authuser=mehreen@woodenwick.com&amp;usp=drive_fs" TargetMode="External"/><Relationship Id="rId23" Type="http://schemas.openxmlformats.org/officeDocument/2006/relationships/hyperlink" Target="https://drive.google.com/open?id=16A9nzOOU_BfU3TV-hcXsIBx-DNXlPQpn&amp;authuser=mehreen@woodenwick.com&amp;usp=drive_fs" TargetMode="External"/><Relationship Id="rId26" Type="http://schemas.openxmlformats.org/officeDocument/2006/relationships/hyperlink" Target="https://drive.google.com/open?id=16A9nzOOU_BfU3TV-hcXsIBx-DNXlPQpn&amp;authuser=mehreen@woodenwick.com&amp;usp=drive_fs" TargetMode="External"/><Relationship Id="rId25" Type="http://schemas.openxmlformats.org/officeDocument/2006/relationships/hyperlink" Target="https://drive.google.com/open?id=16A9nzOOU_BfU3TV-hcXsIBx-DNXlPQpn&amp;authuser=mehreen@woodenwick.com&amp;usp=drive_fs" TargetMode="External"/><Relationship Id="rId28" Type="http://schemas.openxmlformats.org/officeDocument/2006/relationships/hyperlink" Target="https://drive.google.com/drive/folders/19GpIQ_a5-MXuxRYH5K03-TlfkfCm5dmz" TargetMode="External"/><Relationship Id="rId27" Type="http://schemas.openxmlformats.org/officeDocument/2006/relationships/hyperlink" Target="https://drive.google.com/open?id=16A9nzOOU_BfU3TV-hcXsIBx-DNXlPQpn&amp;authuser=mehreen@woodenwick.com&amp;usp=drive_fs" TargetMode="External"/><Relationship Id="rId29" Type="http://schemas.openxmlformats.org/officeDocument/2006/relationships/hyperlink" Target="https://drive.google.com/drive/folders/19GpIQ_a5-MXuxRYH5K03-TlfkfCm5dmz" TargetMode="External"/><Relationship Id="rId11" Type="http://schemas.openxmlformats.org/officeDocument/2006/relationships/hyperlink" Target="https://drive.google.com/drive/folders/19GpIQ_a5-MXuxRYH5K03-TlfkfCm5dmz" TargetMode="External"/><Relationship Id="rId10" Type="http://schemas.openxmlformats.org/officeDocument/2006/relationships/hyperlink" Target="https://drive.google.com/drive/folders/19GpIQ_a5-MXuxRYH5K03-TlfkfCm5dmz" TargetMode="External"/><Relationship Id="rId13" Type="http://schemas.openxmlformats.org/officeDocument/2006/relationships/hyperlink" Target="https://drive.google.com/drive/folders/19GpIQ_a5-MXuxRYH5K03-TlfkfCm5dmz" TargetMode="External"/><Relationship Id="rId12" Type="http://schemas.openxmlformats.org/officeDocument/2006/relationships/hyperlink" Target="https://drive.google.com/drive/folders/19GpIQ_a5-MXuxRYH5K03-TlfkfCm5dmz" TargetMode="External"/><Relationship Id="rId15" Type="http://schemas.openxmlformats.org/officeDocument/2006/relationships/hyperlink" Target="https://drive.google.com/drive/folders/19GpIQ_a5-MXuxRYH5K03-TlfkfCm5dmz" TargetMode="External"/><Relationship Id="rId14" Type="http://schemas.openxmlformats.org/officeDocument/2006/relationships/hyperlink" Target="https://drive.google.com/drive/folders/19GpIQ_a5-MXuxRYH5K03-TlfkfCm5dmz" TargetMode="External"/><Relationship Id="rId17" Type="http://schemas.openxmlformats.org/officeDocument/2006/relationships/hyperlink" Target="https://drive.google.com/drive/folders/19GpIQ_a5-MXuxRYH5K03-TlfkfCm5dmz" TargetMode="External"/><Relationship Id="rId16" Type="http://schemas.openxmlformats.org/officeDocument/2006/relationships/hyperlink" Target="https://drive.google.com/drive/folders/19GpIQ_a5-MXuxRYH5K03-TlfkfCm5dmz" TargetMode="External"/><Relationship Id="rId19" Type="http://schemas.openxmlformats.org/officeDocument/2006/relationships/hyperlink" Target="https://drive.google.com/open?id=16A9nzOOU_BfU3TV-hcXsIBx-DNXlPQpn&amp;authuser=mehreen@woodenwick.com&amp;usp=drive_fs" TargetMode="External"/><Relationship Id="rId18" Type="http://schemas.openxmlformats.org/officeDocument/2006/relationships/hyperlink" Target="https://drive.google.com/drive/folders/19GpIQ_a5-MXuxRYH5K03-TlfkfCm5dmz" TargetMode="External"/><Relationship Id="rId1" Type="http://schemas.openxmlformats.org/officeDocument/2006/relationships/comments" Target="../comments5.xml"/><Relationship Id="rId2" Type="http://schemas.openxmlformats.org/officeDocument/2006/relationships/hyperlink" Target="https://drive.google.com/drive/folders/1t9Ot-WmLONI_5wuPl4wvE7_4zp-SV9o1" TargetMode="External"/><Relationship Id="rId3" Type="http://schemas.openxmlformats.org/officeDocument/2006/relationships/hyperlink" Target="https://drive.google.com/drive/folders/1t9Ot-WmLONI_5wuPl4wvE7_4zp-SV9o1" TargetMode="External"/><Relationship Id="rId4" Type="http://schemas.openxmlformats.org/officeDocument/2006/relationships/hyperlink" Target="https://drive.google.com/drive/folders/19GpIQ_a5-MXuxRYH5K03-TlfkfCm5dmz" TargetMode="External"/><Relationship Id="rId9" Type="http://schemas.openxmlformats.org/officeDocument/2006/relationships/hyperlink" Target="https://drive.google.com/drive/folders/19GpIQ_a5-MXuxRYH5K03-TlfkfCm5dmz" TargetMode="External"/><Relationship Id="rId5" Type="http://schemas.openxmlformats.org/officeDocument/2006/relationships/hyperlink" Target="https://drive.google.com/drive/folders/19GpIQ_a5-MXuxRYH5K03-TlfkfCm5dmz" TargetMode="External"/><Relationship Id="rId6" Type="http://schemas.openxmlformats.org/officeDocument/2006/relationships/hyperlink" Target="https://drive.google.com/drive/folders/1t9Ot-WmLONI_5wuPl4wvE7_4zp-SV9o1" TargetMode="External"/><Relationship Id="rId7" Type="http://schemas.openxmlformats.org/officeDocument/2006/relationships/hyperlink" Target="https://drive.google.com/drive/folders/19GpIQ_a5-MXuxRYH5K03-TlfkfCm5dmz" TargetMode="External"/><Relationship Id="rId8" Type="http://schemas.openxmlformats.org/officeDocument/2006/relationships/hyperlink" Target="https://drive.google.com/drive/folders/19GpIQ_a5-MXuxRYH5K03-TlfkfCm5dmz"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rive.google.com/file/d/12C8Q8v-W1b2-6-tpJ_wPEHVQO1tMTPDg/view?usp=sharing" TargetMode="External"/><Relationship Id="rId3" Type="http://schemas.openxmlformats.org/officeDocument/2006/relationships/drawing" Target="../drawings/drawing8.xml"/><Relationship Id="rId4"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rive.google.com/open?id=17J36na8H6UaNVmXW2YFzuuHaCBQKtVRx&amp;authuser=mehreen@woodenwick.com&amp;usp=drive_fs" TargetMode="External"/><Relationship Id="rId3" Type="http://schemas.openxmlformats.org/officeDocument/2006/relationships/drawing" Target="../drawings/drawing12.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hyperlink" Target="https://drive.google.com/drive/folders/12wpPqHDkm8c8pteVXIn5xOufH70OHWkJ" TargetMode="External"/><Relationship Id="rId3" Type="http://schemas.openxmlformats.org/officeDocument/2006/relationships/drawing" Target="../drawings/drawing16.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1" Type="http://schemas.openxmlformats.org/officeDocument/2006/relationships/vmlDrawing" Target="../drawings/vmlDrawing14.vml"/><Relationship Id="rId10" Type="http://schemas.openxmlformats.org/officeDocument/2006/relationships/drawing" Target="../drawings/drawing18.xml"/><Relationship Id="rId1" Type="http://schemas.openxmlformats.org/officeDocument/2006/relationships/comments" Target="../comments14.xml"/><Relationship Id="rId2" Type="http://schemas.openxmlformats.org/officeDocument/2006/relationships/hyperlink" Target="https://drive.google.com/open?id=18hRp_8myY5DJ7j2hh4cNCvLy3tTG3KFT&amp;authuser=shana@woodenwick.com&amp;usp=drive_fs" TargetMode="External"/><Relationship Id="rId3" Type="http://schemas.openxmlformats.org/officeDocument/2006/relationships/hyperlink" Target="https://drive.google.com/open?id=18hRp_8myY5DJ7j2hh4cNCvLy3tTG3KFT&amp;authuser=shana@woodenwick.com&amp;usp=drive_fs" TargetMode="External"/><Relationship Id="rId4" Type="http://schemas.openxmlformats.org/officeDocument/2006/relationships/hyperlink" Target="https://drive.google.com/open?id=18hRp_8myY5DJ7j2hh4cNCvLy3tTG3KFT&amp;authuser=shana@woodenwick.com&amp;usp=drive_fs" TargetMode="External"/><Relationship Id="rId9" Type="http://schemas.openxmlformats.org/officeDocument/2006/relationships/hyperlink" Target="https://drive.google.com/open?id=18hRp_8myY5DJ7j2hh4cNCvLy3tTG3KFT&amp;authuser=mehreen@woodenwick.com&amp;usp=drive_fs" TargetMode="External"/><Relationship Id="rId5" Type="http://schemas.openxmlformats.org/officeDocument/2006/relationships/hyperlink" Target="https://drive.google.com/open?id=18hRp_8myY5DJ7j2hh4cNCvLy3tTG3KFT&amp;authuser=shana@woodenwick.com&amp;usp=drive_fs" TargetMode="External"/><Relationship Id="rId6" Type="http://schemas.openxmlformats.org/officeDocument/2006/relationships/hyperlink" Target="https://drive.google.com/open?id=18hRp_8myY5DJ7j2hh4cNCvLy3tTG3KFT&amp;authuser=shana@woodenwick.com&amp;usp=drive_fs" TargetMode="External"/><Relationship Id="rId7" Type="http://schemas.openxmlformats.org/officeDocument/2006/relationships/hyperlink" Target="https://drive.google.com/open?id=18hRp_8myY5DJ7j2hh4cNCvLy3tTG3KFT&amp;authuser=shana@woodenwick.com&amp;usp=drive_fs" TargetMode="External"/><Relationship Id="rId8" Type="http://schemas.openxmlformats.org/officeDocument/2006/relationships/hyperlink" Target="https://drive.google.com/open?id=18hRp_8myY5DJ7j2hh4cNCvLy3tTG3KFT&amp;authuser=shana@woodenwick.com&amp;usp=drive_fs"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9.xml"/><Relationship Id="rId3" Type="http://schemas.openxmlformats.org/officeDocument/2006/relationships/vmlDrawing" Target="../drawings/vmlDrawing15.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0.xml"/><Relationship Id="rId3"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11" Type="http://schemas.openxmlformats.org/officeDocument/2006/relationships/hyperlink" Target="https://drive.google.com/file/d/1MsJBV-VtkjpRFfwGxFdN7HJsGIl5xtQ4/view?usp=sharing" TargetMode="External"/><Relationship Id="rId10" Type="http://schemas.openxmlformats.org/officeDocument/2006/relationships/hyperlink" Target="https://drive.google.com/file/d/1MsJBV-VtkjpRFfwGxFdN7HJsGIl5xtQ4/view?usp=sharing" TargetMode="External"/><Relationship Id="rId13" Type="http://schemas.openxmlformats.org/officeDocument/2006/relationships/drawing" Target="../drawings/drawing21.xml"/><Relationship Id="rId12" Type="http://schemas.openxmlformats.org/officeDocument/2006/relationships/hyperlink" Target="https://drive.google.com/file/d/1MsJBV-VtkjpRFfwGxFdN7HJsGIl5xtQ4/view?usp=sharing" TargetMode="External"/><Relationship Id="rId14" Type="http://schemas.openxmlformats.org/officeDocument/2006/relationships/vmlDrawing" Target="../drawings/vmlDrawing17.vml"/><Relationship Id="rId1" Type="http://schemas.openxmlformats.org/officeDocument/2006/relationships/comments" Target="../comments17.xml"/><Relationship Id="rId2" Type="http://schemas.openxmlformats.org/officeDocument/2006/relationships/hyperlink" Target="https://drive.google.com/file/d/13-7yhoNXTWEKago-mnEgJbFFFI5e51jc/view?usp=sharing" TargetMode="External"/><Relationship Id="rId3" Type="http://schemas.openxmlformats.org/officeDocument/2006/relationships/hyperlink" Target="https://drive.google.com/file/d/13-7yhoNXTWEKago-mnEgJbFFFI5e51jc/view?usp=sharing" TargetMode="External"/><Relationship Id="rId4" Type="http://schemas.openxmlformats.org/officeDocument/2006/relationships/hyperlink" Target="https://drive.google.com/file/d/13-7yhoNXTWEKago-mnEgJbFFFI5e51jc/view?usp=sharing" TargetMode="External"/><Relationship Id="rId9" Type="http://schemas.openxmlformats.org/officeDocument/2006/relationships/hyperlink" Target="https://drive.google.com/file/d/1e8z3WIYPDviLoCASf1kTny2nA4wjuePi/view?usp=sharing" TargetMode="External"/><Relationship Id="rId5" Type="http://schemas.openxmlformats.org/officeDocument/2006/relationships/hyperlink" Target="https://drive.google.com/file/d/13-7yhoNXTWEKago-mnEgJbFFFI5e51jc/view?usp=sharing" TargetMode="External"/><Relationship Id="rId6" Type="http://schemas.openxmlformats.org/officeDocument/2006/relationships/hyperlink" Target="https://drive.google.com/file/d/1e8z3WIYPDviLoCASf1kTny2nA4wjuePi/view?usp=sharing" TargetMode="External"/><Relationship Id="rId7" Type="http://schemas.openxmlformats.org/officeDocument/2006/relationships/hyperlink" Target="https://drive.google.com/file/d/1e8z3WIYPDviLoCASf1kTny2nA4wjuePi/view?usp=sharing" TargetMode="External"/><Relationship Id="rId8" Type="http://schemas.openxmlformats.org/officeDocument/2006/relationships/hyperlink" Target="https://drive.google.com/file/d/1e8z3WIYPDviLoCASf1kTny2nA4wjuePi/view?usp=sharing"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drive.google.com/file/d/1e8z3WIYPDviLoCASf1kTny2nA4wjuePi/view?usp=sharing" TargetMode="External"/><Relationship Id="rId2" Type="http://schemas.openxmlformats.org/officeDocument/2006/relationships/hyperlink" Target="https://drive.google.com/file/d/1e8z3WIYPDviLoCASf1kTny2nA4wjuePi/view?usp=sharing" TargetMode="External"/><Relationship Id="rId3" Type="http://schemas.openxmlformats.org/officeDocument/2006/relationships/hyperlink" Target="https://drive.google.com/file/d/1e8z3WIYPDviLoCASf1kTny2nA4wjuePi/view?usp=sharing" TargetMode="External"/><Relationship Id="rId4" Type="http://schemas.openxmlformats.org/officeDocument/2006/relationships/hyperlink" Target="https://drive.google.com/file/d/1e8z3WIYPDviLoCASf1kTny2nA4wjuePi/view?usp=sharing" TargetMode="External"/><Relationship Id="rId5"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1" Type="http://schemas.openxmlformats.org/officeDocument/2006/relationships/hyperlink" Target="https://drive.google.com/open?id=18cNFd0TwB6hznAj8CbTRtS_ufJo0AQpf&amp;authuser=mehreen@woodenwick.com&amp;usp=drive_fs" TargetMode="External"/><Relationship Id="rId10" Type="http://schemas.openxmlformats.org/officeDocument/2006/relationships/hyperlink" Target="https://drive.google.com/open?id=18cNFd0TwB6hznAj8CbTRtS_ufJo0AQpf&amp;authuser=mehreen@woodenwick.com&amp;usp=drive_fs" TargetMode="External"/><Relationship Id="rId13" Type="http://schemas.openxmlformats.org/officeDocument/2006/relationships/hyperlink" Target="https://drive.google.com/open?id=18cNFd0TwB6hznAj8CbTRtS_ufJo0AQpf&amp;authuser=mehreen@woodenwick.com&amp;usp=drive_fs" TargetMode="External"/><Relationship Id="rId12" Type="http://schemas.openxmlformats.org/officeDocument/2006/relationships/hyperlink" Target="https://drive.google.com/open?id=18cNFd0TwB6hznAj8CbTRtS_ufJo0AQpf&amp;authuser=mehreen@woodenwick.com&amp;usp=drive_fs" TargetMode="External"/><Relationship Id="rId15" Type="http://schemas.openxmlformats.org/officeDocument/2006/relationships/drawing" Target="../drawings/drawing23.xml"/><Relationship Id="rId14" Type="http://schemas.openxmlformats.org/officeDocument/2006/relationships/hyperlink" Target="https://drive.google.com/open?id=18cNFd0TwB6hznAj8CbTRtS_ufJo0AQpf&amp;authuser=mehreen@woodenwick.com&amp;usp=drive_fs" TargetMode="External"/><Relationship Id="rId16" Type="http://schemas.openxmlformats.org/officeDocument/2006/relationships/vmlDrawing" Target="../drawings/vmlDrawing18.vml"/><Relationship Id="rId1" Type="http://schemas.openxmlformats.org/officeDocument/2006/relationships/comments" Target="../comments18.xml"/><Relationship Id="rId2" Type="http://schemas.openxmlformats.org/officeDocument/2006/relationships/hyperlink" Target="https://drive.google.com/open?id=18cNFd0TwB6hznAj8CbTRtS_ufJo0AQpf&amp;authuser=shana@woodenwick.com&amp;usp=drive_fs" TargetMode="External"/><Relationship Id="rId3" Type="http://schemas.openxmlformats.org/officeDocument/2006/relationships/hyperlink" Target="https://drive.google.com/open?id=18cNFd0TwB6hznAj8CbTRtS_ufJo0AQpf&amp;authuser=shana@woodenwick.com&amp;usp=drive_fs" TargetMode="External"/><Relationship Id="rId4" Type="http://schemas.openxmlformats.org/officeDocument/2006/relationships/hyperlink" Target="https://drive.google.com/open?id=18cNFd0TwB6hznAj8CbTRtS_ufJo0AQpf&amp;authuser=shana@woodenwick.com&amp;usp=drive_fs" TargetMode="External"/><Relationship Id="rId9" Type="http://schemas.openxmlformats.org/officeDocument/2006/relationships/hyperlink" Target="https://drive.google.com/open?id=18cNFd0TwB6hznAj8CbTRtS_ufJo0AQpf&amp;authuser=mehreen@woodenwick.com&amp;usp=drive_fs" TargetMode="External"/><Relationship Id="rId5" Type="http://schemas.openxmlformats.org/officeDocument/2006/relationships/hyperlink" Target="https://drive.google.com/open?id=18cNFd0TwB6hznAj8CbTRtS_ufJo0AQpf&amp;authuser=mehreen@woodenwick.com&amp;usp=drive_fs" TargetMode="External"/><Relationship Id="rId6" Type="http://schemas.openxmlformats.org/officeDocument/2006/relationships/hyperlink" Target="https://drive.google.com/open?id=18cNFd0TwB6hznAj8CbTRtS_ufJo0AQpf&amp;authuser=shana@woodenwick.com&amp;usp=drive_fs" TargetMode="External"/><Relationship Id="rId7" Type="http://schemas.openxmlformats.org/officeDocument/2006/relationships/hyperlink" Target="https://drive.google.com/open?id=18cNFd0TwB6hznAj8CbTRtS_ufJo0AQpf&amp;authuser=mehreen@woodenwick.com&amp;usp=drive_fs" TargetMode="External"/><Relationship Id="rId8" Type="http://schemas.openxmlformats.org/officeDocument/2006/relationships/hyperlink" Target="https://drive.google.com/open?id=18cNFd0TwB6hznAj8CbTRtS_ufJo0AQpf&amp;authuser=mehreen@woodenwick.com&amp;usp=drive_fs" TargetMode="External"/></Relationships>
</file>

<file path=xl/worksheets/_rels/sheet24.xml.rels><?xml version="1.0" encoding="UTF-8" standalone="yes"?><Relationships xmlns="http://schemas.openxmlformats.org/package/2006/relationships"><Relationship Id="rId11" Type="http://schemas.openxmlformats.org/officeDocument/2006/relationships/vmlDrawing" Target="../drawings/vmlDrawing19.vml"/><Relationship Id="rId10" Type="http://schemas.openxmlformats.org/officeDocument/2006/relationships/drawing" Target="../drawings/drawing24.xml"/><Relationship Id="rId1" Type="http://schemas.openxmlformats.org/officeDocument/2006/relationships/comments" Target="../comments19.xml"/><Relationship Id="rId2" Type="http://schemas.openxmlformats.org/officeDocument/2006/relationships/hyperlink" Target="https://drive.google.com/open?id=1jRR1z9X2wLEP8ovssILJkREqE6bse9Ko&amp;authuser=scott@woodenwick.com&amp;usp=drive_fs" TargetMode="External"/><Relationship Id="rId3" Type="http://schemas.openxmlformats.org/officeDocument/2006/relationships/hyperlink" Target="https://drive.google.com/open?id=1jRR1z9X2wLEP8ovssILJkREqE6bse9Ko&amp;authuser=scott@woodenwick.com&amp;usp=drive_fs" TargetMode="External"/><Relationship Id="rId4" Type="http://schemas.openxmlformats.org/officeDocument/2006/relationships/hyperlink" Target="https://drive.google.com/drive/folders/1leIh-PYN5K7WjRXn-kCEN_emaONslohs" TargetMode="External"/><Relationship Id="rId9" Type="http://schemas.openxmlformats.org/officeDocument/2006/relationships/hyperlink" Target="https://drive.google.com/open?id=1j_agX2-H34Aucs2ZdVVkIdxY_nYk48F2&amp;authuser=scott@woodenwick.com&amp;usp=drive_fs" TargetMode="External"/><Relationship Id="rId5" Type="http://schemas.openxmlformats.org/officeDocument/2006/relationships/hyperlink" Target="https://drive.google.com/open?id=1j_agX2-H34Aucs2ZdVVkIdxY_nYk48F2&amp;authuser=scott@woodenwick.com&amp;usp=drive_fs" TargetMode="External"/><Relationship Id="rId6" Type="http://schemas.openxmlformats.org/officeDocument/2006/relationships/hyperlink" Target="https://drive.google.com/open?id=1j_agX2-H34Aucs2ZdVVkIdxY_nYk48F2&amp;authuser=scott@woodenwick.com&amp;usp=drive_fs" TargetMode="External"/><Relationship Id="rId7" Type="http://schemas.openxmlformats.org/officeDocument/2006/relationships/hyperlink" Target="https://drive.google.com/open?id=1j_agX2-H34Aucs2ZdVVkIdxY_nYk48F2&amp;authuser=scott@woodenwick.com&amp;usp=drive_fs" TargetMode="External"/><Relationship Id="rId8" Type="http://schemas.openxmlformats.org/officeDocument/2006/relationships/hyperlink" Target="https://drive.google.com/open?id=1j_agX2-H34Aucs2ZdVVkIdxY_nYk48F2&amp;authuser=scott@woodenwick.com&amp;usp=drive_fs" TargetMode="External"/></Relationships>
</file>

<file path=xl/worksheets/_rels/sheet25.xml.rels><?xml version="1.0" encoding="UTF-8" standalone="yes"?><Relationships xmlns="http://schemas.openxmlformats.org/package/2006/relationships"><Relationship Id="rId11" Type="http://schemas.openxmlformats.org/officeDocument/2006/relationships/hyperlink" Target="https://drive.google.com/open?id=1OksKixsaqvvp6xKUPi0zuewE926xTB6Q&amp;authuser=mehreen@woodenwick.com&amp;usp=drive_fs" TargetMode="External"/><Relationship Id="rId10" Type="http://schemas.openxmlformats.org/officeDocument/2006/relationships/hyperlink" Target="https://drive.google.com/open?id=1OksKixsaqvvp6xKUPi0zuewE926xTB6Q&amp;authuser=mehreen@woodenwick.com&amp;usp=drive_fs" TargetMode="External"/><Relationship Id="rId13" Type="http://schemas.openxmlformats.org/officeDocument/2006/relationships/hyperlink" Target="https://drive.google.com/open?id=1OksKixsaqvvp6xKUPi0zuewE926xTB6Q&amp;authuser=mehreen@woodenwick.com&amp;usp=drive_fs" TargetMode="External"/><Relationship Id="rId12" Type="http://schemas.openxmlformats.org/officeDocument/2006/relationships/hyperlink" Target="https://drive.google.com/open?id=1OksKixsaqvvp6xKUPi0zuewE926xTB6Q&amp;authuser=mehreen@woodenwick.com&amp;usp=drive_fs" TargetMode="External"/><Relationship Id="rId15" Type="http://schemas.openxmlformats.org/officeDocument/2006/relationships/hyperlink" Target="https://drive.google.com/open?id=1OksKixsaqvvp6xKUPi0zuewE926xTB6Q&amp;authuser=mehreen@woodenwick.com&amp;usp=drive_fs" TargetMode="External"/><Relationship Id="rId14" Type="http://schemas.openxmlformats.org/officeDocument/2006/relationships/hyperlink" Target="https://drive.google.com/open?id=1OksKixsaqvvp6xKUPi0zuewE926xTB6Q&amp;authuser=mehreen@woodenwick.com&amp;usp=drive_fs" TargetMode="External"/><Relationship Id="rId17" Type="http://schemas.openxmlformats.org/officeDocument/2006/relationships/vmlDrawing" Target="../drawings/vmlDrawing20.vml"/><Relationship Id="rId16" Type="http://schemas.openxmlformats.org/officeDocument/2006/relationships/drawing" Target="../drawings/drawing25.xml"/><Relationship Id="rId1" Type="http://schemas.openxmlformats.org/officeDocument/2006/relationships/comments" Target="../comments20.xml"/><Relationship Id="rId2" Type="http://schemas.openxmlformats.org/officeDocument/2006/relationships/hyperlink" Target="https://drive.google.com/open?id=1OksKixsaqvvp6xKUPi0zuewE926xTB6Q&amp;authuser=mehreen@woodenwick.com&amp;usp=drive_fs" TargetMode="External"/><Relationship Id="rId3" Type="http://schemas.openxmlformats.org/officeDocument/2006/relationships/hyperlink" Target="https://drive.google.com/open?id=1OksKixsaqvvp6xKUPi0zuewE926xTB6Q&amp;authuser=mehreen@woodenwick.com&amp;usp=drive_fs" TargetMode="External"/><Relationship Id="rId4" Type="http://schemas.openxmlformats.org/officeDocument/2006/relationships/hyperlink" Target="https://drive.google.com/open?id=1OksKixsaqvvp6xKUPi0zuewE926xTB6Q&amp;authuser=mehreen@woodenwick.com&amp;usp=drive_fs" TargetMode="External"/><Relationship Id="rId9" Type="http://schemas.openxmlformats.org/officeDocument/2006/relationships/hyperlink" Target="https://drive.google.com/open?id=1OksKixsaqvvp6xKUPi0zuewE926xTB6Q&amp;authuser=mehreen@woodenwick.com&amp;usp=drive_fs" TargetMode="External"/><Relationship Id="rId5" Type="http://schemas.openxmlformats.org/officeDocument/2006/relationships/hyperlink" Target="https://drive.google.com/open?id=1OksKixsaqvvp6xKUPi0zuewE926xTB6Q&amp;authuser=mehreen@woodenwick.com&amp;usp=drive_fs" TargetMode="External"/><Relationship Id="rId6" Type="http://schemas.openxmlformats.org/officeDocument/2006/relationships/hyperlink" Target="https://drive.google.com/open?id=1OksKixsaqvvp6xKUPi0zuewE926xTB6Q&amp;authuser=mehreen@woodenwick.com&amp;usp=drive_fs" TargetMode="External"/><Relationship Id="rId7" Type="http://schemas.openxmlformats.org/officeDocument/2006/relationships/hyperlink" Target="https://drive.google.com/open?id=1OksKixsaqvvp6xKUPi0zuewE926xTB6Q&amp;authuser=mehreen@woodenwick.com&amp;usp=drive_fs" TargetMode="External"/><Relationship Id="rId8" Type="http://schemas.openxmlformats.org/officeDocument/2006/relationships/hyperlink" Target="https://drive.google.com/open?id=1OksKixsaqvvp6xKUPi0zuewE926xTB6Q&amp;authuser=mehreen@woodenwick.com&amp;usp=drive_fs"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rive.google.com/open?id=18hRp_8myY5DJ7j2hh4cNCvLy3tTG3KFT&amp;authuser=shana@woodenwick.com&amp;usp=drive_fs" TargetMode="External"/><Relationship Id="rId2" Type="http://schemas.openxmlformats.org/officeDocument/2006/relationships/hyperlink" Target="https://drive.google.com/open?id=18hRp_8myY5DJ7j2hh4cNCvLy3tTG3KFT&amp;authuser=shana@woodenwick.com&amp;usp=drive_fs" TargetMode="External"/><Relationship Id="rId3" Type="http://schemas.openxmlformats.org/officeDocument/2006/relationships/hyperlink" Target="https://drive.google.com/open?id=18hRp_8myY5DJ7j2hh4cNCvLy3tTG3KFT&amp;authuser=shana@woodenwick.com&amp;usp=drive_fs" TargetMode="External"/><Relationship Id="rId4" Type="http://schemas.openxmlformats.org/officeDocument/2006/relationships/hyperlink" Target="https://drive.google.com/open?id=18hRp_8myY5DJ7j2hh4cNCvLy3tTG3KFT&amp;authuser=shana@woodenwick.com&amp;usp=drive_fs" TargetMode="External"/><Relationship Id="rId5" Type="http://schemas.openxmlformats.org/officeDocument/2006/relationships/hyperlink" Target="https://drive.google.com/open?id=18hRp_8myY5DJ7j2hh4cNCvLy3tTG3KFT&amp;authuser=shana@woodenwick.com&amp;usp=drive_fs" TargetMode="External"/><Relationship Id="rId6"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1" Type="http://schemas.openxmlformats.org/officeDocument/2006/relationships/hyperlink" Target="https://drive.google.com/open?id=166iwqGHQwvzkoqoeBWZY-rTKcI0xoURB&amp;authuser=shana@woodenwick.com&amp;usp=drive_fs" TargetMode="External"/><Relationship Id="rId10" Type="http://schemas.openxmlformats.org/officeDocument/2006/relationships/hyperlink" Target="https://drive.google.com/open?id=166iwqGHQwvzkoqoeBWZY-rTKcI0xoURB&amp;authuser=shana@woodenwick.com&amp;usp=drive_fs" TargetMode="External"/><Relationship Id="rId13" Type="http://schemas.openxmlformats.org/officeDocument/2006/relationships/hyperlink" Target="https://drive.google.com/open?id=166iwqGHQwvzkoqoeBWZY-rTKcI0xoURB&amp;authuser=shana@woodenwick.com&amp;usp=drive_fs" TargetMode="External"/><Relationship Id="rId12" Type="http://schemas.openxmlformats.org/officeDocument/2006/relationships/hyperlink" Target="https://drive.google.com/open?id=14_ytFnMrUyCz9EE4_GWGg-d5JTn0mkSa&amp;authuser=shana@woodenwick.com&amp;usp=drive_fs" TargetMode="External"/><Relationship Id="rId15" Type="http://schemas.openxmlformats.org/officeDocument/2006/relationships/hyperlink" Target="https://drive.google.com/open?id=15kuKx337v98k4MamD19Ni0mp5F0hg5Kx&amp;authuser=shana@woodenwick.com&amp;usp=drive_fs" TargetMode="External"/><Relationship Id="rId14" Type="http://schemas.openxmlformats.org/officeDocument/2006/relationships/hyperlink" Target="https://drive.google.com/open?id=15l4wveE9CToLWMHvWBKd-g6aiRq3R8mJ&amp;authuser=shana@woodenwick.com&amp;usp=drive_fs" TargetMode="External"/><Relationship Id="rId17" Type="http://schemas.openxmlformats.org/officeDocument/2006/relationships/drawing" Target="../drawings/drawing28.xml"/><Relationship Id="rId16" Type="http://schemas.openxmlformats.org/officeDocument/2006/relationships/hyperlink" Target="https://drive.google.com/open?id=1_l_Ncaz4z7cst4PBDoPDGgwLvmd2YYYA&amp;authuser=shana@woodenwick.com&amp;usp=drive_fs" TargetMode="External"/><Relationship Id="rId18" Type="http://schemas.openxmlformats.org/officeDocument/2006/relationships/vmlDrawing" Target="../drawings/vmlDrawing21.vml"/><Relationship Id="rId1" Type="http://schemas.openxmlformats.org/officeDocument/2006/relationships/comments" Target="../comments21.xml"/><Relationship Id="rId2" Type="http://schemas.openxmlformats.org/officeDocument/2006/relationships/hyperlink" Target="https://drive.google.com/open?id=14_ytFnMrUyCz9EE4_GWGg-d5JTn0mkSa&amp;authuser=shana@woodenwick.com&amp;usp=drive_fs" TargetMode="External"/><Relationship Id="rId3" Type="http://schemas.openxmlformats.org/officeDocument/2006/relationships/hyperlink" Target="https://drive.google.com/open?id=14_ytFnMrUyCz9EE4_GWGg-d5JTn0mkSa&amp;authuser=shana@woodenwick.com&amp;usp=drive_fs" TargetMode="External"/><Relationship Id="rId4" Type="http://schemas.openxmlformats.org/officeDocument/2006/relationships/hyperlink" Target="https://drive.google.com/open?id=14_ytFnMrUyCz9EE4_GWGg-d5JTn0mkSa&amp;authuser=shana@woodenwick.com&amp;usp=drive_fs" TargetMode="External"/><Relationship Id="rId9" Type="http://schemas.openxmlformats.org/officeDocument/2006/relationships/hyperlink" Target="https://drive.google.com/open?id=14_ytFnMrUyCz9EE4_GWGg-d5JTn0mkSa&amp;authuser=shana@woodenwick.com&amp;usp=drive_fs" TargetMode="External"/><Relationship Id="rId5" Type="http://schemas.openxmlformats.org/officeDocument/2006/relationships/hyperlink" Target="https://drive.google.com/open?id=166iwqGHQwvzkoqoeBWZY-rTKcI0xoURB&amp;authuser=shana@woodenwick.com&amp;usp=drive_fs" TargetMode="External"/><Relationship Id="rId6" Type="http://schemas.openxmlformats.org/officeDocument/2006/relationships/hyperlink" Target="https://drive.google.com/open?id=166iwqGHQwvzkoqoeBWZY-rTKcI0xoURB&amp;authuser=shana@woodenwick.com&amp;usp=drive_fs" TargetMode="External"/><Relationship Id="rId7" Type="http://schemas.openxmlformats.org/officeDocument/2006/relationships/hyperlink" Target="https://drive.google.com/open?id=14_ytFnMrUyCz9EE4_GWGg-d5JTn0mkSa&amp;authuser=shana@woodenwick.com&amp;usp=drive_fs" TargetMode="External"/><Relationship Id="rId8" Type="http://schemas.openxmlformats.org/officeDocument/2006/relationships/hyperlink" Target="https://drive.google.com/open?id=14_ytFnMrUyCz9EE4_GWGg-d5JTn0mkSa&amp;authuser=shana@woodenwick.com&amp;usp=drive_f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1.22" defaultRowHeight="15.0"/>
  <cols>
    <col customWidth="1" min="1" max="1" width="31.44"/>
    <col customWidth="1" min="2" max="2" width="31.22"/>
    <col customWidth="1" min="3" max="3" width="68.44"/>
    <col customWidth="1" min="4" max="4" width="60.56"/>
    <col customWidth="1" min="5" max="5" width="35.78"/>
  </cols>
  <sheetData>
    <row r="1">
      <c r="A1" s="1"/>
      <c r="B1" s="2"/>
      <c r="C1" s="3"/>
      <c r="D1" s="3"/>
    </row>
    <row r="2">
      <c r="A2" s="4" t="s">
        <v>0</v>
      </c>
      <c r="C2" s="3"/>
      <c r="D2" s="3"/>
    </row>
    <row r="3">
      <c r="C3" s="3"/>
      <c r="D3" s="3"/>
    </row>
    <row r="4">
      <c r="A4" s="5" t="s">
        <v>1</v>
      </c>
      <c r="B4" s="5" t="s">
        <v>2</v>
      </c>
      <c r="C4" s="6" t="s">
        <v>3</v>
      </c>
      <c r="D4" s="6" t="s">
        <v>4</v>
      </c>
      <c r="E4" s="6" t="s">
        <v>5</v>
      </c>
      <c r="F4" s="5" t="s">
        <v>6</v>
      </c>
      <c r="G4" s="5" t="s">
        <v>7</v>
      </c>
      <c r="H4" s="5" t="s">
        <v>8</v>
      </c>
    </row>
    <row r="5">
      <c r="A5" s="7" t="str">
        <f t="shared" ref="A5:A16" si="1">HYPERLINK("https://drive.google.com/open?id=1aGCRBtKpBEdf_HspVatXl0exvFMac1W0&amp;authuser=mehreen@woodenwick.com&amp;usp=drive_fs","HOMEPAGE")</f>
        <v>HOMEPAGE</v>
      </c>
      <c r="B5" s="8" t="s">
        <v>9</v>
      </c>
      <c r="C5" s="9" t="s">
        <v>10</v>
      </c>
      <c r="D5" s="10" t="s">
        <v>11</v>
      </c>
      <c r="F5" s="8" t="s">
        <v>12</v>
      </c>
      <c r="G5" s="8" t="s">
        <v>12</v>
      </c>
      <c r="H5" s="8" t="s">
        <v>12</v>
      </c>
    </row>
    <row r="6">
      <c r="A6" s="11" t="str">
        <f t="shared" si="1"/>
        <v>HOMEPAGE</v>
      </c>
      <c r="B6" s="8" t="s">
        <v>13</v>
      </c>
      <c r="C6" s="9" t="s">
        <v>14</v>
      </c>
      <c r="D6" s="12" t="s">
        <v>15</v>
      </c>
      <c r="F6" s="8" t="s">
        <v>12</v>
      </c>
      <c r="G6" s="8" t="s">
        <v>12</v>
      </c>
      <c r="H6" s="8" t="s">
        <v>12</v>
      </c>
    </row>
    <row r="7">
      <c r="A7" s="11" t="str">
        <f t="shared" si="1"/>
        <v>HOMEPAGE</v>
      </c>
      <c r="B7" s="8" t="s">
        <v>16</v>
      </c>
      <c r="C7" s="9" t="s">
        <v>17</v>
      </c>
      <c r="D7" s="13" t="s">
        <v>18</v>
      </c>
      <c r="F7" s="8" t="s">
        <v>12</v>
      </c>
      <c r="G7" s="8" t="s">
        <v>12</v>
      </c>
      <c r="H7" s="8" t="s">
        <v>12</v>
      </c>
    </row>
    <row r="8">
      <c r="A8" s="11" t="str">
        <f t="shared" si="1"/>
        <v>HOMEPAGE</v>
      </c>
      <c r="B8" s="8" t="s">
        <v>19</v>
      </c>
      <c r="C8" s="9" t="s">
        <v>20</v>
      </c>
      <c r="D8" s="13" t="s">
        <v>21</v>
      </c>
      <c r="F8" s="8" t="s">
        <v>12</v>
      </c>
      <c r="G8" s="8" t="s">
        <v>12</v>
      </c>
      <c r="H8" s="8" t="s">
        <v>12</v>
      </c>
    </row>
    <row r="9">
      <c r="A9" s="11" t="str">
        <f t="shared" si="1"/>
        <v>HOMEPAGE</v>
      </c>
      <c r="B9" s="8" t="s">
        <v>22</v>
      </c>
      <c r="C9" s="9" t="s">
        <v>23</v>
      </c>
      <c r="D9" s="13" t="s">
        <v>24</v>
      </c>
      <c r="F9" s="8" t="s">
        <v>12</v>
      </c>
      <c r="G9" s="8" t="s">
        <v>12</v>
      </c>
      <c r="H9" s="8" t="s">
        <v>12</v>
      </c>
    </row>
    <row r="10">
      <c r="A10" s="11" t="str">
        <f t="shared" si="1"/>
        <v>HOMEPAGE</v>
      </c>
      <c r="B10" s="8" t="s">
        <v>25</v>
      </c>
      <c r="C10" s="9" t="s">
        <v>26</v>
      </c>
      <c r="D10" s="12" t="s">
        <v>27</v>
      </c>
      <c r="F10" s="8" t="s">
        <v>12</v>
      </c>
      <c r="G10" s="8" t="s">
        <v>12</v>
      </c>
      <c r="H10" s="8" t="s">
        <v>12</v>
      </c>
    </row>
    <row r="11">
      <c r="A11" s="11" t="str">
        <f t="shared" si="1"/>
        <v>HOMEPAGE</v>
      </c>
      <c r="B11" s="8" t="s">
        <v>28</v>
      </c>
      <c r="C11" s="14" t="s">
        <v>29</v>
      </c>
      <c r="D11" s="12"/>
      <c r="E11" s="12"/>
      <c r="F11" s="8" t="s">
        <v>12</v>
      </c>
      <c r="G11" s="8" t="s">
        <v>12</v>
      </c>
      <c r="H11" s="8" t="s">
        <v>12</v>
      </c>
    </row>
    <row r="12">
      <c r="A12" s="11" t="str">
        <f t="shared" si="1"/>
        <v>HOMEPAGE</v>
      </c>
      <c r="B12" s="8" t="s">
        <v>30</v>
      </c>
      <c r="C12" s="9" t="s">
        <v>31</v>
      </c>
      <c r="D12" s="13"/>
      <c r="F12" s="8" t="s">
        <v>12</v>
      </c>
      <c r="G12" s="8" t="s">
        <v>12</v>
      </c>
      <c r="H12" s="8" t="s">
        <v>12</v>
      </c>
    </row>
    <row r="13">
      <c r="A13" s="11" t="str">
        <f t="shared" si="1"/>
        <v>HOMEPAGE</v>
      </c>
      <c r="B13" s="8" t="s">
        <v>32</v>
      </c>
      <c r="C13" s="9" t="s">
        <v>33</v>
      </c>
      <c r="D13" s="12" t="s">
        <v>34</v>
      </c>
      <c r="F13" s="8" t="s">
        <v>12</v>
      </c>
      <c r="G13" s="8" t="s">
        <v>12</v>
      </c>
      <c r="H13" s="8" t="s">
        <v>12</v>
      </c>
    </row>
    <row r="14">
      <c r="A14" s="11" t="str">
        <f t="shared" si="1"/>
        <v>HOMEPAGE</v>
      </c>
      <c r="B14" s="8" t="s">
        <v>35</v>
      </c>
      <c r="C14" s="9" t="s">
        <v>36</v>
      </c>
      <c r="D14" s="12" t="s">
        <v>37</v>
      </c>
      <c r="F14" s="8" t="s">
        <v>12</v>
      </c>
      <c r="G14" s="8" t="s">
        <v>12</v>
      </c>
      <c r="H14" s="8" t="s">
        <v>12</v>
      </c>
    </row>
    <row r="15">
      <c r="A15" s="11" t="str">
        <f t="shared" si="1"/>
        <v>HOMEPAGE</v>
      </c>
      <c r="B15" s="8" t="s">
        <v>38</v>
      </c>
      <c r="C15" s="9" t="s">
        <v>39</v>
      </c>
      <c r="D15" s="13" t="s">
        <v>40</v>
      </c>
      <c r="F15" s="8" t="s">
        <v>12</v>
      </c>
      <c r="G15" s="8" t="s">
        <v>12</v>
      </c>
      <c r="H15" s="8" t="s">
        <v>12</v>
      </c>
    </row>
    <row r="16">
      <c r="A16" s="11" t="str">
        <f t="shared" si="1"/>
        <v>HOMEPAGE</v>
      </c>
      <c r="B16" s="8" t="s">
        <v>41</v>
      </c>
      <c r="C16" s="9" t="s">
        <v>42</v>
      </c>
      <c r="D16" s="12" t="s">
        <v>43</v>
      </c>
      <c r="F16" s="8" t="s">
        <v>44</v>
      </c>
      <c r="G16" s="8" t="s">
        <v>44</v>
      </c>
      <c r="H16" s="8" t="s">
        <v>12</v>
      </c>
    </row>
    <row r="17">
      <c r="A17" s="15" t="str">
        <f>HYPERLINK("https://drive.google.com/open?id=1LqUWufdAMf9QkSljy295ITnPsmIK06tR&amp;authuser=shana@woodenwick.com&amp;usp=drive_fs","Welcome Pop Up")</f>
        <v>Welcome Pop Up</v>
      </c>
      <c r="B17" s="8" t="s">
        <v>45</v>
      </c>
      <c r="C17" s="9" t="s">
        <v>46</v>
      </c>
      <c r="D17" s="10" t="s">
        <v>47</v>
      </c>
      <c r="F17" s="8" t="s">
        <v>44</v>
      </c>
      <c r="G17" s="8" t="s">
        <v>44</v>
      </c>
      <c r="H17" s="8" t="s">
        <v>12</v>
      </c>
    </row>
    <row r="18">
      <c r="A18" s="16" t="s">
        <v>48</v>
      </c>
      <c r="B18" s="8" t="s">
        <v>49</v>
      </c>
      <c r="C18" s="13" t="s">
        <v>50</v>
      </c>
      <c r="D18" s="3"/>
      <c r="F18" s="8" t="s">
        <v>44</v>
      </c>
      <c r="G18" s="8" t="s">
        <v>44</v>
      </c>
      <c r="H18" s="8" t="s">
        <v>12</v>
      </c>
    </row>
    <row r="19">
      <c r="A19" s="15" t="str">
        <f t="shared" ref="A19:A37" si="2">HYPERLINK("https://drive.google.com/open?id=1rOk3805RKQGa8tex03AOPc1DrKDvh9NI&amp;authuser=mehreen@woodenwick.com&amp;usp=drive_fs","Fragrance Homepage")</f>
        <v>Fragrance Homepage</v>
      </c>
      <c r="B19" s="8" t="s">
        <v>51</v>
      </c>
      <c r="C19" s="14" t="s">
        <v>52</v>
      </c>
      <c r="D19" s="10" t="s">
        <v>53</v>
      </c>
      <c r="F19" s="8" t="s">
        <v>44</v>
      </c>
      <c r="G19" s="8" t="s">
        <v>44</v>
      </c>
      <c r="H19" s="8" t="s">
        <v>12</v>
      </c>
    </row>
    <row r="20">
      <c r="A20" s="11" t="str">
        <f t="shared" si="2"/>
        <v>Fragrance Homepage</v>
      </c>
      <c r="B20" s="8" t="s">
        <v>54</v>
      </c>
      <c r="C20" s="9" t="s">
        <v>55</v>
      </c>
      <c r="D20" s="13" t="s">
        <v>56</v>
      </c>
      <c r="F20" s="8" t="s">
        <v>12</v>
      </c>
      <c r="G20" s="8" t="s">
        <v>12</v>
      </c>
      <c r="H20" s="8" t="s">
        <v>12</v>
      </c>
    </row>
    <row r="21">
      <c r="A21" s="11" t="str">
        <f t="shared" si="2"/>
        <v>Fragrance Homepage</v>
      </c>
      <c r="B21" s="8" t="s">
        <v>57</v>
      </c>
      <c r="C21" s="9" t="s">
        <v>58</v>
      </c>
      <c r="D21" s="13" t="s">
        <v>59</v>
      </c>
      <c r="F21" s="8" t="s">
        <v>12</v>
      </c>
      <c r="G21" s="8" t="s">
        <v>12</v>
      </c>
      <c r="H21" s="8" t="s">
        <v>12</v>
      </c>
    </row>
    <row r="22">
      <c r="A22" s="11" t="str">
        <f t="shared" si="2"/>
        <v>Fragrance Homepage</v>
      </c>
      <c r="B22" s="8" t="s">
        <v>60</v>
      </c>
      <c r="C22" s="9" t="s">
        <v>61</v>
      </c>
      <c r="D22" s="13" t="s">
        <v>62</v>
      </c>
      <c r="F22" s="8" t="s">
        <v>12</v>
      </c>
      <c r="G22" s="8" t="s">
        <v>12</v>
      </c>
      <c r="H22" s="8" t="s">
        <v>12</v>
      </c>
    </row>
    <row r="23">
      <c r="A23" s="11" t="str">
        <f t="shared" si="2"/>
        <v>Fragrance Homepage</v>
      </c>
      <c r="B23" s="8" t="s">
        <v>63</v>
      </c>
      <c r="C23" s="9" t="s">
        <v>64</v>
      </c>
      <c r="D23" s="13" t="s">
        <v>65</v>
      </c>
      <c r="F23" s="8" t="s">
        <v>12</v>
      </c>
      <c r="G23" s="8" t="s">
        <v>12</v>
      </c>
      <c r="H23" s="8" t="s">
        <v>12</v>
      </c>
    </row>
    <row r="24">
      <c r="A24" s="11" t="str">
        <f t="shared" si="2"/>
        <v>Fragrance Homepage</v>
      </c>
      <c r="B24" s="8" t="s">
        <v>66</v>
      </c>
      <c r="C24" s="9" t="s">
        <v>67</v>
      </c>
      <c r="D24" s="13" t="s">
        <v>68</v>
      </c>
      <c r="F24" s="8" t="s">
        <v>12</v>
      </c>
      <c r="G24" s="8" t="s">
        <v>12</v>
      </c>
      <c r="H24" s="8" t="s">
        <v>12</v>
      </c>
    </row>
    <row r="25">
      <c r="A25" s="11" t="str">
        <f t="shared" si="2"/>
        <v>Fragrance Homepage</v>
      </c>
      <c r="B25" s="8" t="s">
        <v>69</v>
      </c>
      <c r="C25" s="9" t="s">
        <v>70</v>
      </c>
      <c r="D25" s="13" t="s">
        <v>71</v>
      </c>
      <c r="F25" s="8" t="s">
        <v>12</v>
      </c>
      <c r="G25" s="8" t="s">
        <v>12</v>
      </c>
      <c r="H25" s="8" t="s">
        <v>12</v>
      </c>
    </row>
    <row r="26">
      <c r="A26" s="11" t="str">
        <f t="shared" si="2"/>
        <v>Fragrance Homepage</v>
      </c>
      <c r="B26" s="8" t="s">
        <v>72</v>
      </c>
      <c r="C26" s="9" t="s">
        <v>73</v>
      </c>
      <c r="D26" s="13" t="s">
        <v>74</v>
      </c>
      <c r="F26" s="8" t="s">
        <v>12</v>
      </c>
      <c r="G26" s="8" t="s">
        <v>12</v>
      </c>
      <c r="H26" s="8" t="s">
        <v>12</v>
      </c>
    </row>
    <row r="27">
      <c r="A27" s="11" t="str">
        <f t="shared" si="2"/>
        <v>Fragrance Homepage</v>
      </c>
      <c r="B27" s="8" t="s">
        <v>75</v>
      </c>
      <c r="C27" s="9" t="s">
        <v>76</v>
      </c>
      <c r="D27" s="13" t="s">
        <v>77</v>
      </c>
      <c r="F27" s="8" t="s">
        <v>12</v>
      </c>
      <c r="G27" s="8" t="s">
        <v>12</v>
      </c>
      <c r="H27" s="8" t="s">
        <v>12</v>
      </c>
    </row>
    <row r="28">
      <c r="A28" s="11" t="str">
        <f t="shared" si="2"/>
        <v>Fragrance Homepage</v>
      </c>
      <c r="B28" s="8" t="s">
        <v>78</v>
      </c>
      <c r="C28" s="9" t="s">
        <v>79</v>
      </c>
      <c r="D28" s="13" t="s">
        <v>80</v>
      </c>
      <c r="F28" s="8" t="s">
        <v>12</v>
      </c>
      <c r="G28" s="8" t="s">
        <v>12</v>
      </c>
      <c r="H28" s="8" t="s">
        <v>12</v>
      </c>
    </row>
    <row r="29">
      <c r="A29" s="11" t="str">
        <f t="shared" si="2"/>
        <v>Fragrance Homepage</v>
      </c>
      <c r="B29" s="8" t="s">
        <v>81</v>
      </c>
      <c r="C29" s="9" t="s">
        <v>82</v>
      </c>
      <c r="D29" s="13" t="s">
        <v>83</v>
      </c>
      <c r="F29" s="8" t="s">
        <v>12</v>
      </c>
      <c r="G29" s="8" t="s">
        <v>12</v>
      </c>
      <c r="H29" s="8" t="s">
        <v>12</v>
      </c>
    </row>
    <row r="30">
      <c r="A30" s="11" t="str">
        <f t="shared" si="2"/>
        <v>Fragrance Homepage</v>
      </c>
      <c r="B30" s="8" t="s">
        <v>84</v>
      </c>
      <c r="C30" s="9" t="s">
        <v>85</v>
      </c>
      <c r="D30" s="13" t="s">
        <v>86</v>
      </c>
      <c r="F30" s="8" t="s">
        <v>12</v>
      </c>
      <c r="G30" s="8" t="s">
        <v>12</v>
      </c>
      <c r="H30" s="8" t="s">
        <v>12</v>
      </c>
    </row>
    <row r="31">
      <c r="A31" s="11" t="str">
        <f t="shared" si="2"/>
        <v>Fragrance Homepage</v>
      </c>
      <c r="B31" s="8" t="s">
        <v>87</v>
      </c>
      <c r="C31" s="17" t="s">
        <v>88</v>
      </c>
      <c r="D31" s="13" t="s">
        <v>89</v>
      </c>
      <c r="F31" s="8" t="s">
        <v>12</v>
      </c>
      <c r="G31" s="8" t="s">
        <v>12</v>
      </c>
      <c r="H31" s="8" t="s">
        <v>12</v>
      </c>
    </row>
    <row r="32">
      <c r="A32" s="11" t="str">
        <f t="shared" si="2"/>
        <v>Fragrance Homepage</v>
      </c>
      <c r="B32" s="8" t="s">
        <v>90</v>
      </c>
      <c r="C32" s="9" t="s">
        <v>91</v>
      </c>
      <c r="D32" s="13" t="s">
        <v>92</v>
      </c>
      <c r="F32" s="8" t="s">
        <v>12</v>
      </c>
      <c r="G32" s="8" t="s">
        <v>12</v>
      </c>
      <c r="H32" s="8" t="s">
        <v>12</v>
      </c>
    </row>
    <row r="33">
      <c r="A33" s="11" t="str">
        <f t="shared" si="2"/>
        <v>Fragrance Homepage</v>
      </c>
      <c r="B33" s="8" t="s">
        <v>93</v>
      </c>
      <c r="C33" s="9" t="s">
        <v>94</v>
      </c>
      <c r="D33" s="13" t="s">
        <v>95</v>
      </c>
      <c r="F33" s="8" t="s">
        <v>12</v>
      </c>
      <c r="G33" s="8" t="s">
        <v>12</v>
      </c>
      <c r="H33" s="8" t="s">
        <v>12</v>
      </c>
    </row>
    <row r="34">
      <c r="A34" s="11" t="str">
        <f t="shared" si="2"/>
        <v>Fragrance Homepage</v>
      </c>
      <c r="B34" s="8" t="s">
        <v>96</v>
      </c>
      <c r="C34" s="17" t="s">
        <v>97</v>
      </c>
      <c r="D34" s="13" t="s">
        <v>98</v>
      </c>
      <c r="F34" s="8" t="s">
        <v>12</v>
      </c>
      <c r="G34" s="8" t="s">
        <v>12</v>
      </c>
      <c r="H34" s="8" t="s">
        <v>12</v>
      </c>
    </row>
    <row r="35">
      <c r="A35" s="11" t="str">
        <f t="shared" si="2"/>
        <v>Fragrance Homepage</v>
      </c>
      <c r="B35" s="8" t="s">
        <v>99</v>
      </c>
      <c r="C35" s="9" t="s">
        <v>100</v>
      </c>
      <c r="D35" s="13" t="s">
        <v>101</v>
      </c>
      <c r="F35" s="8" t="s">
        <v>12</v>
      </c>
      <c r="G35" s="8" t="s">
        <v>12</v>
      </c>
      <c r="H35" s="8" t="s">
        <v>12</v>
      </c>
    </row>
    <row r="36">
      <c r="A36" s="11" t="str">
        <f t="shared" si="2"/>
        <v>Fragrance Homepage</v>
      </c>
      <c r="B36" s="8" t="s">
        <v>102</v>
      </c>
      <c r="C36" s="9" t="s">
        <v>103</v>
      </c>
      <c r="D36" s="13" t="s">
        <v>104</v>
      </c>
      <c r="F36" s="8" t="s">
        <v>12</v>
      </c>
      <c r="G36" s="8" t="s">
        <v>12</v>
      </c>
      <c r="H36" s="8" t="s">
        <v>12</v>
      </c>
    </row>
    <row r="37">
      <c r="A37" s="18" t="str">
        <f t="shared" si="2"/>
        <v>Fragrance Homepage</v>
      </c>
      <c r="B37" s="8" t="s">
        <v>105</v>
      </c>
      <c r="C37" s="9" t="s">
        <v>106</v>
      </c>
      <c r="D37" s="13" t="s">
        <v>107</v>
      </c>
      <c r="F37" s="8" t="s">
        <v>12</v>
      </c>
      <c r="G37" s="8" t="s">
        <v>12</v>
      </c>
      <c r="H37" s="8" t="s">
        <v>12</v>
      </c>
    </row>
    <row r="38">
      <c r="A38" s="19"/>
      <c r="C38" s="13"/>
      <c r="D38" s="10"/>
      <c r="F38" s="8" t="s">
        <v>44</v>
      </c>
      <c r="G38" s="8" t="s">
        <v>44</v>
      </c>
      <c r="H38" s="8" t="s">
        <v>12</v>
      </c>
    </row>
    <row r="39" hidden="1">
      <c r="A39" s="16" t="s">
        <v>108</v>
      </c>
      <c r="B39" s="8" t="s">
        <v>109</v>
      </c>
      <c r="C39" s="13" t="s">
        <v>110</v>
      </c>
      <c r="D39" s="3"/>
      <c r="F39" s="8" t="s">
        <v>44</v>
      </c>
      <c r="G39" s="8" t="s">
        <v>44</v>
      </c>
      <c r="H39" s="8" t="s">
        <v>12</v>
      </c>
    </row>
    <row r="40" hidden="1">
      <c r="A40" s="16" t="s">
        <v>108</v>
      </c>
      <c r="B40" s="8" t="s">
        <v>111</v>
      </c>
      <c r="C40" s="13" t="s">
        <v>110</v>
      </c>
      <c r="D40" s="3"/>
      <c r="F40" s="8" t="s">
        <v>44</v>
      </c>
      <c r="G40" s="8" t="s">
        <v>44</v>
      </c>
      <c r="H40" s="8" t="s">
        <v>12</v>
      </c>
    </row>
    <row r="41" hidden="1">
      <c r="A41" s="16" t="s">
        <v>108</v>
      </c>
      <c r="B41" s="8" t="s">
        <v>112</v>
      </c>
      <c r="C41" s="13" t="s">
        <v>110</v>
      </c>
      <c r="D41" s="3"/>
      <c r="F41" s="8" t="s">
        <v>44</v>
      </c>
      <c r="G41" s="8" t="s">
        <v>44</v>
      </c>
      <c r="H41" s="8" t="s">
        <v>12</v>
      </c>
    </row>
    <row r="42" hidden="1">
      <c r="A42" s="16" t="s">
        <v>108</v>
      </c>
      <c r="B42" s="8" t="s">
        <v>113</v>
      </c>
      <c r="C42" s="13" t="s">
        <v>110</v>
      </c>
      <c r="D42" s="3"/>
      <c r="F42" s="8" t="s">
        <v>44</v>
      </c>
      <c r="G42" s="8" t="s">
        <v>44</v>
      </c>
      <c r="H42" s="8" t="s">
        <v>12</v>
      </c>
    </row>
    <row r="43">
      <c r="A43" s="15" t="str">
        <f t="shared" ref="A43:A53" si="3">HYPERLINK("https://drive.google.com/open?id=1TsZKJZD2iCX0u7V2yhi-A_5RNDYw_ym0&amp;authuser=shana@woodenwick.com&amp;usp=drive_fs","Candle Making Supplies/Components (lower)")</f>
        <v>Candle Making Supplies/Components (lower)</v>
      </c>
      <c r="B43" s="8" t="s">
        <v>114</v>
      </c>
      <c r="C43" s="9" t="s">
        <v>115</v>
      </c>
      <c r="D43" s="13" t="s">
        <v>116</v>
      </c>
      <c r="F43" s="8" t="s">
        <v>44</v>
      </c>
      <c r="G43" s="8" t="s">
        <v>44</v>
      </c>
      <c r="H43" s="8" t="s">
        <v>12</v>
      </c>
    </row>
    <row r="44">
      <c r="A44" s="15" t="str">
        <f t="shared" si="3"/>
        <v>Candle Making Supplies/Components (lower)</v>
      </c>
      <c r="B44" s="8" t="s">
        <v>117</v>
      </c>
      <c r="C44" s="9" t="s">
        <v>118</v>
      </c>
      <c r="D44" s="13" t="s">
        <v>116</v>
      </c>
      <c r="F44" s="8" t="s">
        <v>44</v>
      </c>
      <c r="G44" s="8" t="s">
        <v>44</v>
      </c>
      <c r="H44" s="8" t="s">
        <v>12</v>
      </c>
    </row>
    <row r="45">
      <c r="A45" s="15" t="str">
        <f t="shared" si="3"/>
        <v>Candle Making Supplies/Components (lower)</v>
      </c>
      <c r="B45" s="8" t="s">
        <v>119</v>
      </c>
      <c r="C45" s="9" t="s">
        <v>120</v>
      </c>
      <c r="D45" s="13" t="s">
        <v>116</v>
      </c>
      <c r="F45" s="8" t="s">
        <v>44</v>
      </c>
      <c r="G45" s="8" t="s">
        <v>44</v>
      </c>
      <c r="H45" s="8" t="s">
        <v>12</v>
      </c>
    </row>
    <row r="46">
      <c r="A46" s="15" t="str">
        <f t="shared" si="3"/>
        <v>Candle Making Supplies/Components (lower)</v>
      </c>
      <c r="B46" s="8" t="s">
        <v>121</v>
      </c>
      <c r="C46" s="9" t="s">
        <v>122</v>
      </c>
      <c r="D46" s="13" t="s">
        <v>116</v>
      </c>
      <c r="F46" s="8" t="s">
        <v>44</v>
      </c>
      <c r="G46" s="8" t="s">
        <v>44</v>
      </c>
      <c r="H46" s="8" t="s">
        <v>12</v>
      </c>
    </row>
    <row r="47">
      <c r="A47" s="15" t="str">
        <f t="shared" si="3"/>
        <v>Candle Making Supplies/Components (lower)</v>
      </c>
      <c r="B47" s="8" t="s">
        <v>123</v>
      </c>
      <c r="C47" s="9" t="s">
        <v>124</v>
      </c>
      <c r="D47" s="13" t="s">
        <v>116</v>
      </c>
      <c r="F47" s="8" t="s">
        <v>44</v>
      </c>
      <c r="G47" s="8" t="s">
        <v>44</v>
      </c>
      <c r="H47" s="8" t="s">
        <v>12</v>
      </c>
    </row>
    <row r="48">
      <c r="A48" s="15" t="str">
        <f t="shared" si="3"/>
        <v>Candle Making Supplies/Components (lower)</v>
      </c>
      <c r="B48" s="8" t="s">
        <v>125</v>
      </c>
      <c r="C48" s="9" t="s">
        <v>126</v>
      </c>
      <c r="D48" s="13" t="s">
        <v>116</v>
      </c>
      <c r="F48" s="8" t="s">
        <v>44</v>
      </c>
      <c r="G48" s="8" t="s">
        <v>44</v>
      </c>
      <c r="H48" s="8" t="s">
        <v>12</v>
      </c>
    </row>
    <row r="49">
      <c r="A49" s="15" t="str">
        <f t="shared" si="3"/>
        <v>Candle Making Supplies/Components (lower)</v>
      </c>
      <c r="B49" s="8" t="s">
        <v>127</v>
      </c>
      <c r="C49" s="9" t="s">
        <v>128</v>
      </c>
      <c r="D49" s="13" t="s">
        <v>116</v>
      </c>
      <c r="F49" s="8" t="s">
        <v>44</v>
      </c>
      <c r="G49" s="8" t="s">
        <v>44</v>
      </c>
      <c r="H49" s="8" t="s">
        <v>12</v>
      </c>
    </row>
    <row r="50">
      <c r="A50" s="15" t="str">
        <f t="shared" si="3"/>
        <v>Candle Making Supplies/Components (lower)</v>
      </c>
      <c r="B50" s="8" t="s">
        <v>129</v>
      </c>
      <c r="C50" s="9" t="s">
        <v>130</v>
      </c>
      <c r="D50" s="13" t="s">
        <v>116</v>
      </c>
      <c r="F50" s="8" t="s">
        <v>44</v>
      </c>
      <c r="G50" s="8" t="s">
        <v>44</v>
      </c>
      <c r="H50" s="8" t="s">
        <v>12</v>
      </c>
    </row>
    <row r="51">
      <c r="A51" s="15" t="str">
        <f t="shared" si="3"/>
        <v>Candle Making Supplies/Components (lower)</v>
      </c>
      <c r="B51" s="20" t="s">
        <v>131</v>
      </c>
      <c r="C51" s="9" t="s">
        <v>132</v>
      </c>
      <c r="D51" s="13" t="s">
        <v>116</v>
      </c>
      <c r="F51" s="8" t="s">
        <v>44</v>
      </c>
      <c r="G51" s="8" t="s">
        <v>44</v>
      </c>
      <c r="H51" s="8" t="s">
        <v>12</v>
      </c>
    </row>
    <row r="52">
      <c r="A52" s="15" t="str">
        <f t="shared" si="3"/>
        <v>Candle Making Supplies/Components (lower)</v>
      </c>
      <c r="B52" s="20" t="s">
        <v>133</v>
      </c>
      <c r="C52" s="9" t="s">
        <v>134</v>
      </c>
      <c r="D52" s="13" t="s">
        <v>116</v>
      </c>
      <c r="F52" s="8" t="s">
        <v>44</v>
      </c>
      <c r="G52" s="8" t="s">
        <v>44</v>
      </c>
      <c r="H52" s="8" t="s">
        <v>12</v>
      </c>
    </row>
    <row r="53">
      <c r="A53" s="15" t="str">
        <f t="shared" si="3"/>
        <v>Candle Making Supplies/Components (lower)</v>
      </c>
      <c r="B53" s="20" t="s">
        <v>135</v>
      </c>
      <c r="C53" s="9" t="s">
        <v>136</v>
      </c>
      <c r="D53" s="13" t="s">
        <v>116</v>
      </c>
      <c r="F53" s="8" t="s">
        <v>44</v>
      </c>
      <c r="G53" s="8" t="s">
        <v>44</v>
      </c>
      <c r="H53" s="8" t="s">
        <v>12</v>
      </c>
    </row>
    <row r="54">
      <c r="A54" s="7" t="str">
        <f>HYPERLINK("https://drive.google.com/open?id=1IRSKIYJBwg9y-csZHsTtGVwmg0nN2rdt&amp;authuser=shana@woodenwick.com&amp;usp=drive_fs","Curated Candle Kits Landing Page")</f>
        <v>Curated Candle Kits Landing Page</v>
      </c>
      <c r="B54" s="8" t="s">
        <v>137</v>
      </c>
      <c r="C54" s="9" t="s">
        <v>138</v>
      </c>
      <c r="D54" s="10" t="s">
        <v>139</v>
      </c>
      <c r="F54" s="8" t="s">
        <v>44</v>
      </c>
      <c r="G54" s="8" t="s">
        <v>44</v>
      </c>
      <c r="H54" s="8" t="s">
        <v>12</v>
      </c>
    </row>
    <row r="55">
      <c r="A55" s="15" t="str">
        <f>HYPERLINK("https://drive.google.com/open?id=1Ky2LdFwCjEVfc_AhQDrIE10tR5QlDvCY&amp;authuser=shana@woodenwick.com&amp;usp=drive_fs","Vessels Landing Page")</f>
        <v>Vessels Landing Page</v>
      </c>
      <c r="B55" s="8" t="s">
        <v>137</v>
      </c>
      <c r="C55" s="9" t="s">
        <v>140</v>
      </c>
      <c r="D55" s="10" t="s">
        <v>141</v>
      </c>
      <c r="F55" s="8" t="s">
        <v>44</v>
      </c>
      <c r="G55" s="8" t="s">
        <v>44</v>
      </c>
      <c r="H55" s="8" t="s">
        <v>12</v>
      </c>
    </row>
    <row r="56" ht="48.75" customHeight="1">
      <c r="A56" s="21" t="s">
        <v>142</v>
      </c>
      <c r="B56" s="8" t="s">
        <v>137</v>
      </c>
      <c r="C56" s="13" t="s">
        <v>143</v>
      </c>
      <c r="D56" s="10" t="s">
        <v>144</v>
      </c>
      <c r="F56" s="8" t="s">
        <v>44</v>
      </c>
      <c r="G56" s="8" t="s">
        <v>44</v>
      </c>
      <c r="H56" s="8" t="s">
        <v>44</v>
      </c>
    </row>
    <row r="57">
      <c r="A57" s="7" t="str">
        <f>HYPERLINK("https://drive.google.com/open?id=1Lkj0SmGTrMBz-Pw8l4gxeLSv32aURYh7&amp;authuser=shana@woodenwick.com&amp;usp=drive_fs","Packaging Landing Page")</f>
        <v>Packaging Landing Page</v>
      </c>
      <c r="B57" s="8" t="s">
        <v>137</v>
      </c>
      <c r="C57" s="9" t="s">
        <v>145</v>
      </c>
      <c r="D57" s="10" t="s">
        <v>146</v>
      </c>
      <c r="F57" s="8" t="s">
        <v>44</v>
      </c>
      <c r="G57" s="8" t="s">
        <v>44</v>
      </c>
      <c r="H57" s="8" t="s">
        <v>12</v>
      </c>
    </row>
    <row r="58" ht="58.5" customHeight="1">
      <c r="A58" s="19" t="s">
        <v>147</v>
      </c>
      <c r="B58" s="8" t="s">
        <v>137</v>
      </c>
      <c r="C58" s="22" t="s">
        <v>148</v>
      </c>
      <c r="D58" s="10" t="s">
        <v>149</v>
      </c>
      <c r="F58" s="8" t="s">
        <v>44</v>
      </c>
      <c r="G58" s="8" t="s">
        <v>44</v>
      </c>
      <c r="H58" s="8" t="s">
        <v>12</v>
      </c>
    </row>
    <row r="59">
      <c r="A59" s="15" t="str">
        <f t="shared" ref="A59:A60" si="4">HYPERLINK("https://drive.google.com/open?id=1MF4uxf8YkZoGGt_6uR9EsFnBkZzHjCTg&amp;authuser=shana@woodenwick.com&amp;usp=drive_fs","Candle Making Supplies Landing Page")</f>
        <v>Candle Making Supplies Landing Page</v>
      </c>
      <c r="B59" s="8" t="s">
        <v>137</v>
      </c>
      <c r="C59" s="13" t="s">
        <v>150</v>
      </c>
      <c r="D59" s="10" t="s">
        <v>151</v>
      </c>
      <c r="F59" s="8" t="s">
        <v>44</v>
      </c>
      <c r="G59" s="8" t="s">
        <v>44</v>
      </c>
      <c r="H59" s="8" t="s">
        <v>12</v>
      </c>
    </row>
    <row r="60">
      <c r="A60" s="15" t="str">
        <f t="shared" si="4"/>
        <v>Candle Making Supplies Landing Page</v>
      </c>
      <c r="B60" s="8" t="s">
        <v>152</v>
      </c>
      <c r="C60" s="13" t="s">
        <v>110</v>
      </c>
      <c r="D60" s="3"/>
      <c r="F60" s="8" t="s">
        <v>44</v>
      </c>
      <c r="G60" s="8" t="s">
        <v>44</v>
      </c>
      <c r="H60" s="8" t="s">
        <v>12</v>
      </c>
    </row>
    <row r="61">
      <c r="A61" s="7" t="str">
        <f>HYPERLINK("https://drive.google.com/open?id=1U2O-FNWZbexZHR913x6JY1fcIE2_QRCK&amp;authuser=shana@woodenwick.com&amp;usp=drive_fs","Wax Landing Page")</f>
        <v>Wax Landing Page</v>
      </c>
      <c r="B61" s="8" t="s">
        <v>137</v>
      </c>
      <c r="C61" s="9" t="s">
        <v>153</v>
      </c>
      <c r="D61" s="12" t="s">
        <v>154</v>
      </c>
      <c r="F61" s="8" t="s">
        <v>44</v>
      </c>
      <c r="G61" s="8" t="s">
        <v>44</v>
      </c>
      <c r="H61" s="8" t="s">
        <v>12</v>
      </c>
    </row>
    <row r="62">
      <c r="A62" s="15" t="str">
        <f>HYPERLINK("https://drive.google.com/open?id=1Y2MTwsgCJE9TEDDyxTNDR62f3g90Ox8-","Enhancers Landing Page")</f>
        <v>Enhancers Landing Page</v>
      </c>
      <c r="B62" s="8" t="s">
        <v>155</v>
      </c>
      <c r="C62" s="9" t="s">
        <v>156</v>
      </c>
      <c r="D62" s="23" t="s">
        <v>157</v>
      </c>
      <c r="F62" s="8"/>
      <c r="G62" s="8"/>
      <c r="H62" s="8"/>
    </row>
    <row r="63">
      <c r="A63" s="15" t="str">
        <f>HYPERLINK("https://drive.google.com/open?id=1XvsbnBD0a89I6ZKXNmgEYu2skYiFBkd7","Diffusers Landing page")</f>
        <v>Diffusers Landing page</v>
      </c>
      <c r="B63" s="8" t="s">
        <v>155</v>
      </c>
      <c r="C63" s="9" t="s">
        <v>158</v>
      </c>
      <c r="D63" s="13" t="s">
        <v>159</v>
      </c>
      <c r="F63" s="8"/>
      <c r="G63" s="8"/>
      <c r="H63" s="8"/>
    </row>
    <row r="64">
      <c r="A64" s="15" t="str">
        <f>HYPERLINK("https://drive.google.com/open?id=1KB7jAH_UZpL4ZReTU2up50_yY0y_sfca&amp;authuser=shana@woodenwick.com&amp;usp=drive_fs","The Guides Landing Page")</f>
        <v>The Guides Landing Page</v>
      </c>
      <c r="B64" s="8" t="s">
        <v>137</v>
      </c>
      <c r="C64" s="9" t="s">
        <v>160</v>
      </c>
      <c r="D64" s="13" t="s">
        <v>161</v>
      </c>
      <c r="F64" s="8" t="s">
        <v>44</v>
      </c>
      <c r="G64" s="8" t="s">
        <v>44</v>
      </c>
      <c r="H64" s="8" t="s">
        <v>12</v>
      </c>
    </row>
    <row r="65">
      <c r="A65" s="8" t="s">
        <v>162</v>
      </c>
      <c r="B65" s="8" t="s">
        <v>163</v>
      </c>
      <c r="C65" s="9" t="s">
        <v>164</v>
      </c>
      <c r="D65" s="13" t="s">
        <v>165</v>
      </c>
      <c r="F65" s="8" t="s">
        <v>44</v>
      </c>
      <c r="G65" s="8" t="s">
        <v>44</v>
      </c>
      <c r="H65" s="8" t="s">
        <v>12</v>
      </c>
    </row>
    <row r="66">
      <c r="A66" s="8" t="s">
        <v>162</v>
      </c>
      <c r="B66" s="8" t="s">
        <v>166</v>
      </c>
      <c r="C66" s="9" t="s">
        <v>167</v>
      </c>
      <c r="D66" s="13" t="s">
        <v>168</v>
      </c>
      <c r="F66" s="8" t="s">
        <v>44</v>
      </c>
      <c r="G66" s="8" t="s">
        <v>44</v>
      </c>
      <c r="H66" s="8" t="s">
        <v>12</v>
      </c>
    </row>
    <row r="67">
      <c r="A67" s="8" t="s">
        <v>162</v>
      </c>
      <c r="B67" s="8" t="s">
        <v>169</v>
      </c>
      <c r="C67" s="9" t="s">
        <v>170</v>
      </c>
      <c r="D67" s="13" t="s">
        <v>171</v>
      </c>
      <c r="F67" s="8" t="s">
        <v>44</v>
      </c>
      <c r="G67" s="8" t="s">
        <v>44</v>
      </c>
      <c r="H67" s="8" t="s">
        <v>12</v>
      </c>
    </row>
    <row r="68">
      <c r="A68" s="7" t="str">
        <f>HYPERLINK("https://drive.google.com/open?id=1LZiAEeDE2Wp_cq_3QVIIppJlXi-iHStx&amp;authuser=shana@woodenwick.com&amp;usp=drive_fs","Lids Landing Page")</f>
        <v>Lids Landing Page</v>
      </c>
      <c r="B68" s="8" t="s">
        <v>137</v>
      </c>
      <c r="C68" s="9" t="s">
        <v>172</v>
      </c>
      <c r="D68" s="10" t="s">
        <v>173</v>
      </c>
      <c r="F68" s="8" t="s">
        <v>44</v>
      </c>
      <c r="G68" s="8" t="s">
        <v>44</v>
      </c>
      <c r="H68" s="8" t="s">
        <v>12</v>
      </c>
    </row>
    <row r="69">
      <c r="A69" s="15" t="str">
        <f>HYPERLINK("https://drive.google.com/open?id=1C4dpStSNheMrlZ3DwioqKQpgj_Wq4Jwo&amp;authuser=shana@woodenwick.com&amp;usp=drive_fs","Order Confirmation Thank you")</f>
        <v>Order Confirmation Thank you</v>
      </c>
      <c r="B69" s="8" t="s">
        <v>137</v>
      </c>
      <c r="C69" s="9" t="s">
        <v>174</v>
      </c>
      <c r="D69" s="10" t="s">
        <v>175</v>
      </c>
      <c r="F69" s="8" t="s">
        <v>44</v>
      </c>
      <c r="G69" s="8" t="s">
        <v>44</v>
      </c>
      <c r="H69" s="8" t="s">
        <v>12</v>
      </c>
    </row>
    <row r="70">
      <c r="A70" s="7" t="str">
        <f>HYPERLINK("https://drive.google.com/open?id=1SqQwxbQ9wF3r8xpSKGK-tmUDm9MiRLcr&amp;authuser=shana@woodenwick.com&amp;usp=drive_fs","Wick Overview Page (Shop Wooden Wicks)")</f>
        <v>Wick Overview Page (Shop Wooden Wicks)</v>
      </c>
      <c r="B70" s="8" t="s">
        <v>137</v>
      </c>
      <c r="C70" s="9" t="s">
        <v>176</v>
      </c>
      <c r="D70" s="10" t="s">
        <v>177</v>
      </c>
      <c r="F70" s="8" t="s">
        <v>44</v>
      </c>
      <c r="G70" s="8" t="s">
        <v>44</v>
      </c>
      <c r="H70" s="8" t="s">
        <v>12</v>
      </c>
    </row>
    <row r="71">
      <c r="A71" s="7" t="str">
        <f t="shared" ref="A71:A74" si="5">HYPERLINK("https://drive.google.com/open?id=1_ZgIWJGV2HAjeM8UG1TivK8M8kGA39IJ&amp;authuser=shana@woodenwick.com&amp;usp=drive_fs","Wick Overview Page (Shop Wooden Wicks)")</f>
        <v>Wick Overview Page (Shop Wooden Wicks)</v>
      </c>
      <c r="B71" s="8" t="s">
        <v>178</v>
      </c>
      <c r="C71" s="9" t="s">
        <v>179</v>
      </c>
      <c r="D71" s="13" t="s">
        <v>180</v>
      </c>
      <c r="F71" s="8" t="s">
        <v>44</v>
      </c>
      <c r="G71" s="8" t="s">
        <v>44</v>
      </c>
      <c r="H71" s="8" t="s">
        <v>12</v>
      </c>
    </row>
    <row r="72">
      <c r="A72" s="7" t="str">
        <f t="shared" si="5"/>
        <v>Wick Overview Page (Shop Wooden Wicks)</v>
      </c>
      <c r="B72" s="8" t="s">
        <v>181</v>
      </c>
      <c r="C72" s="9" t="s">
        <v>182</v>
      </c>
      <c r="D72" s="13" t="s">
        <v>183</v>
      </c>
      <c r="F72" s="8" t="s">
        <v>44</v>
      </c>
      <c r="G72" s="8" t="s">
        <v>44</v>
      </c>
      <c r="H72" s="8" t="s">
        <v>12</v>
      </c>
    </row>
    <row r="73">
      <c r="A73" s="7" t="str">
        <f t="shared" si="5"/>
        <v>Wick Overview Page (Shop Wooden Wicks)</v>
      </c>
      <c r="B73" s="8" t="s">
        <v>184</v>
      </c>
      <c r="C73" s="9" t="s">
        <v>185</v>
      </c>
      <c r="D73" s="13" t="s">
        <v>186</v>
      </c>
      <c r="F73" s="8" t="s">
        <v>44</v>
      </c>
      <c r="G73" s="8" t="s">
        <v>44</v>
      </c>
      <c r="H73" s="8" t="s">
        <v>12</v>
      </c>
    </row>
    <row r="74">
      <c r="A74" s="7" t="str">
        <f t="shared" si="5"/>
        <v>Wick Overview Page (Shop Wooden Wicks)</v>
      </c>
      <c r="B74" s="8" t="s">
        <v>187</v>
      </c>
      <c r="C74" s="9" t="s">
        <v>188</v>
      </c>
      <c r="D74" s="13" t="s">
        <v>189</v>
      </c>
      <c r="F74" s="8" t="s">
        <v>44</v>
      </c>
      <c r="G74" s="8" t="s">
        <v>44</v>
      </c>
      <c r="H74" s="8" t="s">
        <v>12</v>
      </c>
    </row>
    <row r="75">
      <c r="A75" s="15" t="str">
        <f>HYPERLINK("https://drive.google.com/open?id=1UjotOdePS7Hl0ihOWw2mBNGdQyd7-ZPb&amp;authuser=shana@woodenwick.com&amp;usp=drive_fs","Wicks Quick Shop Header Hero (PDP Lifestyle View)")</f>
        <v>Wicks Quick Shop Header Hero (PDP Lifestyle View)</v>
      </c>
      <c r="B75" s="8" t="s">
        <v>190</v>
      </c>
      <c r="C75" s="9" t="s">
        <v>191</v>
      </c>
      <c r="D75" s="3"/>
      <c r="F75" s="8" t="s">
        <v>44</v>
      </c>
      <c r="G75" s="8" t="s">
        <v>44</v>
      </c>
      <c r="H75" s="8" t="s">
        <v>12</v>
      </c>
    </row>
    <row r="76">
      <c r="A76" s="15" t="str">
        <f>HYPERLINK("https://drive.google.com/open?id=1VS5wGaMkPFP2fUBJj9eJSZPyzGb7HDGi&amp;authuser=shana@woodenwick.com&amp;usp=drive_fs","Wicks Quick Shop Header Hero (PDP Product View)")</f>
        <v>Wicks Quick Shop Header Hero (PDP Product View)</v>
      </c>
      <c r="B76" s="8" t="s">
        <v>192</v>
      </c>
      <c r="C76" s="24" t="str">
        <f>HYPERLINK("https://drive.google.com/open?id=1VU3mKOfwTyGPO_TBoDnWxvUOpXZLCIur&amp;authuser=shana@woodenwick.com&amp;usp=drive_fs","This is just an example crop. Should be the various wick PDP images here frmo next tabs")</f>
        <v>This is just an example crop. Should be the various wick PDP images here frmo next tabs</v>
      </c>
      <c r="D76" s="3"/>
      <c r="F76" s="8" t="s">
        <v>44</v>
      </c>
      <c r="G76" s="8" t="s">
        <v>44</v>
      </c>
      <c r="H76" s="8" t="s">
        <v>12</v>
      </c>
    </row>
    <row r="77">
      <c r="A77" s="7" t="str">
        <f>HYPERLINK("https://drive.google.com/open?id=1ORML9QO39tHKpUHB_E6vMu2orTsJjOL5&amp;authuser=shana@woodenwick.com&amp;usp=drive_fs","Wick Selection Guide")</f>
        <v>Wick Selection Guide</v>
      </c>
      <c r="B77" s="8" t="s">
        <v>137</v>
      </c>
      <c r="C77" s="9" t="s">
        <v>193</v>
      </c>
      <c r="D77" s="10" t="s">
        <v>194</v>
      </c>
      <c r="F77" s="8" t="s">
        <v>44</v>
      </c>
      <c r="G77" s="8" t="s">
        <v>44</v>
      </c>
      <c r="H77" s="8" t="s">
        <v>12</v>
      </c>
    </row>
    <row r="78">
      <c r="A78" s="7" t="str">
        <f>HYPERLINK("https://drive.google.com/open?id=1cnI4rqspb31QrDJMUjzCT3sMBRK1qYVU&amp;authuser=shana@woodenwick.com&amp;usp=drive_fs","Wick Selection Guide")</f>
        <v>Wick Selection Guide</v>
      </c>
      <c r="B78" s="8" t="s">
        <v>195</v>
      </c>
      <c r="C78" s="9" t="s">
        <v>196</v>
      </c>
      <c r="D78" s="13"/>
      <c r="F78" s="8" t="s">
        <v>44</v>
      </c>
      <c r="G78" s="8" t="s">
        <v>44</v>
      </c>
      <c r="H78" s="8" t="s">
        <v>12</v>
      </c>
    </row>
    <row r="79">
      <c r="A79" s="7" t="str">
        <f>HYPERLINK("https://drive.google.com/open?id=1NOkdev199M6Z20WxGoxMH1vzX5MLADfY&amp;authuser=shana@woodenwick.com&amp;usp=drive_fs","Shop All Wooden Wicks Landing Page")</f>
        <v>Shop All Wooden Wicks Landing Page</v>
      </c>
      <c r="B79" s="8" t="s">
        <v>137</v>
      </c>
      <c r="C79" s="9" t="s">
        <v>197</v>
      </c>
      <c r="D79" s="3"/>
      <c r="F79" s="8" t="s">
        <v>44</v>
      </c>
      <c r="G79" s="8" t="s">
        <v>44</v>
      </c>
      <c r="H79" s="8" t="s">
        <v>12</v>
      </c>
    </row>
    <row r="80">
      <c r="A80" s="8" t="s">
        <v>198</v>
      </c>
      <c r="B80" s="25" t="s">
        <v>137</v>
      </c>
      <c r="C80" s="26" t="s">
        <v>199</v>
      </c>
      <c r="D80" s="3"/>
      <c r="F80" s="8" t="s">
        <v>44</v>
      </c>
      <c r="G80" s="8" t="s">
        <v>44</v>
      </c>
      <c r="H80" s="8" t="s">
        <v>12</v>
      </c>
    </row>
    <row r="81">
      <c r="A81" s="7" t="str">
        <f>HYPERLINK("https://drive.google.com/open?id=1X-caGo-t_qWcg-mEfDu6NQKXVjzadeg1&amp;authuser=shana@woodenwick.com&amp;usp=drive_fs","Fragrance Sample Kit LP (Pre-Curated)")</f>
        <v>Fragrance Sample Kit LP (Pre-Curated)</v>
      </c>
      <c r="B81" s="8" t="s">
        <v>137</v>
      </c>
      <c r="C81" s="9" t="s">
        <v>200</v>
      </c>
      <c r="D81" s="10" t="s">
        <v>201</v>
      </c>
      <c r="F81" s="8" t="s">
        <v>44</v>
      </c>
      <c r="G81" s="8" t="s">
        <v>44</v>
      </c>
      <c r="H81" s="8" t="s">
        <v>12</v>
      </c>
    </row>
    <row r="82">
      <c r="A82" s="16" t="s">
        <v>202</v>
      </c>
      <c r="B82" s="8" t="s">
        <v>203</v>
      </c>
      <c r="C82" s="9" t="s">
        <v>204</v>
      </c>
      <c r="D82" s="3"/>
      <c r="F82" s="8" t="s">
        <v>44</v>
      </c>
      <c r="G82" s="8" t="s">
        <v>44</v>
      </c>
      <c r="H82" s="8" t="s">
        <v>12</v>
      </c>
    </row>
    <row r="83">
      <c r="A83" s="7" t="str">
        <f>HYPERLINK("https://drive.google.com/open?id=1W7XC9VS9hkNqes_BYxY5Sgf9bbCJrHPr&amp;authuser=shana@woodenwick.com&amp;usp=drive_fs","Fragrance Sample Kit PDP (ALT 1 for all frag. kit pdp's)")</f>
        <v>Fragrance Sample Kit PDP (ALT 1 for all frag. kit pdp's)</v>
      </c>
      <c r="B83" s="8" t="s">
        <v>205</v>
      </c>
      <c r="C83" s="27" t="s">
        <v>206</v>
      </c>
      <c r="D83" s="3"/>
      <c r="F83" s="8" t="s">
        <v>44</v>
      </c>
      <c r="G83" s="8" t="s">
        <v>44</v>
      </c>
      <c r="H83" s="8" t="s">
        <v>12</v>
      </c>
    </row>
    <row r="84">
      <c r="A84" s="7" t="str">
        <f>HYPERLINK("https://drive.google.com/open?id=1WB_nCjlnrtD8GaKGkiGUa6ai0uDcjx6t&amp;authuser=shana@woodenwick.com&amp;usp=drive_fs","Fragrance Sample Kit PDP (ALT 2 for all frag. kit pdp's)")</f>
        <v>Fragrance Sample Kit PDP (ALT 2 for all frag. kit pdp's)</v>
      </c>
      <c r="B84" s="8" t="s">
        <v>207</v>
      </c>
      <c r="C84" s="9" t="s">
        <v>208</v>
      </c>
      <c r="D84" s="3"/>
      <c r="F84" s="8" t="s">
        <v>44</v>
      </c>
      <c r="G84" s="8" t="s">
        <v>44</v>
      </c>
      <c r="H84" s="8" t="s">
        <v>12</v>
      </c>
    </row>
    <row r="85">
      <c r="A85" s="16" t="s">
        <v>209</v>
      </c>
      <c r="B85" s="8" t="s">
        <v>210</v>
      </c>
      <c r="C85" s="28" t="s">
        <v>211</v>
      </c>
      <c r="D85" s="3"/>
      <c r="F85" s="8" t="s">
        <v>44</v>
      </c>
      <c r="G85" s="8" t="s">
        <v>44</v>
      </c>
      <c r="H85" s="8" t="s">
        <v>12</v>
      </c>
    </row>
    <row r="86">
      <c r="A86" s="15" t="str">
        <f>HYPERLINK("https://drive.google.com/open?id=1DEvrbI88FsryxcojWYEHEu3cX1bbuSkA&amp;authuser=shana@woodenwick.com&amp;usp=drive_fs","Customize Your Wick (PDP)")</f>
        <v>Customize Your Wick (PDP)</v>
      </c>
      <c r="B86" s="8" t="s">
        <v>212</v>
      </c>
      <c r="C86" s="9" t="s">
        <v>213</v>
      </c>
      <c r="D86" s="10" t="s">
        <v>214</v>
      </c>
      <c r="E86" s="8" t="s">
        <v>215</v>
      </c>
      <c r="F86" s="8" t="s">
        <v>44</v>
      </c>
      <c r="G86" s="8" t="s">
        <v>44</v>
      </c>
      <c r="H86" s="8" t="s">
        <v>12</v>
      </c>
    </row>
    <row r="87">
      <c r="A87" s="7" t="str">
        <f t="shared" ref="A87:A96" si="6">HYPERLINK("https://drive.google.com/open?id=11dLM5HsyTwqYtcVD3oG8WxLROV4umTjO&amp;authuser=shana@woodenwick.com&amp;usp=drive_fs","About Us Landing Page")</f>
        <v>About Us Landing Page</v>
      </c>
      <c r="B87" s="8" t="s">
        <v>137</v>
      </c>
      <c r="C87" s="9" t="s">
        <v>216</v>
      </c>
      <c r="D87" s="10" t="s">
        <v>217</v>
      </c>
      <c r="E87" s="15" t="str">
        <f t="shared" ref="E87:E96" si="7">HYPERLINK("https://docs.google.com/document/d/1vXMTudEQeB-BmrnkcRLyY7oCF4zy-rj6wLSpJiiElew/edit","ABOUT US")</f>
        <v>ABOUT US</v>
      </c>
      <c r="F87" s="8" t="s">
        <v>44</v>
      </c>
      <c r="G87" s="8" t="s">
        <v>44</v>
      </c>
      <c r="H87" s="8" t="s">
        <v>12</v>
      </c>
    </row>
    <row r="88">
      <c r="A88" s="7" t="str">
        <f t="shared" si="6"/>
        <v>About Us Landing Page</v>
      </c>
      <c r="B88" s="8" t="s">
        <v>218</v>
      </c>
      <c r="C88" s="9" t="s">
        <v>219</v>
      </c>
      <c r="D88" s="29"/>
      <c r="E88" s="15" t="str">
        <f t="shared" si="7"/>
        <v>ABOUT US</v>
      </c>
      <c r="F88" s="8" t="s">
        <v>44</v>
      </c>
      <c r="G88" s="8" t="s">
        <v>44</v>
      </c>
      <c r="H88" s="8" t="s">
        <v>12</v>
      </c>
    </row>
    <row r="89">
      <c r="A89" s="7" t="str">
        <f t="shared" si="6"/>
        <v>About Us Landing Page</v>
      </c>
      <c r="B89" s="8" t="s">
        <v>220</v>
      </c>
      <c r="C89" s="9" t="s">
        <v>221</v>
      </c>
      <c r="D89" s="3"/>
      <c r="E89" s="15" t="str">
        <f t="shared" si="7"/>
        <v>ABOUT US</v>
      </c>
      <c r="F89" s="8" t="s">
        <v>44</v>
      </c>
      <c r="G89" s="8" t="s">
        <v>44</v>
      </c>
      <c r="H89" s="8" t="s">
        <v>12</v>
      </c>
    </row>
    <row r="90">
      <c r="A90" s="7" t="str">
        <f t="shared" si="6"/>
        <v>About Us Landing Page</v>
      </c>
      <c r="B90" s="8" t="s">
        <v>222</v>
      </c>
      <c r="C90" s="9" t="s">
        <v>223</v>
      </c>
      <c r="D90" s="3"/>
      <c r="E90" s="15" t="str">
        <f t="shared" si="7"/>
        <v>ABOUT US</v>
      </c>
      <c r="F90" s="8" t="s">
        <v>44</v>
      </c>
      <c r="G90" s="8" t="s">
        <v>44</v>
      </c>
      <c r="H90" s="8" t="s">
        <v>12</v>
      </c>
    </row>
    <row r="91">
      <c r="A91" s="7" t="str">
        <f t="shared" si="6"/>
        <v>About Us Landing Page</v>
      </c>
      <c r="B91" s="8" t="s">
        <v>224</v>
      </c>
      <c r="C91" s="9" t="s">
        <v>225</v>
      </c>
      <c r="D91" s="3"/>
      <c r="E91" s="15" t="str">
        <f t="shared" si="7"/>
        <v>ABOUT US</v>
      </c>
      <c r="F91" s="8" t="s">
        <v>44</v>
      </c>
      <c r="G91" s="8" t="s">
        <v>44</v>
      </c>
      <c r="H91" s="8" t="s">
        <v>12</v>
      </c>
    </row>
    <row r="92">
      <c r="A92" s="7" t="str">
        <f t="shared" si="6"/>
        <v>About Us Landing Page</v>
      </c>
      <c r="B92" s="8" t="s">
        <v>226</v>
      </c>
      <c r="C92" s="9" t="s">
        <v>227</v>
      </c>
      <c r="D92" s="3"/>
      <c r="E92" s="15" t="str">
        <f t="shared" si="7"/>
        <v>ABOUT US</v>
      </c>
      <c r="F92" s="8" t="s">
        <v>44</v>
      </c>
      <c r="G92" s="8" t="s">
        <v>44</v>
      </c>
      <c r="H92" s="8" t="s">
        <v>12</v>
      </c>
    </row>
    <row r="93">
      <c r="A93" s="7" t="str">
        <f t="shared" si="6"/>
        <v>About Us Landing Page</v>
      </c>
      <c r="B93" s="8" t="s">
        <v>228</v>
      </c>
      <c r="C93" s="9" t="s">
        <v>229</v>
      </c>
      <c r="D93" s="3"/>
      <c r="E93" s="15" t="str">
        <f t="shared" si="7"/>
        <v>ABOUT US</v>
      </c>
      <c r="F93" s="8" t="s">
        <v>44</v>
      </c>
      <c r="G93" s="8" t="s">
        <v>44</v>
      </c>
      <c r="H93" s="8" t="s">
        <v>12</v>
      </c>
    </row>
    <row r="94">
      <c r="A94" s="7" t="str">
        <f t="shared" si="6"/>
        <v>About Us Landing Page</v>
      </c>
      <c r="B94" s="8" t="s">
        <v>230</v>
      </c>
      <c r="C94" s="9" t="s">
        <v>231</v>
      </c>
      <c r="D94" s="3"/>
      <c r="E94" s="15" t="str">
        <f t="shared" si="7"/>
        <v>ABOUT US</v>
      </c>
      <c r="F94" s="8" t="s">
        <v>44</v>
      </c>
      <c r="G94" s="8" t="s">
        <v>44</v>
      </c>
      <c r="H94" s="8" t="s">
        <v>12</v>
      </c>
    </row>
    <row r="95">
      <c r="A95" s="7" t="str">
        <f t="shared" si="6"/>
        <v>About Us Landing Page</v>
      </c>
      <c r="B95" s="8" t="s">
        <v>232</v>
      </c>
      <c r="C95" s="9" t="s">
        <v>233</v>
      </c>
      <c r="D95" s="3"/>
      <c r="E95" s="15" t="str">
        <f t="shared" si="7"/>
        <v>ABOUT US</v>
      </c>
      <c r="F95" s="8" t="s">
        <v>44</v>
      </c>
      <c r="G95" s="8" t="s">
        <v>44</v>
      </c>
      <c r="H95" s="8" t="s">
        <v>12</v>
      </c>
    </row>
    <row r="96">
      <c r="A96" s="7" t="str">
        <f t="shared" si="6"/>
        <v>About Us Landing Page</v>
      </c>
      <c r="B96" s="8" t="s">
        <v>234</v>
      </c>
      <c r="C96" s="9" t="s">
        <v>235</v>
      </c>
      <c r="D96" s="3"/>
      <c r="E96" s="15" t="str">
        <f t="shared" si="7"/>
        <v>ABOUT US</v>
      </c>
      <c r="F96" s="8" t="s">
        <v>44</v>
      </c>
      <c r="G96" s="8" t="s">
        <v>44</v>
      </c>
      <c r="H96" s="8" t="s">
        <v>12</v>
      </c>
    </row>
    <row r="97">
      <c r="A97" s="15" t="str">
        <f>HYPERLINK("https://drive.google.com/open?id=10z3s4OmB9vT77dfMojqdD7TVd9nVlBhx&amp;authuser=shana@woodenwick.com&amp;usp=drive_fs","Blog Homepage")</f>
        <v>Blog Homepage</v>
      </c>
      <c r="B97" s="8" t="s">
        <v>236</v>
      </c>
      <c r="C97" s="28" t="s">
        <v>237</v>
      </c>
      <c r="D97" s="3"/>
      <c r="F97" s="8" t="s">
        <v>44</v>
      </c>
      <c r="G97" s="8" t="s">
        <v>44</v>
      </c>
      <c r="H97" s="8" t="s">
        <v>12</v>
      </c>
    </row>
    <row r="98">
      <c r="A98" s="7" t="str">
        <f t="shared" ref="A98:A103" si="8">HYPERLINK("https://drive.google.com/open?id=1IibcUo5KHmU_CCK8dccBv37OtpH_jzFV&amp;authuser=shana@woodenwick.com&amp;usp=drive_fs","FAQ Landing Page")</f>
        <v>FAQ Landing Page</v>
      </c>
      <c r="B98" s="8" t="s">
        <v>137</v>
      </c>
      <c r="C98" s="9" t="s">
        <v>238</v>
      </c>
      <c r="D98" s="10" t="s">
        <v>239</v>
      </c>
      <c r="E98" s="15" t="str">
        <f t="shared" ref="E98:E99" si="9">HYPERLINK("https://docs.google.com/document/d/1SaAPCHlbfwkGJrfEtoe10ZflnT2tFtTmcFQpFkOA6tU/edit","FAQ")</f>
        <v>FAQ</v>
      </c>
      <c r="F98" s="8" t="s">
        <v>44</v>
      </c>
      <c r="G98" s="8" t="s">
        <v>44</v>
      </c>
      <c r="H98" s="8" t="s">
        <v>12</v>
      </c>
    </row>
    <row r="99">
      <c r="A99" s="7" t="str">
        <f t="shared" si="8"/>
        <v>FAQ Landing Page</v>
      </c>
      <c r="B99" s="8" t="s">
        <v>240</v>
      </c>
      <c r="C99" s="9" t="s">
        <v>241</v>
      </c>
      <c r="D99" s="10" t="s">
        <v>242</v>
      </c>
      <c r="E99" s="15" t="str">
        <f t="shared" si="9"/>
        <v>FAQ</v>
      </c>
      <c r="F99" s="8" t="s">
        <v>44</v>
      </c>
      <c r="G99" s="8" t="s">
        <v>44</v>
      </c>
      <c r="H99" s="8" t="s">
        <v>12</v>
      </c>
    </row>
    <row r="100">
      <c r="A100" s="7" t="str">
        <f t="shared" si="8"/>
        <v>FAQ Landing Page</v>
      </c>
      <c r="B100" s="8" t="s">
        <v>243</v>
      </c>
      <c r="C100" s="9" t="s">
        <v>244</v>
      </c>
      <c r="D100" s="3"/>
      <c r="F100" s="8" t="s">
        <v>44</v>
      </c>
      <c r="G100" s="8" t="s">
        <v>44</v>
      </c>
      <c r="H100" s="8" t="s">
        <v>12</v>
      </c>
    </row>
    <row r="101">
      <c r="A101" s="7" t="str">
        <f t="shared" si="8"/>
        <v>FAQ Landing Page</v>
      </c>
      <c r="B101" s="8" t="s">
        <v>245</v>
      </c>
      <c r="C101" s="27" t="str">
        <f>HYPERLINK("https://www.youtube.com/watch?v=Y-xojN0kSy4","https://www.youtube.com/watch?v=Y-xojN0kSy4")</f>
        <v>https://www.youtube.com/watch?v=Y-xojN0kSy4</v>
      </c>
      <c r="D101" s="13"/>
      <c r="F101" s="8" t="s">
        <v>44</v>
      </c>
      <c r="G101" s="8" t="s">
        <v>44</v>
      </c>
      <c r="H101" s="8" t="s">
        <v>12</v>
      </c>
    </row>
    <row r="102">
      <c r="A102" s="7" t="str">
        <f t="shared" si="8"/>
        <v>FAQ Landing Page</v>
      </c>
      <c r="B102" s="8" t="s">
        <v>246</v>
      </c>
      <c r="C102" s="9" t="s">
        <v>247</v>
      </c>
      <c r="D102" s="3"/>
      <c r="F102" s="8" t="s">
        <v>44</v>
      </c>
      <c r="G102" s="8" t="s">
        <v>44</v>
      </c>
      <c r="H102" s="8" t="s">
        <v>12</v>
      </c>
    </row>
    <row r="103">
      <c r="A103" s="7" t="str">
        <f t="shared" si="8"/>
        <v>FAQ Landing Page</v>
      </c>
      <c r="B103" s="8" t="s">
        <v>248</v>
      </c>
      <c r="C103" s="9" t="s">
        <v>249</v>
      </c>
      <c r="D103" s="3"/>
      <c r="F103" s="8" t="s">
        <v>44</v>
      </c>
      <c r="G103" s="8" t="s">
        <v>44</v>
      </c>
      <c r="H103" s="8" t="s">
        <v>12</v>
      </c>
    </row>
    <row r="104">
      <c r="A104" s="19" t="s">
        <v>250</v>
      </c>
      <c r="B104" s="8" t="s">
        <v>251</v>
      </c>
      <c r="C104" s="9" t="s">
        <v>252</v>
      </c>
      <c r="D104" s="3"/>
      <c r="F104" s="8"/>
      <c r="G104" s="8"/>
      <c r="H104" s="8"/>
    </row>
    <row r="105">
      <c r="A105" s="19" t="s">
        <v>250</v>
      </c>
      <c r="B105" s="8" t="s">
        <v>253</v>
      </c>
      <c r="C105" s="9" t="s">
        <v>254</v>
      </c>
      <c r="D105" s="3"/>
      <c r="F105" s="8"/>
      <c r="G105" s="8"/>
      <c r="H105" s="8"/>
    </row>
    <row r="106">
      <c r="A106" s="15" t="str">
        <f>HYPERLINK("https://drive.google.com/open?id=1DuWtnBZKaKb6gLRr9FphkvMdJdlLwMXB&amp;authuser=shana@woodenwick.com&amp;usp=drive_fs","Fragrance Percentage Chart Landing Page")</f>
        <v>Fragrance Percentage Chart Landing Page</v>
      </c>
      <c r="B106" s="8" t="s">
        <v>137</v>
      </c>
      <c r="C106" s="9" t="s">
        <v>255</v>
      </c>
      <c r="D106" s="10" t="s">
        <v>256</v>
      </c>
      <c r="F106" s="8" t="s">
        <v>44</v>
      </c>
      <c r="G106" s="8" t="s">
        <v>44</v>
      </c>
      <c r="H106" s="8" t="s">
        <v>12</v>
      </c>
    </row>
    <row r="107">
      <c r="A107" s="7" t="str">
        <f t="shared" ref="A107:A108" si="10">HYPERLINK("https://drive.google.com/open?id=1EOgpRn_uUIwGYp7I-f5sxljzddhFvh-j&amp;authuser=shana@woodenwick.com&amp;usp=drive_fs","Heat Gun Guide Landing Page")</f>
        <v>Heat Gun Guide Landing Page</v>
      </c>
      <c r="B107" s="8" t="s">
        <v>137</v>
      </c>
      <c r="C107" s="9" t="s">
        <v>257</v>
      </c>
      <c r="D107" s="10" t="s">
        <v>258</v>
      </c>
      <c r="E107" s="15" t="str">
        <f>HYPERLINK("https://docs.google.com/document/d/1Zd3JspQY-0iWpSq3HqkabxtHW-zTfz-km8uDDt6bFjE/edit","Heat Gun")</f>
        <v>Heat Gun</v>
      </c>
      <c r="F107" s="8" t="s">
        <v>44</v>
      </c>
      <c r="G107" s="8" t="s">
        <v>44</v>
      </c>
      <c r="H107" s="8" t="s">
        <v>12</v>
      </c>
    </row>
    <row r="108">
      <c r="A108" s="7" t="str">
        <f t="shared" si="10"/>
        <v>Heat Gun Guide Landing Page</v>
      </c>
      <c r="B108" s="8" t="s">
        <v>259</v>
      </c>
      <c r="C108" s="9" t="s">
        <v>260</v>
      </c>
      <c r="D108" s="10"/>
      <c r="F108" s="8" t="s">
        <v>44</v>
      </c>
      <c r="G108" s="8" t="s">
        <v>44</v>
      </c>
      <c r="H108" s="8" t="s">
        <v>12</v>
      </c>
    </row>
    <row r="109">
      <c r="A109" s="15" t="str">
        <f>HYPERLINK("https://drive.google.com/open?id=1Eu5CvN-JmFv-5VIF7BkpOacLU0y64L-h&amp;authuser=shana@woodenwick.com&amp;usp=drive_fs","Patents Landing Page")</f>
        <v>Patents Landing Page</v>
      </c>
      <c r="B109" s="8" t="s">
        <v>137</v>
      </c>
      <c r="C109" s="9" t="s">
        <v>261</v>
      </c>
      <c r="D109" s="10" t="s">
        <v>262</v>
      </c>
      <c r="E109" s="15" t="str">
        <f>HYPERLINK("https://docs.google.com/document/d/15zM45WqFYSrCBo6zwpK-SC2TOmuNFJC45XzhLTTP3U4/edit","Patents")</f>
        <v>Patents</v>
      </c>
      <c r="F109" s="8" t="s">
        <v>44</v>
      </c>
      <c r="G109" s="8" t="s">
        <v>44</v>
      </c>
      <c r="H109" s="8" t="s">
        <v>12</v>
      </c>
    </row>
    <row r="110">
      <c r="A110" s="7" t="str">
        <f>HYPERLINK("https://drive.google.com/open?id=1FSUa6WvYyiy4Fj34qV1YlMSYqTxI2G-8&amp;authuser=shana@woodenwick.com&amp;usp=drive_fs","Privacy Policy Landing Page")</f>
        <v>Privacy Policy Landing Page</v>
      </c>
      <c r="B110" s="8" t="s">
        <v>137</v>
      </c>
      <c r="C110" s="9" t="s">
        <v>263</v>
      </c>
      <c r="D110" s="10" t="s">
        <v>264</v>
      </c>
      <c r="E110" s="15" t="str">
        <f>HYPERLINK("https://docs.google.com/document/d/1p_HEtMeUNTr9P3vTrN0cBe6vZ6jfdSLzPRyxwTzQ7SU/edit","Privacy Policy")</f>
        <v>Privacy Policy</v>
      </c>
      <c r="F110" s="8" t="s">
        <v>44</v>
      </c>
      <c r="G110" s="8" t="s">
        <v>44</v>
      </c>
      <c r="H110" s="8" t="s">
        <v>12</v>
      </c>
    </row>
    <row r="111">
      <c r="A111" s="15" t="str">
        <f>HYPERLINK("https://drive.google.com/open?id=1G939o0A23QtQCCZNur-iCEy1rnbX_fHi&amp;authuser=shana@woodenwick.com&amp;usp=drive_fs","Shipping + Returns Landing Page")</f>
        <v>Shipping + Returns Landing Page</v>
      </c>
      <c r="B111" s="8" t="s">
        <v>137</v>
      </c>
      <c r="C111" s="9" t="s">
        <v>265</v>
      </c>
      <c r="D111" s="3"/>
      <c r="E111" s="15" t="str">
        <f>HYPERLINK("https://docs.google.com/document/d/1XTPMcIbTqYV8eOb5ZxsLaJsJ0Z_XCzdfg4gPCRZE_t0/edit","Shipping + Returns")</f>
        <v>Shipping + Returns</v>
      </c>
      <c r="F111" s="8" t="s">
        <v>44</v>
      </c>
      <c r="G111" s="8" t="s">
        <v>44</v>
      </c>
      <c r="H111" s="8" t="s">
        <v>12</v>
      </c>
    </row>
    <row r="112">
      <c r="A112" s="7" t="str">
        <f>HYPERLINK("https://drive.google.com/open?id=1KdRICAss_Asuqe6KHNV6BMrvjcU06EHz&amp;authuser=shana@woodenwick.com&amp;usp=drive_fs","Wick Buying (Wax Spec) Guide Landing Page")</f>
        <v>Wick Buying (Wax Spec) Guide Landing Page</v>
      </c>
      <c r="B112" s="8" t="s">
        <v>137</v>
      </c>
      <c r="C112" s="9" t="s">
        <v>266</v>
      </c>
      <c r="D112" s="10" t="s">
        <v>267</v>
      </c>
      <c r="E112" s="30" t="str">
        <f>HYPERLINK("https://docs.google.com/document/d/1hg2JKE-GDtw3AhfzHxsu6CUJb7e_Kauj_Ssk9PaRmjA/edit","Wax to Wick")</f>
        <v>Wax to Wick</v>
      </c>
      <c r="F112" s="8" t="s">
        <v>44</v>
      </c>
      <c r="G112" s="8" t="s">
        <v>44</v>
      </c>
      <c r="H112" s="8" t="s">
        <v>12</v>
      </c>
    </row>
    <row r="113">
      <c r="A113" s="15" t="str">
        <f>HYPERLINK("https://drive.google.com/open?id=1Cj-uwCHNdxoh8zBhQHqXJE6VxI7Xc0j8&amp;authuser=shana@woodenwick.com&amp;usp=drive_fs","404 Error Page")</f>
        <v>404 Error Page</v>
      </c>
      <c r="B113" s="8" t="s">
        <v>137</v>
      </c>
      <c r="C113" s="9" t="s">
        <v>268</v>
      </c>
      <c r="D113" s="10" t="s">
        <v>269</v>
      </c>
      <c r="F113" s="8" t="s">
        <v>44</v>
      </c>
      <c r="G113" s="8" t="s">
        <v>44</v>
      </c>
      <c r="H113" s="8" t="s">
        <v>12</v>
      </c>
    </row>
    <row r="114">
      <c r="A114" s="8" t="s">
        <v>270</v>
      </c>
      <c r="B114" s="22" t="s">
        <v>271</v>
      </c>
      <c r="C114" s="3"/>
      <c r="D114" s="13" t="s">
        <v>272</v>
      </c>
    </row>
    <row r="115">
      <c r="A115" s="15" t="str">
        <f>HYPERLINK("https://docs.google.com/document/d/1PTEEXla3cbF-KpsrO79J3OIgKvl94LSxg4PDSF11Ot4/edit","BLOG FULL LIST")</f>
        <v>BLOG FULL LIST</v>
      </c>
      <c r="C115" s="3"/>
      <c r="D115" s="3"/>
    </row>
    <row r="116">
      <c r="C116" s="3"/>
      <c r="D116" s="3"/>
    </row>
    <row r="117">
      <c r="A117" s="31" t="str">
        <f>HYPERLINK("https://drive.google.com/drive/u/0/folders/1vIRpnQjbFNxmDrwCK9GEfRWJuTKxxQtV","LICENSE AGREEMENT ")</f>
        <v>LICENSE AGREEMENT </v>
      </c>
      <c r="C117" s="3"/>
      <c r="D117" s="3"/>
    </row>
    <row r="118">
      <c r="C118" s="3"/>
      <c r="D118" s="3"/>
    </row>
    <row r="119">
      <c r="C119" s="3"/>
      <c r="D119" s="3"/>
    </row>
    <row r="120">
      <c r="C120" s="3"/>
      <c r="D120" s="3"/>
    </row>
    <row r="121">
      <c r="C121" s="3"/>
      <c r="D121" s="3"/>
    </row>
    <row r="122">
      <c r="C122" s="3"/>
      <c r="D122" s="3"/>
    </row>
    <row r="123">
      <c r="C123" s="3"/>
      <c r="D123" s="3"/>
    </row>
    <row r="124">
      <c r="C124" s="3"/>
      <c r="D124" s="3"/>
    </row>
    <row r="125">
      <c r="C125" s="3"/>
      <c r="D125" s="3"/>
    </row>
    <row r="126">
      <c r="C126" s="3"/>
      <c r="D126" s="3"/>
    </row>
    <row r="127">
      <c r="C127" s="3"/>
      <c r="D127" s="3"/>
    </row>
    <row r="128">
      <c r="C128" s="3"/>
      <c r="D128" s="3"/>
    </row>
    <row r="129">
      <c r="C129" s="3"/>
      <c r="D129" s="3"/>
    </row>
    <row r="130">
      <c r="C130" s="3"/>
      <c r="D130" s="3"/>
    </row>
    <row r="131">
      <c r="C131" s="3"/>
      <c r="D131" s="3"/>
    </row>
    <row r="132">
      <c r="C132" s="3"/>
      <c r="D132" s="3"/>
    </row>
    <row r="133">
      <c r="C133" s="3"/>
      <c r="D133" s="3"/>
    </row>
    <row r="134">
      <c r="C134" s="3"/>
      <c r="D134" s="3"/>
    </row>
    <row r="135">
      <c r="C135" s="3"/>
      <c r="D135" s="3"/>
    </row>
    <row r="136">
      <c r="C136" s="3"/>
      <c r="D136" s="3"/>
    </row>
    <row r="137">
      <c r="C137" s="3"/>
      <c r="D137" s="3"/>
    </row>
    <row r="138">
      <c r="C138" s="3"/>
      <c r="D138" s="3"/>
    </row>
    <row r="139">
      <c r="C139" s="3"/>
      <c r="D139" s="3"/>
    </row>
    <row r="140">
      <c r="C140" s="3"/>
      <c r="D140" s="3"/>
    </row>
    <row r="141">
      <c r="C141" s="3"/>
      <c r="D141" s="3"/>
    </row>
    <row r="142">
      <c r="C142" s="3"/>
      <c r="D142" s="3"/>
    </row>
    <row r="143">
      <c r="C143" s="3"/>
      <c r="D143" s="3"/>
    </row>
    <row r="144">
      <c r="C144" s="3"/>
      <c r="D144" s="3"/>
    </row>
    <row r="145">
      <c r="C145" s="3"/>
      <c r="D145" s="3"/>
    </row>
    <row r="146">
      <c r="C146" s="3"/>
      <c r="D146" s="3"/>
    </row>
    <row r="147">
      <c r="C147" s="3"/>
      <c r="D147" s="3"/>
    </row>
    <row r="148">
      <c r="C148" s="3"/>
      <c r="D148" s="3"/>
    </row>
    <row r="149">
      <c r="C149" s="3"/>
      <c r="D149" s="3"/>
    </row>
    <row r="150">
      <c r="C150" s="3"/>
      <c r="D150" s="3"/>
    </row>
    <row r="151">
      <c r="C151" s="3"/>
      <c r="D151" s="3"/>
    </row>
    <row r="152">
      <c r="C152" s="3"/>
      <c r="D152" s="3"/>
    </row>
    <row r="153">
      <c r="C153" s="3"/>
      <c r="D153" s="3"/>
    </row>
    <row r="154">
      <c r="C154" s="3"/>
      <c r="D154" s="3"/>
    </row>
    <row r="155">
      <c r="C155" s="3"/>
      <c r="D155" s="3"/>
    </row>
    <row r="156">
      <c r="C156" s="3"/>
      <c r="D156" s="3"/>
    </row>
    <row r="157">
      <c r="C157" s="3"/>
      <c r="D157" s="3"/>
    </row>
    <row r="158">
      <c r="C158" s="3"/>
      <c r="D158" s="3"/>
    </row>
    <row r="159">
      <c r="C159" s="3"/>
      <c r="D159" s="3"/>
    </row>
    <row r="160">
      <c r="C160" s="3"/>
      <c r="D160" s="3"/>
    </row>
    <row r="161">
      <c r="C161" s="3"/>
      <c r="D161" s="3"/>
    </row>
    <row r="162">
      <c r="C162" s="3"/>
      <c r="D162" s="3"/>
    </row>
    <row r="163">
      <c r="C163" s="3"/>
      <c r="D163" s="3"/>
    </row>
    <row r="164">
      <c r="C164" s="3"/>
      <c r="D164" s="3"/>
    </row>
    <row r="165">
      <c r="C165" s="3"/>
      <c r="D165" s="3"/>
    </row>
    <row r="166">
      <c r="C166" s="3"/>
      <c r="D166" s="3"/>
    </row>
    <row r="167">
      <c r="C167" s="3"/>
      <c r="D167" s="3"/>
    </row>
    <row r="168">
      <c r="C168" s="3"/>
      <c r="D168" s="3"/>
    </row>
    <row r="169">
      <c r="C169" s="3"/>
      <c r="D169" s="3"/>
    </row>
    <row r="170">
      <c r="C170" s="3"/>
      <c r="D170" s="3"/>
    </row>
    <row r="171">
      <c r="C171" s="3"/>
      <c r="D171" s="3"/>
    </row>
    <row r="172">
      <c r="C172" s="3"/>
      <c r="D172" s="3"/>
    </row>
    <row r="173">
      <c r="C173" s="3"/>
      <c r="D173" s="3"/>
    </row>
    <row r="174">
      <c r="C174" s="3"/>
      <c r="D174" s="3"/>
    </row>
    <row r="175">
      <c r="C175" s="3"/>
      <c r="D175" s="3"/>
    </row>
    <row r="176">
      <c r="C176" s="3"/>
      <c r="D176" s="3"/>
    </row>
    <row r="177">
      <c r="C177" s="3"/>
      <c r="D177" s="3"/>
    </row>
    <row r="178">
      <c r="C178" s="3"/>
      <c r="D178" s="3"/>
    </row>
    <row r="179">
      <c r="C179" s="3"/>
      <c r="D179" s="3"/>
    </row>
    <row r="180">
      <c r="C180" s="3"/>
      <c r="D180" s="3"/>
    </row>
    <row r="181">
      <c r="C181" s="3"/>
      <c r="D181" s="3"/>
    </row>
    <row r="182">
      <c r="C182" s="3"/>
      <c r="D182" s="3"/>
    </row>
    <row r="183">
      <c r="C183" s="3"/>
      <c r="D183" s="3"/>
    </row>
    <row r="184">
      <c r="C184" s="3"/>
      <c r="D184" s="3"/>
    </row>
    <row r="185">
      <c r="C185" s="3"/>
      <c r="D185" s="3"/>
    </row>
    <row r="186">
      <c r="C186" s="3"/>
      <c r="D186" s="3"/>
    </row>
    <row r="187">
      <c r="C187" s="3"/>
      <c r="D187" s="3"/>
    </row>
    <row r="188">
      <c r="C188" s="3"/>
      <c r="D188" s="3"/>
    </row>
    <row r="189">
      <c r="C189" s="3"/>
      <c r="D189" s="3"/>
    </row>
    <row r="190">
      <c r="C190" s="3"/>
      <c r="D190" s="3"/>
    </row>
    <row r="191">
      <c r="C191" s="3"/>
      <c r="D191" s="3"/>
    </row>
    <row r="192">
      <c r="C192" s="3"/>
      <c r="D192" s="3"/>
    </row>
    <row r="193">
      <c r="C193" s="3"/>
      <c r="D193" s="3"/>
    </row>
    <row r="194">
      <c r="C194" s="3"/>
      <c r="D194" s="3"/>
    </row>
    <row r="195">
      <c r="C195" s="3"/>
      <c r="D195" s="3"/>
    </row>
    <row r="196">
      <c r="C196" s="3"/>
      <c r="D196" s="3"/>
    </row>
    <row r="197">
      <c r="C197" s="3"/>
      <c r="D197" s="3"/>
    </row>
    <row r="198">
      <c r="C198" s="3"/>
      <c r="D198" s="3"/>
    </row>
    <row r="199">
      <c r="C199" s="3"/>
      <c r="D199" s="3"/>
    </row>
    <row r="200">
      <c r="C200" s="3"/>
      <c r="D200" s="3"/>
    </row>
    <row r="201">
      <c r="C201" s="3"/>
      <c r="D201" s="3"/>
    </row>
    <row r="202">
      <c r="C202" s="3"/>
      <c r="D202" s="3"/>
    </row>
    <row r="203">
      <c r="C203" s="3"/>
      <c r="D203" s="3"/>
    </row>
    <row r="204">
      <c r="C204" s="3"/>
      <c r="D204" s="3"/>
    </row>
    <row r="205">
      <c r="C205" s="3"/>
      <c r="D205" s="3"/>
    </row>
    <row r="206">
      <c r="C206" s="3"/>
      <c r="D206" s="3"/>
    </row>
    <row r="207">
      <c r="C207" s="3"/>
      <c r="D207" s="3"/>
    </row>
    <row r="208">
      <c r="C208" s="3"/>
      <c r="D208" s="3"/>
    </row>
    <row r="209">
      <c r="C209" s="3"/>
      <c r="D209" s="3"/>
    </row>
    <row r="210">
      <c r="C210" s="3"/>
      <c r="D210" s="3"/>
    </row>
    <row r="211">
      <c r="C211" s="3"/>
      <c r="D211" s="3"/>
    </row>
    <row r="212">
      <c r="C212" s="3"/>
      <c r="D212" s="3"/>
    </row>
    <row r="213">
      <c r="C213" s="3"/>
      <c r="D213" s="3"/>
    </row>
    <row r="214">
      <c r="C214" s="3"/>
      <c r="D214" s="3"/>
    </row>
    <row r="215">
      <c r="C215" s="3"/>
      <c r="D215" s="3"/>
    </row>
    <row r="216">
      <c r="C216" s="3"/>
      <c r="D216" s="3"/>
    </row>
    <row r="217">
      <c r="C217" s="3"/>
      <c r="D217" s="3"/>
    </row>
    <row r="218">
      <c r="C218" s="3"/>
      <c r="D218" s="3"/>
    </row>
    <row r="219">
      <c r="C219" s="3"/>
      <c r="D219" s="3"/>
    </row>
    <row r="220">
      <c r="C220" s="3"/>
      <c r="D220" s="3"/>
    </row>
    <row r="221">
      <c r="C221" s="3"/>
      <c r="D221" s="3"/>
    </row>
    <row r="222">
      <c r="C222" s="3"/>
      <c r="D222" s="3"/>
    </row>
    <row r="223">
      <c r="C223" s="3"/>
      <c r="D223" s="3"/>
    </row>
    <row r="224">
      <c r="C224" s="3"/>
      <c r="D224" s="3"/>
    </row>
    <row r="225">
      <c r="C225" s="3"/>
      <c r="D225" s="3"/>
    </row>
    <row r="226">
      <c r="C226" s="3"/>
      <c r="D226" s="3"/>
    </row>
    <row r="227">
      <c r="C227" s="3"/>
      <c r="D227" s="3"/>
    </row>
    <row r="228">
      <c r="C228" s="3"/>
      <c r="D228" s="3"/>
    </row>
    <row r="229">
      <c r="C229" s="3"/>
      <c r="D229" s="3"/>
    </row>
    <row r="230">
      <c r="C230" s="3"/>
      <c r="D230" s="3"/>
    </row>
    <row r="231">
      <c r="C231" s="3"/>
      <c r="D231" s="3"/>
    </row>
    <row r="232">
      <c r="C232" s="3"/>
      <c r="D232" s="3"/>
    </row>
    <row r="233">
      <c r="C233" s="3"/>
      <c r="D233" s="3"/>
    </row>
    <row r="234">
      <c r="C234" s="3"/>
      <c r="D234" s="3"/>
    </row>
    <row r="235">
      <c r="C235" s="3"/>
      <c r="D235" s="3"/>
    </row>
    <row r="236">
      <c r="C236" s="3"/>
      <c r="D236" s="3"/>
    </row>
    <row r="237">
      <c r="C237" s="3"/>
      <c r="D237" s="3"/>
    </row>
    <row r="238">
      <c r="C238" s="3"/>
      <c r="D238" s="3"/>
    </row>
    <row r="239">
      <c r="C239" s="3"/>
      <c r="D239" s="3"/>
    </row>
    <row r="240">
      <c r="C240" s="3"/>
      <c r="D240" s="3"/>
    </row>
    <row r="241">
      <c r="C241" s="3"/>
      <c r="D241" s="3"/>
    </row>
    <row r="242">
      <c r="C242" s="3"/>
      <c r="D242" s="3"/>
    </row>
    <row r="243">
      <c r="C243" s="3"/>
      <c r="D243" s="3"/>
    </row>
    <row r="244">
      <c r="C244" s="3"/>
      <c r="D244" s="3"/>
    </row>
    <row r="245">
      <c r="C245" s="3"/>
      <c r="D245" s="3"/>
    </row>
    <row r="246">
      <c r="C246" s="3"/>
      <c r="D246" s="3"/>
    </row>
    <row r="247">
      <c r="C247" s="3"/>
      <c r="D247" s="3"/>
    </row>
    <row r="248">
      <c r="C248" s="3"/>
      <c r="D248" s="3"/>
    </row>
    <row r="249">
      <c r="C249" s="3"/>
      <c r="D249" s="3"/>
    </row>
    <row r="250">
      <c r="C250" s="3"/>
      <c r="D250" s="3"/>
    </row>
    <row r="251">
      <c r="C251" s="3"/>
      <c r="D251" s="3"/>
    </row>
    <row r="252">
      <c r="C252" s="3"/>
      <c r="D252" s="3"/>
    </row>
    <row r="253">
      <c r="C253" s="3"/>
      <c r="D253" s="3"/>
    </row>
    <row r="254">
      <c r="C254" s="3"/>
      <c r="D254" s="3"/>
    </row>
    <row r="255">
      <c r="C255" s="3"/>
      <c r="D255" s="3"/>
    </row>
    <row r="256">
      <c r="C256" s="3"/>
      <c r="D256" s="3"/>
    </row>
    <row r="257">
      <c r="C257" s="3"/>
      <c r="D257" s="3"/>
    </row>
    <row r="258">
      <c r="C258" s="3"/>
      <c r="D258" s="3"/>
    </row>
    <row r="259">
      <c r="C259" s="3"/>
      <c r="D259" s="3"/>
    </row>
    <row r="260">
      <c r="C260" s="3"/>
      <c r="D260" s="3"/>
    </row>
    <row r="261">
      <c r="C261" s="3"/>
      <c r="D261" s="3"/>
    </row>
    <row r="262">
      <c r="C262" s="3"/>
      <c r="D262" s="3"/>
    </row>
    <row r="263">
      <c r="C263" s="3"/>
      <c r="D263" s="3"/>
    </row>
    <row r="264">
      <c r="C264" s="3"/>
      <c r="D264" s="3"/>
    </row>
    <row r="265">
      <c r="C265" s="3"/>
      <c r="D265" s="3"/>
    </row>
    <row r="266">
      <c r="C266" s="3"/>
      <c r="D266" s="3"/>
    </row>
    <row r="267">
      <c r="C267" s="3"/>
      <c r="D267" s="3"/>
    </row>
    <row r="268">
      <c r="C268" s="3"/>
      <c r="D268" s="3"/>
    </row>
    <row r="269">
      <c r="C269" s="3"/>
      <c r="D269" s="3"/>
    </row>
    <row r="270">
      <c r="C270" s="3"/>
      <c r="D270" s="3"/>
    </row>
    <row r="271">
      <c r="C271" s="3"/>
      <c r="D271" s="3"/>
    </row>
    <row r="272">
      <c r="C272" s="3"/>
      <c r="D272" s="3"/>
    </row>
    <row r="273">
      <c r="C273" s="3"/>
      <c r="D273" s="3"/>
    </row>
    <row r="274">
      <c r="C274" s="3"/>
      <c r="D274" s="3"/>
    </row>
    <row r="275">
      <c r="C275" s="3"/>
      <c r="D275" s="3"/>
    </row>
    <row r="276">
      <c r="C276" s="3"/>
      <c r="D276" s="3"/>
    </row>
    <row r="277">
      <c r="C277" s="3"/>
      <c r="D277" s="3"/>
    </row>
    <row r="278">
      <c r="C278" s="3"/>
      <c r="D278" s="3"/>
    </row>
    <row r="279">
      <c r="C279" s="3"/>
      <c r="D279" s="3"/>
    </row>
    <row r="280">
      <c r="C280" s="3"/>
      <c r="D280" s="3"/>
    </row>
    <row r="281">
      <c r="C281" s="3"/>
      <c r="D281" s="3"/>
    </row>
    <row r="282">
      <c r="C282" s="3"/>
      <c r="D282" s="3"/>
    </row>
    <row r="283">
      <c r="C283" s="3"/>
      <c r="D283" s="3"/>
    </row>
    <row r="284">
      <c r="C284" s="3"/>
      <c r="D284" s="3"/>
    </row>
    <row r="285">
      <c r="C285" s="3"/>
      <c r="D285" s="3"/>
    </row>
    <row r="286">
      <c r="C286" s="3"/>
      <c r="D286" s="3"/>
    </row>
    <row r="287">
      <c r="C287" s="3"/>
      <c r="D287" s="3"/>
    </row>
    <row r="288">
      <c r="C288" s="3"/>
      <c r="D288" s="3"/>
    </row>
    <row r="289">
      <c r="C289" s="3"/>
      <c r="D289" s="3"/>
    </row>
    <row r="290">
      <c r="C290" s="3"/>
      <c r="D290" s="3"/>
    </row>
    <row r="291">
      <c r="C291" s="3"/>
      <c r="D291" s="3"/>
    </row>
    <row r="292">
      <c r="C292" s="3"/>
      <c r="D292" s="3"/>
    </row>
    <row r="293">
      <c r="C293" s="3"/>
      <c r="D293" s="3"/>
    </row>
    <row r="294">
      <c r="C294" s="3"/>
      <c r="D294" s="3"/>
    </row>
    <row r="295">
      <c r="C295" s="3"/>
      <c r="D295" s="3"/>
    </row>
    <row r="296">
      <c r="C296" s="3"/>
      <c r="D296" s="3"/>
    </row>
    <row r="297">
      <c r="C297" s="3"/>
      <c r="D297" s="3"/>
    </row>
    <row r="298">
      <c r="C298" s="3"/>
      <c r="D298" s="3"/>
    </row>
    <row r="299">
      <c r="C299" s="3"/>
      <c r="D299" s="3"/>
    </row>
    <row r="300">
      <c r="C300" s="3"/>
      <c r="D300" s="3"/>
    </row>
    <row r="301">
      <c r="C301" s="3"/>
      <c r="D301" s="3"/>
    </row>
    <row r="302">
      <c r="C302" s="3"/>
      <c r="D302" s="3"/>
    </row>
    <row r="303">
      <c r="C303" s="3"/>
      <c r="D303" s="3"/>
    </row>
    <row r="304">
      <c r="C304" s="3"/>
      <c r="D304" s="3"/>
    </row>
    <row r="305">
      <c r="C305" s="3"/>
      <c r="D305" s="3"/>
    </row>
    <row r="306">
      <c r="C306" s="3"/>
      <c r="D306" s="3"/>
    </row>
    <row r="307">
      <c r="C307" s="3"/>
      <c r="D307" s="3"/>
    </row>
    <row r="308">
      <c r="C308" s="3"/>
      <c r="D308" s="3"/>
    </row>
    <row r="309">
      <c r="C309" s="3"/>
      <c r="D309" s="3"/>
    </row>
    <row r="310">
      <c r="C310" s="3"/>
      <c r="D310" s="3"/>
    </row>
    <row r="311">
      <c r="C311" s="3"/>
      <c r="D311" s="3"/>
    </row>
    <row r="312">
      <c r="C312" s="3"/>
      <c r="D312" s="3"/>
    </row>
    <row r="313">
      <c r="C313" s="3"/>
      <c r="D313" s="3"/>
    </row>
    <row r="314">
      <c r="C314" s="3"/>
      <c r="D314" s="3"/>
    </row>
    <row r="315">
      <c r="C315" s="3"/>
      <c r="D315" s="3"/>
    </row>
    <row r="316">
      <c r="C316" s="3"/>
      <c r="D316" s="3"/>
    </row>
    <row r="317">
      <c r="C317" s="3"/>
      <c r="D317" s="3"/>
    </row>
    <row r="318">
      <c r="C318" s="3"/>
      <c r="D318" s="3"/>
    </row>
    <row r="319">
      <c r="C319" s="3"/>
      <c r="D319" s="3"/>
    </row>
    <row r="320">
      <c r="C320" s="3"/>
      <c r="D320" s="3"/>
    </row>
    <row r="321">
      <c r="C321" s="3"/>
      <c r="D321" s="3"/>
    </row>
    <row r="322">
      <c r="C322" s="3"/>
      <c r="D322" s="3"/>
    </row>
    <row r="323">
      <c r="C323" s="3"/>
      <c r="D323" s="3"/>
    </row>
    <row r="324">
      <c r="C324" s="3"/>
      <c r="D324" s="3"/>
    </row>
    <row r="325">
      <c r="C325" s="3"/>
      <c r="D325" s="3"/>
    </row>
    <row r="326">
      <c r="C326" s="3"/>
      <c r="D326" s="3"/>
    </row>
    <row r="327">
      <c r="C327" s="3"/>
      <c r="D327" s="3"/>
    </row>
    <row r="328">
      <c r="C328" s="3"/>
      <c r="D328" s="3"/>
    </row>
    <row r="329">
      <c r="C329" s="3"/>
      <c r="D329" s="3"/>
    </row>
    <row r="330">
      <c r="C330" s="3"/>
      <c r="D330" s="3"/>
    </row>
    <row r="331">
      <c r="C331" s="3"/>
      <c r="D331" s="3"/>
    </row>
    <row r="332">
      <c r="C332" s="3"/>
      <c r="D332" s="3"/>
    </row>
    <row r="333">
      <c r="C333" s="3"/>
      <c r="D333" s="3"/>
    </row>
    <row r="334">
      <c r="C334" s="3"/>
      <c r="D334" s="3"/>
    </row>
    <row r="335">
      <c r="C335" s="3"/>
      <c r="D335" s="3"/>
    </row>
    <row r="336">
      <c r="C336" s="3"/>
      <c r="D336" s="3"/>
    </row>
    <row r="337">
      <c r="C337" s="3"/>
      <c r="D337" s="3"/>
    </row>
    <row r="338">
      <c r="C338" s="3"/>
      <c r="D338" s="3"/>
    </row>
    <row r="339">
      <c r="C339" s="3"/>
      <c r="D339" s="3"/>
    </row>
    <row r="340">
      <c r="C340" s="3"/>
      <c r="D340" s="3"/>
    </row>
    <row r="341">
      <c r="C341" s="3"/>
      <c r="D341" s="3"/>
    </row>
    <row r="342">
      <c r="C342" s="3"/>
      <c r="D342" s="3"/>
    </row>
    <row r="343">
      <c r="C343" s="3"/>
      <c r="D343" s="3"/>
    </row>
    <row r="344">
      <c r="C344" s="3"/>
      <c r="D344" s="3"/>
    </row>
    <row r="345">
      <c r="C345" s="3"/>
      <c r="D345" s="3"/>
    </row>
    <row r="346">
      <c r="C346" s="3"/>
      <c r="D346" s="3"/>
    </row>
    <row r="347">
      <c r="C347" s="3"/>
      <c r="D347" s="3"/>
    </row>
    <row r="348">
      <c r="C348" s="3"/>
      <c r="D348" s="3"/>
    </row>
    <row r="349">
      <c r="C349" s="3"/>
      <c r="D349" s="3"/>
    </row>
    <row r="350">
      <c r="C350" s="3"/>
      <c r="D350" s="3"/>
    </row>
    <row r="351">
      <c r="C351" s="3"/>
      <c r="D351" s="3"/>
    </row>
    <row r="352">
      <c r="C352" s="3"/>
      <c r="D352" s="3"/>
    </row>
    <row r="353">
      <c r="C353" s="3"/>
      <c r="D353" s="3"/>
    </row>
    <row r="354">
      <c r="C354" s="3"/>
      <c r="D354" s="3"/>
    </row>
    <row r="355">
      <c r="C355" s="3"/>
      <c r="D355" s="3"/>
    </row>
    <row r="356">
      <c r="C356" s="3"/>
      <c r="D356" s="3"/>
    </row>
    <row r="357">
      <c r="C357" s="3"/>
      <c r="D357" s="3"/>
    </row>
    <row r="358">
      <c r="C358" s="3"/>
      <c r="D358" s="3"/>
    </row>
    <row r="359">
      <c r="C359" s="3"/>
      <c r="D359" s="3"/>
    </row>
    <row r="360">
      <c r="C360" s="3"/>
      <c r="D360" s="3"/>
    </row>
    <row r="361">
      <c r="C361" s="3"/>
      <c r="D361" s="3"/>
    </row>
    <row r="362">
      <c r="C362" s="3"/>
      <c r="D362" s="3"/>
    </row>
    <row r="363">
      <c r="C363" s="3"/>
      <c r="D363" s="3"/>
    </row>
    <row r="364">
      <c r="C364" s="3"/>
      <c r="D364" s="3"/>
    </row>
    <row r="365">
      <c r="C365" s="3"/>
      <c r="D365" s="3"/>
    </row>
    <row r="366">
      <c r="C366" s="3"/>
      <c r="D366" s="3"/>
    </row>
    <row r="367">
      <c r="C367" s="3"/>
      <c r="D367" s="3"/>
    </row>
    <row r="368">
      <c r="C368" s="3"/>
      <c r="D368" s="3"/>
    </row>
    <row r="369">
      <c r="C369" s="3"/>
      <c r="D369" s="3"/>
    </row>
    <row r="370">
      <c r="C370" s="3"/>
      <c r="D370" s="3"/>
    </row>
    <row r="371">
      <c r="C371" s="3"/>
      <c r="D371" s="3"/>
    </row>
    <row r="372">
      <c r="C372" s="3"/>
      <c r="D372" s="3"/>
    </row>
    <row r="373">
      <c r="C373" s="3"/>
      <c r="D373" s="3"/>
    </row>
    <row r="374">
      <c r="C374" s="3"/>
      <c r="D374" s="3"/>
    </row>
    <row r="375">
      <c r="C375" s="3"/>
      <c r="D375" s="3"/>
    </row>
    <row r="376">
      <c r="C376" s="3"/>
      <c r="D376" s="3"/>
    </row>
    <row r="377">
      <c r="C377" s="3"/>
      <c r="D377" s="3"/>
    </row>
    <row r="378">
      <c r="C378" s="3"/>
      <c r="D378" s="3"/>
    </row>
    <row r="379">
      <c r="C379" s="3"/>
      <c r="D379" s="3"/>
    </row>
    <row r="380">
      <c r="C380" s="3"/>
      <c r="D380" s="3"/>
    </row>
    <row r="381">
      <c r="C381" s="3"/>
      <c r="D381" s="3"/>
    </row>
    <row r="382">
      <c r="C382" s="3"/>
      <c r="D382" s="3"/>
    </row>
    <row r="383">
      <c r="C383" s="3"/>
      <c r="D383" s="3"/>
    </row>
    <row r="384">
      <c r="C384" s="3"/>
      <c r="D384" s="3"/>
    </row>
    <row r="385">
      <c r="C385" s="3"/>
      <c r="D385" s="3"/>
    </row>
    <row r="386">
      <c r="C386" s="3"/>
      <c r="D386" s="3"/>
    </row>
    <row r="387">
      <c r="C387" s="3"/>
      <c r="D387" s="3"/>
    </row>
    <row r="388">
      <c r="C388" s="3"/>
      <c r="D388" s="3"/>
    </row>
    <row r="389">
      <c r="C389" s="3"/>
      <c r="D389" s="3"/>
    </row>
    <row r="390">
      <c r="C390" s="3"/>
      <c r="D390" s="3"/>
    </row>
    <row r="391">
      <c r="C391" s="3"/>
      <c r="D391" s="3"/>
    </row>
    <row r="392">
      <c r="C392" s="3"/>
      <c r="D392" s="3"/>
    </row>
    <row r="393">
      <c r="C393" s="3"/>
      <c r="D393" s="3"/>
    </row>
    <row r="394">
      <c r="C394" s="3"/>
      <c r="D394" s="3"/>
    </row>
    <row r="395">
      <c r="C395" s="3"/>
      <c r="D395" s="3"/>
    </row>
    <row r="396">
      <c r="C396" s="3"/>
      <c r="D396" s="3"/>
    </row>
    <row r="397">
      <c r="C397" s="3"/>
      <c r="D397" s="3"/>
    </row>
    <row r="398">
      <c r="C398" s="3"/>
      <c r="D398" s="3"/>
    </row>
    <row r="399">
      <c r="C399" s="3"/>
      <c r="D399" s="3"/>
    </row>
    <row r="400">
      <c r="C400" s="3"/>
      <c r="D400" s="3"/>
    </row>
    <row r="401">
      <c r="C401" s="3"/>
      <c r="D401" s="3"/>
    </row>
    <row r="402">
      <c r="C402" s="3"/>
      <c r="D402" s="3"/>
    </row>
    <row r="403">
      <c r="C403" s="3"/>
      <c r="D403" s="3"/>
    </row>
    <row r="404">
      <c r="C404" s="3"/>
      <c r="D404" s="3"/>
    </row>
    <row r="405">
      <c r="C405" s="3"/>
      <c r="D405" s="3"/>
    </row>
    <row r="406">
      <c r="C406" s="3"/>
      <c r="D406" s="3"/>
    </row>
    <row r="407">
      <c r="C407" s="3"/>
      <c r="D407" s="3"/>
    </row>
    <row r="408">
      <c r="C408" s="3"/>
      <c r="D408" s="3"/>
    </row>
    <row r="409">
      <c r="C409" s="3"/>
      <c r="D409" s="3"/>
    </row>
    <row r="410">
      <c r="C410" s="3"/>
      <c r="D410" s="3"/>
    </row>
    <row r="411">
      <c r="C411" s="3"/>
      <c r="D411" s="3"/>
    </row>
    <row r="412">
      <c r="C412" s="3"/>
      <c r="D412" s="3"/>
    </row>
    <row r="413">
      <c r="C413" s="3"/>
      <c r="D413" s="3"/>
    </row>
    <row r="414">
      <c r="C414" s="3"/>
      <c r="D414" s="3"/>
    </row>
    <row r="415">
      <c r="C415" s="3"/>
      <c r="D415" s="3"/>
    </row>
    <row r="416">
      <c r="C416" s="3"/>
      <c r="D416" s="3"/>
    </row>
    <row r="417">
      <c r="C417" s="3"/>
      <c r="D417" s="3"/>
    </row>
    <row r="418">
      <c r="C418" s="3"/>
      <c r="D418" s="3"/>
    </row>
    <row r="419">
      <c r="C419" s="3"/>
      <c r="D419" s="3"/>
    </row>
    <row r="420">
      <c r="C420" s="3"/>
      <c r="D420" s="3"/>
    </row>
    <row r="421">
      <c r="C421" s="3"/>
      <c r="D421" s="3"/>
    </row>
    <row r="422">
      <c r="C422" s="3"/>
      <c r="D422" s="3"/>
    </row>
    <row r="423">
      <c r="C423" s="3"/>
      <c r="D423" s="3"/>
    </row>
    <row r="424">
      <c r="C424" s="3"/>
      <c r="D424" s="3"/>
    </row>
    <row r="425">
      <c r="C425" s="3"/>
      <c r="D425" s="3"/>
    </row>
    <row r="426">
      <c r="C426" s="3"/>
      <c r="D426" s="3"/>
    </row>
    <row r="427">
      <c r="C427" s="3"/>
      <c r="D427" s="3"/>
    </row>
    <row r="428">
      <c r="C428" s="3"/>
      <c r="D428" s="3"/>
    </row>
    <row r="429">
      <c r="C429" s="3"/>
      <c r="D429" s="3"/>
    </row>
    <row r="430">
      <c r="C430" s="3"/>
      <c r="D430" s="3"/>
    </row>
    <row r="431">
      <c r="C431" s="3"/>
      <c r="D431" s="3"/>
    </row>
    <row r="432">
      <c r="C432" s="3"/>
      <c r="D432" s="3"/>
    </row>
    <row r="433">
      <c r="C433" s="3"/>
      <c r="D433" s="3"/>
    </row>
    <row r="434">
      <c r="C434" s="3"/>
      <c r="D434" s="3"/>
    </row>
    <row r="435">
      <c r="C435" s="3"/>
      <c r="D435" s="3"/>
    </row>
    <row r="436">
      <c r="C436" s="3"/>
      <c r="D436" s="3"/>
    </row>
    <row r="437">
      <c r="C437" s="3"/>
      <c r="D437" s="3"/>
    </row>
    <row r="438">
      <c r="C438" s="3"/>
      <c r="D438" s="3"/>
    </row>
    <row r="439">
      <c r="C439" s="3"/>
      <c r="D439" s="3"/>
    </row>
    <row r="440">
      <c r="C440" s="3"/>
      <c r="D440" s="3"/>
    </row>
    <row r="441">
      <c r="C441" s="3"/>
      <c r="D441" s="3"/>
    </row>
    <row r="442">
      <c r="C442" s="3"/>
      <c r="D442" s="3"/>
    </row>
    <row r="443">
      <c r="C443" s="3"/>
      <c r="D443" s="3"/>
    </row>
    <row r="444">
      <c r="C444" s="3"/>
      <c r="D444" s="3"/>
    </row>
    <row r="445">
      <c r="C445" s="3"/>
      <c r="D445" s="3"/>
    </row>
    <row r="446">
      <c r="C446" s="3"/>
      <c r="D446" s="3"/>
    </row>
    <row r="447">
      <c r="C447" s="3"/>
      <c r="D447" s="3"/>
    </row>
    <row r="448">
      <c r="C448" s="3"/>
      <c r="D448" s="3"/>
    </row>
    <row r="449">
      <c r="C449" s="3"/>
      <c r="D449" s="3"/>
    </row>
    <row r="450">
      <c r="C450" s="3"/>
      <c r="D450" s="3"/>
    </row>
    <row r="451">
      <c r="C451" s="3"/>
      <c r="D451" s="3"/>
    </row>
    <row r="452">
      <c r="C452" s="3"/>
      <c r="D452" s="3"/>
    </row>
    <row r="453">
      <c r="C453" s="3"/>
      <c r="D453" s="3"/>
    </row>
    <row r="454">
      <c r="C454" s="3"/>
      <c r="D454" s="3"/>
    </row>
    <row r="455">
      <c r="C455" s="3"/>
      <c r="D455" s="3"/>
    </row>
    <row r="456">
      <c r="C456" s="3"/>
      <c r="D456" s="3"/>
    </row>
    <row r="457">
      <c r="C457" s="3"/>
      <c r="D457" s="3"/>
    </row>
    <row r="458">
      <c r="C458" s="3"/>
      <c r="D458" s="3"/>
    </row>
    <row r="459">
      <c r="C459" s="3"/>
      <c r="D459" s="3"/>
    </row>
    <row r="460">
      <c r="C460" s="3"/>
      <c r="D460" s="3"/>
    </row>
    <row r="461">
      <c r="C461" s="3"/>
      <c r="D461" s="3"/>
    </row>
    <row r="462">
      <c r="C462" s="3"/>
      <c r="D462" s="3"/>
    </row>
    <row r="463">
      <c r="C463" s="3"/>
      <c r="D463" s="3"/>
    </row>
    <row r="464">
      <c r="C464" s="3"/>
      <c r="D464" s="3"/>
    </row>
    <row r="465">
      <c r="C465" s="3"/>
      <c r="D465" s="3"/>
    </row>
    <row r="466">
      <c r="C466" s="3"/>
      <c r="D466" s="3"/>
    </row>
    <row r="467">
      <c r="C467" s="3"/>
      <c r="D467" s="3"/>
    </row>
    <row r="468">
      <c r="C468" s="3"/>
      <c r="D468" s="3"/>
    </row>
    <row r="469">
      <c r="C469" s="3"/>
      <c r="D469" s="3"/>
    </row>
    <row r="470">
      <c r="C470" s="3"/>
      <c r="D470" s="3"/>
    </row>
    <row r="471">
      <c r="C471" s="3"/>
      <c r="D471" s="3"/>
    </row>
    <row r="472">
      <c r="C472" s="3"/>
      <c r="D472" s="3"/>
    </row>
    <row r="473">
      <c r="C473" s="3"/>
      <c r="D473" s="3"/>
    </row>
    <row r="474">
      <c r="C474" s="3"/>
      <c r="D474" s="3"/>
    </row>
    <row r="475">
      <c r="C475" s="3"/>
      <c r="D475" s="3"/>
    </row>
    <row r="476">
      <c r="C476" s="3"/>
      <c r="D476" s="3"/>
    </row>
    <row r="477">
      <c r="C477" s="3"/>
      <c r="D477" s="3"/>
    </row>
    <row r="478">
      <c r="C478" s="3"/>
      <c r="D478" s="3"/>
    </row>
    <row r="479">
      <c r="C479" s="3"/>
      <c r="D479" s="3"/>
    </row>
    <row r="480">
      <c r="C480" s="3"/>
      <c r="D480" s="3"/>
    </row>
    <row r="481">
      <c r="C481" s="3"/>
      <c r="D481" s="3"/>
    </row>
    <row r="482">
      <c r="C482" s="3"/>
      <c r="D482" s="3"/>
    </row>
    <row r="483">
      <c r="C483" s="3"/>
      <c r="D483" s="3"/>
    </row>
    <row r="484">
      <c r="C484" s="3"/>
      <c r="D484" s="3"/>
    </row>
    <row r="485">
      <c r="C485" s="3"/>
      <c r="D485" s="3"/>
    </row>
    <row r="486">
      <c r="C486" s="3"/>
      <c r="D486" s="3"/>
    </row>
    <row r="487">
      <c r="C487" s="3"/>
      <c r="D487" s="3"/>
    </row>
    <row r="488">
      <c r="C488" s="3"/>
      <c r="D488" s="3"/>
    </row>
    <row r="489">
      <c r="C489" s="3"/>
      <c r="D489" s="3"/>
    </row>
    <row r="490">
      <c r="C490" s="3"/>
      <c r="D490" s="3"/>
    </row>
    <row r="491">
      <c r="C491" s="3"/>
      <c r="D491" s="3"/>
    </row>
    <row r="492">
      <c r="C492" s="3"/>
      <c r="D492" s="3"/>
    </row>
    <row r="493">
      <c r="C493" s="3"/>
      <c r="D493" s="3"/>
    </row>
    <row r="494">
      <c r="C494" s="3"/>
      <c r="D494" s="3"/>
    </row>
    <row r="495">
      <c r="C495" s="3"/>
      <c r="D495" s="3"/>
    </row>
    <row r="496">
      <c r="C496" s="3"/>
      <c r="D496" s="3"/>
    </row>
    <row r="497">
      <c r="C497" s="3"/>
      <c r="D497" s="3"/>
    </row>
    <row r="498">
      <c r="C498" s="3"/>
      <c r="D498" s="3"/>
    </row>
    <row r="499">
      <c r="C499" s="3"/>
      <c r="D499" s="3"/>
    </row>
    <row r="500">
      <c r="C500" s="3"/>
      <c r="D500" s="3"/>
    </row>
    <row r="501">
      <c r="C501" s="3"/>
      <c r="D501" s="3"/>
    </row>
    <row r="502">
      <c r="C502" s="3"/>
      <c r="D502" s="3"/>
    </row>
    <row r="503">
      <c r="C503" s="3"/>
      <c r="D503" s="3"/>
    </row>
    <row r="504">
      <c r="C504" s="3"/>
      <c r="D504" s="3"/>
    </row>
    <row r="505">
      <c r="C505" s="3"/>
      <c r="D505" s="3"/>
    </row>
    <row r="506">
      <c r="C506" s="3"/>
      <c r="D506" s="3"/>
    </row>
    <row r="507">
      <c r="C507" s="3"/>
      <c r="D507" s="3"/>
    </row>
    <row r="508">
      <c r="C508" s="3"/>
      <c r="D508" s="3"/>
    </row>
    <row r="509">
      <c r="C509" s="3"/>
      <c r="D509" s="3"/>
    </row>
    <row r="510">
      <c r="C510" s="3"/>
      <c r="D510" s="3"/>
    </row>
    <row r="511">
      <c r="C511" s="3"/>
      <c r="D511" s="3"/>
    </row>
    <row r="512">
      <c r="C512" s="3"/>
      <c r="D512" s="3"/>
    </row>
    <row r="513">
      <c r="C513" s="3"/>
      <c r="D513" s="3"/>
    </row>
    <row r="514">
      <c r="C514" s="3"/>
      <c r="D514" s="3"/>
    </row>
    <row r="515">
      <c r="C515" s="3"/>
      <c r="D515" s="3"/>
    </row>
    <row r="516">
      <c r="C516" s="3"/>
      <c r="D516" s="3"/>
    </row>
    <row r="517">
      <c r="C517" s="3"/>
      <c r="D517" s="3"/>
    </row>
    <row r="518">
      <c r="C518" s="3"/>
      <c r="D518" s="3"/>
    </row>
    <row r="519">
      <c r="C519" s="3"/>
      <c r="D519" s="3"/>
    </row>
    <row r="520">
      <c r="C520" s="3"/>
      <c r="D520" s="3"/>
    </row>
    <row r="521">
      <c r="C521" s="3"/>
      <c r="D521" s="3"/>
    </row>
    <row r="522">
      <c r="C522" s="3"/>
      <c r="D522" s="3"/>
    </row>
    <row r="523">
      <c r="C523" s="3"/>
      <c r="D523" s="3"/>
    </row>
    <row r="524">
      <c r="C524" s="3"/>
      <c r="D524" s="3"/>
    </row>
    <row r="525">
      <c r="C525" s="3"/>
      <c r="D525" s="3"/>
    </row>
    <row r="526">
      <c r="C526" s="3"/>
      <c r="D526" s="3"/>
    </row>
    <row r="527">
      <c r="C527" s="3"/>
      <c r="D527" s="3"/>
    </row>
    <row r="528">
      <c r="C528" s="3"/>
      <c r="D528" s="3"/>
    </row>
    <row r="529">
      <c r="C529" s="3"/>
      <c r="D529" s="3"/>
    </row>
    <row r="530">
      <c r="C530" s="3"/>
      <c r="D530" s="3"/>
    </row>
    <row r="531">
      <c r="C531" s="3"/>
      <c r="D531" s="3"/>
    </row>
    <row r="532">
      <c r="C532" s="3"/>
      <c r="D532" s="3"/>
    </row>
    <row r="533">
      <c r="C533" s="3"/>
      <c r="D533" s="3"/>
    </row>
    <row r="534">
      <c r="C534" s="3"/>
      <c r="D534" s="3"/>
    </row>
    <row r="535">
      <c r="C535" s="3"/>
      <c r="D535" s="3"/>
    </row>
    <row r="536">
      <c r="C536" s="3"/>
      <c r="D536" s="3"/>
    </row>
    <row r="537">
      <c r="C537" s="3"/>
      <c r="D537" s="3"/>
    </row>
    <row r="538">
      <c r="C538" s="3"/>
      <c r="D538" s="3"/>
    </row>
    <row r="539">
      <c r="C539" s="3"/>
      <c r="D539" s="3"/>
    </row>
    <row r="540">
      <c r="C540" s="3"/>
      <c r="D540" s="3"/>
    </row>
    <row r="541">
      <c r="C541" s="3"/>
      <c r="D541" s="3"/>
    </row>
    <row r="542">
      <c r="C542" s="3"/>
      <c r="D542" s="3"/>
    </row>
    <row r="543">
      <c r="C543" s="3"/>
      <c r="D543" s="3"/>
    </row>
    <row r="544">
      <c r="C544" s="3"/>
      <c r="D544" s="3"/>
    </row>
    <row r="545">
      <c r="C545" s="3"/>
      <c r="D545" s="3"/>
    </row>
    <row r="546">
      <c r="C546" s="3"/>
      <c r="D546" s="3"/>
    </row>
    <row r="547">
      <c r="C547" s="3"/>
      <c r="D547" s="3"/>
    </row>
    <row r="548">
      <c r="C548" s="3"/>
      <c r="D548" s="3"/>
    </row>
    <row r="549">
      <c r="C549" s="3"/>
      <c r="D549" s="3"/>
    </row>
    <row r="550">
      <c r="C550" s="3"/>
      <c r="D550" s="3"/>
    </row>
    <row r="551">
      <c r="C551" s="3"/>
      <c r="D551" s="3"/>
    </row>
    <row r="552">
      <c r="C552" s="3"/>
      <c r="D552" s="3"/>
    </row>
    <row r="553">
      <c r="C553" s="3"/>
      <c r="D553" s="3"/>
    </row>
    <row r="554">
      <c r="C554" s="3"/>
      <c r="D554" s="3"/>
    </row>
    <row r="555">
      <c r="C555" s="3"/>
      <c r="D555" s="3"/>
    </row>
    <row r="556">
      <c r="C556" s="3"/>
      <c r="D556" s="3"/>
    </row>
    <row r="557">
      <c r="C557" s="3"/>
      <c r="D557" s="3"/>
    </row>
    <row r="558">
      <c r="C558" s="3"/>
      <c r="D558" s="3"/>
    </row>
    <row r="559">
      <c r="C559" s="3"/>
      <c r="D559" s="3"/>
    </row>
    <row r="560">
      <c r="C560" s="3"/>
      <c r="D560" s="3"/>
    </row>
    <row r="561">
      <c r="C561" s="3"/>
      <c r="D561" s="3"/>
    </row>
    <row r="562">
      <c r="C562" s="3"/>
      <c r="D562" s="3"/>
    </row>
    <row r="563">
      <c r="C563" s="3"/>
      <c r="D563" s="3"/>
    </row>
    <row r="564">
      <c r="C564" s="3"/>
      <c r="D564" s="3"/>
    </row>
    <row r="565">
      <c r="C565" s="3"/>
      <c r="D565" s="3"/>
    </row>
    <row r="566">
      <c r="C566" s="3"/>
      <c r="D566" s="3"/>
    </row>
    <row r="567">
      <c r="C567" s="3"/>
      <c r="D567" s="3"/>
    </row>
    <row r="568">
      <c r="C568" s="3"/>
      <c r="D568" s="3"/>
    </row>
    <row r="569">
      <c r="C569" s="3"/>
      <c r="D569" s="3"/>
    </row>
    <row r="570">
      <c r="C570" s="3"/>
      <c r="D570" s="3"/>
    </row>
    <row r="571">
      <c r="C571" s="3"/>
      <c r="D571" s="3"/>
    </row>
    <row r="572">
      <c r="C572" s="3"/>
      <c r="D572" s="3"/>
    </row>
    <row r="573">
      <c r="C573" s="3"/>
      <c r="D573" s="3"/>
    </row>
    <row r="574">
      <c r="C574" s="3"/>
      <c r="D574" s="3"/>
    </row>
    <row r="575">
      <c r="C575" s="3"/>
      <c r="D575" s="3"/>
    </row>
    <row r="576">
      <c r="C576" s="3"/>
      <c r="D576" s="3"/>
    </row>
    <row r="577">
      <c r="C577" s="3"/>
      <c r="D577" s="3"/>
    </row>
    <row r="578">
      <c r="C578" s="3"/>
      <c r="D578" s="3"/>
    </row>
    <row r="579">
      <c r="C579" s="3"/>
      <c r="D579" s="3"/>
    </row>
    <row r="580">
      <c r="C580" s="3"/>
      <c r="D580" s="3"/>
    </row>
    <row r="581">
      <c r="C581" s="3"/>
      <c r="D581" s="3"/>
    </row>
    <row r="582">
      <c r="C582" s="3"/>
      <c r="D582" s="3"/>
    </row>
    <row r="583">
      <c r="C583" s="3"/>
      <c r="D583" s="3"/>
    </row>
    <row r="584">
      <c r="C584" s="3"/>
      <c r="D584" s="3"/>
    </row>
    <row r="585">
      <c r="C585" s="3"/>
      <c r="D585" s="3"/>
    </row>
    <row r="586">
      <c r="C586" s="3"/>
      <c r="D586" s="3"/>
    </row>
    <row r="587">
      <c r="C587" s="3"/>
      <c r="D587" s="3"/>
    </row>
    <row r="588">
      <c r="C588" s="3"/>
      <c r="D588" s="3"/>
    </row>
    <row r="589">
      <c r="C589" s="3"/>
      <c r="D589" s="3"/>
    </row>
    <row r="590">
      <c r="C590" s="3"/>
      <c r="D590" s="3"/>
    </row>
    <row r="591">
      <c r="C591" s="3"/>
      <c r="D591" s="3"/>
    </row>
    <row r="592">
      <c r="C592" s="3"/>
      <c r="D592" s="3"/>
    </row>
    <row r="593">
      <c r="C593" s="3"/>
      <c r="D593" s="3"/>
    </row>
    <row r="594">
      <c r="C594" s="3"/>
      <c r="D594" s="3"/>
    </row>
    <row r="595">
      <c r="C595" s="3"/>
      <c r="D595" s="3"/>
    </row>
    <row r="596">
      <c r="C596" s="3"/>
      <c r="D596" s="3"/>
    </row>
    <row r="597">
      <c r="C597" s="3"/>
      <c r="D597" s="3"/>
    </row>
    <row r="598">
      <c r="C598" s="3"/>
      <c r="D598" s="3"/>
    </row>
    <row r="599">
      <c r="C599" s="3"/>
      <c r="D599" s="3"/>
    </row>
    <row r="600">
      <c r="C600" s="3"/>
      <c r="D600" s="3"/>
    </row>
    <row r="601">
      <c r="C601" s="3"/>
      <c r="D601" s="3"/>
    </row>
    <row r="602">
      <c r="C602" s="3"/>
      <c r="D602" s="3"/>
    </row>
    <row r="603">
      <c r="C603" s="3"/>
      <c r="D603" s="3"/>
    </row>
    <row r="604">
      <c r="C604" s="3"/>
      <c r="D604" s="3"/>
    </row>
    <row r="605">
      <c r="C605" s="3"/>
      <c r="D605" s="3"/>
    </row>
    <row r="606">
      <c r="C606" s="3"/>
      <c r="D606" s="3"/>
    </row>
    <row r="607">
      <c r="C607" s="3"/>
      <c r="D607" s="3"/>
    </row>
    <row r="608">
      <c r="C608" s="3"/>
      <c r="D608" s="3"/>
    </row>
    <row r="609">
      <c r="C609" s="3"/>
      <c r="D609" s="3"/>
    </row>
    <row r="610">
      <c r="C610" s="3"/>
      <c r="D610" s="3"/>
    </row>
    <row r="611">
      <c r="C611" s="3"/>
      <c r="D611" s="3"/>
    </row>
    <row r="612">
      <c r="C612" s="3"/>
      <c r="D612" s="3"/>
    </row>
    <row r="613">
      <c r="C613" s="3"/>
      <c r="D613" s="3"/>
    </row>
    <row r="614">
      <c r="C614" s="3"/>
      <c r="D614" s="3"/>
    </row>
    <row r="615">
      <c r="C615" s="3"/>
      <c r="D615" s="3"/>
    </row>
    <row r="616">
      <c r="C616" s="3"/>
      <c r="D616" s="3"/>
    </row>
    <row r="617">
      <c r="C617" s="3"/>
      <c r="D617" s="3"/>
    </row>
    <row r="618">
      <c r="C618" s="3"/>
      <c r="D618" s="3"/>
    </row>
    <row r="619">
      <c r="C619" s="3"/>
      <c r="D619" s="3"/>
    </row>
    <row r="620">
      <c r="C620" s="3"/>
      <c r="D620" s="3"/>
    </row>
    <row r="621">
      <c r="C621" s="3"/>
      <c r="D621" s="3"/>
    </row>
    <row r="622">
      <c r="C622" s="3"/>
      <c r="D622" s="3"/>
    </row>
    <row r="623">
      <c r="C623" s="3"/>
      <c r="D623" s="3"/>
    </row>
    <row r="624">
      <c r="C624" s="3"/>
      <c r="D624" s="3"/>
    </row>
    <row r="625">
      <c r="C625" s="3"/>
      <c r="D625" s="3"/>
    </row>
    <row r="626">
      <c r="C626" s="3"/>
      <c r="D626" s="3"/>
    </row>
    <row r="627">
      <c r="C627" s="3"/>
      <c r="D627" s="3"/>
    </row>
    <row r="628">
      <c r="C628" s="3"/>
      <c r="D628" s="3"/>
    </row>
    <row r="629">
      <c r="C629" s="3"/>
      <c r="D629" s="3"/>
    </row>
    <row r="630">
      <c r="C630" s="3"/>
      <c r="D630" s="3"/>
    </row>
    <row r="631">
      <c r="C631" s="3"/>
      <c r="D631" s="3"/>
    </row>
    <row r="632">
      <c r="C632" s="3"/>
      <c r="D632" s="3"/>
    </row>
    <row r="633">
      <c r="C633" s="3"/>
      <c r="D633" s="3"/>
    </row>
    <row r="634">
      <c r="C634" s="3"/>
      <c r="D634" s="3"/>
    </row>
    <row r="635">
      <c r="C635" s="3"/>
      <c r="D635" s="3"/>
    </row>
    <row r="636">
      <c r="C636" s="3"/>
      <c r="D636" s="3"/>
    </row>
    <row r="637">
      <c r="C637" s="3"/>
      <c r="D637" s="3"/>
    </row>
    <row r="638">
      <c r="C638" s="3"/>
      <c r="D638" s="3"/>
    </row>
    <row r="639">
      <c r="C639" s="3"/>
      <c r="D639" s="3"/>
    </row>
    <row r="640">
      <c r="C640" s="3"/>
      <c r="D640" s="3"/>
    </row>
    <row r="641">
      <c r="C641" s="3"/>
      <c r="D641" s="3"/>
    </row>
    <row r="642">
      <c r="C642" s="3"/>
      <c r="D642" s="3"/>
    </row>
    <row r="643">
      <c r="C643" s="3"/>
      <c r="D643" s="3"/>
    </row>
    <row r="644">
      <c r="C644" s="3"/>
      <c r="D644" s="3"/>
    </row>
    <row r="645">
      <c r="C645" s="3"/>
      <c r="D645" s="3"/>
    </row>
    <row r="646">
      <c r="C646" s="3"/>
      <c r="D646" s="3"/>
    </row>
    <row r="647">
      <c r="C647" s="3"/>
      <c r="D647" s="3"/>
    </row>
    <row r="648">
      <c r="C648" s="3"/>
      <c r="D648" s="3"/>
    </row>
    <row r="649">
      <c r="C649" s="3"/>
      <c r="D649" s="3"/>
    </row>
    <row r="650">
      <c r="C650" s="3"/>
      <c r="D650" s="3"/>
    </row>
    <row r="651">
      <c r="C651" s="3"/>
      <c r="D651" s="3"/>
    </row>
    <row r="652">
      <c r="C652" s="3"/>
      <c r="D652" s="3"/>
    </row>
    <row r="653">
      <c r="C653" s="3"/>
      <c r="D653" s="3"/>
    </row>
    <row r="654">
      <c r="C654" s="3"/>
      <c r="D654" s="3"/>
    </row>
    <row r="655">
      <c r="C655" s="3"/>
      <c r="D655" s="3"/>
    </row>
    <row r="656">
      <c r="C656" s="3"/>
      <c r="D656" s="3"/>
    </row>
    <row r="657">
      <c r="C657" s="3"/>
      <c r="D657" s="3"/>
    </row>
    <row r="658">
      <c r="C658" s="3"/>
      <c r="D658" s="3"/>
    </row>
    <row r="659">
      <c r="C659" s="3"/>
      <c r="D659" s="3"/>
    </row>
    <row r="660">
      <c r="C660" s="3"/>
      <c r="D660" s="3"/>
    </row>
    <row r="661">
      <c r="C661" s="3"/>
      <c r="D661" s="3"/>
    </row>
    <row r="662">
      <c r="C662" s="3"/>
      <c r="D662" s="3"/>
    </row>
    <row r="663">
      <c r="C663" s="3"/>
      <c r="D663" s="3"/>
    </row>
    <row r="664">
      <c r="C664" s="3"/>
      <c r="D664" s="3"/>
    </row>
    <row r="665">
      <c r="C665" s="3"/>
      <c r="D665" s="3"/>
    </row>
    <row r="666">
      <c r="C666" s="3"/>
      <c r="D666" s="3"/>
    </row>
    <row r="667">
      <c r="C667" s="3"/>
      <c r="D667" s="3"/>
    </row>
    <row r="668">
      <c r="C668" s="3"/>
      <c r="D668" s="3"/>
    </row>
    <row r="669">
      <c r="C669" s="3"/>
      <c r="D669" s="3"/>
    </row>
    <row r="670">
      <c r="C670" s="3"/>
      <c r="D670" s="3"/>
    </row>
    <row r="671">
      <c r="C671" s="3"/>
      <c r="D671" s="3"/>
    </row>
    <row r="672">
      <c r="C672" s="3"/>
      <c r="D672" s="3"/>
    </row>
    <row r="673">
      <c r="C673" s="3"/>
      <c r="D673" s="3"/>
    </row>
    <row r="674">
      <c r="C674" s="3"/>
      <c r="D674" s="3"/>
    </row>
    <row r="675">
      <c r="C675" s="3"/>
      <c r="D675" s="3"/>
    </row>
    <row r="676">
      <c r="C676" s="3"/>
      <c r="D676" s="3"/>
    </row>
    <row r="677">
      <c r="C677" s="3"/>
      <c r="D677" s="3"/>
    </row>
    <row r="678">
      <c r="C678" s="3"/>
      <c r="D678" s="3"/>
    </row>
    <row r="679">
      <c r="C679" s="3"/>
      <c r="D679" s="3"/>
    </row>
    <row r="680">
      <c r="C680" s="3"/>
      <c r="D680" s="3"/>
    </row>
    <row r="681">
      <c r="C681" s="3"/>
      <c r="D681" s="3"/>
    </row>
    <row r="682">
      <c r="C682" s="3"/>
      <c r="D682" s="3"/>
    </row>
    <row r="683">
      <c r="C683" s="3"/>
      <c r="D683" s="3"/>
    </row>
    <row r="684">
      <c r="C684" s="3"/>
      <c r="D684" s="3"/>
    </row>
    <row r="685">
      <c r="C685" s="3"/>
      <c r="D685" s="3"/>
    </row>
    <row r="686">
      <c r="C686" s="3"/>
      <c r="D686" s="3"/>
    </row>
    <row r="687">
      <c r="C687" s="3"/>
      <c r="D687" s="3"/>
    </row>
    <row r="688">
      <c r="C688" s="3"/>
      <c r="D688" s="3"/>
    </row>
    <row r="689">
      <c r="C689" s="3"/>
      <c r="D689" s="3"/>
    </row>
    <row r="690">
      <c r="C690" s="3"/>
      <c r="D690" s="3"/>
    </row>
    <row r="691">
      <c r="C691" s="3"/>
      <c r="D691" s="3"/>
    </row>
    <row r="692">
      <c r="C692" s="3"/>
      <c r="D692" s="3"/>
    </row>
    <row r="693">
      <c r="C693" s="3"/>
      <c r="D693" s="3"/>
    </row>
    <row r="694">
      <c r="C694" s="3"/>
      <c r="D694" s="3"/>
    </row>
    <row r="695">
      <c r="C695" s="3"/>
      <c r="D695" s="3"/>
    </row>
    <row r="696">
      <c r="C696" s="3"/>
      <c r="D696" s="3"/>
    </row>
    <row r="697">
      <c r="C697" s="3"/>
      <c r="D697" s="3"/>
    </row>
    <row r="698">
      <c r="C698" s="3"/>
      <c r="D698" s="3"/>
    </row>
    <row r="699">
      <c r="C699" s="3"/>
      <c r="D699" s="3"/>
    </row>
    <row r="700">
      <c r="C700" s="3"/>
      <c r="D700" s="3"/>
    </row>
    <row r="701">
      <c r="C701" s="3"/>
      <c r="D701" s="3"/>
    </row>
    <row r="702">
      <c r="C702" s="3"/>
      <c r="D702" s="3"/>
    </row>
    <row r="703">
      <c r="C703" s="3"/>
      <c r="D703" s="3"/>
    </row>
    <row r="704">
      <c r="C704" s="3"/>
      <c r="D704" s="3"/>
    </row>
    <row r="705">
      <c r="C705" s="3"/>
      <c r="D705" s="3"/>
    </row>
    <row r="706">
      <c r="C706" s="3"/>
      <c r="D706" s="3"/>
    </row>
    <row r="707">
      <c r="C707" s="3"/>
      <c r="D707" s="3"/>
    </row>
    <row r="708">
      <c r="C708" s="3"/>
      <c r="D708" s="3"/>
    </row>
    <row r="709">
      <c r="C709" s="3"/>
      <c r="D709" s="3"/>
    </row>
    <row r="710">
      <c r="C710" s="3"/>
      <c r="D710" s="3"/>
    </row>
    <row r="711">
      <c r="C711" s="3"/>
      <c r="D711" s="3"/>
    </row>
    <row r="712">
      <c r="C712" s="3"/>
      <c r="D712" s="3"/>
    </row>
    <row r="713">
      <c r="C713" s="3"/>
      <c r="D713" s="3"/>
    </row>
    <row r="714">
      <c r="C714" s="3"/>
      <c r="D714" s="3"/>
    </row>
    <row r="715">
      <c r="C715" s="3"/>
      <c r="D715" s="3"/>
    </row>
    <row r="716">
      <c r="C716" s="3"/>
      <c r="D716" s="3"/>
    </row>
    <row r="717">
      <c r="C717" s="3"/>
      <c r="D717" s="3"/>
    </row>
    <row r="718">
      <c r="C718" s="3"/>
      <c r="D718" s="3"/>
    </row>
    <row r="719">
      <c r="C719" s="3"/>
      <c r="D719" s="3"/>
    </row>
    <row r="720">
      <c r="C720" s="3"/>
      <c r="D720" s="3"/>
    </row>
    <row r="721">
      <c r="C721" s="3"/>
      <c r="D721" s="3"/>
    </row>
    <row r="722">
      <c r="C722" s="3"/>
      <c r="D722" s="3"/>
    </row>
    <row r="723">
      <c r="C723" s="3"/>
      <c r="D723" s="3"/>
    </row>
    <row r="724">
      <c r="C724" s="3"/>
      <c r="D724" s="3"/>
    </row>
    <row r="725">
      <c r="C725" s="3"/>
      <c r="D725" s="3"/>
    </row>
    <row r="726">
      <c r="C726" s="3"/>
      <c r="D726" s="3"/>
    </row>
    <row r="727">
      <c r="C727" s="3"/>
      <c r="D727" s="3"/>
    </row>
    <row r="728">
      <c r="C728" s="3"/>
      <c r="D728" s="3"/>
    </row>
    <row r="729">
      <c r="C729" s="3"/>
      <c r="D729" s="3"/>
    </row>
    <row r="730">
      <c r="C730" s="3"/>
      <c r="D730" s="3"/>
    </row>
    <row r="731">
      <c r="C731" s="3"/>
      <c r="D731" s="3"/>
    </row>
    <row r="732">
      <c r="C732" s="3"/>
      <c r="D732" s="3"/>
    </row>
    <row r="733">
      <c r="C733" s="3"/>
      <c r="D733" s="3"/>
    </row>
    <row r="734">
      <c r="C734" s="3"/>
      <c r="D734" s="3"/>
    </row>
    <row r="735">
      <c r="C735" s="3"/>
      <c r="D735" s="3"/>
    </row>
    <row r="736">
      <c r="C736" s="3"/>
      <c r="D736" s="3"/>
    </row>
    <row r="737">
      <c r="C737" s="3"/>
      <c r="D737" s="3"/>
    </row>
    <row r="738">
      <c r="C738" s="3"/>
      <c r="D738" s="3"/>
    </row>
    <row r="739">
      <c r="C739" s="3"/>
      <c r="D739" s="3"/>
    </row>
    <row r="740">
      <c r="C740" s="3"/>
      <c r="D740" s="3"/>
    </row>
    <row r="741">
      <c r="C741" s="3"/>
      <c r="D741" s="3"/>
    </row>
    <row r="742">
      <c r="C742" s="3"/>
      <c r="D742" s="3"/>
    </row>
    <row r="743">
      <c r="C743" s="3"/>
      <c r="D743" s="3"/>
    </row>
    <row r="744">
      <c r="C744" s="3"/>
      <c r="D744" s="3"/>
    </row>
    <row r="745">
      <c r="C745" s="3"/>
      <c r="D745" s="3"/>
    </row>
    <row r="746">
      <c r="C746" s="3"/>
      <c r="D746" s="3"/>
    </row>
    <row r="747">
      <c r="C747" s="3"/>
      <c r="D747" s="3"/>
    </row>
    <row r="748">
      <c r="C748" s="3"/>
      <c r="D748" s="3"/>
    </row>
    <row r="749">
      <c r="C749" s="3"/>
      <c r="D749" s="3"/>
    </row>
    <row r="750">
      <c r="C750" s="3"/>
      <c r="D750" s="3"/>
    </row>
    <row r="751">
      <c r="C751" s="3"/>
      <c r="D751" s="3"/>
    </row>
    <row r="752">
      <c r="C752" s="3"/>
      <c r="D752" s="3"/>
    </row>
    <row r="753">
      <c r="C753" s="3"/>
      <c r="D753" s="3"/>
    </row>
    <row r="754">
      <c r="C754" s="3"/>
      <c r="D754" s="3"/>
    </row>
    <row r="755">
      <c r="C755" s="3"/>
      <c r="D755" s="3"/>
    </row>
    <row r="756">
      <c r="C756" s="3"/>
      <c r="D756" s="3"/>
    </row>
    <row r="757">
      <c r="C757" s="3"/>
      <c r="D757" s="3"/>
    </row>
    <row r="758">
      <c r="C758" s="3"/>
      <c r="D758" s="3"/>
    </row>
    <row r="759">
      <c r="C759" s="3"/>
      <c r="D759" s="3"/>
    </row>
    <row r="760">
      <c r="C760" s="3"/>
      <c r="D760" s="3"/>
    </row>
    <row r="761">
      <c r="C761" s="3"/>
      <c r="D761" s="3"/>
    </row>
    <row r="762">
      <c r="C762" s="3"/>
      <c r="D762" s="3"/>
    </row>
    <row r="763">
      <c r="C763" s="3"/>
      <c r="D763" s="3"/>
    </row>
    <row r="764">
      <c r="C764" s="3"/>
      <c r="D764" s="3"/>
    </row>
    <row r="765">
      <c r="C765" s="3"/>
      <c r="D765" s="3"/>
    </row>
    <row r="766">
      <c r="C766" s="3"/>
      <c r="D766" s="3"/>
    </row>
    <row r="767">
      <c r="C767" s="3"/>
      <c r="D767" s="3"/>
    </row>
    <row r="768">
      <c r="C768" s="3"/>
      <c r="D768" s="3"/>
    </row>
    <row r="769">
      <c r="C769" s="3"/>
      <c r="D769" s="3"/>
    </row>
    <row r="770">
      <c r="C770" s="3"/>
      <c r="D770" s="3"/>
    </row>
    <row r="771">
      <c r="C771" s="3"/>
      <c r="D771" s="3"/>
    </row>
    <row r="772">
      <c r="C772" s="3"/>
      <c r="D772" s="3"/>
    </row>
    <row r="773">
      <c r="C773" s="3"/>
      <c r="D773" s="3"/>
    </row>
    <row r="774">
      <c r="C774" s="3"/>
      <c r="D774" s="3"/>
    </row>
    <row r="775">
      <c r="C775" s="3"/>
      <c r="D775" s="3"/>
    </row>
    <row r="776">
      <c r="C776" s="3"/>
      <c r="D776" s="3"/>
    </row>
    <row r="777">
      <c r="C777" s="3"/>
      <c r="D777" s="3"/>
    </row>
    <row r="778">
      <c r="C778" s="3"/>
      <c r="D778" s="3"/>
    </row>
    <row r="779">
      <c r="C779" s="3"/>
      <c r="D779" s="3"/>
    </row>
    <row r="780">
      <c r="C780" s="3"/>
      <c r="D780" s="3"/>
    </row>
    <row r="781">
      <c r="C781" s="3"/>
      <c r="D781" s="3"/>
    </row>
    <row r="782">
      <c r="C782" s="3"/>
      <c r="D782" s="3"/>
    </row>
    <row r="783">
      <c r="C783" s="3"/>
      <c r="D783" s="3"/>
    </row>
    <row r="784">
      <c r="C784" s="3"/>
      <c r="D784" s="3"/>
    </row>
    <row r="785">
      <c r="C785" s="3"/>
      <c r="D785" s="3"/>
    </row>
    <row r="786">
      <c r="C786" s="3"/>
      <c r="D786" s="3"/>
    </row>
    <row r="787">
      <c r="C787" s="3"/>
      <c r="D787" s="3"/>
    </row>
    <row r="788">
      <c r="C788" s="3"/>
      <c r="D788" s="3"/>
    </row>
    <row r="789">
      <c r="C789" s="3"/>
      <c r="D789" s="3"/>
    </row>
    <row r="790">
      <c r="C790" s="3"/>
      <c r="D790" s="3"/>
    </row>
    <row r="791">
      <c r="C791" s="3"/>
      <c r="D791" s="3"/>
    </row>
    <row r="792">
      <c r="C792" s="3"/>
      <c r="D792" s="3"/>
    </row>
    <row r="793">
      <c r="C793" s="3"/>
      <c r="D793" s="3"/>
    </row>
    <row r="794">
      <c r="C794" s="3"/>
      <c r="D794" s="3"/>
    </row>
    <row r="795">
      <c r="C795" s="3"/>
      <c r="D795" s="3"/>
    </row>
    <row r="796">
      <c r="C796" s="3"/>
      <c r="D796" s="3"/>
    </row>
    <row r="797">
      <c r="C797" s="3"/>
      <c r="D797" s="3"/>
    </row>
    <row r="798">
      <c r="C798" s="3"/>
      <c r="D798" s="3"/>
    </row>
    <row r="799">
      <c r="C799" s="3"/>
      <c r="D799" s="3"/>
    </row>
    <row r="800">
      <c r="C800" s="3"/>
      <c r="D800" s="3"/>
    </row>
    <row r="801">
      <c r="C801" s="3"/>
      <c r="D801" s="3"/>
    </row>
    <row r="802">
      <c r="C802" s="3"/>
      <c r="D802" s="3"/>
    </row>
    <row r="803">
      <c r="C803" s="3"/>
      <c r="D803" s="3"/>
    </row>
    <row r="804">
      <c r="C804" s="3"/>
      <c r="D804" s="3"/>
    </row>
    <row r="805">
      <c r="C805" s="3"/>
      <c r="D805" s="3"/>
    </row>
    <row r="806">
      <c r="C806" s="3"/>
      <c r="D806" s="3"/>
    </row>
    <row r="807">
      <c r="C807" s="3"/>
      <c r="D807" s="3"/>
    </row>
    <row r="808">
      <c r="C808" s="3"/>
      <c r="D808" s="3"/>
    </row>
    <row r="809">
      <c r="C809" s="3"/>
      <c r="D809" s="3"/>
    </row>
    <row r="810">
      <c r="C810" s="3"/>
      <c r="D810" s="3"/>
    </row>
    <row r="811">
      <c r="C811" s="3"/>
      <c r="D811" s="3"/>
    </row>
    <row r="812">
      <c r="C812" s="3"/>
      <c r="D812" s="3"/>
    </row>
    <row r="813">
      <c r="C813" s="3"/>
      <c r="D813" s="3"/>
    </row>
    <row r="814">
      <c r="C814" s="3"/>
      <c r="D814" s="3"/>
    </row>
    <row r="815">
      <c r="C815" s="3"/>
      <c r="D815" s="3"/>
    </row>
    <row r="816">
      <c r="C816" s="3"/>
      <c r="D816" s="3"/>
    </row>
    <row r="817">
      <c r="C817" s="3"/>
      <c r="D817" s="3"/>
    </row>
    <row r="818">
      <c r="C818" s="3"/>
      <c r="D818" s="3"/>
    </row>
    <row r="819">
      <c r="C819" s="3"/>
      <c r="D819" s="3"/>
    </row>
    <row r="820">
      <c r="C820" s="3"/>
      <c r="D820" s="3"/>
    </row>
    <row r="821">
      <c r="C821" s="3"/>
      <c r="D821" s="3"/>
    </row>
    <row r="822">
      <c r="C822" s="3"/>
      <c r="D822" s="3"/>
    </row>
    <row r="823">
      <c r="C823" s="3"/>
      <c r="D823" s="3"/>
    </row>
    <row r="824">
      <c r="C824" s="3"/>
      <c r="D824" s="3"/>
    </row>
    <row r="825">
      <c r="C825" s="3"/>
      <c r="D825" s="3"/>
    </row>
    <row r="826">
      <c r="C826" s="3"/>
      <c r="D826" s="3"/>
    </row>
    <row r="827">
      <c r="C827" s="3"/>
      <c r="D827" s="3"/>
    </row>
    <row r="828">
      <c r="C828" s="3"/>
      <c r="D828" s="3"/>
    </row>
    <row r="829">
      <c r="C829" s="3"/>
      <c r="D829" s="3"/>
    </row>
    <row r="830">
      <c r="C830" s="3"/>
      <c r="D830" s="3"/>
    </row>
    <row r="831">
      <c r="C831" s="3"/>
      <c r="D831" s="3"/>
    </row>
    <row r="832">
      <c r="C832" s="3"/>
      <c r="D832" s="3"/>
    </row>
    <row r="833">
      <c r="C833" s="3"/>
      <c r="D833" s="3"/>
    </row>
    <row r="834">
      <c r="C834" s="3"/>
      <c r="D834" s="3"/>
    </row>
    <row r="835">
      <c r="C835" s="3"/>
      <c r="D835" s="3"/>
    </row>
    <row r="836">
      <c r="C836" s="3"/>
      <c r="D836" s="3"/>
    </row>
    <row r="837">
      <c r="C837" s="3"/>
      <c r="D837" s="3"/>
    </row>
    <row r="838">
      <c r="C838" s="3"/>
      <c r="D838" s="3"/>
    </row>
    <row r="839">
      <c r="C839" s="3"/>
      <c r="D839" s="3"/>
    </row>
    <row r="840">
      <c r="C840" s="3"/>
      <c r="D840" s="3"/>
    </row>
    <row r="841">
      <c r="C841" s="3"/>
      <c r="D841" s="3"/>
    </row>
    <row r="842">
      <c r="C842" s="3"/>
      <c r="D842" s="3"/>
    </row>
    <row r="843">
      <c r="C843" s="3"/>
      <c r="D843" s="3"/>
    </row>
    <row r="844">
      <c r="C844" s="3"/>
      <c r="D844" s="3"/>
    </row>
    <row r="845">
      <c r="C845" s="3"/>
      <c r="D845" s="3"/>
    </row>
    <row r="846">
      <c r="C846" s="3"/>
      <c r="D846" s="3"/>
    </row>
    <row r="847">
      <c r="C847" s="3"/>
      <c r="D847" s="3"/>
    </row>
    <row r="848">
      <c r="C848" s="3"/>
      <c r="D848" s="3"/>
    </row>
    <row r="849">
      <c r="C849" s="3"/>
      <c r="D849" s="3"/>
    </row>
    <row r="850">
      <c r="C850" s="3"/>
      <c r="D850" s="3"/>
    </row>
    <row r="851">
      <c r="C851" s="3"/>
      <c r="D851" s="3"/>
    </row>
    <row r="852">
      <c r="C852" s="3"/>
      <c r="D852" s="3"/>
    </row>
    <row r="853">
      <c r="C853" s="3"/>
      <c r="D853" s="3"/>
    </row>
    <row r="854">
      <c r="C854" s="3"/>
      <c r="D854" s="3"/>
    </row>
    <row r="855">
      <c r="C855" s="3"/>
      <c r="D855" s="3"/>
    </row>
    <row r="856">
      <c r="C856" s="3"/>
      <c r="D856" s="3"/>
    </row>
    <row r="857">
      <c r="C857" s="3"/>
      <c r="D857" s="3"/>
    </row>
    <row r="858">
      <c r="C858" s="3"/>
      <c r="D858" s="3"/>
    </row>
    <row r="859">
      <c r="C859" s="3"/>
      <c r="D859" s="3"/>
    </row>
    <row r="860">
      <c r="C860" s="3"/>
      <c r="D860" s="3"/>
    </row>
    <row r="861">
      <c r="C861" s="3"/>
      <c r="D861" s="3"/>
    </row>
    <row r="862">
      <c r="C862" s="3"/>
      <c r="D862" s="3"/>
    </row>
    <row r="863">
      <c r="C863" s="3"/>
      <c r="D863" s="3"/>
    </row>
    <row r="864">
      <c r="C864" s="3"/>
      <c r="D864" s="3"/>
    </row>
    <row r="865">
      <c r="C865" s="3"/>
      <c r="D865" s="3"/>
    </row>
    <row r="866">
      <c r="C866" s="3"/>
      <c r="D866" s="3"/>
    </row>
    <row r="867">
      <c r="C867" s="3"/>
      <c r="D867" s="3"/>
    </row>
    <row r="868">
      <c r="C868" s="3"/>
      <c r="D868" s="3"/>
    </row>
    <row r="869">
      <c r="C869" s="3"/>
      <c r="D869" s="3"/>
    </row>
    <row r="870">
      <c r="C870" s="3"/>
      <c r="D870" s="3"/>
    </row>
    <row r="871">
      <c r="C871" s="3"/>
      <c r="D871" s="3"/>
    </row>
    <row r="872">
      <c r="C872" s="3"/>
      <c r="D872" s="3"/>
    </row>
    <row r="873">
      <c r="C873" s="3"/>
      <c r="D873" s="3"/>
    </row>
    <row r="874">
      <c r="C874" s="3"/>
      <c r="D874" s="3"/>
    </row>
    <row r="875">
      <c r="C875" s="3"/>
      <c r="D875" s="3"/>
    </row>
    <row r="876">
      <c r="C876" s="3"/>
      <c r="D876" s="3"/>
    </row>
    <row r="877">
      <c r="C877" s="3"/>
      <c r="D877" s="3"/>
    </row>
    <row r="878">
      <c r="C878" s="3"/>
      <c r="D878" s="3"/>
    </row>
    <row r="879">
      <c r="C879" s="3"/>
      <c r="D879" s="3"/>
    </row>
    <row r="880">
      <c r="C880" s="3"/>
      <c r="D880" s="3"/>
    </row>
    <row r="881">
      <c r="C881" s="3"/>
      <c r="D881" s="3"/>
    </row>
    <row r="882">
      <c r="C882" s="3"/>
      <c r="D882" s="3"/>
    </row>
    <row r="883">
      <c r="C883" s="3"/>
      <c r="D883" s="3"/>
    </row>
    <row r="884">
      <c r="C884" s="3"/>
      <c r="D884" s="3"/>
    </row>
    <row r="885">
      <c r="C885" s="3"/>
      <c r="D885" s="3"/>
    </row>
    <row r="886">
      <c r="C886" s="3"/>
      <c r="D886" s="3"/>
    </row>
    <row r="887">
      <c r="C887" s="3"/>
      <c r="D887" s="3"/>
    </row>
    <row r="888">
      <c r="C888" s="3"/>
      <c r="D888" s="3"/>
    </row>
    <row r="889">
      <c r="C889" s="3"/>
      <c r="D889" s="3"/>
    </row>
    <row r="890">
      <c r="C890" s="3"/>
      <c r="D890" s="3"/>
    </row>
    <row r="891">
      <c r="C891" s="3"/>
      <c r="D891" s="3"/>
    </row>
    <row r="892">
      <c r="C892" s="3"/>
      <c r="D892" s="3"/>
    </row>
    <row r="893">
      <c r="C893" s="3"/>
      <c r="D893" s="3"/>
    </row>
    <row r="894">
      <c r="C894" s="3"/>
      <c r="D894" s="3"/>
    </row>
    <row r="895">
      <c r="C895" s="3"/>
      <c r="D895" s="3"/>
    </row>
    <row r="896">
      <c r="C896" s="3"/>
      <c r="D896" s="3"/>
    </row>
    <row r="897">
      <c r="C897" s="3"/>
      <c r="D897" s="3"/>
    </row>
    <row r="898">
      <c r="C898" s="3"/>
      <c r="D898" s="3"/>
    </row>
    <row r="899">
      <c r="C899" s="3"/>
      <c r="D899" s="3"/>
    </row>
    <row r="900">
      <c r="C900" s="3"/>
      <c r="D900" s="3"/>
    </row>
    <row r="901">
      <c r="C901" s="3"/>
      <c r="D901" s="3"/>
    </row>
    <row r="902">
      <c r="C902" s="3"/>
      <c r="D902" s="3"/>
    </row>
    <row r="903">
      <c r="C903" s="3"/>
      <c r="D903" s="3"/>
    </row>
    <row r="904">
      <c r="C904" s="3"/>
      <c r="D904" s="3"/>
    </row>
    <row r="905">
      <c r="C905" s="3"/>
      <c r="D905" s="3"/>
    </row>
    <row r="906">
      <c r="C906" s="3"/>
      <c r="D906" s="3"/>
    </row>
    <row r="907">
      <c r="C907" s="3"/>
      <c r="D907" s="3"/>
    </row>
    <row r="908">
      <c r="C908" s="3"/>
      <c r="D908" s="3"/>
    </row>
    <row r="909">
      <c r="C909" s="3"/>
      <c r="D909" s="3"/>
    </row>
    <row r="910">
      <c r="C910" s="3"/>
      <c r="D910" s="3"/>
    </row>
    <row r="911">
      <c r="C911" s="3"/>
      <c r="D911" s="3"/>
    </row>
    <row r="912">
      <c r="C912" s="3"/>
      <c r="D912" s="3"/>
    </row>
    <row r="913">
      <c r="C913" s="3"/>
      <c r="D913" s="3"/>
    </row>
    <row r="914">
      <c r="C914" s="3"/>
      <c r="D914" s="3"/>
    </row>
    <row r="915">
      <c r="C915" s="3"/>
      <c r="D915" s="3"/>
    </row>
    <row r="916">
      <c r="C916" s="3"/>
      <c r="D916" s="3"/>
    </row>
    <row r="917">
      <c r="C917" s="3"/>
      <c r="D917" s="3"/>
    </row>
    <row r="918">
      <c r="C918" s="3"/>
      <c r="D918" s="3"/>
    </row>
    <row r="919">
      <c r="C919" s="3"/>
      <c r="D919" s="3"/>
    </row>
    <row r="920">
      <c r="C920" s="3"/>
      <c r="D920" s="3"/>
    </row>
    <row r="921">
      <c r="C921" s="3"/>
      <c r="D921" s="3"/>
    </row>
    <row r="922">
      <c r="C922" s="3"/>
      <c r="D922" s="3"/>
    </row>
    <row r="923">
      <c r="C923" s="3"/>
      <c r="D923" s="3"/>
    </row>
    <row r="924">
      <c r="C924" s="3"/>
      <c r="D924" s="3"/>
    </row>
    <row r="925">
      <c r="C925" s="3"/>
      <c r="D925" s="3"/>
    </row>
    <row r="926">
      <c r="C926" s="3"/>
      <c r="D926" s="3"/>
    </row>
    <row r="927">
      <c r="C927" s="3"/>
      <c r="D927" s="3"/>
    </row>
    <row r="928">
      <c r="C928" s="3"/>
      <c r="D928" s="3"/>
    </row>
    <row r="929">
      <c r="C929" s="3"/>
      <c r="D929" s="3"/>
    </row>
    <row r="930">
      <c r="C930" s="3"/>
      <c r="D930" s="3"/>
    </row>
    <row r="931">
      <c r="C931" s="3"/>
      <c r="D931" s="3"/>
    </row>
    <row r="932">
      <c r="C932" s="3"/>
      <c r="D932" s="3"/>
    </row>
    <row r="933">
      <c r="C933" s="3"/>
      <c r="D933" s="3"/>
    </row>
    <row r="934">
      <c r="C934" s="3"/>
      <c r="D934" s="3"/>
    </row>
    <row r="935">
      <c r="C935" s="3"/>
      <c r="D935" s="3"/>
    </row>
    <row r="936">
      <c r="C936" s="3"/>
      <c r="D936" s="3"/>
    </row>
    <row r="937">
      <c r="C937" s="3"/>
      <c r="D937" s="3"/>
    </row>
    <row r="938">
      <c r="C938" s="3"/>
      <c r="D938" s="3"/>
    </row>
    <row r="939">
      <c r="C939" s="3"/>
      <c r="D939" s="3"/>
    </row>
    <row r="940">
      <c r="C940" s="3"/>
      <c r="D940" s="3"/>
    </row>
    <row r="941">
      <c r="C941" s="3"/>
      <c r="D941" s="3"/>
    </row>
    <row r="942">
      <c r="C942" s="3"/>
      <c r="D942" s="3"/>
    </row>
    <row r="943">
      <c r="C943" s="3"/>
      <c r="D943" s="3"/>
    </row>
    <row r="944">
      <c r="C944" s="3"/>
      <c r="D944" s="3"/>
    </row>
    <row r="945">
      <c r="C945" s="3"/>
      <c r="D945" s="3"/>
    </row>
    <row r="946">
      <c r="C946" s="3"/>
      <c r="D946" s="3"/>
    </row>
    <row r="947">
      <c r="C947" s="3"/>
      <c r="D947" s="3"/>
    </row>
    <row r="948">
      <c r="C948" s="3"/>
      <c r="D948" s="3"/>
    </row>
    <row r="949">
      <c r="C949" s="3"/>
      <c r="D949" s="3"/>
    </row>
    <row r="950">
      <c r="C950" s="3"/>
      <c r="D950" s="3"/>
    </row>
    <row r="951">
      <c r="C951" s="3"/>
      <c r="D951" s="3"/>
    </row>
    <row r="952">
      <c r="C952" s="3"/>
      <c r="D952" s="3"/>
    </row>
    <row r="953">
      <c r="C953" s="3"/>
      <c r="D953" s="3"/>
    </row>
    <row r="954">
      <c r="C954" s="3"/>
      <c r="D954" s="3"/>
    </row>
    <row r="955">
      <c r="C955" s="3"/>
      <c r="D955" s="3"/>
    </row>
    <row r="956">
      <c r="C956" s="3"/>
      <c r="D956" s="3"/>
    </row>
    <row r="957">
      <c r="C957" s="3"/>
      <c r="D957" s="3"/>
    </row>
    <row r="958">
      <c r="C958" s="3"/>
      <c r="D958" s="3"/>
    </row>
    <row r="959">
      <c r="C959" s="3"/>
      <c r="D959" s="3"/>
    </row>
    <row r="960">
      <c r="C960" s="3"/>
      <c r="D960" s="3"/>
    </row>
    <row r="961">
      <c r="C961" s="3"/>
      <c r="D961" s="3"/>
    </row>
    <row r="962">
      <c r="C962" s="3"/>
      <c r="D962" s="3"/>
    </row>
    <row r="963">
      <c r="C963" s="3"/>
      <c r="D963" s="3"/>
    </row>
    <row r="964">
      <c r="C964" s="3"/>
      <c r="D964" s="3"/>
    </row>
    <row r="965">
      <c r="C965" s="3"/>
      <c r="D965" s="3"/>
    </row>
    <row r="966">
      <c r="C966" s="3"/>
      <c r="D966" s="3"/>
    </row>
    <row r="967">
      <c r="C967" s="3"/>
      <c r="D967" s="3"/>
    </row>
    <row r="968">
      <c r="C968" s="3"/>
      <c r="D968" s="3"/>
    </row>
    <row r="969">
      <c r="C969" s="3"/>
      <c r="D969" s="3"/>
    </row>
    <row r="970">
      <c r="C970" s="3"/>
      <c r="D970" s="3"/>
    </row>
  </sheetData>
  <hyperlinks>
    <hyperlink r:id="rId2" ref="C5"/>
    <hyperlink r:id="rId3" ref="C6"/>
    <hyperlink r:id="rId4" ref="C7"/>
    <hyperlink r:id="rId5" ref="C8"/>
    <hyperlink r:id="rId6" ref="C9"/>
    <hyperlink r:id="rId7" ref="C10"/>
    <hyperlink r:id="rId8" ref="C11"/>
    <hyperlink r:id="rId9" ref="C12"/>
    <hyperlink r:id="rId10" ref="C13"/>
    <hyperlink r:id="rId11" ref="C14"/>
    <hyperlink r:id="rId12" ref="C15"/>
    <hyperlink r:id="rId13" ref="C16"/>
    <hyperlink r:id="rId14" ref="C17"/>
    <hyperlink r:id="rId15" ref="C19"/>
    <hyperlink r:id="rId16" ref="C20"/>
    <hyperlink r:id="rId17" ref="C21"/>
    <hyperlink r:id="rId18" ref="C22"/>
    <hyperlink r:id="rId19" ref="C23"/>
    <hyperlink r:id="rId20" ref="C24"/>
    <hyperlink r:id="rId21" ref="C25"/>
    <hyperlink r:id="rId22" ref="C26"/>
    <hyperlink r:id="rId23" ref="C27"/>
    <hyperlink r:id="rId24" ref="C28"/>
    <hyperlink r:id="rId25" ref="C29"/>
    <hyperlink r:id="rId26" ref="C30"/>
    <hyperlink r:id="rId27" ref="C31"/>
    <hyperlink r:id="rId28" ref="C32"/>
    <hyperlink r:id="rId29" ref="C33"/>
    <hyperlink r:id="rId30" ref="C34"/>
    <hyperlink r:id="rId31" ref="C35"/>
    <hyperlink r:id="rId32" ref="C36"/>
    <hyperlink r:id="rId33" ref="C37"/>
    <hyperlink r:id="rId34" ref="C43"/>
    <hyperlink r:id="rId35" ref="C44"/>
    <hyperlink r:id="rId36" ref="C45"/>
    <hyperlink r:id="rId37" ref="C46"/>
    <hyperlink r:id="rId38" ref="C47"/>
    <hyperlink r:id="rId39" ref="C48"/>
    <hyperlink r:id="rId40" ref="C49"/>
    <hyperlink r:id="rId41" ref="C50"/>
    <hyperlink r:id="rId42" ref="C51"/>
    <hyperlink r:id="rId43" ref="C52"/>
    <hyperlink r:id="rId44" ref="C53"/>
    <hyperlink r:id="rId45" ref="C54"/>
    <hyperlink r:id="rId46" ref="C55"/>
    <hyperlink r:id="rId47" ref="C57"/>
    <hyperlink r:id="rId48" ref="C58"/>
    <hyperlink r:id="rId49" ref="C61"/>
    <hyperlink r:id="rId50" ref="C62"/>
    <hyperlink r:id="rId51" ref="C63"/>
    <hyperlink r:id="rId52" ref="C64"/>
    <hyperlink r:id="rId53" ref="C65"/>
    <hyperlink r:id="rId54" ref="C66"/>
    <hyperlink r:id="rId55" ref="C67"/>
    <hyperlink r:id="rId56" ref="C68"/>
    <hyperlink r:id="rId57" ref="C69"/>
    <hyperlink r:id="rId58" ref="C70"/>
    <hyperlink r:id="rId59" ref="C71"/>
    <hyperlink r:id="rId60" ref="C72"/>
    <hyperlink r:id="rId61" ref="C73"/>
    <hyperlink r:id="rId62" ref="C74"/>
    <hyperlink r:id="rId63" ref="C75"/>
    <hyperlink r:id="rId64" ref="C77"/>
    <hyperlink r:id="rId65" ref="C78"/>
    <hyperlink r:id="rId66" ref="C79"/>
    <hyperlink r:id="rId67" ref="C81"/>
    <hyperlink r:id="rId68" ref="C82"/>
    <hyperlink r:id="rId69" ref="C83"/>
    <hyperlink r:id="rId70" ref="C84"/>
    <hyperlink r:id="rId71" ref="C86"/>
    <hyperlink r:id="rId72" ref="C87"/>
    <hyperlink r:id="rId73" ref="C88"/>
    <hyperlink r:id="rId74" ref="C89"/>
    <hyperlink r:id="rId75" ref="C90"/>
    <hyperlink r:id="rId76" ref="C91"/>
    <hyperlink r:id="rId77" ref="C92"/>
    <hyperlink r:id="rId78" ref="C93"/>
    <hyperlink r:id="rId79" ref="C94"/>
    <hyperlink r:id="rId80" ref="C95"/>
    <hyperlink r:id="rId81" ref="C96"/>
    <hyperlink r:id="rId82" ref="C98"/>
    <hyperlink r:id="rId83" ref="C99"/>
    <hyperlink r:id="rId84" ref="C100"/>
    <hyperlink r:id="rId85" ref="C102"/>
    <hyperlink r:id="rId86" ref="C103"/>
    <hyperlink r:id="rId87" ref="C104"/>
    <hyperlink r:id="rId88" ref="C105"/>
    <hyperlink r:id="rId89" ref="C106"/>
    <hyperlink r:id="rId90" ref="C107"/>
    <hyperlink r:id="rId91" ref="C108"/>
    <hyperlink r:id="rId92" ref="C109"/>
    <hyperlink r:id="rId93" ref="C110"/>
    <hyperlink r:id="rId94" ref="C111"/>
    <hyperlink r:id="rId95" ref="C112"/>
    <hyperlink r:id="rId96" ref="C113"/>
    <hyperlink r:id="rId97" ref="B114"/>
  </hyperlinks>
  <drawing r:id="rId98"/>
  <legacyDrawing r:id="rId9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5.11"/>
    <col customWidth="1" min="2" max="2" width="21.44"/>
    <col customWidth="1" min="3" max="3" width="22.56"/>
    <col customWidth="1" min="4" max="4" width="16.44"/>
    <col customWidth="1" min="6" max="6" width="15.44"/>
    <col customWidth="1" min="9" max="9" width="18.89"/>
    <col customWidth="1" min="10" max="10" width="18.78"/>
    <col customWidth="1" min="18" max="18" width="13.33"/>
  </cols>
  <sheetData>
    <row r="1" ht="22.5" customHeight="1">
      <c r="A1" s="32"/>
      <c r="B1" s="33"/>
      <c r="C1" s="33"/>
      <c r="D1" s="33"/>
      <c r="E1" s="33"/>
      <c r="F1" s="32"/>
      <c r="G1" s="32"/>
      <c r="H1" s="34"/>
      <c r="I1" s="34"/>
      <c r="J1" s="34"/>
      <c r="K1" s="34"/>
      <c r="L1" s="34"/>
      <c r="M1" s="34"/>
      <c r="N1" s="35"/>
      <c r="O1" s="35"/>
      <c r="P1" s="36"/>
    </row>
    <row r="2" ht="22.5" customHeight="1">
      <c r="A2" s="37" t="s">
        <v>273</v>
      </c>
      <c r="N2" s="38"/>
      <c r="O2" s="39"/>
      <c r="P2" s="40"/>
      <c r="Q2" s="41"/>
      <c r="R2" s="41"/>
      <c r="S2" s="42"/>
      <c r="T2" s="43"/>
      <c r="U2" s="43"/>
      <c r="V2" s="44"/>
      <c r="W2" s="44"/>
      <c r="X2" s="44"/>
      <c r="Y2" s="44"/>
      <c r="Z2" s="44"/>
      <c r="AA2" s="44"/>
      <c r="AB2" s="44"/>
      <c r="AC2" s="44"/>
      <c r="AD2" s="44"/>
      <c r="AE2" s="44"/>
      <c r="AF2" s="44"/>
      <c r="AG2" s="44"/>
      <c r="AH2" s="44"/>
    </row>
    <row r="3" ht="15.0" customHeight="1">
      <c r="A3" s="45" t="s">
        <v>274</v>
      </c>
      <c r="B3" s="46" t="s">
        <v>275</v>
      </c>
      <c r="C3" s="46" t="s">
        <v>276</v>
      </c>
      <c r="D3" s="46" t="s">
        <v>277</v>
      </c>
      <c r="E3" s="46" t="s">
        <v>278</v>
      </c>
      <c r="F3" s="46"/>
      <c r="G3" s="47" t="s">
        <v>279</v>
      </c>
      <c r="H3" s="48"/>
      <c r="I3" s="34"/>
      <c r="J3" s="34"/>
      <c r="N3" s="38"/>
      <c r="O3" s="39"/>
      <c r="P3" s="40"/>
      <c r="Q3" s="41"/>
      <c r="R3" s="41"/>
      <c r="S3" s="42"/>
      <c r="T3" s="43"/>
      <c r="U3" s="43"/>
      <c r="V3" s="44"/>
      <c r="W3" s="44"/>
      <c r="X3" s="44"/>
      <c r="Y3" s="44"/>
      <c r="Z3" s="44"/>
      <c r="AA3" s="44"/>
      <c r="AB3" s="44"/>
      <c r="AC3" s="44"/>
      <c r="AD3" s="44"/>
      <c r="AE3" s="44"/>
      <c r="AF3" s="44"/>
      <c r="AG3" s="44"/>
      <c r="AH3" s="44"/>
    </row>
    <row r="4" ht="18.0" customHeight="1">
      <c r="A4" s="34" t="s">
        <v>280</v>
      </c>
      <c r="B4" s="32" t="s">
        <v>281</v>
      </c>
      <c r="C4" s="33" t="s">
        <v>282</v>
      </c>
      <c r="D4" s="32" t="s">
        <v>283</v>
      </c>
      <c r="E4" s="32" t="s">
        <v>284</v>
      </c>
      <c r="F4" s="34" t="s">
        <v>285</v>
      </c>
      <c r="G4" s="49" t="s">
        <v>286</v>
      </c>
      <c r="H4" s="34"/>
      <c r="I4" s="34"/>
      <c r="J4" s="34"/>
      <c r="N4" s="38"/>
      <c r="O4" s="39"/>
      <c r="P4" s="40"/>
      <c r="Q4" s="50"/>
      <c r="R4" s="50"/>
      <c r="S4" s="42"/>
      <c r="T4" s="43"/>
      <c r="U4" s="43"/>
      <c r="V4" s="44"/>
      <c r="W4" s="44"/>
      <c r="X4" s="44"/>
      <c r="Y4" s="44"/>
      <c r="Z4" s="44"/>
      <c r="AA4" s="44"/>
      <c r="AB4" s="44"/>
      <c r="AC4" s="44"/>
      <c r="AD4" s="44"/>
      <c r="AE4" s="44"/>
      <c r="AF4" s="44"/>
      <c r="AG4" s="44"/>
      <c r="AH4" s="44"/>
    </row>
    <row r="5" ht="18.0" customHeight="1">
      <c r="A5" s="32" t="s">
        <v>56</v>
      </c>
      <c r="B5" s="32" t="s">
        <v>287</v>
      </c>
      <c r="C5" s="33" t="s">
        <v>288</v>
      </c>
      <c r="D5" s="32" t="s">
        <v>289</v>
      </c>
      <c r="E5" s="32" t="s">
        <v>290</v>
      </c>
      <c r="F5" s="34" t="s">
        <v>291</v>
      </c>
      <c r="G5" s="49" t="s">
        <v>292</v>
      </c>
      <c r="H5" s="34"/>
      <c r="I5" s="34"/>
      <c r="J5" s="34"/>
      <c r="N5" s="38"/>
      <c r="O5" s="39"/>
      <c r="P5" s="40"/>
      <c r="Q5" s="50"/>
      <c r="R5" s="50"/>
      <c r="S5" s="42"/>
      <c r="T5" s="43"/>
      <c r="U5" s="43"/>
      <c r="V5" s="44"/>
      <c r="W5" s="44"/>
      <c r="X5" s="44"/>
      <c r="Y5" s="44"/>
      <c r="Z5" s="44"/>
      <c r="AA5" s="44"/>
      <c r="AB5" s="44"/>
      <c r="AC5" s="44"/>
      <c r="AD5" s="44"/>
      <c r="AE5" s="44"/>
      <c r="AF5" s="44"/>
      <c r="AG5" s="44"/>
      <c r="AH5" s="44"/>
    </row>
    <row r="6" ht="17.25" customHeight="1">
      <c r="A6" s="32" t="s">
        <v>62</v>
      </c>
      <c r="B6" s="32"/>
      <c r="C6" s="51" t="s">
        <v>293</v>
      </c>
      <c r="D6" s="32" t="s">
        <v>294</v>
      </c>
      <c r="E6" s="32" t="s">
        <v>89</v>
      </c>
      <c r="F6" s="34" t="s">
        <v>295</v>
      </c>
      <c r="G6" s="49" t="s">
        <v>296</v>
      </c>
      <c r="H6" s="34"/>
      <c r="I6" s="34"/>
      <c r="J6" s="34"/>
      <c r="N6" s="38"/>
      <c r="O6" s="39"/>
      <c r="P6" s="40"/>
      <c r="Q6" s="50"/>
      <c r="R6" s="50"/>
      <c r="S6" s="42"/>
      <c r="T6" s="43"/>
      <c r="U6" s="43"/>
      <c r="V6" s="44"/>
      <c r="W6" s="44"/>
      <c r="X6" s="44"/>
      <c r="Y6" s="44"/>
      <c r="Z6" s="44"/>
      <c r="AA6" s="44"/>
      <c r="AB6" s="44"/>
      <c r="AC6" s="44"/>
      <c r="AD6" s="44"/>
      <c r="AE6" s="44"/>
      <c r="AF6" s="44"/>
      <c r="AG6" s="44"/>
      <c r="AH6" s="44"/>
    </row>
    <row r="7" ht="15.75" customHeight="1">
      <c r="A7" s="32" t="s">
        <v>71</v>
      </c>
      <c r="B7" s="32"/>
      <c r="C7" s="33" t="s">
        <v>297</v>
      </c>
      <c r="D7" s="32" t="s">
        <v>298</v>
      </c>
      <c r="E7" s="32" t="s">
        <v>299</v>
      </c>
      <c r="F7" s="34" t="s">
        <v>300</v>
      </c>
      <c r="G7" s="34"/>
      <c r="H7" s="34"/>
      <c r="I7" s="34"/>
      <c r="J7" s="34"/>
      <c r="N7" s="38"/>
      <c r="O7" s="39"/>
      <c r="P7" s="40"/>
      <c r="Q7" s="50"/>
      <c r="R7" s="50"/>
      <c r="S7" s="42"/>
      <c r="T7" s="43"/>
      <c r="U7" s="43"/>
      <c r="V7" s="44"/>
      <c r="W7" s="44"/>
      <c r="X7" s="44"/>
      <c r="Y7" s="44"/>
      <c r="Z7" s="44"/>
      <c r="AA7" s="44"/>
      <c r="AB7" s="44"/>
      <c r="AC7" s="44"/>
      <c r="AD7" s="44"/>
      <c r="AE7" s="44"/>
      <c r="AF7" s="44"/>
      <c r="AG7" s="44"/>
      <c r="AH7" s="44"/>
    </row>
    <row r="8" ht="27.0" customHeight="1">
      <c r="A8" s="32"/>
      <c r="B8" s="32"/>
      <c r="C8" s="33" t="s">
        <v>301</v>
      </c>
      <c r="D8" s="32" t="s">
        <v>302</v>
      </c>
      <c r="E8" s="32" t="s">
        <v>303</v>
      </c>
      <c r="F8" s="34"/>
      <c r="G8" s="34"/>
      <c r="H8" s="34"/>
      <c r="I8" s="34"/>
      <c r="J8" s="34"/>
      <c r="N8" s="38"/>
      <c r="O8" s="39"/>
      <c r="P8" s="40"/>
      <c r="Q8" s="41"/>
      <c r="R8" s="41"/>
      <c r="S8" s="42"/>
      <c r="T8" s="43"/>
      <c r="U8" s="43"/>
      <c r="V8" s="44"/>
      <c r="W8" s="44"/>
      <c r="X8" s="44"/>
      <c r="Y8" s="44"/>
      <c r="Z8" s="44"/>
      <c r="AA8" s="44"/>
      <c r="AB8" s="44"/>
      <c r="AC8" s="44"/>
      <c r="AD8" s="44"/>
      <c r="AE8" s="44"/>
      <c r="AF8" s="44"/>
      <c r="AG8" s="44"/>
      <c r="AH8" s="44"/>
    </row>
    <row r="9">
      <c r="C9" s="8" t="s">
        <v>304</v>
      </c>
    </row>
    <row r="10" ht="18.0" customHeight="1">
      <c r="A10" s="52" t="s">
        <v>305</v>
      </c>
      <c r="B10" s="53"/>
      <c r="C10" s="53"/>
      <c r="D10" s="53"/>
      <c r="E10" s="53"/>
      <c r="F10" s="53"/>
      <c r="G10" s="53"/>
      <c r="H10" s="53"/>
      <c r="I10" s="53"/>
      <c r="J10" s="53"/>
      <c r="K10" s="53"/>
      <c r="L10" s="53"/>
      <c r="M10" s="53"/>
      <c r="N10" s="53"/>
      <c r="O10" s="53"/>
      <c r="P10" s="53"/>
      <c r="Q10" s="53"/>
      <c r="R10" s="53"/>
      <c r="S10" s="53"/>
      <c r="T10" s="53"/>
      <c r="U10" s="53"/>
      <c r="V10" s="54"/>
      <c r="Z10" s="55"/>
      <c r="AA10" s="55"/>
      <c r="AB10" s="56"/>
      <c r="AC10" s="56"/>
      <c r="AD10" s="55"/>
      <c r="AE10" s="55"/>
      <c r="AF10" s="55"/>
      <c r="AG10" s="55"/>
      <c r="AH10" s="55"/>
    </row>
    <row r="11" ht="14.25" customHeight="1">
      <c r="A11" s="57" t="s">
        <v>306</v>
      </c>
      <c r="B11" s="58"/>
      <c r="C11" s="57" t="s">
        <v>307</v>
      </c>
      <c r="D11" s="57" t="s">
        <v>308</v>
      </c>
      <c r="E11" s="58"/>
      <c r="F11" s="59"/>
      <c r="G11" s="59"/>
      <c r="H11" s="58"/>
      <c r="I11" s="57" t="s">
        <v>309</v>
      </c>
      <c r="J11" s="57" t="s">
        <v>310</v>
      </c>
      <c r="K11" s="60"/>
      <c r="L11" s="60"/>
      <c r="M11" s="60"/>
      <c r="N11" s="61" t="s">
        <v>311</v>
      </c>
      <c r="O11" s="62"/>
      <c r="P11" s="57" t="s">
        <v>312</v>
      </c>
      <c r="Q11" s="62"/>
      <c r="R11" s="63"/>
      <c r="S11" s="63"/>
      <c r="T11" s="63"/>
      <c r="U11" s="63"/>
      <c r="V11" s="63"/>
      <c r="Z11" s="55"/>
      <c r="AA11" s="55"/>
      <c r="AB11" s="56"/>
      <c r="AC11" s="56"/>
      <c r="AD11" s="55"/>
      <c r="AE11" s="55"/>
      <c r="AF11" s="55"/>
      <c r="AG11" s="55"/>
      <c r="AH11" s="55"/>
    </row>
    <row r="12" ht="19.5" customHeight="1">
      <c r="A12" s="64" t="s">
        <v>56</v>
      </c>
      <c r="B12" s="65"/>
      <c r="C12" s="64" t="s">
        <v>313</v>
      </c>
      <c r="D12" s="66" t="s">
        <v>314</v>
      </c>
      <c r="E12" s="67"/>
      <c r="F12" s="68"/>
      <c r="G12" s="68"/>
      <c r="H12" s="65"/>
      <c r="I12" s="64" t="s">
        <v>315</v>
      </c>
      <c r="J12" s="64" t="s">
        <v>89</v>
      </c>
      <c r="K12" s="69"/>
      <c r="L12" s="69"/>
      <c r="M12" s="69"/>
      <c r="N12" s="70" t="s">
        <v>316</v>
      </c>
      <c r="O12" s="63" t="s">
        <v>317</v>
      </c>
      <c r="Q12" s="63" t="s">
        <v>318</v>
      </c>
      <c r="R12" s="71" t="s">
        <v>319</v>
      </c>
      <c r="S12" s="63"/>
      <c r="AB12" s="72"/>
      <c r="AC12" s="72"/>
      <c r="AD12" s="55"/>
      <c r="AE12" s="55"/>
      <c r="AF12" s="55"/>
      <c r="AG12" s="55"/>
      <c r="AH12" s="55"/>
    </row>
    <row r="13" ht="18.75" customHeight="1">
      <c r="A13" s="64" t="s">
        <v>62</v>
      </c>
      <c r="B13" s="65"/>
      <c r="C13" s="64" t="s">
        <v>320</v>
      </c>
      <c r="D13" s="66" t="s">
        <v>321</v>
      </c>
      <c r="E13" s="67"/>
      <c r="F13" s="68"/>
      <c r="G13" s="68"/>
      <c r="H13" s="65"/>
      <c r="I13" s="64" t="s">
        <v>322</v>
      </c>
      <c r="J13" s="64" t="s">
        <v>323</v>
      </c>
      <c r="K13" s="69"/>
      <c r="L13" s="69"/>
      <c r="M13" s="69"/>
      <c r="N13" s="70" t="s">
        <v>324</v>
      </c>
      <c r="O13" s="63" t="s">
        <v>325</v>
      </c>
      <c r="Q13" s="73" t="s">
        <v>326</v>
      </c>
      <c r="R13" s="71" t="s">
        <v>327</v>
      </c>
      <c r="S13" s="63"/>
      <c r="AA13" s="63"/>
      <c r="AB13" s="72"/>
      <c r="AC13" s="72"/>
      <c r="AD13" s="55"/>
      <c r="AE13" s="55"/>
      <c r="AF13" s="55"/>
      <c r="AG13" s="55"/>
      <c r="AH13" s="55"/>
    </row>
    <row r="14" ht="18.0" customHeight="1">
      <c r="A14" s="64" t="s">
        <v>71</v>
      </c>
      <c r="B14" s="65"/>
      <c r="C14" s="64" t="s">
        <v>74</v>
      </c>
      <c r="D14" s="66" t="s">
        <v>328</v>
      </c>
      <c r="E14" s="67"/>
      <c r="F14" s="68"/>
      <c r="G14" s="68"/>
      <c r="H14" s="65"/>
      <c r="I14" s="64" t="s">
        <v>98</v>
      </c>
      <c r="J14" s="74" t="s">
        <v>86</v>
      </c>
      <c r="K14" s="69"/>
      <c r="L14" s="69"/>
      <c r="M14" s="69"/>
      <c r="N14" s="70" t="s">
        <v>329</v>
      </c>
      <c r="O14" s="63" t="s">
        <v>330</v>
      </c>
      <c r="Q14" s="63" t="s">
        <v>331</v>
      </c>
      <c r="R14" s="71" t="s">
        <v>332</v>
      </c>
      <c r="S14" s="63"/>
      <c r="V14" s="63"/>
      <c r="AB14" s="72"/>
      <c r="AC14" s="72"/>
      <c r="AD14" s="55"/>
      <c r="AE14" s="55"/>
      <c r="AF14" s="55"/>
      <c r="AG14" s="55"/>
      <c r="AH14" s="55"/>
    </row>
    <row r="15" ht="19.5" customHeight="1">
      <c r="A15" s="64" t="s">
        <v>333</v>
      </c>
      <c r="B15" s="65"/>
      <c r="C15" s="64" t="s">
        <v>80</v>
      </c>
      <c r="D15" s="66" t="s">
        <v>334</v>
      </c>
      <c r="E15" s="67"/>
      <c r="F15" s="68"/>
      <c r="G15" s="68"/>
      <c r="H15" s="65"/>
      <c r="I15" s="64" t="s">
        <v>101</v>
      </c>
      <c r="J15" s="64" t="s">
        <v>95</v>
      </c>
      <c r="K15" s="69"/>
      <c r="L15" s="69"/>
      <c r="M15" s="69"/>
      <c r="N15" s="70" t="s">
        <v>335</v>
      </c>
      <c r="O15" s="63" t="s">
        <v>336</v>
      </c>
      <c r="Q15" s="63" t="s">
        <v>337</v>
      </c>
      <c r="R15" s="71" t="s">
        <v>338</v>
      </c>
      <c r="S15" s="63"/>
      <c r="AA15" s="63"/>
      <c r="AB15" s="72"/>
      <c r="AC15" s="72"/>
      <c r="AD15" s="55"/>
      <c r="AE15" s="55"/>
      <c r="AF15" s="55"/>
      <c r="AG15" s="55"/>
      <c r="AH15" s="55"/>
    </row>
    <row r="16" ht="18.75" customHeight="1">
      <c r="A16" s="64" t="s">
        <v>280</v>
      </c>
      <c r="B16" s="65"/>
      <c r="C16" s="64" t="s">
        <v>107</v>
      </c>
      <c r="D16" s="75"/>
      <c r="E16" s="76"/>
      <c r="F16" s="77"/>
      <c r="G16" s="77"/>
      <c r="H16" s="78"/>
      <c r="I16" s="74" t="s">
        <v>92</v>
      </c>
      <c r="J16" s="64" t="s">
        <v>83</v>
      </c>
      <c r="K16" s="69"/>
      <c r="L16" s="69"/>
      <c r="M16" s="69"/>
      <c r="N16" s="70" t="s">
        <v>339</v>
      </c>
      <c r="O16" s="63" t="s">
        <v>340</v>
      </c>
      <c r="Q16" s="63" t="s">
        <v>341</v>
      </c>
      <c r="R16" s="71" t="s">
        <v>342</v>
      </c>
      <c r="S16" s="63"/>
      <c r="V16" s="63"/>
      <c r="AB16" s="72"/>
      <c r="AC16" s="72"/>
      <c r="AD16" s="55"/>
      <c r="AE16" s="55"/>
      <c r="AF16" s="55"/>
      <c r="AG16" s="55"/>
      <c r="AH16" s="55"/>
    </row>
    <row r="17" ht="18.75" customHeight="1">
      <c r="A17" s="64"/>
      <c r="B17" s="65"/>
      <c r="C17" s="64"/>
      <c r="D17" s="75"/>
      <c r="E17" s="76"/>
      <c r="F17" s="77"/>
      <c r="G17" s="77"/>
      <c r="H17" s="78"/>
      <c r="I17" s="74"/>
      <c r="J17" s="64"/>
      <c r="K17" s="69"/>
      <c r="L17" s="69"/>
      <c r="M17" s="69"/>
      <c r="N17" s="70"/>
      <c r="O17" s="63"/>
      <c r="Q17" s="63"/>
      <c r="R17" s="71"/>
      <c r="S17" s="63"/>
      <c r="V17" s="63"/>
      <c r="AB17" s="72"/>
      <c r="AC17" s="72"/>
      <c r="AD17" s="55"/>
      <c r="AE17" s="55"/>
      <c r="AF17" s="55"/>
      <c r="AG17" s="55"/>
      <c r="AH17" s="55"/>
    </row>
    <row r="18" ht="18.75" customHeight="1">
      <c r="A18" s="79" t="s">
        <v>343</v>
      </c>
      <c r="B18" s="65"/>
      <c r="C18" s="64"/>
      <c r="D18" s="75"/>
      <c r="E18" s="76"/>
      <c r="F18" s="77"/>
      <c r="G18" s="77"/>
      <c r="H18" s="78"/>
      <c r="I18" s="74"/>
      <c r="J18" s="64"/>
      <c r="K18" s="69"/>
      <c r="L18" s="69"/>
      <c r="M18" s="69"/>
      <c r="N18" s="70"/>
      <c r="O18" s="63"/>
      <c r="Q18" s="63"/>
      <c r="R18" s="71"/>
      <c r="S18" s="63"/>
      <c r="V18" s="63"/>
      <c r="AB18" s="72"/>
      <c r="AC18" s="72"/>
      <c r="AD18" s="55"/>
      <c r="AE18" s="55"/>
      <c r="AF18" s="55"/>
      <c r="AG18" s="55"/>
      <c r="AH18" s="55"/>
    </row>
    <row r="19" ht="18.75" customHeight="1">
      <c r="A19" s="57" t="s">
        <v>306</v>
      </c>
      <c r="B19" s="65"/>
      <c r="C19" s="57" t="s">
        <v>309</v>
      </c>
      <c r="D19" s="75"/>
      <c r="E19" s="76"/>
      <c r="F19" s="77"/>
      <c r="G19" s="77"/>
      <c r="H19" s="78"/>
      <c r="I19" s="57" t="s">
        <v>344</v>
      </c>
      <c r="J19" s="64"/>
      <c r="K19" s="69"/>
      <c r="L19" s="69"/>
      <c r="M19" s="69"/>
      <c r="N19" s="70"/>
      <c r="O19" s="63"/>
      <c r="Q19" s="63"/>
      <c r="R19" s="71"/>
      <c r="S19" s="63"/>
      <c r="V19" s="63"/>
      <c r="AB19" s="72"/>
      <c r="AC19" s="72"/>
      <c r="AD19" s="55"/>
      <c r="AE19" s="55"/>
      <c r="AF19" s="55"/>
      <c r="AG19" s="55"/>
      <c r="AH19" s="55"/>
    </row>
    <row r="20" ht="18.75" customHeight="1">
      <c r="A20" s="64" t="s">
        <v>56</v>
      </c>
      <c r="B20" s="65"/>
      <c r="C20" s="64" t="s">
        <v>322</v>
      </c>
      <c r="D20" s="64" t="s">
        <v>89</v>
      </c>
      <c r="E20" s="76"/>
      <c r="F20" s="77"/>
      <c r="G20" s="77"/>
      <c r="H20" s="78"/>
      <c r="I20" s="74" t="s">
        <v>345</v>
      </c>
      <c r="J20" s="64" t="s">
        <v>346</v>
      </c>
      <c r="K20" s="69"/>
      <c r="L20" s="69"/>
      <c r="M20" s="69"/>
      <c r="N20" s="70"/>
      <c r="O20" s="63"/>
      <c r="Q20" s="63"/>
      <c r="R20" s="71"/>
      <c r="S20" s="63"/>
      <c r="V20" s="63"/>
      <c r="AB20" s="72"/>
      <c r="AC20" s="72"/>
      <c r="AD20" s="55"/>
      <c r="AE20" s="55"/>
      <c r="AF20" s="55"/>
      <c r="AG20" s="55"/>
      <c r="AH20" s="55"/>
    </row>
    <row r="21" ht="18.75" customHeight="1">
      <c r="A21" s="64" t="s">
        <v>62</v>
      </c>
      <c r="B21" s="65"/>
      <c r="C21" s="64" t="s">
        <v>98</v>
      </c>
      <c r="D21" s="64" t="s">
        <v>323</v>
      </c>
      <c r="E21" s="76"/>
      <c r="F21" s="77"/>
      <c r="G21" s="77"/>
      <c r="H21" s="78"/>
      <c r="I21" s="74" t="s">
        <v>347</v>
      </c>
      <c r="J21" s="64" t="s">
        <v>348</v>
      </c>
      <c r="K21" s="69"/>
      <c r="L21" s="69"/>
      <c r="M21" s="69"/>
      <c r="N21" s="70"/>
      <c r="O21" s="63"/>
      <c r="Q21" s="63"/>
      <c r="R21" s="71"/>
      <c r="S21" s="63"/>
      <c r="V21" s="63"/>
      <c r="AB21" s="72"/>
      <c r="AC21" s="72"/>
      <c r="AD21" s="55"/>
      <c r="AE21" s="55"/>
      <c r="AF21" s="55"/>
      <c r="AG21" s="55"/>
      <c r="AH21" s="55"/>
    </row>
    <row r="22" ht="18.75" customHeight="1">
      <c r="A22" s="64" t="s">
        <v>71</v>
      </c>
      <c r="B22" s="65"/>
      <c r="C22" s="64" t="s">
        <v>101</v>
      </c>
      <c r="D22" s="74" t="s">
        <v>86</v>
      </c>
      <c r="E22" s="76"/>
      <c r="F22" s="77"/>
      <c r="G22" s="77"/>
      <c r="H22" s="78"/>
      <c r="I22" s="74" t="s">
        <v>349</v>
      </c>
      <c r="J22" s="64" t="s">
        <v>350</v>
      </c>
      <c r="K22" s="69"/>
      <c r="L22" s="69"/>
      <c r="M22" s="69"/>
      <c r="N22" s="70"/>
      <c r="O22" s="63"/>
      <c r="Q22" s="63"/>
      <c r="R22" s="71"/>
      <c r="S22" s="63"/>
      <c r="V22" s="63"/>
      <c r="AB22" s="72"/>
      <c r="AC22" s="72"/>
      <c r="AD22" s="55"/>
      <c r="AE22" s="55"/>
      <c r="AF22" s="55"/>
      <c r="AG22" s="55"/>
      <c r="AH22" s="55"/>
    </row>
    <row r="23" ht="18.75" customHeight="1">
      <c r="A23" s="64" t="s">
        <v>280</v>
      </c>
      <c r="B23" s="65"/>
      <c r="C23" s="74" t="s">
        <v>92</v>
      </c>
      <c r="D23" s="64" t="s">
        <v>95</v>
      </c>
      <c r="E23" s="76"/>
      <c r="F23" s="77"/>
      <c r="G23" s="77"/>
      <c r="H23" s="78"/>
      <c r="I23" s="74" t="s">
        <v>351</v>
      </c>
      <c r="J23" s="64" t="s">
        <v>352</v>
      </c>
      <c r="K23" s="69"/>
      <c r="L23" s="69"/>
      <c r="M23" s="69"/>
      <c r="N23" s="70"/>
      <c r="O23" s="63"/>
      <c r="Q23" s="63"/>
      <c r="R23" s="71"/>
      <c r="S23" s="63"/>
      <c r="V23" s="63"/>
      <c r="AB23" s="72"/>
      <c r="AC23" s="72"/>
      <c r="AD23" s="55"/>
      <c r="AE23" s="55"/>
      <c r="AF23" s="55"/>
      <c r="AG23" s="55"/>
      <c r="AH23" s="55"/>
    </row>
    <row r="24">
      <c r="D24" s="64" t="s">
        <v>83</v>
      </c>
    </row>
    <row r="25">
      <c r="D25" s="64"/>
    </row>
    <row r="26">
      <c r="A26" s="80" t="s">
        <v>353</v>
      </c>
      <c r="B26" s="81"/>
      <c r="C26" s="81"/>
      <c r="D26" s="81"/>
      <c r="E26" s="81"/>
      <c r="F26" s="81"/>
      <c r="G26" s="81"/>
      <c r="H26" s="81"/>
      <c r="I26" s="81"/>
      <c r="J26" s="81"/>
      <c r="K26" s="82"/>
    </row>
    <row r="27">
      <c r="A27" s="83" t="s">
        <v>354</v>
      </c>
      <c r="B27" s="83" t="s">
        <v>307</v>
      </c>
      <c r="C27" s="83" t="s">
        <v>355</v>
      </c>
      <c r="D27" s="83" t="s">
        <v>356</v>
      </c>
      <c r="E27" s="84" t="s">
        <v>357</v>
      </c>
      <c r="F27" s="85" t="s">
        <v>355</v>
      </c>
      <c r="G27" s="86"/>
      <c r="H27" s="86"/>
      <c r="I27" s="87"/>
      <c r="J27" s="88"/>
      <c r="K27" s="88"/>
    </row>
    <row r="28">
      <c r="A28" s="88" t="s">
        <v>280</v>
      </c>
      <c r="B28" s="89" t="s">
        <v>358</v>
      </c>
      <c r="C28" s="89" t="s">
        <v>359</v>
      </c>
      <c r="D28" s="89" t="s">
        <v>314</v>
      </c>
      <c r="E28" s="32" t="s">
        <v>315</v>
      </c>
      <c r="F28" s="32" t="s">
        <v>89</v>
      </c>
      <c r="G28" s="86"/>
      <c r="H28" s="86"/>
      <c r="I28" s="88"/>
      <c r="J28" s="88"/>
      <c r="K28" s="88"/>
    </row>
    <row r="29">
      <c r="A29" s="89" t="s">
        <v>56</v>
      </c>
      <c r="B29" s="90" t="s">
        <v>360</v>
      </c>
      <c r="C29" s="89" t="s">
        <v>361</v>
      </c>
      <c r="D29" s="90" t="s">
        <v>321</v>
      </c>
      <c r="E29" s="32" t="s">
        <v>322</v>
      </c>
      <c r="F29" s="32" t="s">
        <v>323</v>
      </c>
      <c r="G29" s="86"/>
      <c r="H29" s="86"/>
      <c r="I29" s="88"/>
      <c r="J29" s="88"/>
      <c r="K29" s="88"/>
    </row>
    <row r="30">
      <c r="A30" s="89" t="s">
        <v>62</v>
      </c>
      <c r="B30" s="90" t="s">
        <v>362</v>
      </c>
      <c r="C30" s="89" t="s">
        <v>363</v>
      </c>
      <c r="D30" s="90" t="s">
        <v>328</v>
      </c>
      <c r="E30" s="32" t="s">
        <v>98</v>
      </c>
      <c r="F30" s="91" t="s">
        <v>86</v>
      </c>
      <c r="G30" s="86"/>
      <c r="H30" s="86"/>
      <c r="I30" s="88"/>
      <c r="J30" s="88"/>
      <c r="K30" s="88"/>
    </row>
    <row r="31">
      <c r="A31" s="89" t="s">
        <v>364</v>
      </c>
      <c r="B31" s="90" t="s">
        <v>365</v>
      </c>
      <c r="C31" s="90" t="s">
        <v>366</v>
      </c>
      <c r="D31" s="90" t="s">
        <v>334</v>
      </c>
      <c r="E31" s="32" t="s">
        <v>101</v>
      </c>
      <c r="F31" s="32" t="s">
        <v>95</v>
      </c>
      <c r="G31" s="86"/>
      <c r="H31" s="86"/>
      <c r="I31" s="88"/>
      <c r="J31" s="88"/>
      <c r="K31" s="88"/>
    </row>
    <row r="32">
      <c r="A32" s="89"/>
      <c r="B32" s="92" t="s">
        <v>367</v>
      </c>
      <c r="C32" s="90" t="s">
        <v>368</v>
      </c>
      <c r="D32" s="89" t="s">
        <v>369</v>
      </c>
      <c r="E32" s="91" t="s">
        <v>92</v>
      </c>
      <c r="F32" s="32" t="s">
        <v>83</v>
      </c>
      <c r="G32" s="93"/>
      <c r="H32" s="93"/>
      <c r="I32" s="88"/>
      <c r="J32" s="88"/>
      <c r="K32" s="88"/>
    </row>
    <row r="34">
      <c r="A34" s="94"/>
      <c r="B34" s="95" t="s">
        <v>370</v>
      </c>
      <c r="C34" s="95" t="s">
        <v>371</v>
      </c>
      <c r="D34" s="95" t="s">
        <v>372</v>
      </c>
      <c r="E34" s="95" t="s">
        <v>373</v>
      </c>
    </row>
    <row r="39">
      <c r="A39" s="96" t="s">
        <v>374</v>
      </c>
      <c r="B39" s="97"/>
      <c r="C39" s="97"/>
      <c r="D39" s="97"/>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row>
    <row r="40">
      <c r="A40" s="98" t="s">
        <v>375</v>
      </c>
      <c r="B40" s="98" t="s">
        <v>376</v>
      </c>
      <c r="C40" s="98" t="s">
        <v>377</v>
      </c>
    </row>
    <row r="41">
      <c r="A41" s="8" t="s">
        <v>280</v>
      </c>
    </row>
    <row r="42">
      <c r="A42" s="8" t="s">
        <v>62</v>
      </c>
      <c r="B42" s="8" t="s">
        <v>378</v>
      </c>
      <c r="C42" s="8" t="s">
        <v>283</v>
      </c>
    </row>
    <row r="43">
      <c r="A43" s="8" t="s">
        <v>56</v>
      </c>
      <c r="B43" s="8" t="s">
        <v>379</v>
      </c>
      <c r="C43" s="8" t="s">
        <v>289</v>
      </c>
    </row>
    <row r="44">
      <c r="A44" s="8" t="s">
        <v>71</v>
      </c>
      <c r="B44" s="8" t="s">
        <v>380</v>
      </c>
      <c r="C44" s="8" t="s">
        <v>381</v>
      </c>
    </row>
    <row r="45">
      <c r="B45" s="8" t="s">
        <v>382</v>
      </c>
      <c r="C45" s="8" t="s">
        <v>383</v>
      </c>
    </row>
    <row r="46">
      <c r="C46" s="8" t="s">
        <v>89</v>
      </c>
    </row>
    <row r="47">
      <c r="C47" s="8" t="s">
        <v>384</v>
      </c>
    </row>
    <row r="48">
      <c r="C48" s="8" t="s">
        <v>385</v>
      </c>
    </row>
    <row r="50">
      <c r="A50" s="96" t="s">
        <v>386</v>
      </c>
      <c r="B50" s="97"/>
      <c r="C50" s="97"/>
      <c r="D50" s="97"/>
      <c r="E50" s="97"/>
      <c r="F50" s="97"/>
      <c r="G50" s="97"/>
      <c r="H50" s="97"/>
      <c r="I50" s="97"/>
      <c r="J50" s="97"/>
      <c r="K50" s="97"/>
      <c r="L50" s="97"/>
      <c r="M50" s="97"/>
      <c r="N50" s="97"/>
      <c r="O50" s="97"/>
      <c r="P50" s="97"/>
      <c r="Q50" s="97"/>
      <c r="R50" s="97"/>
      <c r="S50" s="97"/>
      <c r="T50" s="97"/>
      <c r="U50" s="97"/>
      <c r="V50" s="97"/>
      <c r="W50" s="97"/>
      <c r="X50" s="97"/>
      <c r="Y50" s="97"/>
      <c r="Z50" s="97"/>
      <c r="AA50" s="97"/>
      <c r="AB50" s="97"/>
      <c r="AC50" s="97"/>
      <c r="AD50" s="97"/>
      <c r="AE50" s="97"/>
      <c r="AF50" s="97"/>
      <c r="AG50" s="97"/>
      <c r="AH50" s="97"/>
    </row>
    <row r="51">
      <c r="A51" s="98" t="s">
        <v>375</v>
      </c>
      <c r="B51" s="98" t="s">
        <v>376</v>
      </c>
      <c r="C51" s="98" t="s">
        <v>377</v>
      </c>
    </row>
    <row r="52">
      <c r="A52" s="8" t="s">
        <v>280</v>
      </c>
      <c r="B52" s="8" t="s">
        <v>387</v>
      </c>
      <c r="C52" s="8" t="s">
        <v>388</v>
      </c>
      <c r="D52" s="8" t="s">
        <v>389</v>
      </c>
      <c r="E52" s="8" t="s">
        <v>383</v>
      </c>
    </row>
    <row r="53">
      <c r="A53" s="8" t="s">
        <v>62</v>
      </c>
      <c r="B53" s="8" t="s">
        <v>390</v>
      </c>
      <c r="C53" s="8" t="s">
        <v>290</v>
      </c>
      <c r="D53" s="8" t="s">
        <v>289</v>
      </c>
      <c r="E53" s="8" t="s">
        <v>384</v>
      </c>
    </row>
    <row r="54">
      <c r="A54" s="8" t="s">
        <v>56</v>
      </c>
      <c r="B54" s="8" t="s">
        <v>391</v>
      </c>
      <c r="C54" s="8" t="s">
        <v>284</v>
      </c>
      <c r="D54" s="8" t="s">
        <v>295</v>
      </c>
      <c r="E54" s="8" t="s">
        <v>302</v>
      </c>
    </row>
    <row r="55">
      <c r="A55" s="8" t="s">
        <v>71</v>
      </c>
      <c r="B55" s="8" t="s">
        <v>392</v>
      </c>
      <c r="C55" s="8" t="s">
        <v>393</v>
      </c>
      <c r="D55" s="8" t="s">
        <v>285</v>
      </c>
    </row>
  </sheetData>
  <mergeCells count="3">
    <mergeCell ref="A2:J2"/>
    <mergeCell ref="A10:V10"/>
    <mergeCell ref="A26:K26"/>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2" width="41.11"/>
    <col customWidth="1" min="3" max="3" width="18.89"/>
    <col customWidth="1" min="4" max="4" width="22.44"/>
    <col customWidth="1" min="5" max="5" width="27.22"/>
    <col customWidth="1" min="6" max="6" width="45.22"/>
    <col customWidth="1" min="7" max="7" width="26.11"/>
    <col customWidth="1" min="8" max="8" width="22.22"/>
    <col customWidth="1" min="9" max="10" width="19.78"/>
    <col customWidth="1" min="11" max="11" width="35.89"/>
  </cols>
  <sheetData>
    <row r="1">
      <c r="A1" s="99" t="s">
        <v>394</v>
      </c>
      <c r="B1" s="99" t="s">
        <v>395</v>
      </c>
      <c r="C1" s="99" t="s">
        <v>396</v>
      </c>
      <c r="D1" s="99" t="s">
        <v>397</v>
      </c>
      <c r="E1" s="99" t="s">
        <v>398</v>
      </c>
      <c r="F1" s="99" t="s">
        <v>399</v>
      </c>
      <c r="G1" s="99" t="s">
        <v>400</v>
      </c>
      <c r="H1" s="99" t="s">
        <v>401</v>
      </c>
      <c r="I1" s="99" t="s">
        <v>402</v>
      </c>
      <c r="J1" s="100" t="s">
        <v>403</v>
      </c>
      <c r="K1" s="99" t="s">
        <v>404</v>
      </c>
      <c r="L1" s="101"/>
      <c r="M1" s="101"/>
      <c r="N1" s="101"/>
      <c r="O1" s="101"/>
      <c r="P1" s="101"/>
      <c r="Q1" s="101"/>
      <c r="R1" s="101"/>
      <c r="S1" s="101"/>
      <c r="T1" s="101"/>
      <c r="U1" s="101"/>
      <c r="V1" s="101"/>
      <c r="W1" s="101"/>
      <c r="X1" s="101"/>
      <c r="Y1" s="101"/>
      <c r="Z1" s="101"/>
      <c r="AA1" s="101"/>
      <c r="AB1" s="101"/>
      <c r="AC1" s="101"/>
      <c r="AD1" s="101"/>
    </row>
    <row r="2">
      <c r="A2" s="8" t="s">
        <v>405</v>
      </c>
      <c r="B2" s="22" t="s">
        <v>406</v>
      </c>
    </row>
    <row r="3" ht="41.25" customHeight="1">
      <c r="A3" s="102" t="b">
        <v>1</v>
      </c>
      <c r="B3" s="102" t="s">
        <v>407</v>
      </c>
      <c r="C3" s="102" t="s">
        <v>408</v>
      </c>
      <c r="D3" s="102">
        <v>10.0</v>
      </c>
      <c r="E3" s="102" t="s">
        <v>409</v>
      </c>
      <c r="F3" s="103" t="s">
        <v>410</v>
      </c>
      <c r="G3" s="103" t="s">
        <v>411</v>
      </c>
      <c r="H3" s="12" t="s">
        <v>412</v>
      </c>
      <c r="I3" s="12" t="s">
        <v>413</v>
      </c>
      <c r="J3" s="103" t="s">
        <v>414</v>
      </c>
      <c r="K3" s="12" t="s">
        <v>413</v>
      </c>
      <c r="L3" s="104"/>
      <c r="M3" s="104"/>
      <c r="N3" s="104"/>
      <c r="O3" s="104"/>
      <c r="P3" s="104"/>
      <c r="Q3" s="104"/>
      <c r="R3" s="104"/>
      <c r="S3" s="104"/>
      <c r="T3" s="104"/>
      <c r="U3" s="104"/>
      <c r="V3" s="104"/>
      <c r="W3" s="104"/>
      <c r="X3" s="104"/>
      <c r="Y3" s="104"/>
      <c r="Z3" s="104"/>
      <c r="AA3" s="104"/>
      <c r="AB3" s="104"/>
      <c r="AC3" s="104"/>
      <c r="AD3" s="104"/>
    </row>
    <row r="4" ht="41.25" customHeight="1">
      <c r="A4" s="102" t="b">
        <v>1</v>
      </c>
      <c r="B4" s="102" t="s">
        <v>415</v>
      </c>
      <c r="C4" s="102" t="s">
        <v>416</v>
      </c>
      <c r="D4" s="102">
        <v>200.0</v>
      </c>
      <c r="E4" s="102" t="s">
        <v>409</v>
      </c>
      <c r="F4" s="103" t="s">
        <v>417</v>
      </c>
      <c r="G4" s="103" t="s">
        <v>418</v>
      </c>
      <c r="H4" s="12" t="s">
        <v>413</v>
      </c>
      <c r="I4" s="12">
        <v>1.0</v>
      </c>
      <c r="J4" s="103" t="s">
        <v>419</v>
      </c>
      <c r="K4" s="105">
        <v>44044.0</v>
      </c>
      <c r="L4" s="104"/>
      <c r="M4" s="104"/>
      <c r="N4" s="104"/>
      <c r="O4" s="104"/>
      <c r="P4" s="104"/>
      <c r="Q4" s="104"/>
      <c r="R4" s="104"/>
      <c r="S4" s="104"/>
      <c r="T4" s="104"/>
      <c r="U4" s="104"/>
      <c r="V4" s="104"/>
      <c r="W4" s="104"/>
      <c r="X4" s="104"/>
      <c r="Y4" s="104"/>
      <c r="Z4" s="104"/>
      <c r="AA4" s="104"/>
      <c r="AB4" s="104"/>
      <c r="AC4" s="104"/>
      <c r="AD4" s="104"/>
    </row>
    <row r="5">
      <c r="A5" s="102" t="b">
        <v>1</v>
      </c>
      <c r="B5" s="102" t="s">
        <v>420</v>
      </c>
      <c r="C5" s="102" t="s">
        <v>408</v>
      </c>
      <c r="D5" s="102">
        <v>15.0</v>
      </c>
      <c r="E5" s="102" t="s">
        <v>409</v>
      </c>
      <c r="F5" s="103" t="s">
        <v>421</v>
      </c>
      <c r="G5" s="103" t="s">
        <v>422</v>
      </c>
      <c r="H5" s="12" t="s">
        <v>413</v>
      </c>
      <c r="I5" s="12" t="s">
        <v>413</v>
      </c>
      <c r="J5" s="103" t="s">
        <v>414</v>
      </c>
      <c r="K5" s="12" t="s">
        <v>413</v>
      </c>
      <c r="L5" s="104"/>
      <c r="M5" s="104"/>
      <c r="N5" s="104"/>
      <c r="O5" s="104"/>
      <c r="P5" s="104"/>
      <c r="Q5" s="104"/>
      <c r="R5" s="104"/>
      <c r="S5" s="104"/>
      <c r="T5" s="104"/>
      <c r="U5" s="104"/>
      <c r="V5" s="104"/>
      <c r="W5" s="104"/>
      <c r="X5" s="104"/>
      <c r="Y5" s="104"/>
      <c r="Z5" s="104"/>
      <c r="AA5" s="104"/>
      <c r="AB5" s="104"/>
      <c r="AC5" s="104"/>
      <c r="AD5" s="104"/>
    </row>
    <row r="6" ht="60.0" customHeight="1">
      <c r="A6" s="102" t="b">
        <v>1</v>
      </c>
      <c r="B6" s="102" t="s">
        <v>423</v>
      </c>
      <c r="C6" s="102" t="s">
        <v>408</v>
      </c>
      <c r="D6" s="102">
        <v>10.0</v>
      </c>
      <c r="E6" s="102" t="s">
        <v>409</v>
      </c>
      <c r="F6" s="103" t="s">
        <v>424</v>
      </c>
      <c r="G6" s="103" t="s">
        <v>425</v>
      </c>
      <c r="H6" s="12" t="s">
        <v>413</v>
      </c>
      <c r="I6" s="12" t="s">
        <v>413</v>
      </c>
      <c r="J6" s="103" t="s">
        <v>426</v>
      </c>
      <c r="K6" s="12" t="s">
        <v>413</v>
      </c>
      <c r="L6" s="104"/>
      <c r="M6" s="104"/>
      <c r="N6" s="104"/>
      <c r="O6" s="104"/>
      <c r="P6" s="104"/>
      <c r="Q6" s="104"/>
      <c r="R6" s="104"/>
      <c r="S6" s="104"/>
      <c r="T6" s="104"/>
      <c r="U6" s="104"/>
      <c r="V6" s="104"/>
      <c r="W6" s="104"/>
      <c r="X6" s="104"/>
      <c r="Y6" s="104"/>
      <c r="Z6" s="104"/>
      <c r="AA6" s="104"/>
      <c r="AB6" s="104"/>
      <c r="AC6" s="104"/>
      <c r="AD6" s="104"/>
    </row>
    <row r="7" ht="60.0" customHeight="1">
      <c r="A7" s="102" t="b">
        <v>0</v>
      </c>
      <c r="B7" s="102" t="s">
        <v>427</v>
      </c>
      <c r="C7" s="102" t="s">
        <v>408</v>
      </c>
      <c r="D7" s="102">
        <v>15.0</v>
      </c>
      <c r="E7" s="102" t="s">
        <v>409</v>
      </c>
      <c r="F7" s="103" t="s">
        <v>428</v>
      </c>
      <c r="G7" s="103" t="s">
        <v>429</v>
      </c>
      <c r="H7" s="12" t="s">
        <v>430</v>
      </c>
      <c r="I7" s="12" t="s">
        <v>413</v>
      </c>
      <c r="J7" s="103" t="s">
        <v>414</v>
      </c>
      <c r="K7" s="12" t="s">
        <v>413</v>
      </c>
      <c r="L7" s="104"/>
      <c r="M7" s="104"/>
      <c r="N7" s="104"/>
      <c r="O7" s="104"/>
      <c r="P7" s="104"/>
      <c r="Q7" s="104"/>
      <c r="R7" s="104"/>
      <c r="S7" s="104"/>
      <c r="T7" s="104"/>
      <c r="U7" s="104"/>
      <c r="V7" s="104"/>
      <c r="W7" s="104"/>
      <c r="X7" s="104"/>
      <c r="Y7" s="104"/>
      <c r="Z7" s="104"/>
      <c r="AA7" s="104"/>
      <c r="AB7" s="104"/>
      <c r="AC7" s="104"/>
      <c r="AD7" s="104"/>
    </row>
    <row r="8">
      <c r="A8" s="102" t="b">
        <v>1</v>
      </c>
      <c r="B8" s="102" t="s">
        <v>431</v>
      </c>
      <c r="C8" s="102" t="s">
        <v>408</v>
      </c>
      <c r="D8" s="102">
        <v>20.0</v>
      </c>
      <c r="E8" s="102" t="s">
        <v>409</v>
      </c>
      <c r="F8" s="103" t="s">
        <v>432</v>
      </c>
      <c r="G8" s="103" t="s">
        <v>433</v>
      </c>
      <c r="H8" s="12" t="s">
        <v>413</v>
      </c>
      <c r="I8" s="12" t="s">
        <v>413</v>
      </c>
      <c r="J8" s="103" t="s">
        <v>414</v>
      </c>
      <c r="K8" s="12" t="s">
        <v>413</v>
      </c>
      <c r="L8" s="104"/>
      <c r="M8" s="104"/>
      <c r="N8" s="104"/>
      <c r="O8" s="104"/>
      <c r="P8" s="104"/>
      <c r="Q8" s="104"/>
      <c r="R8" s="104"/>
      <c r="S8" s="104"/>
      <c r="T8" s="104"/>
      <c r="U8" s="104"/>
      <c r="V8" s="104"/>
      <c r="W8" s="104"/>
      <c r="X8" s="104"/>
      <c r="Y8" s="104"/>
      <c r="Z8" s="104"/>
      <c r="AA8" s="104"/>
      <c r="AB8" s="104"/>
      <c r="AC8" s="104"/>
      <c r="AD8" s="104"/>
    </row>
    <row r="9">
      <c r="A9" s="102" t="b">
        <v>1</v>
      </c>
      <c r="B9" s="102" t="s">
        <v>434</v>
      </c>
      <c r="C9" s="102" t="s">
        <v>408</v>
      </c>
      <c r="D9" s="102">
        <v>20.0</v>
      </c>
      <c r="E9" s="102" t="s">
        <v>409</v>
      </c>
      <c r="F9" s="103" t="s">
        <v>435</v>
      </c>
      <c r="G9" s="103" t="s">
        <v>436</v>
      </c>
      <c r="H9" s="102" t="s">
        <v>413</v>
      </c>
      <c r="I9" s="12" t="s">
        <v>413</v>
      </c>
      <c r="J9" s="103" t="s">
        <v>414</v>
      </c>
      <c r="K9" s="12" t="s">
        <v>413</v>
      </c>
      <c r="L9" s="104"/>
      <c r="M9" s="104"/>
      <c r="N9" s="104"/>
      <c r="O9" s="104"/>
      <c r="P9" s="104"/>
      <c r="Q9" s="104"/>
      <c r="R9" s="104"/>
      <c r="S9" s="104"/>
      <c r="T9" s="104"/>
      <c r="U9" s="104"/>
      <c r="V9" s="104"/>
      <c r="W9" s="104"/>
      <c r="X9" s="104"/>
      <c r="Y9" s="104"/>
      <c r="Z9" s="104"/>
      <c r="AA9" s="104"/>
      <c r="AB9" s="104"/>
      <c r="AC9" s="104"/>
      <c r="AD9" s="104"/>
    </row>
    <row r="10">
      <c r="A10" s="106" t="b">
        <v>1</v>
      </c>
      <c r="B10" s="106" t="s">
        <v>437</v>
      </c>
      <c r="C10" s="106" t="s">
        <v>408</v>
      </c>
      <c r="D10" s="106">
        <v>20.0</v>
      </c>
      <c r="E10" s="106" t="s">
        <v>409</v>
      </c>
      <c r="F10" s="107" t="s">
        <v>438</v>
      </c>
      <c r="G10" s="107" t="s">
        <v>439</v>
      </c>
      <c r="H10" s="106" t="s">
        <v>413</v>
      </c>
      <c r="I10" s="106" t="s">
        <v>413</v>
      </c>
      <c r="J10" s="107" t="s">
        <v>414</v>
      </c>
      <c r="K10" s="106" t="s">
        <v>413</v>
      </c>
      <c r="L10" s="108"/>
      <c r="M10" s="108"/>
      <c r="N10" s="108"/>
      <c r="O10" s="108"/>
      <c r="P10" s="108"/>
      <c r="Q10" s="108"/>
      <c r="R10" s="108"/>
      <c r="S10" s="108"/>
      <c r="T10" s="108"/>
      <c r="U10" s="108"/>
      <c r="V10" s="108"/>
      <c r="W10" s="108"/>
      <c r="X10" s="108"/>
      <c r="Y10" s="108"/>
      <c r="Z10" s="108"/>
      <c r="AA10" s="108"/>
      <c r="AB10" s="108"/>
      <c r="AC10" s="108"/>
      <c r="AD10" s="108"/>
    </row>
    <row r="11">
      <c r="A11" s="106" t="b">
        <v>1</v>
      </c>
      <c r="B11" s="106" t="s">
        <v>440</v>
      </c>
      <c r="C11" s="106" t="s">
        <v>408</v>
      </c>
      <c r="D11" s="106">
        <v>15.0</v>
      </c>
      <c r="E11" s="106" t="s">
        <v>409</v>
      </c>
      <c r="F11" s="107" t="s">
        <v>441</v>
      </c>
      <c r="G11" s="107" t="s">
        <v>442</v>
      </c>
      <c r="H11" s="106" t="s">
        <v>413</v>
      </c>
      <c r="I11" s="106" t="s">
        <v>413</v>
      </c>
      <c r="J11" s="107" t="s">
        <v>414</v>
      </c>
      <c r="K11" s="106" t="s">
        <v>413</v>
      </c>
      <c r="L11" s="108"/>
      <c r="M11" s="108"/>
      <c r="N11" s="108"/>
      <c r="O11" s="108"/>
      <c r="P11" s="108"/>
      <c r="Q11" s="108"/>
      <c r="R11" s="108"/>
      <c r="S11" s="108"/>
      <c r="T11" s="108"/>
      <c r="U11" s="108"/>
      <c r="V11" s="108"/>
      <c r="W11" s="108"/>
      <c r="X11" s="108"/>
      <c r="Y11" s="108"/>
      <c r="Z11" s="108"/>
      <c r="AA11" s="108"/>
      <c r="AB11" s="108"/>
      <c r="AC11" s="108"/>
      <c r="AD11" s="108"/>
    </row>
    <row r="12">
      <c r="A12" s="106" t="b">
        <v>1</v>
      </c>
      <c r="B12" s="106" t="s">
        <v>443</v>
      </c>
      <c r="C12" s="106" t="s">
        <v>408</v>
      </c>
      <c r="D12" s="106">
        <v>20.0</v>
      </c>
      <c r="E12" s="106" t="s">
        <v>409</v>
      </c>
      <c r="F12" s="107" t="s">
        <v>444</v>
      </c>
      <c r="G12" s="107" t="s">
        <v>445</v>
      </c>
      <c r="H12" s="106" t="s">
        <v>413</v>
      </c>
      <c r="I12" s="106" t="s">
        <v>413</v>
      </c>
      <c r="J12" s="107" t="s">
        <v>414</v>
      </c>
      <c r="K12" s="106" t="s">
        <v>413</v>
      </c>
      <c r="L12" s="108"/>
      <c r="M12" s="108"/>
      <c r="N12" s="108"/>
      <c r="O12" s="108"/>
      <c r="P12" s="108"/>
      <c r="Q12" s="108"/>
      <c r="R12" s="108"/>
      <c r="S12" s="108"/>
      <c r="T12" s="108"/>
      <c r="U12" s="108"/>
      <c r="V12" s="108"/>
      <c r="W12" s="108"/>
      <c r="X12" s="108"/>
      <c r="Y12" s="108"/>
      <c r="Z12" s="108"/>
      <c r="AA12" s="108"/>
      <c r="AB12" s="108"/>
      <c r="AC12" s="108"/>
      <c r="AD12" s="108"/>
    </row>
    <row r="13">
      <c r="A13" s="106" t="b">
        <v>1</v>
      </c>
      <c r="B13" s="106" t="s">
        <v>446</v>
      </c>
      <c r="C13" s="106" t="s">
        <v>408</v>
      </c>
      <c r="D13" s="106">
        <v>20.0</v>
      </c>
      <c r="E13" s="106" t="s">
        <v>409</v>
      </c>
      <c r="F13" s="107" t="s">
        <v>447</v>
      </c>
      <c r="G13" s="107" t="s">
        <v>448</v>
      </c>
      <c r="H13" s="106" t="s">
        <v>413</v>
      </c>
      <c r="I13" s="106" t="s">
        <v>413</v>
      </c>
      <c r="J13" s="107" t="s">
        <v>414</v>
      </c>
      <c r="K13" s="106" t="s">
        <v>413</v>
      </c>
      <c r="L13" s="108"/>
      <c r="M13" s="108"/>
      <c r="N13" s="108"/>
      <c r="O13" s="108"/>
      <c r="P13" s="108"/>
      <c r="Q13" s="108"/>
      <c r="R13" s="108"/>
      <c r="S13" s="108"/>
      <c r="T13" s="108"/>
      <c r="U13" s="108"/>
      <c r="V13" s="108"/>
      <c r="W13" s="108"/>
      <c r="X13" s="108"/>
      <c r="Y13" s="108"/>
      <c r="Z13" s="108"/>
      <c r="AA13" s="108"/>
      <c r="AB13" s="108"/>
      <c r="AC13" s="108"/>
      <c r="AD13" s="108"/>
    </row>
    <row r="14">
      <c r="A14" s="106" t="b">
        <v>1</v>
      </c>
      <c r="B14" s="106" t="s">
        <v>449</v>
      </c>
      <c r="C14" s="106" t="s">
        <v>450</v>
      </c>
      <c r="D14" s="106">
        <v>100.0</v>
      </c>
      <c r="E14" s="109" t="s">
        <v>409</v>
      </c>
      <c r="F14" s="109" t="s">
        <v>451</v>
      </c>
      <c r="G14" s="106" t="s">
        <v>452</v>
      </c>
      <c r="H14" s="106" t="s">
        <v>453</v>
      </c>
      <c r="I14" s="106" t="s">
        <v>413</v>
      </c>
      <c r="J14" s="110" t="s">
        <v>426</v>
      </c>
      <c r="K14" s="111">
        <v>43958.0</v>
      </c>
      <c r="L14" s="108"/>
      <c r="M14" s="108"/>
      <c r="N14" s="108"/>
      <c r="O14" s="108"/>
      <c r="P14" s="108"/>
      <c r="Q14" s="108"/>
      <c r="R14" s="108"/>
      <c r="S14" s="108"/>
      <c r="T14" s="108"/>
      <c r="U14" s="108"/>
      <c r="V14" s="108"/>
      <c r="W14" s="108"/>
      <c r="X14" s="108"/>
      <c r="Y14" s="108"/>
      <c r="Z14" s="108"/>
      <c r="AA14" s="108"/>
      <c r="AB14" s="108"/>
      <c r="AC14" s="108"/>
      <c r="AD14" s="108"/>
    </row>
    <row r="15" ht="66.75" customHeight="1">
      <c r="A15" s="112" t="b">
        <v>0</v>
      </c>
      <c r="B15" s="106" t="s">
        <v>454</v>
      </c>
      <c r="C15" s="106" t="s">
        <v>408</v>
      </c>
      <c r="D15" s="106">
        <v>20.0</v>
      </c>
      <c r="E15" s="106" t="s">
        <v>409</v>
      </c>
      <c r="F15" s="107" t="s">
        <v>455</v>
      </c>
      <c r="G15" s="107" t="s">
        <v>456</v>
      </c>
      <c r="H15" s="109" t="s">
        <v>413</v>
      </c>
      <c r="I15" s="109" t="s">
        <v>413</v>
      </c>
      <c r="J15" s="109" t="s">
        <v>414</v>
      </c>
      <c r="K15" s="109" t="s">
        <v>413</v>
      </c>
      <c r="L15" s="108"/>
      <c r="M15" s="108"/>
      <c r="N15" s="108"/>
      <c r="O15" s="108"/>
      <c r="P15" s="108"/>
      <c r="Q15" s="108"/>
      <c r="R15" s="108"/>
      <c r="S15" s="108"/>
      <c r="T15" s="108"/>
      <c r="U15" s="108"/>
      <c r="V15" s="108"/>
      <c r="W15" s="108"/>
      <c r="X15" s="108"/>
      <c r="Y15" s="108"/>
      <c r="Z15" s="108"/>
      <c r="AA15" s="108"/>
      <c r="AB15" s="108"/>
      <c r="AC15" s="108"/>
      <c r="AD15" s="108"/>
    </row>
    <row r="16" ht="30.75" customHeight="1">
      <c r="A16" s="112" t="b">
        <v>0</v>
      </c>
      <c r="B16" s="106" t="s">
        <v>457</v>
      </c>
      <c r="C16" s="106" t="s">
        <v>408</v>
      </c>
      <c r="D16" s="106">
        <v>20.0</v>
      </c>
      <c r="E16" s="106" t="s">
        <v>409</v>
      </c>
      <c r="F16" s="107" t="s">
        <v>458</v>
      </c>
      <c r="G16" s="107" t="s">
        <v>459</v>
      </c>
      <c r="H16" s="109" t="s">
        <v>413</v>
      </c>
      <c r="I16" s="109" t="s">
        <v>413</v>
      </c>
      <c r="J16" s="109" t="s">
        <v>414</v>
      </c>
      <c r="K16" s="109" t="s">
        <v>413</v>
      </c>
      <c r="L16" s="108"/>
      <c r="M16" s="108"/>
      <c r="N16" s="108"/>
      <c r="O16" s="108"/>
      <c r="P16" s="108"/>
      <c r="Q16" s="108"/>
      <c r="R16" s="108"/>
      <c r="S16" s="108"/>
      <c r="T16" s="108"/>
      <c r="U16" s="108"/>
      <c r="V16" s="108"/>
      <c r="W16" s="108"/>
      <c r="X16" s="108"/>
      <c r="Y16" s="108"/>
      <c r="Z16" s="108"/>
      <c r="AA16" s="108"/>
      <c r="AB16" s="108"/>
      <c r="AC16" s="108"/>
      <c r="AD16" s="108"/>
    </row>
    <row r="17">
      <c r="A17" s="112" t="b">
        <v>1</v>
      </c>
      <c r="B17" s="106" t="s">
        <v>460</v>
      </c>
      <c r="C17" s="106" t="s">
        <v>408</v>
      </c>
      <c r="D17" s="106">
        <v>10.0</v>
      </c>
      <c r="E17" s="106" t="s">
        <v>409</v>
      </c>
      <c r="F17" s="107" t="s">
        <v>461</v>
      </c>
      <c r="G17" s="107" t="s">
        <v>462</v>
      </c>
      <c r="H17" s="109" t="s">
        <v>413</v>
      </c>
      <c r="I17" s="109" t="s">
        <v>413</v>
      </c>
      <c r="J17" s="109" t="s">
        <v>414</v>
      </c>
      <c r="K17" s="109" t="s">
        <v>413</v>
      </c>
      <c r="L17" s="108"/>
      <c r="M17" s="108"/>
      <c r="N17" s="108"/>
      <c r="O17" s="108"/>
      <c r="P17" s="108"/>
      <c r="Q17" s="108"/>
      <c r="R17" s="108"/>
      <c r="S17" s="108"/>
      <c r="T17" s="108"/>
      <c r="U17" s="108"/>
      <c r="V17" s="108"/>
      <c r="W17" s="108"/>
      <c r="X17" s="108"/>
      <c r="Y17" s="108"/>
      <c r="Z17" s="108"/>
      <c r="AA17" s="108"/>
      <c r="AB17" s="108"/>
      <c r="AC17" s="108"/>
      <c r="AD17" s="108"/>
    </row>
    <row r="18" ht="93.0" customHeight="1">
      <c r="A18" s="113" t="b">
        <v>1</v>
      </c>
      <c r="B18" s="114" t="s">
        <v>463</v>
      </c>
      <c r="C18" s="109" t="s">
        <v>408</v>
      </c>
      <c r="D18" s="109">
        <v>10.0</v>
      </c>
      <c r="E18" s="109" t="s">
        <v>409</v>
      </c>
      <c r="F18" s="109" t="s">
        <v>464</v>
      </c>
      <c r="G18" s="109" t="s">
        <v>465</v>
      </c>
      <c r="H18" s="109" t="s">
        <v>413</v>
      </c>
      <c r="I18" s="109" t="s">
        <v>413</v>
      </c>
      <c r="J18" s="109" t="s">
        <v>414</v>
      </c>
      <c r="K18" s="109" t="s">
        <v>413</v>
      </c>
      <c r="L18" s="108"/>
      <c r="M18" s="108"/>
      <c r="N18" s="108"/>
      <c r="O18" s="108"/>
      <c r="P18" s="108"/>
      <c r="Q18" s="108"/>
      <c r="R18" s="108"/>
      <c r="S18" s="108"/>
      <c r="T18" s="108"/>
      <c r="U18" s="108"/>
      <c r="V18" s="108"/>
      <c r="W18" s="108"/>
      <c r="X18" s="108"/>
      <c r="Y18" s="108"/>
      <c r="Z18" s="108"/>
      <c r="AA18" s="108"/>
      <c r="AB18" s="108"/>
      <c r="AC18" s="108"/>
      <c r="AD18" s="108"/>
    </row>
    <row r="19">
      <c r="A19" s="113" t="b">
        <v>1</v>
      </c>
      <c r="B19" s="115" t="s">
        <v>466</v>
      </c>
      <c r="C19" s="109" t="s">
        <v>408</v>
      </c>
      <c r="D19" s="109">
        <v>10.0</v>
      </c>
      <c r="E19" s="109" t="s">
        <v>409</v>
      </c>
      <c r="F19" s="109" t="s">
        <v>467</v>
      </c>
      <c r="G19" s="109" t="s">
        <v>468</v>
      </c>
      <c r="H19" s="109" t="s">
        <v>413</v>
      </c>
      <c r="I19" s="109" t="s">
        <v>413</v>
      </c>
      <c r="J19" s="109" t="s">
        <v>414</v>
      </c>
      <c r="K19" s="109" t="s">
        <v>413</v>
      </c>
      <c r="L19" s="108"/>
      <c r="M19" s="108"/>
      <c r="N19" s="108"/>
      <c r="O19" s="108"/>
      <c r="P19" s="108"/>
      <c r="Q19" s="108"/>
      <c r="R19" s="108"/>
      <c r="S19" s="108"/>
      <c r="T19" s="108"/>
      <c r="U19" s="108"/>
      <c r="V19" s="108"/>
      <c r="W19" s="108"/>
      <c r="X19" s="108"/>
      <c r="Y19" s="108"/>
      <c r="Z19" s="108"/>
      <c r="AA19" s="108"/>
      <c r="AB19" s="108"/>
      <c r="AC19" s="108"/>
      <c r="AD19" s="108"/>
    </row>
    <row r="20">
      <c r="A20" s="113" t="b">
        <v>1</v>
      </c>
      <c r="B20" s="115" t="s">
        <v>469</v>
      </c>
      <c r="C20" s="109" t="s">
        <v>408</v>
      </c>
      <c r="D20" s="109">
        <v>30.0</v>
      </c>
      <c r="E20" s="109" t="s">
        <v>409</v>
      </c>
      <c r="F20" s="109" t="s">
        <v>470</v>
      </c>
      <c r="G20" s="109" t="s">
        <v>468</v>
      </c>
      <c r="H20" s="109" t="s">
        <v>413</v>
      </c>
      <c r="I20" s="109" t="s">
        <v>413</v>
      </c>
      <c r="J20" s="109" t="s">
        <v>414</v>
      </c>
      <c r="K20" s="109" t="s">
        <v>413</v>
      </c>
      <c r="L20" s="108"/>
      <c r="M20" s="108"/>
      <c r="N20" s="108"/>
      <c r="O20" s="108"/>
      <c r="P20" s="108"/>
      <c r="Q20" s="108"/>
      <c r="R20" s="108"/>
      <c r="S20" s="108"/>
      <c r="T20" s="108"/>
      <c r="U20" s="108"/>
      <c r="V20" s="108"/>
      <c r="W20" s="108"/>
      <c r="X20" s="108"/>
      <c r="Y20" s="108"/>
      <c r="Z20" s="108"/>
      <c r="AA20" s="108"/>
      <c r="AB20" s="108"/>
      <c r="AC20" s="108"/>
      <c r="AD20" s="108"/>
    </row>
    <row r="21">
      <c r="A21" s="113" t="b">
        <v>0</v>
      </c>
      <c r="B21" s="115" t="s">
        <v>471</v>
      </c>
      <c r="C21" s="109" t="s">
        <v>416</v>
      </c>
      <c r="D21" s="109">
        <v>14.85</v>
      </c>
      <c r="E21" s="109" t="s">
        <v>409</v>
      </c>
      <c r="F21" s="109" t="s">
        <v>472</v>
      </c>
      <c r="G21" s="109" t="s">
        <v>473</v>
      </c>
      <c r="H21" s="109" t="s">
        <v>474</v>
      </c>
      <c r="I21" s="109" t="s">
        <v>413</v>
      </c>
      <c r="J21" s="109" t="s">
        <v>475</v>
      </c>
      <c r="K21" s="109" t="s">
        <v>413</v>
      </c>
      <c r="L21" s="108"/>
      <c r="M21" s="108"/>
      <c r="N21" s="108"/>
      <c r="O21" s="108"/>
      <c r="P21" s="108"/>
      <c r="Q21" s="108"/>
      <c r="R21" s="108"/>
      <c r="S21" s="108"/>
      <c r="T21" s="108"/>
      <c r="U21" s="108"/>
      <c r="V21" s="108"/>
      <c r="W21" s="108"/>
      <c r="X21" s="108"/>
      <c r="Y21" s="108"/>
      <c r="Z21" s="108"/>
      <c r="AA21" s="108"/>
      <c r="AB21" s="108"/>
      <c r="AC21" s="108"/>
      <c r="AD21" s="108"/>
    </row>
    <row r="22">
      <c r="A22" s="113" t="b">
        <v>1</v>
      </c>
      <c r="B22" s="115" t="s">
        <v>476</v>
      </c>
      <c r="C22" s="109" t="s">
        <v>408</v>
      </c>
      <c r="D22" s="109">
        <v>20.0</v>
      </c>
      <c r="E22" s="109" t="s">
        <v>409</v>
      </c>
      <c r="F22" s="109" t="s">
        <v>477</v>
      </c>
      <c r="G22" s="109" t="s">
        <v>478</v>
      </c>
      <c r="H22" s="109" t="s">
        <v>413</v>
      </c>
      <c r="I22" s="109" t="s">
        <v>413</v>
      </c>
      <c r="J22" s="109" t="s">
        <v>426</v>
      </c>
      <c r="K22" s="109" t="s">
        <v>413</v>
      </c>
      <c r="L22" s="108"/>
      <c r="M22" s="108"/>
      <c r="N22" s="108"/>
      <c r="O22" s="108"/>
      <c r="P22" s="108"/>
      <c r="Q22" s="108"/>
      <c r="R22" s="108"/>
      <c r="S22" s="108"/>
      <c r="T22" s="108"/>
      <c r="U22" s="108"/>
      <c r="V22" s="108"/>
      <c r="W22" s="108"/>
      <c r="X22" s="108"/>
      <c r="Y22" s="108"/>
      <c r="Z22" s="108"/>
      <c r="AA22" s="108"/>
      <c r="AB22" s="108"/>
      <c r="AC22" s="108"/>
      <c r="AD22" s="108"/>
    </row>
    <row r="23">
      <c r="A23" s="113" t="b">
        <v>0</v>
      </c>
      <c r="B23" s="115" t="s">
        <v>479</v>
      </c>
      <c r="C23" s="109" t="s">
        <v>480</v>
      </c>
      <c r="D23" s="109">
        <v>14.95</v>
      </c>
      <c r="E23" s="109" t="s">
        <v>409</v>
      </c>
      <c r="F23" s="109" t="s">
        <v>481</v>
      </c>
      <c r="G23" s="109" t="s">
        <v>482</v>
      </c>
      <c r="H23" s="109" t="s">
        <v>483</v>
      </c>
      <c r="I23" s="109">
        <v>50.0</v>
      </c>
      <c r="J23" s="109" t="s">
        <v>484</v>
      </c>
      <c r="K23" s="109" t="s">
        <v>413</v>
      </c>
      <c r="L23" s="108"/>
      <c r="M23" s="108"/>
      <c r="N23" s="108"/>
      <c r="O23" s="108"/>
      <c r="P23" s="108"/>
      <c r="Q23" s="108"/>
      <c r="R23" s="108"/>
      <c r="S23" s="108"/>
      <c r="T23" s="108"/>
      <c r="U23" s="108"/>
      <c r="V23" s="108"/>
      <c r="W23" s="108"/>
      <c r="X23" s="108"/>
      <c r="Y23" s="108"/>
      <c r="Z23" s="108"/>
      <c r="AA23" s="108"/>
      <c r="AB23" s="108"/>
      <c r="AC23" s="108"/>
      <c r="AD23" s="108"/>
    </row>
    <row r="24" ht="59.25" customHeight="1">
      <c r="A24" s="113" t="b">
        <v>0</v>
      </c>
      <c r="B24" s="115" t="s">
        <v>485</v>
      </c>
      <c r="C24" s="109" t="s">
        <v>408</v>
      </c>
      <c r="D24" s="109">
        <v>100.0</v>
      </c>
      <c r="E24" s="107" t="s">
        <v>409</v>
      </c>
      <c r="F24" s="107" t="s">
        <v>486</v>
      </c>
      <c r="G24" s="109" t="s">
        <v>487</v>
      </c>
      <c r="H24" s="109" t="s">
        <v>488</v>
      </c>
      <c r="I24" s="109">
        <v>50.0</v>
      </c>
      <c r="J24" s="109" t="s">
        <v>489</v>
      </c>
      <c r="K24" s="109" t="s">
        <v>413</v>
      </c>
      <c r="L24" s="108"/>
      <c r="M24" s="108"/>
      <c r="N24" s="108"/>
      <c r="O24" s="108"/>
      <c r="P24" s="108"/>
      <c r="Q24" s="108"/>
      <c r="R24" s="108"/>
      <c r="S24" s="108"/>
      <c r="T24" s="108"/>
      <c r="U24" s="108"/>
      <c r="V24" s="108"/>
      <c r="W24" s="108"/>
      <c r="X24" s="108"/>
      <c r="Y24" s="108"/>
      <c r="Z24" s="108"/>
      <c r="AA24" s="108"/>
      <c r="AB24" s="108"/>
      <c r="AC24" s="108"/>
      <c r="AD24" s="108"/>
    </row>
    <row r="25">
      <c r="A25" s="113" t="b">
        <v>0</v>
      </c>
      <c r="B25" s="114" t="s">
        <v>490</v>
      </c>
      <c r="C25" s="109" t="s">
        <v>408</v>
      </c>
      <c r="D25" s="109">
        <v>10.0</v>
      </c>
      <c r="E25" s="109" t="s">
        <v>409</v>
      </c>
      <c r="F25" s="109" t="s">
        <v>491</v>
      </c>
      <c r="G25" s="109" t="s">
        <v>492</v>
      </c>
      <c r="H25" s="109" t="s">
        <v>493</v>
      </c>
      <c r="I25" s="109" t="s">
        <v>413</v>
      </c>
      <c r="J25" s="109" t="s">
        <v>414</v>
      </c>
      <c r="K25" s="109" t="s">
        <v>413</v>
      </c>
      <c r="L25" s="108"/>
      <c r="M25" s="108"/>
      <c r="N25" s="108"/>
      <c r="O25" s="108"/>
      <c r="P25" s="108"/>
      <c r="Q25" s="108"/>
      <c r="R25" s="108"/>
      <c r="S25" s="108"/>
      <c r="T25" s="108"/>
      <c r="U25" s="108"/>
      <c r="V25" s="108"/>
      <c r="W25" s="108"/>
      <c r="X25" s="108"/>
      <c r="Y25" s="108"/>
      <c r="Z25" s="108"/>
      <c r="AA25" s="108"/>
      <c r="AB25" s="108"/>
      <c r="AC25" s="108"/>
      <c r="AD25" s="108"/>
    </row>
    <row r="26">
      <c r="A26" s="113" t="b">
        <v>1</v>
      </c>
      <c r="B26" s="115" t="s">
        <v>494</v>
      </c>
      <c r="C26" s="109" t="s">
        <v>408</v>
      </c>
      <c r="D26" s="109">
        <v>15.0</v>
      </c>
      <c r="E26" s="109" t="s">
        <v>495</v>
      </c>
      <c r="F26" s="109" t="s">
        <v>496</v>
      </c>
      <c r="G26" s="109" t="s">
        <v>497</v>
      </c>
      <c r="H26" s="109" t="s">
        <v>413</v>
      </c>
      <c r="I26" s="109" t="s">
        <v>413</v>
      </c>
      <c r="J26" s="109" t="s">
        <v>414</v>
      </c>
      <c r="K26" s="109" t="s">
        <v>413</v>
      </c>
      <c r="L26" s="108"/>
      <c r="M26" s="108"/>
      <c r="N26" s="108"/>
      <c r="O26" s="108"/>
      <c r="P26" s="108"/>
      <c r="Q26" s="108"/>
      <c r="R26" s="108"/>
      <c r="S26" s="108"/>
      <c r="T26" s="108"/>
      <c r="U26" s="108"/>
      <c r="V26" s="108"/>
      <c r="W26" s="108"/>
      <c r="X26" s="108"/>
      <c r="Y26" s="108"/>
      <c r="Z26" s="108"/>
      <c r="AA26" s="108"/>
      <c r="AB26" s="108"/>
      <c r="AC26" s="108"/>
      <c r="AD26" s="108"/>
    </row>
    <row r="27">
      <c r="A27" s="113" t="b">
        <v>1</v>
      </c>
      <c r="B27" s="115" t="s">
        <v>498</v>
      </c>
      <c r="C27" s="109" t="s">
        <v>408</v>
      </c>
      <c r="D27" s="109">
        <v>10.0</v>
      </c>
      <c r="E27" s="109" t="s">
        <v>495</v>
      </c>
      <c r="F27" s="109" t="s">
        <v>499</v>
      </c>
      <c r="G27" s="109" t="s">
        <v>500</v>
      </c>
      <c r="H27" s="109" t="s">
        <v>413</v>
      </c>
      <c r="I27" s="109" t="s">
        <v>413</v>
      </c>
      <c r="J27" s="109" t="s">
        <v>501</v>
      </c>
      <c r="K27" s="109" t="s">
        <v>413</v>
      </c>
      <c r="L27" s="108"/>
      <c r="M27" s="108"/>
      <c r="N27" s="108"/>
      <c r="O27" s="108"/>
      <c r="P27" s="108"/>
      <c r="Q27" s="108"/>
      <c r="R27" s="108"/>
      <c r="S27" s="108"/>
      <c r="T27" s="108"/>
      <c r="U27" s="108"/>
      <c r="V27" s="108"/>
      <c r="W27" s="108"/>
      <c r="X27" s="108"/>
      <c r="Y27" s="108"/>
      <c r="Z27" s="108"/>
      <c r="AA27" s="108"/>
      <c r="AB27" s="108"/>
      <c r="AC27" s="108"/>
      <c r="AD27" s="108"/>
    </row>
    <row r="28">
      <c r="A28" s="113" t="b">
        <v>1</v>
      </c>
      <c r="B28" s="115" t="s">
        <v>502</v>
      </c>
      <c r="C28" s="109" t="s">
        <v>408</v>
      </c>
      <c r="D28" s="109">
        <v>10.0</v>
      </c>
      <c r="E28" s="109" t="s">
        <v>495</v>
      </c>
      <c r="F28" s="109" t="s">
        <v>503</v>
      </c>
      <c r="G28" s="109" t="s">
        <v>504</v>
      </c>
      <c r="H28" s="109" t="s">
        <v>413</v>
      </c>
      <c r="I28" s="109" t="s">
        <v>413</v>
      </c>
      <c r="J28" s="109" t="s">
        <v>505</v>
      </c>
      <c r="K28" s="109" t="s">
        <v>413</v>
      </c>
      <c r="L28" s="108"/>
      <c r="M28" s="108"/>
      <c r="N28" s="108"/>
      <c r="O28" s="108"/>
      <c r="P28" s="108"/>
      <c r="Q28" s="108"/>
      <c r="R28" s="108"/>
      <c r="S28" s="108"/>
      <c r="T28" s="108"/>
      <c r="U28" s="108"/>
      <c r="V28" s="108"/>
      <c r="W28" s="108"/>
      <c r="X28" s="108"/>
      <c r="Y28" s="108"/>
      <c r="Z28" s="108"/>
      <c r="AA28" s="108"/>
      <c r="AB28" s="108"/>
      <c r="AC28" s="108"/>
      <c r="AD28" s="108"/>
    </row>
    <row r="29" ht="50.25" customHeight="1">
      <c r="A29" s="113" t="b">
        <v>1</v>
      </c>
      <c r="B29" s="115" t="s">
        <v>506</v>
      </c>
      <c r="C29" s="109" t="s">
        <v>408</v>
      </c>
      <c r="D29" s="109">
        <v>10.0</v>
      </c>
      <c r="E29" s="109" t="s">
        <v>409</v>
      </c>
      <c r="F29" s="109" t="s">
        <v>507</v>
      </c>
      <c r="G29" s="109" t="s">
        <v>508</v>
      </c>
      <c r="H29" s="109" t="s">
        <v>509</v>
      </c>
      <c r="I29" s="109" t="s">
        <v>413</v>
      </c>
      <c r="J29" s="109" t="s">
        <v>510</v>
      </c>
      <c r="K29" s="109" t="s">
        <v>413</v>
      </c>
      <c r="L29" s="108"/>
      <c r="M29" s="108"/>
      <c r="N29" s="108"/>
      <c r="O29" s="108"/>
      <c r="P29" s="108"/>
      <c r="Q29" s="108"/>
      <c r="R29" s="108"/>
      <c r="S29" s="108"/>
      <c r="T29" s="108"/>
      <c r="U29" s="108"/>
      <c r="V29" s="108"/>
      <c r="W29" s="108"/>
      <c r="X29" s="108"/>
      <c r="Y29" s="108"/>
      <c r="Z29" s="108"/>
      <c r="AA29" s="108"/>
      <c r="AB29" s="108"/>
      <c r="AC29" s="108"/>
      <c r="AD29" s="108"/>
    </row>
    <row r="30">
      <c r="A30" s="113" t="b">
        <v>1</v>
      </c>
      <c r="B30" s="115" t="s">
        <v>511</v>
      </c>
      <c r="C30" s="109" t="s">
        <v>408</v>
      </c>
      <c r="D30" s="109">
        <v>10.0</v>
      </c>
      <c r="E30" s="109" t="s">
        <v>409</v>
      </c>
      <c r="F30" s="109" t="s">
        <v>512</v>
      </c>
      <c r="G30" s="109" t="s">
        <v>513</v>
      </c>
      <c r="H30" s="109" t="s">
        <v>413</v>
      </c>
      <c r="I30" s="109" t="s">
        <v>413</v>
      </c>
      <c r="J30" s="109" t="s">
        <v>514</v>
      </c>
      <c r="K30" s="109" t="s">
        <v>413</v>
      </c>
      <c r="L30" s="108"/>
      <c r="M30" s="108"/>
      <c r="N30" s="108"/>
      <c r="O30" s="108"/>
      <c r="P30" s="108"/>
      <c r="Q30" s="108"/>
      <c r="R30" s="108"/>
      <c r="S30" s="108"/>
      <c r="T30" s="108"/>
      <c r="U30" s="108"/>
      <c r="V30" s="108"/>
      <c r="W30" s="108"/>
      <c r="X30" s="108"/>
      <c r="Y30" s="108"/>
      <c r="Z30" s="108"/>
      <c r="AA30" s="108"/>
      <c r="AB30" s="108"/>
      <c r="AC30" s="108"/>
      <c r="AD30" s="108"/>
    </row>
    <row r="31">
      <c r="A31" s="106" t="b">
        <v>0</v>
      </c>
      <c r="B31" s="106" t="s">
        <v>515</v>
      </c>
      <c r="C31" s="106" t="s">
        <v>450</v>
      </c>
      <c r="D31" s="106">
        <v>100.0</v>
      </c>
      <c r="E31" s="109" t="s">
        <v>409</v>
      </c>
      <c r="F31" s="109" t="s">
        <v>516</v>
      </c>
      <c r="G31" s="106" t="s">
        <v>517</v>
      </c>
      <c r="H31" s="106" t="s">
        <v>518</v>
      </c>
      <c r="I31" s="106" t="s">
        <v>413</v>
      </c>
      <c r="J31" s="110" t="s">
        <v>426</v>
      </c>
      <c r="K31" s="111">
        <v>43861.0</v>
      </c>
      <c r="L31" s="108"/>
      <c r="M31" s="108"/>
      <c r="N31" s="108"/>
      <c r="O31" s="108"/>
      <c r="P31" s="108"/>
      <c r="Q31" s="108"/>
      <c r="R31" s="108"/>
      <c r="S31" s="108"/>
      <c r="T31" s="108"/>
      <c r="U31" s="108"/>
      <c r="V31" s="108"/>
      <c r="W31" s="108"/>
      <c r="X31" s="108"/>
      <c r="Y31" s="108"/>
      <c r="Z31" s="108"/>
      <c r="AA31" s="108"/>
      <c r="AB31" s="108"/>
      <c r="AC31" s="108"/>
      <c r="AD31" s="108"/>
    </row>
    <row r="32">
      <c r="A32" s="106" t="b">
        <v>0</v>
      </c>
      <c r="B32" s="106" t="s">
        <v>519</v>
      </c>
      <c r="C32" s="106" t="s">
        <v>450</v>
      </c>
      <c r="D32" s="106">
        <v>50.0</v>
      </c>
      <c r="E32" s="109" t="s">
        <v>409</v>
      </c>
      <c r="F32" s="109" t="s">
        <v>520</v>
      </c>
      <c r="G32" s="106" t="s">
        <v>521</v>
      </c>
      <c r="H32" s="106" t="s">
        <v>522</v>
      </c>
      <c r="I32" s="106" t="s">
        <v>413</v>
      </c>
      <c r="J32" s="110" t="s">
        <v>426</v>
      </c>
      <c r="K32" s="111">
        <v>43861.0</v>
      </c>
      <c r="L32" s="108"/>
      <c r="M32" s="108"/>
      <c r="N32" s="108"/>
      <c r="O32" s="108"/>
      <c r="P32" s="108"/>
      <c r="Q32" s="108"/>
      <c r="R32" s="108"/>
      <c r="S32" s="108"/>
      <c r="T32" s="108"/>
      <c r="U32" s="108"/>
      <c r="V32" s="108"/>
      <c r="W32" s="108"/>
      <c r="X32" s="108"/>
      <c r="Y32" s="108"/>
      <c r="Z32" s="108"/>
      <c r="AA32" s="108"/>
      <c r="AB32" s="108"/>
      <c r="AC32" s="108"/>
      <c r="AD32" s="108"/>
    </row>
    <row r="33">
      <c r="A33" s="106" t="b">
        <v>0</v>
      </c>
      <c r="B33" s="106" t="s">
        <v>523</v>
      </c>
      <c r="C33" s="106" t="s">
        <v>524</v>
      </c>
      <c r="D33" s="106">
        <v>20.0</v>
      </c>
      <c r="E33" s="109" t="s">
        <v>409</v>
      </c>
      <c r="F33" s="109" t="s">
        <v>525</v>
      </c>
      <c r="G33" s="106" t="s">
        <v>526</v>
      </c>
      <c r="H33" s="106" t="s">
        <v>527</v>
      </c>
      <c r="I33" s="106" t="s">
        <v>413</v>
      </c>
      <c r="J33" s="110" t="s">
        <v>426</v>
      </c>
      <c r="K33" s="111">
        <v>43861.0</v>
      </c>
      <c r="L33" s="108"/>
      <c r="M33" s="108"/>
      <c r="N33" s="108"/>
      <c r="O33" s="108"/>
      <c r="P33" s="108"/>
      <c r="Q33" s="108"/>
      <c r="R33" s="108"/>
      <c r="S33" s="108"/>
      <c r="T33" s="108"/>
      <c r="U33" s="108"/>
      <c r="V33" s="108"/>
      <c r="W33" s="108"/>
      <c r="X33" s="108"/>
      <c r="Y33" s="108"/>
      <c r="Z33" s="108"/>
      <c r="AA33" s="108"/>
      <c r="AB33" s="108"/>
      <c r="AC33" s="108"/>
      <c r="AD33" s="108"/>
    </row>
    <row r="34">
      <c r="A34" s="106" t="b">
        <v>1</v>
      </c>
      <c r="B34" s="106" t="s">
        <v>528</v>
      </c>
      <c r="C34" s="106" t="s">
        <v>524</v>
      </c>
      <c r="D34" s="106">
        <v>10.0</v>
      </c>
      <c r="E34" s="109" t="s">
        <v>409</v>
      </c>
      <c r="F34" s="109" t="s">
        <v>529</v>
      </c>
      <c r="G34" s="106" t="s">
        <v>530</v>
      </c>
      <c r="H34" s="106" t="s">
        <v>531</v>
      </c>
      <c r="I34" s="106" t="s">
        <v>413</v>
      </c>
      <c r="J34" s="109" t="s">
        <v>414</v>
      </c>
      <c r="K34" s="106" t="s">
        <v>532</v>
      </c>
      <c r="L34" s="108"/>
      <c r="M34" s="108"/>
      <c r="N34" s="108"/>
      <c r="O34" s="108"/>
      <c r="P34" s="108"/>
      <c r="Q34" s="108"/>
      <c r="R34" s="108"/>
      <c r="S34" s="108"/>
      <c r="T34" s="108"/>
      <c r="U34" s="108"/>
      <c r="V34" s="108"/>
      <c r="W34" s="108"/>
      <c r="X34" s="108"/>
      <c r="Y34" s="108"/>
      <c r="Z34" s="108"/>
      <c r="AA34" s="108"/>
      <c r="AB34" s="108"/>
      <c r="AC34" s="108"/>
      <c r="AD34" s="108"/>
    </row>
    <row r="35">
      <c r="A35" s="106" t="b">
        <v>1</v>
      </c>
      <c r="B35" s="106" t="s">
        <v>533</v>
      </c>
      <c r="C35" s="106" t="s">
        <v>534</v>
      </c>
      <c r="D35" s="116">
        <v>35.0</v>
      </c>
      <c r="E35" s="106" t="s">
        <v>535</v>
      </c>
      <c r="F35" s="106" t="s">
        <v>536</v>
      </c>
      <c r="G35" s="108"/>
      <c r="H35" s="106" t="s">
        <v>537</v>
      </c>
      <c r="I35" s="106" t="s">
        <v>413</v>
      </c>
      <c r="J35" s="106" t="s">
        <v>538</v>
      </c>
      <c r="K35" s="106" t="s">
        <v>539</v>
      </c>
      <c r="L35" s="108"/>
      <c r="M35" s="108"/>
      <c r="N35" s="108"/>
      <c r="O35" s="108"/>
      <c r="P35" s="108"/>
      <c r="Q35" s="108"/>
      <c r="R35" s="108"/>
      <c r="S35" s="108"/>
      <c r="T35" s="108"/>
      <c r="U35" s="108"/>
      <c r="V35" s="108"/>
      <c r="W35" s="108"/>
      <c r="X35" s="108"/>
      <c r="Y35" s="108"/>
      <c r="Z35" s="108"/>
      <c r="AA35" s="108"/>
      <c r="AB35" s="108"/>
      <c r="AC35" s="108"/>
      <c r="AD35" s="108"/>
    </row>
    <row r="36">
      <c r="A36" s="106" t="b">
        <v>1</v>
      </c>
      <c r="B36" s="106" t="s">
        <v>540</v>
      </c>
      <c r="C36" s="106" t="s">
        <v>541</v>
      </c>
      <c r="D36" s="116">
        <v>49.95</v>
      </c>
      <c r="E36" s="106" t="s">
        <v>409</v>
      </c>
      <c r="F36" s="106" t="s">
        <v>542</v>
      </c>
      <c r="G36" s="108"/>
      <c r="H36" s="106" t="s">
        <v>537</v>
      </c>
      <c r="I36" s="109" t="s">
        <v>413</v>
      </c>
      <c r="J36" s="106" t="s">
        <v>538</v>
      </c>
      <c r="K36" s="106" t="s">
        <v>539</v>
      </c>
      <c r="L36" s="108"/>
      <c r="M36" s="108"/>
      <c r="N36" s="108"/>
      <c r="O36" s="108"/>
      <c r="P36" s="108"/>
      <c r="Q36" s="108"/>
      <c r="R36" s="108"/>
      <c r="S36" s="108"/>
      <c r="T36" s="108"/>
      <c r="U36" s="108"/>
      <c r="V36" s="108"/>
      <c r="W36" s="108"/>
      <c r="X36" s="108"/>
      <c r="Y36" s="108"/>
      <c r="Z36" s="108"/>
      <c r="AA36" s="108"/>
      <c r="AB36" s="108"/>
      <c r="AC36" s="108"/>
      <c r="AD36" s="108"/>
    </row>
    <row r="37">
      <c r="A37" s="106" t="b">
        <v>1</v>
      </c>
      <c r="B37" s="106" t="s">
        <v>543</v>
      </c>
      <c r="C37" s="106" t="s">
        <v>524</v>
      </c>
      <c r="D37" s="106">
        <v>10.0</v>
      </c>
      <c r="E37" s="106" t="s">
        <v>409</v>
      </c>
      <c r="F37" s="106" t="s">
        <v>544</v>
      </c>
      <c r="G37" s="106" t="s">
        <v>545</v>
      </c>
      <c r="H37" s="106" t="s">
        <v>537</v>
      </c>
      <c r="I37" s="106" t="s">
        <v>413</v>
      </c>
      <c r="J37" s="109" t="s">
        <v>414</v>
      </c>
      <c r="K37" s="106" t="s">
        <v>539</v>
      </c>
      <c r="L37" s="108"/>
      <c r="M37" s="108"/>
      <c r="N37" s="108"/>
      <c r="O37" s="108"/>
      <c r="P37" s="108"/>
      <c r="Q37" s="108"/>
      <c r="R37" s="108"/>
      <c r="S37" s="108"/>
      <c r="T37" s="108"/>
      <c r="U37" s="108"/>
      <c r="V37" s="108"/>
      <c r="W37" s="108"/>
      <c r="X37" s="108"/>
      <c r="Y37" s="108"/>
      <c r="Z37" s="108"/>
      <c r="AA37" s="108"/>
      <c r="AB37" s="108"/>
      <c r="AC37" s="108"/>
      <c r="AD37" s="108"/>
    </row>
    <row r="38">
      <c r="A38" s="117" t="b">
        <v>0</v>
      </c>
      <c r="B38" s="118" t="s">
        <v>546</v>
      </c>
      <c r="C38" s="119" t="s">
        <v>547</v>
      </c>
      <c r="D38" s="120" t="s">
        <v>548</v>
      </c>
      <c r="E38" s="121" t="s">
        <v>409</v>
      </c>
      <c r="F38" s="122" t="s">
        <v>549</v>
      </c>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row>
    <row r="39">
      <c r="A39" s="124" t="b">
        <v>1</v>
      </c>
      <c r="B39" s="124" t="s">
        <v>540</v>
      </c>
      <c r="C39" s="124" t="s">
        <v>541</v>
      </c>
      <c r="D39" s="125">
        <v>1000.0</v>
      </c>
      <c r="E39" s="124" t="s">
        <v>409</v>
      </c>
      <c r="F39" s="124" t="s">
        <v>550</v>
      </c>
      <c r="G39" s="124" t="s">
        <v>551</v>
      </c>
      <c r="H39" s="124" t="s">
        <v>537</v>
      </c>
      <c r="I39" s="124" t="s">
        <v>552</v>
      </c>
      <c r="J39" s="126"/>
      <c r="K39" s="124" t="s">
        <v>539</v>
      </c>
      <c r="L39" s="126"/>
      <c r="M39" s="126"/>
      <c r="N39" s="126"/>
      <c r="O39" s="126"/>
      <c r="P39" s="126"/>
      <c r="Q39" s="126"/>
      <c r="R39" s="126"/>
      <c r="S39" s="126"/>
      <c r="T39" s="126"/>
      <c r="U39" s="126"/>
      <c r="V39" s="126"/>
      <c r="W39" s="126"/>
      <c r="X39" s="126"/>
      <c r="Y39" s="126"/>
      <c r="Z39" s="126"/>
      <c r="AA39" s="126"/>
      <c r="AB39" s="126"/>
      <c r="AC39" s="126"/>
      <c r="AD39" s="126"/>
    </row>
    <row r="40">
      <c r="A40" s="8" t="b">
        <v>1</v>
      </c>
      <c r="B40" s="127" t="s">
        <v>553</v>
      </c>
      <c r="C40" s="8" t="s">
        <v>554</v>
      </c>
      <c r="D40" s="128">
        <v>0.15</v>
      </c>
      <c r="E40" s="8" t="s">
        <v>495</v>
      </c>
      <c r="F40" s="129" t="s">
        <v>555</v>
      </c>
      <c r="G40" s="8" t="s">
        <v>556</v>
      </c>
      <c r="H40" s="8" t="s">
        <v>557</v>
      </c>
      <c r="I40" s="8" t="s">
        <v>552</v>
      </c>
      <c r="J40" s="110" t="s">
        <v>426</v>
      </c>
      <c r="K40" s="130">
        <v>43924.0</v>
      </c>
    </row>
    <row r="41">
      <c r="A41" s="131" t="b">
        <v>1</v>
      </c>
      <c r="B41" s="131" t="s">
        <v>540</v>
      </c>
      <c r="C41" s="131" t="s">
        <v>558</v>
      </c>
      <c r="D41" s="132" t="s">
        <v>559</v>
      </c>
      <c r="E41" s="131" t="s">
        <v>409</v>
      </c>
      <c r="F41" s="131" t="s">
        <v>560</v>
      </c>
      <c r="G41" s="131" t="s">
        <v>561</v>
      </c>
      <c r="H41" s="131" t="s">
        <v>537</v>
      </c>
      <c r="I41" s="131" t="s">
        <v>552</v>
      </c>
      <c r="J41" s="133" t="s">
        <v>426</v>
      </c>
      <c r="K41" s="131" t="s">
        <v>562</v>
      </c>
      <c r="L41" s="134"/>
      <c r="M41" s="134"/>
      <c r="N41" s="134"/>
      <c r="O41" s="134"/>
      <c r="P41" s="134"/>
      <c r="Q41" s="134"/>
      <c r="R41" s="134"/>
      <c r="S41" s="134"/>
      <c r="T41" s="134"/>
      <c r="U41" s="134"/>
      <c r="V41" s="134"/>
      <c r="W41" s="134"/>
      <c r="X41" s="134"/>
      <c r="Y41" s="134"/>
      <c r="Z41" s="134"/>
      <c r="AA41" s="134"/>
      <c r="AB41" s="134"/>
      <c r="AC41" s="134"/>
      <c r="AD41" s="134"/>
    </row>
    <row r="42">
      <c r="A42" s="131" t="b">
        <v>1</v>
      </c>
      <c r="B42" s="131" t="s">
        <v>540</v>
      </c>
      <c r="C42" s="131" t="s">
        <v>563</v>
      </c>
      <c r="D42" s="131" t="s">
        <v>564</v>
      </c>
      <c r="E42" s="131" t="s">
        <v>409</v>
      </c>
      <c r="F42" s="135" t="s">
        <v>565</v>
      </c>
      <c r="G42" s="131" t="s">
        <v>566</v>
      </c>
      <c r="H42" s="131" t="s">
        <v>537</v>
      </c>
      <c r="I42" s="131" t="s">
        <v>552</v>
      </c>
      <c r="J42" s="133" t="s">
        <v>426</v>
      </c>
      <c r="K42" s="131" t="s">
        <v>562</v>
      </c>
      <c r="L42" s="134"/>
      <c r="M42" s="134"/>
      <c r="N42" s="134"/>
      <c r="O42" s="134"/>
      <c r="P42" s="134"/>
      <c r="Q42" s="134"/>
      <c r="R42" s="134"/>
      <c r="S42" s="134"/>
      <c r="T42" s="134"/>
      <c r="U42" s="134"/>
      <c r="V42" s="134"/>
      <c r="W42" s="134"/>
      <c r="X42" s="134"/>
      <c r="Y42" s="134"/>
      <c r="Z42" s="134"/>
      <c r="AA42" s="134"/>
      <c r="AB42" s="134"/>
      <c r="AC42" s="134"/>
      <c r="AD42" s="134"/>
    </row>
    <row r="43">
      <c r="A43" s="131" t="b">
        <v>1</v>
      </c>
      <c r="B43" s="131" t="s">
        <v>540</v>
      </c>
      <c r="C43" s="131" t="s">
        <v>558</v>
      </c>
      <c r="D43" s="136" t="s">
        <v>567</v>
      </c>
      <c r="E43" s="131" t="s">
        <v>409</v>
      </c>
      <c r="F43" s="131" t="s">
        <v>568</v>
      </c>
      <c r="G43" s="131" t="s">
        <v>569</v>
      </c>
      <c r="H43" s="131" t="s">
        <v>537</v>
      </c>
      <c r="I43" s="131" t="s">
        <v>552</v>
      </c>
      <c r="J43" s="133" t="s">
        <v>426</v>
      </c>
      <c r="K43" s="131" t="s">
        <v>562</v>
      </c>
      <c r="L43" s="134"/>
      <c r="M43" s="134"/>
      <c r="N43" s="134"/>
      <c r="O43" s="134"/>
      <c r="P43" s="134"/>
      <c r="Q43" s="134"/>
      <c r="R43" s="134"/>
      <c r="S43" s="134"/>
      <c r="T43" s="134"/>
      <c r="U43" s="134"/>
      <c r="V43" s="134"/>
      <c r="W43" s="134"/>
      <c r="X43" s="134"/>
      <c r="Y43" s="134"/>
      <c r="Z43" s="134"/>
      <c r="AA43" s="134"/>
      <c r="AB43" s="134"/>
      <c r="AC43" s="134"/>
      <c r="AD43" s="134"/>
    </row>
    <row r="45">
      <c r="A45" s="113" t="b">
        <v>0</v>
      </c>
      <c r="B45" s="115" t="s">
        <v>570</v>
      </c>
      <c r="C45" s="109" t="s">
        <v>408</v>
      </c>
      <c r="D45" s="109">
        <v>10.0</v>
      </c>
      <c r="E45" s="109" t="s">
        <v>409</v>
      </c>
      <c r="F45" s="109" t="s">
        <v>571</v>
      </c>
      <c r="G45" s="109" t="s">
        <v>572</v>
      </c>
      <c r="H45" s="109" t="s">
        <v>413</v>
      </c>
      <c r="I45" s="109" t="s">
        <v>413</v>
      </c>
      <c r="J45" s="109" t="s">
        <v>414</v>
      </c>
      <c r="K45" s="137">
        <v>44166.0</v>
      </c>
      <c r="L45" s="108"/>
      <c r="M45" s="108"/>
      <c r="N45" s="108"/>
      <c r="O45" s="108"/>
      <c r="P45" s="108"/>
      <c r="Q45" s="108"/>
      <c r="R45" s="108"/>
      <c r="S45" s="108"/>
      <c r="T45" s="108"/>
      <c r="U45" s="108"/>
      <c r="V45" s="108"/>
      <c r="W45" s="108"/>
      <c r="X45" s="108"/>
      <c r="Y45" s="108"/>
      <c r="Z45" s="108"/>
      <c r="AA45" s="108"/>
      <c r="AB45" s="108"/>
      <c r="AC45" s="108"/>
      <c r="AD45" s="108"/>
    </row>
    <row r="46" ht="78.0" customHeight="1">
      <c r="A46" s="8" t="b">
        <v>0</v>
      </c>
      <c r="B46" s="98" t="s">
        <v>573</v>
      </c>
      <c r="C46" s="8" t="s">
        <v>554</v>
      </c>
      <c r="D46" s="8">
        <v>20.0</v>
      </c>
      <c r="E46" s="8" t="s">
        <v>409</v>
      </c>
      <c r="F46" s="138" t="s">
        <v>574</v>
      </c>
      <c r="G46" s="8" t="s">
        <v>575</v>
      </c>
      <c r="H46" s="8" t="s">
        <v>537</v>
      </c>
      <c r="I46" s="8" t="s">
        <v>552</v>
      </c>
      <c r="J46" s="129" t="s">
        <v>426</v>
      </c>
      <c r="K46" s="130">
        <v>43912.0</v>
      </c>
    </row>
    <row r="47">
      <c r="A47" s="139" t="b">
        <v>0</v>
      </c>
      <c r="B47" s="139" t="s">
        <v>576</v>
      </c>
      <c r="C47" s="139" t="s">
        <v>541</v>
      </c>
      <c r="D47" s="140"/>
      <c r="E47" s="139" t="s">
        <v>535</v>
      </c>
      <c r="F47" s="139" t="s">
        <v>577</v>
      </c>
      <c r="G47" s="139" t="s">
        <v>578</v>
      </c>
      <c r="H47" s="139" t="s">
        <v>537</v>
      </c>
      <c r="I47" s="139" t="s">
        <v>552</v>
      </c>
      <c r="J47" s="141"/>
      <c r="K47" s="139" t="s">
        <v>539</v>
      </c>
      <c r="L47" s="141"/>
      <c r="M47" s="141"/>
      <c r="N47" s="141"/>
      <c r="O47" s="141"/>
      <c r="P47" s="141"/>
      <c r="Q47" s="141"/>
      <c r="R47" s="141"/>
      <c r="S47" s="141"/>
      <c r="T47" s="141"/>
      <c r="U47" s="141"/>
      <c r="V47" s="141"/>
      <c r="W47" s="141"/>
      <c r="X47" s="141"/>
      <c r="Y47" s="141"/>
      <c r="Z47" s="141"/>
      <c r="AA47" s="141"/>
      <c r="AB47" s="141"/>
      <c r="AC47" s="141"/>
      <c r="AD47" s="141"/>
    </row>
    <row r="48" ht="55.5" customHeight="1">
      <c r="A48" s="142" t="b">
        <v>0</v>
      </c>
      <c r="B48" s="143" t="s">
        <v>579</v>
      </c>
      <c r="C48" s="142" t="s">
        <v>554</v>
      </c>
      <c r="D48" s="142">
        <v>30.0</v>
      </c>
      <c r="E48" s="142" t="s">
        <v>409</v>
      </c>
      <c r="F48" s="142" t="s">
        <v>580</v>
      </c>
      <c r="G48" s="142" t="s">
        <v>581</v>
      </c>
      <c r="H48" s="142" t="s">
        <v>537</v>
      </c>
      <c r="I48" s="142" t="s">
        <v>552</v>
      </c>
      <c r="J48" s="144"/>
      <c r="K48" s="145">
        <v>43912.0</v>
      </c>
      <c r="L48" s="144"/>
      <c r="M48" s="144"/>
      <c r="N48" s="144"/>
      <c r="O48" s="144"/>
      <c r="P48" s="144"/>
      <c r="Q48" s="144"/>
      <c r="R48" s="144"/>
      <c r="S48" s="144"/>
      <c r="T48" s="144"/>
      <c r="U48" s="144"/>
      <c r="V48" s="144"/>
      <c r="W48" s="144"/>
      <c r="X48" s="144"/>
      <c r="Y48" s="144"/>
      <c r="Z48" s="144"/>
      <c r="AA48" s="144"/>
      <c r="AB48" s="144"/>
      <c r="AC48" s="144"/>
      <c r="AD48" s="144"/>
    </row>
    <row r="49">
      <c r="A49" s="8" t="b">
        <v>0</v>
      </c>
      <c r="B49" s="8" t="s">
        <v>576</v>
      </c>
      <c r="C49" s="8" t="s">
        <v>541</v>
      </c>
      <c r="D49" s="146" t="s">
        <v>582</v>
      </c>
      <c r="E49" s="8" t="s">
        <v>409</v>
      </c>
      <c r="F49" s="8" t="s">
        <v>583</v>
      </c>
      <c r="G49" s="8" t="s">
        <v>584</v>
      </c>
      <c r="H49" s="8" t="s">
        <v>537</v>
      </c>
      <c r="I49" s="8" t="s">
        <v>552</v>
      </c>
      <c r="K49" s="130">
        <v>43912.0</v>
      </c>
    </row>
    <row r="50">
      <c r="A50" s="147" t="b">
        <v>1</v>
      </c>
      <c r="B50" s="147" t="s">
        <v>585</v>
      </c>
      <c r="C50" s="147" t="s">
        <v>541</v>
      </c>
      <c r="D50" s="148" t="s">
        <v>586</v>
      </c>
      <c r="E50" s="147" t="s">
        <v>409</v>
      </c>
      <c r="F50" s="147" t="s">
        <v>587</v>
      </c>
      <c r="G50" s="149" t="s">
        <v>588</v>
      </c>
      <c r="H50" s="147" t="s">
        <v>537</v>
      </c>
      <c r="I50" s="147" t="s">
        <v>552</v>
      </c>
      <c r="J50" s="150" t="s">
        <v>426</v>
      </c>
      <c r="K50" s="147" t="s">
        <v>532</v>
      </c>
      <c r="L50" s="151"/>
      <c r="M50" s="151"/>
      <c r="N50" s="151"/>
      <c r="O50" s="151"/>
      <c r="P50" s="151"/>
      <c r="Q50" s="151"/>
      <c r="R50" s="151"/>
      <c r="S50" s="151"/>
      <c r="T50" s="151"/>
      <c r="U50" s="151"/>
      <c r="V50" s="151"/>
      <c r="W50" s="151"/>
      <c r="X50" s="151"/>
      <c r="Y50" s="151"/>
      <c r="Z50" s="151"/>
      <c r="AA50" s="151"/>
      <c r="AB50" s="151"/>
      <c r="AC50" s="151"/>
      <c r="AD50" s="151"/>
    </row>
    <row r="51">
      <c r="A51" s="142" t="b">
        <v>1</v>
      </c>
      <c r="B51" s="142" t="s">
        <v>585</v>
      </c>
      <c r="C51" s="142" t="s">
        <v>541</v>
      </c>
      <c r="D51" s="152" t="s">
        <v>589</v>
      </c>
      <c r="E51" s="142" t="s">
        <v>409</v>
      </c>
      <c r="F51" s="153" t="s">
        <v>590</v>
      </c>
      <c r="G51" s="142" t="s">
        <v>591</v>
      </c>
      <c r="H51" s="142" t="s">
        <v>537</v>
      </c>
      <c r="I51" s="142" t="s">
        <v>552</v>
      </c>
      <c r="J51" s="154" t="s">
        <v>426</v>
      </c>
      <c r="K51" s="142" t="s">
        <v>532</v>
      </c>
      <c r="L51" s="144"/>
      <c r="M51" s="144"/>
      <c r="N51" s="144"/>
      <c r="O51" s="144"/>
      <c r="P51" s="144"/>
      <c r="Q51" s="144"/>
      <c r="R51" s="144"/>
      <c r="S51" s="144"/>
      <c r="T51" s="144"/>
      <c r="U51" s="144"/>
      <c r="V51" s="144"/>
      <c r="W51" s="144"/>
      <c r="X51" s="144"/>
      <c r="Y51" s="144"/>
      <c r="Z51" s="144"/>
      <c r="AA51" s="144"/>
      <c r="AB51" s="144"/>
      <c r="AC51" s="144"/>
      <c r="AD51" s="144"/>
    </row>
    <row r="52">
      <c r="A52" s="155" t="b">
        <v>1</v>
      </c>
      <c r="B52" s="155" t="s">
        <v>543</v>
      </c>
      <c r="C52" s="155" t="s">
        <v>558</v>
      </c>
      <c r="D52" s="155">
        <v>10.0</v>
      </c>
      <c r="E52" s="155" t="s">
        <v>409</v>
      </c>
      <c r="F52" s="155" t="s">
        <v>592</v>
      </c>
      <c r="G52" s="155" t="s">
        <v>545</v>
      </c>
      <c r="H52" s="155" t="s">
        <v>537</v>
      </c>
      <c r="I52" s="155" t="s">
        <v>413</v>
      </c>
      <c r="J52" s="156" t="s">
        <v>414</v>
      </c>
      <c r="K52" s="155" t="s">
        <v>539</v>
      </c>
      <c r="L52" s="157"/>
      <c r="M52" s="157"/>
      <c r="N52" s="157"/>
      <c r="O52" s="157"/>
      <c r="P52" s="157"/>
      <c r="Q52" s="157"/>
      <c r="R52" s="157"/>
      <c r="S52" s="157"/>
      <c r="T52" s="157"/>
      <c r="U52" s="157"/>
      <c r="V52" s="157"/>
      <c r="W52" s="157"/>
      <c r="X52" s="157"/>
      <c r="Y52" s="157"/>
      <c r="Z52" s="157"/>
      <c r="AA52" s="157"/>
      <c r="AB52" s="157"/>
      <c r="AC52" s="157"/>
      <c r="AD52" s="157"/>
    </row>
  </sheetData>
  <autoFilter ref="$A$1:$AC$29">
    <sortState ref="A1:AC29">
      <sortCondition descending="1" ref="A1:A29"/>
    </sortState>
  </autoFilter>
  <hyperlinks>
    <hyperlink r:id="rId2" location="gid=0" ref="B2"/>
    <hyperlink r:id="rId3" ref="D41"/>
    <hyperlink r:id="rId4" ref="D50"/>
  </hyperlinks>
  <printOptions gridLines="1" horizontalCentered="1"/>
  <pageMargins bottom="0.75" footer="0.0" header="0.0" left="0.7" right="0.7" top="0.75"/>
  <pageSetup fitToHeight="0" cellComments="atEnd" orientation="landscape" pageOrder="overThenDown"/>
  <drawing r:id="rId5"/>
  <legacy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6.89"/>
    <col customWidth="1" min="2" max="2" width="41.44"/>
  </cols>
  <sheetData>
    <row r="1">
      <c r="A1" s="158" t="s">
        <v>593</v>
      </c>
      <c r="B1" s="159" t="s">
        <v>594</v>
      </c>
    </row>
    <row r="2">
      <c r="A2" s="158"/>
      <c r="B2" s="160"/>
    </row>
    <row r="3">
      <c r="A3" s="158" t="s">
        <v>595</v>
      </c>
      <c r="B3" s="160" t="s">
        <v>595</v>
      </c>
    </row>
    <row r="4">
      <c r="A4" s="158"/>
      <c r="B4" s="161"/>
    </row>
    <row r="5">
      <c r="A5" s="158" t="s">
        <v>596</v>
      </c>
      <c r="B5" s="161" t="s">
        <v>597</v>
      </c>
    </row>
    <row r="6">
      <c r="A6" s="158"/>
      <c r="B6" s="160"/>
    </row>
    <row r="7">
      <c r="A7" s="158" t="s">
        <v>598</v>
      </c>
      <c r="B7" s="160" t="s">
        <v>599</v>
      </c>
    </row>
    <row r="8">
      <c r="A8" s="158"/>
      <c r="B8" s="158"/>
    </row>
    <row r="9">
      <c r="A9" s="158" t="s">
        <v>600</v>
      </c>
      <c r="B9" s="158" t="s">
        <v>600</v>
      </c>
    </row>
    <row r="10">
      <c r="A10" s="158"/>
      <c r="B10" s="158"/>
    </row>
    <row r="11">
      <c r="A11" s="158" t="s">
        <v>601</v>
      </c>
      <c r="B11" s="158" t="s">
        <v>602</v>
      </c>
    </row>
    <row r="12">
      <c r="A12" s="158"/>
      <c r="B12" s="161"/>
    </row>
    <row r="13">
      <c r="A13" s="158" t="s">
        <v>603</v>
      </c>
      <c r="B13" s="161" t="s">
        <v>604</v>
      </c>
    </row>
    <row r="14">
      <c r="A14" s="158"/>
      <c r="B14" s="162"/>
    </row>
    <row r="15">
      <c r="A15" s="158" t="s">
        <v>605</v>
      </c>
      <c r="B15" s="162" t="s">
        <v>606</v>
      </c>
    </row>
    <row r="16">
      <c r="A16" s="158"/>
      <c r="B16" s="161"/>
    </row>
    <row r="17">
      <c r="A17" s="158" t="s">
        <v>607</v>
      </c>
      <c r="B17" s="161" t="s">
        <v>608</v>
      </c>
    </row>
    <row r="18">
      <c r="A18" s="158"/>
      <c r="B18" s="162"/>
    </row>
    <row r="19">
      <c r="A19" s="158" t="s">
        <v>609</v>
      </c>
      <c r="B19" s="162" t="s">
        <v>610</v>
      </c>
    </row>
    <row r="20">
      <c r="A20" s="158"/>
      <c r="B20" s="158"/>
    </row>
    <row r="21">
      <c r="A21" s="158" t="s">
        <v>611</v>
      </c>
      <c r="B21" s="158" t="s">
        <v>611</v>
      </c>
    </row>
    <row r="22">
      <c r="A22" s="158"/>
      <c r="B22" s="159"/>
    </row>
    <row r="23">
      <c r="A23" s="158" t="s">
        <v>612</v>
      </c>
      <c r="B23" s="159" t="s">
        <v>613</v>
      </c>
    </row>
    <row r="24">
      <c r="A24" s="158"/>
      <c r="B24" s="158"/>
    </row>
    <row r="25">
      <c r="A25" s="158" t="s">
        <v>614</v>
      </c>
      <c r="B25" s="158" t="s">
        <v>615</v>
      </c>
    </row>
    <row r="26">
      <c r="A26" s="163"/>
      <c r="B26" s="159"/>
    </row>
    <row r="27">
      <c r="A27" s="163" t="s">
        <v>616</v>
      </c>
      <c r="B27" s="159" t="s">
        <v>617</v>
      </c>
    </row>
    <row r="28">
      <c r="A28" s="163"/>
      <c r="B28" s="161"/>
    </row>
    <row r="29">
      <c r="A29" s="163" t="s">
        <v>618</v>
      </c>
      <c r="B29" s="161" t="s">
        <v>619</v>
      </c>
    </row>
    <row r="30">
      <c r="A30" s="158"/>
      <c r="B30" s="161"/>
    </row>
    <row r="31">
      <c r="A31" s="158" t="s">
        <v>620</v>
      </c>
      <c r="B31" s="161" t="s">
        <v>621</v>
      </c>
    </row>
    <row r="32">
      <c r="A32" s="158"/>
      <c r="B32" s="161"/>
    </row>
    <row r="33">
      <c r="A33" s="158" t="s">
        <v>622</v>
      </c>
      <c r="B33" s="161" t="s">
        <v>623</v>
      </c>
    </row>
    <row r="34">
      <c r="A34" s="158"/>
      <c r="B34" s="161"/>
    </row>
    <row r="35">
      <c r="A35" s="158" t="s">
        <v>624</v>
      </c>
      <c r="B35" s="161" t="s">
        <v>625</v>
      </c>
    </row>
    <row r="36">
      <c r="A36" s="158"/>
      <c r="B36" s="161"/>
    </row>
    <row r="37">
      <c r="A37" s="158" t="s">
        <v>626</v>
      </c>
      <c r="B37" s="161" t="s">
        <v>627</v>
      </c>
    </row>
    <row r="38">
      <c r="A38" s="163"/>
      <c r="B38" s="161"/>
    </row>
    <row r="39">
      <c r="A39" s="163" t="s">
        <v>628</v>
      </c>
      <c r="B39" s="161" t="s">
        <v>629</v>
      </c>
    </row>
    <row r="40">
      <c r="A40" s="158"/>
      <c r="B40" s="160"/>
    </row>
    <row r="41">
      <c r="A41" s="158" t="s">
        <v>630</v>
      </c>
      <c r="B41" s="160" t="s">
        <v>630</v>
      </c>
    </row>
    <row r="42">
      <c r="A42" s="163"/>
      <c r="B42" s="162"/>
    </row>
    <row r="43">
      <c r="A43" s="163" t="s">
        <v>631</v>
      </c>
      <c r="B43" s="162" t="s">
        <v>632</v>
      </c>
    </row>
    <row r="44">
      <c r="A44" s="158"/>
      <c r="B44" s="160"/>
    </row>
    <row r="45">
      <c r="A45" s="158" t="s">
        <v>633</v>
      </c>
      <c r="B45" s="160" t="s">
        <v>634</v>
      </c>
    </row>
    <row r="46">
      <c r="A46" s="158"/>
      <c r="B46" s="158"/>
    </row>
    <row r="47">
      <c r="A47" s="158" t="s">
        <v>635</v>
      </c>
      <c r="B47" s="158" t="s">
        <v>635</v>
      </c>
    </row>
    <row r="48">
      <c r="A48" s="158"/>
      <c r="B48" s="161"/>
    </row>
    <row r="49">
      <c r="A49" s="158" t="s">
        <v>636</v>
      </c>
      <c r="B49" s="161" t="s">
        <v>637</v>
      </c>
    </row>
    <row r="50">
      <c r="A50" s="163"/>
      <c r="B50" s="161"/>
    </row>
    <row r="51">
      <c r="A51" s="163" t="s">
        <v>638</v>
      </c>
      <c r="B51" s="161" t="s">
        <v>639</v>
      </c>
    </row>
    <row r="52">
      <c r="A52" s="163"/>
      <c r="B52" s="161"/>
    </row>
    <row r="53">
      <c r="A53" s="163" t="s">
        <v>640</v>
      </c>
      <c r="B53" s="161" t="s">
        <v>641</v>
      </c>
    </row>
    <row r="54">
      <c r="A54" s="158"/>
      <c r="B54" s="161"/>
    </row>
    <row r="55">
      <c r="A55" s="158" t="s">
        <v>642</v>
      </c>
      <c r="B55" s="161" t="s">
        <v>643</v>
      </c>
    </row>
    <row r="56">
      <c r="A56" s="158"/>
      <c r="B56" s="158"/>
    </row>
    <row r="57">
      <c r="A57" s="158" t="s">
        <v>644</v>
      </c>
      <c r="B57" s="158" t="s">
        <v>644</v>
      </c>
    </row>
    <row r="58">
      <c r="A58" s="158"/>
      <c r="B58" s="161"/>
    </row>
    <row r="59">
      <c r="A59" s="158" t="s">
        <v>645</v>
      </c>
      <c r="B59" s="161" t="s">
        <v>646</v>
      </c>
    </row>
    <row r="60">
      <c r="A60" s="158"/>
      <c r="B60" s="160"/>
    </row>
    <row r="61">
      <c r="A61" s="158" t="s">
        <v>647</v>
      </c>
      <c r="B61" s="160" t="s">
        <v>648</v>
      </c>
    </row>
    <row r="62">
      <c r="A62" s="158"/>
      <c r="B62" s="160"/>
    </row>
    <row r="63">
      <c r="A63" s="158" t="s">
        <v>649</v>
      </c>
      <c r="B63" s="160" t="s">
        <v>649</v>
      </c>
    </row>
    <row r="64">
      <c r="A64" s="158"/>
      <c r="B64" s="159"/>
    </row>
    <row r="65">
      <c r="A65" s="158" t="s">
        <v>650</v>
      </c>
      <c r="B65" s="159" t="s">
        <v>651</v>
      </c>
    </row>
    <row r="66">
      <c r="A66" s="158"/>
      <c r="B66" s="160"/>
    </row>
    <row r="67">
      <c r="A67" s="158" t="s">
        <v>652</v>
      </c>
      <c r="B67" s="160" t="s">
        <v>653</v>
      </c>
    </row>
    <row r="68">
      <c r="A68" s="158"/>
      <c r="B68" s="162"/>
    </row>
    <row r="69">
      <c r="A69" s="158" t="s">
        <v>654</v>
      </c>
      <c r="B69" s="162" t="s">
        <v>655</v>
      </c>
    </row>
    <row r="70">
      <c r="A70" s="163"/>
      <c r="B70" s="162"/>
    </row>
    <row r="71">
      <c r="A71" s="163" t="s">
        <v>656</v>
      </c>
      <c r="B71" s="162" t="s">
        <v>657</v>
      </c>
    </row>
    <row r="72">
      <c r="A72" s="158"/>
      <c r="B72" s="158"/>
    </row>
    <row r="73">
      <c r="A73" s="158" t="s">
        <v>658</v>
      </c>
      <c r="B73" s="158" t="s">
        <v>658</v>
      </c>
    </row>
    <row r="74">
      <c r="A74" s="163"/>
      <c r="B74" s="159"/>
    </row>
    <row r="75">
      <c r="A75" s="163" t="s">
        <v>659</v>
      </c>
      <c r="B75" s="159" t="s">
        <v>660</v>
      </c>
    </row>
    <row r="76">
      <c r="A76" s="163"/>
      <c r="B76" s="159"/>
    </row>
    <row r="77">
      <c r="A77" s="163" t="s">
        <v>661</v>
      </c>
      <c r="B77" s="159" t="s">
        <v>662</v>
      </c>
    </row>
    <row r="78">
      <c r="A78" s="158"/>
      <c r="B78" s="158"/>
    </row>
    <row r="79">
      <c r="A79" s="158" t="s">
        <v>663</v>
      </c>
      <c r="B79" s="158" t="s">
        <v>663</v>
      </c>
    </row>
    <row r="80">
      <c r="A80" s="163"/>
      <c r="B80" s="161"/>
    </row>
    <row r="81">
      <c r="A81" s="163" t="s">
        <v>664</v>
      </c>
      <c r="B81" s="161" t="s">
        <v>665</v>
      </c>
    </row>
    <row r="82">
      <c r="A82" s="163"/>
      <c r="B82" s="162"/>
    </row>
    <row r="83">
      <c r="A83" s="163" t="s">
        <v>666</v>
      </c>
      <c r="B83" s="162" t="s">
        <v>667</v>
      </c>
    </row>
    <row r="84">
      <c r="A84" s="158"/>
      <c r="B84" s="158"/>
    </row>
    <row r="85">
      <c r="A85" s="158" t="s">
        <v>668</v>
      </c>
      <c r="B85" s="158" t="s">
        <v>668</v>
      </c>
    </row>
    <row r="86">
      <c r="A86" s="158"/>
      <c r="B86" s="162"/>
    </row>
    <row r="87">
      <c r="A87" s="158" t="s">
        <v>669</v>
      </c>
      <c r="B87" s="162" t="s">
        <v>670</v>
      </c>
    </row>
    <row r="88">
      <c r="A88" s="163"/>
      <c r="B88" s="161"/>
    </row>
    <row r="89">
      <c r="A89" s="163" t="s">
        <v>671</v>
      </c>
      <c r="B89" s="161" t="s">
        <v>672</v>
      </c>
    </row>
    <row r="90">
      <c r="A90" s="158"/>
      <c r="B90" s="161"/>
    </row>
    <row r="91">
      <c r="A91" s="158" t="s">
        <v>673</v>
      </c>
      <c r="B91" s="161" t="s">
        <v>673</v>
      </c>
    </row>
    <row r="92">
      <c r="A92" s="158"/>
      <c r="B92" s="158"/>
    </row>
    <row r="93">
      <c r="A93" s="158" t="s">
        <v>674</v>
      </c>
      <c r="B93" s="158" t="s">
        <v>674</v>
      </c>
    </row>
    <row r="94">
      <c r="A94" s="163"/>
      <c r="B94" s="161"/>
    </row>
    <row r="95">
      <c r="A95" s="163" t="s">
        <v>675</v>
      </c>
      <c r="B95" s="161" t="s">
        <v>676</v>
      </c>
    </row>
    <row r="96">
      <c r="A96" s="158"/>
      <c r="B96" s="159"/>
    </row>
    <row r="97">
      <c r="A97" s="158" t="s">
        <v>677</v>
      </c>
      <c r="B97" s="159" t="s">
        <v>677</v>
      </c>
    </row>
    <row r="98">
      <c r="A98" s="158"/>
      <c r="B98" s="158"/>
    </row>
    <row r="99">
      <c r="A99" s="158" t="s">
        <v>678</v>
      </c>
      <c r="B99" s="158" t="s">
        <v>678</v>
      </c>
    </row>
    <row r="100">
      <c r="A100" s="163"/>
      <c r="B100" s="161"/>
    </row>
    <row r="101">
      <c r="A101" s="163" t="s">
        <v>679</v>
      </c>
      <c r="B101" s="161" t="s">
        <v>680</v>
      </c>
    </row>
    <row r="102">
      <c r="A102" s="158"/>
      <c r="B102" s="161"/>
    </row>
    <row r="103">
      <c r="A103" s="158" t="s">
        <v>681</v>
      </c>
      <c r="B103" s="161" t="s">
        <v>682</v>
      </c>
    </row>
    <row r="104">
      <c r="A104" s="158"/>
      <c r="B104" s="161"/>
    </row>
    <row r="105">
      <c r="A105" s="158" t="s">
        <v>683</v>
      </c>
      <c r="B105" s="161" t="s">
        <v>684</v>
      </c>
    </row>
    <row r="106">
      <c r="A106" s="158"/>
      <c r="B106" s="158"/>
    </row>
    <row r="107">
      <c r="A107" s="158" t="s">
        <v>685</v>
      </c>
      <c r="B107" s="158" t="s">
        <v>686</v>
      </c>
    </row>
    <row r="108">
      <c r="A108" s="158"/>
      <c r="B108" s="164"/>
    </row>
    <row r="109">
      <c r="A109" s="158" t="s">
        <v>687</v>
      </c>
      <c r="B109" s="164" t="s">
        <v>688</v>
      </c>
    </row>
    <row r="110">
      <c r="A110" s="163"/>
      <c r="B110" s="162"/>
    </row>
    <row r="111">
      <c r="A111" s="163" t="s">
        <v>689</v>
      </c>
      <c r="B111" s="162" t="s">
        <v>690</v>
      </c>
    </row>
    <row r="112">
      <c r="A112" s="158"/>
      <c r="B112" s="158"/>
    </row>
    <row r="113">
      <c r="A113" s="158" t="s">
        <v>691</v>
      </c>
      <c r="B113" s="158" t="s">
        <v>691</v>
      </c>
    </row>
    <row r="114">
      <c r="A114" s="158"/>
      <c r="B114" s="161"/>
    </row>
    <row r="115">
      <c r="A115" s="158" t="s">
        <v>692</v>
      </c>
      <c r="B115" s="161" t="s">
        <v>693</v>
      </c>
    </row>
    <row r="116">
      <c r="A116" s="163"/>
      <c r="B116" s="161"/>
    </row>
    <row r="117">
      <c r="A117" s="163" t="s">
        <v>694</v>
      </c>
      <c r="B117" s="161" t="s">
        <v>695</v>
      </c>
    </row>
    <row r="118">
      <c r="A118" s="163"/>
      <c r="B118" s="161"/>
    </row>
    <row r="119">
      <c r="A119" s="163" t="s">
        <v>696</v>
      </c>
      <c r="B119" s="161" t="s">
        <v>697</v>
      </c>
    </row>
    <row r="120">
      <c r="A120" s="163"/>
      <c r="B120" s="162"/>
    </row>
    <row r="121">
      <c r="A121" s="163" t="s">
        <v>698</v>
      </c>
      <c r="B121" s="162" t="s">
        <v>699</v>
      </c>
    </row>
    <row r="122">
      <c r="A122" s="158"/>
      <c r="B122" s="162"/>
    </row>
    <row r="123">
      <c r="A123" s="158" t="s">
        <v>700</v>
      </c>
      <c r="B123" s="162" t="s">
        <v>701</v>
      </c>
    </row>
    <row r="124">
      <c r="A124" s="158"/>
      <c r="B124" s="161"/>
    </row>
    <row r="125">
      <c r="A125" s="158" t="s">
        <v>702</v>
      </c>
      <c r="B125" s="161" t="s">
        <v>702</v>
      </c>
    </row>
    <row r="126">
      <c r="A126" s="158"/>
      <c r="B126" s="162"/>
    </row>
    <row r="127">
      <c r="A127" s="158" t="s">
        <v>703</v>
      </c>
      <c r="B127" s="162" t="s">
        <v>704</v>
      </c>
    </row>
    <row r="128">
      <c r="A128" s="158"/>
      <c r="B128" s="160"/>
    </row>
    <row r="129">
      <c r="A129" s="158" t="s">
        <v>705</v>
      </c>
      <c r="B129" s="160" t="s">
        <v>706</v>
      </c>
    </row>
    <row r="130">
      <c r="A130" s="163"/>
      <c r="B130" s="162"/>
    </row>
    <row r="131">
      <c r="A131" s="163" t="s">
        <v>707</v>
      </c>
      <c r="B131" s="162" t="s">
        <v>708</v>
      </c>
    </row>
    <row r="132">
      <c r="A132" s="158"/>
      <c r="B132" s="158"/>
    </row>
    <row r="133">
      <c r="A133" s="158" t="s">
        <v>709</v>
      </c>
      <c r="B133" s="158" t="s">
        <v>709</v>
      </c>
    </row>
    <row r="135">
      <c r="A135" s="163" t="s">
        <v>710</v>
      </c>
      <c r="B135" s="163" t="s">
        <v>710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2" width="52.89"/>
    <col customWidth="1" min="3" max="3" width="56.56"/>
    <col customWidth="1" min="4" max="4" width="39.33"/>
  </cols>
  <sheetData>
    <row r="1">
      <c r="A1" s="165" t="s">
        <v>711</v>
      </c>
      <c r="B1" s="165" t="s">
        <v>712</v>
      </c>
      <c r="C1" s="166" t="s">
        <v>713</v>
      </c>
      <c r="D1" s="167"/>
      <c r="E1" s="168"/>
      <c r="F1" s="168"/>
      <c r="G1" s="168"/>
      <c r="H1" s="168"/>
      <c r="I1" s="168"/>
      <c r="J1" s="168"/>
      <c r="K1" s="168"/>
      <c r="L1" s="168"/>
      <c r="M1" s="168"/>
      <c r="N1" s="168"/>
      <c r="O1" s="168"/>
      <c r="P1" s="168"/>
      <c r="Q1" s="168"/>
      <c r="R1" s="168"/>
      <c r="S1" s="168"/>
      <c r="T1" s="168"/>
      <c r="U1" s="168"/>
      <c r="V1" s="168"/>
      <c r="W1" s="168"/>
      <c r="X1" s="168"/>
      <c r="Y1" s="168"/>
      <c r="Z1" s="168"/>
      <c r="AA1" s="168"/>
    </row>
    <row r="2">
      <c r="A2" s="169" t="s">
        <v>714</v>
      </c>
      <c r="B2" s="170"/>
      <c r="C2" s="171" t="s">
        <v>715</v>
      </c>
      <c r="D2" s="172"/>
      <c r="E2" s="173"/>
      <c r="F2" s="173"/>
      <c r="G2" s="173"/>
      <c r="H2" s="173"/>
      <c r="I2" s="173"/>
      <c r="J2" s="173"/>
      <c r="K2" s="173"/>
      <c r="L2" s="173"/>
      <c r="M2" s="173"/>
      <c r="N2" s="173"/>
      <c r="O2" s="173"/>
      <c r="P2" s="173"/>
      <c r="Q2" s="173"/>
      <c r="R2" s="173"/>
      <c r="S2" s="173"/>
      <c r="T2" s="173"/>
      <c r="U2" s="173"/>
      <c r="V2" s="173"/>
      <c r="W2" s="173"/>
      <c r="X2" s="173"/>
      <c r="Y2" s="173"/>
      <c r="Z2" s="173"/>
      <c r="AA2" s="173"/>
    </row>
    <row r="3">
      <c r="A3" s="169" t="s">
        <v>716</v>
      </c>
      <c r="B3" s="170"/>
      <c r="C3" s="171" t="s">
        <v>715</v>
      </c>
      <c r="D3" s="172"/>
      <c r="E3" s="173"/>
      <c r="F3" s="173"/>
      <c r="G3" s="173"/>
      <c r="H3" s="173"/>
      <c r="I3" s="173"/>
      <c r="J3" s="173"/>
      <c r="K3" s="173"/>
      <c r="L3" s="173"/>
      <c r="M3" s="173"/>
      <c r="N3" s="173"/>
      <c r="O3" s="173"/>
      <c r="P3" s="173"/>
      <c r="Q3" s="173"/>
      <c r="R3" s="173"/>
      <c r="S3" s="173"/>
      <c r="T3" s="173"/>
      <c r="U3" s="173"/>
      <c r="V3" s="173"/>
      <c r="W3" s="173"/>
      <c r="X3" s="173"/>
      <c r="Y3" s="173"/>
      <c r="Z3" s="173"/>
      <c r="AA3" s="173"/>
    </row>
    <row r="4">
      <c r="A4" s="169" t="s">
        <v>717</v>
      </c>
      <c r="B4" s="170"/>
      <c r="C4" s="171" t="s">
        <v>715</v>
      </c>
      <c r="D4" s="172"/>
      <c r="E4" s="173"/>
      <c r="F4" s="173"/>
      <c r="G4" s="173"/>
      <c r="H4" s="173"/>
      <c r="I4" s="173"/>
      <c r="J4" s="173"/>
      <c r="K4" s="173"/>
      <c r="L4" s="173"/>
      <c r="M4" s="173"/>
      <c r="N4" s="173"/>
      <c r="O4" s="173"/>
      <c r="P4" s="173"/>
      <c r="Q4" s="173"/>
      <c r="R4" s="173"/>
      <c r="S4" s="173"/>
      <c r="T4" s="173"/>
      <c r="U4" s="173"/>
      <c r="V4" s="173"/>
      <c r="W4" s="173"/>
      <c r="X4" s="173"/>
      <c r="Y4" s="173"/>
      <c r="Z4" s="173"/>
      <c r="AA4" s="173"/>
    </row>
    <row r="5">
      <c r="A5" s="174" t="s">
        <v>718</v>
      </c>
      <c r="B5" s="175"/>
      <c r="C5" s="176"/>
      <c r="D5" s="176" t="s">
        <v>719</v>
      </c>
      <c r="E5" s="173"/>
      <c r="F5" s="173"/>
      <c r="G5" s="173"/>
      <c r="H5" s="173"/>
      <c r="I5" s="173"/>
      <c r="J5" s="173"/>
      <c r="K5" s="173"/>
      <c r="L5" s="173"/>
      <c r="M5" s="173"/>
      <c r="N5" s="173"/>
      <c r="O5" s="173"/>
      <c r="P5" s="173"/>
      <c r="Q5" s="173"/>
      <c r="R5" s="173"/>
      <c r="S5" s="173"/>
      <c r="T5" s="173"/>
      <c r="U5" s="173"/>
      <c r="V5" s="173"/>
      <c r="W5" s="173"/>
      <c r="X5" s="173"/>
      <c r="Y5" s="173"/>
      <c r="Z5" s="173"/>
      <c r="AA5" s="173"/>
    </row>
    <row r="6">
      <c r="A6" s="169" t="s">
        <v>720</v>
      </c>
      <c r="B6" s="170"/>
      <c r="C6" s="171" t="s">
        <v>721</v>
      </c>
      <c r="D6" s="172"/>
      <c r="E6" s="173"/>
      <c r="F6" s="173"/>
      <c r="G6" s="173"/>
      <c r="H6" s="173"/>
      <c r="I6" s="173"/>
      <c r="J6" s="173"/>
      <c r="K6" s="173"/>
      <c r="L6" s="173"/>
      <c r="M6" s="173"/>
      <c r="N6" s="173"/>
      <c r="O6" s="173"/>
      <c r="P6" s="173"/>
      <c r="Q6" s="173"/>
      <c r="R6" s="173"/>
      <c r="S6" s="173"/>
      <c r="T6" s="173"/>
      <c r="U6" s="173"/>
      <c r="V6" s="173"/>
      <c r="W6" s="173"/>
      <c r="X6" s="173"/>
      <c r="Y6" s="173"/>
      <c r="Z6" s="173"/>
      <c r="AA6" s="173"/>
    </row>
    <row r="7">
      <c r="A7" s="169" t="s">
        <v>722</v>
      </c>
      <c r="B7" s="170" t="s">
        <v>723</v>
      </c>
      <c r="C7" s="171" t="s">
        <v>724</v>
      </c>
      <c r="D7" s="171"/>
      <c r="E7" s="173"/>
      <c r="F7" s="173"/>
      <c r="G7" s="173"/>
      <c r="H7" s="173"/>
      <c r="I7" s="173"/>
      <c r="J7" s="173"/>
      <c r="K7" s="173"/>
      <c r="L7" s="173"/>
      <c r="M7" s="173"/>
      <c r="N7" s="173"/>
      <c r="O7" s="173"/>
      <c r="P7" s="173"/>
      <c r="Q7" s="173"/>
      <c r="R7" s="173"/>
      <c r="S7" s="173"/>
      <c r="T7" s="173"/>
      <c r="U7" s="173"/>
      <c r="V7" s="173"/>
      <c r="W7" s="173"/>
      <c r="X7" s="173"/>
      <c r="Y7" s="173"/>
      <c r="Z7" s="173"/>
      <c r="AA7" s="173"/>
    </row>
    <row r="8">
      <c r="A8" s="169" t="s">
        <v>725</v>
      </c>
      <c r="B8" s="170" t="s">
        <v>726</v>
      </c>
      <c r="C8" s="171" t="s">
        <v>724</v>
      </c>
      <c r="D8" s="172"/>
      <c r="E8" s="173"/>
      <c r="F8" s="173"/>
      <c r="G8" s="173"/>
      <c r="H8" s="173"/>
      <c r="I8" s="173"/>
      <c r="J8" s="173"/>
      <c r="K8" s="173"/>
      <c r="L8" s="173"/>
      <c r="M8" s="173"/>
      <c r="N8" s="173"/>
      <c r="O8" s="173"/>
      <c r="P8" s="173"/>
      <c r="Q8" s="173"/>
      <c r="R8" s="173"/>
      <c r="S8" s="173"/>
      <c r="T8" s="173"/>
      <c r="U8" s="173"/>
      <c r="V8" s="173"/>
      <c r="W8" s="173"/>
      <c r="X8" s="173"/>
      <c r="Y8" s="173"/>
      <c r="Z8" s="173"/>
      <c r="AA8" s="173"/>
    </row>
    <row r="9">
      <c r="A9" s="169" t="s">
        <v>727</v>
      </c>
      <c r="B9" s="170" t="s">
        <v>728</v>
      </c>
      <c r="C9" s="171" t="s">
        <v>729</v>
      </c>
      <c r="D9" s="172"/>
      <c r="E9" s="173"/>
      <c r="F9" s="173"/>
      <c r="G9" s="173"/>
      <c r="H9" s="173"/>
      <c r="I9" s="173"/>
      <c r="J9" s="173"/>
      <c r="K9" s="173"/>
      <c r="L9" s="173"/>
      <c r="M9" s="173"/>
      <c r="N9" s="173"/>
      <c r="O9" s="173"/>
      <c r="P9" s="173"/>
      <c r="Q9" s="173"/>
      <c r="R9" s="173"/>
      <c r="S9" s="173"/>
      <c r="T9" s="173"/>
      <c r="U9" s="173"/>
      <c r="V9" s="173"/>
      <c r="W9" s="173"/>
      <c r="X9" s="173"/>
      <c r="Y9" s="173"/>
      <c r="Z9" s="173"/>
      <c r="AA9" s="173"/>
    </row>
    <row r="10">
      <c r="A10" s="169" t="s">
        <v>730</v>
      </c>
      <c r="B10" s="170"/>
      <c r="C10" s="171" t="s">
        <v>731</v>
      </c>
      <c r="D10" s="172"/>
      <c r="E10" s="173"/>
      <c r="F10" s="173"/>
      <c r="G10" s="173"/>
      <c r="H10" s="173"/>
      <c r="I10" s="173"/>
      <c r="J10" s="173"/>
      <c r="K10" s="173"/>
      <c r="L10" s="173"/>
      <c r="M10" s="173"/>
      <c r="N10" s="173"/>
      <c r="O10" s="173"/>
      <c r="P10" s="173"/>
      <c r="Q10" s="173"/>
      <c r="R10" s="173"/>
      <c r="S10" s="173"/>
      <c r="T10" s="173"/>
      <c r="U10" s="173"/>
      <c r="V10" s="173"/>
      <c r="W10" s="173"/>
      <c r="X10" s="173"/>
      <c r="Y10" s="173"/>
      <c r="Z10" s="173"/>
      <c r="AA10" s="173"/>
    </row>
    <row r="11">
      <c r="A11" s="169" t="s">
        <v>732</v>
      </c>
      <c r="B11" s="170"/>
      <c r="C11" s="171" t="s">
        <v>731</v>
      </c>
      <c r="D11" s="172"/>
      <c r="E11" s="173"/>
      <c r="F11" s="173"/>
      <c r="G11" s="173"/>
      <c r="H11" s="173"/>
      <c r="I11" s="173"/>
      <c r="J11" s="173"/>
      <c r="K11" s="173"/>
      <c r="L11" s="173"/>
      <c r="M11" s="173"/>
      <c r="N11" s="173"/>
      <c r="O11" s="173"/>
      <c r="P11" s="173"/>
      <c r="Q11" s="173"/>
      <c r="R11" s="173"/>
      <c r="S11" s="173"/>
      <c r="T11" s="173"/>
      <c r="U11" s="173"/>
      <c r="V11" s="173"/>
      <c r="W11" s="173"/>
      <c r="X11" s="173"/>
      <c r="Y11" s="173"/>
      <c r="Z11" s="173"/>
      <c r="AA11" s="173"/>
    </row>
    <row r="12">
      <c r="A12" s="169" t="s">
        <v>733</v>
      </c>
      <c r="B12" s="170"/>
      <c r="C12" s="171" t="s">
        <v>734</v>
      </c>
      <c r="D12" s="172"/>
      <c r="E12" s="173"/>
      <c r="F12" s="173"/>
      <c r="G12" s="173"/>
      <c r="H12" s="173"/>
      <c r="I12" s="173"/>
      <c r="J12" s="173"/>
      <c r="K12" s="173"/>
      <c r="L12" s="173"/>
      <c r="M12" s="173"/>
      <c r="N12" s="173"/>
      <c r="O12" s="173"/>
      <c r="P12" s="173"/>
      <c r="Q12" s="173"/>
      <c r="R12" s="173"/>
      <c r="S12" s="173"/>
      <c r="T12" s="173"/>
      <c r="U12" s="173"/>
      <c r="V12" s="173"/>
      <c r="W12" s="173"/>
      <c r="X12" s="173"/>
      <c r="Y12" s="173"/>
      <c r="Z12" s="173"/>
      <c r="AA12" s="173"/>
    </row>
    <row r="13">
      <c r="A13" s="169" t="s">
        <v>735</v>
      </c>
      <c r="B13" s="177"/>
      <c r="C13" s="178" t="s">
        <v>736</v>
      </c>
      <c r="D13" s="172"/>
      <c r="E13" s="173"/>
      <c r="F13" s="173"/>
      <c r="G13" s="173"/>
      <c r="H13" s="173"/>
      <c r="I13" s="173"/>
      <c r="J13" s="173"/>
      <c r="K13" s="173"/>
      <c r="L13" s="173"/>
      <c r="M13" s="173"/>
      <c r="N13" s="173"/>
      <c r="O13" s="173"/>
      <c r="P13" s="173"/>
      <c r="Q13" s="173"/>
      <c r="R13" s="173"/>
      <c r="S13" s="173"/>
      <c r="T13" s="173"/>
      <c r="U13" s="173"/>
      <c r="V13" s="173"/>
      <c r="W13" s="173"/>
      <c r="X13" s="173"/>
      <c r="Y13" s="173"/>
      <c r="Z13" s="173"/>
      <c r="AA13" s="173"/>
    </row>
    <row r="14">
      <c r="A14" s="169" t="s">
        <v>737</v>
      </c>
      <c r="B14" s="170"/>
      <c r="C14" s="171" t="s">
        <v>738</v>
      </c>
      <c r="D14" s="172"/>
      <c r="E14" s="173"/>
      <c r="F14" s="173"/>
      <c r="G14" s="173"/>
      <c r="H14" s="173"/>
      <c r="I14" s="173"/>
      <c r="J14" s="173"/>
      <c r="K14" s="173"/>
      <c r="L14" s="173"/>
      <c r="M14" s="173"/>
      <c r="N14" s="173"/>
      <c r="O14" s="173"/>
      <c r="P14" s="173"/>
      <c r="Q14" s="173"/>
      <c r="R14" s="173"/>
      <c r="S14" s="173"/>
      <c r="T14" s="173"/>
      <c r="U14" s="173"/>
      <c r="V14" s="173"/>
      <c r="W14" s="173"/>
      <c r="X14" s="173"/>
      <c r="Y14" s="173"/>
      <c r="Z14" s="173"/>
      <c r="AA14" s="173"/>
    </row>
    <row r="15">
      <c r="A15" s="169" t="s">
        <v>739</v>
      </c>
      <c r="B15" s="170" t="s">
        <v>740</v>
      </c>
      <c r="C15" s="171" t="s">
        <v>729</v>
      </c>
      <c r="D15" s="172"/>
      <c r="E15" s="173"/>
      <c r="F15" s="173"/>
      <c r="G15" s="173"/>
      <c r="H15" s="173"/>
      <c r="I15" s="173"/>
      <c r="J15" s="173"/>
      <c r="K15" s="173"/>
      <c r="L15" s="173"/>
      <c r="M15" s="173"/>
      <c r="N15" s="173"/>
      <c r="O15" s="173"/>
      <c r="P15" s="173"/>
      <c r="Q15" s="173"/>
      <c r="R15" s="173"/>
      <c r="S15" s="173"/>
      <c r="T15" s="173"/>
      <c r="U15" s="173"/>
      <c r="V15" s="173"/>
      <c r="W15" s="173"/>
      <c r="X15" s="173"/>
      <c r="Y15" s="173"/>
      <c r="Z15" s="173"/>
      <c r="AA15" s="173"/>
    </row>
    <row r="16">
      <c r="A16" s="169" t="s">
        <v>741</v>
      </c>
      <c r="B16" s="170"/>
      <c r="C16" s="171" t="s">
        <v>724</v>
      </c>
      <c r="D16" s="172"/>
      <c r="E16" s="173"/>
      <c r="F16" s="173"/>
      <c r="G16" s="173"/>
      <c r="H16" s="173"/>
      <c r="I16" s="173"/>
      <c r="J16" s="173"/>
      <c r="K16" s="173"/>
      <c r="L16" s="173"/>
      <c r="M16" s="173"/>
      <c r="N16" s="173"/>
      <c r="O16" s="173"/>
      <c r="P16" s="173"/>
      <c r="Q16" s="173"/>
      <c r="R16" s="173"/>
      <c r="S16" s="173"/>
      <c r="T16" s="173"/>
      <c r="U16" s="173"/>
      <c r="V16" s="173"/>
      <c r="W16" s="173"/>
      <c r="X16" s="173"/>
      <c r="Y16" s="173"/>
      <c r="Z16" s="173"/>
      <c r="AA16" s="173"/>
    </row>
    <row r="17">
      <c r="A17" s="169" t="s">
        <v>742</v>
      </c>
      <c r="B17" s="170"/>
      <c r="C17" s="171" t="s">
        <v>715</v>
      </c>
      <c r="D17" s="172"/>
      <c r="E17" s="173"/>
      <c r="F17" s="173"/>
      <c r="G17" s="173"/>
      <c r="H17" s="173"/>
      <c r="I17" s="173"/>
      <c r="J17" s="173"/>
      <c r="K17" s="173"/>
      <c r="L17" s="173"/>
      <c r="M17" s="173"/>
      <c r="N17" s="173"/>
      <c r="O17" s="173"/>
      <c r="P17" s="173"/>
      <c r="Q17" s="173"/>
      <c r="R17" s="173"/>
      <c r="S17" s="173"/>
      <c r="T17" s="173"/>
      <c r="U17" s="173"/>
      <c r="V17" s="173"/>
      <c r="W17" s="173"/>
      <c r="X17" s="173"/>
      <c r="Y17" s="173"/>
      <c r="Z17" s="173"/>
      <c r="AA17" s="173"/>
    </row>
    <row r="18">
      <c r="A18" s="169" t="s">
        <v>743</v>
      </c>
      <c r="B18" s="170"/>
      <c r="C18" s="171" t="s">
        <v>715</v>
      </c>
      <c r="D18" s="172"/>
      <c r="E18" s="173"/>
      <c r="F18" s="173"/>
      <c r="G18" s="173"/>
      <c r="H18" s="173"/>
      <c r="I18" s="173"/>
      <c r="J18" s="173"/>
      <c r="K18" s="173"/>
      <c r="L18" s="173"/>
      <c r="M18" s="173"/>
      <c r="N18" s="173"/>
      <c r="O18" s="173"/>
      <c r="P18" s="173"/>
      <c r="Q18" s="173"/>
      <c r="R18" s="173"/>
      <c r="S18" s="173"/>
      <c r="T18" s="173"/>
      <c r="U18" s="173"/>
      <c r="V18" s="173"/>
      <c r="W18" s="173"/>
      <c r="X18" s="173"/>
      <c r="Y18" s="173"/>
      <c r="Z18" s="173"/>
      <c r="AA18" s="173"/>
    </row>
    <row r="19">
      <c r="A19" s="169" t="s">
        <v>744</v>
      </c>
      <c r="B19" s="170"/>
      <c r="C19" s="171" t="s">
        <v>715</v>
      </c>
      <c r="D19" s="172"/>
      <c r="E19" s="173"/>
      <c r="F19" s="173"/>
      <c r="G19" s="173"/>
      <c r="H19" s="173"/>
      <c r="I19" s="173"/>
      <c r="J19" s="173"/>
      <c r="K19" s="173"/>
      <c r="L19" s="173"/>
      <c r="M19" s="173"/>
      <c r="N19" s="173"/>
      <c r="O19" s="173"/>
      <c r="P19" s="173"/>
      <c r="Q19" s="173"/>
      <c r="R19" s="173"/>
      <c r="S19" s="173"/>
      <c r="T19" s="173"/>
      <c r="U19" s="173"/>
      <c r="V19" s="173"/>
      <c r="W19" s="173"/>
      <c r="X19" s="173"/>
      <c r="Y19" s="173"/>
      <c r="Z19" s="173"/>
      <c r="AA19" s="173"/>
    </row>
    <row r="20">
      <c r="A20" s="169" t="s">
        <v>745</v>
      </c>
      <c r="B20" s="170"/>
      <c r="C20" s="178" t="s">
        <v>736</v>
      </c>
      <c r="D20" s="172"/>
      <c r="E20" s="173"/>
      <c r="F20" s="173"/>
      <c r="G20" s="173"/>
      <c r="H20" s="173"/>
      <c r="I20" s="173"/>
      <c r="J20" s="173"/>
      <c r="K20" s="173"/>
      <c r="L20" s="173"/>
      <c r="M20" s="173"/>
      <c r="N20" s="173"/>
      <c r="O20" s="173"/>
      <c r="P20" s="173"/>
      <c r="Q20" s="173"/>
      <c r="R20" s="173"/>
      <c r="S20" s="173"/>
      <c r="T20" s="173"/>
      <c r="U20" s="173"/>
      <c r="V20" s="173"/>
      <c r="W20" s="173"/>
      <c r="X20" s="173"/>
      <c r="Y20" s="173"/>
      <c r="Z20" s="173"/>
      <c r="AA20" s="173"/>
    </row>
    <row r="21">
      <c r="A21" s="169" t="s">
        <v>746</v>
      </c>
      <c r="B21" s="170"/>
      <c r="C21" s="171" t="s">
        <v>715</v>
      </c>
      <c r="D21" s="172"/>
      <c r="E21" s="173"/>
      <c r="F21" s="173"/>
      <c r="G21" s="173"/>
      <c r="H21" s="173"/>
      <c r="I21" s="173"/>
      <c r="J21" s="173"/>
      <c r="K21" s="173"/>
      <c r="L21" s="173"/>
      <c r="M21" s="173"/>
      <c r="N21" s="173"/>
      <c r="O21" s="173"/>
      <c r="P21" s="173"/>
      <c r="Q21" s="173"/>
      <c r="R21" s="173"/>
      <c r="S21" s="173"/>
      <c r="T21" s="173"/>
      <c r="U21" s="173"/>
      <c r="V21" s="173"/>
      <c r="W21" s="173"/>
      <c r="X21" s="173"/>
      <c r="Y21" s="173"/>
      <c r="Z21" s="173"/>
      <c r="AA21" s="173"/>
    </row>
    <row r="22">
      <c r="A22" s="169" t="s">
        <v>747</v>
      </c>
      <c r="B22" s="170" t="s">
        <v>748</v>
      </c>
      <c r="C22" s="171" t="s">
        <v>729</v>
      </c>
      <c r="D22" s="172"/>
      <c r="E22" s="173"/>
      <c r="F22" s="173"/>
      <c r="G22" s="173"/>
      <c r="H22" s="173"/>
      <c r="I22" s="173"/>
      <c r="J22" s="173"/>
      <c r="K22" s="173"/>
      <c r="L22" s="173"/>
      <c r="M22" s="173"/>
      <c r="N22" s="173"/>
      <c r="O22" s="173"/>
      <c r="P22" s="173"/>
      <c r="Q22" s="173"/>
      <c r="R22" s="173"/>
      <c r="S22" s="173"/>
      <c r="T22" s="173"/>
      <c r="U22" s="173"/>
      <c r="V22" s="173"/>
      <c r="W22" s="173"/>
      <c r="X22" s="173"/>
      <c r="Y22" s="173"/>
      <c r="Z22" s="173"/>
      <c r="AA22" s="173"/>
    </row>
    <row r="23">
      <c r="A23" s="169" t="s">
        <v>749</v>
      </c>
      <c r="B23" s="170"/>
      <c r="C23" s="171" t="s">
        <v>738</v>
      </c>
      <c r="D23" s="172"/>
      <c r="E23" s="173"/>
      <c r="F23" s="173"/>
      <c r="G23" s="173"/>
      <c r="H23" s="173"/>
      <c r="I23" s="173"/>
      <c r="J23" s="173"/>
      <c r="K23" s="173"/>
      <c r="L23" s="173"/>
      <c r="M23" s="173"/>
      <c r="N23" s="173"/>
      <c r="O23" s="173"/>
      <c r="P23" s="173"/>
      <c r="Q23" s="173"/>
      <c r="R23" s="173"/>
      <c r="S23" s="173"/>
      <c r="T23" s="173"/>
      <c r="U23" s="173"/>
      <c r="V23" s="173"/>
      <c r="W23" s="173"/>
      <c r="X23" s="173"/>
      <c r="Y23" s="173"/>
      <c r="Z23" s="173"/>
      <c r="AA23" s="173"/>
    </row>
    <row r="24">
      <c r="A24" s="169" t="s">
        <v>750</v>
      </c>
      <c r="B24" s="170" t="s">
        <v>751</v>
      </c>
      <c r="C24" s="171" t="s">
        <v>715</v>
      </c>
      <c r="D24" s="172"/>
      <c r="E24" s="173"/>
      <c r="F24" s="173"/>
      <c r="G24" s="173"/>
      <c r="H24" s="173"/>
      <c r="I24" s="173"/>
      <c r="J24" s="173"/>
      <c r="K24" s="173"/>
      <c r="L24" s="173"/>
      <c r="M24" s="173"/>
      <c r="N24" s="173"/>
      <c r="O24" s="173"/>
      <c r="P24" s="173"/>
      <c r="Q24" s="173"/>
      <c r="R24" s="173"/>
      <c r="S24" s="173"/>
      <c r="T24" s="173"/>
      <c r="U24" s="173"/>
      <c r="V24" s="173"/>
      <c r="W24" s="173"/>
      <c r="X24" s="173"/>
      <c r="Y24" s="173"/>
      <c r="Z24" s="173"/>
      <c r="AA24" s="173"/>
    </row>
    <row r="25">
      <c r="A25" s="170" t="s">
        <v>752</v>
      </c>
      <c r="B25" s="170" t="s">
        <v>753</v>
      </c>
      <c r="C25" s="171" t="s">
        <v>715</v>
      </c>
      <c r="D25" s="172"/>
      <c r="E25" s="173"/>
      <c r="F25" s="173"/>
      <c r="G25" s="173"/>
      <c r="H25" s="173"/>
      <c r="I25" s="173"/>
      <c r="J25" s="173"/>
      <c r="K25" s="173"/>
      <c r="L25" s="173"/>
      <c r="M25" s="173"/>
      <c r="N25" s="173"/>
      <c r="O25" s="173"/>
      <c r="P25" s="173"/>
      <c r="Q25" s="173"/>
      <c r="R25" s="173"/>
      <c r="S25" s="173"/>
      <c r="T25" s="173"/>
      <c r="U25" s="173"/>
      <c r="V25" s="173"/>
      <c r="W25" s="173"/>
      <c r="X25" s="173"/>
      <c r="Y25" s="173"/>
      <c r="Z25" s="173"/>
      <c r="AA25" s="173"/>
    </row>
    <row r="26">
      <c r="A26" s="169" t="s">
        <v>754</v>
      </c>
      <c r="B26" s="170"/>
      <c r="C26" s="171" t="s">
        <v>724</v>
      </c>
      <c r="D26" s="172"/>
      <c r="E26" s="173"/>
      <c r="F26" s="173"/>
      <c r="G26" s="173"/>
      <c r="H26" s="173"/>
      <c r="I26" s="173"/>
      <c r="J26" s="173"/>
      <c r="K26" s="173"/>
      <c r="L26" s="173"/>
      <c r="M26" s="173"/>
      <c r="N26" s="173"/>
      <c r="O26" s="173"/>
      <c r="P26" s="173"/>
      <c r="Q26" s="173"/>
      <c r="R26" s="173"/>
      <c r="S26" s="173"/>
      <c r="T26" s="173"/>
      <c r="U26" s="173"/>
      <c r="V26" s="173"/>
      <c r="W26" s="173"/>
      <c r="X26" s="173"/>
      <c r="Y26" s="173"/>
      <c r="Z26" s="173"/>
      <c r="AA26" s="173"/>
    </row>
    <row r="27">
      <c r="A27" s="169" t="s">
        <v>755</v>
      </c>
      <c r="B27" s="177"/>
      <c r="C27" s="178" t="s">
        <v>736</v>
      </c>
      <c r="D27" s="172"/>
      <c r="E27" s="173"/>
      <c r="F27" s="173"/>
      <c r="G27" s="173"/>
      <c r="H27" s="173"/>
      <c r="I27" s="173"/>
      <c r="J27" s="173"/>
      <c r="K27" s="173"/>
      <c r="L27" s="173"/>
      <c r="M27" s="173"/>
      <c r="N27" s="173"/>
      <c r="O27" s="173"/>
      <c r="P27" s="173"/>
      <c r="Q27" s="173"/>
      <c r="R27" s="173"/>
      <c r="S27" s="173"/>
      <c r="T27" s="173"/>
      <c r="U27" s="173"/>
      <c r="V27" s="173"/>
      <c r="W27" s="173"/>
      <c r="X27" s="173"/>
      <c r="Y27" s="173"/>
      <c r="Z27" s="173"/>
      <c r="AA27" s="173"/>
    </row>
    <row r="28">
      <c r="A28" s="174" t="s">
        <v>756</v>
      </c>
      <c r="B28" s="175"/>
      <c r="C28" s="179"/>
      <c r="D28" s="176" t="s">
        <v>719</v>
      </c>
      <c r="E28" s="173"/>
      <c r="F28" s="173"/>
      <c r="G28" s="173"/>
      <c r="H28" s="173"/>
      <c r="I28" s="173"/>
      <c r="J28" s="173"/>
      <c r="K28" s="173"/>
      <c r="L28" s="173"/>
      <c r="M28" s="173"/>
      <c r="N28" s="173"/>
      <c r="O28" s="173"/>
      <c r="P28" s="173"/>
      <c r="Q28" s="173"/>
      <c r="R28" s="173"/>
      <c r="S28" s="173"/>
      <c r="T28" s="173"/>
      <c r="U28" s="173"/>
      <c r="V28" s="173"/>
      <c r="W28" s="173"/>
      <c r="X28" s="173"/>
      <c r="Y28" s="173"/>
      <c r="Z28" s="173"/>
      <c r="AA28" s="173"/>
    </row>
    <row r="29">
      <c r="A29" s="169" t="s">
        <v>757</v>
      </c>
      <c r="B29" s="177"/>
      <c r="C29" s="178" t="s">
        <v>736</v>
      </c>
      <c r="D29" s="172"/>
      <c r="E29" s="173"/>
      <c r="F29" s="173"/>
      <c r="G29" s="173"/>
      <c r="H29" s="173"/>
      <c r="I29" s="173"/>
      <c r="J29" s="173"/>
      <c r="K29" s="173"/>
      <c r="L29" s="173"/>
      <c r="M29" s="173"/>
      <c r="N29" s="173"/>
      <c r="O29" s="173"/>
      <c r="P29" s="173"/>
      <c r="Q29" s="173"/>
      <c r="R29" s="173"/>
      <c r="S29" s="173"/>
      <c r="T29" s="173"/>
      <c r="U29" s="173"/>
      <c r="V29" s="173"/>
      <c r="W29" s="173"/>
      <c r="X29" s="173"/>
      <c r="Y29" s="173"/>
      <c r="Z29" s="173"/>
      <c r="AA29" s="173"/>
    </row>
    <row r="30">
      <c r="A30" s="169" t="s">
        <v>758</v>
      </c>
      <c r="B30" s="170" t="s">
        <v>759</v>
      </c>
      <c r="C30" s="171" t="s">
        <v>715</v>
      </c>
      <c r="D30" s="172"/>
      <c r="E30" s="173"/>
      <c r="F30" s="173"/>
      <c r="G30" s="173"/>
      <c r="H30" s="173"/>
      <c r="I30" s="173"/>
      <c r="J30" s="173"/>
      <c r="K30" s="173"/>
      <c r="L30" s="173"/>
      <c r="M30" s="173"/>
      <c r="N30" s="173"/>
      <c r="O30" s="173"/>
      <c r="P30" s="173"/>
      <c r="Q30" s="173"/>
      <c r="R30" s="173"/>
      <c r="S30" s="173"/>
      <c r="T30" s="173"/>
      <c r="U30" s="173"/>
      <c r="V30" s="173"/>
      <c r="W30" s="173"/>
      <c r="X30" s="173"/>
      <c r="Y30" s="173"/>
      <c r="Z30" s="173"/>
      <c r="AA30" s="173"/>
    </row>
    <row r="31">
      <c r="A31" s="169" t="s">
        <v>760</v>
      </c>
      <c r="B31" s="180" t="s">
        <v>761</v>
      </c>
      <c r="C31" s="178" t="s">
        <v>736</v>
      </c>
      <c r="D31" s="172"/>
      <c r="E31" s="173"/>
      <c r="F31" s="173"/>
      <c r="G31" s="173"/>
      <c r="H31" s="173"/>
      <c r="I31" s="173"/>
      <c r="J31" s="173"/>
      <c r="K31" s="173"/>
      <c r="L31" s="173"/>
      <c r="M31" s="173"/>
      <c r="N31" s="173"/>
      <c r="O31" s="173"/>
      <c r="P31" s="173"/>
      <c r="Q31" s="173"/>
      <c r="R31" s="173"/>
      <c r="S31" s="173"/>
      <c r="T31" s="173"/>
      <c r="U31" s="173"/>
      <c r="V31" s="173"/>
      <c r="W31" s="173"/>
      <c r="X31" s="173"/>
      <c r="Y31" s="173"/>
      <c r="Z31" s="173"/>
      <c r="AA31" s="173"/>
    </row>
    <row r="32">
      <c r="A32" s="169" t="s">
        <v>762</v>
      </c>
      <c r="B32" s="177"/>
      <c r="C32" s="178" t="s">
        <v>763</v>
      </c>
      <c r="D32" s="172"/>
      <c r="E32" s="173"/>
      <c r="F32" s="173"/>
      <c r="G32" s="173"/>
      <c r="H32" s="173"/>
      <c r="I32" s="173"/>
      <c r="J32" s="173"/>
      <c r="K32" s="173"/>
      <c r="L32" s="173"/>
      <c r="M32" s="173"/>
      <c r="N32" s="173"/>
      <c r="O32" s="173"/>
      <c r="P32" s="173"/>
      <c r="Q32" s="173"/>
      <c r="R32" s="173"/>
      <c r="S32" s="173"/>
      <c r="T32" s="173"/>
      <c r="U32" s="173"/>
      <c r="V32" s="173"/>
      <c r="W32" s="173"/>
      <c r="X32" s="173"/>
      <c r="Y32" s="173"/>
      <c r="Z32" s="173"/>
      <c r="AA32" s="173"/>
    </row>
    <row r="33">
      <c r="A33" s="174" t="s">
        <v>764</v>
      </c>
      <c r="B33" s="175"/>
      <c r="C33" s="179"/>
      <c r="D33" s="176" t="s">
        <v>719</v>
      </c>
      <c r="E33" s="173"/>
      <c r="F33" s="173"/>
      <c r="G33" s="173"/>
      <c r="H33" s="173"/>
      <c r="I33" s="173"/>
      <c r="J33" s="173"/>
      <c r="K33" s="173"/>
      <c r="L33" s="173"/>
      <c r="M33" s="173"/>
      <c r="N33" s="173"/>
      <c r="O33" s="173"/>
      <c r="P33" s="173"/>
      <c r="Q33" s="173"/>
      <c r="R33" s="173"/>
      <c r="S33" s="173"/>
      <c r="T33" s="173"/>
      <c r="U33" s="173"/>
      <c r="V33" s="173"/>
      <c r="W33" s="173"/>
      <c r="X33" s="173"/>
      <c r="Y33" s="173"/>
      <c r="Z33" s="173"/>
      <c r="AA33" s="173"/>
    </row>
    <row r="34">
      <c r="A34" s="169" t="s">
        <v>765</v>
      </c>
      <c r="B34" s="170"/>
      <c r="C34" s="171" t="s">
        <v>738</v>
      </c>
      <c r="D34" s="172"/>
      <c r="E34" s="173"/>
      <c r="F34" s="173"/>
      <c r="G34" s="173"/>
      <c r="H34" s="173"/>
      <c r="I34" s="173"/>
      <c r="J34" s="173"/>
      <c r="K34" s="173"/>
      <c r="L34" s="173"/>
      <c r="M34" s="173"/>
      <c r="N34" s="173"/>
      <c r="O34" s="173"/>
      <c r="P34" s="173"/>
      <c r="Q34" s="173"/>
      <c r="R34" s="173"/>
      <c r="S34" s="173"/>
      <c r="T34" s="173"/>
      <c r="U34" s="173"/>
      <c r="V34" s="173"/>
      <c r="W34" s="173"/>
      <c r="X34" s="173"/>
      <c r="Y34" s="173"/>
      <c r="Z34" s="173"/>
      <c r="AA34" s="173"/>
    </row>
    <row r="35">
      <c r="A35" s="169" t="s">
        <v>766</v>
      </c>
      <c r="B35" s="170"/>
      <c r="C35" s="171" t="s">
        <v>734</v>
      </c>
      <c r="D35" s="172"/>
      <c r="E35" s="173"/>
      <c r="F35" s="173"/>
      <c r="G35" s="173"/>
      <c r="H35" s="173"/>
      <c r="I35" s="173"/>
      <c r="J35" s="173"/>
      <c r="K35" s="173"/>
      <c r="L35" s="173"/>
      <c r="M35" s="173"/>
      <c r="N35" s="173"/>
      <c r="O35" s="173"/>
      <c r="P35" s="173"/>
      <c r="Q35" s="173"/>
      <c r="R35" s="173"/>
      <c r="S35" s="173"/>
      <c r="T35" s="173"/>
      <c r="U35" s="173"/>
      <c r="V35" s="173"/>
      <c r="W35" s="173"/>
      <c r="X35" s="173"/>
      <c r="Y35" s="173"/>
      <c r="Z35" s="173"/>
      <c r="AA35" s="173"/>
    </row>
    <row r="36">
      <c r="A36" s="169" t="s">
        <v>767</v>
      </c>
      <c r="B36" s="170"/>
      <c r="C36" s="171" t="s">
        <v>738</v>
      </c>
      <c r="D36" s="172"/>
      <c r="E36" s="173"/>
      <c r="F36" s="173"/>
      <c r="G36" s="173"/>
      <c r="H36" s="173"/>
      <c r="I36" s="173"/>
      <c r="J36" s="173"/>
      <c r="K36" s="173"/>
      <c r="L36" s="173"/>
      <c r="M36" s="173"/>
      <c r="N36" s="173"/>
      <c r="O36" s="173"/>
      <c r="P36" s="173"/>
      <c r="Q36" s="173"/>
      <c r="R36" s="173"/>
      <c r="S36" s="173"/>
      <c r="T36" s="173"/>
      <c r="U36" s="173"/>
      <c r="V36" s="173"/>
      <c r="W36" s="173"/>
      <c r="X36" s="173"/>
      <c r="Y36" s="173"/>
      <c r="Z36" s="173"/>
      <c r="AA36" s="173"/>
    </row>
    <row r="37">
      <c r="A37" s="169" t="s">
        <v>768</v>
      </c>
      <c r="B37" s="170"/>
      <c r="C37" s="171" t="s">
        <v>769</v>
      </c>
      <c r="D37" s="172"/>
      <c r="E37" s="173"/>
      <c r="F37" s="173"/>
      <c r="G37" s="173"/>
      <c r="H37" s="173"/>
      <c r="I37" s="173"/>
      <c r="J37" s="173"/>
      <c r="K37" s="173"/>
      <c r="L37" s="173"/>
      <c r="M37" s="173"/>
      <c r="N37" s="173"/>
      <c r="O37" s="173"/>
      <c r="P37" s="173"/>
      <c r="Q37" s="173"/>
      <c r="R37" s="173"/>
      <c r="S37" s="173"/>
      <c r="T37" s="173"/>
      <c r="U37" s="173"/>
      <c r="V37" s="173"/>
      <c r="W37" s="173"/>
      <c r="X37" s="173"/>
      <c r="Y37" s="173"/>
      <c r="Z37" s="173"/>
      <c r="AA37" s="173"/>
    </row>
    <row r="38">
      <c r="A38" s="169" t="s">
        <v>770</v>
      </c>
      <c r="B38" s="177"/>
      <c r="C38" s="178" t="s">
        <v>736</v>
      </c>
      <c r="D38" s="172"/>
      <c r="E38" s="173"/>
      <c r="F38" s="173"/>
      <c r="G38" s="173"/>
      <c r="H38" s="173"/>
      <c r="I38" s="173"/>
      <c r="J38" s="173"/>
      <c r="K38" s="173"/>
      <c r="L38" s="173"/>
      <c r="M38" s="173"/>
      <c r="N38" s="173"/>
      <c r="O38" s="173"/>
      <c r="P38" s="173"/>
      <c r="Q38" s="173"/>
      <c r="R38" s="173"/>
      <c r="S38" s="173"/>
      <c r="T38" s="173"/>
      <c r="U38" s="173"/>
      <c r="V38" s="173"/>
      <c r="W38" s="173"/>
      <c r="X38" s="173"/>
      <c r="Y38" s="173"/>
      <c r="Z38" s="173"/>
      <c r="AA38" s="173"/>
    </row>
    <row r="39">
      <c r="A39" s="169" t="s">
        <v>771</v>
      </c>
      <c r="B39" s="170"/>
      <c r="C39" s="171" t="s">
        <v>772</v>
      </c>
      <c r="D39" s="172"/>
      <c r="E39" s="173"/>
      <c r="F39" s="173"/>
      <c r="G39" s="173"/>
      <c r="H39" s="173"/>
      <c r="I39" s="173"/>
      <c r="J39" s="173"/>
      <c r="K39" s="173"/>
      <c r="L39" s="173"/>
      <c r="M39" s="173"/>
      <c r="N39" s="173"/>
      <c r="O39" s="173"/>
      <c r="P39" s="173"/>
      <c r="Q39" s="173"/>
      <c r="R39" s="173"/>
      <c r="S39" s="173"/>
      <c r="T39" s="173"/>
      <c r="U39" s="173"/>
      <c r="V39" s="173"/>
      <c r="W39" s="173"/>
      <c r="X39" s="173"/>
      <c r="Y39" s="173"/>
      <c r="Z39" s="173"/>
      <c r="AA39" s="173"/>
    </row>
    <row r="40">
      <c r="A40" s="169" t="s">
        <v>773</v>
      </c>
      <c r="B40" s="170" t="s">
        <v>774</v>
      </c>
      <c r="C40" s="171" t="s">
        <v>729</v>
      </c>
      <c r="D40" s="172"/>
      <c r="E40" s="173"/>
      <c r="F40" s="173"/>
      <c r="G40" s="173"/>
      <c r="H40" s="173"/>
      <c r="I40" s="173"/>
      <c r="J40" s="173"/>
      <c r="K40" s="173"/>
      <c r="L40" s="173"/>
      <c r="M40" s="173"/>
      <c r="N40" s="173"/>
      <c r="O40" s="173"/>
      <c r="P40" s="173"/>
      <c r="Q40" s="173"/>
      <c r="R40" s="173"/>
      <c r="S40" s="173"/>
      <c r="T40" s="173"/>
      <c r="U40" s="173"/>
      <c r="V40" s="173"/>
      <c r="W40" s="173"/>
      <c r="X40" s="173"/>
      <c r="Y40" s="173"/>
      <c r="Z40" s="173"/>
      <c r="AA40" s="173"/>
    </row>
    <row r="41">
      <c r="A41" s="169" t="s">
        <v>775</v>
      </c>
      <c r="B41" s="170" t="s">
        <v>776</v>
      </c>
      <c r="C41" s="171" t="s">
        <v>729</v>
      </c>
      <c r="D41" s="172"/>
      <c r="E41" s="173"/>
      <c r="F41" s="173"/>
      <c r="G41" s="173"/>
      <c r="H41" s="173"/>
      <c r="I41" s="173"/>
      <c r="J41" s="173"/>
      <c r="K41" s="173"/>
      <c r="L41" s="173"/>
      <c r="M41" s="173"/>
      <c r="N41" s="173"/>
      <c r="O41" s="173"/>
      <c r="P41" s="173"/>
      <c r="Q41" s="173"/>
      <c r="R41" s="173"/>
      <c r="S41" s="173"/>
      <c r="T41" s="173"/>
      <c r="U41" s="173"/>
      <c r="V41" s="173"/>
      <c r="W41" s="173"/>
      <c r="X41" s="173"/>
      <c r="Y41" s="173"/>
      <c r="Z41" s="173"/>
      <c r="AA41" s="173"/>
    </row>
    <row r="42">
      <c r="A42" s="169" t="s">
        <v>777</v>
      </c>
      <c r="B42" s="170" t="s">
        <v>778</v>
      </c>
      <c r="C42" s="171" t="s">
        <v>715</v>
      </c>
      <c r="D42" s="172"/>
      <c r="E42" s="173"/>
      <c r="F42" s="173"/>
      <c r="G42" s="173"/>
      <c r="H42" s="173"/>
      <c r="I42" s="173"/>
      <c r="J42" s="173"/>
      <c r="K42" s="173"/>
      <c r="L42" s="173"/>
      <c r="M42" s="173"/>
      <c r="N42" s="173"/>
      <c r="O42" s="173"/>
      <c r="P42" s="173"/>
      <c r="Q42" s="173"/>
      <c r="R42" s="173"/>
      <c r="S42" s="173"/>
      <c r="T42" s="173"/>
      <c r="U42" s="173"/>
      <c r="V42" s="173"/>
      <c r="W42" s="173"/>
      <c r="X42" s="173"/>
      <c r="Y42" s="173"/>
      <c r="Z42" s="173"/>
      <c r="AA42" s="173"/>
    </row>
    <row r="43">
      <c r="A43" s="169" t="s">
        <v>779</v>
      </c>
      <c r="B43" s="170"/>
      <c r="C43" s="171" t="s">
        <v>780</v>
      </c>
      <c r="D43" s="172"/>
      <c r="E43" s="173"/>
      <c r="F43" s="173"/>
      <c r="G43" s="173"/>
      <c r="H43" s="173"/>
      <c r="I43" s="173"/>
      <c r="J43" s="173"/>
      <c r="K43" s="173"/>
      <c r="L43" s="173"/>
      <c r="M43" s="173"/>
      <c r="N43" s="173"/>
      <c r="O43" s="173"/>
      <c r="P43" s="173"/>
      <c r="Q43" s="173"/>
      <c r="R43" s="173"/>
      <c r="S43" s="173"/>
      <c r="T43" s="173"/>
      <c r="U43" s="173"/>
      <c r="V43" s="173"/>
      <c r="W43" s="173"/>
      <c r="X43" s="173"/>
      <c r="Y43" s="173"/>
      <c r="Z43" s="173"/>
      <c r="AA43" s="173"/>
    </row>
    <row r="44">
      <c r="A44" s="181" t="s">
        <v>781</v>
      </c>
      <c r="B44" s="181"/>
      <c r="C44" s="171" t="s">
        <v>769</v>
      </c>
      <c r="D44" s="172"/>
      <c r="E44" s="173"/>
      <c r="F44" s="173"/>
      <c r="G44" s="173"/>
      <c r="H44" s="173"/>
      <c r="I44" s="173"/>
      <c r="J44" s="173"/>
      <c r="K44" s="173"/>
      <c r="L44" s="173"/>
      <c r="M44" s="173"/>
      <c r="N44" s="173"/>
      <c r="O44" s="173"/>
      <c r="P44" s="173"/>
      <c r="Q44" s="173"/>
      <c r="R44" s="173"/>
      <c r="S44" s="173"/>
      <c r="T44" s="173"/>
      <c r="U44" s="173"/>
      <c r="V44" s="173"/>
      <c r="W44" s="173"/>
      <c r="X44" s="173"/>
      <c r="Y44" s="173"/>
      <c r="Z44" s="173"/>
      <c r="AA44" s="173"/>
    </row>
    <row r="45">
      <c r="A45" s="169" t="s">
        <v>782</v>
      </c>
      <c r="B45" s="170"/>
      <c r="C45" s="171" t="s">
        <v>731</v>
      </c>
      <c r="D45" s="172"/>
      <c r="E45" s="173"/>
      <c r="F45" s="173"/>
      <c r="G45" s="173"/>
      <c r="H45" s="173"/>
      <c r="I45" s="173"/>
      <c r="J45" s="173"/>
      <c r="K45" s="173"/>
      <c r="L45" s="173"/>
      <c r="M45" s="173"/>
      <c r="N45" s="173"/>
      <c r="O45" s="173"/>
      <c r="P45" s="173"/>
      <c r="Q45" s="173"/>
      <c r="R45" s="173"/>
      <c r="S45" s="173"/>
      <c r="T45" s="173"/>
      <c r="U45" s="173"/>
      <c r="V45" s="173"/>
      <c r="W45" s="173"/>
      <c r="X45" s="173"/>
      <c r="Y45" s="173"/>
      <c r="Z45" s="173"/>
      <c r="AA45" s="173"/>
    </row>
    <row r="46">
      <c r="A46" s="169" t="s">
        <v>783</v>
      </c>
      <c r="B46" s="170" t="s">
        <v>784</v>
      </c>
      <c r="C46" s="171" t="s">
        <v>734</v>
      </c>
      <c r="D46" s="172"/>
      <c r="E46" s="173"/>
      <c r="F46" s="173"/>
      <c r="G46" s="173"/>
      <c r="H46" s="173"/>
      <c r="I46" s="173"/>
      <c r="J46" s="173"/>
      <c r="K46" s="173"/>
      <c r="L46" s="173"/>
      <c r="M46" s="173"/>
      <c r="N46" s="173"/>
      <c r="O46" s="173"/>
      <c r="P46" s="173"/>
      <c r="Q46" s="173"/>
      <c r="R46" s="173"/>
      <c r="S46" s="173"/>
      <c r="T46" s="173"/>
      <c r="U46" s="173"/>
      <c r="V46" s="173"/>
      <c r="W46" s="173"/>
      <c r="X46" s="173"/>
      <c r="Y46" s="173"/>
      <c r="Z46" s="173"/>
      <c r="AA46" s="173"/>
    </row>
    <row r="47">
      <c r="A47" s="169" t="s">
        <v>785</v>
      </c>
      <c r="B47" s="170"/>
      <c r="C47" s="171" t="s">
        <v>715</v>
      </c>
      <c r="D47" s="172"/>
      <c r="E47" s="173"/>
      <c r="F47" s="173"/>
      <c r="G47" s="173"/>
      <c r="H47" s="173"/>
      <c r="I47" s="173"/>
      <c r="J47" s="173"/>
      <c r="K47" s="173"/>
      <c r="L47" s="173"/>
      <c r="M47" s="173"/>
      <c r="N47" s="173"/>
      <c r="O47" s="173"/>
      <c r="P47" s="173"/>
      <c r="Q47" s="173"/>
      <c r="R47" s="173"/>
      <c r="S47" s="173"/>
      <c r="T47" s="173"/>
      <c r="U47" s="173"/>
      <c r="V47" s="173"/>
      <c r="W47" s="173"/>
      <c r="X47" s="173"/>
      <c r="Y47" s="173"/>
      <c r="Z47" s="173"/>
      <c r="AA47" s="173"/>
    </row>
    <row r="48">
      <c r="A48" s="169" t="s">
        <v>786</v>
      </c>
      <c r="B48" s="177"/>
      <c r="C48" s="178" t="s">
        <v>736</v>
      </c>
      <c r="D48" s="172"/>
      <c r="E48" s="173"/>
      <c r="F48" s="173"/>
      <c r="G48" s="173"/>
      <c r="H48" s="173"/>
      <c r="I48" s="173"/>
      <c r="J48" s="173"/>
      <c r="K48" s="173"/>
      <c r="L48" s="173"/>
      <c r="M48" s="173"/>
      <c r="N48" s="173"/>
      <c r="O48" s="173"/>
      <c r="P48" s="173"/>
      <c r="Q48" s="173"/>
      <c r="R48" s="173"/>
      <c r="S48" s="173"/>
      <c r="T48" s="173"/>
      <c r="U48" s="173"/>
      <c r="V48" s="173"/>
      <c r="W48" s="173"/>
      <c r="X48" s="173"/>
      <c r="Y48" s="173"/>
      <c r="Z48" s="173"/>
      <c r="AA48" s="173"/>
    </row>
    <row r="49">
      <c r="A49" s="169" t="s">
        <v>787</v>
      </c>
      <c r="B49" s="170" t="s">
        <v>788</v>
      </c>
      <c r="C49" s="171" t="s">
        <v>715</v>
      </c>
      <c r="D49" s="172"/>
      <c r="E49" s="173"/>
      <c r="F49" s="173"/>
      <c r="G49" s="173"/>
      <c r="H49" s="173"/>
      <c r="I49" s="173"/>
      <c r="J49" s="173"/>
      <c r="K49" s="173"/>
      <c r="L49" s="173"/>
      <c r="M49" s="173"/>
      <c r="N49" s="173"/>
      <c r="O49" s="173"/>
      <c r="P49" s="173"/>
      <c r="Q49" s="173"/>
      <c r="R49" s="173"/>
      <c r="S49" s="173"/>
      <c r="T49" s="173"/>
      <c r="U49" s="173"/>
      <c r="V49" s="173"/>
      <c r="W49" s="173"/>
      <c r="X49" s="173"/>
      <c r="Y49" s="173"/>
      <c r="Z49" s="173"/>
      <c r="AA49" s="173"/>
    </row>
    <row r="50">
      <c r="A50" s="169" t="s">
        <v>789</v>
      </c>
      <c r="B50" s="170"/>
      <c r="C50" s="171" t="s">
        <v>724</v>
      </c>
      <c r="D50" s="172"/>
      <c r="E50" s="173"/>
      <c r="F50" s="173"/>
      <c r="G50" s="173"/>
      <c r="H50" s="173"/>
      <c r="I50" s="173"/>
      <c r="J50" s="173"/>
      <c r="K50" s="173"/>
      <c r="L50" s="173"/>
      <c r="M50" s="173"/>
      <c r="N50" s="173"/>
      <c r="O50" s="173"/>
      <c r="P50" s="173"/>
      <c r="Q50" s="173"/>
      <c r="R50" s="173"/>
      <c r="S50" s="173"/>
      <c r="T50" s="173"/>
      <c r="U50" s="173"/>
      <c r="V50" s="173"/>
      <c r="W50" s="173"/>
      <c r="X50" s="173"/>
      <c r="Y50" s="173"/>
      <c r="Z50" s="173"/>
      <c r="AA50" s="173"/>
    </row>
    <row r="51">
      <c r="A51" s="169" t="s">
        <v>790</v>
      </c>
      <c r="B51" s="170"/>
      <c r="C51" s="171" t="s">
        <v>731</v>
      </c>
      <c r="D51" s="172"/>
      <c r="E51" s="173"/>
      <c r="F51" s="173"/>
      <c r="G51" s="173"/>
      <c r="H51" s="173"/>
      <c r="I51" s="173"/>
      <c r="J51" s="173"/>
      <c r="K51" s="173"/>
      <c r="L51" s="173"/>
      <c r="M51" s="173"/>
      <c r="N51" s="173"/>
      <c r="O51" s="173"/>
      <c r="P51" s="173"/>
      <c r="Q51" s="173"/>
      <c r="R51" s="173"/>
      <c r="S51" s="173"/>
      <c r="T51" s="173"/>
      <c r="U51" s="173"/>
      <c r="V51" s="173"/>
      <c r="W51" s="173"/>
      <c r="X51" s="173"/>
      <c r="Y51" s="173"/>
      <c r="Z51" s="173"/>
      <c r="AA51" s="173"/>
    </row>
    <row r="52">
      <c r="A52" s="169" t="s">
        <v>791</v>
      </c>
      <c r="B52" s="170" t="s">
        <v>792</v>
      </c>
      <c r="C52" s="171" t="s">
        <v>715</v>
      </c>
      <c r="D52" s="172"/>
      <c r="E52" s="173"/>
      <c r="F52" s="173"/>
      <c r="G52" s="173"/>
      <c r="H52" s="173"/>
      <c r="I52" s="173"/>
      <c r="J52" s="173"/>
      <c r="K52" s="173"/>
      <c r="L52" s="173"/>
      <c r="M52" s="173"/>
      <c r="N52" s="173"/>
      <c r="O52" s="173"/>
      <c r="P52" s="173"/>
      <c r="Q52" s="173"/>
      <c r="R52" s="173"/>
      <c r="S52" s="173"/>
      <c r="T52" s="173"/>
      <c r="U52" s="173"/>
      <c r="V52" s="173"/>
      <c r="W52" s="173"/>
      <c r="X52" s="173"/>
      <c r="Y52" s="173"/>
      <c r="Z52" s="173"/>
      <c r="AA52" s="173"/>
    </row>
    <row r="53">
      <c r="A53" s="169" t="s">
        <v>793</v>
      </c>
      <c r="B53" s="170" t="s">
        <v>794</v>
      </c>
      <c r="C53" s="171" t="s">
        <v>715</v>
      </c>
      <c r="D53" s="172"/>
      <c r="E53" s="173"/>
      <c r="F53" s="173"/>
      <c r="G53" s="173"/>
      <c r="H53" s="173"/>
      <c r="I53" s="173"/>
      <c r="J53" s="173"/>
      <c r="K53" s="173"/>
      <c r="L53" s="173"/>
      <c r="M53" s="173"/>
      <c r="N53" s="173"/>
      <c r="O53" s="173"/>
      <c r="P53" s="173"/>
      <c r="Q53" s="173"/>
      <c r="R53" s="173"/>
      <c r="S53" s="173"/>
      <c r="T53" s="173"/>
      <c r="U53" s="173"/>
      <c r="V53" s="173"/>
      <c r="W53" s="173"/>
      <c r="X53" s="173"/>
      <c r="Y53" s="173"/>
      <c r="Z53" s="173"/>
      <c r="AA53" s="173"/>
    </row>
    <row r="54">
      <c r="A54" s="169" t="s">
        <v>795</v>
      </c>
      <c r="B54" s="170"/>
      <c r="C54" s="171" t="s">
        <v>721</v>
      </c>
      <c r="D54" s="172"/>
      <c r="E54" s="173"/>
      <c r="F54" s="173"/>
      <c r="G54" s="173"/>
      <c r="H54" s="173"/>
      <c r="I54" s="173"/>
      <c r="J54" s="173"/>
      <c r="K54" s="173"/>
      <c r="L54" s="173"/>
      <c r="M54" s="173"/>
      <c r="N54" s="173"/>
      <c r="O54" s="173"/>
      <c r="P54" s="173"/>
      <c r="Q54" s="173"/>
      <c r="R54" s="173"/>
      <c r="S54" s="173"/>
      <c r="T54" s="173"/>
      <c r="U54" s="173"/>
      <c r="V54" s="173"/>
      <c r="W54" s="173"/>
      <c r="X54" s="173"/>
      <c r="Y54" s="173"/>
      <c r="Z54" s="173"/>
      <c r="AA54" s="173"/>
    </row>
    <row r="55">
      <c r="A55" s="169" t="s">
        <v>796</v>
      </c>
      <c r="B55" s="170"/>
      <c r="C55" s="171" t="s">
        <v>715</v>
      </c>
      <c r="D55" s="172"/>
      <c r="E55" s="173"/>
      <c r="F55" s="173"/>
      <c r="G55" s="173"/>
      <c r="H55" s="173"/>
      <c r="I55" s="173"/>
      <c r="J55" s="173"/>
      <c r="K55" s="173"/>
      <c r="L55" s="173"/>
      <c r="M55" s="173"/>
      <c r="N55" s="173"/>
      <c r="O55" s="173"/>
      <c r="P55" s="173"/>
      <c r="Q55" s="173"/>
      <c r="R55" s="173"/>
      <c r="S55" s="173"/>
      <c r="T55" s="173"/>
      <c r="U55" s="173"/>
      <c r="V55" s="173"/>
      <c r="W55" s="173"/>
      <c r="X55" s="173"/>
      <c r="Y55" s="173"/>
      <c r="Z55" s="173"/>
      <c r="AA55" s="173"/>
    </row>
    <row r="56">
      <c r="A56" s="169" t="s">
        <v>797</v>
      </c>
      <c r="B56" s="170"/>
      <c r="C56" s="171" t="s">
        <v>715</v>
      </c>
      <c r="D56" s="172"/>
      <c r="E56" s="173"/>
      <c r="F56" s="173"/>
      <c r="G56" s="173"/>
      <c r="H56" s="173"/>
      <c r="I56" s="173"/>
      <c r="J56" s="173"/>
      <c r="K56" s="173"/>
      <c r="L56" s="173"/>
      <c r="M56" s="173"/>
      <c r="N56" s="173"/>
      <c r="O56" s="173"/>
      <c r="P56" s="173"/>
      <c r="Q56" s="173"/>
      <c r="R56" s="173"/>
      <c r="S56" s="173"/>
      <c r="T56" s="173"/>
      <c r="U56" s="173"/>
      <c r="V56" s="173"/>
      <c r="W56" s="173"/>
      <c r="X56" s="173"/>
      <c r="Y56" s="173"/>
      <c r="Z56" s="173"/>
      <c r="AA56" s="173"/>
    </row>
    <row r="57">
      <c r="A57" s="169" t="s">
        <v>798</v>
      </c>
      <c r="B57" s="170"/>
      <c r="C57" s="171" t="s">
        <v>715</v>
      </c>
      <c r="D57" s="172"/>
      <c r="E57" s="173"/>
      <c r="F57" s="173"/>
      <c r="G57" s="173"/>
      <c r="H57" s="173"/>
      <c r="I57" s="173"/>
      <c r="J57" s="173"/>
      <c r="K57" s="173"/>
      <c r="L57" s="173"/>
      <c r="M57" s="173"/>
      <c r="N57" s="173"/>
      <c r="O57" s="173"/>
      <c r="P57" s="173"/>
      <c r="Q57" s="173"/>
      <c r="R57" s="173"/>
      <c r="S57" s="173"/>
      <c r="T57" s="173"/>
      <c r="U57" s="173"/>
      <c r="V57" s="173"/>
      <c r="W57" s="173"/>
      <c r="X57" s="173"/>
      <c r="Y57" s="173"/>
      <c r="Z57" s="173"/>
      <c r="AA57" s="173"/>
    </row>
    <row r="58">
      <c r="A58" s="169" t="s">
        <v>799</v>
      </c>
      <c r="B58" s="170"/>
      <c r="C58" s="171" t="s">
        <v>731</v>
      </c>
      <c r="D58" s="172"/>
      <c r="E58" s="173"/>
      <c r="F58" s="173"/>
      <c r="G58" s="173"/>
      <c r="H58" s="173"/>
      <c r="I58" s="173"/>
      <c r="J58" s="173"/>
      <c r="K58" s="173"/>
      <c r="L58" s="173"/>
      <c r="M58" s="173"/>
      <c r="N58" s="173"/>
      <c r="O58" s="173"/>
      <c r="P58" s="173"/>
      <c r="Q58" s="173"/>
      <c r="R58" s="173"/>
      <c r="S58" s="173"/>
      <c r="T58" s="173"/>
      <c r="U58" s="173"/>
      <c r="V58" s="173"/>
      <c r="W58" s="173"/>
      <c r="X58" s="173"/>
      <c r="Y58" s="173"/>
      <c r="Z58" s="173"/>
      <c r="AA58" s="173"/>
    </row>
    <row r="59">
      <c r="A59" s="169" t="s">
        <v>800</v>
      </c>
      <c r="B59" s="177"/>
      <c r="C59" s="178" t="s">
        <v>736</v>
      </c>
      <c r="D59" s="172"/>
      <c r="E59" s="173"/>
      <c r="F59" s="173"/>
      <c r="G59" s="173"/>
      <c r="H59" s="173"/>
      <c r="I59" s="173"/>
      <c r="J59" s="173"/>
      <c r="K59" s="173"/>
      <c r="L59" s="173"/>
      <c r="M59" s="173"/>
      <c r="N59" s="173"/>
      <c r="O59" s="173"/>
      <c r="P59" s="173"/>
      <c r="Q59" s="173"/>
      <c r="R59" s="173"/>
      <c r="S59" s="173"/>
      <c r="T59" s="173"/>
      <c r="U59" s="173"/>
      <c r="V59" s="173"/>
      <c r="W59" s="173"/>
      <c r="X59" s="173"/>
      <c r="Y59" s="173"/>
      <c r="Z59" s="173"/>
      <c r="AA59" s="173"/>
    </row>
    <row r="60">
      <c r="A60" s="169" t="s">
        <v>801</v>
      </c>
      <c r="B60" s="177"/>
      <c r="C60" s="178" t="s">
        <v>802</v>
      </c>
      <c r="D60" s="172"/>
      <c r="E60" s="173"/>
      <c r="F60" s="173"/>
      <c r="G60" s="173"/>
      <c r="H60" s="173"/>
      <c r="I60" s="173"/>
      <c r="J60" s="173"/>
      <c r="K60" s="173"/>
      <c r="L60" s="173"/>
      <c r="M60" s="173"/>
      <c r="N60" s="173"/>
      <c r="O60" s="173"/>
      <c r="P60" s="173"/>
      <c r="Q60" s="173"/>
      <c r="R60" s="173"/>
      <c r="S60" s="173"/>
      <c r="T60" s="173"/>
      <c r="U60" s="173"/>
      <c r="V60" s="173"/>
      <c r="W60" s="173"/>
      <c r="X60" s="173"/>
      <c r="Y60" s="173"/>
      <c r="Z60" s="173"/>
      <c r="AA60" s="173"/>
    </row>
    <row r="61">
      <c r="A61" s="169" t="s">
        <v>803</v>
      </c>
      <c r="B61" s="170"/>
      <c r="C61" s="171" t="s">
        <v>734</v>
      </c>
      <c r="D61" s="172"/>
      <c r="E61" s="173"/>
      <c r="F61" s="173"/>
      <c r="G61" s="173"/>
      <c r="H61" s="173"/>
      <c r="I61" s="173"/>
      <c r="J61" s="173"/>
      <c r="K61" s="173"/>
      <c r="L61" s="173"/>
      <c r="M61" s="173"/>
      <c r="N61" s="173"/>
      <c r="O61" s="173"/>
      <c r="P61" s="173"/>
      <c r="Q61" s="173"/>
      <c r="R61" s="173"/>
      <c r="S61" s="173"/>
      <c r="T61" s="173"/>
      <c r="U61" s="173"/>
      <c r="V61" s="173"/>
      <c r="W61" s="173"/>
      <c r="X61" s="173"/>
      <c r="Y61" s="173"/>
      <c r="Z61" s="173"/>
      <c r="AA61" s="173"/>
    </row>
    <row r="62">
      <c r="A62" s="169" t="s">
        <v>804</v>
      </c>
      <c r="B62" s="170"/>
      <c r="C62" s="171" t="s">
        <v>734</v>
      </c>
      <c r="D62" s="172"/>
      <c r="E62" s="173"/>
      <c r="F62" s="173"/>
      <c r="G62" s="173"/>
      <c r="H62" s="173"/>
      <c r="I62" s="173"/>
      <c r="J62" s="173"/>
      <c r="K62" s="173"/>
      <c r="L62" s="173"/>
      <c r="M62" s="173"/>
      <c r="N62" s="173"/>
      <c r="O62" s="173"/>
      <c r="P62" s="173"/>
      <c r="Q62" s="173"/>
      <c r="R62" s="173"/>
      <c r="S62" s="173"/>
      <c r="T62" s="173"/>
      <c r="U62" s="173"/>
      <c r="V62" s="173"/>
      <c r="W62" s="173"/>
      <c r="X62" s="173"/>
      <c r="Y62" s="173"/>
      <c r="Z62" s="173"/>
      <c r="AA62" s="173"/>
    </row>
    <row r="63">
      <c r="A63" s="174" t="s">
        <v>805</v>
      </c>
      <c r="B63" s="175"/>
      <c r="C63" s="179"/>
      <c r="D63" s="176" t="s">
        <v>719</v>
      </c>
      <c r="E63" s="173"/>
      <c r="F63" s="173"/>
      <c r="G63" s="173"/>
      <c r="H63" s="173"/>
      <c r="I63" s="173"/>
      <c r="J63" s="173"/>
      <c r="K63" s="173"/>
      <c r="L63" s="173"/>
      <c r="M63" s="173"/>
      <c r="N63" s="173"/>
      <c r="O63" s="173"/>
      <c r="P63" s="173"/>
      <c r="Q63" s="173"/>
      <c r="R63" s="173"/>
      <c r="S63" s="173"/>
      <c r="T63" s="173"/>
      <c r="U63" s="173"/>
      <c r="V63" s="173"/>
      <c r="W63" s="173"/>
      <c r="X63" s="173"/>
      <c r="Y63" s="173"/>
      <c r="Z63" s="173"/>
      <c r="AA63" s="173"/>
    </row>
    <row r="64">
      <c r="A64" s="169" t="s">
        <v>806</v>
      </c>
      <c r="B64" s="170"/>
      <c r="C64" s="171" t="s">
        <v>734</v>
      </c>
      <c r="D64" s="172"/>
      <c r="E64" s="173"/>
      <c r="F64" s="173"/>
      <c r="G64" s="173"/>
      <c r="H64" s="173"/>
      <c r="I64" s="173"/>
      <c r="J64" s="173"/>
      <c r="K64" s="173"/>
      <c r="L64" s="173"/>
      <c r="M64" s="173"/>
      <c r="N64" s="173"/>
      <c r="O64" s="173"/>
      <c r="P64" s="173"/>
      <c r="Q64" s="173"/>
      <c r="R64" s="173"/>
      <c r="S64" s="173"/>
      <c r="T64" s="173"/>
      <c r="U64" s="173"/>
      <c r="V64" s="173"/>
      <c r="W64" s="173"/>
      <c r="X64" s="173"/>
      <c r="Y64" s="173"/>
      <c r="Z64" s="173"/>
      <c r="AA64" s="173"/>
    </row>
    <row r="65">
      <c r="A65" s="169" t="s">
        <v>807</v>
      </c>
      <c r="B65" s="170"/>
      <c r="C65" s="171" t="s">
        <v>734</v>
      </c>
      <c r="D65" s="172"/>
      <c r="E65" s="173"/>
      <c r="F65" s="173"/>
      <c r="G65" s="173"/>
      <c r="H65" s="173"/>
      <c r="I65" s="173"/>
      <c r="J65" s="173"/>
      <c r="K65" s="173"/>
      <c r="L65" s="173"/>
      <c r="M65" s="173"/>
      <c r="N65" s="173"/>
      <c r="O65" s="173"/>
      <c r="P65" s="173"/>
      <c r="Q65" s="173"/>
      <c r="R65" s="173"/>
      <c r="S65" s="173"/>
      <c r="T65" s="173"/>
      <c r="U65" s="173"/>
      <c r="V65" s="173"/>
      <c r="W65" s="173"/>
      <c r="X65" s="173"/>
      <c r="Y65" s="173"/>
      <c r="Z65" s="173"/>
      <c r="AA65" s="173"/>
    </row>
    <row r="66">
      <c r="A66" s="169" t="s">
        <v>808</v>
      </c>
      <c r="B66" s="170"/>
      <c r="C66" s="171" t="s">
        <v>724</v>
      </c>
      <c r="D66" s="172"/>
      <c r="E66" s="173"/>
      <c r="F66" s="173"/>
      <c r="G66" s="173"/>
      <c r="H66" s="173"/>
      <c r="I66" s="173"/>
      <c r="J66" s="173"/>
      <c r="K66" s="173"/>
      <c r="L66" s="173"/>
      <c r="M66" s="173"/>
      <c r="N66" s="173"/>
      <c r="O66" s="173"/>
      <c r="P66" s="173"/>
      <c r="Q66" s="173"/>
      <c r="R66" s="173"/>
      <c r="S66" s="173"/>
      <c r="T66" s="173"/>
      <c r="U66" s="173"/>
      <c r="V66" s="173"/>
      <c r="W66" s="173"/>
      <c r="X66" s="173"/>
      <c r="Y66" s="173"/>
      <c r="Z66" s="173"/>
      <c r="AA66" s="173"/>
    </row>
    <row r="67">
      <c r="A67" s="170" t="s">
        <v>809</v>
      </c>
      <c r="B67" s="177"/>
      <c r="C67" s="178" t="s">
        <v>736</v>
      </c>
      <c r="D67" s="172"/>
      <c r="E67" s="173"/>
      <c r="F67" s="173"/>
      <c r="G67" s="173"/>
      <c r="H67" s="173"/>
      <c r="I67" s="173"/>
      <c r="J67" s="173"/>
      <c r="K67" s="173"/>
      <c r="L67" s="173"/>
      <c r="M67" s="173"/>
      <c r="N67" s="173"/>
      <c r="O67" s="173"/>
      <c r="P67" s="173"/>
      <c r="Q67" s="173"/>
      <c r="R67" s="173"/>
      <c r="S67" s="173"/>
      <c r="T67" s="173"/>
      <c r="U67" s="173"/>
      <c r="V67" s="173"/>
      <c r="W67" s="173"/>
      <c r="X67" s="173"/>
      <c r="Y67" s="173"/>
      <c r="Z67" s="173"/>
      <c r="AA67" s="173"/>
    </row>
    <row r="68">
      <c r="A68" s="169" t="s">
        <v>810</v>
      </c>
      <c r="B68" s="177"/>
      <c r="C68" s="178" t="s">
        <v>736</v>
      </c>
      <c r="D68" s="172"/>
      <c r="E68" s="173"/>
      <c r="F68" s="173"/>
      <c r="G68" s="173"/>
      <c r="H68" s="173"/>
      <c r="I68" s="173"/>
      <c r="J68" s="173"/>
      <c r="K68" s="173"/>
      <c r="L68" s="173"/>
      <c r="M68" s="173"/>
      <c r="N68" s="173"/>
      <c r="O68" s="173"/>
      <c r="P68" s="173"/>
      <c r="Q68" s="173"/>
      <c r="R68" s="173"/>
      <c r="S68" s="173"/>
      <c r="T68" s="173"/>
      <c r="U68" s="173"/>
      <c r="V68" s="173"/>
      <c r="W68" s="173"/>
      <c r="X68" s="173"/>
      <c r="Y68" s="173"/>
      <c r="Z68" s="173"/>
      <c r="AA68" s="173"/>
    </row>
    <row r="69">
      <c r="A69" s="169" t="s">
        <v>811</v>
      </c>
      <c r="B69" s="170"/>
      <c r="C69" s="171" t="s">
        <v>812</v>
      </c>
      <c r="D69" s="172"/>
      <c r="E69" s="173"/>
      <c r="F69" s="173"/>
      <c r="G69" s="173"/>
      <c r="H69" s="173"/>
      <c r="I69" s="173"/>
      <c r="J69" s="173"/>
      <c r="K69" s="173"/>
      <c r="L69" s="173"/>
      <c r="M69" s="173"/>
      <c r="N69" s="173"/>
      <c r="O69" s="173"/>
      <c r="P69" s="173"/>
      <c r="Q69" s="173"/>
      <c r="R69" s="173"/>
      <c r="S69" s="173"/>
      <c r="T69" s="173"/>
      <c r="U69" s="173"/>
      <c r="V69" s="173"/>
      <c r="W69" s="173"/>
      <c r="X69" s="173"/>
      <c r="Y69" s="173"/>
      <c r="Z69" s="173"/>
      <c r="AA69" s="173"/>
    </row>
    <row r="70">
      <c r="A70" s="169" t="s">
        <v>813</v>
      </c>
      <c r="B70" s="170"/>
      <c r="C70" s="178" t="s">
        <v>736</v>
      </c>
      <c r="D70" s="172"/>
      <c r="E70" s="173"/>
      <c r="F70" s="173"/>
      <c r="G70" s="173"/>
      <c r="H70" s="173"/>
      <c r="I70" s="173"/>
      <c r="J70" s="173"/>
      <c r="K70" s="173"/>
      <c r="L70" s="173"/>
      <c r="M70" s="173"/>
      <c r="N70" s="173"/>
      <c r="O70" s="173"/>
      <c r="P70" s="173"/>
      <c r="Q70" s="173"/>
      <c r="R70" s="173"/>
      <c r="S70" s="173"/>
      <c r="T70" s="173"/>
      <c r="U70" s="173"/>
      <c r="V70" s="173"/>
      <c r="W70" s="173"/>
      <c r="X70" s="173"/>
      <c r="Y70" s="173"/>
      <c r="Z70" s="173"/>
      <c r="AA70" s="173"/>
    </row>
    <row r="71">
      <c r="A71" s="169" t="s">
        <v>814</v>
      </c>
      <c r="B71" s="170"/>
      <c r="C71" s="171" t="s">
        <v>724</v>
      </c>
      <c r="D71" s="172"/>
      <c r="E71" s="173"/>
      <c r="F71" s="173"/>
      <c r="G71" s="173"/>
      <c r="H71" s="173"/>
      <c r="I71" s="173"/>
      <c r="J71" s="173"/>
      <c r="K71" s="173"/>
      <c r="L71" s="173"/>
      <c r="M71" s="173"/>
      <c r="N71" s="173"/>
      <c r="O71" s="173"/>
      <c r="P71" s="173"/>
      <c r="Q71" s="173"/>
      <c r="R71" s="173"/>
      <c r="S71" s="173"/>
      <c r="T71" s="173"/>
      <c r="U71" s="173"/>
      <c r="V71" s="173"/>
      <c r="W71" s="173"/>
      <c r="X71" s="173"/>
      <c r="Y71" s="173"/>
      <c r="Z71" s="173"/>
      <c r="AA71" s="173"/>
    </row>
    <row r="72">
      <c r="A72" s="169" t="s">
        <v>815</v>
      </c>
      <c r="B72" s="170"/>
      <c r="C72" s="171" t="s">
        <v>812</v>
      </c>
      <c r="D72" s="172"/>
      <c r="E72" s="173"/>
      <c r="F72" s="173"/>
      <c r="G72" s="173"/>
      <c r="H72" s="173"/>
      <c r="I72" s="173"/>
      <c r="J72" s="173"/>
      <c r="K72" s="173"/>
      <c r="L72" s="173"/>
      <c r="M72" s="173"/>
      <c r="N72" s="173"/>
      <c r="O72" s="173"/>
      <c r="P72" s="173"/>
      <c r="Q72" s="173"/>
      <c r="R72" s="173"/>
      <c r="S72" s="173"/>
      <c r="T72" s="173"/>
      <c r="U72" s="173"/>
      <c r="V72" s="173"/>
      <c r="W72" s="173"/>
      <c r="X72" s="173"/>
      <c r="Y72" s="173"/>
      <c r="Z72" s="173"/>
      <c r="AA72" s="173"/>
    </row>
    <row r="73">
      <c r="A73" s="169" t="s">
        <v>816</v>
      </c>
      <c r="B73" s="170"/>
      <c r="C73" s="171" t="s">
        <v>724</v>
      </c>
      <c r="D73" s="172"/>
      <c r="E73" s="173"/>
      <c r="F73" s="173"/>
      <c r="G73" s="173"/>
      <c r="H73" s="173"/>
      <c r="I73" s="173"/>
      <c r="J73" s="173"/>
      <c r="K73" s="173"/>
      <c r="L73" s="173"/>
      <c r="M73" s="173"/>
      <c r="N73" s="173"/>
      <c r="O73" s="173"/>
      <c r="P73" s="173"/>
      <c r="Q73" s="173"/>
      <c r="R73" s="173"/>
      <c r="S73" s="173"/>
      <c r="T73" s="173"/>
      <c r="U73" s="173"/>
      <c r="V73" s="173"/>
      <c r="W73" s="173"/>
      <c r="X73" s="173"/>
      <c r="Y73" s="173"/>
      <c r="Z73" s="173"/>
      <c r="AA73" s="173"/>
    </row>
    <row r="74">
      <c r="A74" s="169" t="s">
        <v>817</v>
      </c>
      <c r="B74" s="170"/>
      <c r="C74" s="171" t="s">
        <v>724</v>
      </c>
      <c r="D74" s="172"/>
      <c r="E74" s="173"/>
      <c r="F74" s="173"/>
      <c r="G74" s="173"/>
      <c r="H74" s="173"/>
      <c r="I74" s="173"/>
      <c r="J74" s="173"/>
      <c r="K74" s="173"/>
      <c r="L74" s="173"/>
      <c r="M74" s="173"/>
      <c r="N74" s="173"/>
      <c r="O74" s="173"/>
      <c r="P74" s="173"/>
      <c r="Q74" s="173"/>
      <c r="R74" s="173"/>
      <c r="S74" s="173"/>
      <c r="T74" s="173"/>
      <c r="U74" s="173"/>
      <c r="V74" s="173"/>
      <c r="W74" s="173"/>
      <c r="X74" s="173"/>
      <c r="Y74" s="173"/>
      <c r="Z74" s="173"/>
      <c r="AA74" s="173"/>
    </row>
    <row r="75">
      <c r="A75" s="169" t="s">
        <v>818</v>
      </c>
      <c r="B75" s="170"/>
      <c r="C75" s="171" t="s">
        <v>724</v>
      </c>
      <c r="D75" s="172"/>
      <c r="E75" s="173"/>
      <c r="F75" s="173"/>
      <c r="G75" s="173"/>
      <c r="H75" s="173"/>
      <c r="I75" s="173"/>
      <c r="J75" s="173"/>
      <c r="K75" s="173"/>
      <c r="L75" s="173"/>
      <c r="M75" s="173"/>
      <c r="N75" s="173"/>
      <c r="O75" s="173"/>
      <c r="P75" s="173"/>
      <c r="Q75" s="173"/>
      <c r="R75" s="173"/>
      <c r="S75" s="173"/>
      <c r="T75" s="173"/>
      <c r="U75" s="173"/>
      <c r="V75" s="173"/>
      <c r="W75" s="173"/>
      <c r="X75" s="173"/>
      <c r="Y75" s="173"/>
      <c r="Z75" s="173"/>
      <c r="AA75" s="173"/>
    </row>
    <row r="76">
      <c r="A76" s="169" t="s">
        <v>819</v>
      </c>
      <c r="B76" s="170"/>
      <c r="C76" s="171" t="s">
        <v>724</v>
      </c>
      <c r="D76" s="172"/>
      <c r="E76" s="173"/>
      <c r="F76" s="173"/>
      <c r="G76" s="173"/>
      <c r="H76" s="173"/>
      <c r="I76" s="173"/>
      <c r="J76" s="173"/>
      <c r="K76" s="173"/>
      <c r="L76" s="173"/>
      <c r="M76" s="173"/>
      <c r="N76" s="173"/>
      <c r="O76" s="173"/>
      <c r="P76" s="173"/>
      <c r="Q76" s="173"/>
      <c r="R76" s="173"/>
      <c r="S76" s="173"/>
      <c r="T76" s="173"/>
      <c r="U76" s="173"/>
      <c r="V76" s="173"/>
      <c r="W76" s="173"/>
      <c r="X76" s="173"/>
      <c r="Y76" s="173"/>
      <c r="Z76" s="173"/>
      <c r="AA76" s="173"/>
    </row>
    <row r="77">
      <c r="A77" s="169" t="s">
        <v>820</v>
      </c>
      <c r="B77" s="170"/>
      <c r="C77" s="171" t="s">
        <v>729</v>
      </c>
      <c r="D77" s="172"/>
      <c r="E77" s="173"/>
      <c r="F77" s="173"/>
      <c r="G77" s="173"/>
      <c r="H77" s="173"/>
      <c r="I77" s="173"/>
      <c r="J77" s="173"/>
      <c r="K77" s="173"/>
      <c r="L77" s="173"/>
      <c r="M77" s="173"/>
      <c r="N77" s="173"/>
      <c r="O77" s="173"/>
      <c r="P77" s="173"/>
      <c r="Q77" s="173"/>
      <c r="R77" s="173"/>
      <c r="S77" s="173"/>
      <c r="T77" s="173"/>
      <c r="U77" s="173"/>
      <c r="V77" s="173"/>
      <c r="W77" s="173"/>
      <c r="X77" s="173"/>
      <c r="Y77" s="173"/>
      <c r="Z77" s="173"/>
      <c r="AA77" s="173"/>
    </row>
    <row r="78">
      <c r="A78" s="169" t="s">
        <v>821</v>
      </c>
      <c r="B78" s="170"/>
      <c r="C78" s="171" t="s">
        <v>715</v>
      </c>
      <c r="D78" s="172"/>
      <c r="E78" s="173"/>
      <c r="F78" s="173"/>
      <c r="G78" s="173"/>
      <c r="H78" s="173"/>
      <c r="I78" s="173"/>
      <c r="J78" s="173"/>
      <c r="K78" s="173"/>
      <c r="L78" s="173"/>
      <c r="M78" s="173"/>
      <c r="N78" s="173"/>
      <c r="O78" s="173"/>
      <c r="P78" s="173"/>
      <c r="Q78" s="173"/>
      <c r="R78" s="173"/>
      <c r="S78" s="173"/>
      <c r="T78" s="173"/>
      <c r="U78" s="173"/>
      <c r="V78" s="173"/>
      <c r="W78" s="173"/>
      <c r="X78" s="173"/>
      <c r="Y78" s="173"/>
      <c r="Z78" s="173"/>
      <c r="AA78" s="173"/>
    </row>
    <row r="79">
      <c r="A79" s="169" t="s">
        <v>822</v>
      </c>
      <c r="B79" s="170"/>
      <c r="C79" s="171" t="s">
        <v>715</v>
      </c>
      <c r="D79" s="172"/>
      <c r="E79" s="173"/>
      <c r="F79" s="173"/>
      <c r="G79" s="173"/>
      <c r="H79" s="173"/>
      <c r="I79" s="173"/>
      <c r="J79" s="173"/>
      <c r="K79" s="173"/>
      <c r="L79" s="173"/>
      <c r="M79" s="173"/>
      <c r="N79" s="173"/>
      <c r="O79" s="173"/>
      <c r="P79" s="173"/>
      <c r="Q79" s="173"/>
      <c r="R79" s="173"/>
      <c r="S79" s="173"/>
      <c r="T79" s="173"/>
      <c r="U79" s="173"/>
      <c r="V79" s="173"/>
      <c r="W79" s="173"/>
      <c r="X79" s="173"/>
      <c r="Y79" s="173"/>
      <c r="Z79" s="173"/>
      <c r="AA79" s="173"/>
    </row>
    <row r="80">
      <c r="A80" s="169" t="s">
        <v>823</v>
      </c>
      <c r="B80" s="170"/>
      <c r="C80" s="171" t="s">
        <v>715</v>
      </c>
      <c r="D80" s="172"/>
      <c r="E80" s="173"/>
      <c r="F80" s="173"/>
      <c r="G80" s="173"/>
      <c r="H80" s="173"/>
      <c r="I80" s="173"/>
      <c r="J80" s="173"/>
      <c r="K80" s="173"/>
      <c r="L80" s="173"/>
      <c r="M80" s="173"/>
      <c r="N80" s="173"/>
      <c r="O80" s="173"/>
      <c r="P80" s="173"/>
      <c r="Q80" s="173"/>
      <c r="R80" s="173"/>
      <c r="S80" s="173"/>
      <c r="T80" s="173"/>
      <c r="U80" s="173"/>
      <c r="V80" s="173"/>
      <c r="W80" s="173"/>
      <c r="X80" s="173"/>
      <c r="Y80" s="173"/>
      <c r="Z80" s="173"/>
      <c r="AA80" s="173"/>
    </row>
    <row r="81">
      <c r="A81" s="169" t="s">
        <v>824</v>
      </c>
      <c r="B81" s="170"/>
      <c r="C81" s="171" t="s">
        <v>715</v>
      </c>
      <c r="D81" s="172"/>
      <c r="E81" s="173"/>
      <c r="F81" s="173"/>
      <c r="G81" s="173"/>
      <c r="H81" s="173"/>
      <c r="I81" s="173"/>
      <c r="J81" s="173"/>
      <c r="K81" s="173"/>
      <c r="L81" s="173"/>
      <c r="M81" s="173"/>
      <c r="N81" s="173"/>
      <c r="O81" s="173"/>
      <c r="P81" s="173"/>
      <c r="Q81" s="173"/>
      <c r="R81" s="173"/>
      <c r="S81" s="173"/>
      <c r="T81" s="173"/>
      <c r="U81" s="173"/>
      <c r="V81" s="173"/>
      <c r="W81" s="173"/>
      <c r="X81" s="173"/>
      <c r="Y81" s="173"/>
      <c r="Z81" s="173"/>
      <c r="AA81" s="173"/>
    </row>
    <row r="82">
      <c r="A82" s="182"/>
      <c r="B82" s="182"/>
      <c r="C82" s="172"/>
      <c r="D82" s="172"/>
      <c r="E82" s="173"/>
      <c r="F82" s="173"/>
      <c r="G82" s="173"/>
      <c r="H82" s="173"/>
      <c r="I82" s="173"/>
      <c r="J82" s="173"/>
      <c r="K82" s="173"/>
      <c r="L82" s="173"/>
      <c r="M82" s="173"/>
      <c r="N82" s="173"/>
      <c r="O82" s="173"/>
      <c r="P82" s="173"/>
      <c r="Q82" s="173"/>
      <c r="R82" s="173"/>
      <c r="S82" s="173"/>
      <c r="T82" s="173"/>
      <c r="U82" s="173"/>
      <c r="V82" s="173"/>
      <c r="W82" s="173"/>
      <c r="X82" s="173"/>
      <c r="Y82" s="173"/>
      <c r="Z82" s="173"/>
      <c r="AA82" s="173"/>
    </row>
    <row r="83">
      <c r="A83" s="182"/>
      <c r="B83" s="182"/>
      <c r="C83" s="172"/>
      <c r="D83" s="172"/>
      <c r="E83" s="173"/>
      <c r="F83" s="173"/>
      <c r="G83" s="173"/>
      <c r="H83" s="173"/>
      <c r="I83" s="173"/>
      <c r="J83" s="173"/>
      <c r="K83" s="173"/>
      <c r="L83" s="173"/>
      <c r="M83" s="173"/>
      <c r="N83" s="173"/>
      <c r="O83" s="173"/>
      <c r="P83" s="173"/>
      <c r="Q83" s="173"/>
      <c r="R83" s="173"/>
      <c r="S83" s="173"/>
      <c r="T83" s="173"/>
      <c r="U83" s="173"/>
      <c r="V83" s="173"/>
      <c r="W83" s="173"/>
      <c r="X83" s="173"/>
      <c r="Y83" s="173"/>
      <c r="Z83" s="173"/>
      <c r="AA83" s="173"/>
    </row>
    <row r="84">
      <c r="A84" s="182"/>
      <c r="B84" s="182"/>
      <c r="C84" s="172"/>
      <c r="D84" s="172"/>
      <c r="E84" s="173"/>
      <c r="F84" s="173"/>
      <c r="G84" s="173"/>
      <c r="H84" s="173"/>
      <c r="I84" s="173"/>
      <c r="J84" s="173"/>
      <c r="K84" s="173"/>
      <c r="L84" s="173"/>
      <c r="M84" s="173"/>
      <c r="N84" s="173"/>
      <c r="O84" s="173"/>
      <c r="P84" s="173"/>
      <c r="Q84" s="173"/>
      <c r="R84" s="173"/>
      <c r="S84" s="173"/>
      <c r="T84" s="173"/>
      <c r="U84" s="173"/>
      <c r="V84" s="173"/>
      <c r="W84" s="173"/>
      <c r="X84" s="173"/>
      <c r="Y84" s="173"/>
      <c r="Z84" s="173"/>
      <c r="AA84" s="173"/>
    </row>
    <row r="85">
      <c r="A85" s="182"/>
      <c r="B85" s="182"/>
      <c r="C85" s="172"/>
      <c r="D85" s="172"/>
      <c r="E85" s="173"/>
      <c r="F85" s="173"/>
      <c r="G85" s="173"/>
      <c r="H85" s="173"/>
      <c r="I85" s="173"/>
      <c r="J85" s="173"/>
      <c r="K85" s="173"/>
      <c r="L85" s="173"/>
      <c r="M85" s="173"/>
      <c r="N85" s="173"/>
      <c r="O85" s="173"/>
      <c r="P85" s="173"/>
      <c r="Q85" s="173"/>
      <c r="R85" s="173"/>
      <c r="S85" s="173"/>
      <c r="T85" s="173"/>
      <c r="U85" s="173"/>
      <c r="V85" s="173"/>
      <c r="W85" s="173"/>
      <c r="X85" s="173"/>
      <c r="Y85" s="173"/>
      <c r="Z85" s="173"/>
      <c r="AA85" s="173"/>
    </row>
    <row r="86">
      <c r="A86" s="182"/>
      <c r="B86" s="182"/>
      <c r="C86" s="172"/>
      <c r="D86" s="172"/>
      <c r="E86" s="173"/>
      <c r="F86" s="173"/>
      <c r="G86" s="173"/>
      <c r="H86" s="173"/>
      <c r="I86" s="173"/>
      <c r="J86" s="173"/>
      <c r="K86" s="173"/>
      <c r="L86" s="173"/>
      <c r="M86" s="173"/>
      <c r="N86" s="173"/>
      <c r="O86" s="173"/>
      <c r="P86" s="173"/>
      <c r="Q86" s="173"/>
      <c r="R86" s="173"/>
      <c r="S86" s="173"/>
      <c r="T86" s="173"/>
      <c r="U86" s="173"/>
      <c r="V86" s="173"/>
      <c r="W86" s="173"/>
      <c r="X86" s="173"/>
      <c r="Y86" s="173"/>
      <c r="Z86" s="173"/>
      <c r="AA86" s="173"/>
    </row>
    <row r="87">
      <c r="A87" s="182"/>
      <c r="B87" s="182"/>
      <c r="C87" s="172"/>
      <c r="D87" s="172"/>
      <c r="E87" s="173"/>
      <c r="F87" s="173"/>
      <c r="G87" s="173"/>
      <c r="H87" s="173"/>
      <c r="I87" s="173"/>
      <c r="J87" s="173"/>
      <c r="K87" s="173"/>
      <c r="L87" s="173"/>
      <c r="M87" s="173"/>
      <c r="N87" s="173"/>
      <c r="O87" s="173"/>
      <c r="P87" s="173"/>
      <c r="Q87" s="173"/>
      <c r="R87" s="173"/>
      <c r="S87" s="173"/>
      <c r="T87" s="173"/>
      <c r="U87" s="173"/>
      <c r="V87" s="173"/>
      <c r="W87" s="173"/>
      <c r="X87" s="173"/>
      <c r="Y87" s="173"/>
      <c r="Z87" s="173"/>
      <c r="AA87" s="173"/>
    </row>
    <row r="88">
      <c r="A88" s="182"/>
      <c r="B88" s="182"/>
      <c r="C88" s="172"/>
      <c r="D88" s="172"/>
      <c r="E88" s="173"/>
      <c r="F88" s="173"/>
      <c r="G88" s="173"/>
      <c r="H88" s="173"/>
      <c r="I88" s="173"/>
      <c r="J88" s="173"/>
      <c r="K88" s="173"/>
      <c r="L88" s="173"/>
      <c r="M88" s="173"/>
      <c r="N88" s="173"/>
      <c r="O88" s="173"/>
      <c r="P88" s="173"/>
      <c r="Q88" s="173"/>
      <c r="R88" s="173"/>
      <c r="S88" s="173"/>
      <c r="T88" s="173"/>
      <c r="U88" s="173"/>
      <c r="V88" s="173"/>
      <c r="W88" s="173"/>
      <c r="X88" s="173"/>
      <c r="Y88" s="173"/>
      <c r="Z88" s="173"/>
      <c r="AA88" s="173"/>
    </row>
    <row r="89">
      <c r="A89" s="182"/>
      <c r="B89" s="182"/>
      <c r="C89" s="172"/>
      <c r="D89" s="172"/>
      <c r="E89" s="173"/>
      <c r="F89" s="173"/>
      <c r="G89" s="173"/>
      <c r="H89" s="173"/>
      <c r="I89" s="173"/>
      <c r="J89" s="173"/>
      <c r="K89" s="173"/>
      <c r="L89" s="173"/>
      <c r="M89" s="173"/>
      <c r="N89" s="173"/>
      <c r="O89" s="173"/>
      <c r="P89" s="173"/>
      <c r="Q89" s="173"/>
      <c r="R89" s="173"/>
      <c r="S89" s="173"/>
      <c r="T89" s="173"/>
      <c r="U89" s="173"/>
      <c r="V89" s="173"/>
      <c r="W89" s="173"/>
      <c r="X89" s="173"/>
      <c r="Y89" s="173"/>
      <c r="Z89" s="173"/>
      <c r="AA89" s="173"/>
    </row>
    <row r="90">
      <c r="A90" s="182"/>
      <c r="B90" s="182"/>
      <c r="C90" s="172"/>
      <c r="D90" s="172"/>
      <c r="E90" s="173"/>
      <c r="F90" s="173"/>
      <c r="G90" s="173"/>
      <c r="H90" s="173"/>
      <c r="I90" s="173"/>
      <c r="J90" s="173"/>
      <c r="K90" s="173"/>
      <c r="L90" s="173"/>
      <c r="M90" s="173"/>
      <c r="N90" s="173"/>
      <c r="O90" s="173"/>
      <c r="P90" s="173"/>
      <c r="Q90" s="173"/>
      <c r="R90" s="173"/>
      <c r="S90" s="173"/>
      <c r="T90" s="173"/>
      <c r="U90" s="173"/>
      <c r="V90" s="173"/>
      <c r="W90" s="173"/>
      <c r="X90" s="173"/>
      <c r="Y90" s="173"/>
      <c r="Z90" s="173"/>
      <c r="AA90" s="173"/>
    </row>
    <row r="91">
      <c r="A91" s="182"/>
      <c r="B91" s="182"/>
      <c r="C91" s="172"/>
      <c r="D91" s="172"/>
      <c r="E91" s="173"/>
      <c r="F91" s="173"/>
      <c r="G91" s="173"/>
      <c r="H91" s="173"/>
      <c r="I91" s="173"/>
      <c r="J91" s="173"/>
      <c r="K91" s="173"/>
      <c r="L91" s="173"/>
      <c r="M91" s="173"/>
      <c r="N91" s="173"/>
      <c r="O91" s="173"/>
      <c r="P91" s="173"/>
      <c r="Q91" s="173"/>
      <c r="R91" s="173"/>
      <c r="S91" s="173"/>
      <c r="T91" s="173"/>
      <c r="U91" s="173"/>
      <c r="V91" s="173"/>
      <c r="W91" s="173"/>
      <c r="X91" s="173"/>
      <c r="Y91" s="173"/>
      <c r="Z91" s="173"/>
      <c r="AA91" s="173"/>
    </row>
    <row r="92">
      <c r="A92" s="182"/>
      <c r="B92" s="182"/>
      <c r="C92" s="172"/>
      <c r="D92" s="172"/>
      <c r="E92" s="173"/>
      <c r="F92" s="173"/>
      <c r="G92" s="173"/>
      <c r="H92" s="173"/>
      <c r="I92" s="173"/>
      <c r="J92" s="173"/>
      <c r="K92" s="173"/>
      <c r="L92" s="173"/>
      <c r="M92" s="173"/>
      <c r="N92" s="173"/>
      <c r="O92" s="173"/>
      <c r="P92" s="173"/>
      <c r="Q92" s="173"/>
      <c r="R92" s="173"/>
      <c r="S92" s="173"/>
      <c r="T92" s="173"/>
      <c r="U92" s="173"/>
      <c r="V92" s="173"/>
      <c r="W92" s="173"/>
      <c r="X92" s="173"/>
      <c r="Y92" s="173"/>
      <c r="Z92" s="173"/>
      <c r="AA92" s="173"/>
    </row>
    <row r="93">
      <c r="A93" s="182"/>
      <c r="B93" s="182"/>
      <c r="C93" s="172"/>
      <c r="D93" s="172"/>
      <c r="E93" s="173"/>
      <c r="F93" s="173"/>
      <c r="G93" s="173"/>
      <c r="H93" s="173"/>
      <c r="I93" s="173"/>
      <c r="J93" s="173"/>
      <c r="K93" s="173"/>
      <c r="L93" s="173"/>
      <c r="M93" s="173"/>
      <c r="N93" s="173"/>
      <c r="O93" s="173"/>
      <c r="P93" s="173"/>
      <c r="Q93" s="173"/>
      <c r="R93" s="173"/>
      <c r="S93" s="173"/>
      <c r="T93" s="173"/>
      <c r="U93" s="173"/>
      <c r="V93" s="173"/>
      <c r="W93" s="173"/>
      <c r="X93" s="173"/>
      <c r="Y93" s="173"/>
      <c r="Z93" s="173"/>
      <c r="AA93" s="173"/>
    </row>
    <row r="94">
      <c r="A94" s="182"/>
      <c r="B94" s="182"/>
      <c r="C94" s="172"/>
      <c r="D94" s="172"/>
      <c r="E94" s="173"/>
      <c r="F94" s="173"/>
      <c r="G94" s="173"/>
      <c r="H94" s="173"/>
      <c r="I94" s="173"/>
      <c r="J94" s="173"/>
      <c r="K94" s="173"/>
      <c r="L94" s="173"/>
      <c r="M94" s="173"/>
      <c r="N94" s="173"/>
      <c r="O94" s="173"/>
      <c r="P94" s="173"/>
      <c r="Q94" s="173"/>
      <c r="R94" s="173"/>
      <c r="S94" s="173"/>
      <c r="T94" s="173"/>
      <c r="U94" s="173"/>
      <c r="V94" s="173"/>
      <c r="W94" s="173"/>
      <c r="X94" s="173"/>
      <c r="Y94" s="173"/>
      <c r="Z94" s="173"/>
      <c r="AA94" s="173"/>
    </row>
    <row r="95">
      <c r="A95" s="182"/>
      <c r="B95" s="182"/>
      <c r="C95" s="172"/>
      <c r="D95" s="172"/>
      <c r="E95" s="173"/>
      <c r="F95" s="173"/>
      <c r="G95" s="173"/>
      <c r="H95" s="173"/>
      <c r="I95" s="173"/>
      <c r="J95" s="173"/>
      <c r="K95" s="173"/>
      <c r="L95" s="173"/>
      <c r="M95" s="173"/>
      <c r="N95" s="173"/>
      <c r="O95" s="173"/>
      <c r="P95" s="173"/>
      <c r="Q95" s="173"/>
      <c r="R95" s="173"/>
      <c r="S95" s="173"/>
      <c r="T95" s="173"/>
      <c r="U95" s="173"/>
      <c r="V95" s="173"/>
      <c r="W95" s="173"/>
      <c r="X95" s="173"/>
      <c r="Y95" s="173"/>
      <c r="Z95" s="173"/>
      <c r="AA95" s="173"/>
    </row>
    <row r="96">
      <c r="A96" s="182"/>
      <c r="B96" s="182"/>
      <c r="C96" s="172"/>
      <c r="D96" s="172"/>
      <c r="E96" s="173"/>
      <c r="F96" s="173"/>
      <c r="G96" s="173"/>
      <c r="H96" s="173"/>
      <c r="I96" s="173"/>
      <c r="J96" s="173"/>
      <c r="K96" s="173"/>
      <c r="L96" s="173"/>
      <c r="M96" s="173"/>
      <c r="N96" s="173"/>
      <c r="O96" s="173"/>
      <c r="P96" s="173"/>
      <c r="Q96" s="173"/>
      <c r="R96" s="173"/>
      <c r="S96" s="173"/>
      <c r="T96" s="173"/>
      <c r="U96" s="173"/>
      <c r="V96" s="173"/>
      <c r="W96" s="173"/>
      <c r="X96" s="173"/>
      <c r="Y96" s="173"/>
      <c r="Z96" s="173"/>
      <c r="AA96" s="173"/>
    </row>
    <row r="97">
      <c r="A97" s="182"/>
      <c r="B97" s="182"/>
      <c r="C97" s="172"/>
      <c r="D97" s="172"/>
      <c r="E97" s="173"/>
      <c r="F97" s="173"/>
      <c r="G97" s="173"/>
      <c r="H97" s="173"/>
      <c r="I97" s="173"/>
      <c r="J97" s="173"/>
      <c r="K97" s="173"/>
      <c r="L97" s="173"/>
      <c r="M97" s="173"/>
      <c r="N97" s="173"/>
      <c r="O97" s="173"/>
      <c r="P97" s="173"/>
      <c r="Q97" s="173"/>
      <c r="R97" s="173"/>
      <c r="S97" s="173"/>
      <c r="T97" s="173"/>
      <c r="U97" s="173"/>
      <c r="V97" s="173"/>
      <c r="W97" s="173"/>
      <c r="X97" s="173"/>
      <c r="Y97" s="173"/>
      <c r="Z97" s="173"/>
      <c r="AA97" s="173"/>
    </row>
    <row r="98">
      <c r="A98" s="182"/>
      <c r="B98" s="182"/>
      <c r="C98" s="172"/>
      <c r="D98" s="172"/>
      <c r="E98" s="173"/>
      <c r="F98" s="173"/>
      <c r="G98" s="173"/>
      <c r="H98" s="173"/>
      <c r="I98" s="173"/>
      <c r="J98" s="173"/>
      <c r="K98" s="173"/>
      <c r="L98" s="173"/>
      <c r="M98" s="173"/>
      <c r="N98" s="173"/>
      <c r="O98" s="173"/>
      <c r="P98" s="173"/>
      <c r="Q98" s="173"/>
      <c r="R98" s="173"/>
      <c r="S98" s="173"/>
      <c r="T98" s="173"/>
      <c r="U98" s="173"/>
      <c r="V98" s="173"/>
      <c r="W98" s="173"/>
      <c r="X98" s="173"/>
      <c r="Y98" s="173"/>
      <c r="Z98" s="173"/>
      <c r="AA98" s="173"/>
    </row>
    <row r="99">
      <c r="A99" s="182"/>
      <c r="B99" s="182"/>
      <c r="C99" s="172"/>
      <c r="D99" s="172"/>
      <c r="E99" s="173"/>
      <c r="F99" s="173"/>
      <c r="G99" s="173"/>
      <c r="H99" s="173"/>
      <c r="I99" s="173"/>
      <c r="J99" s="173"/>
      <c r="K99" s="173"/>
      <c r="L99" s="173"/>
      <c r="M99" s="173"/>
      <c r="N99" s="173"/>
      <c r="O99" s="173"/>
      <c r="P99" s="173"/>
      <c r="Q99" s="173"/>
      <c r="R99" s="173"/>
      <c r="S99" s="173"/>
      <c r="T99" s="173"/>
      <c r="U99" s="173"/>
      <c r="V99" s="173"/>
      <c r="W99" s="173"/>
      <c r="X99" s="173"/>
      <c r="Y99" s="173"/>
      <c r="Z99" s="173"/>
      <c r="AA99" s="173"/>
    </row>
    <row r="100">
      <c r="A100" s="182"/>
      <c r="B100" s="182"/>
      <c r="C100" s="172"/>
      <c r="D100" s="172"/>
      <c r="E100" s="173"/>
      <c r="F100" s="173"/>
      <c r="G100" s="173"/>
      <c r="H100" s="173"/>
      <c r="I100" s="173"/>
      <c r="J100" s="173"/>
      <c r="K100" s="173"/>
      <c r="L100" s="173"/>
      <c r="M100" s="173"/>
      <c r="N100" s="173"/>
      <c r="O100" s="173"/>
      <c r="P100" s="173"/>
      <c r="Q100" s="173"/>
      <c r="R100" s="173"/>
      <c r="S100" s="173"/>
      <c r="T100" s="173"/>
      <c r="U100" s="173"/>
      <c r="V100" s="173"/>
      <c r="W100" s="173"/>
      <c r="X100" s="173"/>
      <c r="Y100" s="173"/>
      <c r="Z100" s="173"/>
      <c r="AA100" s="173"/>
    </row>
    <row r="101">
      <c r="A101" s="182"/>
      <c r="B101" s="182"/>
      <c r="C101" s="172"/>
      <c r="D101" s="172"/>
      <c r="E101" s="173"/>
      <c r="F101" s="173"/>
      <c r="G101" s="173"/>
      <c r="H101" s="173"/>
      <c r="I101" s="173"/>
      <c r="J101" s="173"/>
      <c r="K101" s="173"/>
      <c r="L101" s="173"/>
      <c r="M101" s="173"/>
      <c r="N101" s="173"/>
      <c r="O101" s="173"/>
      <c r="P101" s="173"/>
      <c r="Q101" s="173"/>
      <c r="R101" s="173"/>
      <c r="S101" s="173"/>
      <c r="T101" s="173"/>
      <c r="U101" s="173"/>
      <c r="V101" s="173"/>
      <c r="W101" s="173"/>
      <c r="X101" s="173"/>
      <c r="Y101" s="173"/>
      <c r="Z101" s="173"/>
      <c r="AA101" s="173"/>
    </row>
    <row r="102">
      <c r="A102" s="182"/>
      <c r="B102" s="182"/>
      <c r="C102" s="172"/>
      <c r="D102" s="172"/>
      <c r="E102" s="173"/>
      <c r="F102" s="173"/>
      <c r="G102" s="173"/>
      <c r="H102" s="173"/>
      <c r="I102" s="173"/>
      <c r="J102" s="173"/>
      <c r="K102" s="173"/>
      <c r="L102" s="173"/>
      <c r="M102" s="173"/>
      <c r="N102" s="173"/>
      <c r="O102" s="173"/>
      <c r="P102" s="173"/>
      <c r="Q102" s="173"/>
      <c r="R102" s="173"/>
      <c r="S102" s="173"/>
      <c r="T102" s="173"/>
      <c r="U102" s="173"/>
      <c r="V102" s="173"/>
      <c r="W102" s="173"/>
      <c r="X102" s="173"/>
      <c r="Y102" s="173"/>
      <c r="Z102" s="173"/>
      <c r="AA102" s="173"/>
    </row>
    <row r="103">
      <c r="A103" s="182"/>
      <c r="B103" s="182"/>
      <c r="C103" s="172"/>
      <c r="D103" s="172"/>
      <c r="E103" s="173"/>
      <c r="F103" s="173"/>
      <c r="G103" s="173"/>
      <c r="H103" s="173"/>
      <c r="I103" s="173"/>
      <c r="J103" s="173"/>
      <c r="K103" s="173"/>
      <c r="L103" s="173"/>
      <c r="M103" s="173"/>
      <c r="N103" s="173"/>
      <c r="O103" s="173"/>
      <c r="P103" s="173"/>
      <c r="Q103" s="173"/>
      <c r="R103" s="173"/>
      <c r="S103" s="173"/>
      <c r="T103" s="173"/>
      <c r="U103" s="173"/>
      <c r="V103" s="173"/>
      <c r="W103" s="173"/>
      <c r="X103" s="173"/>
      <c r="Y103" s="173"/>
      <c r="Z103" s="173"/>
      <c r="AA103" s="173"/>
    </row>
    <row r="104">
      <c r="A104" s="182"/>
      <c r="B104" s="182"/>
      <c r="C104" s="172"/>
      <c r="D104" s="172"/>
      <c r="E104" s="173"/>
      <c r="F104" s="173"/>
      <c r="G104" s="173"/>
      <c r="H104" s="173"/>
      <c r="I104" s="173"/>
      <c r="J104" s="173"/>
      <c r="K104" s="173"/>
      <c r="L104" s="173"/>
      <c r="M104" s="173"/>
      <c r="N104" s="173"/>
      <c r="O104" s="173"/>
      <c r="P104" s="173"/>
      <c r="Q104" s="173"/>
      <c r="R104" s="173"/>
      <c r="S104" s="173"/>
      <c r="T104" s="173"/>
      <c r="U104" s="173"/>
      <c r="V104" s="173"/>
      <c r="W104" s="173"/>
      <c r="X104" s="173"/>
      <c r="Y104" s="173"/>
      <c r="Z104" s="173"/>
      <c r="AA104" s="173"/>
    </row>
    <row r="105">
      <c r="A105" s="182"/>
      <c r="B105" s="182"/>
      <c r="C105" s="172"/>
      <c r="D105" s="172"/>
      <c r="E105" s="173"/>
      <c r="F105" s="173"/>
      <c r="G105" s="173"/>
      <c r="H105" s="173"/>
      <c r="I105" s="173"/>
      <c r="J105" s="173"/>
      <c r="K105" s="173"/>
      <c r="L105" s="173"/>
      <c r="M105" s="173"/>
      <c r="N105" s="173"/>
      <c r="O105" s="173"/>
      <c r="P105" s="173"/>
      <c r="Q105" s="173"/>
      <c r="R105" s="173"/>
      <c r="S105" s="173"/>
      <c r="T105" s="173"/>
      <c r="U105" s="173"/>
      <c r="V105" s="173"/>
      <c r="W105" s="173"/>
      <c r="X105" s="173"/>
      <c r="Y105" s="173"/>
      <c r="Z105" s="173"/>
      <c r="AA105" s="173"/>
    </row>
    <row r="106">
      <c r="A106" s="182"/>
      <c r="B106" s="182"/>
      <c r="C106" s="172"/>
      <c r="D106" s="172"/>
      <c r="E106" s="173"/>
      <c r="F106" s="173"/>
      <c r="G106" s="173"/>
      <c r="H106" s="173"/>
      <c r="I106" s="173"/>
      <c r="J106" s="173"/>
      <c r="K106" s="173"/>
      <c r="L106" s="173"/>
      <c r="M106" s="173"/>
      <c r="N106" s="173"/>
      <c r="O106" s="173"/>
      <c r="P106" s="173"/>
      <c r="Q106" s="173"/>
      <c r="R106" s="173"/>
      <c r="S106" s="173"/>
      <c r="T106" s="173"/>
      <c r="U106" s="173"/>
      <c r="V106" s="173"/>
      <c r="W106" s="173"/>
      <c r="X106" s="173"/>
      <c r="Y106" s="173"/>
      <c r="Z106" s="173"/>
      <c r="AA106" s="173"/>
    </row>
    <row r="107">
      <c r="A107" s="182"/>
      <c r="B107" s="182"/>
      <c r="C107" s="172"/>
      <c r="D107" s="172"/>
      <c r="E107" s="173"/>
      <c r="F107" s="173"/>
      <c r="G107" s="173"/>
      <c r="H107" s="173"/>
      <c r="I107" s="173"/>
      <c r="J107" s="173"/>
      <c r="K107" s="173"/>
      <c r="L107" s="173"/>
      <c r="M107" s="173"/>
      <c r="N107" s="173"/>
      <c r="O107" s="173"/>
      <c r="P107" s="173"/>
      <c r="Q107" s="173"/>
      <c r="R107" s="173"/>
      <c r="S107" s="173"/>
      <c r="T107" s="173"/>
      <c r="U107" s="173"/>
      <c r="V107" s="173"/>
      <c r="W107" s="173"/>
      <c r="X107" s="173"/>
      <c r="Y107" s="173"/>
      <c r="Z107" s="173"/>
      <c r="AA107" s="173"/>
    </row>
    <row r="108">
      <c r="A108" s="182"/>
      <c r="B108" s="182"/>
      <c r="C108" s="172"/>
      <c r="D108" s="172"/>
      <c r="E108" s="173"/>
      <c r="F108" s="173"/>
      <c r="G108" s="173"/>
      <c r="H108" s="173"/>
      <c r="I108" s="173"/>
      <c r="J108" s="173"/>
      <c r="K108" s="173"/>
      <c r="L108" s="173"/>
      <c r="M108" s="173"/>
      <c r="N108" s="173"/>
      <c r="O108" s="173"/>
      <c r="P108" s="173"/>
      <c r="Q108" s="173"/>
      <c r="R108" s="173"/>
      <c r="S108" s="173"/>
      <c r="T108" s="173"/>
      <c r="U108" s="173"/>
      <c r="V108" s="173"/>
      <c r="W108" s="173"/>
      <c r="X108" s="173"/>
      <c r="Y108" s="173"/>
      <c r="Z108" s="173"/>
      <c r="AA108" s="173"/>
    </row>
    <row r="109">
      <c r="A109" s="182"/>
      <c r="B109" s="182"/>
      <c r="C109" s="172"/>
      <c r="D109" s="172"/>
      <c r="E109" s="173"/>
      <c r="F109" s="173"/>
      <c r="G109" s="173"/>
      <c r="H109" s="173"/>
      <c r="I109" s="173"/>
      <c r="J109" s="173"/>
      <c r="K109" s="173"/>
      <c r="L109" s="173"/>
      <c r="M109" s="173"/>
      <c r="N109" s="173"/>
      <c r="O109" s="173"/>
      <c r="P109" s="173"/>
      <c r="Q109" s="173"/>
      <c r="R109" s="173"/>
      <c r="S109" s="173"/>
      <c r="T109" s="173"/>
      <c r="U109" s="173"/>
      <c r="V109" s="173"/>
      <c r="W109" s="173"/>
      <c r="X109" s="173"/>
      <c r="Y109" s="173"/>
      <c r="Z109" s="173"/>
      <c r="AA109" s="173"/>
    </row>
    <row r="110">
      <c r="A110" s="182"/>
      <c r="B110" s="182"/>
      <c r="C110" s="172"/>
      <c r="D110" s="172"/>
      <c r="E110" s="173"/>
      <c r="F110" s="173"/>
      <c r="G110" s="173"/>
      <c r="H110" s="173"/>
      <c r="I110" s="173"/>
      <c r="J110" s="173"/>
      <c r="K110" s="173"/>
      <c r="L110" s="173"/>
      <c r="M110" s="173"/>
      <c r="N110" s="173"/>
      <c r="O110" s="173"/>
      <c r="P110" s="173"/>
      <c r="Q110" s="173"/>
      <c r="R110" s="173"/>
      <c r="S110" s="173"/>
      <c r="T110" s="173"/>
      <c r="U110" s="173"/>
      <c r="V110" s="173"/>
      <c r="W110" s="173"/>
      <c r="X110" s="173"/>
      <c r="Y110" s="173"/>
      <c r="Z110" s="173"/>
      <c r="AA110" s="173"/>
    </row>
    <row r="111">
      <c r="A111" s="182"/>
      <c r="B111" s="182"/>
      <c r="C111" s="172"/>
      <c r="D111" s="172"/>
      <c r="E111" s="173"/>
      <c r="F111" s="173"/>
      <c r="G111" s="173"/>
      <c r="H111" s="173"/>
      <c r="I111" s="173"/>
      <c r="J111" s="173"/>
      <c r="K111" s="173"/>
      <c r="L111" s="173"/>
      <c r="M111" s="173"/>
      <c r="N111" s="173"/>
      <c r="O111" s="173"/>
      <c r="P111" s="173"/>
      <c r="Q111" s="173"/>
      <c r="R111" s="173"/>
      <c r="S111" s="173"/>
      <c r="T111" s="173"/>
      <c r="U111" s="173"/>
      <c r="V111" s="173"/>
      <c r="W111" s="173"/>
      <c r="X111" s="173"/>
      <c r="Y111" s="173"/>
      <c r="Z111" s="173"/>
      <c r="AA111" s="173"/>
    </row>
    <row r="112">
      <c r="A112" s="182"/>
      <c r="B112" s="182"/>
      <c r="C112" s="172"/>
      <c r="D112" s="172"/>
      <c r="E112" s="173"/>
      <c r="F112" s="173"/>
      <c r="G112" s="173"/>
      <c r="H112" s="173"/>
      <c r="I112" s="173"/>
      <c r="J112" s="173"/>
      <c r="K112" s="173"/>
      <c r="L112" s="173"/>
      <c r="M112" s="173"/>
      <c r="N112" s="173"/>
      <c r="O112" s="173"/>
      <c r="P112" s="173"/>
      <c r="Q112" s="173"/>
      <c r="R112" s="173"/>
      <c r="S112" s="173"/>
      <c r="T112" s="173"/>
      <c r="U112" s="173"/>
      <c r="V112" s="173"/>
      <c r="W112" s="173"/>
      <c r="X112" s="173"/>
      <c r="Y112" s="173"/>
      <c r="Z112" s="173"/>
      <c r="AA112" s="173"/>
    </row>
    <row r="113">
      <c r="A113" s="182"/>
      <c r="B113" s="182"/>
      <c r="C113" s="172"/>
      <c r="D113" s="172"/>
      <c r="E113" s="173"/>
      <c r="F113" s="173"/>
      <c r="G113" s="173"/>
      <c r="H113" s="173"/>
      <c r="I113" s="173"/>
      <c r="J113" s="173"/>
      <c r="K113" s="173"/>
      <c r="L113" s="173"/>
      <c r="M113" s="173"/>
      <c r="N113" s="173"/>
      <c r="O113" s="173"/>
      <c r="P113" s="173"/>
      <c r="Q113" s="173"/>
      <c r="R113" s="173"/>
      <c r="S113" s="173"/>
      <c r="T113" s="173"/>
      <c r="U113" s="173"/>
      <c r="V113" s="173"/>
      <c r="W113" s="173"/>
      <c r="X113" s="173"/>
      <c r="Y113" s="173"/>
      <c r="Z113" s="173"/>
      <c r="AA113" s="173"/>
    </row>
    <row r="114">
      <c r="A114" s="182"/>
      <c r="B114" s="182"/>
      <c r="C114" s="172"/>
      <c r="D114" s="172"/>
      <c r="E114" s="173"/>
      <c r="F114" s="173"/>
      <c r="G114" s="173"/>
      <c r="H114" s="173"/>
      <c r="I114" s="173"/>
      <c r="J114" s="173"/>
      <c r="K114" s="173"/>
      <c r="L114" s="173"/>
      <c r="M114" s="173"/>
      <c r="N114" s="173"/>
      <c r="O114" s="173"/>
      <c r="P114" s="173"/>
      <c r="Q114" s="173"/>
      <c r="R114" s="173"/>
      <c r="S114" s="173"/>
      <c r="T114" s="173"/>
      <c r="U114" s="173"/>
      <c r="V114" s="173"/>
      <c r="W114" s="173"/>
      <c r="X114" s="173"/>
      <c r="Y114" s="173"/>
      <c r="Z114" s="173"/>
      <c r="AA114" s="173"/>
    </row>
    <row r="115">
      <c r="A115" s="182"/>
      <c r="B115" s="182"/>
      <c r="C115" s="172"/>
      <c r="D115" s="172"/>
      <c r="E115" s="173"/>
      <c r="F115" s="173"/>
      <c r="G115" s="173"/>
      <c r="H115" s="173"/>
      <c r="I115" s="173"/>
      <c r="J115" s="173"/>
      <c r="K115" s="173"/>
      <c r="L115" s="173"/>
      <c r="M115" s="173"/>
      <c r="N115" s="173"/>
      <c r="O115" s="173"/>
      <c r="P115" s="173"/>
      <c r="Q115" s="173"/>
      <c r="R115" s="173"/>
      <c r="S115" s="173"/>
      <c r="T115" s="173"/>
      <c r="U115" s="173"/>
      <c r="V115" s="173"/>
      <c r="W115" s="173"/>
      <c r="X115" s="173"/>
      <c r="Y115" s="173"/>
      <c r="Z115" s="173"/>
      <c r="AA115" s="173"/>
    </row>
    <row r="116">
      <c r="A116" s="182"/>
      <c r="B116" s="182"/>
      <c r="C116" s="172"/>
      <c r="D116" s="172"/>
      <c r="E116" s="173"/>
      <c r="F116" s="173"/>
      <c r="G116" s="173"/>
      <c r="H116" s="173"/>
      <c r="I116" s="173"/>
      <c r="J116" s="173"/>
      <c r="K116" s="173"/>
      <c r="L116" s="173"/>
      <c r="M116" s="173"/>
      <c r="N116" s="173"/>
      <c r="O116" s="173"/>
      <c r="P116" s="173"/>
      <c r="Q116" s="173"/>
      <c r="R116" s="173"/>
      <c r="S116" s="173"/>
      <c r="T116" s="173"/>
      <c r="U116" s="173"/>
      <c r="V116" s="173"/>
      <c r="W116" s="173"/>
      <c r="X116" s="173"/>
      <c r="Y116" s="173"/>
      <c r="Z116" s="173"/>
      <c r="AA116" s="173"/>
    </row>
    <row r="117">
      <c r="A117" s="182"/>
      <c r="B117" s="182"/>
      <c r="C117" s="172"/>
      <c r="D117" s="172"/>
      <c r="E117" s="173"/>
      <c r="F117" s="173"/>
      <c r="G117" s="173"/>
      <c r="H117" s="173"/>
      <c r="I117" s="173"/>
      <c r="J117" s="173"/>
      <c r="K117" s="173"/>
      <c r="L117" s="173"/>
      <c r="M117" s="173"/>
      <c r="N117" s="173"/>
      <c r="O117" s="173"/>
      <c r="P117" s="173"/>
      <c r="Q117" s="173"/>
      <c r="R117" s="173"/>
      <c r="S117" s="173"/>
      <c r="T117" s="173"/>
      <c r="U117" s="173"/>
      <c r="V117" s="173"/>
      <c r="W117" s="173"/>
      <c r="X117" s="173"/>
      <c r="Y117" s="173"/>
      <c r="Z117" s="173"/>
      <c r="AA117" s="173"/>
    </row>
    <row r="118">
      <c r="A118" s="182"/>
      <c r="B118" s="182"/>
      <c r="C118" s="172"/>
      <c r="D118" s="172"/>
      <c r="E118" s="173"/>
      <c r="F118" s="173"/>
      <c r="G118" s="173"/>
      <c r="H118" s="173"/>
      <c r="I118" s="173"/>
      <c r="J118" s="173"/>
      <c r="K118" s="173"/>
      <c r="L118" s="173"/>
      <c r="M118" s="173"/>
      <c r="N118" s="173"/>
      <c r="O118" s="173"/>
      <c r="P118" s="173"/>
      <c r="Q118" s="173"/>
      <c r="R118" s="173"/>
      <c r="S118" s="173"/>
      <c r="T118" s="173"/>
      <c r="U118" s="173"/>
      <c r="V118" s="173"/>
      <c r="W118" s="173"/>
      <c r="X118" s="173"/>
      <c r="Y118" s="173"/>
      <c r="Z118" s="173"/>
      <c r="AA118" s="173"/>
    </row>
    <row r="119">
      <c r="A119" s="182"/>
      <c r="B119" s="182"/>
      <c r="C119" s="172"/>
      <c r="D119" s="172"/>
      <c r="E119" s="173"/>
      <c r="F119" s="173"/>
      <c r="G119" s="173"/>
      <c r="H119" s="173"/>
      <c r="I119" s="173"/>
      <c r="J119" s="173"/>
      <c r="K119" s="173"/>
      <c r="L119" s="173"/>
      <c r="M119" s="173"/>
      <c r="N119" s="173"/>
      <c r="O119" s="173"/>
      <c r="P119" s="173"/>
      <c r="Q119" s="173"/>
      <c r="R119" s="173"/>
      <c r="S119" s="173"/>
      <c r="T119" s="173"/>
      <c r="U119" s="173"/>
      <c r="V119" s="173"/>
      <c r="W119" s="173"/>
      <c r="X119" s="173"/>
      <c r="Y119" s="173"/>
      <c r="Z119" s="173"/>
      <c r="AA119" s="173"/>
    </row>
    <row r="120">
      <c r="A120" s="182"/>
      <c r="B120" s="182"/>
      <c r="C120" s="172"/>
      <c r="D120" s="172"/>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row>
    <row r="121">
      <c r="A121" s="182"/>
      <c r="B121" s="182"/>
      <c r="C121" s="172"/>
      <c r="D121" s="172"/>
      <c r="E121" s="173"/>
      <c r="F121" s="173"/>
      <c r="G121" s="173"/>
      <c r="H121" s="173"/>
      <c r="I121" s="173"/>
      <c r="J121" s="173"/>
      <c r="K121" s="173"/>
      <c r="L121" s="173"/>
      <c r="M121" s="173"/>
      <c r="N121" s="173"/>
      <c r="O121" s="173"/>
      <c r="P121" s="173"/>
      <c r="Q121" s="173"/>
      <c r="R121" s="173"/>
      <c r="S121" s="173"/>
      <c r="T121" s="173"/>
      <c r="U121" s="173"/>
      <c r="V121" s="173"/>
      <c r="W121" s="173"/>
      <c r="X121" s="173"/>
      <c r="Y121" s="173"/>
      <c r="Z121" s="173"/>
      <c r="AA121" s="173"/>
    </row>
    <row r="122">
      <c r="A122" s="182"/>
      <c r="B122" s="182"/>
      <c r="C122" s="172"/>
      <c r="D122" s="172"/>
      <c r="E122" s="173"/>
      <c r="F122" s="173"/>
      <c r="G122" s="173"/>
      <c r="H122" s="173"/>
      <c r="I122" s="173"/>
      <c r="J122" s="173"/>
      <c r="K122" s="173"/>
      <c r="L122" s="173"/>
      <c r="M122" s="173"/>
      <c r="N122" s="173"/>
      <c r="O122" s="173"/>
      <c r="P122" s="173"/>
      <c r="Q122" s="173"/>
      <c r="R122" s="173"/>
      <c r="S122" s="173"/>
      <c r="T122" s="173"/>
      <c r="U122" s="173"/>
      <c r="V122" s="173"/>
      <c r="W122" s="173"/>
      <c r="X122" s="173"/>
      <c r="Y122" s="173"/>
      <c r="Z122" s="173"/>
      <c r="AA122" s="173"/>
    </row>
    <row r="123">
      <c r="A123" s="182"/>
      <c r="B123" s="182"/>
      <c r="C123" s="172"/>
      <c r="D123" s="172"/>
      <c r="E123" s="173"/>
      <c r="F123" s="173"/>
      <c r="G123" s="173"/>
      <c r="H123" s="173"/>
      <c r="I123" s="173"/>
      <c r="J123" s="173"/>
      <c r="K123" s="173"/>
      <c r="L123" s="173"/>
      <c r="M123" s="173"/>
      <c r="N123" s="173"/>
      <c r="O123" s="173"/>
      <c r="P123" s="173"/>
      <c r="Q123" s="173"/>
      <c r="R123" s="173"/>
      <c r="S123" s="173"/>
      <c r="T123" s="173"/>
      <c r="U123" s="173"/>
      <c r="V123" s="173"/>
      <c r="W123" s="173"/>
      <c r="X123" s="173"/>
      <c r="Y123" s="173"/>
      <c r="Z123" s="173"/>
      <c r="AA123" s="173"/>
    </row>
    <row r="124">
      <c r="A124" s="182"/>
      <c r="B124" s="182"/>
      <c r="C124" s="172"/>
      <c r="D124" s="172"/>
      <c r="E124" s="173"/>
      <c r="F124" s="173"/>
      <c r="G124" s="173"/>
      <c r="H124" s="173"/>
      <c r="I124" s="173"/>
      <c r="J124" s="173"/>
      <c r="K124" s="173"/>
      <c r="L124" s="173"/>
      <c r="M124" s="173"/>
      <c r="N124" s="173"/>
      <c r="O124" s="173"/>
      <c r="P124" s="173"/>
      <c r="Q124" s="173"/>
      <c r="R124" s="173"/>
      <c r="S124" s="173"/>
      <c r="T124" s="173"/>
      <c r="U124" s="173"/>
      <c r="V124" s="173"/>
      <c r="W124" s="173"/>
      <c r="X124" s="173"/>
      <c r="Y124" s="173"/>
      <c r="Z124" s="173"/>
      <c r="AA124" s="173"/>
    </row>
    <row r="125">
      <c r="A125" s="182"/>
      <c r="B125" s="182"/>
      <c r="C125" s="172"/>
      <c r="D125" s="172"/>
      <c r="E125" s="173"/>
      <c r="F125" s="173"/>
      <c r="G125" s="173"/>
      <c r="H125" s="173"/>
      <c r="I125" s="173"/>
      <c r="J125" s="173"/>
      <c r="K125" s="173"/>
      <c r="L125" s="173"/>
      <c r="M125" s="173"/>
      <c r="N125" s="173"/>
      <c r="O125" s="173"/>
      <c r="P125" s="173"/>
      <c r="Q125" s="173"/>
      <c r="R125" s="173"/>
      <c r="S125" s="173"/>
      <c r="T125" s="173"/>
      <c r="U125" s="173"/>
      <c r="V125" s="173"/>
      <c r="W125" s="173"/>
      <c r="X125" s="173"/>
      <c r="Y125" s="173"/>
      <c r="Z125" s="173"/>
      <c r="AA125" s="173"/>
    </row>
    <row r="126">
      <c r="A126" s="182"/>
      <c r="B126" s="182"/>
      <c r="C126" s="172"/>
      <c r="D126" s="172"/>
      <c r="E126" s="173"/>
      <c r="F126" s="173"/>
      <c r="G126" s="173"/>
      <c r="H126" s="173"/>
      <c r="I126" s="173"/>
      <c r="J126" s="173"/>
      <c r="K126" s="173"/>
      <c r="L126" s="173"/>
      <c r="M126" s="173"/>
      <c r="N126" s="173"/>
      <c r="O126" s="173"/>
      <c r="P126" s="173"/>
      <c r="Q126" s="173"/>
      <c r="R126" s="173"/>
      <c r="S126" s="173"/>
      <c r="T126" s="173"/>
      <c r="U126" s="173"/>
      <c r="V126" s="173"/>
      <c r="W126" s="173"/>
      <c r="X126" s="173"/>
      <c r="Y126" s="173"/>
      <c r="Z126" s="173"/>
      <c r="AA126" s="173"/>
    </row>
    <row r="127">
      <c r="A127" s="182"/>
      <c r="B127" s="182"/>
      <c r="C127" s="172"/>
      <c r="D127" s="172"/>
      <c r="E127" s="173"/>
      <c r="F127" s="173"/>
      <c r="G127" s="173"/>
      <c r="H127" s="173"/>
      <c r="I127" s="173"/>
      <c r="J127" s="173"/>
      <c r="K127" s="173"/>
      <c r="L127" s="173"/>
      <c r="M127" s="173"/>
      <c r="N127" s="173"/>
      <c r="O127" s="173"/>
      <c r="P127" s="173"/>
      <c r="Q127" s="173"/>
      <c r="R127" s="173"/>
      <c r="S127" s="173"/>
      <c r="T127" s="173"/>
      <c r="U127" s="173"/>
      <c r="V127" s="173"/>
      <c r="W127" s="173"/>
      <c r="X127" s="173"/>
      <c r="Y127" s="173"/>
      <c r="Z127" s="173"/>
      <c r="AA127" s="173"/>
    </row>
    <row r="128">
      <c r="A128" s="182"/>
      <c r="B128" s="182"/>
      <c r="C128" s="172"/>
      <c r="D128" s="172"/>
      <c r="E128" s="173"/>
      <c r="F128" s="173"/>
      <c r="G128" s="173"/>
      <c r="H128" s="173"/>
      <c r="I128" s="173"/>
      <c r="J128" s="173"/>
      <c r="K128" s="173"/>
      <c r="L128" s="173"/>
      <c r="M128" s="173"/>
      <c r="N128" s="173"/>
      <c r="O128" s="173"/>
      <c r="P128" s="173"/>
      <c r="Q128" s="173"/>
      <c r="R128" s="173"/>
      <c r="S128" s="173"/>
      <c r="T128" s="173"/>
      <c r="U128" s="173"/>
      <c r="V128" s="173"/>
      <c r="W128" s="173"/>
      <c r="X128" s="173"/>
      <c r="Y128" s="173"/>
      <c r="Z128" s="173"/>
      <c r="AA128" s="173"/>
    </row>
    <row r="129">
      <c r="A129" s="182"/>
      <c r="B129" s="182"/>
      <c r="C129" s="172"/>
      <c r="D129" s="172"/>
      <c r="E129" s="173"/>
      <c r="F129" s="173"/>
      <c r="G129" s="173"/>
      <c r="H129" s="173"/>
      <c r="I129" s="173"/>
      <c r="J129" s="173"/>
      <c r="K129" s="173"/>
      <c r="L129" s="173"/>
      <c r="M129" s="173"/>
      <c r="N129" s="173"/>
      <c r="O129" s="173"/>
      <c r="P129" s="173"/>
      <c r="Q129" s="173"/>
      <c r="R129" s="173"/>
      <c r="S129" s="173"/>
      <c r="T129" s="173"/>
      <c r="U129" s="173"/>
      <c r="V129" s="173"/>
      <c r="W129" s="173"/>
      <c r="X129" s="173"/>
      <c r="Y129" s="173"/>
      <c r="Z129" s="173"/>
      <c r="AA129" s="173"/>
    </row>
    <row r="130">
      <c r="A130" s="182"/>
      <c r="B130" s="182"/>
      <c r="C130" s="172"/>
      <c r="D130" s="172"/>
      <c r="E130" s="173"/>
      <c r="F130" s="173"/>
      <c r="G130" s="173"/>
      <c r="H130" s="173"/>
      <c r="I130" s="173"/>
      <c r="J130" s="173"/>
      <c r="K130" s="173"/>
      <c r="L130" s="173"/>
      <c r="M130" s="173"/>
      <c r="N130" s="173"/>
      <c r="O130" s="173"/>
      <c r="P130" s="173"/>
      <c r="Q130" s="173"/>
      <c r="R130" s="173"/>
      <c r="S130" s="173"/>
      <c r="T130" s="173"/>
      <c r="U130" s="173"/>
      <c r="V130" s="173"/>
      <c r="W130" s="173"/>
      <c r="X130" s="173"/>
      <c r="Y130" s="173"/>
      <c r="Z130" s="173"/>
      <c r="AA130" s="173"/>
    </row>
    <row r="131">
      <c r="A131" s="182"/>
      <c r="B131" s="182"/>
      <c r="C131" s="172"/>
      <c r="D131" s="172"/>
      <c r="E131" s="173"/>
      <c r="F131" s="173"/>
      <c r="G131" s="173"/>
      <c r="H131" s="173"/>
      <c r="I131" s="173"/>
      <c r="J131" s="173"/>
      <c r="K131" s="173"/>
      <c r="L131" s="173"/>
      <c r="M131" s="173"/>
      <c r="N131" s="173"/>
      <c r="O131" s="173"/>
      <c r="P131" s="173"/>
      <c r="Q131" s="173"/>
      <c r="R131" s="173"/>
      <c r="S131" s="173"/>
      <c r="T131" s="173"/>
      <c r="U131" s="173"/>
      <c r="V131" s="173"/>
      <c r="W131" s="173"/>
      <c r="X131" s="173"/>
      <c r="Y131" s="173"/>
      <c r="Z131" s="173"/>
      <c r="AA131" s="173"/>
    </row>
    <row r="132">
      <c r="A132" s="182"/>
      <c r="B132" s="182"/>
      <c r="C132" s="172"/>
      <c r="D132" s="172"/>
      <c r="E132" s="173"/>
      <c r="F132" s="173"/>
      <c r="G132" s="173"/>
      <c r="H132" s="173"/>
      <c r="I132" s="173"/>
      <c r="J132" s="173"/>
      <c r="K132" s="173"/>
      <c r="L132" s="173"/>
      <c r="M132" s="173"/>
      <c r="N132" s="173"/>
      <c r="O132" s="173"/>
      <c r="P132" s="173"/>
      <c r="Q132" s="173"/>
      <c r="R132" s="173"/>
      <c r="S132" s="173"/>
      <c r="T132" s="173"/>
      <c r="U132" s="173"/>
      <c r="V132" s="173"/>
      <c r="W132" s="173"/>
      <c r="X132" s="173"/>
      <c r="Y132" s="173"/>
      <c r="Z132" s="173"/>
      <c r="AA132" s="173"/>
    </row>
    <row r="133">
      <c r="A133" s="182"/>
      <c r="B133" s="182"/>
      <c r="C133" s="172"/>
      <c r="D133" s="172"/>
      <c r="E133" s="173"/>
      <c r="F133" s="173"/>
      <c r="G133" s="173"/>
      <c r="H133" s="173"/>
      <c r="I133" s="173"/>
      <c r="J133" s="173"/>
      <c r="K133" s="173"/>
      <c r="L133" s="173"/>
      <c r="M133" s="173"/>
      <c r="N133" s="173"/>
      <c r="O133" s="173"/>
      <c r="P133" s="173"/>
      <c r="Q133" s="173"/>
      <c r="R133" s="173"/>
      <c r="S133" s="173"/>
      <c r="T133" s="173"/>
      <c r="U133" s="173"/>
      <c r="V133" s="173"/>
      <c r="W133" s="173"/>
      <c r="X133" s="173"/>
      <c r="Y133" s="173"/>
      <c r="Z133" s="173"/>
      <c r="AA133" s="173"/>
    </row>
    <row r="134">
      <c r="A134" s="182"/>
      <c r="B134" s="182"/>
      <c r="C134" s="172"/>
      <c r="D134" s="172"/>
      <c r="E134" s="173"/>
      <c r="F134" s="173"/>
      <c r="G134" s="173"/>
      <c r="H134" s="173"/>
      <c r="I134" s="173"/>
      <c r="J134" s="173"/>
      <c r="K134" s="173"/>
      <c r="L134" s="173"/>
      <c r="M134" s="173"/>
      <c r="N134" s="173"/>
      <c r="O134" s="173"/>
      <c r="P134" s="173"/>
      <c r="Q134" s="173"/>
      <c r="R134" s="173"/>
      <c r="S134" s="173"/>
      <c r="T134" s="173"/>
      <c r="U134" s="173"/>
      <c r="V134" s="173"/>
      <c r="W134" s="173"/>
      <c r="X134" s="173"/>
      <c r="Y134" s="173"/>
      <c r="Z134" s="173"/>
      <c r="AA134" s="173"/>
    </row>
    <row r="135">
      <c r="A135" s="182"/>
      <c r="B135" s="182"/>
      <c r="C135" s="172"/>
      <c r="D135" s="172"/>
      <c r="E135" s="173"/>
      <c r="F135" s="173"/>
      <c r="G135" s="173"/>
      <c r="H135" s="173"/>
      <c r="I135" s="173"/>
      <c r="J135" s="173"/>
      <c r="K135" s="173"/>
      <c r="L135" s="173"/>
      <c r="M135" s="173"/>
      <c r="N135" s="173"/>
      <c r="O135" s="173"/>
      <c r="P135" s="173"/>
      <c r="Q135" s="173"/>
      <c r="R135" s="173"/>
      <c r="S135" s="173"/>
      <c r="T135" s="173"/>
      <c r="U135" s="173"/>
      <c r="V135" s="173"/>
      <c r="W135" s="173"/>
      <c r="X135" s="173"/>
      <c r="Y135" s="173"/>
      <c r="Z135" s="173"/>
      <c r="AA135" s="173"/>
    </row>
    <row r="136">
      <c r="A136" s="182"/>
      <c r="B136" s="182"/>
      <c r="C136" s="172"/>
      <c r="D136" s="172"/>
      <c r="E136" s="173"/>
      <c r="F136" s="173"/>
      <c r="G136" s="173"/>
      <c r="H136" s="173"/>
      <c r="I136" s="173"/>
      <c r="J136" s="173"/>
      <c r="K136" s="173"/>
      <c r="L136" s="173"/>
      <c r="M136" s="173"/>
      <c r="N136" s="173"/>
      <c r="O136" s="173"/>
      <c r="P136" s="173"/>
      <c r="Q136" s="173"/>
      <c r="R136" s="173"/>
      <c r="S136" s="173"/>
      <c r="T136" s="173"/>
      <c r="U136" s="173"/>
      <c r="V136" s="173"/>
      <c r="W136" s="173"/>
      <c r="X136" s="173"/>
      <c r="Y136" s="173"/>
      <c r="Z136" s="173"/>
      <c r="AA136" s="173"/>
    </row>
    <row r="137">
      <c r="A137" s="182"/>
      <c r="B137" s="182"/>
      <c r="C137" s="172"/>
      <c r="D137" s="172"/>
      <c r="E137" s="173"/>
      <c r="F137" s="173"/>
      <c r="G137" s="173"/>
      <c r="H137" s="173"/>
      <c r="I137" s="173"/>
      <c r="J137" s="173"/>
      <c r="K137" s="173"/>
      <c r="L137" s="173"/>
      <c r="M137" s="173"/>
      <c r="N137" s="173"/>
      <c r="O137" s="173"/>
      <c r="P137" s="173"/>
      <c r="Q137" s="173"/>
      <c r="R137" s="173"/>
      <c r="S137" s="173"/>
      <c r="T137" s="173"/>
      <c r="U137" s="173"/>
      <c r="V137" s="173"/>
      <c r="W137" s="173"/>
      <c r="X137" s="173"/>
      <c r="Y137" s="173"/>
      <c r="Z137" s="173"/>
      <c r="AA137" s="173"/>
    </row>
    <row r="138">
      <c r="A138" s="182"/>
      <c r="B138" s="182"/>
      <c r="C138" s="172"/>
      <c r="D138" s="172"/>
      <c r="E138" s="173"/>
      <c r="F138" s="173"/>
      <c r="G138" s="173"/>
      <c r="H138" s="173"/>
      <c r="I138" s="173"/>
      <c r="J138" s="173"/>
      <c r="K138" s="173"/>
      <c r="L138" s="173"/>
      <c r="M138" s="173"/>
      <c r="N138" s="173"/>
      <c r="O138" s="173"/>
      <c r="P138" s="173"/>
      <c r="Q138" s="173"/>
      <c r="R138" s="173"/>
      <c r="S138" s="173"/>
      <c r="T138" s="173"/>
      <c r="U138" s="173"/>
      <c r="V138" s="173"/>
      <c r="W138" s="173"/>
      <c r="X138" s="173"/>
      <c r="Y138" s="173"/>
      <c r="Z138" s="173"/>
      <c r="AA138" s="173"/>
    </row>
    <row r="139">
      <c r="A139" s="182"/>
      <c r="B139" s="182"/>
      <c r="C139" s="172"/>
      <c r="D139" s="172"/>
      <c r="E139" s="173"/>
      <c r="F139" s="173"/>
      <c r="G139" s="173"/>
      <c r="H139" s="173"/>
      <c r="I139" s="173"/>
      <c r="J139" s="173"/>
      <c r="K139" s="173"/>
      <c r="L139" s="173"/>
      <c r="M139" s="173"/>
      <c r="N139" s="173"/>
      <c r="O139" s="173"/>
      <c r="P139" s="173"/>
      <c r="Q139" s="173"/>
      <c r="R139" s="173"/>
      <c r="S139" s="173"/>
      <c r="T139" s="173"/>
      <c r="U139" s="173"/>
      <c r="V139" s="173"/>
      <c r="W139" s="173"/>
      <c r="X139" s="173"/>
      <c r="Y139" s="173"/>
      <c r="Z139" s="173"/>
      <c r="AA139" s="173"/>
    </row>
    <row r="140">
      <c r="A140" s="182"/>
      <c r="B140" s="182"/>
      <c r="C140" s="172"/>
      <c r="D140" s="172"/>
      <c r="E140" s="173"/>
      <c r="F140" s="173"/>
      <c r="G140" s="173"/>
      <c r="H140" s="173"/>
      <c r="I140" s="173"/>
      <c r="J140" s="173"/>
      <c r="K140" s="173"/>
      <c r="L140" s="173"/>
      <c r="M140" s="173"/>
      <c r="N140" s="173"/>
      <c r="O140" s="173"/>
      <c r="P140" s="173"/>
      <c r="Q140" s="173"/>
      <c r="R140" s="173"/>
      <c r="S140" s="173"/>
      <c r="T140" s="173"/>
      <c r="U140" s="173"/>
      <c r="V140" s="173"/>
      <c r="W140" s="173"/>
      <c r="X140" s="173"/>
      <c r="Y140" s="173"/>
      <c r="Z140" s="173"/>
      <c r="AA140" s="173"/>
    </row>
    <row r="141">
      <c r="A141" s="182"/>
      <c r="B141" s="182"/>
      <c r="C141" s="172"/>
      <c r="D141" s="172"/>
      <c r="E141" s="173"/>
      <c r="F141" s="173"/>
      <c r="G141" s="173"/>
      <c r="H141" s="173"/>
      <c r="I141" s="173"/>
      <c r="J141" s="173"/>
      <c r="K141" s="173"/>
      <c r="L141" s="173"/>
      <c r="M141" s="173"/>
      <c r="N141" s="173"/>
      <c r="O141" s="173"/>
      <c r="P141" s="173"/>
      <c r="Q141" s="173"/>
      <c r="R141" s="173"/>
      <c r="S141" s="173"/>
      <c r="T141" s="173"/>
      <c r="U141" s="173"/>
      <c r="V141" s="173"/>
      <c r="W141" s="173"/>
      <c r="X141" s="173"/>
      <c r="Y141" s="173"/>
      <c r="Z141" s="173"/>
      <c r="AA141" s="173"/>
    </row>
    <row r="142">
      <c r="A142" s="182"/>
      <c r="B142" s="182"/>
      <c r="C142" s="172"/>
      <c r="D142" s="172"/>
      <c r="E142" s="173"/>
      <c r="F142" s="173"/>
      <c r="G142" s="173"/>
      <c r="H142" s="173"/>
      <c r="I142" s="173"/>
      <c r="J142" s="173"/>
      <c r="K142" s="173"/>
      <c r="L142" s="173"/>
      <c r="M142" s="173"/>
      <c r="N142" s="173"/>
      <c r="O142" s="173"/>
      <c r="P142" s="173"/>
      <c r="Q142" s="173"/>
      <c r="R142" s="173"/>
      <c r="S142" s="173"/>
      <c r="T142" s="173"/>
      <c r="U142" s="173"/>
      <c r="V142" s="173"/>
      <c r="W142" s="173"/>
      <c r="X142" s="173"/>
      <c r="Y142" s="173"/>
      <c r="Z142" s="173"/>
      <c r="AA142" s="173"/>
    </row>
    <row r="143">
      <c r="A143" s="182"/>
      <c r="B143" s="182"/>
      <c r="C143" s="172"/>
      <c r="D143" s="172"/>
      <c r="E143" s="173"/>
      <c r="F143" s="173"/>
      <c r="G143" s="173"/>
      <c r="H143" s="173"/>
      <c r="I143" s="173"/>
      <c r="J143" s="173"/>
      <c r="K143" s="173"/>
      <c r="L143" s="173"/>
      <c r="M143" s="173"/>
      <c r="N143" s="173"/>
      <c r="O143" s="173"/>
      <c r="P143" s="173"/>
      <c r="Q143" s="173"/>
      <c r="R143" s="173"/>
      <c r="S143" s="173"/>
      <c r="T143" s="173"/>
      <c r="U143" s="173"/>
      <c r="V143" s="173"/>
      <c r="W143" s="173"/>
      <c r="X143" s="173"/>
      <c r="Y143" s="173"/>
      <c r="Z143" s="173"/>
      <c r="AA143" s="173"/>
    </row>
    <row r="144">
      <c r="A144" s="182"/>
      <c r="B144" s="182"/>
      <c r="C144" s="172"/>
      <c r="D144" s="172"/>
      <c r="E144" s="173"/>
      <c r="F144" s="173"/>
      <c r="G144" s="173"/>
      <c r="H144" s="173"/>
      <c r="I144" s="173"/>
      <c r="J144" s="173"/>
      <c r="K144" s="173"/>
      <c r="L144" s="173"/>
      <c r="M144" s="173"/>
      <c r="N144" s="173"/>
      <c r="O144" s="173"/>
      <c r="P144" s="173"/>
      <c r="Q144" s="173"/>
      <c r="R144" s="173"/>
      <c r="S144" s="173"/>
      <c r="T144" s="173"/>
      <c r="U144" s="173"/>
      <c r="V144" s="173"/>
      <c r="W144" s="173"/>
      <c r="X144" s="173"/>
      <c r="Y144" s="173"/>
      <c r="Z144" s="173"/>
      <c r="AA144" s="173"/>
    </row>
    <row r="145">
      <c r="A145" s="182"/>
      <c r="B145" s="182"/>
      <c r="C145" s="172"/>
      <c r="D145" s="172"/>
      <c r="E145" s="173"/>
      <c r="F145" s="173"/>
      <c r="G145" s="173"/>
      <c r="H145" s="173"/>
      <c r="I145" s="173"/>
      <c r="J145" s="173"/>
      <c r="K145" s="173"/>
      <c r="L145" s="173"/>
      <c r="M145" s="173"/>
      <c r="N145" s="173"/>
      <c r="O145" s="173"/>
      <c r="P145" s="173"/>
      <c r="Q145" s="173"/>
      <c r="R145" s="173"/>
      <c r="S145" s="173"/>
      <c r="T145" s="173"/>
      <c r="U145" s="173"/>
      <c r="V145" s="173"/>
      <c r="W145" s="173"/>
      <c r="X145" s="173"/>
      <c r="Y145" s="173"/>
      <c r="Z145" s="173"/>
      <c r="AA145" s="173"/>
    </row>
    <row r="146">
      <c r="A146" s="182"/>
      <c r="B146" s="182"/>
      <c r="C146" s="172"/>
      <c r="D146" s="172"/>
      <c r="E146" s="173"/>
      <c r="F146" s="173"/>
      <c r="G146" s="173"/>
      <c r="H146" s="173"/>
      <c r="I146" s="173"/>
      <c r="J146" s="173"/>
      <c r="K146" s="173"/>
      <c r="L146" s="173"/>
      <c r="M146" s="173"/>
      <c r="N146" s="173"/>
      <c r="O146" s="173"/>
      <c r="P146" s="173"/>
      <c r="Q146" s="173"/>
      <c r="R146" s="173"/>
      <c r="S146" s="173"/>
      <c r="T146" s="173"/>
      <c r="U146" s="173"/>
      <c r="V146" s="173"/>
      <c r="W146" s="173"/>
      <c r="X146" s="173"/>
      <c r="Y146" s="173"/>
      <c r="Z146" s="173"/>
      <c r="AA146" s="173"/>
    </row>
    <row r="147">
      <c r="A147" s="182"/>
      <c r="B147" s="182"/>
      <c r="C147" s="172"/>
      <c r="D147" s="172"/>
      <c r="E147" s="173"/>
      <c r="F147" s="173"/>
      <c r="G147" s="173"/>
      <c r="H147" s="173"/>
      <c r="I147" s="173"/>
      <c r="J147" s="173"/>
      <c r="K147" s="173"/>
      <c r="L147" s="173"/>
      <c r="M147" s="173"/>
      <c r="N147" s="173"/>
      <c r="O147" s="173"/>
      <c r="P147" s="173"/>
      <c r="Q147" s="173"/>
      <c r="R147" s="173"/>
      <c r="S147" s="173"/>
      <c r="T147" s="173"/>
      <c r="U147" s="173"/>
      <c r="V147" s="173"/>
      <c r="W147" s="173"/>
      <c r="X147" s="173"/>
      <c r="Y147" s="173"/>
      <c r="Z147" s="173"/>
      <c r="AA147" s="173"/>
    </row>
    <row r="148">
      <c r="A148" s="182"/>
      <c r="B148" s="182"/>
      <c r="C148" s="172"/>
      <c r="D148" s="172"/>
      <c r="E148" s="173"/>
      <c r="F148" s="173"/>
      <c r="G148" s="173"/>
      <c r="H148" s="173"/>
      <c r="I148" s="173"/>
      <c r="J148" s="173"/>
      <c r="K148" s="173"/>
      <c r="L148" s="173"/>
      <c r="M148" s="173"/>
      <c r="N148" s="173"/>
      <c r="O148" s="173"/>
      <c r="P148" s="173"/>
      <c r="Q148" s="173"/>
      <c r="R148" s="173"/>
      <c r="S148" s="173"/>
      <c r="T148" s="173"/>
      <c r="U148" s="173"/>
      <c r="V148" s="173"/>
      <c r="W148" s="173"/>
      <c r="X148" s="173"/>
      <c r="Y148" s="173"/>
      <c r="Z148" s="173"/>
      <c r="AA148" s="173"/>
    </row>
    <row r="149">
      <c r="A149" s="182"/>
      <c r="B149" s="182"/>
      <c r="C149" s="172"/>
      <c r="D149" s="172"/>
      <c r="E149" s="173"/>
      <c r="F149" s="173"/>
      <c r="G149" s="173"/>
      <c r="H149" s="173"/>
      <c r="I149" s="173"/>
      <c r="J149" s="173"/>
      <c r="K149" s="173"/>
      <c r="L149" s="173"/>
      <c r="M149" s="173"/>
      <c r="N149" s="173"/>
      <c r="O149" s="173"/>
      <c r="P149" s="173"/>
      <c r="Q149" s="173"/>
      <c r="R149" s="173"/>
      <c r="S149" s="173"/>
      <c r="T149" s="173"/>
      <c r="U149" s="173"/>
      <c r="V149" s="173"/>
      <c r="W149" s="173"/>
      <c r="X149" s="173"/>
      <c r="Y149" s="173"/>
      <c r="Z149" s="173"/>
      <c r="AA149" s="173"/>
    </row>
    <row r="150">
      <c r="A150" s="182"/>
      <c r="B150" s="182"/>
      <c r="C150" s="172"/>
      <c r="D150" s="172"/>
      <c r="E150" s="173"/>
      <c r="F150" s="173"/>
      <c r="G150" s="173"/>
      <c r="H150" s="173"/>
      <c r="I150" s="173"/>
      <c r="J150" s="173"/>
      <c r="K150" s="173"/>
      <c r="L150" s="173"/>
      <c r="M150" s="173"/>
      <c r="N150" s="173"/>
      <c r="O150" s="173"/>
      <c r="P150" s="173"/>
      <c r="Q150" s="173"/>
      <c r="R150" s="173"/>
      <c r="S150" s="173"/>
      <c r="T150" s="173"/>
      <c r="U150" s="173"/>
      <c r="V150" s="173"/>
      <c r="W150" s="173"/>
      <c r="X150" s="173"/>
      <c r="Y150" s="173"/>
      <c r="Z150" s="173"/>
      <c r="AA150" s="173"/>
    </row>
    <row r="151">
      <c r="A151" s="182"/>
      <c r="B151" s="182"/>
      <c r="C151" s="172"/>
      <c r="D151" s="172"/>
      <c r="E151" s="173"/>
      <c r="F151" s="173"/>
      <c r="G151" s="173"/>
      <c r="H151" s="173"/>
      <c r="I151" s="173"/>
      <c r="J151" s="173"/>
      <c r="K151" s="173"/>
      <c r="L151" s="173"/>
      <c r="M151" s="173"/>
      <c r="N151" s="173"/>
      <c r="O151" s="173"/>
      <c r="P151" s="173"/>
      <c r="Q151" s="173"/>
      <c r="R151" s="173"/>
      <c r="S151" s="173"/>
      <c r="T151" s="173"/>
      <c r="U151" s="173"/>
      <c r="V151" s="173"/>
      <c r="W151" s="173"/>
      <c r="X151" s="173"/>
      <c r="Y151" s="173"/>
      <c r="Z151" s="173"/>
      <c r="AA151" s="173"/>
    </row>
    <row r="152">
      <c r="A152" s="182"/>
      <c r="B152" s="182"/>
      <c r="C152" s="172"/>
      <c r="D152" s="172"/>
      <c r="E152" s="173"/>
      <c r="F152" s="173"/>
      <c r="G152" s="173"/>
      <c r="H152" s="173"/>
      <c r="I152" s="173"/>
      <c r="J152" s="173"/>
      <c r="K152" s="173"/>
      <c r="L152" s="173"/>
      <c r="M152" s="173"/>
      <c r="N152" s="173"/>
      <c r="O152" s="173"/>
      <c r="P152" s="173"/>
      <c r="Q152" s="173"/>
      <c r="R152" s="173"/>
      <c r="S152" s="173"/>
      <c r="T152" s="173"/>
      <c r="U152" s="173"/>
      <c r="V152" s="173"/>
      <c r="W152" s="173"/>
      <c r="X152" s="173"/>
      <c r="Y152" s="173"/>
      <c r="Z152" s="173"/>
      <c r="AA152" s="173"/>
    </row>
    <row r="153">
      <c r="A153" s="182"/>
      <c r="B153" s="182"/>
      <c r="C153" s="172"/>
      <c r="D153" s="172"/>
      <c r="E153" s="173"/>
      <c r="F153" s="173"/>
      <c r="G153" s="173"/>
      <c r="H153" s="173"/>
      <c r="I153" s="173"/>
      <c r="J153" s="173"/>
      <c r="K153" s="173"/>
      <c r="L153" s="173"/>
      <c r="M153" s="173"/>
      <c r="N153" s="173"/>
      <c r="O153" s="173"/>
      <c r="P153" s="173"/>
      <c r="Q153" s="173"/>
      <c r="R153" s="173"/>
      <c r="S153" s="173"/>
      <c r="T153" s="173"/>
      <c r="U153" s="173"/>
      <c r="V153" s="173"/>
      <c r="W153" s="173"/>
      <c r="X153" s="173"/>
      <c r="Y153" s="173"/>
      <c r="Z153" s="173"/>
      <c r="AA153" s="173"/>
    </row>
    <row r="154">
      <c r="A154" s="182"/>
      <c r="B154" s="182"/>
      <c r="C154" s="172"/>
      <c r="D154" s="172"/>
      <c r="E154" s="173"/>
      <c r="F154" s="173"/>
      <c r="G154" s="173"/>
      <c r="H154" s="173"/>
      <c r="I154" s="173"/>
      <c r="J154" s="173"/>
      <c r="K154" s="173"/>
      <c r="L154" s="173"/>
      <c r="M154" s="173"/>
      <c r="N154" s="173"/>
      <c r="O154" s="173"/>
      <c r="P154" s="173"/>
      <c r="Q154" s="173"/>
      <c r="R154" s="173"/>
      <c r="S154" s="173"/>
      <c r="T154" s="173"/>
      <c r="U154" s="173"/>
      <c r="V154" s="173"/>
      <c r="W154" s="173"/>
      <c r="X154" s="173"/>
      <c r="Y154" s="173"/>
      <c r="Z154" s="173"/>
      <c r="AA154" s="173"/>
    </row>
    <row r="155">
      <c r="A155" s="182"/>
      <c r="B155" s="182"/>
      <c r="C155" s="172"/>
      <c r="D155" s="172"/>
      <c r="E155" s="173"/>
      <c r="F155" s="173"/>
      <c r="G155" s="173"/>
      <c r="H155" s="173"/>
      <c r="I155" s="173"/>
      <c r="J155" s="173"/>
      <c r="K155" s="173"/>
      <c r="L155" s="173"/>
      <c r="M155" s="173"/>
      <c r="N155" s="173"/>
      <c r="O155" s="173"/>
      <c r="P155" s="173"/>
      <c r="Q155" s="173"/>
      <c r="R155" s="173"/>
      <c r="S155" s="173"/>
      <c r="T155" s="173"/>
      <c r="U155" s="173"/>
      <c r="V155" s="173"/>
      <c r="W155" s="173"/>
      <c r="X155" s="173"/>
      <c r="Y155" s="173"/>
      <c r="Z155" s="173"/>
      <c r="AA155" s="173"/>
    </row>
    <row r="156">
      <c r="A156" s="182"/>
      <c r="B156" s="182"/>
      <c r="C156" s="172"/>
      <c r="D156" s="172"/>
      <c r="E156" s="173"/>
      <c r="F156" s="173"/>
      <c r="G156" s="173"/>
      <c r="H156" s="173"/>
      <c r="I156" s="173"/>
      <c r="J156" s="173"/>
      <c r="K156" s="173"/>
      <c r="L156" s="173"/>
      <c r="M156" s="173"/>
      <c r="N156" s="173"/>
      <c r="O156" s="173"/>
      <c r="P156" s="173"/>
      <c r="Q156" s="173"/>
      <c r="R156" s="173"/>
      <c r="S156" s="173"/>
      <c r="T156" s="173"/>
      <c r="U156" s="173"/>
      <c r="V156" s="173"/>
      <c r="W156" s="173"/>
      <c r="X156" s="173"/>
      <c r="Y156" s="173"/>
      <c r="Z156" s="173"/>
      <c r="AA156" s="173"/>
    </row>
    <row r="157">
      <c r="A157" s="182"/>
      <c r="B157" s="182"/>
      <c r="C157" s="172"/>
      <c r="D157" s="172"/>
      <c r="E157" s="173"/>
      <c r="F157" s="173"/>
      <c r="G157" s="173"/>
      <c r="H157" s="173"/>
      <c r="I157" s="173"/>
      <c r="J157" s="173"/>
      <c r="K157" s="173"/>
      <c r="L157" s="173"/>
      <c r="M157" s="173"/>
      <c r="N157" s="173"/>
      <c r="O157" s="173"/>
      <c r="P157" s="173"/>
      <c r="Q157" s="173"/>
      <c r="R157" s="173"/>
      <c r="S157" s="173"/>
      <c r="T157" s="173"/>
      <c r="U157" s="173"/>
      <c r="V157" s="173"/>
      <c r="W157" s="173"/>
      <c r="X157" s="173"/>
      <c r="Y157" s="173"/>
      <c r="Z157" s="173"/>
      <c r="AA157" s="173"/>
    </row>
    <row r="158">
      <c r="A158" s="182"/>
      <c r="B158" s="182"/>
      <c r="C158" s="172"/>
      <c r="D158" s="172"/>
      <c r="E158" s="173"/>
      <c r="F158" s="173"/>
      <c r="G158" s="173"/>
      <c r="H158" s="173"/>
      <c r="I158" s="173"/>
      <c r="J158" s="173"/>
      <c r="K158" s="173"/>
      <c r="L158" s="173"/>
      <c r="M158" s="173"/>
      <c r="N158" s="173"/>
      <c r="O158" s="173"/>
      <c r="P158" s="173"/>
      <c r="Q158" s="173"/>
      <c r="R158" s="173"/>
      <c r="S158" s="173"/>
      <c r="T158" s="173"/>
      <c r="U158" s="173"/>
      <c r="V158" s="173"/>
      <c r="W158" s="173"/>
      <c r="X158" s="173"/>
      <c r="Y158" s="173"/>
      <c r="Z158" s="173"/>
      <c r="AA158" s="173"/>
    </row>
    <row r="159">
      <c r="A159" s="182"/>
      <c r="B159" s="182"/>
      <c r="C159" s="172"/>
      <c r="D159" s="172"/>
      <c r="E159" s="173"/>
      <c r="F159" s="173"/>
      <c r="G159" s="173"/>
      <c r="H159" s="173"/>
      <c r="I159" s="173"/>
      <c r="J159" s="173"/>
      <c r="K159" s="173"/>
      <c r="L159" s="173"/>
      <c r="M159" s="173"/>
      <c r="N159" s="173"/>
      <c r="O159" s="173"/>
      <c r="P159" s="173"/>
      <c r="Q159" s="173"/>
      <c r="R159" s="173"/>
      <c r="S159" s="173"/>
      <c r="T159" s="173"/>
      <c r="U159" s="173"/>
      <c r="V159" s="173"/>
      <c r="W159" s="173"/>
      <c r="X159" s="173"/>
      <c r="Y159" s="173"/>
      <c r="Z159" s="173"/>
      <c r="AA159" s="173"/>
    </row>
    <row r="160">
      <c r="A160" s="182"/>
      <c r="B160" s="182"/>
      <c r="C160" s="172"/>
      <c r="D160" s="172"/>
      <c r="E160" s="173"/>
      <c r="F160" s="173"/>
      <c r="G160" s="173"/>
      <c r="H160" s="173"/>
      <c r="I160" s="173"/>
      <c r="J160" s="173"/>
      <c r="K160" s="173"/>
      <c r="L160" s="173"/>
      <c r="M160" s="173"/>
      <c r="N160" s="173"/>
      <c r="O160" s="173"/>
      <c r="P160" s="173"/>
      <c r="Q160" s="173"/>
      <c r="R160" s="173"/>
      <c r="S160" s="173"/>
      <c r="T160" s="173"/>
      <c r="U160" s="173"/>
      <c r="V160" s="173"/>
      <c r="W160" s="173"/>
      <c r="X160" s="173"/>
      <c r="Y160" s="173"/>
      <c r="Z160" s="173"/>
      <c r="AA160" s="173"/>
    </row>
    <row r="161">
      <c r="A161" s="182"/>
      <c r="B161" s="182"/>
      <c r="C161" s="172"/>
      <c r="D161" s="172"/>
      <c r="E161" s="173"/>
      <c r="F161" s="173"/>
      <c r="G161" s="173"/>
      <c r="H161" s="173"/>
      <c r="I161" s="173"/>
      <c r="J161" s="173"/>
      <c r="K161" s="173"/>
      <c r="L161" s="173"/>
      <c r="M161" s="173"/>
      <c r="N161" s="173"/>
      <c r="O161" s="173"/>
      <c r="P161" s="173"/>
      <c r="Q161" s="173"/>
      <c r="R161" s="173"/>
      <c r="S161" s="173"/>
      <c r="T161" s="173"/>
      <c r="U161" s="173"/>
      <c r="V161" s="173"/>
      <c r="W161" s="173"/>
      <c r="X161" s="173"/>
      <c r="Y161" s="173"/>
      <c r="Z161" s="173"/>
      <c r="AA161" s="173"/>
    </row>
    <row r="162">
      <c r="A162" s="182"/>
      <c r="B162" s="182"/>
      <c r="C162" s="172"/>
      <c r="D162" s="172"/>
      <c r="E162" s="173"/>
      <c r="F162" s="173"/>
      <c r="G162" s="173"/>
      <c r="H162" s="173"/>
      <c r="I162" s="173"/>
      <c r="J162" s="173"/>
      <c r="K162" s="173"/>
      <c r="L162" s="173"/>
      <c r="M162" s="173"/>
      <c r="N162" s="173"/>
      <c r="O162" s="173"/>
      <c r="P162" s="173"/>
      <c r="Q162" s="173"/>
      <c r="R162" s="173"/>
      <c r="S162" s="173"/>
      <c r="T162" s="173"/>
      <c r="U162" s="173"/>
      <c r="V162" s="173"/>
      <c r="W162" s="173"/>
      <c r="X162" s="173"/>
      <c r="Y162" s="173"/>
      <c r="Z162" s="173"/>
      <c r="AA162" s="173"/>
    </row>
    <row r="163">
      <c r="A163" s="182"/>
      <c r="B163" s="182"/>
      <c r="C163" s="172"/>
      <c r="D163" s="172"/>
      <c r="E163" s="173"/>
      <c r="F163" s="173"/>
      <c r="G163" s="173"/>
      <c r="H163" s="173"/>
      <c r="I163" s="173"/>
      <c r="J163" s="173"/>
      <c r="K163" s="173"/>
      <c r="L163" s="173"/>
      <c r="M163" s="173"/>
      <c r="N163" s="173"/>
      <c r="O163" s="173"/>
      <c r="P163" s="173"/>
      <c r="Q163" s="173"/>
      <c r="R163" s="173"/>
      <c r="S163" s="173"/>
      <c r="T163" s="173"/>
      <c r="U163" s="173"/>
      <c r="V163" s="173"/>
      <c r="W163" s="173"/>
      <c r="X163" s="173"/>
      <c r="Y163" s="173"/>
      <c r="Z163" s="173"/>
      <c r="AA163" s="173"/>
    </row>
    <row r="164">
      <c r="A164" s="182"/>
      <c r="B164" s="182"/>
      <c r="C164" s="172"/>
      <c r="D164" s="172"/>
      <c r="E164" s="173"/>
      <c r="F164" s="173"/>
      <c r="G164" s="173"/>
      <c r="H164" s="173"/>
      <c r="I164" s="173"/>
      <c r="J164" s="173"/>
      <c r="K164" s="173"/>
      <c r="L164" s="173"/>
      <c r="M164" s="173"/>
      <c r="N164" s="173"/>
      <c r="O164" s="173"/>
      <c r="P164" s="173"/>
      <c r="Q164" s="173"/>
      <c r="R164" s="173"/>
      <c r="S164" s="173"/>
      <c r="T164" s="173"/>
      <c r="U164" s="173"/>
      <c r="V164" s="173"/>
      <c r="W164" s="173"/>
      <c r="X164" s="173"/>
      <c r="Y164" s="173"/>
      <c r="Z164" s="173"/>
      <c r="AA164" s="173"/>
    </row>
    <row r="165">
      <c r="A165" s="182"/>
      <c r="B165" s="182"/>
      <c r="C165" s="172"/>
      <c r="D165" s="172"/>
      <c r="E165" s="173"/>
      <c r="F165" s="173"/>
      <c r="G165" s="173"/>
      <c r="H165" s="173"/>
      <c r="I165" s="173"/>
      <c r="J165" s="173"/>
      <c r="K165" s="173"/>
      <c r="L165" s="173"/>
      <c r="M165" s="173"/>
      <c r="N165" s="173"/>
      <c r="O165" s="173"/>
      <c r="P165" s="173"/>
      <c r="Q165" s="173"/>
      <c r="R165" s="173"/>
      <c r="S165" s="173"/>
      <c r="T165" s="173"/>
      <c r="U165" s="173"/>
      <c r="V165" s="173"/>
      <c r="W165" s="173"/>
      <c r="X165" s="173"/>
      <c r="Y165" s="173"/>
      <c r="Z165" s="173"/>
      <c r="AA165" s="173"/>
    </row>
    <row r="166">
      <c r="A166" s="182"/>
      <c r="B166" s="182"/>
      <c r="C166" s="172"/>
      <c r="D166" s="172"/>
      <c r="E166" s="173"/>
      <c r="F166" s="173"/>
      <c r="G166" s="173"/>
      <c r="H166" s="173"/>
      <c r="I166" s="173"/>
      <c r="J166" s="173"/>
      <c r="K166" s="173"/>
      <c r="L166" s="173"/>
      <c r="M166" s="173"/>
      <c r="N166" s="173"/>
      <c r="O166" s="173"/>
      <c r="P166" s="173"/>
      <c r="Q166" s="173"/>
      <c r="R166" s="173"/>
      <c r="S166" s="173"/>
      <c r="T166" s="173"/>
      <c r="U166" s="173"/>
      <c r="V166" s="173"/>
      <c r="W166" s="173"/>
      <c r="X166" s="173"/>
      <c r="Y166" s="173"/>
      <c r="Z166" s="173"/>
      <c r="AA166" s="173"/>
    </row>
    <row r="167">
      <c r="A167" s="182"/>
      <c r="B167" s="182"/>
      <c r="C167" s="172"/>
      <c r="D167" s="172"/>
      <c r="E167" s="173"/>
      <c r="F167" s="173"/>
      <c r="G167" s="173"/>
      <c r="H167" s="173"/>
      <c r="I167" s="173"/>
      <c r="J167" s="173"/>
      <c r="K167" s="173"/>
      <c r="L167" s="173"/>
      <c r="M167" s="173"/>
      <c r="N167" s="173"/>
      <c r="O167" s="173"/>
      <c r="P167" s="173"/>
      <c r="Q167" s="173"/>
      <c r="R167" s="173"/>
      <c r="S167" s="173"/>
      <c r="T167" s="173"/>
      <c r="U167" s="173"/>
      <c r="V167" s="173"/>
      <c r="W167" s="173"/>
      <c r="X167" s="173"/>
      <c r="Y167" s="173"/>
      <c r="Z167" s="173"/>
      <c r="AA167" s="173"/>
    </row>
    <row r="168">
      <c r="A168" s="182"/>
      <c r="B168" s="182"/>
      <c r="C168" s="172"/>
      <c r="D168" s="172"/>
      <c r="E168" s="173"/>
      <c r="F168" s="173"/>
      <c r="G168" s="173"/>
      <c r="H168" s="173"/>
      <c r="I168" s="173"/>
      <c r="J168" s="173"/>
      <c r="K168" s="173"/>
      <c r="L168" s="173"/>
      <c r="M168" s="173"/>
      <c r="N168" s="173"/>
      <c r="O168" s="173"/>
      <c r="P168" s="173"/>
      <c r="Q168" s="173"/>
      <c r="R168" s="173"/>
      <c r="S168" s="173"/>
      <c r="T168" s="173"/>
      <c r="U168" s="173"/>
      <c r="V168" s="173"/>
      <c r="W168" s="173"/>
      <c r="X168" s="173"/>
      <c r="Y168" s="173"/>
      <c r="Z168" s="173"/>
      <c r="AA168" s="173"/>
    </row>
    <row r="169">
      <c r="A169" s="182"/>
      <c r="B169" s="182"/>
      <c r="C169" s="172"/>
      <c r="D169" s="172"/>
      <c r="E169" s="173"/>
      <c r="F169" s="173"/>
      <c r="G169" s="173"/>
      <c r="H169" s="173"/>
      <c r="I169" s="173"/>
      <c r="J169" s="173"/>
      <c r="K169" s="173"/>
      <c r="L169" s="173"/>
      <c r="M169" s="173"/>
      <c r="N169" s="173"/>
      <c r="O169" s="173"/>
      <c r="P169" s="173"/>
      <c r="Q169" s="173"/>
      <c r="R169" s="173"/>
      <c r="S169" s="173"/>
      <c r="T169" s="173"/>
      <c r="U169" s="173"/>
      <c r="V169" s="173"/>
      <c r="W169" s="173"/>
      <c r="X169" s="173"/>
      <c r="Y169" s="173"/>
      <c r="Z169" s="173"/>
      <c r="AA169" s="173"/>
    </row>
    <row r="170">
      <c r="A170" s="182"/>
      <c r="B170" s="182"/>
      <c r="C170" s="172"/>
      <c r="D170" s="172"/>
      <c r="E170" s="173"/>
      <c r="F170" s="173"/>
      <c r="G170" s="173"/>
      <c r="H170" s="173"/>
      <c r="I170" s="173"/>
      <c r="J170" s="173"/>
      <c r="K170" s="173"/>
      <c r="L170" s="173"/>
      <c r="M170" s="173"/>
      <c r="N170" s="173"/>
      <c r="O170" s="173"/>
      <c r="P170" s="173"/>
      <c r="Q170" s="173"/>
      <c r="R170" s="173"/>
      <c r="S170" s="173"/>
      <c r="T170" s="173"/>
      <c r="U170" s="173"/>
      <c r="V170" s="173"/>
      <c r="W170" s="173"/>
      <c r="X170" s="173"/>
      <c r="Y170" s="173"/>
      <c r="Z170" s="173"/>
      <c r="AA170" s="173"/>
    </row>
    <row r="171">
      <c r="A171" s="182"/>
      <c r="B171" s="182"/>
      <c r="C171" s="172"/>
      <c r="D171" s="172"/>
      <c r="E171" s="173"/>
      <c r="F171" s="173"/>
      <c r="G171" s="173"/>
      <c r="H171" s="173"/>
      <c r="I171" s="173"/>
      <c r="J171" s="173"/>
      <c r="K171" s="173"/>
      <c r="L171" s="173"/>
      <c r="M171" s="173"/>
      <c r="N171" s="173"/>
      <c r="O171" s="173"/>
      <c r="P171" s="173"/>
      <c r="Q171" s="173"/>
      <c r="R171" s="173"/>
      <c r="S171" s="173"/>
      <c r="T171" s="173"/>
      <c r="U171" s="173"/>
      <c r="V171" s="173"/>
      <c r="W171" s="173"/>
      <c r="X171" s="173"/>
      <c r="Y171" s="173"/>
      <c r="Z171" s="173"/>
      <c r="AA171" s="173"/>
    </row>
    <row r="172">
      <c r="A172" s="182"/>
      <c r="B172" s="182"/>
      <c r="C172" s="172"/>
      <c r="D172" s="172"/>
      <c r="E172" s="173"/>
      <c r="F172" s="173"/>
      <c r="G172" s="173"/>
      <c r="H172" s="173"/>
      <c r="I172" s="173"/>
      <c r="J172" s="173"/>
      <c r="K172" s="173"/>
      <c r="L172" s="173"/>
      <c r="M172" s="173"/>
      <c r="N172" s="173"/>
      <c r="O172" s="173"/>
      <c r="P172" s="173"/>
      <c r="Q172" s="173"/>
      <c r="R172" s="173"/>
      <c r="S172" s="173"/>
      <c r="T172" s="173"/>
      <c r="U172" s="173"/>
      <c r="V172" s="173"/>
      <c r="W172" s="173"/>
      <c r="X172" s="173"/>
      <c r="Y172" s="173"/>
      <c r="Z172" s="173"/>
      <c r="AA172" s="173"/>
    </row>
    <row r="173">
      <c r="A173" s="182"/>
      <c r="B173" s="182"/>
      <c r="C173" s="172"/>
      <c r="D173" s="172"/>
      <c r="E173" s="173"/>
      <c r="F173" s="173"/>
      <c r="G173" s="173"/>
      <c r="H173" s="173"/>
      <c r="I173" s="173"/>
      <c r="J173" s="173"/>
      <c r="K173" s="173"/>
      <c r="L173" s="173"/>
      <c r="M173" s="173"/>
      <c r="N173" s="173"/>
      <c r="O173" s="173"/>
      <c r="P173" s="173"/>
      <c r="Q173" s="173"/>
      <c r="R173" s="173"/>
      <c r="S173" s="173"/>
      <c r="T173" s="173"/>
      <c r="U173" s="173"/>
      <c r="V173" s="173"/>
      <c r="W173" s="173"/>
      <c r="X173" s="173"/>
      <c r="Y173" s="173"/>
      <c r="Z173" s="173"/>
      <c r="AA173" s="173"/>
    </row>
    <row r="174">
      <c r="A174" s="182"/>
      <c r="B174" s="182"/>
      <c r="C174" s="172"/>
      <c r="D174" s="172"/>
      <c r="E174" s="173"/>
      <c r="F174" s="173"/>
      <c r="G174" s="173"/>
      <c r="H174" s="173"/>
      <c r="I174" s="173"/>
      <c r="J174" s="173"/>
      <c r="K174" s="173"/>
      <c r="L174" s="173"/>
      <c r="M174" s="173"/>
      <c r="N174" s="173"/>
      <c r="O174" s="173"/>
      <c r="P174" s="173"/>
      <c r="Q174" s="173"/>
      <c r="R174" s="173"/>
      <c r="S174" s="173"/>
      <c r="T174" s="173"/>
      <c r="U174" s="173"/>
      <c r="V174" s="173"/>
      <c r="W174" s="173"/>
      <c r="X174" s="173"/>
      <c r="Y174" s="173"/>
      <c r="Z174" s="173"/>
      <c r="AA174" s="173"/>
    </row>
    <row r="175">
      <c r="A175" s="182"/>
      <c r="B175" s="182"/>
      <c r="C175" s="172"/>
      <c r="D175" s="172"/>
      <c r="E175" s="173"/>
      <c r="F175" s="173"/>
      <c r="G175" s="173"/>
      <c r="H175" s="173"/>
      <c r="I175" s="173"/>
      <c r="J175" s="173"/>
      <c r="K175" s="173"/>
      <c r="L175" s="173"/>
      <c r="M175" s="173"/>
      <c r="N175" s="173"/>
      <c r="O175" s="173"/>
      <c r="P175" s="173"/>
      <c r="Q175" s="173"/>
      <c r="R175" s="173"/>
      <c r="S175" s="173"/>
      <c r="T175" s="173"/>
      <c r="U175" s="173"/>
      <c r="V175" s="173"/>
      <c r="W175" s="173"/>
      <c r="X175" s="173"/>
      <c r="Y175" s="173"/>
      <c r="Z175" s="173"/>
      <c r="AA175" s="173"/>
    </row>
    <row r="176">
      <c r="A176" s="182"/>
      <c r="B176" s="182"/>
      <c r="C176" s="172"/>
      <c r="D176" s="172"/>
      <c r="E176" s="173"/>
      <c r="F176" s="173"/>
      <c r="G176" s="173"/>
      <c r="H176" s="173"/>
      <c r="I176" s="173"/>
      <c r="J176" s="173"/>
      <c r="K176" s="173"/>
      <c r="L176" s="173"/>
      <c r="M176" s="173"/>
      <c r="N176" s="173"/>
      <c r="O176" s="173"/>
      <c r="P176" s="173"/>
      <c r="Q176" s="173"/>
      <c r="R176" s="173"/>
      <c r="S176" s="173"/>
      <c r="T176" s="173"/>
      <c r="U176" s="173"/>
      <c r="V176" s="173"/>
      <c r="W176" s="173"/>
      <c r="X176" s="173"/>
      <c r="Y176" s="173"/>
      <c r="Z176" s="173"/>
      <c r="AA176" s="173"/>
    </row>
    <row r="177">
      <c r="A177" s="182"/>
      <c r="B177" s="182"/>
      <c r="C177" s="172"/>
      <c r="D177" s="172"/>
      <c r="E177" s="173"/>
      <c r="F177" s="173"/>
      <c r="G177" s="173"/>
      <c r="H177" s="173"/>
      <c r="I177" s="173"/>
      <c r="J177" s="173"/>
      <c r="K177" s="173"/>
      <c r="L177" s="173"/>
      <c r="M177" s="173"/>
      <c r="N177" s="173"/>
      <c r="O177" s="173"/>
      <c r="P177" s="173"/>
      <c r="Q177" s="173"/>
      <c r="R177" s="173"/>
      <c r="S177" s="173"/>
      <c r="T177" s="173"/>
      <c r="U177" s="173"/>
      <c r="V177" s="173"/>
      <c r="W177" s="173"/>
      <c r="X177" s="173"/>
      <c r="Y177" s="173"/>
      <c r="Z177" s="173"/>
      <c r="AA177" s="173"/>
    </row>
    <row r="178">
      <c r="A178" s="182"/>
      <c r="B178" s="182"/>
      <c r="C178" s="172"/>
      <c r="D178" s="172"/>
      <c r="E178" s="173"/>
      <c r="F178" s="173"/>
      <c r="G178" s="173"/>
      <c r="H178" s="173"/>
      <c r="I178" s="173"/>
      <c r="J178" s="173"/>
      <c r="K178" s="173"/>
      <c r="L178" s="173"/>
      <c r="M178" s="173"/>
      <c r="N178" s="173"/>
      <c r="O178" s="173"/>
      <c r="P178" s="173"/>
      <c r="Q178" s="173"/>
      <c r="R178" s="173"/>
      <c r="S178" s="173"/>
      <c r="T178" s="173"/>
      <c r="U178" s="173"/>
      <c r="V178" s="173"/>
      <c r="W178" s="173"/>
      <c r="X178" s="173"/>
      <c r="Y178" s="173"/>
      <c r="Z178" s="173"/>
      <c r="AA178" s="173"/>
    </row>
    <row r="179">
      <c r="A179" s="182"/>
      <c r="B179" s="182"/>
      <c r="C179" s="172"/>
      <c r="D179" s="172"/>
      <c r="E179" s="173"/>
      <c r="F179" s="173"/>
      <c r="G179" s="173"/>
      <c r="H179" s="173"/>
      <c r="I179" s="173"/>
      <c r="J179" s="173"/>
      <c r="K179" s="173"/>
      <c r="L179" s="173"/>
      <c r="M179" s="173"/>
      <c r="N179" s="173"/>
      <c r="O179" s="173"/>
      <c r="P179" s="173"/>
      <c r="Q179" s="173"/>
      <c r="R179" s="173"/>
      <c r="S179" s="173"/>
      <c r="T179" s="173"/>
      <c r="U179" s="173"/>
      <c r="V179" s="173"/>
      <c r="W179" s="173"/>
      <c r="X179" s="173"/>
      <c r="Y179" s="173"/>
      <c r="Z179" s="173"/>
      <c r="AA179" s="173"/>
    </row>
    <row r="180">
      <c r="A180" s="182"/>
      <c r="B180" s="182"/>
      <c r="C180" s="172"/>
      <c r="D180" s="172"/>
      <c r="E180" s="173"/>
      <c r="F180" s="173"/>
      <c r="G180" s="173"/>
      <c r="H180" s="173"/>
      <c r="I180" s="173"/>
      <c r="J180" s="173"/>
      <c r="K180" s="173"/>
      <c r="L180" s="173"/>
      <c r="M180" s="173"/>
      <c r="N180" s="173"/>
      <c r="O180" s="173"/>
      <c r="P180" s="173"/>
      <c r="Q180" s="173"/>
      <c r="R180" s="173"/>
      <c r="S180" s="173"/>
      <c r="T180" s="173"/>
      <c r="U180" s="173"/>
      <c r="V180" s="173"/>
      <c r="W180" s="173"/>
      <c r="X180" s="173"/>
      <c r="Y180" s="173"/>
      <c r="Z180" s="173"/>
      <c r="AA180" s="173"/>
    </row>
    <row r="181">
      <c r="A181" s="182"/>
      <c r="B181" s="182"/>
      <c r="C181" s="172"/>
      <c r="D181" s="172"/>
      <c r="E181" s="173"/>
      <c r="F181" s="173"/>
      <c r="G181" s="173"/>
      <c r="H181" s="173"/>
      <c r="I181" s="173"/>
      <c r="J181" s="173"/>
      <c r="K181" s="173"/>
      <c r="L181" s="173"/>
      <c r="M181" s="173"/>
      <c r="N181" s="173"/>
      <c r="O181" s="173"/>
      <c r="P181" s="173"/>
      <c r="Q181" s="173"/>
      <c r="R181" s="173"/>
      <c r="S181" s="173"/>
      <c r="T181" s="173"/>
      <c r="U181" s="173"/>
      <c r="V181" s="173"/>
      <c r="W181" s="173"/>
      <c r="X181" s="173"/>
      <c r="Y181" s="173"/>
      <c r="Z181" s="173"/>
      <c r="AA181" s="173"/>
    </row>
    <row r="182">
      <c r="A182" s="182"/>
      <c r="B182" s="182"/>
      <c r="C182" s="172"/>
      <c r="D182" s="172"/>
      <c r="E182" s="173"/>
      <c r="F182" s="173"/>
      <c r="G182" s="173"/>
      <c r="H182" s="173"/>
      <c r="I182" s="173"/>
      <c r="J182" s="173"/>
      <c r="K182" s="173"/>
      <c r="L182" s="173"/>
      <c r="M182" s="173"/>
      <c r="N182" s="173"/>
      <c r="O182" s="173"/>
      <c r="P182" s="173"/>
      <c r="Q182" s="173"/>
      <c r="R182" s="173"/>
      <c r="S182" s="173"/>
      <c r="T182" s="173"/>
      <c r="U182" s="173"/>
      <c r="V182" s="173"/>
      <c r="W182" s="173"/>
      <c r="X182" s="173"/>
      <c r="Y182" s="173"/>
      <c r="Z182" s="173"/>
      <c r="AA182" s="173"/>
    </row>
    <row r="183">
      <c r="A183" s="182"/>
      <c r="B183" s="182"/>
      <c r="C183" s="172"/>
      <c r="D183" s="172"/>
      <c r="E183" s="173"/>
      <c r="F183" s="173"/>
      <c r="G183" s="173"/>
      <c r="H183" s="173"/>
      <c r="I183" s="173"/>
      <c r="J183" s="173"/>
      <c r="K183" s="173"/>
      <c r="L183" s="173"/>
      <c r="M183" s="173"/>
      <c r="N183" s="173"/>
      <c r="O183" s="173"/>
      <c r="P183" s="173"/>
      <c r="Q183" s="173"/>
      <c r="R183" s="173"/>
      <c r="S183" s="173"/>
      <c r="T183" s="173"/>
      <c r="U183" s="173"/>
      <c r="V183" s="173"/>
      <c r="W183" s="173"/>
      <c r="X183" s="173"/>
      <c r="Y183" s="173"/>
      <c r="Z183" s="173"/>
      <c r="AA183" s="173"/>
    </row>
    <row r="184">
      <c r="A184" s="182"/>
      <c r="B184" s="182"/>
      <c r="C184" s="172"/>
      <c r="D184" s="172"/>
      <c r="E184" s="173"/>
      <c r="F184" s="173"/>
      <c r="G184" s="173"/>
      <c r="H184" s="173"/>
      <c r="I184" s="173"/>
      <c r="J184" s="173"/>
      <c r="K184" s="173"/>
      <c r="L184" s="173"/>
      <c r="M184" s="173"/>
      <c r="N184" s="173"/>
      <c r="O184" s="173"/>
      <c r="P184" s="173"/>
      <c r="Q184" s="173"/>
      <c r="R184" s="173"/>
      <c r="S184" s="173"/>
      <c r="T184" s="173"/>
      <c r="U184" s="173"/>
      <c r="V184" s="173"/>
      <c r="W184" s="173"/>
      <c r="X184" s="173"/>
      <c r="Y184" s="173"/>
      <c r="Z184" s="173"/>
      <c r="AA184" s="173"/>
    </row>
    <row r="185">
      <c r="A185" s="182"/>
      <c r="B185" s="182"/>
      <c r="C185" s="172"/>
      <c r="D185" s="172"/>
      <c r="E185" s="173"/>
      <c r="F185" s="173"/>
      <c r="G185" s="173"/>
      <c r="H185" s="173"/>
      <c r="I185" s="173"/>
      <c r="J185" s="173"/>
      <c r="K185" s="173"/>
      <c r="L185" s="173"/>
      <c r="M185" s="173"/>
      <c r="N185" s="173"/>
      <c r="O185" s="173"/>
      <c r="P185" s="173"/>
      <c r="Q185" s="173"/>
      <c r="R185" s="173"/>
      <c r="S185" s="173"/>
      <c r="T185" s="173"/>
      <c r="U185" s="173"/>
      <c r="V185" s="173"/>
      <c r="W185" s="173"/>
      <c r="X185" s="173"/>
      <c r="Y185" s="173"/>
      <c r="Z185" s="173"/>
      <c r="AA185" s="173"/>
    </row>
    <row r="186">
      <c r="A186" s="182"/>
      <c r="B186" s="182"/>
      <c r="C186" s="172"/>
      <c r="D186" s="172"/>
      <c r="E186" s="173"/>
      <c r="F186" s="173"/>
      <c r="G186" s="173"/>
      <c r="H186" s="173"/>
      <c r="I186" s="173"/>
      <c r="J186" s="173"/>
      <c r="K186" s="173"/>
      <c r="L186" s="173"/>
      <c r="M186" s="173"/>
      <c r="N186" s="173"/>
      <c r="O186" s="173"/>
      <c r="P186" s="173"/>
      <c r="Q186" s="173"/>
      <c r="R186" s="173"/>
      <c r="S186" s="173"/>
      <c r="T186" s="173"/>
      <c r="U186" s="173"/>
      <c r="V186" s="173"/>
      <c r="W186" s="173"/>
      <c r="X186" s="173"/>
      <c r="Y186" s="173"/>
      <c r="Z186" s="173"/>
      <c r="AA186" s="173"/>
    </row>
    <row r="187">
      <c r="A187" s="182"/>
      <c r="B187" s="182"/>
      <c r="C187" s="172"/>
      <c r="D187" s="172"/>
      <c r="E187" s="173"/>
      <c r="F187" s="173"/>
      <c r="G187" s="173"/>
      <c r="H187" s="173"/>
      <c r="I187" s="173"/>
      <c r="J187" s="173"/>
      <c r="K187" s="173"/>
      <c r="L187" s="173"/>
      <c r="M187" s="173"/>
      <c r="N187" s="173"/>
      <c r="O187" s="173"/>
      <c r="P187" s="173"/>
      <c r="Q187" s="173"/>
      <c r="R187" s="173"/>
      <c r="S187" s="173"/>
      <c r="T187" s="173"/>
      <c r="U187" s="173"/>
      <c r="V187" s="173"/>
      <c r="W187" s="173"/>
      <c r="X187" s="173"/>
      <c r="Y187" s="173"/>
      <c r="Z187" s="173"/>
      <c r="AA187" s="173"/>
    </row>
    <row r="188">
      <c r="A188" s="182"/>
      <c r="B188" s="182"/>
      <c r="C188" s="172"/>
      <c r="D188" s="172"/>
      <c r="E188" s="173"/>
      <c r="F188" s="173"/>
      <c r="G188" s="173"/>
      <c r="H188" s="173"/>
      <c r="I188" s="173"/>
      <c r="J188" s="173"/>
      <c r="K188" s="173"/>
      <c r="L188" s="173"/>
      <c r="M188" s="173"/>
      <c r="N188" s="173"/>
      <c r="O188" s="173"/>
      <c r="P188" s="173"/>
      <c r="Q188" s="173"/>
      <c r="R188" s="173"/>
      <c r="S188" s="173"/>
      <c r="T188" s="173"/>
      <c r="U188" s="173"/>
      <c r="V188" s="173"/>
      <c r="W188" s="173"/>
      <c r="X188" s="173"/>
      <c r="Y188" s="173"/>
      <c r="Z188" s="173"/>
      <c r="AA188" s="173"/>
    </row>
    <row r="189">
      <c r="A189" s="182"/>
      <c r="B189" s="182"/>
      <c r="C189" s="172"/>
      <c r="D189" s="172"/>
      <c r="E189" s="173"/>
      <c r="F189" s="173"/>
      <c r="G189" s="173"/>
      <c r="H189" s="173"/>
      <c r="I189" s="173"/>
      <c r="J189" s="173"/>
      <c r="K189" s="173"/>
      <c r="L189" s="173"/>
      <c r="M189" s="173"/>
      <c r="N189" s="173"/>
      <c r="O189" s="173"/>
      <c r="P189" s="173"/>
      <c r="Q189" s="173"/>
      <c r="R189" s="173"/>
      <c r="S189" s="173"/>
      <c r="T189" s="173"/>
      <c r="U189" s="173"/>
      <c r="V189" s="173"/>
      <c r="W189" s="173"/>
      <c r="X189" s="173"/>
      <c r="Y189" s="173"/>
      <c r="Z189" s="173"/>
      <c r="AA189" s="173"/>
    </row>
    <row r="190">
      <c r="A190" s="182"/>
      <c r="B190" s="182"/>
      <c r="C190" s="172"/>
      <c r="D190" s="172"/>
      <c r="E190" s="173"/>
      <c r="F190" s="173"/>
      <c r="G190" s="173"/>
      <c r="H190" s="173"/>
      <c r="I190" s="173"/>
      <c r="J190" s="173"/>
      <c r="K190" s="173"/>
      <c r="L190" s="173"/>
      <c r="M190" s="173"/>
      <c r="N190" s="173"/>
      <c r="O190" s="173"/>
      <c r="P190" s="173"/>
      <c r="Q190" s="173"/>
      <c r="R190" s="173"/>
      <c r="S190" s="173"/>
      <c r="T190" s="173"/>
      <c r="U190" s="173"/>
      <c r="V190" s="173"/>
      <c r="W190" s="173"/>
      <c r="X190" s="173"/>
      <c r="Y190" s="173"/>
      <c r="Z190" s="173"/>
      <c r="AA190" s="173"/>
    </row>
    <row r="191">
      <c r="A191" s="182"/>
      <c r="B191" s="182"/>
      <c r="C191" s="172"/>
      <c r="D191" s="172"/>
      <c r="E191" s="173"/>
      <c r="F191" s="173"/>
      <c r="G191" s="173"/>
      <c r="H191" s="173"/>
      <c r="I191" s="173"/>
      <c r="J191" s="173"/>
      <c r="K191" s="173"/>
      <c r="L191" s="173"/>
      <c r="M191" s="173"/>
      <c r="N191" s="173"/>
      <c r="O191" s="173"/>
      <c r="P191" s="173"/>
      <c r="Q191" s="173"/>
      <c r="R191" s="173"/>
      <c r="S191" s="173"/>
      <c r="T191" s="173"/>
      <c r="U191" s="173"/>
      <c r="V191" s="173"/>
      <c r="W191" s="173"/>
      <c r="X191" s="173"/>
      <c r="Y191" s="173"/>
      <c r="Z191" s="173"/>
      <c r="AA191" s="173"/>
    </row>
    <row r="192">
      <c r="A192" s="182"/>
      <c r="B192" s="182"/>
      <c r="C192" s="172"/>
      <c r="D192" s="172"/>
      <c r="E192" s="173"/>
      <c r="F192" s="173"/>
      <c r="G192" s="173"/>
      <c r="H192" s="173"/>
      <c r="I192" s="173"/>
      <c r="J192" s="173"/>
      <c r="K192" s="173"/>
      <c r="L192" s="173"/>
      <c r="M192" s="173"/>
      <c r="N192" s="173"/>
      <c r="O192" s="173"/>
      <c r="P192" s="173"/>
      <c r="Q192" s="173"/>
      <c r="R192" s="173"/>
      <c r="S192" s="173"/>
      <c r="T192" s="173"/>
      <c r="U192" s="173"/>
      <c r="V192" s="173"/>
      <c r="W192" s="173"/>
      <c r="X192" s="173"/>
      <c r="Y192" s="173"/>
      <c r="Z192" s="173"/>
      <c r="AA192" s="173"/>
    </row>
    <row r="193">
      <c r="A193" s="182"/>
      <c r="B193" s="182"/>
      <c r="C193" s="172"/>
      <c r="D193" s="172"/>
      <c r="E193" s="173"/>
      <c r="F193" s="173"/>
      <c r="G193" s="173"/>
      <c r="H193" s="173"/>
      <c r="I193" s="173"/>
      <c r="J193" s="173"/>
      <c r="K193" s="173"/>
      <c r="L193" s="173"/>
      <c r="M193" s="173"/>
      <c r="N193" s="173"/>
      <c r="O193" s="173"/>
      <c r="P193" s="173"/>
      <c r="Q193" s="173"/>
      <c r="R193" s="173"/>
      <c r="S193" s="173"/>
      <c r="T193" s="173"/>
      <c r="U193" s="173"/>
      <c r="V193" s="173"/>
      <c r="W193" s="173"/>
      <c r="X193" s="173"/>
      <c r="Y193" s="173"/>
      <c r="Z193" s="173"/>
      <c r="AA193" s="173"/>
    </row>
    <row r="194">
      <c r="A194" s="182"/>
      <c r="B194" s="182"/>
      <c r="C194" s="172"/>
      <c r="D194" s="172"/>
      <c r="E194" s="173"/>
      <c r="F194" s="173"/>
      <c r="G194" s="173"/>
      <c r="H194" s="173"/>
      <c r="I194" s="173"/>
      <c r="J194" s="173"/>
      <c r="K194" s="173"/>
      <c r="L194" s="173"/>
      <c r="M194" s="173"/>
      <c r="N194" s="173"/>
      <c r="O194" s="173"/>
      <c r="P194" s="173"/>
      <c r="Q194" s="173"/>
      <c r="R194" s="173"/>
      <c r="S194" s="173"/>
      <c r="T194" s="173"/>
      <c r="U194" s="173"/>
      <c r="V194" s="173"/>
      <c r="W194" s="173"/>
      <c r="X194" s="173"/>
      <c r="Y194" s="173"/>
      <c r="Z194" s="173"/>
      <c r="AA194" s="173"/>
    </row>
    <row r="195">
      <c r="A195" s="182"/>
      <c r="B195" s="182"/>
      <c r="C195" s="172"/>
      <c r="D195" s="172"/>
      <c r="E195" s="173"/>
      <c r="F195" s="173"/>
      <c r="G195" s="173"/>
      <c r="H195" s="173"/>
      <c r="I195" s="173"/>
      <c r="J195" s="173"/>
      <c r="K195" s="173"/>
      <c r="L195" s="173"/>
      <c r="M195" s="173"/>
      <c r="N195" s="173"/>
      <c r="O195" s="173"/>
      <c r="P195" s="173"/>
      <c r="Q195" s="173"/>
      <c r="R195" s="173"/>
      <c r="S195" s="173"/>
      <c r="T195" s="173"/>
      <c r="U195" s="173"/>
      <c r="V195" s="173"/>
      <c r="W195" s="173"/>
      <c r="X195" s="173"/>
      <c r="Y195" s="173"/>
      <c r="Z195" s="173"/>
      <c r="AA195" s="173"/>
    </row>
    <row r="196">
      <c r="A196" s="182"/>
      <c r="B196" s="182"/>
      <c r="C196" s="172"/>
      <c r="D196" s="172"/>
      <c r="E196" s="173"/>
      <c r="F196" s="173"/>
      <c r="G196" s="173"/>
      <c r="H196" s="173"/>
      <c r="I196" s="173"/>
      <c r="J196" s="173"/>
      <c r="K196" s="173"/>
      <c r="L196" s="173"/>
      <c r="M196" s="173"/>
      <c r="N196" s="173"/>
      <c r="O196" s="173"/>
      <c r="P196" s="173"/>
      <c r="Q196" s="173"/>
      <c r="R196" s="173"/>
      <c r="S196" s="173"/>
      <c r="T196" s="173"/>
      <c r="U196" s="173"/>
      <c r="V196" s="173"/>
      <c r="W196" s="173"/>
      <c r="X196" s="173"/>
      <c r="Y196" s="173"/>
      <c r="Z196" s="173"/>
      <c r="AA196" s="173"/>
    </row>
    <row r="197">
      <c r="A197" s="182"/>
      <c r="B197" s="182"/>
      <c r="C197" s="172"/>
      <c r="D197" s="172"/>
      <c r="E197" s="173"/>
      <c r="F197" s="173"/>
      <c r="G197" s="173"/>
      <c r="H197" s="173"/>
      <c r="I197" s="173"/>
      <c r="J197" s="173"/>
      <c r="K197" s="173"/>
      <c r="L197" s="173"/>
      <c r="M197" s="173"/>
      <c r="N197" s="173"/>
      <c r="O197" s="173"/>
      <c r="P197" s="173"/>
      <c r="Q197" s="173"/>
      <c r="R197" s="173"/>
      <c r="S197" s="173"/>
      <c r="T197" s="173"/>
      <c r="U197" s="173"/>
      <c r="V197" s="173"/>
      <c r="W197" s="173"/>
      <c r="X197" s="173"/>
      <c r="Y197" s="173"/>
      <c r="Z197" s="173"/>
      <c r="AA197" s="173"/>
    </row>
    <row r="198">
      <c r="A198" s="182"/>
      <c r="B198" s="182"/>
      <c r="C198" s="172"/>
      <c r="D198" s="172"/>
      <c r="E198" s="173"/>
      <c r="F198" s="173"/>
      <c r="G198" s="173"/>
      <c r="H198" s="173"/>
      <c r="I198" s="173"/>
      <c r="J198" s="173"/>
      <c r="K198" s="173"/>
      <c r="L198" s="173"/>
      <c r="M198" s="173"/>
      <c r="N198" s="173"/>
      <c r="O198" s="173"/>
      <c r="P198" s="173"/>
      <c r="Q198" s="173"/>
      <c r="R198" s="173"/>
      <c r="S198" s="173"/>
      <c r="T198" s="173"/>
      <c r="U198" s="173"/>
      <c r="V198" s="173"/>
      <c r="W198" s="173"/>
      <c r="X198" s="173"/>
      <c r="Y198" s="173"/>
      <c r="Z198" s="173"/>
      <c r="AA198" s="173"/>
    </row>
    <row r="199">
      <c r="A199" s="182"/>
      <c r="B199" s="182"/>
      <c r="C199" s="172"/>
      <c r="D199" s="172"/>
      <c r="E199" s="173"/>
      <c r="F199" s="173"/>
      <c r="G199" s="173"/>
      <c r="H199" s="173"/>
      <c r="I199" s="173"/>
      <c r="J199" s="173"/>
      <c r="K199" s="173"/>
      <c r="L199" s="173"/>
      <c r="M199" s="173"/>
      <c r="N199" s="173"/>
      <c r="O199" s="173"/>
      <c r="P199" s="173"/>
      <c r="Q199" s="173"/>
      <c r="R199" s="173"/>
      <c r="S199" s="173"/>
      <c r="T199" s="173"/>
      <c r="U199" s="173"/>
      <c r="V199" s="173"/>
      <c r="W199" s="173"/>
      <c r="X199" s="173"/>
      <c r="Y199" s="173"/>
      <c r="Z199" s="173"/>
      <c r="AA199" s="173"/>
    </row>
    <row r="200">
      <c r="A200" s="182"/>
      <c r="B200" s="182"/>
      <c r="C200" s="172"/>
      <c r="D200" s="172"/>
      <c r="E200" s="173"/>
      <c r="F200" s="173"/>
      <c r="G200" s="173"/>
      <c r="H200" s="173"/>
      <c r="I200" s="173"/>
      <c r="J200" s="173"/>
      <c r="K200" s="173"/>
      <c r="L200" s="173"/>
      <c r="M200" s="173"/>
      <c r="N200" s="173"/>
      <c r="O200" s="173"/>
      <c r="P200" s="173"/>
      <c r="Q200" s="173"/>
      <c r="R200" s="173"/>
      <c r="S200" s="173"/>
      <c r="T200" s="173"/>
      <c r="U200" s="173"/>
      <c r="V200" s="173"/>
      <c r="W200" s="173"/>
      <c r="X200" s="173"/>
      <c r="Y200" s="173"/>
      <c r="Z200" s="173"/>
      <c r="AA200" s="173"/>
    </row>
    <row r="201">
      <c r="A201" s="182"/>
      <c r="B201" s="182"/>
      <c r="C201" s="172"/>
      <c r="D201" s="172"/>
      <c r="E201" s="173"/>
      <c r="F201" s="173"/>
      <c r="G201" s="173"/>
      <c r="H201" s="173"/>
      <c r="I201" s="173"/>
      <c r="J201" s="173"/>
      <c r="K201" s="173"/>
      <c r="L201" s="173"/>
      <c r="M201" s="173"/>
      <c r="N201" s="173"/>
      <c r="O201" s="173"/>
      <c r="P201" s="173"/>
      <c r="Q201" s="173"/>
      <c r="R201" s="173"/>
      <c r="S201" s="173"/>
      <c r="T201" s="173"/>
      <c r="U201" s="173"/>
      <c r="V201" s="173"/>
      <c r="W201" s="173"/>
      <c r="X201" s="173"/>
      <c r="Y201" s="173"/>
      <c r="Z201" s="173"/>
      <c r="AA201" s="173"/>
    </row>
    <row r="202">
      <c r="A202" s="182"/>
      <c r="B202" s="182"/>
      <c r="C202" s="172"/>
      <c r="D202" s="172"/>
      <c r="E202" s="173"/>
      <c r="F202" s="173"/>
      <c r="G202" s="173"/>
      <c r="H202" s="173"/>
      <c r="I202" s="173"/>
      <c r="J202" s="173"/>
      <c r="K202" s="173"/>
      <c r="L202" s="173"/>
      <c r="M202" s="173"/>
      <c r="N202" s="173"/>
      <c r="O202" s="173"/>
      <c r="P202" s="173"/>
      <c r="Q202" s="173"/>
      <c r="R202" s="173"/>
      <c r="S202" s="173"/>
      <c r="T202" s="173"/>
      <c r="U202" s="173"/>
      <c r="V202" s="173"/>
      <c r="W202" s="173"/>
      <c r="X202" s="173"/>
      <c r="Y202" s="173"/>
      <c r="Z202" s="173"/>
      <c r="AA202" s="173"/>
    </row>
    <row r="203">
      <c r="A203" s="182"/>
      <c r="B203" s="182"/>
      <c r="C203" s="172"/>
      <c r="D203" s="172"/>
      <c r="E203" s="173"/>
      <c r="F203" s="173"/>
      <c r="G203" s="173"/>
      <c r="H203" s="173"/>
      <c r="I203" s="173"/>
      <c r="J203" s="173"/>
      <c r="K203" s="173"/>
      <c r="L203" s="173"/>
      <c r="M203" s="173"/>
      <c r="N203" s="173"/>
      <c r="O203" s="173"/>
      <c r="P203" s="173"/>
      <c r="Q203" s="173"/>
      <c r="R203" s="173"/>
      <c r="S203" s="173"/>
      <c r="T203" s="173"/>
      <c r="U203" s="173"/>
      <c r="V203" s="173"/>
      <c r="W203" s="173"/>
      <c r="X203" s="173"/>
      <c r="Y203" s="173"/>
      <c r="Z203" s="173"/>
      <c r="AA203" s="173"/>
    </row>
    <row r="204">
      <c r="A204" s="182"/>
      <c r="B204" s="182"/>
      <c r="C204" s="172"/>
      <c r="D204" s="172"/>
      <c r="E204" s="173"/>
      <c r="F204" s="173"/>
      <c r="G204" s="173"/>
      <c r="H204" s="173"/>
      <c r="I204" s="173"/>
      <c r="J204" s="173"/>
      <c r="K204" s="173"/>
      <c r="L204" s="173"/>
      <c r="M204" s="173"/>
      <c r="N204" s="173"/>
      <c r="O204" s="173"/>
      <c r="P204" s="173"/>
      <c r="Q204" s="173"/>
      <c r="R204" s="173"/>
      <c r="S204" s="173"/>
      <c r="T204" s="173"/>
      <c r="U204" s="173"/>
      <c r="V204" s="173"/>
      <c r="W204" s="173"/>
      <c r="X204" s="173"/>
      <c r="Y204" s="173"/>
      <c r="Z204" s="173"/>
      <c r="AA204" s="173"/>
    </row>
    <row r="205">
      <c r="A205" s="182"/>
      <c r="B205" s="182"/>
      <c r="C205" s="172"/>
      <c r="D205" s="172"/>
      <c r="E205" s="173"/>
      <c r="F205" s="173"/>
      <c r="G205" s="173"/>
      <c r="H205" s="173"/>
      <c r="I205" s="173"/>
      <c r="J205" s="173"/>
      <c r="K205" s="173"/>
      <c r="L205" s="173"/>
      <c r="M205" s="173"/>
      <c r="N205" s="173"/>
      <c r="O205" s="173"/>
      <c r="P205" s="173"/>
      <c r="Q205" s="173"/>
      <c r="R205" s="173"/>
      <c r="S205" s="173"/>
      <c r="T205" s="173"/>
      <c r="U205" s="173"/>
      <c r="V205" s="173"/>
      <c r="W205" s="173"/>
      <c r="X205" s="173"/>
      <c r="Y205" s="173"/>
      <c r="Z205" s="173"/>
      <c r="AA205" s="173"/>
    </row>
    <row r="206">
      <c r="A206" s="182"/>
      <c r="B206" s="182"/>
      <c r="C206" s="172"/>
      <c r="D206" s="172"/>
      <c r="E206" s="173"/>
      <c r="F206" s="173"/>
      <c r="G206" s="173"/>
      <c r="H206" s="173"/>
      <c r="I206" s="173"/>
      <c r="J206" s="173"/>
      <c r="K206" s="173"/>
      <c r="L206" s="173"/>
      <c r="M206" s="173"/>
      <c r="N206" s="173"/>
      <c r="O206" s="173"/>
      <c r="P206" s="173"/>
      <c r="Q206" s="173"/>
      <c r="R206" s="173"/>
      <c r="S206" s="173"/>
      <c r="T206" s="173"/>
      <c r="U206" s="173"/>
      <c r="V206" s="173"/>
      <c r="W206" s="173"/>
      <c r="X206" s="173"/>
      <c r="Y206" s="173"/>
      <c r="Z206" s="173"/>
      <c r="AA206" s="173"/>
    </row>
    <row r="207">
      <c r="A207" s="182"/>
      <c r="B207" s="182"/>
      <c r="C207" s="172"/>
      <c r="D207" s="172"/>
      <c r="E207" s="173"/>
      <c r="F207" s="173"/>
      <c r="G207" s="173"/>
      <c r="H207" s="173"/>
      <c r="I207" s="173"/>
      <c r="J207" s="173"/>
      <c r="K207" s="173"/>
      <c r="L207" s="173"/>
      <c r="M207" s="173"/>
      <c r="N207" s="173"/>
      <c r="O207" s="173"/>
      <c r="P207" s="173"/>
      <c r="Q207" s="173"/>
      <c r="R207" s="173"/>
      <c r="S207" s="173"/>
      <c r="T207" s="173"/>
      <c r="U207" s="173"/>
      <c r="V207" s="173"/>
      <c r="W207" s="173"/>
      <c r="X207" s="173"/>
      <c r="Y207" s="173"/>
      <c r="Z207" s="173"/>
      <c r="AA207" s="173"/>
    </row>
    <row r="208">
      <c r="A208" s="182"/>
      <c r="B208" s="182"/>
      <c r="C208" s="172"/>
      <c r="D208" s="172"/>
      <c r="E208" s="173"/>
      <c r="F208" s="173"/>
      <c r="G208" s="173"/>
      <c r="H208" s="173"/>
      <c r="I208" s="173"/>
      <c r="J208" s="173"/>
      <c r="K208" s="173"/>
      <c r="L208" s="173"/>
      <c r="M208" s="173"/>
      <c r="N208" s="173"/>
      <c r="O208" s="173"/>
      <c r="P208" s="173"/>
      <c r="Q208" s="173"/>
      <c r="R208" s="173"/>
      <c r="S208" s="173"/>
      <c r="T208" s="173"/>
      <c r="U208" s="173"/>
      <c r="V208" s="173"/>
      <c r="W208" s="173"/>
      <c r="X208" s="173"/>
      <c r="Y208" s="173"/>
      <c r="Z208" s="173"/>
      <c r="AA208" s="173"/>
    </row>
    <row r="209">
      <c r="A209" s="182"/>
      <c r="B209" s="182"/>
      <c r="C209" s="172"/>
      <c r="D209" s="172"/>
      <c r="E209" s="173"/>
      <c r="F209" s="173"/>
      <c r="G209" s="173"/>
      <c r="H209" s="173"/>
      <c r="I209" s="173"/>
      <c r="J209" s="173"/>
      <c r="K209" s="173"/>
      <c r="L209" s="173"/>
      <c r="M209" s="173"/>
      <c r="N209" s="173"/>
      <c r="O209" s="173"/>
      <c r="P209" s="173"/>
      <c r="Q209" s="173"/>
      <c r="R209" s="173"/>
      <c r="S209" s="173"/>
      <c r="T209" s="173"/>
      <c r="U209" s="173"/>
      <c r="V209" s="173"/>
      <c r="W209" s="173"/>
      <c r="X209" s="173"/>
      <c r="Y209" s="173"/>
      <c r="Z209" s="173"/>
      <c r="AA209" s="173"/>
    </row>
    <row r="210">
      <c r="A210" s="182"/>
      <c r="B210" s="182"/>
      <c r="C210" s="172"/>
      <c r="D210" s="172"/>
      <c r="E210" s="173"/>
      <c r="F210" s="173"/>
      <c r="G210" s="173"/>
      <c r="H210" s="173"/>
      <c r="I210" s="173"/>
      <c r="J210" s="173"/>
      <c r="K210" s="173"/>
      <c r="L210" s="173"/>
      <c r="M210" s="173"/>
      <c r="N210" s="173"/>
      <c r="O210" s="173"/>
      <c r="P210" s="173"/>
      <c r="Q210" s="173"/>
      <c r="R210" s="173"/>
      <c r="S210" s="173"/>
      <c r="T210" s="173"/>
      <c r="U210" s="173"/>
      <c r="V210" s="173"/>
      <c r="W210" s="173"/>
      <c r="X210" s="173"/>
      <c r="Y210" s="173"/>
      <c r="Z210" s="173"/>
      <c r="AA210" s="173"/>
    </row>
    <row r="211">
      <c r="A211" s="182"/>
      <c r="B211" s="182"/>
      <c r="C211" s="172"/>
      <c r="D211" s="172"/>
      <c r="E211" s="173"/>
      <c r="F211" s="173"/>
      <c r="G211" s="173"/>
      <c r="H211" s="173"/>
      <c r="I211" s="173"/>
      <c r="J211" s="173"/>
      <c r="K211" s="173"/>
      <c r="L211" s="173"/>
      <c r="M211" s="173"/>
      <c r="N211" s="173"/>
      <c r="O211" s="173"/>
      <c r="P211" s="173"/>
      <c r="Q211" s="173"/>
      <c r="R211" s="173"/>
      <c r="S211" s="173"/>
      <c r="T211" s="173"/>
      <c r="U211" s="173"/>
      <c r="V211" s="173"/>
      <c r="W211" s="173"/>
      <c r="X211" s="173"/>
      <c r="Y211" s="173"/>
      <c r="Z211" s="173"/>
      <c r="AA211" s="173"/>
    </row>
    <row r="212">
      <c r="A212" s="182"/>
      <c r="B212" s="182"/>
      <c r="C212" s="172"/>
      <c r="D212" s="172"/>
      <c r="E212" s="173"/>
      <c r="F212" s="173"/>
      <c r="G212" s="173"/>
      <c r="H212" s="173"/>
      <c r="I212" s="173"/>
      <c r="J212" s="173"/>
      <c r="K212" s="173"/>
      <c r="L212" s="173"/>
      <c r="M212" s="173"/>
      <c r="N212" s="173"/>
      <c r="O212" s="173"/>
      <c r="P212" s="173"/>
      <c r="Q212" s="173"/>
      <c r="R212" s="173"/>
      <c r="S212" s="173"/>
      <c r="T212" s="173"/>
      <c r="U212" s="173"/>
      <c r="V212" s="173"/>
      <c r="W212" s="173"/>
      <c r="X212" s="173"/>
      <c r="Y212" s="173"/>
      <c r="Z212" s="173"/>
      <c r="AA212" s="173"/>
    </row>
    <row r="213">
      <c r="A213" s="182"/>
      <c r="B213" s="182"/>
      <c r="C213" s="172"/>
      <c r="D213" s="172"/>
      <c r="E213" s="173"/>
      <c r="F213" s="173"/>
      <c r="G213" s="173"/>
      <c r="H213" s="173"/>
      <c r="I213" s="173"/>
      <c r="J213" s="173"/>
      <c r="K213" s="173"/>
      <c r="L213" s="173"/>
      <c r="M213" s="173"/>
      <c r="N213" s="173"/>
      <c r="O213" s="173"/>
      <c r="P213" s="173"/>
      <c r="Q213" s="173"/>
      <c r="R213" s="173"/>
      <c r="S213" s="173"/>
      <c r="T213" s="173"/>
      <c r="U213" s="173"/>
      <c r="V213" s="173"/>
      <c r="W213" s="173"/>
      <c r="X213" s="173"/>
      <c r="Y213" s="173"/>
      <c r="Z213" s="173"/>
      <c r="AA213" s="173"/>
    </row>
    <row r="214">
      <c r="A214" s="182"/>
      <c r="B214" s="182"/>
      <c r="C214" s="172"/>
      <c r="D214" s="172"/>
      <c r="E214" s="173"/>
      <c r="F214" s="173"/>
      <c r="G214" s="173"/>
      <c r="H214" s="173"/>
      <c r="I214" s="173"/>
      <c r="J214" s="173"/>
      <c r="K214" s="173"/>
      <c r="L214" s="173"/>
      <c r="M214" s="173"/>
      <c r="N214" s="173"/>
      <c r="O214" s="173"/>
      <c r="P214" s="173"/>
      <c r="Q214" s="173"/>
      <c r="R214" s="173"/>
      <c r="S214" s="173"/>
      <c r="T214" s="173"/>
      <c r="U214" s="173"/>
      <c r="V214" s="173"/>
      <c r="W214" s="173"/>
      <c r="X214" s="173"/>
      <c r="Y214" s="173"/>
      <c r="Z214" s="173"/>
      <c r="AA214" s="173"/>
    </row>
    <row r="215">
      <c r="A215" s="182"/>
      <c r="B215" s="182"/>
      <c r="C215" s="172"/>
      <c r="D215" s="172"/>
      <c r="E215" s="173"/>
      <c r="F215" s="173"/>
      <c r="G215" s="173"/>
      <c r="H215" s="173"/>
      <c r="I215" s="173"/>
      <c r="J215" s="173"/>
      <c r="K215" s="173"/>
      <c r="L215" s="173"/>
      <c r="M215" s="173"/>
      <c r="N215" s="173"/>
      <c r="O215" s="173"/>
      <c r="P215" s="173"/>
      <c r="Q215" s="173"/>
      <c r="R215" s="173"/>
      <c r="S215" s="173"/>
      <c r="T215" s="173"/>
      <c r="U215" s="173"/>
      <c r="V215" s="173"/>
      <c r="W215" s="173"/>
      <c r="X215" s="173"/>
      <c r="Y215" s="173"/>
      <c r="Z215" s="173"/>
      <c r="AA215" s="173"/>
    </row>
    <row r="216">
      <c r="A216" s="182"/>
      <c r="B216" s="182"/>
      <c r="C216" s="172"/>
      <c r="D216" s="172"/>
      <c r="E216" s="173"/>
      <c r="F216" s="173"/>
      <c r="G216" s="173"/>
      <c r="H216" s="173"/>
      <c r="I216" s="173"/>
      <c r="J216" s="173"/>
      <c r="K216" s="173"/>
      <c r="L216" s="173"/>
      <c r="M216" s="173"/>
      <c r="N216" s="173"/>
      <c r="O216" s="173"/>
      <c r="P216" s="173"/>
      <c r="Q216" s="173"/>
      <c r="R216" s="173"/>
      <c r="S216" s="173"/>
      <c r="T216" s="173"/>
      <c r="U216" s="173"/>
      <c r="V216" s="173"/>
      <c r="W216" s="173"/>
      <c r="X216" s="173"/>
      <c r="Y216" s="173"/>
      <c r="Z216" s="173"/>
      <c r="AA216" s="173"/>
    </row>
    <row r="217">
      <c r="A217" s="182"/>
      <c r="B217" s="182"/>
      <c r="C217" s="172"/>
      <c r="D217" s="172"/>
      <c r="E217" s="173"/>
      <c r="F217" s="173"/>
      <c r="G217" s="173"/>
      <c r="H217" s="173"/>
      <c r="I217" s="173"/>
      <c r="J217" s="173"/>
      <c r="K217" s="173"/>
      <c r="L217" s="173"/>
      <c r="M217" s="173"/>
      <c r="N217" s="173"/>
      <c r="O217" s="173"/>
      <c r="P217" s="173"/>
      <c r="Q217" s="173"/>
      <c r="R217" s="173"/>
      <c r="S217" s="173"/>
      <c r="T217" s="173"/>
      <c r="U217" s="173"/>
      <c r="V217" s="173"/>
      <c r="W217" s="173"/>
      <c r="X217" s="173"/>
      <c r="Y217" s="173"/>
      <c r="Z217" s="173"/>
      <c r="AA217" s="173"/>
    </row>
    <row r="218">
      <c r="A218" s="182"/>
      <c r="B218" s="182"/>
      <c r="C218" s="172"/>
      <c r="D218" s="172"/>
      <c r="E218" s="173"/>
      <c r="F218" s="173"/>
      <c r="G218" s="173"/>
      <c r="H218" s="173"/>
      <c r="I218" s="173"/>
      <c r="J218" s="173"/>
      <c r="K218" s="173"/>
      <c r="L218" s="173"/>
      <c r="M218" s="173"/>
      <c r="N218" s="173"/>
      <c r="O218" s="173"/>
      <c r="P218" s="173"/>
      <c r="Q218" s="173"/>
      <c r="R218" s="173"/>
      <c r="S218" s="173"/>
      <c r="T218" s="173"/>
      <c r="U218" s="173"/>
      <c r="V218" s="173"/>
      <c r="W218" s="173"/>
      <c r="X218" s="173"/>
      <c r="Y218" s="173"/>
      <c r="Z218" s="173"/>
      <c r="AA218" s="173"/>
    </row>
    <row r="219">
      <c r="A219" s="182"/>
      <c r="B219" s="182"/>
      <c r="C219" s="172"/>
      <c r="D219" s="172"/>
      <c r="E219" s="173"/>
      <c r="F219" s="173"/>
      <c r="G219" s="173"/>
      <c r="H219" s="173"/>
      <c r="I219" s="173"/>
      <c r="J219" s="173"/>
      <c r="K219" s="173"/>
      <c r="L219" s="173"/>
      <c r="M219" s="173"/>
      <c r="N219" s="173"/>
      <c r="O219" s="173"/>
      <c r="P219" s="173"/>
      <c r="Q219" s="173"/>
      <c r="R219" s="173"/>
      <c r="S219" s="173"/>
      <c r="T219" s="173"/>
      <c r="U219" s="173"/>
      <c r="V219" s="173"/>
      <c r="W219" s="173"/>
      <c r="X219" s="173"/>
      <c r="Y219" s="173"/>
      <c r="Z219" s="173"/>
      <c r="AA219" s="173"/>
    </row>
    <row r="220">
      <c r="A220" s="182"/>
      <c r="B220" s="182"/>
      <c r="C220" s="172"/>
      <c r="D220" s="172"/>
      <c r="E220" s="173"/>
      <c r="F220" s="173"/>
      <c r="G220" s="173"/>
      <c r="H220" s="173"/>
      <c r="I220" s="173"/>
      <c r="J220" s="173"/>
      <c r="K220" s="173"/>
      <c r="L220" s="173"/>
      <c r="M220" s="173"/>
      <c r="N220" s="173"/>
      <c r="O220" s="173"/>
      <c r="P220" s="173"/>
      <c r="Q220" s="173"/>
      <c r="R220" s="173"/>
      <c r="S220" s="173"/>
      <c r="T220" s="173"/>
      <c r="U220" s="173"/>
      <c r="V220" s="173"/>
      <c r="W220" s="173"/>
      <c r="X220" s="173"/>
      <c r="Y220" s="173"/>
      <c r="Z220" s="173"/>
      <c r="AA220" s="173"/>
    </row>
    <row r="221">
      <c r="A221" s="182"/>
      <c r="B221" s="182"/>
      <c r="C221" s="172"/>
      <c r="D221" s="172"/>
      <c r="E221" s="173"/>
      <c r="F221" s="173"/>
      <c r="G221" s="173"/>
      <c r="H221" s="173"/>
      <c r="I221" s="173"/>
      <c r="J221" s="173"/>
      <c r="K221" s="173"/>
      <c r="L221" s="173"/>
      <c r="M221" s="173"/>
      <c r="N221" s="173"/>
      <c r="O221" s="173"/>
      <c r="P221" s="173"/>
      <c r="Q221" s="173"/>
      <c r="R221" s="173"/>
      <c r="S221" s="173"/>
      <c r="T221" s="173"/>
      <c r="U221" s="173"/>
      <c r="V221" s="173"/>
      <c r="W221" s="173"/>
      <c r="X221" s="173"/>
      <c r="Y221" s="173"/>
      <c r="Z221" s="173"/>
      <c r="AA221" s="173"/>
    </row>
    <row r="222">
      <c r="A222" s="182"/>
      <c r="B222" s="182"/>
      <c r="C222" s="172"/>
      <c r="D222" s="172"/>
      <c r="E222" s="173"/>
      <c r="F222" s="173"/>
      <c r="G222" s="173"/>
      <c r="H222" s="173"/>
      <c r="I222" s="173"/>
      <c r="J222" s="173"/>
      <c r="K222" s="173"/>
      <c r="L222" s="173"/>
      <c r="M222" s="173"/>
      <c r="N222" s="173"/>
      <c r="O222" s="173"/>
      <c r="P222" s="173"/>
      <c r="Q222" s="173"/>
      <c r="R222" s="173"/>
      <c r="S222" s="173"/>
      <c r="T222" s="173"/>
      <c r="U222" s="173"/>
      <c r="V222" s="173"/>
      <c r="W222" s="173"/>
      <c r="X222" s="173"/>
      <c r="Y222" s="173"/>
      <c r="Z222" s="173"/>
      <c r="AA222" s="173"/>
    </row>
    <row r="223">
      <c r="A223" s="182"/>
      <c r="B223" s="182"/>
      <c r="C223" s="172"/>
      <c r="D223" s="172"/>
      <c r="E223" s="173"/>
      <c r="F223" s="173"/>
      <c r="G223" s="173"/>
      <c r="H223" s="173"/>
      <c r="I223" s="173"/>
      <c r="J223" s="173"/>
      <c r="K223" s="173"/>
      <c r="L223" s="173"/>
      <c r="M223" s="173"/>
      <c r="N223" s="173"/>
      <c r="O223" s="173"/>
      <c r="P223" s="173"/>
      <c r="Q223" s="173"/>
      <c r="R223" s="173"/>
      <c r="S223" s="173"/>
      <c r="T223" s="173"/>
      <c r="U223" s="173"/>
      <c r="V223" s="173"/>
      <c r="W223" s="173"/>
      <c r="X223" s="173"/>
      <c r="Y223" s="173"/>
      <c r="Z223" s="173"/>
      <c r="AA223" s="173"/>
    </row>
    <row r="224">
      <c r="A224" s="182"/>
      <c r="B224" s="182"/>
      <c r="C224" s="172"/>
      <c r="D224" s="172"/>
      <c r="E224" s="173"/>
      <c r="F224" s="173"/>
      <c r="G224" s="173"/>
      <c r="H224" s="173"/>
      <c r="I224" s="173"/>
      <c r="J224" s="173"/>
      <c r="K224" s="173"/>
      <c r="L224" s="173"/>
      <c r="M224" s="173"/>
      <c r="N224" s="173"/>
      <c r="O224" s="173"/>
      <c r="P224" s="173"/>
      <c r="Q224" s="173"/>
      <c r="R224" s="173"/>
      <c r="S224" s="173"/>
      <c r="T224" s="173"/>
      <c r="U224" s="173"/>
      <c r="V224" s="173"/>
      <c r="W224" s="173"/>
      <c r="X224" s="173"/>
      <c r="Y224" s="173"/>
      <c r="Z224" s="173"/>
      <c r="AA224" s="173"/>
    </row>
    <row r="225">
      <c r="A225" s="182"/>
      <c r="B225" s="182"/>
      <c r="C225" s="172"/>
      <c r="D225" s="172"/>
      <c r="E225" s="173"/>
      <c r="F225" s="173"/>
      <c r="G225" s="173"/>
      <c r="H225" s="173"/>
      <c r="I225" s="173"/>
      <c r="J225" s="173"/>
      <c r="K225" s="173"/>
      <c r="L225" s="173"/>
      <c r="M225" s="173"/>
      <c r="N225" s="173"/>
      <c r="O225" s="173"/>
      <c r="P225" s="173"/>
      <c r="Q225" s="173"/>
      <c r="R225" s="173"/>
      <c r="S225" s="173"/>
      <c r="T225" s="173"/>
      <c r="U225" s="173"/>
      <c r="V225" s="173"/>
      <c r="W225" s="173"/>
      <c r="X225" s="173"/>
      <c r="Y225" s="173"/>
      <c r="Z225" s="173"/>
      <c r="AA225" s="173"/>
    </row>
    <row r="226">
      <c r="A226" s="182"/>
      <c r="B226" s="182"/>
      <c r="C226" s="172"/>
      <c r="D226" s="172"/>
      <c r="E226" s="173"/>
      <c r="F226" s="173"/>
      <c r="G226" s="173"/>
      <c r="H226" s="173"/>
      <c r="I226" s="173"/>
      <c r="J226" s="173"/>
      <c r="K226" s="173"/>
      <c r="L226" s="173"/>
      <c r="M226" s="173"/>
      <c r="N226" s="173"/>
      <c r="O226" s="173"/>
      <c r="P226" s="173"/>
      <c r="Q226" s="173"/>
      <c r="R226" s="173"/>
      <c r="S226" s="173"/>
      <c r="T226" s="173"/>
      <c r="U226" s="173"/>
      <c r="V226" s="173"/>
      <c r="W226" s="173"/>
      <c r="X226" s="173"/>
      <c r="Y226" s="173"/>
      <c r="Z226" s="173"/>
      <c r="AA226" s="173"/>
    </row>
    <row r="227">
      <c r="A227" s="182"/>
      <c r="B227" s="182"/>
      <c r="C227" s="172"/>
      <c r="D227" s="172"/>
      <c r="E227" s="173"/>
      <c r="F227" s="173"/>
      <c r="G227" s="173"/>
      <c r="H227" s="173"/>
      <c r="I227" s="173"/>
      <c r="J227" s="173"/>
      <c r="K227" s="173"/>
      <c r="L227" s="173"/>
      <c r="M227" s="173"/>
      <c r="N227" s="173"/>
      <c r="O227" s="173"/>
      <c r="P227" s="173"/>
      <c r="Q227" s="173"/>
      <c r="R227" s="173"/>
      <c r="S227" s="173"/>
      <c r="T227" s="173"/>
      <c r="U227" s="173"/>
      <c r="V227" s="173"/>
      <c r="W227" s="173"/>
      <c r="X227" s="173"/>
      <c r="Y227" s="173"/>
      <c r="Z227" s="173"/>
      <c r="AA227" s="173"/>
    </row>
    <row r="228">
      <c r="A228" s="182"/>
      <c r="B228" s="182"/>
      <c r="C228" s="172"/>
      <c r="D228" s="172"/>
      <c r="E228" s="173"/>
      <c r="F228" s="173"/>
      <c r="G228" s="173"/>
      <c r="H228" s="173"/>
      <c r="I228" s="173"/>
      <c r="J228" s="173"/>
      <c r="K228" s="173"/>
      <c r="L228" s="173"/>
      <c r="M228" s="173"/>
      <c r="N228" s="173"/>
      <c r="O228" s="173"/>
      <c r="P228" s="173"/>
      <c r="Q228" s="173"/>
      <c r="R228" s="173"/>
      <c r="S228" s="173"/>
      <c r="T228" s="173"/>
      <c r="U228" s="173"/>
      <c r="V228" s="173"/>
      <c r="W228" s="173"/>
      <c r="X228" s="173"/>
      <c r="Y228" s="173"/>
      <c r="Z228" s="173"/>
      <c r="AA228" s="173"/>
    </row>
    <row r="229">
      <c r="A229" s="182"/>
      <c r="B229" s="182"/>
      <c r="C229" s="172"/>
      <c r="D229" s="172"/>
      <c r="E229" s="173"/>
      <c r="F229" s="173"/>
      <c r="G229" s="173"/>
      <c r="H229" s="173"/>
      <c r="I229" s="173"/>
      <c r="J229" s="173"/>
      <c r="K229" s="173"/>
      <c r="L229" s="173"/>
      <c r="M229" s="173"/>
      <c r="N229" s="173"/>
      <c r="O229" s="173"/>
      <c r="P229" s="173"/>
      <c r="Q229" s="173"/>
      <c r="R229" s="173"/>
      <c r="S229" s="173"/>
      <c r="T229" s="173"/>
      <c r="U229" s="173"/>
      <c r="V229" s="173"/>
      <c r="W229" s="173"/>
      <c r="X229" s="173"/>
      <c r="Y229" s="173"/>
      <c r="Z229" s="173"/>
      <c r="AA229" s="173"/>
    </row>
    <row r="230">
      <c r="A230" s="182"/>
      <c r="B230" s="182"/>
      <c r="C230" s="172"/>
      <c r="D230" s="172"/>
      <c r="E230" s="173"/>
      <c r="F230" s="173"/>
      <c r="G230" s="173"/>
      <c r="H230" s="173"/>
      <c r="I230" s="173"/>
      <c r="J230" s="173"/>
      <c r="K230" s="173"/>
      <c r="L230" s="173"/>
      <c r="M230" s="173"/>
      <c r="N230" s="173"/>
      <c r="O230" s="173"/>
      <c r="P230" s="173"/>
      <c r="Q230" s="173"/>
      <c r="R230" s="173"/>
      <c r="S230" s="173"/>
      <c r="T230" s="173"/>
      <c r="U230" s="173"/>
      <c r="V230" s="173"/>
      <c r="W230" s="173"/>
      <c r="X230" s="173"/>
      <c r="Y230" s="173"/>
      <c r="Z230" s="173"/>
      <c r="AA230" s="173"/>
    </row>
    <row r="231">
      <c r="A231" s="182"/>
      <c r="B231" s="182"/>
      <c r="C231" s="172"/>
      <c r="D231" s="172"/>
      <c r="E231" s="173"/>
      <c r="F231" s="173"/>
      <c r="G231" s="173"/>
      <c r="H231" s="173"/>
      <c r="I231" s="173"/>
      <c r="J231" s="173"/>
      <c r="K231" s="173"/>
      <c r="L231" s="173"/>
      <c r="M231" s="173"/>
      <c r="N231" s="173"/>
      <c r="O231" s="173"/>
      <c r="P231" s="173"/>
      <c r="Q231" s="173"/>
      <c r="R231" s="173"/>
      <c r="S231" s="173"/>
      <c r="T231" s="173"/>
      <c r="U231" s="173"/>
      <c r="V231" s="173"/>
      <c r="W231" s="173"/>
      <c r="X231" s="173"/>
      <c r="Y231" s="173"/>
      <c r="Z231" s="173"/>
      <c r="AA231" s="173"/>
    </row>
    <row r="232">
      <c r="A232" s="182"/>
      <c r="B232" s="182"/>
      <c r="C232" s="172"/>
      <c r="D232" s="172"/>
      <c r="E232" s="173"/>
      <c r="F232" s="173"/>
      <c r="G232" s="173"/>
      <c r="H232" s="173"/>
      <c r="I232" s="173"/>
      <c r="J232" s="173"/>
      <c r="K232" s="173"/>
      <c r="L232" s="173"/>
      <c r="M232" s="173"/>
      <c r="N232" s="173"/>
      <c r="O232" s="173"/>
      <c r="P232" s="173"/>
      <c r="Q232" s="173"/>
      <c r="R232" s="173"/>
      <c r="S232" s="173"/>
      <c r="T232" s="173"/>
      <c r="U232" s="173"/>
      <c r="V232" s="173"/>
      <c r="W232" s="173"/>
      <c r="X232" s="173"/>
      <c r="Y232" s="173"/>
      <c r="Z232" s="173"/>
      <c r="AA232" s="173"/>
    </row>
    <row r="233">
      <c r="A233" s="182"/>
      <c r="B233" s="182"/>
      <c r="C233" s="172"/>
      <c r="D233" s="172"/>
      <c r="E233" s="173"/>
      <c r="F233" s="173"/>
      <c r="G233" s="173"/>
      <c r="H233" s="173"/>
      <c r="I233" s="173"/>
      <c r="J233" s="173"/>
      <c r="K233" s="173"/>
      <c r="L233" s="173"/>
      <c r="M233" s="173"/>
      <c r="N233" s="173"/>
      <c r="O233" s="173"/>
      <c r="P233" s="173"/>
      <c r="Q233" s="173"/>
      <c r="R233" s="173"/>
      <c r="S233" s="173"/>
      <c r="T233" s="173"/>
      <c r="U233" s="173"/>
      <c r="V233" s="173"/>
      <c r="W233" s="173"/>
      <c r="X233" s="173"/>
      <c r="Y233" s="173"/>
      <c r="Z233" s="173"/>
      <c r="AA233" s="173"/>
    </row>
    <row r="234">
      <c r="A234" s="182"/>
      <c r="B234" s="182"/>
      <c r="C234" s="172"/>
      <c r="D234" s="172"/>
      <c r="E234" s="173"/>
      <c r="F234" s="173"/>
      <c r="G234" s="173"/>
      <c r="H234" s="173"/>
      <c r="I234" s="173"/>
      <c r="J234" s="173"/>
      <c r="K234" s="173"/>
      <c r="L234" s="173"/>
      <c r="M234" s="173"/>
      <c r="N234" s="173"/>
      <c r="O234" s="173"/>
      <c r="P234" s="173"/>
      <c r="Q234" s="173"/>
      <c r="R234" s="173"/>
      <c r="S234" s="173"/>
      <c r="T234" s="173"/>
      <c r="U234" s="173"/>
      <c r="V234" s="173"/>
      <c r="W234" s="173"/>
      <c r="X234" s="173"/>
      <c r="Y234" s="173"/>
      <c r="Z234" s="173"/>
      <c r="AA234" s="173"/>
    </row>
    <row r="235">
      <c r="A235" s="182"/>
      <c r="B235" s="182"/>
      <c r="C235" s="172"/>
      <c r="D235" s="172"/>
      <c r="E235" s="173"/>
      <c r="F235" s="173"/>
      <c r="G235" s="173"/>
      <c r="H235" s="173"/>
      <c r="I235" s="173"/>
      <c r="J235" s="173"/>
      <c r="K235" s="173"/>
      <c r="L235" s="173"/>
      <c r="M235" s="173"/>
      <c r="N235" s="173"/>
      <c r="O235" s="173"/>
      <c r="P235" s="173"/>
      <c r="Q235" s="173"/>
      <c r="R235" s="173"/>
      <c r="S235" s="173"/>
      <c r="T235" s="173"/>
      <c r="U235" s="173"/>
      <c r="V235" s="173"/>
      <c r="W235" s="173"/>
      <c r="X235" s="173"/>
      <c r="Y235" s="173"/>
      <c r="Z235" s="173"/>
      <c r="AA235" s="173"/>
    </row>
    <row r="236">
      <c r="A236" s="182"/>
      <c r="B236" s="182"/>
      <c r="C236" s="172"/>
      <c r="D236" s="172"/>
      <c r="E236" s="173"/>
      <c r="F236" s="173"/>
      <c r="G236" s="173"/>
      <c r="H236" s="173"/>
      <c r="I236" s="173"/>
      <c r="J236" s="173"/>
      <c r="K236" s="173"/>
      <c r="L236" s="173"/>
      <c r="M236" s="173"/>
      <c r="N236" s="173"/>
      <c r="O236" s="173"/>
      <c r="P236" s="173"/>
      <c r="Q236" s="173"/>
      <c r="R236" s="173"/>
      <c r="S236" s="173"/>
      <c r="T236" s="173"/>
      <c r="U236" s="173"/>
      <c r="V236" s="173"/>
      <c r="W236" s="173"/>
      <c r="X236" s="173"/>
      <c r="Y236" s="173"/>
      <c r="Z236" s="173"/>
      <c r="AA236" s="173"/>
    </row>
    <row r="237">
      <c r="A237" s="182"/>
      <c r="B237" s="182"/>
      <c r="C237" s="172"/>
      <c r="D237" s="172"/>
      <c r="E237" s="173"/>
      <c r="F237" s="173"/>
      <c r="G237" s="173"/>
      <c r="H237" s="173"/>
      <c r="I237" s="173"/>
      <c r="J237" s="173"/>
      <c r="K237" s="173"/>
      <c r="L237" s="173"/>
      <c r="M237" s="173"/>
      <c r="N237" s="173"/>
      <c r="O237" s="173"/>
      <c r="P237" s="173"/>
      <c r="Q237" s="173"/>
      <c r="R237" s="173"/>
      <c r="S237" s="173"/>
      <c r="T237" s="173"/>
      <c r="U237" s="173"/>
      <c r="V237" s="173"/>
      <c r="W237" s="173"/>
      <c r="X237" s="173"/>
      <c r="Y237" s="173"/>
      <c r="Z237" s="173"/>
      <c r="AA237" s="173"/>
    </row>
    <row r="238">
      <c r="A238" s="182"/>
      <c r="B238" s="182"/>
      <c r="C238" s="172"/>
      <c r="D238" s="172"/>
      <c r="E238" s="173"/>
      <c r="F238" s="173"/>
      <c r="G238" s="173"/>
      <c r="H238" s="173"/>
      <c r="I238" s="173"/>
      <c r="J238" s="173"/>
      <c r="K238" s="173"/>
      <c r="L238" s="173"/>
      <c r="M238" s="173"/>
      <c r="N238" s="173"/>
      <c r="O238" s="173"/>
      <c r="P238" s="173"/>
      <c r="Q238" s="173"/>
      <c r="R238" s="173"/>
      <c r="S238" s="173"/>
      <c r="T238" s="173"/>
      <c r="U238" s="173"/>
      <c r="V238" s="173"/>
      <c r="W238" s="173"/>
      <c r="X238" s="173"/>
      <c r="Y238" s="173"/>
      <c r="Z238" s="173"/>
      <c r="AA238" s="173"/>
    </row>
    <row r="239">
      <c r="A239" s="182"/>
      <c r="B239" s="182"/>
      <c r="C239" s="172"/>
      <c r="D239" s="172"/>
      <c r="E239" s="173"/>
      <c r="F239" s="173"/>
      <c r="G239" s="173"/>
      <c r="H239" s="173"/>
      <c r="I239" s="173"/>
      <c r="J239" s="173"/>
      <c r="K239" s="173"/>
      <c r="L239" s="173"/>
      <c r="M239" s="173"/>
      <c r="N239" s="173"/>
      <c r="O239" s="173"/>
      <c r="P239" s="173"/>
      <c r="Q239" s="173"/>
      <c r="R239" s="173"/>
      <c r="S239" s="173"/>
      <c r="T239" s="173"/>
      <c r="U239" s="173"/>
      <c r="V239" s="173"/>
      <c r="W239" s="173"/>
      <c r="X239" s="173"/>
      <c r="Y239" s="173"/>
      <c r="Z239" s="173"/>
      <c r="AA239" s="173"/>
    </row>
    <row r="240">
      <c r="A240" s="182"/>
      <c r="B240" s="182"/>
      <c r="C240" s="172"/>
      <c r="D240" s="172"/>
      <c r="E240" s="173"/>
      <c r="F240" s="173"/>
      <c r="G240" s="173"/>
      <c r="H240" s="173"/>
      <c r="I240" s="173"/>
      <c r="J240" s="173"/>
      <c r="K240" s="173"/>
      <c r="L240" s="173"/>
      <c r="M240" s="173"/>
      <c r="N240" s="173"/>
      <c r="O240" s="173"/>
      <c r="P240" s="173"/>
      <c r="Q240" s="173"/>
      <c r="R240" s="173"/>
      <c r="S240" s="173"/>
      <c r="T240" s="173"/>
      <c r="U240" s="173"/>
      <c r="V240" s="173"/>
      <c r="W240" s="173"/>
      <c r="X240" s="173"/>
      <c r="Y240" s="173"/>
      <c r="Z240" s="173"/>
      <c r="AA240" s="173"/>
    </row>
    <row r="241">
      <c r="A241" s="182"/>
      <c r="B241" s="182"/>
      <c r="C241" s="172"/>
      <c r="D241" s="172"/>
      <c r="E241" s="173"/>
      <c r="F241" s="173"/>
      <c r="G241" s="173"/>
      <c r="H241" s="173"/>
      <c r="I241" s="173"/>
      <c r="J241" s="173"/>
      <c r="K241" s="173"/>
      <c r="L241" s="173"/>
      <c r="M241" s="173"/>
      <c r="N241" s="173"/>
      <c r="O241" s="173"/>
      <c r="P241" s="173"/>
      <c r="Q241" s="173"/>
      <c r="R241" s="173"/>
      <c r="S241" s="173"/>
      <c r="T241" s="173"/>
      <c r="U241" s="173"/>
      <c r="V241" s="173"/>
      <c r="W241" s="173"/>
      <c r="X241" s="173"/>
      <c r="Y241" s="173"/>
      <c r="Z241" s="173"/>
      <c r="AA241" s="173"/>
    </row>
    <row r="242">
      <c r="A242" s="182"/>
      <c r="B242" s="182"/>
      <c r="C242" s="172"/>
      <c r="D242" s="172"/>
      <c r="E242" s="173"/>
      <c r="F242" s="173"/>
      <c r="G242" s="173"/>
      <c r="H242" s="173"/>
      <c r="I242" s="173"/>
      <c r="J242" s="173"/>
      <c r="K242" s="173"/>
      <c r="L242" s="173"/>
      <c r="M242" s="173"/>
      <c r="N242" s="173"/>
      <c r="O242" s="173"/>
      <c r="P242" s="173"/>
      <c r="Q242" s="173"/>
      <c r="R242" s="173"/>
      <c r="S242" s="173"/>
      <c r="T242" s="173"/>
      <c r="U242" s="173"/>
      <c r="V242" s="173"/>
      <c r="W242" s="173"/>
      <c r="X242" s="173"/>
      <c r="Y242" s="173"/>
      <c r="Z242" s="173"/>
      <c r="AA242" s="173"/>
    </row>
    <row r="243">
      <c r="A243" s="182"/>
      <c r="B243" s="182"/>
      <c r="C243" s="172"/>
      <c r="D243" s="172"/>
      <c r="E243" s="173"/>
      <c r="F243" s="173"/>
      <c r="G243" s="173"/>
      <c r="H243" s="173"/>
      <c r="I243" s="173"/>
      <c r="J243" s="173"/>
      <c r="K243" s="173"/>
      <c r="L243" s="173"/>
      <c r="M243" s="173"/>
      <c r="N243" s="173"/>
      <c r="O243" s="173"/>
      <c r="P243" s="173"/>
      <c r="Q243" s="173"/>
      <c r="R243" s="173"/>
      <c r="S243" s="173"/>
      <c r="T243" s="173"/>
      <c r="U243" s="173"/>
      <c r="V243" s="173"/>
      <c r="W243" s="173"/>
      <c r="X243" s="173"/>
      <c r="Y243" s="173"/>
      <c r="Z243" s="173"/>
      <c r="AA243" s="173"/>
    </row>
    <row r="244">
      <c r="A244" s="182"/>
      <c r="B244" s="182"/>
      <c r="C244" s="172"/>
      <c r="D244" s="172"/>
      <c r="E244" s="173"/>
      <c r="F244" s="173"/>
      <c r="G244" s="173"/>
      <c r="H244" s="173"/>
      <c r="I244" s="173"/>
      <c r="J244" s="173"/>
      <c r="K244" s="173"/>
      <c r="L244" s="173"/>
      <c r="M244" s="173"/>
      <c r="N244" s="173"/>
      <c r="O244" s="173"/>
      <c r="P244" s="173"/>
      <c r="Q244" s="173"/>
      <c r="R244" s="173"/>
      <c r="S244" s="173"/>
      <c r="T244" s="173"/>
      <c r="U244" s="173"/>
      <c r="V244" s="173"/>
      <c r="W244" s="173"/>
      <c r="X244" s="173"/>
      <c r="Y244" s="173"/>
      <c r="Z244" s="173"/>
      <c r="AA244" s="173"/>
    </row>
    <row r="245">
      <c r="A245" s="182"/>
      <c r="B245" s="182"/>
      <c r="C245" s="172"/>
      <c r="D245" s="172"/>
      <c r="E245" s="173"/>
      <c r="F245" s="173"/>
      <c r="G245" s="173"/>
      <c r="H245" s="173"/>
      <c r="I245" s="173"/>
      <c r="J245" s="173"/>
      <c r="K245" s="173"/>
      <c r="L245" s="173"/>
      <c r="M245" s="173"/>
      <c r="N245" s="173"/>
      <c r="O245" s="173"/>
      <c r="P245" s="173"/>
      <c r="Q245" s="173"/>
      <c r="R245" s="173"/>
      <c r="S245" s="173"/>
      <c r="T245" s="173"/>
      <c r="U245" s="173"/>
      <c r="V245" s="173"/>
      <c r="W245" s="173"/>
      <c r="X245" s="173"/>
      <c r="Y245" s="173"/>
      <c r="Z245" s="173"/>
      <c r="AA245" s="173"/>
    </row>
    <row r="246">
      <c r="A246" s="182"/>
      <c r="B246" s="182"/>
      <c r="C246" s="172"/>
      <c r="D246" s="172"/>
      <c r="E246" s="173"/>
      <c r="F246" s="173"/>
      <c r="G246" s="173"/>
      <c r="H246" s="173"/>
      <c r="I246" s="173"/>
      <c r="J246" s="173"/>
      <c r="K246" s="173"/>
      <c r="L246" s="173"/>
      <c r="M246" s="173"/>
      <c r="N246" s="173"/>
      <c r="O246" s="173"/>
      <c r="P246" s="173"/>
      <c r="Q246" s="173"/>
      <c r="R246" s="173"/>
      <c r="S246" s="173"/>
      <c r="T246" s="173"/>
      <c r="U246" s="173"/>
      <c r="V246" s="173"/>
      <c r="W246" s="173"/>
      <c r="X246" s="173"/>
      <c r="Y246" s="173"/>
      <c r="Z246" s="173"/>
      <c r="AA246" s="173"/>
    </row>
    <row r="247">
      <c r="A247" s="182"/>
      <c r="B247" s="182"/>
      <c r="C247" s="172"/>
      <c r="D247" s="172"/>
      <c r="E247" s="173"/>
      <c r="F247" s="173"/>
      <c r="G247" s="173"/>
      <c r="H247" s="173"/>
      <c r="I247" s="173"/>
      <c r="J247" s="173"/>
      <c r="K247" s="173"/>
      <c r="L247" s="173"/>
      <c r="M247" s="173"/>
      <c r="N247" s="173"/>
      <c r="O247" s="173"/>
      <c r="P247" s="173"/>
      <c r="Q247" s="173"/>
      <c r="R247" s="173"/>
      <c r="S247" s="173"/>
      <c r="T247" s="173"/>
      <c r="U247" s="173"/>
      <c r="V247" s="173"/>
      <c r="W247" s="173"/>
      <c r="X247" s="173"/>
      <c r="Y247" s="173"/>
      <c r="Z247" s="173"/>
      <c r="AA247" s="173"/>
    </row>
    <row r="248">
      <c r="A248" s="182"/>
      <c r="B248" s="182"/>
      <c r="C248" s="172"/>
      <c r="D248" s="172"/>
      <c r="E248" s="173"/>
      <c r="F248" s="173"/>
      <c r="G248" s="173"/>
      <c r="H248" s="173"/>
      <c r="I248" s="173"/>
      <c r="J248" s="173"/>
      <c r="K248" s="173"/>
      <c r="L248" s="173"/>
      <c r="M248" s="173"/>
      <c r="N248" s="173"/>
      <c r="O248" s="173"/>
      <c r="P248" s="173"/>
      <c r="Q248" s="173"/>
      <c r="R248" s="173"/>
      <c r="S248" s="173"/>
      <c r="T248" s="173"/>
      <c r="U248" s="173"/>
      <c r="V248" s="173"/>
      <c r="W248" s="173"/>
      <c r="X248" s="173"/>
      <c r="Y248" s="173"/>
      <c r="Z248" s="173"/>
      <c r="AA248" s="173"/>
    </row>
    <row r="249">
      <c r="A249" s="182"/>
      <c r="B249" s="182"/>
      <c r="C249" s="172"/>
      <c r="D249" s="172"/>
      <c r="E249" s="173"/>
      <c r="F249" s="173"/>
      <c r="G249" s="173"/>
      <c r="H249" s="173"/>
      <c r="I249" s="173"/>
      <c r="J249" s="173"/>
      <c r="K249" s="173"/>
      <c r="L249" s="173"/>
      <c r="M249" s="173"/>
      <c r="N249" s="173"/>
      <c r="O249" s="173"/>
      <c r="P249" s="173"/>
      <c r="Q249" s="173"/>
      <c r="R249" s="173"/>
      <c r="S249" s="173"/>
      <c r="T249" s="173"/>
      <c r="U249" s="173"/>
      <c r="V249" s="173"/>
      <c r="W249" s="173"/>
      <c r="X249" s="173"/>
      <c r="Y249" s="173"/>
      <c r="Z249" s="173"/>
      <c r="AA249" s="173"/>
    </row>
    <row r="250">
      <c r="A250" s="182"/>
      <c r="B250" s="182"/>
      <c r="C250" s="172"/>
      <c r="D250" s="172"/>
      <c r="E250" s="173"/>
      <c r="F250" s="173"/>
      <c r="G250" s="173"/>
      <c r="H250" s="173"/>
      <c r="I250" s="173"/>
      <c r="J250" s="173"/>
      <c r="K250" s="173"/>
      <c r="L250" s="173"/>
      <c r="M250" s="173"/>
      <c r="N250" s="173"/>
      <c r="O250" s="173"/>
      <c r="P250" s="173"/>
      <c r="Q250" s="173"/>
      <c r="R250" s="173"/>
      <c r="S250" s="173"/>
      <c r="T250" s="173"/>
      <c r="U250" s="173"/>
      <c r="V250" s="173"/>
      <c r="W250" s="173"/>
      <c r="X250" s="173"/>
      <c r="Y250" s="173"/>
      <c r="Z250" s="173"/>
      <c r="AA250" s="173"/>
    </row>
    <row r="251">
      <c r="A251" s="182"/>
      <c r="B251" s="182"/>
      <c r="C251" s="172"/>
      <c r="D251" s="172"/>
      <c r="E251" s="173"/>
      <c r="F251" s="173"/>
      <c r="G251" s="173"/>
      <c r="H251" s="173"/>
      <c r="I251" s="173"/>
      <c r="J251" s="173"/>
      <c r="K251" s="173"/>
      <c r="L251" s="173"/>
      <c r="M251" s="173"/>
      <c r="N251" s="173"/>
      <c r="O251" s="173"/>
      <c r="P251" s="173"/>
      <c r="Q251" s="173"/>
      <c r="R251" s="173"/>
      <c r="S251" s="173"/>
      <c r="T251" s="173"/>
      <c r="U251" s="173"/>
      <c r="V251" s="173"/>
      <c r="W251" s="173"/>
      <c r="X251" s="173"/>
      <c r="Y251" s="173"/>
      <c r="Z251" s="173"/>
      <c r="AA251" s="173"/>
    </row>
    <row r="252">
      <c r="A252" s="182"/>
      <c r="B252" s="182"/>
      <c r="C252" s="172"/>
      <c r="D252" s="172"/>
      <c r="E252" s="173"/>
      <c r="F252" s="173"/>
      <c r="G252" s="173"/>
      <c r="H252" s="173"/>
      <c r="I252" s="173"/>
      <c r="J252" s="173"/>
      <c r="K252" s="173"/>
      <c r="L252" s="173"/>
      <c r="M252" s="173"/>
      <c r="N252" s="173"/>
      <c r="O252" s="173"/>
      <c r="P252" s="173"/>
      <c r="Q252" s="173"/>
      <c r="R252" s="173"/>
      <c r="S252" s="173"/>
      <c r="T252" s="173"/>
      <c r="U252" s="173"/>
      <c r="V252" s="173"/>
      <c r="W252" s="173"/>
      <c r="X252" s="173"/>
      <c r="Y252" s="173"/>
      <c r="Z252" s="173"/>
      <c r="AA252" s="173"/>
    </row>
    <row r="253">
      <c r="A253" s="182"/>
      <c r="B253" s="182"/>
      <c r="C253" s="172"/>
      <c r="D253" s="172"/>
      <c r="E253" s="173"/>
      <c r="F253" s="173"/>
      <c r="G253" s="173"/>
      <c r="H253" s="173"/>
      <c r="I253" s="173"/>
      <c r="J253" s="173"/>
      <c r="K253" s="173"/>
      <c r="L253" s="173"/>
      <c r="M253" s="173"/>
      <c r="N253" s="173"/>
      <c r="O253" s="173"/>
      <c r="P253" s="173"/>
      <c r="Q253" s="173"/>
      <c r="R253" s="173"/>
      <c r="S253" s="173"/>
      <c r="T253" s="173"/>
      <c r="U253" s="173"/>
      <c r="V253" s="173"/>
      <c r="W253" s="173"/>
      <c r="X253" s="173"/>
      <c r="Y253" s="173"/>
      <c r="Z253" s="173"/>
      <c r="AA253" s="173"/>
    </row>
    <row r="254">
      <c r="A254" s="182"/>
      <c r="B254" s="182"/>
      <c r="C254" s="172"/>
      <c r="D254" s="172"/>
      <c r="E254" s="173"/>
      <c r="F254" s="173"/>
      <c r="G254" s="173"/>
      <c r="H254" s="173"/>
      <c r="I254" s="173"/>
      <c r="J254" s="173"/>
      <c r="K254" s="173"/>
      <c r="L254" s="173"/>
      <c r="M254" s="173"/>
      <c r="N254" s="173"/>
      <c r="O254" s="173"/>
      <c r="P254" s="173"/>
      <c r="Q254" s="173"/>
      <c r="R254" s="173"/>
      <c r="S254" s="173"/>
      <c r="T254" s="173"/>
      <c r="U254" s="173"/>
      <c r="V254" s="173"/>
      <c r="W254" s="173"/>
      <c r="X254" s="173"/>
      <c r="Y254" s="173"/>
      <c r="Z254" s="173"/>
      <c r="AA254" s="173"/>
    </row>
    <row r="255">
      <c r="A255" s="182"/>
      <c r="B255" s="182"/>
      <c r="C255" s="172"/>
      <c r="D255" s="172"/>
      <c r="E255" s="173"/>
      <c r="F255" s="173"/>
      <c r="G255" s="173"/>
      <c r="H255" s="173"/>
      <c r="I255" s="173"/>
      <c r="J255" s="173"/>
      <c r="K255" s="173"/>
      <c r="L255" s="173"/>
      <c r="M255" s="173"/>
      <c r="N255" s="173"/>
      <c r="O255" s="173"/>
      <c r="P255" s="173"/>
      <c r="Q255" s="173"/>
      <c r="R255" s="173"/>
      <c r="S255" s="173"/>
      <c r="T255" s="173"/>
      <c r="U255" s="173"/>
      <c r="V255" s="173"/>
      <c r="W255" s="173"/>
      <c r="X255" s="173"/>
      <c r="Y255" s="173"/>
      <c r="Z255" s="173"/>
      <c r="AA255" s="173"/>
    </row>
    <row r="256">
      <c r="A256" s="182"/>
      <c r="B256" s="182"/>
      <c r="C256" s="172"/>
      <c r="D256" s="172"/>
      <c r="E256" s="173"/>
      <c r="F256" s="173"/>
      <c r="G256" s="173"/>
      <c r="H256" s="173"/>
      <c r="I256" s="173"/>
      <c r="J256" s="173"/>
      <c r="K256" s="173"/>
      <c r="L256" s="173"/>
      <c r="M256" s="173"/>
      <c r="N256" s="173"/>
      <c r="O256" s="173"/>
      <c r="P256" s="173"/>
      <c r="Q256" s="173"/>
      <c r="R256" s="173"/>
      <c r="S256" s="173"/>
      <c r="T256" s="173"/>
      <c r="U256" s="173"/>
      <c r="V256" s="173"/>
      <c r="W256" s="173"/>
      <c r="X256" s="173"/>
      <c r="Y256" s="173"/>
      <c r="Z256" s="173"/>
      <c r="AA256" s="173"/>
    </row>
    <row r="257">
      <c r="A257" s="182"/>
      <c r="B257" s="182"/>
      <c r="C257" s="172"/>
      <c r="D257" s="172"/>
      <c r="E257" s="173"/>
      <c r="F257" s="173"/>
      <c r="G257" s="173"/>
      <c r="H257" s="173"/>
      <c r="I257" s="173"/>
      <c r="J257" s="173"/>
      <c r="K257" s="173"/>
      <c r="L257" s="173"/>
      <c r="M257" s="173"/>
      <c r="N257" s="173"/>
      <c r="O257" s="173"/>
      <c r="P257" s="173"/>
      <c r="Q257" s="173"/>
      <c r="R257" s="173"/>
      <c r="S257" s="173"/>
      <c r="T257" s="173"/>
      <c r="U257" s="173"/>
      <c r="V257" s="173"/>
      <c r="W257" s="173"/>
      <c r="X257" s="173"/>
      <c r="Y257" s="173"/>
      <c r="Z257" s="173"/>
      <c r="AA257" s="173"/>
    </row>
    <row r="258">
      <c r="A258" s="182"/>
      <c r="B258" s="182"/>
      <c r="C258" s="172"/>
      <c r="D258" s="172"/>
      <c r="E258" s="173"/>
      <c r="F258" s="173"/>
      <c r="G258" s="173"/>
      <c r="H258" s="173"/>
      <c r="I258" s="173"/>
      <c r="J258" s="173"/>
      <c r="K258" s="173"/>
      <c r="L258" s="173"/>
      <c r="M258" s="173"/>
      <c r="N258" s="173"/>
      <c r="O258" s="173"/>
      <c r="P258" s="173"/>
      <c r="Q258" s="173"/>
      <c r="R258" s="173"/>
      <c r="S258" s="173"/>
      <c r="T258" s="173"/>
      <c r="U258" s="173"/>
      <c r="V258" s="173"/>
      <c r="W258" s="173"/>
      <c r="X258" s="173"/>
      <c r="Y258" s="173"/>
      <c r="Z258" s="173"/>
      <c r="AA258" s="173"/>
    </row>
    <row r="259">
      <c r="A259" s="182"/>
      <c r="B259" s="182"/>
      <c r="C259" s="172"/>
      <c r="D259" s="172"/>
      <c r="E259" s="173"/>
      <c r="F259" s="173"/>
      <c r="G259" s="173"/>
      <c r="H259" s="173"/>
      <c r="I259" s="173"/>
      <c r="J259" s="173"/>
      <c r="K259" s="173"/>
      <c r="L259" s="173"/>
      <c r="M259" s="173"/>
      <c r="N259" s="173"/>
      <c r="O259" s="173"/>
      <c r="P259" s="173"/>
      <c r="Q259" s="173"/>
      <c r="R259" s="173"/>
      <c r="S259" s="173"/>
      <c r="T259" s="173"/>
      <c r="U259" s="173"/>
      <c r="V259" s="173"/>
      <c r="W259" s="173"/>
      <c r="X259" s="173"/>
      <c r="Y259" s="173"/>
      <c r="Z259" s="173"/>
      <c r="AA259" s="173"/>
    </row>
    <row r="260">
      <c r="A260" s="182"/>
      <c r="B260" s="182"/>
      <c r="C260" s="172"/>
      <c r="D260" s="172"/>
      <c r="E260" s="173"/>
      <c r="F260" s="173"/>
      <c r="G260" s="173"/>
      <c r="H260" s="173"/>
      <c r="I260" s="173"/>
      <c r="J260" s="173"/>
      <c r="K260" s="173"/>
      <c r="L260" s="173"/>
      <c r="M260" s="173"/>
      <c r="N260" s="173"/>
      <c r="O260" s="173"/>
      <c r="P260" s="173"/>
      <c r="Q260" s="173"/>
      <c r="R260" s="173"/>
      <c r="S260" s="173"/>
      <c r="T260" s="173"/>
      <c r="U260" s="173"/>
      <c r="V260" s="173"/>
      <c r="W260" s="173"/>
      <c r="X260" s="173"/>
      <c r="Y260" s="173"/>
      <c r="Z260" s="173"/>
      <c r="AA260" s="173"/>
    </row>
    <row r="261">
      <c r="A261" s="182"/>
      <c r="B261" s="182"/>
      <c r="C261" s="172"/>
      <c r="D261" s="172"/>
      <c r="E261" s="173"/>
      <c r="F261" s="173"/>
      <c r="G261" s="173"/>
      <c r="H261" s="173"/>
      <c r="I261" s="173"/>
      <c r="J261" s="173"/>
      <c r="K261" s="173"/>
      <c r="L261" s="173"/>
      <c r="M261" s="173"/>
      <c r="N261" s="173"/>
      <c r="O261" s="173"/>
      <c r="P261" s="173"/>
      <c r="Q261" s="173"/>
      <c r="R261" s="173"/>
      <c r="S261" s="173"/>
      <c r="T261" s="173"/>
      <c r="U261" s="173"/>
      <c r="V261" s="173"/>
      <c r="W261" s="173"/>
      <c r="X261" s="173"/>
      <c r="Y261" s="173"/>
      <c r="Z261" s="173"/>
      <c r="AA261" s="173"/>
    </row>
    <row r="262">
      <c r="A262" s="182"/>
      <c r="B262" s="182"/>
      <c r="C262" s="172"/>
      <c r="D262" s="172"/>
      <c r="E262" s="173"/>
      <c r="F262" s="173"/>
      <c r="G262" s="173"/>
      <c r="H262" s="173"/>
      <c r="I262" s="173"/>
      <c r="J262" s="173"/>
      <c r="K262" s="173"/>
      <c r="L262" s="173"/>
      <c r="M262" s="173"/>
      <c r="N262" s="173"/>
      <c r="O262" s="173"/>
      <c r="P262" s="173"/>
      <c r="Q262" s="173"/>
      <c r="R262" s="173"/>
      <c r="S262" s="173"/>
      <c r="T262" s="173"/>
      <c r="U262" s="173"/>
      <c r="V262" s="173"/>
      <c r="W262" s="173"/>
      <c r="X262" s="173"/>
      <c r="Y262" s="173"/>
      <c r="Z262" s="173"/>
      <c r="AA262" s="173"/>
    </row>
    <row r="263">
      <c r="A263" s="182"/>
      <c r="B263" s="182"/>
      <c r="C263" s="172"/>
      <c r="D263" s="172"/>
      <c r="E263" s="173"/>
      <c r="F263" s="173"/>
      <c r="G263" s="173"/>
      <c r="H263" s="173"/>
      <c r="I263" s="173"/>
      <c r="J263" s="173"/>
      <c r="K263" s="173"/>
      <c r="L263" s="173"/>
      <c r="M263" s="173"/>
      <c r="N263" s="173"/>
      <c r="O263" s="173"/>
      <c r="P263" s="173"/>
      <c r="Q263" s="173"/>
      <c r="R263" s="173"/>
      <c r="S263" s="173"/>
      <c r="T263" s="173"/>
      <c r="U263" s="173"/>
      <c r="V263" s="173"/>
      <c r="W263" s="173"/>
      <c r="X263" s="173"/>
      <c r="Y263" s="173"/>
      <c r="Z263" s="173"/>
      <c r="AA263" s="173"/>
    </row>
    <row r="264">
      <c r="A264" s="182"/>
      <c r="B264" s="182"/>
      <c r="C264" s="172"/>
      <c r="D264" s="172"/>
      <c r="E264" s="173"/>
      <c r="F264" s="173"/>
      <c r="G264" s="173"/>
      <c r="H264" s="173"/>
      <c r="I264" s="173"/>
      <c r="J264" s="173"/>
      <c r="K264" s="173"/>
      <c r="L264" s="173"/>
      <c r="M264" s="173"/>
      <c r="N264" s="173"/>
      <c r="O264" s="173"/>
      <c r="P264" s="173"/>
      <c r="Q264" s="173"/>
      <c r="R264" s="173"/>
      <c r="S264" s="173"/>
      <c r="T264" s="173"/>
      <c r="U264" s="173"/>
      <c r="V264" s="173"/>
      <c r="W264" s="173"/>
      <c r="X264" s="173"/>
      <c r="Y264" s="173"/>
      <c r="Z264" s="173"/>
      <c r="AA264" s="173"/>
    </row>
    <row r="265">
      <c r="A265" s="182"/>
      <c r="B265" s="182"/>
      <c r="C265" s="172"/>
      <c r="D265" s="172"/>
      <c r="E265" s="173"/>
      <c r="F265" s="173"/>
      <c r="G265" s="173"/>
      <c r="H265" s="173"/>
      <c r="I265" s="173"/>
      <c r="J265" s="173"/>
      <c r="K265" s="173"/>
      <c r="L265" s="173"/>
      <c r="M265" s="173"/>
      <c r="N265" s="173"/>
      <c r="O265" s="173"/>
      <c r="P265" s="173"/>
      <c r="Q265" s="173"/>
      <c r="R265" s="173"/>
      <c r="S265" s="173"/>
      <c r="T265" s="173"/>
      <c r="U265" s="173"/>
      <c r="V265" s="173"/>
      <c r="W265" s="173"/>
      <c r="X265" s="173"/>
      <c r="Y265" s="173"/>
      <c r="Z265" s="173"/>
      <c r="AA265" s="173"/>
    </row>
    <row r="266">
      <c r="A266" s="182"/>
      <c r="B266" s="182"/>
      <c r="C266" s="172"/>
      <c r="D266" s="172"/>
      <c r="E266" s="173"/>
      <c r="F266" s="173"/>
      <c r="G266" s="173"/>
      <c r="H266" s="173"/>
      <c r="I266" s="173"/>
      <c r="J266" s="173"/>
      <c r="K266" s="173"/>
      <c r="L266" s="173"/>
      <c r="M266" s="173"/>
      <c r="N266" s="173"/>
      <c r="O266" s="173"/>
      <c r="P266" s="173"/>
      <c r="Q266" s="173"/>
      <c r="R266" s="173"/>
      <c r="S266" s="173"/>
      <c r="T266" s="173"/>
      <c r="U266" s="173"/>
      <c r="V266" s="173"/>
      <c r="W266" s="173"/>
      <c r="X266" s="173"/>
      <c r="Y266" s="173"/>
      <c r="Z266" s="173"/>
      <c r="AA266" s="173"/>
    </row>
    <row r="267">
      <c r="A267" s="182"/>
      <c r="B267" s="182"/>
      <c r="C267" s="172"/>
      <c r="D267" s="172"/>
      <c r="E267" s="173"/>
      <c r="F267" s="173"/>
      <c r="G267" s="173"/>
      <c r="H267" s="173"/>
      <c r="I267" s="173"/>
      <c r="J267" s="173"/>
      <c r="K267" s="173"/>
      <c r="L267" s="173"/>
      <c r="M267" s="173"/>
      <c r="N267" s="173"/>
      <c r="O267" s="173"/>
      <c r="P267" s="173"/>
      <c r="Q267" s="173"/>
      <c r="R267" s="173"/>
      <c r="S267" s="173"/>
      <c r="T267" s="173"/>
      <c r="U267" s="173"/>
      <c r="V267" s="173"/>
      <c r="W267" s="173"/>
      <c r="X267" s="173"/>
      <c r="Y267" s="173"/>
      <c r="Z267" s="173"/>
      <c r="AA267" s="173"/>
    </row>
    <row r="268">
      <c r="A268" s="182"/>
      <c r="B268" s="182"/>
      <c r="C268" s="172"/>
      <c r="D268" s="172"/>
      <c r="E268" s="173"/>
      <c r="F268" s="173"/>
      <c r="G268" s="173"/>
      <c r="H268" s="173"/>
      <c r="I268" s="173"/>
      <c r="J268" s="173"/>
      <c r="K268" s="173"/>
      <c r="L268" s="173"/>
      <c r="M268" s="173"/>
      <c r="N268" s="173"/>
      <c r="O268" s="173"/>
      <c r="P268" s="173"/>
      <c r="Q268" s="173"/>
      <c r="R268" s="173"/>
      <c r="S268" s="173"/>
      <c r="T268" s="173"/>
      <c r="U268" s="173"/>
      <c r="V268" s="173"/>
      <c r="W268" s="173"/>
      <c r="X268" s="173"/>
      <c r="Y268" s="173"/>
      <c r="Z268" s="173"/>
      <c r="AA268" s="173"/>
    </row>
    <row r="269">
      <c r="A269" s="182"/>
      <c r="B269" s="182"/>
      <c r="C269" s="172"/>
      <c r="D269" s="172"/>
      <c r="E269" s="173"/>
      <c r="F269" s="173"/>
      <c r="G269" s="173"/>
      <c r="H269" s="173"/>
      <c r="I269" s="173"/>
      <c r="J269" s="173"/>
      <c r="K269" s="173"/>
      <c r="L269" s="173"/>
      <c r="M269" s="173"/>
      <c r="N269" s="173"/>
      <c r="O269" s="173"/>
      <c r="P269" s="173"/>
      <c r="Q269" s="173"/>
      <c r="R269" s="173"/>
      <c r="S269" s="173"/>
      <c r="T269" s="173"/>
      <c r="U269" s="173"/>
      <c r="V269" s="173"/>
      <c r="W269" s="173"/>
      <c r="X269" s="173"/>
      <c r="Y269" s="173"/>
      <c r="Z269" s="173"/>
      <c r="AA269" s="173"/>
    </row>
    <row r="270">
      <c r="A270" s="182"/>
      <c r="B270" s="182"/>
      <c r="C270" s="172"/>
      <c r="D270" s="172"/>
      <c r="E270" s="173"/>
      <c r="F270" s="173"/>
      <c r="G270" s="173"/>
      <c r="H270" s="173"/>
      <c r="I270" s="173"/>
      <c r="J270" s="173"/>
      <c r="K270" s="173"/>
      <c r="L270" s="173"/>
      <c r="M270" s="173"/>
      <c r="N270" s="173"/>
      <c r="O270" s="173"/>
      <c r="P270" s="173"/>
      <c r="Q270" s="173"/>
      <c r="R270" s="173"/>
      <c r="S270" s="173"/>
      <c r="T270" s="173"/>
      <c r="U270" s="173"/>
      <c r="V270" s="173"/>
      <c r="W270" s="173"/>
      <c r="X270" s="173"/>
      <c r="Y270" s="173"/>
      <c r="Z270" s="173"/>
      <c r="AA270" s="173"/>
    </row>
    <row r="271">
      <c r="A271" s="182"/>
      <c r="B271" s="182"/>
      <c r="C271" s="172"/>
      <c r="D271" s="172"/>
      <c r="E271" s="173"/>
      <c r="F271" s="173"/>
      <c r="G271" s="173"/>
      <c r="H271" s="173"/>
      <c r="I271" s="173"/>
      <c r="J271" s="173"/>
      <c r="K271" s="173"/>
      <c r="L271" s="173"/>
      <c r="M271" s="173"/>
      <c r="N271" s="173"/>
      <c r="O271" s="173"/>
      <c r="P271" s="173"/>
      <c r="Q271" s="173"/>
      <c r="R271" s="173"/>
      <c r="S271" s="173"/>
      <c r="T271" s="173"/>
      <c r="U271" s="173"/>
      <c r="V271" s="173"/>
      <c r="W271" s="173"/>
      <c r="X271" s="173"/>
      <c r="Y271" s="173"/>
      <c r="Z271" s="173"/>
      <c r="AA271" s="173"/>
    </row>
    <row r="272">
      <c r="A272" s="182"/>
      <c r="B272" s="182"/>
      <c r="C272" s="172"/>
      <c r="D272" s="172"/>
      <c r="E272" s="173"/>
      <c r="F272" s="173"/>
      <c r="G272" s="173"/>
      <c r="H272" s="173"/>
      <c r="I272" s="173"/>
      <c r="J272" s="173"/>
      <c r="K272" s="173"/>
      <c r="L272" s="173"/>
      <c r="M272" s="173"/>
      <c r="N272" s="173"/>
      <c r="O272" s="173"/>
      <c r="P272" s="173"/>
      <c r="Q272" s="173"/>
      <c r="R272" s="173"/>
      <c r="S272" s="173"/>
      <c r="T272" s="173"/>
      <c r="U272" s="173"/>
      <c r="V272" s="173"/>
      <c r="W272" s="173"/>
      <c r="X272" s="173"/>
      <c r="Y272" s="173"/>
      <c r="Z272" s="173"/>
      <c r="AA272" s="173"/>
    </row>
    <row r="273">
      <c r="A273" s="182"/>
      <c r="B273" s="182"/>
      <c r="C273" s="172"/>
      <c r="D273" s="172"/>
      <c r="E273" s="173"/>
      <c r="F273" s="173"/>
      <c r="G273" s="173"/>
      <c r="H273" s="173"/>
      <c r="I273" s="173"/>
      <c r="J273" s="173"/>
      <c r="K273" s="173"/>
      <c r="L273" s="173"/>
      <c r="M273" s="173"/>
      <c r="N273" s="173"/>
      <c r="O273" s="173"/>
      <c r="P273" s="173"/>
      <c r="Q273" s="173"/>
      <c r="R273" s="173"/>
      <c r="S273" s="173"/>
      <c r="T273" s="173"/>
      <c r="U273" s="173"/>
      <c r="V273" s="173"/>
      <c r="W273" s="173"/>
      <c r="X273" s="173"/>
      <c r="Y273" s="173"/>
      <c r="Z273" s="173"/>
      <c r="AA273" s="173"/>
    </row>
    <row r="274">
      <c r="A274" s="182"/>
      <c r="B274" s="182"/>
      <c r="C274" s="172"/>
      <c r="D274" s="172"/>
      <c r="E274" s="173"/>
      <c r="F274" s="173"/>
      <c r="G274" s="173"/>
      <c r="H274" s="173"/>
      <c r="I274" s="173"/>
      <c r="J274" s="173"/>
      <c r="K274" s="173"/>
      <c r="L274" s="173"/>
      <c r="M274" s="173"/>
      <c r="N274" s="173"/>
      <c r="O274" s="173"/>
      <c r="P274" s="173"/>
      <c r="Q274" s="173"/>
      <c r="R274" s="173"/>
      <c r="S274" s="173"/>
      <c r="T274" s="173"/>
      <c r="U274" s="173"/>
      <c r="V274" s="173"/>
      <c r="W274" s="173"/>
      <c r="X274" s="173"/>
      <c r="Y274" s="173"/>
      <c r="Z274" s="173"/>
      <c r="AA274" s="173"/>
    </row>
    <row r="275">
      <c r="A275" s="182"/>
      <c r="B275" s="182"/>
      <c r="C275" s="172"/>
      <c r="D275" s="172"/>
      <c r="E275" s="173"/>
      <c r="F275" s="173"/>
      <c r="G275" s="173"/>
      <c r="H275" s="173"/>
      <c r="I275" s="173"/>
      <c r="J275" s="173"/>
      <c r="K275" s="173"/>
      <c r="L275" s="173"/>
      <c r="M275" s="173"/>
      <c r="N275" s="173"/>
      <c r="O275" s="173"/>
      <c r="P275" s="173"/>
      <c r="Q275" s="173"/>
      <c r="R275" s="173"/>
      <c r="S275" s="173"/>
      <c r="T275" s="173"/>
      <c r="U275" s="173"/>
      <c r="V275" s="173"/>
      <c r="W275" s="173"/>
      <c r="X275" s="173"/>
      <c r="Y275" s="173"/>
      <c r="Z275" s="173"/>
      <c r="AA275" s="173"/>
    </row>
    <row r="276">
      <c r="A276" s="182"/>
      <c r="B276" s="182"/>
      <c r="C276" s="172"/>
      <c r="D276" s="172"/>
      <c r="E276" s="173"/>
      <c r="F276" s="173"/>
      <c r="G276" s="173"/>
      <c r="H276" s="173"/>
      <c r="I276" s="173"/>
      <c r="J276" s="173"/>
      <c r="K276" s="173"/>
      <c r="L276" s="173"/>
      <c r="M276" s="173"/>
      <c r="N276" s="173"/>
      <c r="O276" s="173"/>
      <c r="P276" s="173"/>
      <c r="Q276" s="173"/>
      <c r="R276" s="173"/>
      <c r="S276" s="173"/>
      <c r="T276" s="173"/>
      <c r="U276" s="173"/>
      <c r="V276" s="173"/>
      <c r="W276" s="173"/>
      <c r="X276" s="173"/>
      <c r="Y276" s="173"/>
      <c r="Z276" s="173"/>
      <c r="AA276" s="173"/>
    </row>
    <row r="277">
      <c r="A277" s="182"/>
      <c r="B277" s="182"/>
      <c r="C277" s="172"/>
      <c r="D277" s="172"/>
      <c r="E277" s="173"/>
      <c r="F277" s="173"/>
      <c r="G277" s="173"/>
      <c r="H277" s="173"/>
      <c r="I277" s="173"/>
      <c r="J277" s="173"/>
      <c r="K277" s="173"/>
      <c r="L277" s="173"/>
      <c r="M277" s="173"/>
      <c r="N277" s="173"/>
      <c r="O277" s="173"/>
      <c r="P277" s="173"/>
      <c r="Q277" s="173"/>
      <c r="R277" s="173"/>
      <c r="S277" s="173"/>
      <c r="T277" s="173"/>
      <c r="U277" s="173"/>
      <c r="V277" s="173"/>
      <c r="W277" s="173"/>
      <c r="X277" s="173"/>
      <c r="Y277" s="173"/>
      <c r="Z277" s="173"/>
      <c r="AA277" s="173"/>
    </row>
    <row r="278">
      <c r="A278" s="182"/>
      <c r="B278" s="182"/>
      <c r="C278" s="172"/>
      <c r="D278" s="172"/>
      <c r="E278" s="173"/>
      <c r="F278" s="173"/>
      <c r="G278" s="173"/>
      <c r="H278" s="173"/>
      <c r="I278" s="173"/>
      <c r="J278" s="173"/>
      <c r="K278" s="173"/>
      <c r="L278" s="173"/>
      <c r="M278" s="173"/>
      <c r="N278" s="173"/>
      <c r="O278" s="173"/>
      <c r="P278" s="173"/>
      <c r="Q278" s="173"/>
      <c r="R278" s="173"/>
      <c r="S278" s="173"/>
      <c r="T278" s="173"/>
      <c r="U278" s="173"/>
      <c r="V278" s="173"/>
      <c r="W278" s="173"/>
      <c r="X278" s="173"/>
      <c r="Y278" s="173"/>
      <c r="Z278" s="173"/>
      <c r="AA278" s="173"/>
    </row>
    <row r="279">
      <c r="A279" s="182"/>
      <c r="B279" s="182"/>
      <c r="C279" s="172"/>
      <c r="D279" s="172"/>
      <c r="E279" s="173"/>
      <c r="F279" s="173"/>
      <c r="G279" s="173"/>
      <c r="H279" s="173"/>
      <c r="I279" s="173"/>
      <c r="J279" s="173"/>
      <c r="K279" s="173"/>
      <c r="L279" s="173"/>
      <c r="M279" s="173"/>
      <c r="N279" s="173"/>
      <c r="O279" s="173"/>
      <c r="P279" s="173"/>
      <c r="Q279" s="173"/>
      <c r="R279" s="173"/>
      <c r="S279" s="173"/>
      <c r="T279" s="173"/>
      <c r="U279" s="173"/>
      <c r="V279" s="173"/>
      <c r="W279" s="173"/>
      <c r="X279" s="173"/>
      <c r="Y279" s="173"/>
      <c r="Z279" s="173"/>
      <c r="AA279" s="173"/>
    </row>
    <row r="280">
      <c r="A280" s="182"/>
      <c r="B280" s="182"/>
      <c r="C280" s="172"/>
      <c r="D280" s="172"/>
      <c r="E280" s="173"/>
      <c r="F280" s="173"/>
      <c r="G280" s="173"/>
      <c r="H280" s="173"/>
      <c r="I280" s="173"/>
      <c r="J280" s="173"/>
      <c r="K280" s="173"/>
      <c r="L280" s="173"/>
      <c r="M280" s="173"/>
      <c r="N280" s="173"/>
      <c r="O280" s="173"/>
      <c r="P280" s="173"/>
      <c r="Q280" s="173"/>
      <c r="R280" s="173"/>
      <c r="S280" s="173"/>
      <c r="T280" s="173"/>
      <c r="U280" s="173"/>
      <c r="V280" s="173"/>
      <c r="W280" s="173"/>
      <c r="X280" s="173"/>
      <c r="Y280" s="173"/>
      <c r="Z280" s="173"/>
      <c r="AA280" s="173"/>
    </row>
    <row r="281">
      <c r="A281" s="182"/>
      <c r="B281" s="182"/>
      <c r="C281" s="172"/>
      <c r="D281" s="172"/>
      <c r="E281" s="173"/>
      <c r="F281" s="173"/>
      <c r="G281" s="173"/>
      <c r="H281" s="173"/>
      <c r="I281" s="173"/>
      <c r="J281" s="173"/>
      <c r="K281" s="173"/>
      <c r="L281" s="173"/>
      <c r="M281" s="173"/>
      <c r="N281" s="173"/>
      <c r="O281" s="173"/>
      <c r="P281" s="173"/>
      <c r="Q281" s="173"/>
      <c r="R281" s="173"/>
      <c r="S281" s="173"/>
      <c r="T281" s="173"/>
      <c r="U281" s="173"/>
      <c r="V281" s="173"/>
      <c r="W281" s="173"/>
      <c r="X281" s="173"/>
      <c r="Y281" s="173"/>
      <c r="Z281" s="173"/>
      <c r="AA281" s="173"/>
    </row>
    <row r="282">
      <c r="A282" s="182"/>
      <c r="B282" s="182"/>
      <c r="C282" s="172"/>
      <c r="D282" s="172"/>
      <c r="E282" s="173"/>
      <c r="F282" s="173"/>
      <c r="G282" s="173"/>
      <c r="H282" s="173"/>
      <c r="I282" s="173"/>
      <c r="J282" s="173"/>
      <c r="K282" s="173"/>
      <c r="L282" s="173"/>
      <c r="M282" s="173"/>
      <c r="N282" s="173"/>
      <c r="O282" s="173"/>
      <c r="P282" s="173"/>
      <c r="Q282" s="173"/>
      <c r="R282" s="173"/>
      <c r="S282" s="173"/>
      <c r="T282" s="173"/>
      <c r="U282" s="173"/>
      <c r="V282" s="173"/>
      <c r="W282" s="173"/>
      <c r="X282" s="173"/>
      <c r="Y282" s="173"/>
      <c r="Z282" s="173"/>
      <c r="AA282" s="173"/>
    </row>
    <row r="283">
      <c r="A283" s="182"/>
      <c r="B283" s="182"/>
      <c r="C283" s="172"/>
      <c r="D283" s="172"/>
      <c r="E283" s="173"/>
      <c r="F283" s="173"/>
      <c r="G283" s="173"/>
      <c r="H283" s="173"/>
      <c r="I283" s="173"/>
      <c r="J283" s="173"/>
      <c r="K283" s="173"/>
      <c r="L283" s="173"/>
      <c r="M283" s="173"/>
      <c r="N283" s="173"/>
      <c r="O283" s="173"/>
      <c r="P283" s="173"/>
      <c r="Q283" s="173"/>
      <c r="R283" s="173"/>
      <c r="S283" s="173"/>
      <c r="T283" s="173"/>
      <c r="U283" s="173"/>
      <c r="V283" s="173"/>
      <c r="W283" s="173"/>
      <c r="X283" s="173"/>
      <c r="Y283" s="173"/>
      <c r="Z283" s="173"/>
      <c r="AA283" s="173"/>
    </row>
    <row r="284">
      <c r="A284" s="182"/>
      <c r="B284" s="182"/>
      <c r="C284" s="172"/>
      <c r="D284" s="172"/>
      <c r="E284" s="173"/>
      <c r="F284" s="173"/>
      <c r="G284" s="173"/>
      <c r="H284" s="173"/>
      <c r="I284" s="173"/>
      <c r="J284" s="173"/>
      <c r="K284" s="173"/>
      <c r="L284" s="173"/>
      <c r="M284" s="173"/>
      <c r="N284" s="173"/>
      <c r="O284" s="173"/>
      <c r="P284" s="173"/>
      <c r="Q284" s="173"/>
      <c r="R284" s="173"/>
      <c r="S284" s="173"/>
      <c r="T284" s="173"/>
      <c r="U284" s="173"/>
      <c r="V284" s="173"/>
      <c r="W284" s="173"/>
      <c r="X284" s="173"/>
      <c r="Y284" s="173"/>
      <c r="Z284" s="173"/>
      <c r="AA284" s="173"/>
    </row>
    <row r="285">
      <c r="A285" s="182"/>
      <c r="B285" s="182"/>
      <c r="C285" s="172"/>
      <c r="D285" s="172"/>
      <c r="E285" s="173"/>
      <c r="F285" s="173"/>
      <c r="G285" s="173"/>
      <c r="H285" s="173"/>
      <c r="I285" s="173"/>
      <c r="J285" s="173"/>
      <c r="K285" s="173"/>
      <c r="L285" s="173"/>
      <c r="M285" s="173"/>
      <c r="N285" s="173"/>
      <c r="O285" s="173"/>
      <c r="P285" s="173"/>
      <c r="Q285" s="173"/>
      <c r="R285" s="173"/>
      <c r="S285" s="173"/>
      <c r="T285" s="173"/>
      <c r="U285" s="173"/>
      <c r="V285" s="173"/>
      <c r="W285" s="173"/>
      <c r="X285" s="173"/>
      <c r="Y285" s="173"/>
      <c r="Z285" s="173"/>
      <c r="AA285" s="173"/>
    </row>
    <row r="286">
      <c r="A286" s="182"/>
      <c r="B286" s="182"/>
      <c r="C286" s="172"/>
      <c r="D286" s="172"/>
      <c r="E286" s="173"/>
      <c r="F286" s="173"/>
      <c r="G286" s="173"/>
      <c r="H286" s="173"/>
      <c r="I286" s="173"/>
      <c r="J286" s="173"/>
      <c r="K286" s="173"/>
      <c r="L286" s="173"/>
      <c r="M286" s="173"/>
      <c r="N286" s="173"/>
      <c r="O286" s="173"/>
      <c r="P286" s="173"/>
      <c r="Q286" s="173"/>
      <c r="R286" s="173"/>
      <c r="S286" s="173"/>
      <c r="T286" s="173"/>
      <c r="U286" s="173"/>
      <c r="V286" s="173"/>
      <c r="W286" s="173"/>
      <c r="X286" s="173"/>
      <c r="Y286" s="173"/>
      <c r="Z286" s="173"/>
      <c r="AA286" s="173"/>
    </row>
    <row r="287">
      <c r="A287" s="182"/>
      <c r="B287" s="182"/>
      <c r="C287" s="172"/>
      <c r="D287" s="172"/>
      <c r="E287" s="173"/>
      <c r="F287" s="173"/>
      <c r="G287" s="173"/>
      <c r="H287" s="173"/>
      <c r="I287" s="173"/>
      <c r="J287" s="173"/>
      <c r="K287" s="173"/>
      <c r="L287" s="173"/>
      <c r="M287" s="173"/>
      <c r="N287" s="173"/>
      <c r="O287" s="173"/>
      <c r="P287" s="173"/>
      <c r="Q287" s="173"/>
      <c r="R287" s="173"/>
      <c r="S287" s="173"/>
      <c r="T287" s="173"/>
      <c r="U287" s="173"/>
      <c r="V287" s="173"/>
      <c r="W287" s="173"/>
      <c r="X287" s="173"/>
      <c r="Y287" s="173"/>
      <c r="Z287" s="173"/>
      <c r="AA287" s="173"/>
    </row>
    <row r="288">
      <c r="A288" s="182"/>
      <c r="B288" s="182"/>
      <c r="C288" s="172"/>
      <c r="D288" s="172"/>
      <c r="E288" s="173"/>
      <c r="F288" s="173"/>
      <c r="G288" s="173"/>
      <c r="H288" s="173"/>
      <c r="I288" s="173"/>
      <c r="J288" s="173"/>
      <c r="K288" s="173"/>
      <c r="L288" s="173"/>
      <c r="M288" s="173"/>
      <c r="N288" s="173"/>
      <c r="O288" s="173"/>
      <c r="P288" s="173"/>
      <c r="Q288" s="173"/>
      <c r="R288" s="173"/>
      <c r="S288" s="173"/>
      <c r="T288" s="173"/>
      <c r="U288" s="173"/>
      <c r="V288" s="173"/>
      <c r="W288" s="173"/>
      <c r="X288" s="173"/>
      <c r="Y288" s="173"/>
      <c r="Z288" s="173"/>
      <c r="AA288" s="173"/>
    </row>
    <row r="289">
      <c r="A289" s="182"/>
      <c r="B289" s="182"/>
      <c r="C289" s="172"/>
      <c r="D289" s="172"/>
      <c r="E289" s="173"/>
      <c r="F289" s="173"/>
      <c r="G289" s="173"/>
      <c r="H289" s="173"/>
      <c r="I289" s="173"/>
      <c r="J289" s="173"/>
      <c r="K289" s="173"/>
      <c r="L289" s="173"/>
      <c r="M289" s="173"/>
      <c r="N289" s="173"/>
      <c r="O289" s="173"/>
      <c r="P289" s="173"/>
      <c r="Q289" s="173"/>
      <c r="R289" s="173"/>
      <c r="S289" s="173"/>
      <c r="T289" s="173"/>
      <c r="U289" s="173"/>
      <c r="V289" s="173"/>
      <c r="W289" s="173"/>
      <c r="X289" s="173"/>
      <c r="Y289" s="173"/>
      <c r="Z289" s="173"/>
      <c r="AA289" s="173"/>
    </row>
    <row r="290">
      <c r="A290" s="182"/>
      <c r="B290" s="182"/>
      <c r="C290" s="172"/>
      <c r="D290" s="172"/>
      <c r="E290" s="173"/>
      <c r="F290" s="173"/>
      <c r="G290" s="173"/>
      <c r="H290" s="173"/>
      <c r="I290" s="173"/>
      <c r="J290" s="173"/>
      <c r="K290" s="173"/>
      <c r="L290" s="173"/>
      <c r="M290" s="173"/>
      <c r="N290" s="173"/>
      <c r="O290" s="173"/>
      <c r="P290" s="173"/>
      <c r="Q290" s="173"/>
      <c r="R290" s="173"/>
      <c r="S290" s="173"/>
      <c r="T290" s="173"/>
      <c r="U290" s="173"/>
      <c r="V290" s="173"/>
      <c r="W290" s="173"/>
      <c r="X290" s="173"/>
      <c r="Y290" s="173"/>
      <c r="Z290" s="173"/>
      <c r="AA290" s="173"/>
    </row>
    <row r="291">
      <c r="A291" s="182"/>
      <c r="B291" s="182"/>
      <c r="C291" s="172"/>
      <c r="D291" s="172"/>
      <c r="E291" s="173"/>
      <c r="F291" s="173"/>
      <c r="G291" s="173"/>
      <c r="H291" s="173"/>
      <c r="I291" s="173"/>
      <c r="J291" s="173"/>
      <c r="K291" s="173"/>
      <c r="L291" s="173"/>
      <c r="M291" s="173"/>
      <c r="N291" s="173"/>
      <c r="O291" s="173"/>
      <c r="P291" s="173"/>
      <c r="Q291" s="173"/>
      <c r="R291" s="173"/>
      <c r="S291" s="173"/>
      <c r="T291" s="173"/>
      <c r="U291" s="173"/>
      <c r="V291" s="173"/>
      <c r="W291" s="173"/>
      <c r="X291" s="173"/>
      <c r="Y291" s="173"/>
      <c r="Z291" s="173"/>
      <c r="AA291" s="173"/>
    </row>
    <row r="292">
      <c r="A292" s="182"/>
      <c r="B292" s="182"/>
      <c r="C292" s="172"/>
      <c r="D292" s="172"/>
      <c r="E292" s="173"/>
      <c r="F292" s="173"/>
      <c r="G292" s="173"/>
      <c r="H292" s="173"/>
      <c r="I292" s="173"/>
      <c r="J292" s="173"/>
      <c r="K292" s="173"/>
      <c r="L292" s="173"/>
      <c r="M292" s="173"/>
      <c r="N292" s="173"/>
      <c r="O292" s="173"/>
      <c r="P292" s="173"/>
      <c r="Q292" s="173"/>
      <c r="R292" s="173"/>
      <c r="S292" s="173"/>
      <c r="T292" s="173"/>
      <c r="U292" s="173"/>
      <c r="V292" s="173"/>
      <c r="W292" s="173"/>
      <c r="X292" s="173"/>
      <c r="Y292" s="173"/>
      <c r="Z292" s="173"/>
      <c r="AA292" s="173"/>
    </row>
    <row r="293">
      <c r="A293" s="182"/>
      <c r="B293" s="182"/>
      <c r="C293" s="172"/>
      <c r="D293" s="172"/>
      <c r="E293" s="173"/>
      <c r="F293" s="173"/>
      <c r="G293" s="173"/>
      <c r="H293" s="173"/>
      <c r="I293" s="173"/>
      <c r="J293" s="173"/>
      <c r="K293" s="173"/>
      <c r="L293" s="173"/>
      <c r="M293" s="173"/>
      <c r="N293" s="173"/>
      <c r="O293" s="173"/>
      <c r="P293" s="173"/>
      <c r="Q293" s="173"/>
      <c r="R293" s="173"/>
      <c r="S293" s="173"/>
      <c r="T293" s="173"/>
      <c r="U293" s="173"/>
      <c r="V293" s="173"/>
      <c r="W293" s="173"/>
      <c r="X293" s="173"/>
      <c r="Y293" s="173"/>
      <c r="Z293" s="173"/>
      <c r="AA293" s="173"/>
    </row>
    <row r="294">
      <c r="A294" s="182"/>
      <c r="B294" s="182"/>
      <c r="C294" s="172"/>
      <c r="D294" s="172"/>
      <c r="E294" s="173"/>
      <c r="F294" s="173"/>
      <c r="G294" s="173"/>
      <c r="H294" s="173"/>
      <c r="I294" s="173"/>
      <c r="J294" s="173"/>
      <c r="K294" s="173"/>
      <c r="L294" s="173"/>
      <c r="M294" s="173"/>
      <c r="N294" s="173"/>
      <c r="O294" s="173"/>
      <c r="P294" s="173"/>
      <c r="Q294" s="173"/>
      <c r="R294" s="173"/>
      <c r="S294" s="173"/>
      <c r="T294" s="173"/>
      <c r="U294" s="173"/>
      <c r="V294" s="173"/>
      <c r="W294" s="173"/>
      <c r="X294" s="173"/>
      <c r="Y294" s="173"/>
      <c r="Z294" s="173"/>
      <c r="AA294" s="173"/>
    </row>
    <row r="295">
      <c r="A295" s="182"/>
      <c r="B295" s="182"/>
      <c r="C295" s="172"/>
      <c r="D295" s="172"/>
      <c r="E295" s="173"/>
      <c r="F295" s="173"/>
      <c r="G295" s="173"/>
      <c r="H295" s="173"/>
      <c r="I295" s="173"/>
      <c r="J295" s="173"/>
      <c r="K295" s="173"/>
      <c r="L295" s="173"/>
      <c r="M295" s="173"/>
      <c r="N295" s="173"/>
      <c r="O295" s="173"/>
      <c r="P295" s="173"/>
      <c r="Q295" s="173"/>
      <c r="R295" s="173"/>
      <c r="S295" s="173"/>
      <c r="T295" s="173"/>
      <c r="U295" s="173"/>
      <c r="V295" s="173"/>
      <c r="W295" s="173"/>
      <c r="X295" s="173"/>
      <c r="Y295" s="173"/>
      <c r="Z295" s="173"/>
      <c r="AA295" s="173"/>
    </row>
    <row r="296">
      <c r="A296" s="182"/>
      <c r="B296" s="182"/>
      <c r="C296" s="172"/>
      <c r="D296" s="172"/>
      <c r="E296" s="173"/>
      <c r="F296" s="173"/>
      <c r="G296" s="173"/>
      <c r="H296" s="173"/>
      <c r="I296" s="173"/>
      <c r="J296" s="173"/>
      <c r="K296" s="173"/>
      <c r="L296" s="173"/>
      <c r="M296" s="173"/>
      <c r="N296" s="173"/>
      <c r="O296" s="173"/>
      <c r="P296" s="173"/>
      <c r="Q296" s="173"/>
      <c r="R296" s="173"/>
      <c r="S296" s="173"/>
      <c r="T296" s="173"/>
      <c r="U296" s="173"/>
      <c r="V296" s="173"/>
      <c r="W296" s="173"/>
      <c r="X296" s="173"/>
      <c r="Y296" s="173"/>
      <c r="Z296" s="173"/>
      <c r="AA296" s="173"/>
    </row>
    <row r="297">
      <c r="A297" s="182"/>
      <c r="B297" s="182"/>
      <c r="C297" s="172"/>
      <c r="D297" s="172"/>
      <c r="E297" s="173"/>
      <c r="F297" s="173"/>
      <c r="G297" s="173"/>
      <c r="H297" s="173"/>
      <c r="I297" s="173"/>
      <c r="J297" s="173"/>
      <c r="K297" s="173"/>
      <c r="L297" s="173"/>
      <c r="M297" s="173"/>
      <c r="N297" s="173"/>
      <c r="O297" s="173"/>
      <c r="P297" s="173"/>
      <c r="Q297" s="173"/>
      <c r="R297" s="173"/>
      <c r="S297" s="173"/>
      <c r="T297" s="173"/>
      <c r="U297" s="173"/>
      <c r="V297" s="173"/>
      <c r="W297" s="173"/>
      <c r="X297" s="173"/>
      <c r="Y297" s="173"/>
      <c r="Z297" s="173"/>
      <c r="AA297" s="173"/>
    </row>
    <row r="298">
      <c r="A298" s="182"/>
      <c r="B298" s="182"/>
      <c r="C298" s="172"/>
      <c r="D298" s="172"/>
      <c r="E298" s="173"/>
      <c r="F298" s="173"/>
      <c r="G298" s="173"/>
      <c r="H298" s="173"/>
      <c r="I298" s="173"/>
      <c r="J298" s="173"/>
      <c r="K298" s="173"/>
      <c r="L298" s="173"/>
      <c r="M298" s="173"/>
      <c r="N298" s="173"/>
      <c r="O298" s="173"/>
      <c r="P298" s="173"/>
      <c r="Q298" s="173"/>
      <c r="R298" s="173"/>
      <c r="S298" s="173"/>
      <c r="T298" s="173"/>
      <c r="U298" s="173"/>
      <c r="V298" s="173"/>
      <c r="W298" s="173"/>
      <c r="X298" s="173"/>
      <c r="Y298" s="173"/>
      <c r="Z298" s="173"/>
      <c r="AA298" s="173"/>
    </row>
    <row r="299">
      <c r="A299" s="182"/>
      <c r="B299" s="182"/>
      <c r="C299" s="172"/>
      <c r="D299" s="172"/>
      <c r="E299" s="173"/>
      <c r="F299" s="173"/>
      <c r="G299" s="173"/>
      <c r="H299" s="173"/>
      <c r="I299" s="173"/>
      <c r="J299" s="173"/>
      <c r="K299" s="173"/>
      <c r="L299" s="173"/>
      <c r="M299" s="173"/>
      <c r="N299" s="173"/>
      <c r="O299" s="173"/>
      <c r="P299" s="173"/>
      <c r="Q299" s="173"/>
      <c r="R299" s="173"/>
      <c r="S299" s="173"/>
      <c r="T299" s="173"/>
      <c r="U299" s="173"/>
      <c r="V299" s="173"/>
      <c r="W299" s="173"/>
      <c r="X299" s="173"/>
      <c r="Y299" s="173"/>
      <c r="Z299" s="173"/>
      <c r="AA299" s="173"/>
    </row>
    <row r="300">
      <c r="A300" s="182"/>
      <c r="B300" s="182"/>
      <c r="C300" s="172"/>
      <c r="D300" s="172"/>
      <c r="E300" s="173"/>
      <c r="F300" s="173"/>
      <c r="G300" s="173"/>
      <c r="H300" s="173"/>
      <c r="I300" s="173"/>
      <c r="J300" s="173"/>
      <c r="K300" s="173"/>
      <c r="L300" s="173"/>
      <c r="M300" s="173"/>
      <c r="N300" s="173"/>
      <c r="O300" s="173"/>
      <c r="P300" s="173"/>
      <c r="Q300" s="173"/>
      <c r="R300" s="173"/>
      <c r="S300" s="173"/>
      <c r="T300" s="173"/>
      <c r="U300" s="173"/>
      <c r="V300" s="173"/>
      <c r="W300" s="173"/>
      <c r="X300" s="173"/>
      <c r="Y300" s="173"/>
      <c r="Z300" s="173"/>
      <c r="AA300" s="173"/>
    </row>
    <row r="301">
      <c r="A301" s="182"/>
      <c r="B301" s="182"/>
      <c r="C301" s="172"/>
      <c r="D301" s="172"/>
      <c r="E301" s="173"/>
      <c r="F301" s="173"/>
      <c r="G301" s="173"/>
      <c r="H301" s="173"/>
      <c r="I301" s="173"/>
      <c r="J301" s="173"/>
      <c r="K301" s="173"/>
      <c r="L301" s="173"/>
      <c r="M301" s="173"/>
      <c r="N301" s="173"/>
      <c r="O301" s="173"/>
      <c r="P301" s="173"/>
      <c r="Q301" s="173"/>
      <c r="R301" s="173"/>
      <c r="S301" s="173"/>
      <c r="T301" s="173"/>
      <c r="U301" s="173"/>
      <c r="V301" s="173"/>
      <c r="W301" s="173"/>
      <c r="X301" s="173"/>
      <c r="Y301" s="173"/>
      <c r="Z301" s="173"/>
      <c r="AA301" s="173"/>
    </row>
    <row r="302">
      <c r="A302" s="182"/>
      <c r="B302" s="182"/>
      <c r="C302" s="172"/>
      <c r="D302" s="172"/>
      <c r="E302" s="173"/>
      <c r="F302" s="173"/>
      <c r="G302" s="173"/>
      <c r="H302" s="173"/>
      <c r="I302" s="173"/>
      <c r="J302" s="173"/>
      <c r="K302" s="173"/>
      <c r="L302" s="173"/>
      <c r="M302" s="173"/>
      <c r="N302" s="173"/>
      <c r="O302" s="173"/>
      <c r="P302" s="173"/>
      <c r="Q302" s="173"/>
      <c r="R302" s="173"/>
      <c r="S302" s="173"/>
      <c r="T302" s="173"/>
      <c r="U302" s="173"/>
      <c r="V302" s="173"/>
      <c r="W302" s="173"/>
      <c r="X302" s="173"/>
      <c r="Y302" s="173"/>
      <c r="Z302" s="173"/>
      <c r="AA302" s="173"/>
    </row>
    <row r="303">
      <c r="A303" s="182"/>
      <c r="B303" s="182"/>
      <c r="C303" s="172"/>
      <c r="D303" s="172"/>
      <c r="E303" s="173"/>
      <c r="F303" s="173"/>
      <c r="G303" s="173"/>
      <c r="H303" s="173"/>
      <c r="I303" s="173"/>
      <c r="J303" s="173"/>
      <c r="K303" s="173"/>
      <c r="L303" s="173"/>
      <c r="M303" s="173"/>
      <c r="N303" s="173"/>
      <c r="O303" s="173"/>
      <c r="P303" s="173"/>
      <c r="Q303" s="173"/>
      <c r="R303" s="173"/>
      <c r="S303" s="173"/>
      <c r="T303" s="173"/>
      <c r="U303" s="173"/>
      <c r="V303" s="173"/>
      <c r="W303" s="173"/>
      <c r="X303" s="173"/>
      <c r="Y303" s="173"/>
      <c r="Z303" s="173"/>
      <c r="AA303" s="173"/>
    </row>
    <row r="304">
      <c r="A304" s="182"/>
      <c r="B304" s="182"/>
      <c r="C304" s="172"/>
      <c r="D304" s="172"/>
      <c r="E304" s="173"/>
      <c r="F304" s="173"/>
      <c r="G304" s="173"/>
      <c r="H304" s="173"/>
      <c r="I304" s="173"/>
      <c r="J304" s="173"/>
      <c r="K304" s="173"/>
      <c r="L304" s="173"/>
      <c r="M304" s="173"/>
      <c r="N304" s="173"/>
      <c r="O304" s="173"/>
      <c r="P304" s="173"/>
      <c r="Q304" s="173"/>
      <c r="R304" s="173"/>
      <c r="S304" s="173"/>
      <c r="T304" s="173"/>
      <c r="U304" s="173"/>
      <c r="V304" s="173"/>
      <c r="W304" s="173"/>
      <c r="X304" s="173"/>
      <c r="Y304" s="173"/>
      <c r="Z304" s="173"/>
      <c r="AA304" s="173"/>
    </row>
    <row r="305">
      <c r="A305" s="182"/>
      <c r="B305" s="182"/>
      <c r="C305" s="172"/>
      <c r="D305" s="172"/>
      <c r="E305" s="173"/>
      <c r="F305" s="173"/>
      <c r="G305" s="173"/>
      <c r="H305" s="173"/>
      <c r="I305" s="173"/>
      <c r="J305" s="173"/>
      <c r="K305" s="173"/>
      <c r="L305" s="173"/>
      <c r="M305" s="173"/>
      <c r="N305" s="173"/>
      <c r="O305" s="173"/>
      <c r="P305" s="173"/>
      <c r="Q305" s="173"/>
      <c r="R305" s="173"/>
      <c r="S305" s="173"/>
      <c r="T305" s="173"/>
      <c r="U305" s="173"/>
      <c r="V305" s="173"/>
      <c r="W305" s="173"/>
      <c r="X305" s="173"/>
      <c r="Y305" s="173"/>
      <c r="Z305" s="173"/>
      <c r="AA305" s="173"/>
    </row>
    <row r="306">
      <c r="A306" s="182"/>
      <c r="B306" s="182"/>
      <c r="C306" s="172"/>
      <c r="D306" s="172"/>
      <c r="E306" s="173"/>
      <c r="F306" s="173"/>
      <c r="G306" s="173"/>
      <c r="H306" s="173"/>
      <c r="I306" s="173"/>
      <c r="J306" s="173"/>
      <c r="K306" s="173"/>
      <c r="L306" s="173"/>
      <c r="M306" s="173"/>
      <c r="N306" s="173"/>
      <c r="O306" s="173"/>
      <c r="P306" s="173"/>
      <c r="Q306" s="173"/>
      <c r="R306" s="173"/>
      <c r="S306" s="173"/>
      <c r="T306" s="173"/>
      <c r="U306" s="173"/>
      <c r="V306" s="173"/>
      <c r="W306" s="173"/>
      <c r="X306" s="173"/>
      <c r="Y306" s="173"/>
      <c r="Z306" s="173"/>
      <c r="AA306" s="173"/>
    </row>
    <row r="307">
      <c r="A307" s="182"/>
      <c r="B307" s="182"/>
      <c r="C307" s="172"/>
      <c r="D307" s="172"/>
      <c r="E307" s="173"/>
      <c r="F307" s="173"/>
      <c r="G307" s="173"/>
      <c r="H307" s="173"/>
      <c r="I307" s="173"/>
      <c r="J307" s="173"/>
      <c r="K307" s="173"/>
      <c r="L307" s="173"/>
      <c r="M307" s="173"/>
      <c r="N307" s="173"/>
      <c r="O307" s="173"/>
      <c r="P307" s="173"/>
      <c r="Q307" s="173"/>
      <c r="R307" s="173"/>
      <c r="S307" s="173"/>
      <c r="T307" s="173"/>
      <c r="U307" s="173"/>
      <c r="V307" s="173"/>
      <c r="W307" s="173"/>
      <c r="X307" s="173"/>
      <c r="Y307" s="173"/>
      <c r="Z307" s="173"/>
      <c r="AA307" s="173"/>
    </row>
    <row r="308">
      <c r="A308" s="182"/>
      <c r="B308" s="182"/>
      <c r="C308" s="172"/>
      <c r="D308" s="172"/>
      <c r="E308" s="173"/>
      <c r="F308" s="173"/>
      <c r="G308" s="173"/>
      <c r="H308" s="173"/>
      <c r="I308" s="173"/>
      <c r="J308" s="173"/>
      <c r="K308" s="173"/>
      <c r="L308" s="173"/>
      <c r="M308" s="173"/>
      <c r="N308" s="173"/>
      <c r="O308" s="173"/>
      <c r="P308" s="173"/>
      <c r="Q308" s="173"/>
      <c r="R308" s="173"/>
      <c r="S308" s="173"/>
      <c r="T308" s="173"/>
      <c r="U308" s="173"/>
      <c r="V308" s="173"/>
      <c r="W308" s="173"/>
      <c r="X308" s="173"/>
      <c r="Y308" s="173"/>
      <c r="Z308" s="173"/>
      <c r="AA308" s="173"/>
    </row>
    <row r="309">
      <c r="A309" s="182"/>
      <c r="B309" s="182"/>
      <c r="C309" s="172"/>
      <c r="D309" s="172"/>
      <c r="E309" s="173"/>
      <c r="F309" s="173"/>
      <c r="G309" s="173"/>
      <c r="H309" s="173"/>
      <c r="I309" s="173"/>
      <c r="J309" s="173"/>
      <c r="K309" s="173"/>
      <c r="L309" s="173"/>
      <c r="M309" s="173"/>
      <c r="N309" s="173"/>
      <c r="O309" s="173"/>
      <c r="P309" s="173"/>
      <c r="Q309" s="173"/>
      <c r="R309" s="173"/>
      <c r="S309" s="173"/>
      <c r="T309" s="173"/>
      <c r="U309" s="173"/>
      <c r="V309" s="173"/>
      <c r="W309" s="173"/>
      <c r="X309" s="173"/>
      <c r="Y309" s="173"/>
      <c r="Z309" s="173"/>
      <c r="AA309" s="173"/>
    </row>
    <row r="310">
      <c r="A310" s="182"/>
      <c r="B310" s="182"/>
      <c r="C310" s="172"/>
      <c r="D310" s="172"/>
      <c r="E310" s="173"/>
      <c r="F310" s="173"/>
      <c r="G310" s="173"/>
      <c r="H310" s="173"/>
      <c r="I310" s="173"/>
      <c r="J310" s="173"/>
      <c r="K310" s="173"/>
      <c r="L310" s="173"/>
      <c r="M310" s="173"/>
      <c r="N310" s="173"/>
      <c r="O310" s="173"/>
      <c r="P310" s="173"/>
      <c r="Q310" s="173"/>
      <c r="R310" s="173"/>
      <c r="S310" s="173"/>
      <c r="T310" s="173"/>
      <c r="U310" s="173"/>
      <c r="V310" s="173"/>
      <c r="W310" s="173"/>
      <c r="X310" s="173"/>
      <c r="Y310" s="173"/>
      <c r="Z310" s="173"/>
      <c r="AA310" s="173"/>
    </row>
    <row r="311">
      <c r="A311" s="182"/>
      <c r="B311" s="182"/>
      <c r="C311" s="172"/>
      <c r="D311" s="172"/>
      <c r="E311" s="173"/>
      <c r="F311" s="173"/>
      <c r="G311" s="173"/>
      <c r="H311" s="173"/>
      <c r="I311" s="173"/>
      <c r="J311" s="173"/>
      <c r="K311" s="173"/>
      <c r="L311" s="173"/>
      <c r="M311" s="173"/>
      <c r="N311" s="173"/>
      <c r="O311" s="173"/>
      <c r="P311" s="173"/>
      <c r="Q311" s="173"/>
      <c r="R311" s="173"/>
      <c r="S311" s="173"/>
      <c r="T311" s="173"/>
      <c r="U311" s="173"/>
      <c r="V311" s="173"/>
      <c r="W311" s="173"/>
      <c r="X311" s="173"/>
      <c r="Y311" s="173"/>
      <c r="Z311" s="173"/>
      <c r="AA311" s="173"/>
    </row>
    <row r="312">
      <c r="A312" s="182"/>
      <c r="B312" s="182"/>
      <c r="C312" s="172"/>
      <c r="D312" s="172"/>
      <c r="E312" s="173"/>
      <c r="F312" s="173"/>
      <c r="G312" s="173"/>
      <c r="H312" s="173"/>
      <c r="I312" s="173"/>
      <c r="J312" s="173"/>
      <c r="K312" s="173"/>
      <c r="L312" s="173"/>
      <c r="M312" s="173"/>
      <c r="N312" s="173"/>
      <c r="O312" s="173"/>
      <c r="P312" s="173"/>
      <c r="Q312" s="173"/>
      <c r="R312" s="173"/>
      <c r="S312" s="173"/>
      <c r="T312" s="173"/>
      <c r="U312" s="173"/>
      <c r="V312" s="173"/>
      <c r="W312" s="173"/>
      <c r="X312" s="173"/>
      <c r="Y312" s="173"/>
      <c r="Z312" s="173"/>
      <c r="AA312" s="173"/>
    </row>
    <row r="313">
      <c r="A313" s="182"/>
      <c r="B313" s="182"/>
      <c r="C313" s="172"/>
      <c r="D313" s="172"/>
      <c r="E313" s="173"/>
      <c r="F313" s="173"/>
      <c r="G313" s="173"/>
      <c r="H313" s="173"/>
      <c r="I313" s="173"/>
      <c r="J313" s="173"/>
      <c r="K313" s="173"/>
      <c r="L313" s="173"/>
      <c r="M313" s="173"/>
      <c r="N313" s="173"/>
      <c r="O313" s="173"/>
      <c r="P313" s="173"/>
      <c r="Q313" s="173"/>
      <c r="R313" s="173"/>
      <c r="S313" s="173"/>
      <c r="T313" s="173"/>
      <c r="U313" s="173"/>
      <c r="V313" s="173"/>
      <c r="W313" s="173"/>
      <c r="X313" s="173"/>
      <c r="Y313" s="173"/>
      <c r="Z313" s="173"/>
      <c r="AA313" s="173"/>
    </row>
    <row r="314">
      <c r="A314" s="182"/>
      <c r="B314" s="182"/>
      <c r="C314" s="172"/>
      <c r="D314" s="172"/>
      <c r="E314" s="173"/>
      <c r="F314" s="173"/>
      <c r="G314" s="173"/>
      <c r="H314" s="173"/>
      <c r="I314" s="173"/>
      <c r="J314" s="173"/>
      <c r="K314" s="173"/>
      <c r="L314" s="173"/>
      <c r="M314" s="173"/>
      <c r="N314" s="173"/>
      <c r="O314" s="173"/>
      <c r="P314" s="173"/>
      <c r="Q314" s="173"/>
      <c r="R314" s="173"/>
      <c r="S314" s="173"/>
      <c r="T314" s="173"/>
      <c r="U314" s="173"/>
      <c r="V314" s="173"/>
      <c r="W314" s="173"/>
      <c r="X314" s="173"/>
      <c r="Y314" s="173"/>
      <c r="Z314" s="173"/>
      <c r="AA314" s="173"/>
    </row>
    <row r="315">
      <c r="A315" s="182"/>
      <c r="B315" s="182"/>
      <c r="C315" s="172"/>
      <c r="D315" s="172"/>
      <c r="E315" s="173"/>
      <c r="F315" s="173"/>
      <c r="G315" s="173"/>
      <c r="H315" s="173"/>
      <c r="I315" s="173"/>
      <c r="J315" s="173"/>
      <c r="K315" s="173"/>
      <c r="L315" s="173"/>
      <c r="M315" s="173"/>
      <c r="N315" s="173"/>
      <c r="O315" s="173"/>
      <c r="P315" s="173"/>
      <c r="Q315" s="173"/>
      <c r="R315" s="173"/>
      <c r="S315" s="173"/>
      <c r="T315" s="173"/>
      <c r="U315" s="173"/>
      <c r="V315" s="173"/>
      <c r="W315" s="173"/>
      <c r="X315" s="173"/>
      <c r="Y315" s="173"/>
      <c r="Z315" s="173"/>
      <c r="AA315" s="173"/>
    </row>
    <row r="316">
      <c r="A316" s="182"/>
      <c r="B316" s="182"/>
      <c r="C316" s="172"/>
      <c r="D316" s="172"/>
      <c r="E316" s="173"/>
      <c r="F316" s="173"/>
      <c r="G316" s="173"/>
      <c r="H316" s="173"/>
      <c r="I316" s="173"/>
      <c r="J316" s="173"/>
      <c r="K316" s="173"/>
      <c r="L316" s="173"/>
      <c r="M316" s="173"/>
      <c r="N316" s="173"/>
      <c r="O316" s="173"/>
      <c r="P316" s="173"/>
      <c r="Q316" s="173"/>
      <c r="R316" s="173"/>
      <c r="S316" s="173"/>
      <c r="T316" s="173"/>
      <c r="U316" s="173"/>
      <c r="V316" s="173"/>
      <c r="W316" s="173"/>
      <c r="X316" s="173"/>
      <c r="Y316" s="173"/>
      <c r="Z316" s="173"/>
      <c r="AA316" s="173"/>
    </row>
    <row r="317">
      <c r="A317" s="182"/>
      <c r="B317" s="182"/>
      <c r="C317" s="172"/>
      <c r="D317" s="172"/>
      <c r="E317" s="173"/>
      <c r="F317" s="173"/>
      <c r="G317" s="173"/>
      <c r="H317" s="173"/>
      <c r="I317" s="173"/>
      <c r="J317" s="173"/>
      <c r="K317" s="173"/>
      <c r="L317" s="173"/>
      <c r="M317" s="173"/>
      <c r="N317" s="173"/>
      <c r="O317" s="173"/>
      <c r="P317" s="173"/>
      <c r="Q317" s="173"/>
      <c r="R317" s="173"/>
      <c r="S317" s="173"/>
      <c r="T317" s="173"/>
      <c r="U317" s="173"/>
      <c r="V317" s="173"/>
      <c r="W317" s="173"/>
      <c r="X317" s="173"/>
      <c r="Y317" s="173"/>
      <c r="Z317" s="173"/>
      <c r="AA317" s="173"/>
    </row>
    <row r="318">
      <c r="A318" s="182"/>
      <c r="B318" s="182"/>
      <c r="C318" s="172"/>
      <c r="D318" s="172"/>
      <c r="E318" s="173"/>
      <c r="F318" s="173"/>
      <c r="G318" s="173"/>
      <c r="H318" s="173"/>
      <c r="I318" s="173"/>
      <c r="J318" s="173"/>
      <c r="K318" s="173"/>
      <c r="L318" s="173"/>
      <c r="M318" s="173"/>
      <c r="N318" s="173"/>
      <c r="O318" s="173"/>
      <c r="P318" s="173"/>
      <c r="Q318" s="173"/>
      <c r="R318" s="173"/>
      <c r="S318" s="173"/>
      <c r="T318" s="173"/>
      <c r="U318" s="173"/>
      <c r="V318" s="173"/>
      <c r="W318" s="173"/>
      <c r="X318" s="173"/>
      <c r="Y318" s="173"/>
      <c r="Z318" s="173"/>
      <c r="AA318" s="173"/>
    </row>
    <row r="319">
      <c r="A319" s="182"/>
      <c r="B319" s="182"/>
      <c r="C319" s="172"/>
      <c r="D319" s="172"/>
      <c r="E319" s="173"/>
      <c r="F319" s="173"/>
      <c r="G319" s="173"/>
      <c r="H319" s="173"/>
      <c r="I319" s="173"/>
      <c r="J319" s="173"/>
      <c r="K319" s="173"/>
      <c r="L319" s="173"/>
      <c r="M319" s="173"/>
      <c r="N319" s="173"/>
      <c r="O319" s="173"/>
      <c r="P319" s="173"/>
      <c r="Q319" s="173"/>
      <c r="R319" s="173"/>
      <c r="S319" s="173"/>
      <c r="T319" s="173"/>
      <c r="U319" s="173"/>
      <c r="V319" s="173"/>
      <c r="W319" s="173"/>
      <c r="X319" s="173"/>
      <c r="Y319" s="173"/>
      <c r="Z319" s="173"/>
      <c r="AA319" s="173"/>
    </row>
    <row r="320">
      <c r="A320" s="182"/>
      <c r="B320" s="182"/>
      <c r="C320" s="172"/>
      <c r="D320" s="172"/>
      <c r="E320" s="173"/>
      <c r="F320" s="173"/>
      <c r="G320" s="173"/>
      <c r="H320" s="173"/>
      <c r="I320" s="173"/>
      <c r="J320" s="173"/>
      <c r="K320" s="173"/>
      <c r="L320" s="173"/>
      <c r="M320" s="173"/>
      <c r="N320" s="173"/>
      <c r="O320" s="173"/>
      <c r="P320" s="173"/>
      <c r="Q320" s="173"/>
      <c r="R320" s="173"/>
      <c r="S320" s="173"/>
      <c r="T320" s="173"/>
      <c r="U320" s="173"/>
      <c r="V320" s="173"/>
      <c r="W320" s="173"/>
      <c r="X320" s="173"/>
      <c r="Y320" s="173"/>
      <c r="Z320" s="173"/>
      <c r="AA320" s="173"/>
    </row>
    <row r="321">
      <c r="A321" s="182"/>
      <c r="B321" s="182"/>
      <c r="C321" s="172"/>
      <c r="D321" s="172"/>
      <c r="E321" s="173"/>
      <c r="F321" s="173"/>
      <c r="G321" s="173"/>
      <c r="H321" s="173"/>
      <c r="I321" s="173"/>
      <c r="J321" s="173"/>
      <c r="K321" s="173"/>
      <c r="L321" s="173"/>
      <c r="M321" s="173"/>
      <c r="N321" s="173"/>
      <c r="O321" s="173"/>
      <c r="P321" s="173"/>
      <c r="Q321" s="173"/>
      <c r="R321" s="173"/>
      <c r="S321" s="173"/>
      <c r="T321" s="173"/>
      <c r="U321" s="173"/>
      <c r="V321" s="173"/>
      <c r="W321" s="173"/>
      <c r="X321" s="173"/>
      <c r="Y321" s="173"/>
      <c r="Z321" s="173"/>
      <c r="AA321" s="173"/>
    </row>
    <row r="322">
      <c r="A322" s="182"/>
      <c r="B322" s="182"/>
      <c r="C322" s="172"/>
      <c r="D322" s="172"/>
      <c r="E322" s="173"/>
      <c r="F322" s="173"/>
      <c r="G322" s="173"/>
      <c r="H322" s="173"/>
      <c r="I322" s="173"/>
      <c r="J322" s="173"/>
      <c r="K322" s="173"/>
      <c r="L322" s="173"/>
      <c r="M322" s="173"/>
      <c r="N322" s="173"/>
      <c r="O322" s="173"/>
      <c r="P322" s="173"/>
      <c r="Q322" s="173"/>
      <c r="R322" s="173"/>
      <c r="S322" s="173"/>
      <c r="T322" s="173"/>
      <c r="U322" s="173"/>
      <c r="V322" s="173"/>
      <c r="W322" s="173"/>
      <c r="X322" s="173"/>
      <c r="Y322" s="173"/>
      <c r="Z322" s="173"/>
      <c r="AA322" s="173"/>
    </row>
    <row r="323">
      <c r="A323" s="182"/>
      <c r="B323" s="182"/>
      <c r="C323" s="172"/>
      <c r="D323" s="172"/>
      <c r="E323" s="173"/>
      <c r="F323" s="173"/>
      <c r="G323" s="173"/>
      <c r="H323" s="173"/>
      <c r="I323" s="173"/>
      <c r="J323" s="173"/>
      <c r="K323" s="173"/>
      <c r="L323" s="173"/>
      <c r="M323" s="173"/>
      <c r="N323" s="173"/>
      <c r="O323" s="173"/>
      <c r="P323" s="173"/>
      <c r="Q323" s="173"/>
      <c r="R323" s="173"/>
      <c r="S323" s="173"/>
      <c r="T323" s="173"/>
      <c r="U323" s="173"/>
      <c r="V323" s="173"/>
      <c r="W323" s="173"/>
      <c r="X323" s="173"/>
      <c r="Y323" s="173"/>
      <c r="Z323" s="173"/>
      <c r="AA323" s="173"/>
    </row>
    <row r="324">
      <c r="A324" s="182"/>
      <c r="B324" s="182"/>
      <c r="C324" s="172"/>
      <c r="D324" s="172"/>
      <c r="E324" s="173"/>
      <c r="F324" s="173"/>
      <c r="G324" s="173"/>
      <c r="H324" s="173"/>
      <c r="I324" s="173"/>
      <c r="J324" s="173"/>
      <c r="K324" s="173"/>
      <c r="L324" s="173"/>
      <c r="M324" s="173"/>
      <c r="N324" s="173"/>
      <c r="O324" s="173"/>
      <c r="P324" s="173"/>
      <c r="Q324" s="173"/>
      <c r="R324" s="173"/>
      <c r="S324" s="173"/>
      <c r="T324" s="173"/>
      <c r="U324" s="173"/>
      <c r="V324" s="173"/>
      <c r="W324" s="173"/>
      <c r="X324" s="173"/>
      <c r="Y324" s="173"/>
      <c r="Z324" s="173"/>
      <c r="AA324" s="173"/>
    </row>
    <row r="325">
      <c r="A325" s="182"/>
      <c r="B325" s="182"/>
      <c r="C325" s="172"/>
      <c r="D325" s="172"/>
      <c r="E325" s="173"/>
      <c r="F325" s="173"/>
      <c r="G325" s="173"/>
      <c r="H325" s="173"/>
      <c r="I325" s="173"/>
      <c r="J325" s="173"/>
      <c r="K325" s="173"/>
      <c r="L325" s="173"/>
      <c r="M325" s="173"/>
      <c r="N325" s="173"/>
      <c r="O325" s="173"/>
      <c r="P325" s="173"/>
      <c r="Q325" s="173"/>
      <c r="R325" s="173"/>
      <c r="S325" s="173"/>
      <c r="T325" s="173"/>
      <c r="U325" s="173"/>
      <c r="V325" s="173"/>
      <c r="W325" s="173"/>
      <c r="X325" s="173"/>
      <c r="Y325" s="173"/>
      <c r="Z325" s="173"/>
      <c r="AA325" s="173"/>
    </row>
    <row r="326">
      <c r="A326" s="182"/>
      <c r="B326" s="182"/>
      <c r="C326" s="172"/>
      <c r="D326" s="172"/>
      <c r="E326" s="173"/>
      <c r="F326" s="173"/>
      <c r="G326" s="173"/>
      <c r="H326" s="173"/>
      <c r="I326" s="173"/>
      <c r="J326" s="173"/>
      <c r="K326" s="173"/>
      <c r="L326" s="173"/>
      <c r="M326" s="173"/>
      <c r="N326" s="173"/>
      <c r="O326" s="173"/>
      <c r="P326" s="173"/>
      <c r="Q326" s="173"/>
      <c r="R326" s="173"/>
      <c r="S326" s="173"/>
      <c r="T326" s="173"/>
      <c r="U326" s="173"/>
      <c r="V326" s="173"/>
      <c r="W326" s="173"/>
      <c r="X326" s="173"/>
      <c r="Y326" s="173"/>
      <c r="Z326" s="173"/>
      <c r="AA326" s="173"/>
    </row>
    <row r="327">
      <c r="A327" s="182"/>
      <c r="B327" s="182"/>
      <c r="C327" s="172"/>
      <c r="D327" s="172"/>
      <c r="E327" s="173"/>
      <c r="F327" s="173"/>
      <c r="G327" s="173"/>
      <c r="H327" s="173"/>
      <c r="I327" s="173"/>
      <c r="J327" s="173"/>
      <c r="K327" s="173"/>
      <c r="L327" s="173"/>
      <c r="M327" s="173"/>
      <c r="N327" s="173"/>
      <c r="O327" s="173"/>
      <c r="P327" s="173"/>
      <c r="Q327" s="173"/>
      <c r="R327" s="173"/>
      <c r="S327" s="173"/>
      <c r="T327" s="173"/>
      <c r="U327" s="173"/>
      <c r="V327" s="173"/>
      <c r="W327" s="173"/>
      <c r="X327" s="173"/>
      <c r="Y327" s="173"/>
      <c r="Z327" s="173"/>
      <c r="AA327" s="173"/>
    </row>
    <row r="328">
      <c r="A328" s="182"/>
      <c r="B328" s="182"/>
      <c r="C328" s="172"/>
      <c r="D328" s="172"/>
      <c r="E328" s="173"/>
      <c r="F328" s="173"/>
      <c r="G328" s="173"/>
      <c r="H328" s="173"/>
      <c r="I328" s="173"/>
      <c r="J328" s="173"/>
      <c r="K328" s="173"/>
      <c r="L328" s="173"/>
      <c r="M328" s="173"/>
      <c r="N328" s="173"/>
      <c r="O328" s="173"/>
      <c r="P328" s="173"/>
      <c r="Q328" s="173"/>
      <c r="R328" s="173"/>
      <c r="S328" s="173"/>
      <c r="T328" s="173"/>
      <c r="U328" s="173"/>
      <c r="V328" s="173"/>
      <c r="W328" s="173"/>
      <c r="X328" s="173"/>
      <c r="Y328" s="173"/>
      <c r="Z328" s="173"/>
      <c r="AA328" s="173"/>
    </row>
    <row r="329">
      <c r="A329" s="182"/>
      <c r="B329" s="182"/>
      <c r="C329" s="172"/>
      <c r="D329" s="172"/>
      <c r="E329" s="173"/>
      <c r="F329" s="173"/>
      <c r="G329" s="173"/>
      <c r="H329" s="173"/>
      <c r="I329" s="173"/>
      <c r="J329" s="173"/>
      <c r="K329" s="173"/>
      <c r="L329" s="173"/>
      <c r="M329" s="173"/>
      <c r="N329" s="173"/>
      <c r="O329" s="173"/>
      <c r="P329" s="173"/>
      <c r="Q329" s="173"/>
      <c r="R329" s="173"/>
      <c r="S329" s="173"/>
      <c r="T329" s="173"/>
      <c r="U329" s="173"/>
      <c r="V329" s="173"/>
      <c r="W329" s="173"/>
      <c r="X329" s="173"/>
      <c r="Y329" s="173"/>
      <c r="Z329" s="173"/>
      <c r="AA329" s="173"/>
    </row>
    <row r="330">
      <c r="A330" s="182"/>
      <c r="B330" s="182"/>
      <c r="C330" s="172"/>
      <c r="D330" s="172"/>
      <c r="E330" s="173"/>
      <c r="F330" s="173"/>
      <c r="G330" s="173"/>
      <c r="H330" s="173"/>
      <c r="I330" s="173"/>
      <c r="J330" s="173"/>
      <c r="K330" s="173"/>
      <c r="L330" s="173"/>
      <c r="M330" s="173"/>
      <c r="N330" s="173"/>
      <c r="O330" s="173"/>
      <c r="P330" s="173"/>
      <c r="Q330" s="173"/>
      <c r="R330" s="173"/>
      <c r="S330" s="173"/>
      <c r="T330" s="173"/>
      <c r="U330" s="173"/>
      <c r="V330" s="173"/>
      <c r="W330" s="173"/>
      <c r="X330" s="173"/>
      <c r="Y330" s="173"/>
      <c r="Z330" s="173"/>
      <c r="AA330" s="173"/>
    </row>
    <row r="331">
      <c r="A331" s="182"/>
      <c r="B331" s="182"/>
      <c r="C331" s="172"/>
      <c r="D331" s="172"/>
      <c r="E331" s="173"/>
      <c r="F331" s="173"/>
      <c r="G331" s="173"/>
      <c r="H331" s="173"/>
      <c r="I331" s="173"/>
      <c r="J331" s="173"/>
      <c r="K331" s="173"/>
      <c r="L331" s="173"/>
      <c r="M331" s="173"/>
      <c r="N331" s="173"/>
      <c r="O331" s="173"/>
      <c r="P331" s="173"/>
      <c r="Q331" s="173"/>
      <c r="R331" s="173"/>
      <c r="S331" s="173"/>
      <c r="T331" s="173"/>
      <c r="U331" s="173"/>
      <c r="V331" s="173"/>
      <c r="W331" s="173"/>
      <c r="X331" s="173"/>
      <c r="Y331" s="173"/>
      <c r="Z331" s="173"/>
      <c r="AA331" s="173"/>
    </row>
    <row r="332">
      <c r="A332" s="182"/>
      <c r="B332" s="182"/>
      <c r="C332" s="172"/>
      <c r="D332" s="172"/>
      <c r="E332" s="173"/>
      <c r="F332" s="173"/>
      <c r="G332" s="173"/>
      <c r="H332" s="173"/>
      <c r="I332" s="173"/>
      <c r="J332" s="173"/>
      <c r="K332" s="173"/>
      <c r="L332" s="173"/>
      <c r="M332" s="173"/>
      <c r="N332" s="173"/>
      <c r="O332" s="173"/>
      <c r="P332" s="173"/>
      <c r="Q332" s="173"/>
      <c r="R332" s="173"/>
      <c r="S332" s="173"/>
      <c r="T332" s="173"/>
      <c r="U332" s="173"/>
      <c r="V332" s="173"/>
      <c r="W332" s="173"/>
      <c r="X332" s="173"/>
      <c r="Y332" s="173"/>
      <c r="Z332" s="173"/>
      <c r="AA332" s="173"/>
    </row>
    <row r="333">
      <c r="A333" s="182"/>
      <c r="B333" s="182"/>
      <c r="C333" s="172"/>
      <c r="D333" s="172"/>
      <c r="E333" s="173"/>
      <c r="F333" s="173"/>
      <c r="G333" s="173"/>
      <c r="H333" s="173"/>
      <c r="I333" s="173"/>
      <c r="J333" s="173"/>
      <c r="K333" s="173"/>
      <c r="L333" s="173"/>
      <c r="M333" s="173"/>
      <c r="N333" s="173"/>
      <c r="O333" s="173"/>
      <c r="P333" s="173"/>
      <c r="Q333" s="173"/>
      <c r="R333" s="173"/>
      <c r="S333" s="173"/>
      <c r="T333" s="173"/>
      <c r="U333" s="173"/>
      <c r="V333" s="173"/>
      <c r="W333" s="173"/>
      <c r="X333" s="173"/>
      <c r="Y333" s="173"/>
      <c r="Z333" s="173"/>
      <c r="AA333" s="173"/>
    </row>
    <row r="334">
      <c r="A334" s="182"/>
      <c r="B334" s="182"/>
      <c r="C334" s="172"/>
      <c r="D334" s="172"/>
      <c r="E334" s="173"/>
      <c r="F334" s="173"/>
      <c r="G334" s="173"/>
      <c r="H334" s="173"/>
      <c r="I334" s="173"/>
      <c r="J334" s="173"/>
      <c r="K334" s="173"/>
      <c r="L334" s="173"/>
      <c r="M334" s="173"/>
      <c r="N334" s="173"/>
      <c r="O334" s="173"/>
      <c r="P334" s="173"/>
      <c r="Q334" s="173"/>
      <c r="R334" s="173"/>
      <c r="S334" s="173"/>
      <c r="T334" s="173"/>
      <c r="U334" s="173"/>
      <c r="V334" s="173"/>
      <c r="W334" s="173"/>
      <c r="X334" s="173"/>
      <c r="Y334" s="173"/>
      <c r="Z334" s="173"/>
      <c r="AA334" s="173"/>
    </row>
    <row r="335">
      <c r="A335" s="182"/>
      <c r="B335" s="182"/>
      <c r="C335" s="172"/>
      <c r="D335" s="172"/>
      <c r="E335" s="173"/>
      <c r="F335" s="173"/>
      <c r="G335" s="173"/>
      <c r="H335" s="173"/>
      <c r="I335" s="173"/>
      <c r="J335" s="173"/>
      <c r="K335" s="173"/>
      <c r="L335" s="173"/>
      <c r="M335" s="173"/>
      <c r="N335" s="173"/>
      <c r="O335" s="173"/>
      <c r="P335" s="173"/>
      <c r="Q335" s="173"/>
      <c r="R335" s="173"/>
      <c r="S335" s="173"/>
      <c r="T335" s="173"/>
      <c r="U335" s="173"/>
      <c r="V335" s="173"/>
      <c r="W335" s="173"/>
      <c r="X335" s="173"/>
      <c r="Y335" s="173"/>
      <c r="Z335" s="173"/>
      <c r="AA335" s="173"/>
    </row>
    <row r="336">
      <c r="A336" s="182"/>
      <c r="B336" s="182"/>
      <c r="C336" s="172"/>
      <c r="D336" s="172"/>
      <c r="E336" s="173"/>
      <c r="F336" s="173"/>
      <c r="G336" s="173"/>
      <c r="H336" s="173"/>
      <c r="I336" s="173"/>
      <c r="J336" s="173"/>
      <c r="K336" s="173"/>
      <c r="L336" s="173"/>
      <c r="M336" s="173"/>
      <c r="N336" s="173"/>
      <c r="O336" s="173"/>
      <c r="P336" s="173"/>
      <c r="Q336" s="173"/>
      <c r="R336" s="173"/>
      <c r="S336" s="173"/>
      <c r="T336" s="173"/>
      <c r="U336" s="173"/>
      <c r="V336" s="173"/>
      <c r="W336" s="173"/>
      <c r="X336" s="173"/>
      <c r="Y336" s="173"/>
      <c r="Z336" s="173"/>
      <c r="AA336" s="173"/>
    </row>
    <row r="337">
      <c r="A337" s="182"/>
      <c r="B337" s="182"/>
      <c r="C337" s="172"/>
      <c r="D337" s="172"/>
      <c r="E337" s="173"/>
      <c r="F337" s="173"/>
      <c r="G337" s="173"/>
      <c r="H337" s="173"/>
      <c r="I337" s="173"/>
      <c r="J337" s="173"/>
      <c r="K337" s="173"/>
      <c r="L337" s="173"/>
      <c r="M337" s="173"/>
      <c r="N337" s="173"/>
      <c r="O337" s="173"/>
      <c r="P337" s="173"/>
      <c r="Q337" s="173"/>
      <c r="R337" s="173"/>
      <c r="S337" s="173"/>
      <c r="T337" s="173"/>
      <c r="U337" s="173"/>
      <c r="V337" s="173"/>
      <c r="W337" s="173"/>
      <c r="X337" s="173"/>
      <c r="Y337" s="173"/>
      <c r="Z337" s="173"/>
      <c r="AA337" s="173"/>
    </row>
    <row r="338">
      <c r="A338" s="182"/>
      <c r="B338" s="182"/>
      <c r="C338" s="172"/>
      <c r="D338" s="172"/>
      <c r="E338" s="173"/>
      <c r="F338" s="173"/>
      <c r="G338" s="173"/>
      <c r="H338" s="173"/>
      <c r="I338" s="173"/>
      <c r="J338" s="173"/>
      <c r="K338" s="173"/>
      <c r="L338" s="173"/>
      <c r="M338" s="173"/>
      <c r="N338" s="173"/>
      <c r="O338" s="173"/>
      <c r="P338" s="173"/>
      <c r="Q338" s="173"/>
      <c r="R338" s="173"/>
      <c r="S338" s="173"/>
      <c r="T338" s="173"/>
      <c r="U338" s="173"/>
      <c r="V338" s="173"/>
      <c r="W338" s="173"/>
      <c r="X338" s="173"/>
      <c r="Y338" s="173"/>
      <c r="Z338" s="173"/>
      <c r="AA338" s="173"/>
    </row>
    <row r="339">
      <c r="A339" s="182"/>
      <c r="B339" s="182"/>
      <c r="C339" s="172"/>
      <c r="D339" s="172"/>
      <c r="E339" s="173"/>
      <c r="F339" s="173"/>
      <c r="G339" s="173"/>
      <c r="H339" s="173"/>
      <c r="I339" s="173"/>
      <c r="J339" s="173"/>
      <c r="K339" s="173"/>
      <c r="L339" s="173"/>
      <c r="M339" s="173"/>
      <c r="N339" s="173"/>
      <c r="O339" s="173"/>
      <c r="P339" s="173"/>
      <c r="Q339" s="173"/>
      <c r="R339" s="173"/>
      <c r="S339" s="173"/>
      <c r="T339" s="173"/>
      <c r="U339" s="173"/>
      <c r="V339" s="173"/>
      <c r="W339" s="173"/>
      <c r="X339" s="173"/>
      <c r="Y339" s="173"/>
      <c r="Z339" s="173"/>
      <c r="AA339" s="173"/>
    </row>
    <row r="340">
      <c r="A340" s="182"/>
      <c r="B340" s="182"/>
      <c r="C340" s="172"/>
      <c r="D340" s="172"/>
      <c r="E340" s="173"/>
      <c r="F340" s="173"/>
      <c r="G340" s="173"/>
      <c r="H340" s="173"/>
      <c r="I340" s="173"/>
      <c r="J340" s="173"/>
      <c r="K340" s="173"/>
      <c r="L340" s="173"/>
      <c r="M340" s="173"/>
      <c r="N340" s="173"/>
      <c r="O340" s="173"/>
      <c r="P340" s="173"/>
      <c r="Q340" s="173"/>
      <c r="R340" s="173"/>
      <c r="S340" s="173"/>
      <c r="T340" s="173"/>
      <c r="U340" s="173"/>
      <c r="V340" s="173"/>
      <c r="W340" s="173"/>
      <c r="X340" s="173"/>
      <c r="Y340" s="173"/>
      <c r="Z340" s="173"/>
      <c r="AA340" s="173"/>
    </row>
    <row r="341">
      <c r="A341" s="182"/>
      <c r="B341" s="182"/>
      <c r="C341" s="172"/>
      <c r="D341" s="172"/>
      <c r="E341" s="173"/>
      <c r="F341" s="173"/>
      <c r="G341" s="173"/>
      <c r="H341" s="173"/>
      <c r="I341" s="173"/>
      <c r="J341" s="173"/>
      <c r="K341" s="173"/>
      <c r="L341" s="173"/>
      <c r="M341" s="173"/>
      <c r="N341" s="173"/>
      <c r="O341" s="173"/>
      <c r="P341" s="173"/>
      <c r="Q341" s="173"/>
      <c r="R341" s="173"/>
      <c r="S341" s="173"/>
      <c r="T341" s="173"/>
      <c r="U341" s="173"/>
      <c r="V341" s="173"/>
      <c r="W341" s="173"/>
      <c r="X341" s="173"/>
      <c r="Y341" s="173"/>
      <c r="Z341" s="173"/>
      <c r="AA341" s="173"/>
    </row>
    <row r="342">
      <c r="A342" s="182"/>
      <c r="B342" s="182"/>
      <c r="C342" s="172"/>
      <c r="D342" s="172"/>
      <c r="E342" s="173"/>
      <c r="F342" s="173"/>
      <c r="G342" s="173"/>
      <c r="H342" s="173"/>
      <c r="I342" s="173"/>
      <c r="J342" s="173"/>
      <c r="K342" s="173"/>
      <c r="L342" s="173"/>
      <c r="M342" s="173"/>
      <c r="N342" s="173"/>
      <c r="O342" s="173"/>
      <c r="P342" s="173"/>
      <c r="Q342" s="173"/>
      <c r="R342" s="173"/>
      <c r="S342" s="173"/>
      <c r="T342" s="173"/>
      <c r="U342" s="173"/>
      <c r="V342" s="173"/>
      <c r="W342" s="173"/>
      <c r="X342" s="173"/>
      <c r="Y342" s="173"/>
      <c r="Z342" s="173"/>
      <c r="AA342" s="173"/>
    </row>
    <row r="343">
      <c r="A343" s="182"/>
      <c r="B343" s="182"/>
      <c r="C343" s="172"/>
      <c r="D343" s="172"/>
      <c r="E343" s="173"/>
      <c r="F343" s="173"/>
      <c r="G343" s="173"/>
      <c r="H343" s="173"/>
      <c r="I343" s="173"/>
      <c r="J343" s="173"/>
      <c r="K343" s="173"/>
      <c r="L343" s="173"/>
      <c r="M343" s="173"/>
      <c r="N343" s="173"/>
      <c r="O343" s="173"/>
      <c r="P343" s="173"/>
      <c r="Q343" s="173"/>
      <c r="R343" s="173"/>
      <c r="S343" s="173"/>
      <c r="T343" s="173"/>
      <c r="U343" s="173"/>
      <c r="V343" s="173"/>
      <c r="W343" s="173"/>
      <c r="X343" s="173"/>
      <c r="Y343" s="173"/>
      <c r="Z343" s="173"/>
      <c r="AA343" s="173"/>
    </row>
    <row r="344">
      <c r="A344" s="182"/>
      <c r="B344" s="182"/>
      <c r="C344" s="172"/>
      <c r="D344" s="172"/>
      <c r="E344" s="173"/>
      <c r="F344" s="173"/>
      <c r="G344" s="173"/>
      <c r="H344" s="173"/>
      <c r="I344" s="173"/>
      <c r="J344" s="173"/>
      <c r="K344" s="173"/>
      <c r="L344" s="173"/>
      <c r="M344" s="173"/>
      <c r="N344" s="173"/>
      <c r="O344" s="173"/>
      <c r="P344" s="173"/>
      <c r="Q344" s="173"/>
      <c r="R344" s="173"/>
      <c r="S344" s="173"/>
      <c r="T344" s="173"/>
      <c r="U344" s="173"/>
      <c r="V344" s="173"/>
      <c r="W344" s="173"/>
      <c r="X344" s="173"/>
      <c r="Y344" s="173"/>
      <c r="Z344" s="173"/>
      <c r="AA344" s="173"/>
    </row>
    <row r="345">
      <c r="A345" s="182"/>
      <c r="B345" s="182"/>
      <c r="C345" s="172"/>
      <c r="D345" s="172"/>
      <c r="E345" s="173"/>
      <c r="F345" s="173"/>
      <c r="G345" s="173"/>
      <c r="H345" s="173"/>
      <c r="I345" s="173"/>
      <c r="J345" s="173"/>
      <c r="K345" s="173"/>
      <c r="L345" s="173"/>
      <c r="M345" s="173"/>
      <c r="N345" s="173"/>
      <c r="O345" s="173"/>
      <c r="P345" s="173"/>
      <c r="Q345" s="173"/>
      <c r="R345" s="173"/>
      <c r="S345" s="173"/>
      <c r="T345" s="173"/>
      <c r="U345" s="173"/>
      <c r="V345" s="173"/>
      <c r="W345" s="173"/>
      <c r="X345" s="173"/>
      <c r="Y345" s="173"/>
      <c r="Z345" s="173"/>
      <c r="AA345" s="173"/>
    </row>
    <row r="346">
      <c r="A346" s="182"/>
      <c r="B346" s="182"/>
      <c r="C346" s="172"/>
      <c r="D346" s="172"/>
      <c r="E346" s="173"/>
      <c r="F346" s="173"/>
      <c r="G346" s="173"/>
      <c r="H346" s="173"/>
      <c r="I346" s="173"/>
      <c r="J346" s="173"/>
      <c r="K346" s="173"/>
      <c r="L346" s="173"/>
      <c r="M346" s="173"/>
      <c r="N346" s="173"/>
      <c r="O346" s="173"/>
      <c r="P346" s="173"/>
      <c r="Q346" s="173"/>
      <c r="R346" s="173"/>
      <c r="S346" s="173"/>
      <c r="T346" s="173"/>
      <c r="U346" s="173"/>
      <c r="V346" s="173"/>
      <c r="W346" s="173"/>
      <c r="X346" s="173"/>
      <c r="Y346" s="173"/>
      <c r="Z346" s="173"/>
      <c r="AA346" s="173"/>
    </row>
    <row r="347">
      <c r="A347" s="182"/>
      <c r="B347" s="182"/>
      <c r="C347" s="172"/>
      <c r="D347" s="172"/>
      <c r="E347" s="173"/>
      <c r="F347" s="173"/>
      <c r="G347" s="173"/>
      <c r="H347" s="173"/>
      <c r="I347" s="173"/>
      <c r="J347" s="173"/>
      <c r="K347" s="173"/>
      <c r="L347" s="173"/>
      <c r="M347" s="173"/>
      <c r="N347" s="173"/>
      <c r="O347" s="173"/>
      <c r="P347" s="173"/>
      <c r="Q347" s="173"/>
      <c r="R347" s="173"/>
      <c r="S347" s="173"/>
      <c r="T347" s="173"/>
      <c r="U347" s="173"/>
      <c r="V347" s="173"/>
      <c r="W347" s="173"/>
      <c r="X347" s="173"/>
      <c r="Y347" s="173"/>
      <c r="Z347" s="173"/>
      <c r="AA347" s="173"/>
    </row>
    <row r="348">
      <c r="A348" s="182"/>
      <c r="B348" s="182"/>
      <c r="C348" s="172"/>
      <c r="D348" s="172"/>
      <c r="E348" s="173"/>
      <c r="F348" s="173"/>
      <c r="G348" s="173"/>
      <c r="H348" s="173"/>
      <c r="I348" s="173"/>
      <c r="J348" s="173"/>
      <c r="K348" s="173"/>
      <c r="L348" s="173"/>
      <c r="M348" s="173"/>
      <c r="N348" s="173"/>
      <c r="O348" s="173"/>
      <c r="P348" s="173"/>
      <c r="Q348" s="173"/>
      <c r="R348" s="173"/>
      <c r="S348" s="173"/>
      <c r="T348" s="173"/>
      <c r="U348" s="173"/>
      <c r="V348" s="173"/>
      <c r="W348" s="173"/>
      <c r="X348" s="173"/>
      <c r="Y348" s="173"/>
      <c r="Z348" s="173"/>
      <c r="AA348" s="173"/>
    </row>
    <row r="349">
      <c r="A349" s="182"/>
      <c r="B349" s="182"/>
      <c r="C349" s="172"/>
      <c r="D349" s="172"/>
      <c r="E349" s="173"/>
      <c r="F349" s="173"/>
      <c r="G349" s="173"/>
      <c r="H349" s="173"/>
      <c r="I349" s="173"/>
      <c r="J349" s="173"/>
      <c r="K349" s="173"/>
      <c r="L349" s="173"/>
      <c r="M349" s="173"/>
      <c r="N349" s="173"/>
      <c r="O349" s="173"/>
      <c r="P349" s="173"/>
      <c r="Q349" s="173"/>
      <c r="R349" s="173"/>
      <c r="S349" s="173"/>
      <c r="T349" s="173"/>
      <c r="U349" s="173"/>
      <c r="V349" s="173"/>
      <c r="W349" s="173"/>
      <c r="X349" s="173"/>
      <c r="Y349" s="173"/>
      <c r="Z349" s="173"/>
      <c r="AA349" s="173"/>
    </row>
    <row r="350">
      <c r="A350" s="182"/>
      <c r="B350" s="182"/>
      <c r="C350" s="172"/>
      <c r="D350" s="172"/>
      <c r="E350" s="173"/>
      <c r="F350" s="173"/>
      <c r="G350" s="173"/>
      <c r="H350" s="173"/>
      <c r="I350" s="173"/>
      <c r="J350" s="173"/>
      <c r="K350" s="173"/>
      <c r="L350" s="173"/>
      <c r="M350" s="173"/>
      <c r="N350" s="173"/>
      <c r="O350" s="173"/>
      <c r="P350" s="173"/>
      <c r="Q350" s="173"/>
      <c r="R350" s="173"/>
      <c r="S350" s="173"/>
      <c r="T350" s="173"/>
      <c r="U350" s="173"/>
      <c r="V350" s="173"/>
      <c r="W350" s="173"/>
      <c r="X350" s="173"/>
      <c r="Y350" s="173"/>
      <c r="Z350" s="173"/>
      <c r="AA350" s="173"/>
    </row>
    <row r="351">
      <c r="A351" s="182"/>
      <c r="B351" s="182"/>
      <c r="C351" s="172"/>
      <c r="D351" s="172"/>
      <c r="E351" s="173"/>
      <c r="F351" s="173"/>
      <c r="G351" s="173"/>
      <c r="H351" s="173"/>
      <c r="I351" s="173"/>
      <c r="J351" s="173"/>
      <c r="K351" s="173"/>
      <c r="L351" s="173"/>
      <c r="M351" s="173"/>
      <c r="N351" s="173"/>
      <c r="O351" s="173"/>
      <c r="P351" s="173"/>
      <c r="Q351" s="173"/>
      <c r="R351" s="173"/>
      <c r="S351" s="173"/>
      <c r="T351" s="173"/>
      <c r="U351" s="173"/>
      <c r="V351" s="173"/>
      <c r="W351" s="173"/>
      <c r="X351" s="173"/>
      <c r="Y351" s="173"/>
      <c r="Z351" s="173"/>
      <c r="AA351" s="173"/>
    </row>
    <row r="352">
      <c r="A352" s="182"/>
      <c r="B352" s="182"/>
      <c r="C352" s="172"/>
      <c r="D352" s="172"/>
      <c r="E352" s="173"/>
      <c r="F352" s="173"/>
      <c r="G352" s="173"/>
      <c r="H352" s="173"/>
      <c r="I352" s="173"/>
      <c r="J352" s="173"/>
      <c r="K352" s="173"/>
      <c r="L352" s="173"/>
      <c r="M352" s="173"/>
      <c r="N352" s="173"/>
      <c r="O352" s="173"/>
      <c r="P352" s="173"/>
      <c r="Q352" s="173"/>
      <c r="R352" s="173"/>
      <c r="S352" s="173"/>
      <c r="T352" s="173"/>
      <c r="U352" s="173"/>
      <c r="V352" s="173"/>
      <c r="W352" s="173"/>
      <c r="X352" s="173"/>
      <c r="Y352" s="173"/>
      <c r="Z352" s="173"/>
      <c r="AA352" s="173"/>
    </row>
    <row r="353">
      <c r="A353" s="182"/>
      <c r="B353" s="182"/>
      <c r="C353" s="172"/>
      <c r="D353" s="172"/>
      <c r="E353" s="173"/>
      <c r="F353" s="173"/>
      <c r="G353" s="173"/>
      <c r="H353" s="173"/>
      <c r="I353" s="173"/>
      <c r="J353" s="173"/>
      <c r="K353" s="173"/>
      <c r="L353" s="173"/>
      <c r="M353" s="173"/>
      <c r="N353" s="173"/>
      <c r="O353" s="173"/>
      <c r="P353" s="173"/>
      <c r="Q353" s="173"/>
      <c r="R353" s="173"/>
      <c r="S353" s="173"/>
      <c r="T353" s="173"/>
      <c r="U353" s="173"/>
      <c r="V353" s="173"/>
      <c r="W353" s="173"/>
      <c r="X353" s="173"/>
      <c r="Y353" s="173"/>
      <c r="Z353" s="173"/>
      <c r="AA353" s="173"/>
    </row>
    <row r="354">
      <c r="A354" s="182"/>
      <c r="B354" s="182"/>
      <c r="C354" s="172"/>
      <c r="D354" s="172"/>
      <c r="E354" s="173"/>
      <c r="F354" s="173"/>
      <c r="G354" s="173"/>
      <c r="H354" s="173"/>
      <c r="I354" s="173"/>
      <c r="J354" s="173"/>
      <c r="K354" s="173"/>
      <c r="L354" s="173"/>
      <c r="M354" s="173"/>
      <c r="N354" s="173"/>
      <c r="O354" s="173"/>
      <c r="P354" s="173"/>
      <c r="Q354" s="173"/>
      <c r="R354" s="173"/>
      <c r="S354" s="173"/>
      <c r="T354" s="173"/>
      <c r="U354" s="173"/>
      <c r="V354" s="173"/>
      <c r="W354" s="173"/>
      <c r="X354" s="173"/>
      <c r="Y354" s="173"/>
      <c r="Z354" s="173"/>
      <c r="AA354" s="173"/>
    </row>
    <row r="355">
      <c r="A355" s="182"/>
      <c r="B355" s="182"/>
      <c r="C355" s="172"/>
      <c r="D355" s="172"/>
      <c r="E355" s="173"/>
      <c r="F355" s="173"/>
      <c r="G355" s="173"/>
      <c r="H355" s="173"/>
      <c r="I355" s="173"/>
      <c r="J355" s="173"/>
      <c r="K355" s="173"/>
      <c r="L355" s="173"/>
      <c r="M355" s="173"/>
      <c r="N355" s="173"/>
      <c r="O355" s="173"/>
      <c r="P355" s="173"/>
      <c r="Q355" s="173"/>
      <c r="R355" s="173"/>
      <c r="S355" s="173"/>
      <c r="T355" s="173"/>
      <c r="U355" s="173"/>
      <c r="V355" s="173"/>
      <c r="W355" s="173"/>
      <c r="X355" s="173"/>
      <c r="Y355" s="173"/>
      <c r="Z355" s="173"/>
      <c r="AA355" s="173"/>
    </row>
    <row r="356">
      <c r="A356" s="182"/>
      <c r="B356" s="182"/>
      <c r="C356" s="172"/>
      <c r="D356" s="172"/>
      <c r="E356" s="173"/>
      <c r="F356" s="173"/>
      <c r="G356" s="173"/>
      <c r="H356" s="173"/>
      <c r="I356" s="173"/>
      <c r="J356" s="173"/>
      <c r="K356" s="173"/>
      <c r="L356" s="173"/>
      <c r="M356" s="173"/>
      <c r="N356" s="173"/>
      <c r="O356" s="173"/>
      <c r="P356" s="173"/>
      <c r="Q356" s="173"/>
      <c r="R356" s="173"/>
      <c r="S356" s="173"/>
      <c r="T356" s="173"/>
      <c r="U356" s="173"/>
      <c r="V356" s="173"/>
      <c r="W356" s="173"/>
      <c r="X356" s="173"/>
      <c r="Y356" s="173"/>
      <c r="Z356" s="173"/>
      <c r="AA356" s="173"/>
    </row>
    <row r="357">
      <c r="A357" s="182"/>
      <c r="B357" s="182"/>
      <c r="C357" s="172"/>
      <c r="D357" s="172"/>
      <c r="E357" s="173"/>
      <c r="F357" s="173"/>
      <c r="G357" s="173"/>
      <c r="H357" s="173"/>
      <c r="I357" s="173"/>
      <c r="J357" s="173"/>
      <c r="K357" s="173"/>
      <c r="L357" s="173"/>
      <c r="M357" s="173"/>
      <c r="N357" s="173"/>
      <c r="O357" s="173"/>
      <c r="P357" s="173"/>
      <c r="Q357" s="173"/>
      <c r="R357" s="173"/>
      <c r="S357" s="173"/>
      <c r="T357" s="173"/>
      <c r="U357" s="173"/>
      <c r="V357" s="173"/>
      <c r="W357" s="173"/>
      <c r="X357" s="173"/>
      <c r="Y357" s="173"/>
      <c r="Z357" s="173"/>
      <c r="AA357" s="173"/>
    </row>
    <row r="358">
      <c r="A358" s="182"/>
      <c r="B358" s="182"/>
      <c r="C358" s="172"/>
      <c r="D358" s="172"/>
      <c r="E358" s="173"/>
      <c r="F358" s="173"/>
      <c r="G358" s="173"/>
      <c r="H358" s="173"/>
      <c r="I358" s="173"/>
      <c r="J358" s="173"/>
      <c r="K358" s="173"/>
      <c r="L358" s="173"/>
      <c r="M358" s="173"/>
      <c r="N358" s="173"/>
      <c r="O358" s="173"/>
      <c r="P358" s="173"/>
      <c r="Q358" s="173"/>
      <c r="R358" s="173"/>
      <c r="S358" s="173"/>
      <c r="T358" s="173"/>
      <c r="U358" s="173"/>
      <c r="V358" s="173"/>
      <c r="W358" s="173"/>
      <c r="X358" s="173"/>
      <c r="Y358" s="173"/>
      <c r="Z358" s="173"/>
      <c r="AA358" s="173"/>
    </row>
    <row r="359">
      <c r="A359" s="182"/>
      <c r="B359" s="182"/>
      <c r="C359" s="172"/>
      <c r="D359" s="172"/>
      <c r="E359" s="173"/>
      <c r="F359" s="173"/>
      <c r="G359" s="173"/>
      <c r="H359" s="173"/>
      <c r="I359" s="173"/>
      <c r="J359" s="173"/>
      <c r="K359" s="173"/>
      <c r="L359" s="173"/>
      <c r="M359" s="173"/>
      <c r="N359" s="173"/>
      <c r="O359" s="173"/>
      <c r="P359" s="173"/>
      <c r="Q359" s="173"/>
      <c r="R359" s="173"/>
      <c r="S359" s="173"/>
      <c r="T359" s="173"/>
      <c r="U359" s="173"/>
      <c r="V359" s="173"/>
      <c r="W359" s="173"/>
      <c r="X359" s="173"/>
      <c r="Y359" s="173"/>
      <c r="Z359" s="173"/>
      <c r="AA359" s="173"/>
    </row>
    <row r="360">
      <c r="A360" s="182"/>
      <c r="B360" s="182"/>
      <c r="C360" s="172"/>
      <c r="D360" s="172"/>
      <c r="E360" s="173"/>
      <c r="F360" s="173"/>
      <c r="G360" s="173"/>
      <c r="H360" s="173"/>
      <c r="I360" s="173"/>
      <c r="J360" s="173"/>
      <c r="K360" s="173"/>
      <c r="L360" s="173"/>
      <c r="M360" s="173"/>
      <c r="N360" s="173"/>
      <c r="O360" s="173"/>
      <c r="P360" s="173"/>
      <c r="Q360" s="173"/>
      <c r="R360" s="173"/>
      <c r="S360" s="173"/>
      <c r="T360" s="173"/>
      <c r="U360" s="173"/>
      <c r="V360" s="173"/>
      <c r="W360" s="173"/>
      <c r="X360" s="173"/>
      <c r="Y360" s="173"/>
      <c r="Z360" s="173"/>
      <c r="AA360" s="173"/>
    </row>
    <row r="361">
      <c r="A361" s="182"/>
      <c r="B361" s="182"/>
      <c r="C361" s="172"/>
      <c r="D361" s="172"/>
      <c r="E361" s="173"/>
      <c r="F361" s="173"/>
      <c r="G361" s="173"/>
      <c r="H361" s="173"/>
      <c r="I361" s="173"/>
      <c r="J361" s="173"/>
      <c r="K361" s="173"/>
      <c r="L361" s="173"/>
      <c r="M361" s="173"/>
      <c r="N361" s="173"/>
      <c r="O361" s="173"/>
      <c r="P361" s="173"/>
      <c r="Q361" s="173"/>
      <c r="R361" s="173"/>
      <c r="S361" s="173"/>
      <c r="T361" s="173"/>
      <c r="U361" s="173"/>
      <c r="V361" s="173"/>
      <c r="W361" s="173"/>
      <c r="X361" s="173"/>
      <c r="Y361" s="173"/>
      <c r="Z361" s="173"/>
      <c r="AA361" s="173"/>
    </row>
    <row r="362">
      <c r="A362" s="182"/>
      <c r="B362" s="182"/>
      <c r="C362" s="172"/>
      <c r="D362" s="172"/>
      <c r="E362" s="173"/>
      <c r="F362" s="173"/>
      <c r="G362" s="173"/>
      <c r="H362" s="173"/>
      <c r="I362" s="173"/>
      <c r="J362" s="173"/>
      <c r="K362" s="173"/>
      <c r="L362" s="173"/>
      <c r="M362" s="173"/>
      <c r="N362" s="173"/>
      <c r="O362" s="173"/>
      <c r="P362" s="173"/>
      <c r="Q362" s="173"/>
      <c r="R362" s="173"/>
      <c r="S362" s="173"/>
      <c r="T362" s="173"/>
      <c r="U362" s="173"/>
      <c r="V362" s="173"/>
      <c r="W362" s="173"/>
      <c r="X362" s="173"/>
      <c r="Y362" s="173"/>
      <c r="Z362" s="173"/>
      <c r="AA362" s="173"/>
    </row>
    <row r="363">
      <c r="A363" s="182"/>
      <c r="B363" s="182"/>
      <c r="C363" s="172"/>
      <c r="D363" s="172"/>
      <c r="E363" s="173"/>
      <c r="F363" s="173"/>
      <c r="G363" s="173"/>
      <c r="H363" s="173"/>
      <c r="I363" s="173"/>
      <c r="J363" s="173"/>
      <c r="K363" s="173"/>
      <c r="L363" s="173"/>
      <c r="M363" s="173"/>
      <c r="N363" s="173"/>
      <c r="O363" s="173"/>
      <c r="P363" s="173"/>
      <c r="Q363" s="173"/>
      <c r="R363" s="173"/>
      <c r="S363" s="173"/>
      <c r="T363" s="173"/>
      <c r="U363" s="173"/>
      <c r="V363" s="173"/>
      <c r="W363" s="173"/>
      <c r="X363" s="173"/>
      <c r="Y363" s="173"/>
      <c r="Z363" s="173"/>
      <c r="AA363" s="173"/>
    </row>
    <row r="364">
      <c r="A364" s="182"/>
      <c r="B364" s="182"/>
      <c r="C364" s="172"/>
      <c r="D364" s="172"/>
      <c r="E364" s="173"/>
      <c r="F364" s="173"/>
      <c r="G364" s="173"/>
      <c r="H364" s="173"/>
      <c r="I364" s="173"/>
      <c r="J364" s="173"/>
      <c r="K364" s="173"/>
      <c r="L364" s="173"/>
      <c r="M364" s="173"/>
      <c r="N364" s="173"/>
      <c r="O364" s="173"/>
      <c r="P364" s="173"/>
      <c r="Q364" s="173"/>
      <c r="R364" s="173"/>
      <c r="S364" s="173"/>
      <c r="T364" s="173"/>
      <c r="U364" s="173"/>
      <c r="V364" s="173"/>
      <c r="W364" s="173"/>
      <c r="X364" s="173"/>
      <c r="Y364" s="173"/>
      <c r="Z364" s="173"/>
      <c r="AA364" s="173"/>
    </row>
    <row r="365">
      <c r="A365" s="182"/>
      <c r="B365" s="182"/>
      <c r="C365" s="172"/>
      <c r="D365" s="172"/>
      <c r="E365" s="173"/>
      <c r="F365" s="173"/>
      <c r="G365" s="173"/>
      <c r="H365" s="173"/>
      <c r="I365" s="173"/>
      <c r="J365" s="173"/>
      <c r="K365" s="173"/>
      <c r="L365" s="173"/>
      <c r="M365" s="173"/>
      <c r="N365" s="173"/>
      <c r="O365" s="173"/>
      <c r="P365" s="173"/>
      <c r="Q365" s="173"/>
      <c r="R365" s="173"/>
      <c r="S365" s="173"/>
      <c r="T365" s="173"/>
      <c r="U365" s="173"/>
      <c r="V365" s="173"/>
      <c r="W365" s="173"/>
      <c r="X365" s="173"/>
      <c r="Y365" s="173"/>
      <c r="Z365" s="173"/>
      <c r="AA365" s="173"/>
    </row>
    <row r="366">
      <c r="A366" s="182"/>
      <c r="B366" s="182"/>
      <c r="C366" s="172"/>
      <c r="D366" s="172"/>
      <c r="E366" s="173"/>
      <c r="F366" s="173"/>
      <c r="G366" s="173"/>
      <c r="H366" s="173"/>
      <c r="I366" s="173"/>
      <c r="J366" s="173"/>
      <c r="K366" s="173"/>
      <c r="L366" s="173"/>
      <c r="M366" s="173"/>
      <c r="N366" s="173"/>
      <c r="O366" s="173"/>
      <c r="P366" s="173"/>
      <c r="Q366" s="173"/>
      <c r="R366" s="173"/>
      <c r="S366" s="173"/>
      <c r="T366" s="173"/>
      <c r="U366" s="173"/>
      <c r="V366" s="173"/>
      <c r="W366" s="173"/>
      <c r="X366" s="173"/>
      <c r="Y366" s="173"/>
      <c r="Z366" s="173"/>
      <c r="AA366" s="173"/>
    </row>
    <row r="367">
      <c r="A367" s="182"/>
      <c r="B367" s="182"/>
      <c r="C367" s="172"/>
      <c r="D367" s="172"/>
      <c r="E367" s="173"/>
      <c r="F367" s="173"/>
      <c r="G367" s="173"/>
      <c r="H367" s="173"/>
      <c r="I367" s="173"/>
      <c r="J367" s="173"/>
      <c r="K367" s="173"/>
      <c r="L367" s="173"/>
      <c r="M367" s="173"/>
      <c r="N367" s="173"/>
      <c r="O367" s="173"/>
      <c r="P367" s="173"/>
      <c r="Q367" s="173"/>
      <c r="R367" s="173"/>
      <c r="S367" s="173"/>
      <c r="T367" s="173"/>
      <c r="U367" s="173"/>
      <c r="V367" s="173"/>
      <c r="W367" s="173"/>
      <c r="X367" s="173"/>
      <c r="Y367" s="173"/>
      <c r="Z367" s="173"/>
      <c r="AA367" s="173"/>
    </row>
    <row r="368">
      <c r="A368" s="182"/>
      <c r="B368" s="182"/>
      <c r="C368" s="172"/>
      <c r="D368" s="172"/>
      <c r="E368" s="173"/>
      <c r="F368" s="173"/>
      <c r="G368" s="173"/>
      <c r="H368" s="173"/>
      <c r="I368" s="173"/>
      <c r="J368" s="173"/>
      <c r="K368" s="173"/>
      <c r="L368" s="173"/>
      <c r="M368" s="173"/>
      <c r="N368" s="173"/>
      <c r="O368" s="173"/>
      <c r="P368" s="173"/>
      <c r="Q368" s="173"/>
      <c r="R368" s="173"/>
      <c r="S368" s="173"/>
      <c r="T368" s="173"/>
      <c r="U368" s="173"/>
      <c r="V368" s="173"/>
      <c r="W368" s="173"/>
      <c r="X368" s="173"/>
      <c r="Y368" s="173"/>
      <c r="Z368" s="173"/>
      <c r="AA368" s="173"/>
    </row>
    <row r="369">
      <c r="A369" s="182"/>
      <c r="B369" s="182"/>
      <c r="C369" s="172"/>
      <c r="D369" s="172"/>
      <c r="E369" s="173"/>
      <c r="F369" s="173"/>
      <c r="G369" s="173"/>
      <c r="H369" s="173"/>
      <c r="I369" s="173"/>
      <c r="J369" s="173"/>
      <c r="K369" s="173"/>
      <c r="L369" s="173"/>
      <c r="M369" s="173"/>
      <c r="N369" s="173"/>
      <c r="O369" s="173"/>
      <c r="P369" s="173"/>
      <c r="Q369" s="173"/>
      <c r="R369" s="173"/>
      <c r="S369" s="173"/>
      <c r="T369" s="173"/>
      <c r="U369" s="173"/>
      <c r="V369" s="173"/>
      <c r="W369" s="173"/>
      <c r="X369" s="173"/>
      <c r="Y369" s="173"/>
      <c r="Z369" s="173"/>
      <c r="AA369" s="173"/>
    </row>
    <row r="370">
      <c r="A370" s="182"/>
      <c r="B370" s="182"/>
      <c r="C370" s="172"/>
      <c r="D370" s="172"/>
      <c r="E370" s="173"/>
      <c r="F370" s="173"/>
      <c r="G370" s="173"/>
      <c r="H370" s="173"/>
      <c r="I370" s="173"/>
      <c r="J370" s="173"/>
      <c r="K370" s="173"/>
      <c r="L370" s="173"/>
      <c r="M370" s="173"/>
      <c r="N370" s="173"/>
      <c r="O370" s="173"/>
      <c r="P370" s="173"/>
      <c r="Q370" s="173"/>
      <c r="R370" s="173"/>
      <c r="S370" s="173"/>
      <c r="T370" s="173"/>
      <c r="U370" s="173"/>
      <c r="V370" s="173"/>
      <c r="W370" s="173"/>
      <c r="X370" s="173"/>
      <c r="Y370" s="173"/>
      <c r="Z370" s="173"/>
      <c r="AA370" s="173"/>
    </row>
    <row r="371">
      <c r="A371" s="182"/>
      <c r="B371" s="182"/>
      <c r="C371" s="172"/>
      <c r="D371" s="172"/>
      <c r="E371" s="173"/>
      <c r="F371" s="173"/>
      <c r="G371" s="173"/>
      <c r="H371" s="173"/>
      <c r="I371" s="173"/>
      <c r="J371" s="173"/>
      <c r="K371" s="173"/>
      <c r="L371" s="173"/>
      <c r="M371" s="173"/>
      <c r="N371" s="173"/>
      <c r="O371" s="173"/>
      <c r="P371" s="173"/>
      <c r="Q371" s="173"/>
      <c r="R371" s="173"/>
      <c r="S371" s="173"/>
      <c r="T371" s="173"/>
      <c r="U371" s="173"/>
      <c r="V371" s="173"/>
      <c r="W371" s="173"/>
      <c r="X371" s="173"/>
      <c r="Y371" s="173"/>
      <c r="Z371" s="173"/>
      <c r="AA371" s="173"/>
    </row>
    <row r="372">
      <c r="A372" s="182"/>
      <c r="B372" s="182"/>
      <c r="C372" s="172"/>
      <c r="D372" s="172"/>
      <c r="E372" s="173"/>
      <c r="F372" s="173"/>
      <c r="G372" s="173"/>
      <c r="H372" s="173"/>
      <c r="I372" s="173"/>
      <c r="J372" s="173"/>
      <c r="K372" s="173"/>
      <c r="L372" s="173"/>
      <c r="M372" s="173"/>
      <c r="N372" s="173"/>
      <c r="O372" s="173"/>
      <c r="P372" s="173"/>
      <c r="Q372" s="173"/>
      <c r="R372" s="173"/>
      <c r="S372" s="173"/>
      <c r="T372" s="173"/>
      <c r="U372" s="173"/>
      <c r="V372" s="173"/>
      <c r="W372" s="173"/>
      <c r="X372" s="173"/>
      <c r="Y372" s="173"/>
      <c r="Z372" s="173"/>
      <c r="AA372" s="173"/>
    </row>
    <row r="373">
      <c r="A373" s="182"/>
      <c r="B373" s="182"/>
      <c r="C373" s="172"/>
      <c r="D373" s="172"/>
      <c r="E373" s="173"/>
      <c r="F373" s="173"/>
      <c r="G373" s="173"/>
      <c r="H373" s="173"/>
      <c r="I373" s="173"/>
      <c r="J373" s="173"/>
      <c r="K373" s="173"/>
      <c r="L373" s="173"/>
      <c r="M373" s="173"/>
      <c r="N373" s="173"/>
      <c r="O373" s="173"/>
      <c r="P373" s="173"/>
      <c r="Q373" s="173"/>
      <c r="R373" s="173"/>
      <c r="S373" s="173"/>
      <c r="T373" s="173"/>
      <c r="U373" s="173"/>
      <c r="V373" s="173"/>
      <c r="W373" s="173"/>
      <c r="X373" s="173"/>
      <c r="Y373" s="173"/>
      <c r="Z373" s="173"/>
      <c r="AA373" s="173"/>
    </row>
    <row r="374">
      <c r="A374" s="182"/>
      <c r="B374" s="182"/>
      <c r="C374" s="172"/>
      <c r="D374" s="172"/>
      <c r="E374" s="173"/>
      <c r="F374" s="173"/>
      <c r="G374" s="173"/>
      <c r="H374" s="173"/>
      <c r="I374" s="173"/>
      <c r="J374" s="173"/>
      <c r="K374" s="173"/>
      <c r="L374" s="173"/>
      <c r="M374" s="173"/>
      <c r="N374" s="173"/>
      <c r="O374" s="173"/>
      <c r="P374" s="173"/>
      <c r="Q374" s="173"/>
      <c r="R374" s="173"/>
      <c r="S374" s="173"/>
      <c r="T374" s="173"/>
      <c r="U374" s="173"/>
      <c r="V374" s="173"/>
      <c r="W374" s="173"/>
      <c r="X374" s="173"/>
      <c r="Y374" s="173"/>
      <c r="Z374" s="173"/>
      <c r="AA374" s="173"/>
    </row>
    <row r="375">
      <c r="A375" s="182"/>
      <c r="B375" s="182"/>
      <c r="C375" s="172"/>
      <c r="D375" s="172"/>
      <c r="E375" s="173"/>
      <c r="F375" s="173"/>
      <c r="G375" s="173"/>
      <c r="H375" s="173"/>
      <c r="I375" s="173"/>
      <c r="J375" s="173"/>
      <c r="K375" s="173"/>
      <c r="L375" s="173"/>
      <c r="M375" s="173"/>
      <c r="N375" s="173"/>
      <c r="O375" s="173"/>
      <c r="P375" s="173"/>
      <c r="Q375" s="173"/>
      <c r="R375" s="173"/>
      <c r="S375" s="173"/>
      <c r="T375" s="173"/>
      <c r="U375" s="173"/>
      <c r="V375" s="173"/>
      <c r="W375" s="173"/>
      <c r="X375" s="173"/>
      <c r="Y375" s="173"/>
      <c r="Z375" s="173"/>
      <c r="AA375" s="173"/>
    </row>
    <row r="376">
      <c r="A376" s="182"/>
      <c r="B376" s="182"/>
      <c r="C376" s="172"/>
      <c r="D376" s="172"/>
      <c r="E376" s="173"/>
      <c r="F376" s="173"/>
      <c r="G376" s="173"/>
      <c r="H376" s="173"/>
      <c r="I376" s="173"/>
      <c r="J376" s="173"/>
      <c r="K376" s="173"/>
      <c r="L376" s="173"/>
      <c r="M376" s="173"/>
      <c r="N376" s="173"/>
      <c r="O376" s="173"/>
      <c r="P376" s="173"/>
      <c r="Q376" s="173"/>
      <c r="R376" s="173"/>
      <c r="S376" s="173"/>
      <c r="T376" s="173"/>
      <c r="U376" s="173"/>
      <c r="V376" s="173"/>
      <c r="W376" s="173"/>
      <c r="X376" s="173"/>
      <c r="Y376" s="173"/>
      <c r="Z376" s="173"/>
      <c r="AA376" s="173"/>
    </row>
    <row r="377">
      <c r="A377" s="182"/>
      <c r="B377" s="182"/>
      <c r="C377" s="172"/>
      <c r="D377" s="172"/>
      <c r="E377" s="173"/>
      <c r="F377" s="173"/>
      <c r="G377" s="173"/>
      <c r="H377" s="173"/>
      <c r="I377" s="173"/>
      <c r="J377" s="173"/>
      <c r="K377" s="173"/>
      <c r="L377" s="173"/>
      <c r="M377" s="173"/>
      <c r="N377" s="173"/>
      <c r="O377" s="173"/>
      <c r="P377" s="173"/>
      <c r="Q377" s="173"/>
      <c r="R377" s="173"/>
      <c r="S377" s="173"/>
      <c r="T377" s="173"/>
      <c r="U377" s="173"/>
      <c r="V377" s="173"/>
      <c r="W377" s="173"/>
      <c r="X377" s="173"/>
      <c r="Y377" s="173"/>
      <c r="Z377" s="173"/>
      <c r="AA377" s="173"/>
    </row>
    <row r="378">
      <c r="A378" s="182"/>
      <c r="B378" s="182"/>
      <c r="C378" s="172"/>
      <c r="D378" s="172"/>
      <c r="E378" s="173"/>
      <c r="F378" s="173"/>
      <c r="G378" s="173"/>
      <c r="H378" s="173"/>
      <c r="I378" s="173"/>
      <c r="J378" s="173"/>
      <c r="K378" s="173"/>
      <c r="L378" s="173"/>
      <c r="M378" s="173"/>
      <c r="N378" s="173"/>
      <c r="O378" s="173"/>
      <c r="P378" s="173"/>
      <c r="Q378" s="173"/>
      <c r="R378" s="173"/>
      <c r="S378" s="173"/>
      <c r="T378" s="173"/>
      <c r="U378" s="173"/>
      <c r="V378" s="173"/>
      <c r="W378" s="173"/>
      <c r="X378" s="173"/>
      <c r="Y378" s="173"/>
      <c r="Z378" s="173"/>
      <c r="AA378" s="173"/>
    </row>
    <row r="379">
      <c r="A379" s="182"/>
      <c r="B379" s="182"/>
      <c r="C379" s="172"/>
      <c r="D379" s="172"/>
      <c r="E379" s="173"/>
      <c r="F379" s="173"/>
      <c r="G379" s="173"/>
      <c r="H379" s="173"/>
      <c r="I379" s="173"/>
      <c r="J379" s="173"/>
      <c r="K379" s="173"/>
      <c r="L379" s="173"/>
      <c r="M379" s="173"/>
      <c r="N379" s="173"/>
      <c r="O379" s="173"/>
      <c r="P379" s="173"/>
      <c r="Q379" s="173"/>
      <c r="R379" s="173"/>
      <c r="S379" s="173"/>
      <c r="T379" s="173"/>
      <c r="U379" s="173"/>
      <c r="V379" s="173"/>
      <c r="W379" s="173"/>
      <c r="X379" s="173"/>
      <c r="Y379" s="173"/>
      <c r="Z379" s="173"/>
      <c r="AA379" s="173"/>
    </row>
    <row r="380">
      <c r="A380" s="182"/>
      <c r="B380" s="182"/>
      <c r="C380" s="172"/>
      <c r="D380" s="172"/>
      <c r="E380" s="173"/>
      <c r="F380" s="173"/>
      <c r="G380" s="173"/>
      <c r="H380" s="173"/>
      <c r="I380" s="173"/>
      <c r="J380" s="173"/>
      <c r="K380" s="173"/>
      <c r="L380" s="173"/>
      <c r="M380" s="173"/>
      <c r="N380" s="173"/>
      <c r="O380" s="173"/>
      <c r="P380" s="173"/>
      <c r="Q380" s="173"/>
      <c r="R380" s="173"/>
      <c r="S380" s="173"/>
      <c r="T380" s="173"/>
      <c r="U380" s="173"/>
      <c r="V380" s="173"/>
      <c r="W380" s="173"/>
      <c r="X380" s="173"/>
      <c r="Y380" s="173"/>
      <c r="Z380" s="173"/>
      <c r="AA380" s="173"/>
    </row>
    <row r="381">
      <c r="A381" s="182"/>
      <c r="B381" s="182"/>
      <c r="C381" s="172"/>
      <c r="D381" s="172"/>
      <c r="E381" s="173"/>
      <c r="F381" s="173"/>
      <c r="G381" s="173"/>
      <c r="H381" s="173"/>
      <c r="I381" s="173"/>
      <c r="J381" s="173"/>
      <c r="K381" s="173"/>
      <c r="L381" s="173"/>
      <c r="M381" s="173"/>
      <c r="N381" s="173"/>
      <c r="O381" s="173"/>
      <c r="P381" s="173"/>
      <c r="Q381" s="173"/>
      <c r="R381" s="173"/>
      <c r="S381" s="173"/>
      <c r="T381" s="173"/>
      <c r="U381" s="173"/>
      <c r="V381" s="173"/>
      <c r="W381" s="173"/>
      <c r="X381" s="173"/>
      <c r="Y381" s="173"/>
      <c r="Z381" s="173"/>
      <c r="AA381" s="173"/>
    </row>
    <row r="382">
      <c r="A382" s="182"/>
      <c r="B382" s="182"/>
      <c r="C382" s="172"/>
      <c r="D382" s="172"/>
      <c r="E382" s="173"/>
      <c r="F382" s="173"/>
      <c r="G382" s="173"/>
      <c r="H382" s="173"/>
      <c r="I382" s="173"/>
      <c r="J382" s="173"/>
      <c r="K382" s="173"/>
      <c r="L382" s="173"/>
      <c r="M382" s="173"/>
      <c r="N382" s="173"/>
      <c r="O382" s="173"/>
      <c r="P382" s="173"/>
      <c r="Q382" s="173"/>
      <c r="R382" s="173"/>
      <c r="S382" s="173"/>
      <c r="T382" s="173"/>
      <c r="U382" s="173"/>
      <c r="V382" s="173"/>
      <c r="W382" s="173"/>
      <c r="X382" s="173"/>
      <c r="Y382" s="173"/>
      <c r="Z382" s="173"/>
      <c r="AA382" s="173"/>
    </row>
    <row r="383">
      <c r="A383" s="182"/>
      <c r="B383" s="182"/>
      <c r="C383" s="172"/>
      <c r="D383" s="172"/>
      <c r="E383" s="173"/>
      <c r="F383" s="173"/>
      <c r="G383" s="173"/>
      <c r="H383" s="173"/>
      <c r="I383" s="173"/>
      <c r="J383" s="173"/>
      <c r="K383" s="173"/>
      <c r="L383" s="173"/>
      <c r="M383" s="173"/>
      <c r="N383" s="173"/>
      <c r="O383" s="173"/>
      <c r="P383" s="173"/>
      <c r="Q383" s="173"/>
      <c r="R383" s="173"/>
      <c r="S383" s="173"/>
      <c r="T383" s="173"/>
      <c r="U383" s="173"/>
      <c r="V383" s="173"/>
      <c r="W383" s="173"/>
      <c r="X383" s="173"/>
      <c r="Y383" s="173"/>
      <c r="Z383" s="173"/>
      <c r="AA383" s="173"/>
    </row>
    <row r="384">
      <c r="A384" s="182"/>
      <c r="B384" s="182"/>
      <c r="C384" s="172"/>
      <c r="D384" s="172"/>
      <c r="E384" s="173"/>
      <c r="F384" s="173"/>
      <c r="G384" s="173"/>
      <c r="H384" s="173"/>
      <c r="I384" s="173"/>
      <c r="J384" s="173"/>
      <c r="K384" s="173"/>
      <c r="L384" s="173"/>
      <c r="M384" s="173"/>
      <c r="N384" s="173"/>
      <c r="O384" s="173"/>
      <c r="P384" s="173"/>
      <c r="Q384" s="173"/>
      <c r="R384" s="173"/>
      <c r="S384" s="173"/>
      <c r="T384" s="173"/>
      <c r="U384" s="173"/>
      <c r="V384" s="173"/>
      <c r="W384" s="173"/>
      <c r="X384" s="173"/>
      <c r="Y384" s="173"/>
      <c r="Z384" s="173"/>
      <c r="AA384" s="173"/>
    </row>
    <row r="385">
      <c r="A385" s="182"/>
      <c r="B385" s="182"/>
      <c r="C385" s="172"/>
      <c r="D385" s="172"/>
      <c r="E385" s="173"/>
      <c r="F385" s="173"/>
      <c r="G385" s="173"/>
      <c r="H385" s="173"/>
      <c r="I385" s="173"/>
      <c r="J385" s="173"/>
      <c r="K385" s="173"/>
      <c r="L385" s="173"/>
      <c r="M385" s="173"/>
      <c r="N385" s="173"/>
      <c r="O385" s="173"/>
      <c r="P385" s="173"/>
      <c r="Q385" s="173"/>
      <c r="R385" s="173"/>
      <c r="S385" s="173"/>
      <c r="T385" s="173"/>
      <c r="U385" s="173"/>
      <c r="V385" s="173"/>
      <c r="W385" s="173"/>
      <c r="X385" s="173"/>
      <c r="Y385" s="173"/>
      <c r="Z385" s="173"/>
      <c r="AA385" s="173"/>
    </row>
    <row r="386">
      <c r="A386" s="182"/>
      <c r="B386" s="182"/>
      <c r="C386" s="172"/>
      <c r="D386" s="172"/>
      <c r="E386" s="173"/>
      <c r="F386" s="173"/>
      <c r="G386" s="173"/>
      <c r="H386" s="173"/>
      <c r="I386" s="173"/>
      <c r="J386" s="173"/>
      <c r="K386" s="173"/>
      <c r="L386" s="173"/>
      <c r="M386" s="173"/>
      <c r="N386" s="173"/>
      <c r="O386" s="173"/>
      <c r="P386" s="173"/>
      <c r="Q386" s="173"/>
      <c r="R386" s="173"/>
      <c r="S386" s="173"/>
      <c r="T386" s="173"/>
      <c r="U386" s="173"/>
      <c r="V386" s="173"/>
      <c r="W386" s="173"/>
      <c r="X386" s="173"/>
      <c r="Y386" s="173"/>
      <c r="Z386" s="173"/>
      <c r="AA386" s="173"/>
    </row>
    <row r="387">
      <c r="A387" s="182"/>
      <c r="B387" s="182"/>
      <c r="C387" s="172"/>
      <c r="D387" s="172"/>
      <c r="E387" s="173"/>
      <c r="F387" s="173"/>
      <c r="G387" s="173"/>
      <c r="H387" s="173"/>
      <c r="I387" s="173"/>
      <c r="J387" s="173"/>
      <c r="K387" s="173"/>
      <c r="L387" s="173"/>
      <c r="M387" s="173"/>
      <c r="N387" s="173"/>
      <c r="O387" s="173"/>
      <c r="P387" s="173"/>
      <c r="Q387" s="173"/>
      <c r="R387" s="173"/>
      <c r="S387" s="173"/>
      <c r="T387" s="173"/>
      <c r="U387" s="173"/>
      <c r="V387" s="173"/>
      <c r="W387" s="173"/>
      <c r="X387" s="173"/>
      <c r="Y387" s="173"/>
      <c r="Z387" s="173"/>
      <c r="AA387" s="173"/>
    </row>
    <row r="388">
      <c r="A388" s="182"/>
      <c r="B388" s="182"/>
      <c r="C388" s="172"/>
      <c r="D388" s="172"/>
      <c r="E388" s="173"/>
      <c r="F388" s="173"/>
      <c r="G388" s="173"/>
      <c r="H388" s="173"/>
      <c r="I388" s="173"/>
      <c r="J388" s="173"/>
      <c r="K388" s="173"/>
      <c r="L388" s="173"/>
      <c r="M388" s="173"/>
      <c r="N388" s="173"/>
      <c r="O388" s="173"/>
      <c r="P388" s="173"/>
      <c r="Q388" s="173"/>
      <c r="R388" s="173"/>
      <c r="S388" s="173"/>
      <c r="T388" s="173"/>
      <c r="U388" s="173"/>
      <c r="V388" s="173"/>
      <c r="W388" s="173"/>
      <c r="X388" s="173"/>
      <c r="Y388" s="173"/>
      <c r="Z388" s="173"/>
      <c r="AA388" s="173"/>
    </row>
    <row r="389">
      <c r="A389" s="182"/>
      <c r="B389" s="182"/>
      <c r="C389" s="172"/>
      <c r="D389" s="172"/>
      <c r="E389" s="173"/>
      <c r="F389" s="173"/>
      <c r="G389" s="173"/>
      <c r="H389" s="173"/>
      <c r="I389" s="173"/>
      <c r="J389" s="173"/>
      <c r="K389" s="173"/>
      <c r="L389" s="173"/>
      <c r="M389" s="173"/>
      <c r="N389" s="173"/>
      <c r="O389" s="173"/>
      <c r="P389" s="173"/>
      <c r="Q389" s="173"/>
      <c r="R389" s="173"/>
      <c r="S389" s="173"/>
      <c r="T389" s="173"/>
      <c r="U389" s="173"/>
      <c r="V389" s="173"/>
      <c r="W389" s="173"/>
      <c r="X389" s="173"/>
      <c r="Y389" s="173"/>
      <c r="Z389" s="173"/>
      <c r="AA389" s="173"/>
    </row>
    <row r="390">
      <c r="A390" s="182"/>
      <c r="B390" s="182"/>
      <c r="C390" s="172"/>
      <c r="D390" s="172"/>
      <c r="E390" s="173"/>
      <c r="F390" s="173"/>
      <c r="G390" s="173"/>
      <c r="H390" s="173"/>
      <c r="I390" s="173"/>
      <c r="J390" s="173"/>
      <c r="K390" s="173"/>
      <c r="L390" s="173"/>
      <c r="M390" s="173"/>
      <c r="N390" s="173"/>
      <c r="O390" s="173"/>
      <c r="P390" s="173"/>
      <c r="Q390" s="173"/>
      <c r="R390" s="173"/>
      <c r="S390" s="173"/>
      <c r="T390" s="173"/>
      <c r="U390" s="173"/>
      <c r="V390" s="173"/>
      <c r="W390" s="173"/>
      <c r="X390" s="173"/>
      <c r="Y390" s="173"/>
      <c r="Z390" s="173"/>
      <c r="AA390" s="173"/>
    </row>
    <row r="391">
      <c r="A391" s="182"/>
      <c r="B391" s="182"/>
      <c r="C391" s="172"/>
      <c r="D391" s="172"/>
      <c r="E391" s="173"/>
      <c r="F391" s="173"/>
      <c r="G391" s="173"/>
      <c r="H391" s="173"/>
      <c r="I391" s="173"/>
      <c r="J391" s="173"/>
      <c r="K391" s="173"/>
      <c r="L391" s="173"/>
      <c r="M391" s="173"/>
      <c r="N391" s="173"/>
      <c r="O391" s="173"/>
      <c r="P391" s="173"/>
      <c r="Q391" s="173"/>
      <c r="R391" s="173"/>
      <c r="S391" s="173"/>
      <c r="T391" s="173"/>
      <c r="U391" s="173"/>
      <c r="V391" s="173"/>
      <c r="W391" s="173"/>
      <c r="X391" s="173"/>
      <c r="Y391" s="173"/>
      <c r="Z391" s="173"/>
      <c r="AA391" s="173"/>
    </row>
    <row r="392">
      <c r="A392" s="182"/>
      <c r="B392" s="182"/>
      <c r="C392" s="172"/>
      <c r="D392" s="172"/>
      <c r="E392" s="173"/>
      <c r="F392" s="173"/>
      <c r="G392" s="173"/>
      <c r="H392" s="173"/>
      <c r="I392" s="173"/>
      <c r="J392" s="173"/>
      <c r="K392" s="173"/>
      <c r="L392" s="173"/>
      <c r="M392" s="173"/>
      <c r="N392" s="173"/>
      <c r="O392" s="173"/>
      <c r="P392" s="173"/>
      <c r="Q392" s="173"/>
      <c r="R392" s="173"/>
      <c r="S392" s="173"/>
      <c r="T392" s="173"/>
      <c r="U392" s="173"/>
      <c r="V392" s="173"/>
      <c r="W392" s="173"/>
      <c r="X392" s="173"/>
      <c r="Y392" s="173"/>
      <c r="Z392" s="173"/>
      <c r="AA392" s="173"/>
    </row>
    <row r="393">
      <c r="A393" s="182"/>
      <c r="B393" s="182"/>
      <c r="C393" s="172"/>
      <c r="D393" s="172"/>
      <c r="E393" s="173"/>
      <c r="F393" s="173"/>
      <c r="G393" s="173"/>
      <c r="H393" s="173"/>
      <c r="I393" s="173"/>
      <c r="J393" s="173"/>
      <c r="K393" s="173"/>
      <c r="L393" s="173"/>
      <c r="M393" s="173"/>
      <c r="N393" s="173"/>
      <c r="O393" s="173"/>
      <c r="P393" s="173"/>
      <c r="Q393" s="173"/>
      <c r="R393" s="173"/>
      <c r="S393" s="173"/>
      <c r="T393" s="173"/>
      <c r="U393" s="173"/>
      <c r="V393" s="173"/>
      <c r="W393" s="173"/>
      <c r="X393" s="173"/>
      <c r="Y393" s="173"/>
      <c r="Z393" s="173"/>
      <c r="AA393" s="173"/>
    </row>
    <row r="394">
      <c r="A394" s="182"/>
      <c r="B394" s="182"/>
      <c r="C394" s="172"/>
      <c r="D394" s="172"/>
      <c r="E394" s="173"/>
      <c r="F394" s="173"/>
      <c r="G394" s="173"/>
      <c r="H394" s="173"/>
      <c r="I394" s="173"/>
      <c r="J394" s="173"/>
      <c r="K394" s="173"/>
      <c r="L394" s="173"/>
      <c r="M394" s="173"/>
      <c r="N394" s="173"/>
      <c r="O394" s="173"/>
      <c r="P394" s="173"/>
      <c r="Q394" s="173"/>
      <c r="R394" s="173"/>
      <c r="S394" s="173"/>
      <c r="T394" s="173"/>
      <c r="U394" s="173"/>
      <c r="V394" s="173"/>
      <c r="W394" s="173"/>
      <c r="X394" s="173"/>
      <c r="Y394" s="173"/>
      <c r="Z394" s="173"/>
      <c r="AA394" s="173"/>
    </row>
    <row r="395">
      <c r="A395" s="182"/>
      <c r="B395" s="182"/>
      <c r="C395" s="172"/>
      <c r="D395" s="172"/>
      <c r="E395" s="173"/>
      <c r="F395" s="173"/>
      <c r="G395" s="173"/>
      <c r="H395" s="173"/>
      <c r="I395" s="173"/>
      <c r="J395" s="173"/>
      <c r="K395" s="173"/>
      <c r="L395" s="173"/>
      <c r="M395" s="173"/>
      <c r="N395" s="173"/>
      <c r="O395" s="173"/>
      <c r="P395" s="173"/>
      <c r="Q395" s="173"/>
      <c r="R395" s="173"/>
      <c r="S395" s="173"/>
      <c r="T395" s="173"/>
      <c r="U395" s="173"/>
      <c r="V395" s="173"/>
      <c r="W395" s="173"/>
      <c r="X395" s="173"/>
      <c r="Y395" s="173"/>
      <c r="Z395" s="173"/>
      <c r="AA395" s="173"/>
    </row>
    <row r="396">
      <c r="A396" s="182"/>
      <c r="B396" s="182"/>
      <c r="C396" s="172"/>
      <c r="D396" s="172"/>
      <c r="E396" s="173"/>
      <c r="F396" s="173"/>
      <c r="G396" s="173"/>
      <c r="H396" s="173"/>
      <c r="I396" s="173"/>
      <c r="J396" s="173"/>
      <c r="K396" s="173"/>
      <c r="L396" s="173"/>
      <c r="M396" s="173"/>
      <c r="N396" s="173"/>
      <c r="O396" s="173"/>
      <c r="P396" s="173"/>
      <c r="Q396" s="173"/>
      <c r="R396" s="173"/>
      <c r="S396" s="173"/>
      <c r="T396" s="173"/>
      <c r="U396" s="173"/>
      <c r="V396" s="173"/>
      <c r="W396" s="173"/>
      <c r="X396" s="173"/>
      <c r="Y396" s="173"/>
      <c r="Z396" s="173"/>
      <c r="AA396" s="173"/>
    </row>
    <row r="397">
      <c r="A397" s="182"/>
      <c r="B397" s="182"/>
      <c r="C397" s="172"/>
      <c r="D397" s="172"/>
      <c r="E397" s="173"/>
      <c r="F397" s="173"/>
      <c r="G397" s="173"/>
      <c r="H397" s="173"/>
      <c r="I397" s="173"/>
      <c r="J397" s="173"/>
      <c r="K397" s="173"/>
      <c r="L397" s="173"/>
      <c r="M397" s="173"/>
      <c r="N397" s="173"/>
      <c r="O397" s="173"/>
      <c r="P397" s="173"/>
      <c r="Q397" s="173"/>
      <c r="R397" s="173"/>
      <c r="S397" s="173"/>
      <c r="T397" s="173"/>
      <c r="U397" s="173"/>
      <c r="V397" s="173"/>
      <c r="W397" s="173"/>
      <c r="X397" s="173"/>
      <c r="Y397" s="173"/>
      <c r="Z397" s="173"/>
      <c r="AA397" s="173"/>
    </row>
    <row r="398">
      <c r="A398" s="182"/>
      <c r="B398" s="182"/>
      <c r="C398" s="172"/>
      <c r="D398" s="172"/>
      <c r="E398" s="173"/>
      <c r="F398" s="173"/>
      <c r="G398" s="173"/>
      <c r="H398" s="173"/>
      <c r="I398" s="173"/>
      <c r="J398" s="173"/>
      <c r="K398" s="173"/>
      <c r="L398" s="173"/>
      <c r="M398" s="173"/>
      <c r="N398" s="173"/>
      <c r="O398" s="173"/>
      <c r="P398" s="173"/>
      <c r="Q398" s="173"/>
      <c r="R398" s="173"/>
      <c r="S398" s="173"/>
      <c r="T398" s="173"/>
      <c r="U398" s="173"/>
      <c r="V398" s="173"/>
      <c r="W398" s="173"/>
      <c r="X398" s="173"/>
      <c r="Y398" s="173"/>
      <c r="Z398" s="173"/>
      <c r="AA398" s="173"/>
    </row>
    <row r="399">
      <c r="A399" s="182"/>
      <c r="B399" s="182"/>
      <c r="C399" s="172"/>
      <c r="D399" s="172"/>
      <c r="E399" s="173"/>
      <c r="F399" s="173"/>
      <c r="G399" s="173"/>
      <c r="H399" s="173"/>
      <c r="I399" s="173"/>
      <c r="J399" s="173"/>
      <c r="K399" s="173"/>
      <c r="L399" s="173"/>
      <c r="M399" s="173"/>
      <c r="N399" s="173"/>
      <c r="O399" s="173"/>
      <c r="P399" s="173"/>
      <c r="Q399" s="173"/>
      <c r="R399" s="173"/>
      <c r="S399" s="173"/>
      <c r="T399" s="173"/>
      <c r="U399" s="173"/>
      <c r="V399" s="173"/>
      <c r="W399" s="173"/>
      <c r="X399" s="173"/>
      <c r="Y399" s="173"/>
      <c r="Z399" s="173"/>
      <c r="AA399" s="173"/>
    </row>
    <row r="400">
      <c r="A400" s="182"/>
      <c r="B400" s="182"/>
      <c r="C400" s="172"/>
      <c r="D400" s="172"/>
      <c r="E400" s="173"/>
      <c r="F400" s="173"/>
      <c r="G400" s="173"/>
      <c r="H400" s="173"/>
      <c r="I400" s="173"/>
      <c r="J400" s="173"/>
      <c r="K400" s="173"/>
      <c r="L400" s="173"/>
      <c r="M400" s="173"/>
      <c r="N400" s="173"/>
      <c r="O400" s="173"/>
      <c r="P400" s="173"/>
      <c r="Q400" s="173"/>
      <c r="R400" s="173"/>
      <c r="S400" s="173"/>
      <c r="T400" s="173"/>
      <c r="U400" s="173"/>
      <c r="V400" s="173"/>
      <c r="W400" s="173"/>
      <c r="X400" s="173"/>
      <c r="Y400" s="173"/>
      <c r="Z400" s="173"/>
      <c r="AA400" s="173"/>
    </row>
    <row r="401">
      <c r="A401" s="182"/>
      <c r="B401" s="182"/>
      <c r="C401" s="172"/>
      <c r="D401" s="172"/>
      <c r="E401" s="173"/>
      <c r="F401" s="173"/>
      <c r="G401" s="173"/>
      <c r="H401" s="173"/>
      <c r="I401" s="173"/>
      <c r="J401" s="173"/>
      <c r="K401" s="173"/>
      <c r="L401" s="173"/>
      <c r="M401" s="173"/>
      <c r="N401" s="173"/>
      <c r="O401" s="173"/>
      <c r="P401" s="173"/>
      <c r="Q401" s="173"/>
      <c r="R401" s="173"/>
      <c r="S401" s="173"/>
      <c r="T401" s="173"/>
      <c r="U401" s="173"/>
      <c r="V401" s="173"/>
      <c r="W401" s="173"/>
      <c r="X401" s="173"/>
      <c r="Y401" s="173"/>
      <c r="Z401" s="173"/>
      <c r="AA401" s="173"/>
    </row>
    <row r="402">
      <c r="A402" s="182"/>
      <c r="B402" s="182"/>
      <c r="C402" s="172"/>
      <c r="D402" s="172"/>
      <c r="E402" s="173"/>
      <c r="F402" s="173"/>
      <c r="G402" s="173"/>
      <c r="H402" s="173"/>
      <c r="I402" s="173"/>
      <c r="J402" s="173"/>
      <c r="K402" s="173"/>
      <c r="L402" s="173"/>
      <c r="M402" s="173"/>
      <c r="N402" s="173"/>
      <c r="O402" s="173"/>
      <c r="P402" s="173"/>
      <c r="Q402" s="173"/>
      <c r="R402" s="173"/>
      <c r="S402" s="173"/>
      <c r="T402" s="173"/>
      <c r="U402" s="173"/>
      <c r="V402" s="173"/>
      <c r="W402" s="173"/>
      <c r="X402" s="173"/>
      <c r="Y402" s="173"/>
      <c r="Z402" s="173"/>
      <c r="AA402" s="173"/>
    </row>
    <row r="403">
      <c r="A403" s="182"/>
      <c r="B403" s="182"/>
      <c r="C403" s="172"/>
      <c r="D403" s="172"/>
      <c r="E403" s="173"/>
      <c r="F403" s="173"/>
      <c r="G403" s="173"/>
      <c r="H403" s="173"/>
      <c r="I403" s="173"/>
      <c r="J403" s="173"/>
      <c r="K403" s="173"/>
      <c r="L403" s="173"/>
      <c r="M403" s="173"/>
      <c r="N403" s="173"/>
      <c r="O403" s="173"/>
      <c r="P403" s="173"/>
      <c r="Q403" s="173"/>
      <c r="R403" s="173"/>
      <c r="S403" s="173"/>
      <c r="T403" s="173"/>
      <c r="U403" s="173"/>
      <c r="V403" s="173"/>
      <c r="W403" s="173"/>
      <c r="X403" s="173"/>
      <c r="Y403" s="173"/>
      <c r="Z403" s="173"/>
      <c r="AA403" s="173"/>
    </row>
    <row r="404">
      <c r="A404" s="182"/>
      <c r="B404" s="182"/>
      <c r="C404" s="172"/>
      <c r="D404" s="172"/>
      <c r="E404" s="173"/>
      <c r="F404" s="173"/>
      <c r="G404" s="173"/>
      <c r="H404" s="173"/>
      <c r="I404" s="173"/>
      <c r="J404" s="173"/>
      <c r="K404" s="173"/>
      <c r="L404" s="173"/>
      <c r="M404" s="173"/>
      <c r="N404" s="173"/>
      <c r="O404" s="173"/>
      <c r="P404" s="173"/>
      <c r="Q404" s="173"/>
      <c r="R404" s="173"/>
      <c r="S404" s="173"/>
      <c r="T404" s="173"/>
      <c r="U404" s="173"/>
      <c r="V404" s="173"/>
      <c r="W404" s="173"/>
      <c r="X404" s="173"/>
      <c r="Y404" s="173"/>
      <c r="Z404" s="173"/>
      <c r="AA404" s="173"/>
    </row>
    <row r="405">
      <c r="A405" s="182"/>
      <c r="B405" s="182"/>
      <c r="C405" s="172"/>
      <c r="D405" s="172"/>
      <c r="E405" s="173"/>
      <c r="F405" s="173"/>
      <c r="G405" s="173"/>
      <c r="H405" s="173"/>
      <c r="I405" s="173"/>
      <c r="J405" s="173"/>
      <c r="K405" s="173"/>
      <c r="L405" s="173"/>
      <c r="M405" s="173"/>
      <c r="N405" s="173"/>
      <c r="O405" s="173"/>
      <c r="P405" s="173"/>
      <c r="Q405" s="173"/>
      <c r="R405" s="173"/>
      <c r="S405" s="173"/>
      <c r="T405" s="173"/>
      <c r="U405" s="173"/>
      <c r="V405" s="173"/>
      <c r="W405" s="173"/>
      <c r="X405" s="173"/>
      <c r="Y405" s="173"/>
      <c r="Z405" s="173"/>
      <c r="AA405" s="173"/>
    </row>
    <row r="406">
      <c r="A406" s="182"/>
      <c r="B406" s="182"/>
      <c r="C406" s="172"/>
      <c r="D406" s="172"/>
      <c r="E406" s="173"/>
      <c r="F406" s="173"/>
      <c r="G406" s="173"/>
      <c r="H406" s="173"/>
      <c r="I406" s="173"/>
      <c r="J406" s="173"/>
      <c r="K406" s="173"/>
      <c r="L406" s="173"/>
      <c r="M406" s="173"/>
      <c r="N406" s="173"/>
      <c r="O406" s="173"/>
      <c r="P406" s="173"/>
      <c r="Q406" s="173"/>
      <c r="R406" s="173"/>
      <c r="S406" s="173"/>
      <c r="T406" s="173"/>
      <c r="U406" s="173"/>
      <c r="V406" s="173"/>
      <c r="W406" s="173"/>
      <c r="X406" s="173"/>
      <c r="Y406" s="173"/>
      <c r="Z406" s="173"/>
      <c r="AA406" s="173"/>
    </row>
    <row r="407">
      <c r="A407" s="182"/>
      <c r="B407" s="182"/>
      <c r="C407" s="172"/>
      <c r="D407" s="172"/>
      <c r="E407" s="173"/>
      <c r="F407" s="173"/>
      <c r="G407" s="173"/>
      <c r="H407" s="173"/>
      <c r="I407" s="173"/>
      <c r="J407" s="173"/>
      <c r="K407" s="173"/>
      <c r="L407" s="173"/>
      <c r="M407" s="173"/>
      <c r="N407" s="173"/>
      <c r="O407" s="173"/>
      <c r="P407" s="173"/>
      <c r="Q407" s="173"/>
      <c r="R407" s="173"/>
      <c r="S407" s="173"/>
      <c r="T407" s="173"/>
      <c r="U407" s="173"/>
      <c r="V407" s="173"/>
      <c r="W407" s="173"/>
      <c r="X407" s="173"/>
      <c r="Y407" s="173"/>
      <c r="Z407" s="173"/>
      <c r="AA407" s="173"/>
    </row>
    <row r="408">
      <c r="A408" s="182"/>
      <c r="B408" s="182"/>
      <c r="C408" s="172"/>
      <c r="D408" s="172"/>
      <c r="E408" s="173"/>
      <c r="F408" s="173"/>
      <c r="G408" s="173"/>
      <c r="H408" s="173"/>
      <c r="I408" s="173"/>
      <c r="J408" s="173"/>
      <c r="K408" s="173"/>
      <c r="L408" s="173"/>
      <c r="M408" s="173"/>
      <c r="N408" s="173"/>
      <c r="O408" s="173"/>
      <c r="P408" s="173"/>
      <c r="Q408" s="173"/>
      <c r="R408" s="173"/>
      <c r="S408" s="173"/>
      <c r="T408" s="173"/>
      <c r="U408" s="173"/>
      <c r="V408" s="173"/>
      <c r="W408" s="173"/>
      <c r="X408" s="173"/>
      <c r="Y408" s="173"/>
      <c r="Z408" s="173"/>
      <c r="AA408" s="173"/>
    </row>
    <row r="409">
      <c r="A409" s="182"/>
      <c r="B409" s="182"/>
      <c r="C409" s="172"/>
      <c r="D409" s="172"/>
      <c r="E409" s="173"/>
      <c r="F409" s="173"/>
      <c r="G409" s="173"/>
      <c r="H409" s="173"/>
      <c r="I409" s="173"/>
      <c r="J409" s="173"/>
      <c r="K409" s="173"/>
      <c r="L409" s="173"/>
      <c r="M409" s="173"/>
      <c r="N409" s="173"/>
      <c r="O409" s="173"/>
      <c r="P409" s="173"/>
      <c r="Q409" s="173"/>
      <c r="R409" s="173"/>
      <c r="S409" s="173"/>
      <c r="T409" s="173"/>
      <c r="U409" s="173"/>
      <c r="V409" s="173"/>
      <c r="W409" s="173"/>
      <c r="X409" s="173"/>
      <c r="Y409" s="173"/>
      <c r="Z409" s="173"/>
      <c r="AA409" s="173"/>
    </row>
    <row r="410">
      <c r="A410" s="182"/>
      <c r="B410" s="182"/>
      <c r="C410" s="172"/>
      <c r="D410" s="172"/>
      <c r="E410" s="173"/>
      <c r="F410" s="173"/>
      <c r="G410" s="173"/>
      <c r="H410" s="173"/>
      <c r="I410" s="173"/>
      <c r="J410" s="173"/>
      <c r="K410" s="173"/>
      <c r="L410" s="173"/>
      <c r="M410" s="173"/>
      <c r="N410" s="173"/>
      <c r="O410" s="173"/>
      <c r="P410" s="173"/>
      <c r="Q410" s="173"/>
      <c r="R410" s="173"/>
      <c r="S410" s="173"/>
      <c r="T410" s="173"/>
      <c r="U410" s="173"/>
      <c r="V410" s="173"/>
      <c r="W410" s="173"/>
      <c r="X410" s="173"/>
      <c r="Y410" s="173"/>
      <c r="Z410" s="173"/>
      <c r="AA410" s="173"/>
    </row>
    <row r="411">
      <c r="A411" s="182"/>
      <c r="B411" s="182"/>
      <c r="C411" s="172"/>
      <c r="D411" s="172"/>
      <c r="E411" s="173"/>
      <c r="F411" s="173"/>
      <c r="G411" s="173"/>
      <c r="H411" s="173"/>
      <c r="I411" s="173"/>
      <c r="J411" s="173"/>
      <c r="K411" s="173"/>
      <c r="L411" s="173"/>
      <c r="M411" s="173"/>
      <c r="N411" s="173"/>
      <c r="O411" s="173"/>
      <c r="P411" s="173"/>
      <c r="Q411" s="173"/>
      <c r="R411" s="173"/>
      <c r="S411" s="173"/>
      <c r="T411" s="173"/>
      <c r="U411" s="173"/>
      <c r="V411" s="173"/>
      <c r="W411" s="173"/>
      <c r="X411" s="173"/>
      <c r="Y411" s="173"/>
      <c r="Z411" s="173"/>
      <c r="AA411" s="173"/>
    </row>
    <row r="412">
      <c r="A412" s="182"/>
      <c r="B412" s="182"/>
      <c r="C412" s="172"/>
      <c r="D412" s="172"/>
      <c r="E412" s="173"/>
      <c r="F412" s="173"/>
      <c r="G412" s="173"/>
      <c r="H412" s="173"/>
      <c r="I412" s="173"/>
      <c r="J412" s="173"/>
      <c r="K412" s="173"/>
      <c r="L412" s="173"/>
      <c r="M412" s="173"/>
      <c r="N412" s="173"/>
      <c r="O412" s="173"/>
      <c r="P412" s="173"/>
      <c r="Q412" s="173"/>
      <c r="R412" s="173"/>
      <c r="S412" s="173"/>
      <c r="T412" s="173"/>
      <c r="U412" s="173"/>
      <c r="V412" s="173"/>
      <c r="W412" s="173"/>
      <c r="X412" s="173"/>
      <c r="Y412" s="173"/>
      <c r="Z412" s="173"/>
      <c r="AA412" s="173"/>
    </row>
    <row r="413">
      <c r="A413" s="182"/>
      <c r="B413" s="182"/>
      <c r="C413" s="172"/>
      <c r="D413" s="172"/>
      <c r="E413" s="173"/>
      <c r="F413" s="173"/>
      <c r="G413" s="173"/>
      <c r="H413" s="173"/>
      <c r="I413" s="173"/>
      <c r="J413" s="173"/>
      <c r="K413" s="173"/>
      <c r="L413" s="173"/>
      <c r="M413" s="173"/>
      <c r="N413" s="173"/>
      <c r="O413" s="173"/>
      <c r="P413" s="173"/>
      <c r="Q413" s="173"/>
      <c r="R413" s="173"/>
      <c r="S413" s="173"/>
      <c r="T413" s="173"/>
      <c r="U413" s="173"/>
      <c r="V413" s="173"/>
      <c r="W413" s="173"/>
      <c r="X413" s="173"/>
      <c r="Y413" s="173"/>
      <c r="Z413" s="173"/>
      <c r="AA413" s="173"/>
    </row>
    <row r="414">
      <c r="A414" s="182"/>
      <c r="B414" s="182"/>
      <c r="C414" s="172"/>
      <c r="D414" s="172"/>
      <c r="E414" s="173"/>
      <c r="F414" s="173"/>
      <c r="G414" s="173"/>
      <c r="H414" s="173"/>
      <c r="I414" s="173"/>
      <c r="J414" s="173"/>
      <c r="K414" s="173"/>
      <c r="L414" s="173"/>
      <c r="M414" s="173"/>
      <c r="N414" s="173"/>
      <c r="O414" s="173"/>
      <c r="P414" s="173"/>
      <c r="Q414" s="173"/>
      <c r="R414" s="173"/>
      <c r="S414" s="173"/>
      <c r="T414" s="173"/>
      <c r="U414" s="173"/>
      <c r="V414" s="173"/>
      <c r="W414" s="173"/>
      <c r="X414" s="173"/>
      <c r="Y414" s="173"/>
      <c r="Z414" s="173"/>
      <c r="AA414" s="173"/>
    </row>
    <row r="415">
      <c r="A415" s="182"/>
      <c r="B415" s="182"/>
      <c r="C415" s="172"/>
      <c r="D415" s="172"/>
      <c r="E415" s="173"/>
      <c r="F415" s="173"/>
      <c r="G415" s="173"/>
      <c r="H415" s="173"/>
      <c r="I415" s="173"/>
      <c r="J415" s="173"/>
      <c r="K415" s="173"/>
      <c r="L415" s="173"/>
      <c r="M415" s="173"/>
      <c r="N415" s="173"/>
      <c r="O415" s="173"/>
      <c r="P415" s="173"/>
      <c r="Q415" s="173"/>
      <c r="R415" s="173"/>
      <c r="S415" s="173"/>
      <c r="T415" s="173"/>
      <c r="U415" s="173"/>
      <c r="V415" s="173"/>
      <c r="W415" s="173"/>
      <c r="X415" s="173"/>
      <c r="Y415" s="173"/>
      <c r="Z415" s="173"/>
      <c r="AA415" s="173"/>
    </row>
    <row r="416">
      <c r="A416" s="182"/>
      <c r="B416" s="182"/>
      <c r="C416" s="172"/>
      <c r="D416" s="172"/>
      <c r="E416" s="173"/>
      <c r="F416" s="173"/>
      <c r="G416" s="173"/>
      <c r="H416" s="173"/>
      <c r="I416" s="173"/>
      <c r="J416" s="173"/>
      <c r="K416" s="173"/>
      <c r="L416" s="173"/>
      <c r="M416" s="173"/>
      <c r="N416" s="173"/>
      <c r="O416" s="173"/>
      <c r="P416" s="173"/>
      <c r="Q416" s="173"/>
      <c r="R416" s="173"/>
      <c r="S416" s="173"/>
      <c r="T416" s="173"/>
      <c r="U416" s="173"/>
      <c r="V416" s="173"/>
      <c r="W416" s="173"/>
      <c r="X416" s="173"/>
      <c r="Y416" s="173"/>
      <c r="Z416" s="173"/>
      <c r="AA416" s="173"/>
    </row>
    <row r="417">
      <c r="A417" s="182"/>
      <c r="B417" s="182"/>
      <c r="C417" s="172"/>
      <c r="D417" s="172"/>
      <c r="E417" s="173"/>
      <c r="F417" s="173"/>
      <c r="G417" s="173"/>
      <c r="H417" s="173"/>
      <c r="I417" s="173"/>
      <c r="J417" s="173"/>
      <c r="K417" s="173"/>
      <c r="L417" s="173"/>
      <c r="M417" s="173"/>
      <c r="N417" s="173"/>
      <c r="O417" s="173"/>
      <c r="P417" s="173"/>
      <c r="Q417" s="173"/>
      <c r="R417" s="173"/>
      <c r="S417" s="173"/>
      <c r="T417" s="173"/>
      <c r="U417" s="173"/>
      <c r="V417" s="173"/>
      <c r="W417" s="173"/>
      <c r="X417" s="173"/>
      <c r="Y417" s="173"/>
      <c r="Z417" s="173"/>
      <c r="AA417" s="173"/>
    </row>
    <row r="418">
      <c r="A418" s="182"/>
      <c r="B418" s="182"/>
      <c r="C418" s="172"/>
      <c r="D418" s="172"/>
      <c r="E418" s="173"/>
      <c r="F418" s="173"/>
      <c r="G418" s="173"/>
      <c r="H418" s="173"/>
      <c r="I418" s="173"/>
      <c r="J418" s="173"/>
      <c r="K418" s="173"/>
      <c r="L418" s="173"/>
      <c r="M418" s="173"/>
      <c r="N418" s="173"/>
      <c r="O418" s="173"/>
      <c r="P418" s="173"/>
      <c r="Q418" s="173"/>
      <c r="R418" s="173"/>
      <c r="S418" s="173"/>
      <c r="T418" s="173"/>
      <c r="U418" s="173"/>
      <c r="V418" s="173"/>
      <c r="W418" s="173"/>
      <c r="X418" s="173"/>
      <c r="Y418" s="173"/>
      <c r="Z418" s="173"/>
      <c r="AA418" s="173"/>
    </row>
    <row r="419">
      <c r="A419" s="182"/>
      <c r="B419" s="182"/>
      <c r="C419" s="172"/>
      <c r="D419" s="172"/>
      <c r="E419" s="173"/>
      <c r="F419" s="173"/>
      <c r="G419" s="173"/>
      <c r="H419" s="173"/>
      <c r="I419" s="173"/>
      <c r="J419" s="173"/>
      <c r="K419" s="173"/>
      <c r="L419" s="173"/>
      <c r="M419" s="173"/>
      <c r="N419" s="173"/>
      <c r="O419" s="173"/>
      <c r="P419" s="173"/>
      <c r="Q419" s="173"/>
      <c r="R419" s="173"/>
      <c r="S419" s="173"/>
      <c r="T419" s="173"/>
      <c r="U419" s="173"/>
      <c r="V419" s="173"/>
      <c r="W419" s="173"/>
      <c r="X419" s="173"/>
      <c r="Y419" s="173"/>
      <c r="Z419" s="173"/>
      <c r="AA419" s="173"/>
    </row>
    <row r="420">
      <c r="A420" s="182"/>
      <c r="B420" s="182"/>
      <c r="C420" s="172"/>
      <c r="D420" s="172"/>
      <c r="E420" s="173"/>
      <c r="F420" s="173"/>
      <c r="G420" s="173"/>
      <c r="H420" s="173"/>
      <c r="I420" s="173"/>
      <c r="J420" s="173"/>
      <c r="K420" s="173"/>
      <c r="L420" s="173"/>
      <c r="M420" s="173"/>
      <c r="N420" s="173"/>
      <c r="O420" s="173"/>
      <c r="P420" s="173"/>
      <c r="Q420" s="173"/>
      <c r="R420" s="173"/>
      <c r="S420" s="173"/>
      <c r="T420" s="173"/>
      <c r="U420" s="173"/>
      <c r="V420" s="173"/>
      <c r="W420" s="173"/>
      <c r="X420" s="173"/>
      <c r="Y420" s="173"/>
      <c r="Z420" s="173"/>
      <c r="AA420" s="173"/>
    </row>
    <row r="421">
      <c r="A421" s="182"/>
      <c r="B421" s="182"/>
      <c r="C421" s="172"/>
      <c r="D421" s="172"/>
      <c r="E421" s="173"/>
      <c r="F421" s="173"/>
      <c r="G421" s="173"/>
      <c r="H421" s="173"/>
      <c r="I421" s="173"/>
      <c r="J421" s="173"/>
      <c r="K421" s="173"/>
      <c r="L421" s="173"/>
      <c r="M421" s="173"/>
      <c r="N421" s="173"/>
      <c r="O421" s="173"/>
      <c r="P421" s="173"/>
      <c r="Q421" s="173"/>
      <c r="R421" s="173"/>
      <c r="S421" s="173"/>
      <c r="T421" s="173"/>
      <c r="U421" s="173"/>
      <c r="V421" s="173"/>
      <c r="W421" s="173"/>
      <c r="X421" s="173"/>
      <c r="Y421" s="173"/>
      <c r="Z421" s="173"/>
      <c r="AA421" s="173"/>
    </row>
    <row r="422">
      <c r="A422" s="182"/>
      <c r="B422" s="182"/>
      <c r="C422" s="172"/>
      <c r="D422" s="172"/>
      <c r="E422" s="173"/>
      <c r="F422" s="173"/>
      <c r="G422" s="173"/>
      <c r="H422" s="173"/>
      <c r="I422" s="173"/>
      <c r="J422" s="173"/>
      <c r="K422" s="173"/>
      <c r="L422" s="173"/>
      <c r="M422" s="173"/>
      <c r="N422" s="173"/>
      <c r="O422" s="173"/>
      <c r="P422" s="173"/>
      <c r="Q422" s="173"/>
      <c r="R422" s="173"/>
      <c r="S422" s="173"/>
      <c r="T422" s="173"/>
      <c r="U422" s="173"/>
      <c r="V422" s="173"/>
      <c r="W422" s="173"/>
      <c r="X422" s="173"/>
      <c r="Y422" s="173"/>
      <c r="Z422" s="173"/>
      <c r="AA422" s="173"/>
    </row>
    <row r="423">
      <c r="A423" s="182"/>
      <c r="B423" s="182"/>
      <c r="C423" s="172"/>
      <c r="D423" s="172"/>
      <c r="E423" s="173"/>
      <c r="F423" s="173"/>
      <c r="G423" s="173"/>
      <c r="H423" s="173"/>
      <c r="I423" s="173"/>
      <c r="J423" s="173"/>
      <c r="K423" s="173"/>
      <c r="L423" s="173"/>
      <c r="M423" s="173"/>
      <c r="N423" s="173"/>
      <c r="O423" s="173"/>
      <c r="P423" s="173"/>
      <c r="Q423" s="173"/>
      <c r="R423" s="173"/>
      <c r="S423" s="173"/>
      <c r="T423" s="173"/>
      <c r="U423" s="173"/>
      <c r="V423" s="173"/>
      <c r="W423" s="173"/>
      <c r="X423" s="173"/>
      <c r="Y423" s="173"/>
      <c r="Z423" s="173"/>
      <c r="AA423" s="173"/>
    </row>
    <row r="424">
      <c r="A424" s="182"/>
      <c r="B424" s="182"/>
      <c r="C424" s="172"/>
      <c r="D424" s="172"/>
      <c r="E424" s="173"/>
      <c r="F424" s="173"/>
      <c r="G424" s="173"/>
      <c r="H424" s="173"/>
      <c r="I424" s="173"/>
      <c r="J424" s="173"/>
      <c r="K424" s="173"/>
      <c r="L424" s="173"/>
      <c r="M424" s="173"/>
      <c r="N424" s="173"/>
      <c r="O424" s="173"/>
      <c r="P424" s="173"/>
      <c r="Q424" s="173"/>
      <c r="R424" s="173"/>
      <c r="S424" s="173"/>
      <c r="T424" s="173"/>
      <c r="U424" s="173"/>
      <c r="V424" s="173"/>
      <c r="W424" s="173"/>
      <c r="X424" s="173"/>
      <c r="Y424" s="173"/>
      <c r="Z424" s="173"/>
      <c r="AA424" s="173"/>
    </row>
    <row r="425">
      <c r="A425" s="182"/>
      <c r="B425" s="182"/>
      <c r="C425" s="172"/>
      <c r="D425" s="172"/>
      <c r="E425" s="173"/>
      <c r="F425" s="173"/>
      <c r="G425" s="173"/>
      <c r="H425" s="173"/>
      <c r="I425" s="173"/>
      <c r="J425" s="173"/>
      <c r="K425" s="173"/>
      <c r="L425" s="173"/>
      <c r="M425" s="173"/>
      <c r="N425" s="173"/>
      <c r="O425" s="173"/>
      <c r="P425" s="173"/>
      <c r="Q425" s="173"/>
      <c r="R425" s="173"/>
      <c r="S425" s="173"/>
      <c r="T425" s="173"/>
      <c r="U425" s="173"/>
      <c r="V425" s="173"/>
      <c r="W425" s="173"/>
      <c r="X425" s="173"/>
      <c r="Y425" s="173"/>
      <c r="Z425" s="173"/>
      <c r="AA425" s="173"/>
    </row>
    <row r="426">
      <c r="A426" s="182"/>
      <c r="B426" s="182"/>
      <c r="C426" s="172"/>
      <c r="D426" s="172"/>
      <c r="E426" s="173"/>
      <c r="F426" s="173"/>
      <c r="G426" s="173"/>
      <c r="H426" s="173"/>
      <c r="I426" s="173"/>
      <c r="J426" s="173"/>
      <c r="K426" s="173"/>
      <c r="L426" s="173"/>
      <c r="M426" s="173"/>
      <c r="N426" s="173"/>
      <c r="O426" s="173"/>
      <c r="P426" s="173"/>
      <c r="Q426" s="173"/>
      <c r="R426" s="173"/>
      <c r="S426" s="173"/>
      <c r="T426" s="173"/>
      <c r="U426" s="173"/>
      <c r="V426" s="173"/>
      <c r="W426" s="173"/>
      <c r="X426" s="173"/>
      <c r="Y426" s="173"/>
      <c r="Z426" s="173"/>
      <c r="AA426" s="173"/>
    </row>
    <row r="427">
      <c r="A427" s="182"/>
      <c r="B427" s="182"/>
      <c r="C427" s="172"/>
      <c r="D427" s="172"/>
      <c r="E427" s="173"/>
      <c r="F427" s="173"/>
      <c r="G427" s="173"/>
      <c r="H427" s="173"/>
      <c r="I427" s="173"/>
      <c r="J427" s="173"/>
      <c r="K427" s="173"/>
      <c r="L427" s="173"/>
      <c r="M427" s="173"/>
      <c r="N427" s="173"/>
      <c r="O427" s="173"/>
      <c r="P427" s="173"/>
      <c r="Q427" s="173"/>
      <c r="R427" s="173"/>
      <c r="S427" s="173"/>
      <c r="T427" s="173"/>
      <c r="U427" s="173"/>
      <c r="V427" s="173"/>
      <c r="W427" s="173"/>
      <c r="X427" s="173"/>
      <c r="Y427" s="173"/>
      <c r="Z427" s="173"/>
      <c r="AA427" s="173"/>
    </row>
    <row r="428">
      <c r="A428" s="182"/>
      <c r="B428" s="182"/>
      <c r="C428" s="172"/>
      <c r="D428" s="172"/>
      <c r="E428" s="173"/>
      <c r="F428" s="173"/>
      <c r="G428" s="173"/>
      <c r="H428" s="173"/>
      <c r="I428" s="173"/>
      <c r="J428" s="173"/>
      <c r="K428" s="173"/>
      <c r="L428" s="173"/>
      <c r="M428" s="173"/>
      <c r="N428" s="173"/>
      <c r="O428" s="173"/>
      <c r="P428" s="173"/>
      <c r="Q428" s="173"/>
      <c r="R428" s="173"/>
      <c r="S428" s="173"/>
      <c r="T428" s="173"/>
      <c r="U428" s="173"/>
      <c r="V428" s="173"/>
      <c r="W428" s="173"/>
      <c r="X428" s="173"/>
      <c r="Y428" s="173"/>
      <c r="Z428" s="173"/>
      <c r="AA428" s="173"/>
    </row>
    <row r="429">
      <c r="A429" s="182"/>
      <c r="B429" s="182"/>
      <c r="C429" s="172"/>
      <c r="D429" s="172"/>
      <c r="E429" s="173"/>
      <c r="F429" s="173"/>
      <c r="G429" s="173"/>
      <c r="H429" s="173"/>
      <c r="I429" s="173"/>
      <c r="J429" s="173"/>
      <c r="K429" s="173"/>
      <c r="L429" s="173"/>
      <c r="M429" s="173"/>
      <c r="N429" s="173"/>
      <c r="O429" s="173"/>
      <c r="P429" s="173"/>
      <c r="Q429" s="173"/>
      <c r="R429" s="173"/>
      <c r="S429" s="173"/>
      <c r="T429" s="173"/>
      <c r="U429" s="173"/>
      <c r="V429" s="173"/>
      <c r="W429" s="173"/>
      <c r="X429" s="173"/>
      <c r="Y429" s="173"/>
      <c r="Z429" s="173"/>
      <c r="AA429" s="173"/>
    </row>
    <row r="430">
      <c r="A430" s="182"/>
      <c r="B430" s="182"/>
      <c r="C430" s="172"/>
      <c r="D430" s="172"/>
      <c r="E430" s="173"/>
      <c r="F430" s="173"/>
      <c r="G430" s="173"/>
      <c r="H430" s="173"/>
      <c r="I430" s="173"/>
      <c r="J430" s="173"/>
      <c r="K430" s="173"/>
      <c r="L430" s="173"/>
      <c r="M430" s="173"/>
      <c r="N430" s="173"/>
      <c r="O430" s="173"/>
      <c r="P430" s="173"/>
      <c r="Q430" s="173"/>
      <c r="R430" s="173"/>
      <c r="S430" s="173"/>
      <c r="T430" s="173"/>
      <c r="U430" s="173"/>
      <c r="V430" s="173"/>
      <c r="W430" s="173"/>
      <c r="X430" s="173"/>
      <c r="Y430" s="173"/>
      <c r="Z430" s="173"/>
      <c r="AA430" s="173"/>
    </row>
    <row r="431">
      <c r="A431" s="182"/>
      <c r="B431" s="182"/>
      <c r="C431" s="172"/>
      <c r="D431" s="172"/>
      <c r="E431" s="173"/>
      <c r="F431" s="173"/>
      <c r="G431" s="173"/>
      <c r="H431" s="173"/>
      <c r="I431" s="173"/>
      <c r="J431" s="173"/>
      <c r="K431" s="173"/>
      <c r="L431" s="173"/>
      <c r="M431" s="173"/>
      <c r="N431" s="173"/>
      <c r="O431" s="173"/>
      <c r="P431" s="173"/>
      <c r="Q431" s="173"/>
      <c r="R431" s="173"/>
      <c r="S431" s="173"/>
      <c r="T431" s="173"/>
      <c r="U431" s="173"/>
      <c r="V431" s="173"/>
      <c r="W431" s="173"/>
      <c r="X431" s="173"/>
      <c r="Y431" s="173"/>
      <c r="Z431" s="173"/>
      <c r="AA431" s="173"/>
    </row>
    <row r="432">
      <c r="A432" s="182"/>
      <c r="B432" s="182"/>
      <c r="C432" s="172"/>
      <c r="D432" s="172"/>
      <c r="E432" s="173"/>
      <c r="F432" s="173"/>
      <c r="G432" s="173"/>
      <c r="H432" s="173"/>
      <c r="I432" s="173"/>
      <c r="J432" s="173"/>
      <c r="K432" s="173"/>
      <c r="L432" s="173"/>
      <c r="M432" s="173"/>
      <c r="N432" s="173"/>
      <c r="O432" s="173"/>
      <c r="P432" s="173"/>
      <c r="Q432" s="173"/>
      <c r="R432" s="173"/>
      <c r="S432" s="173"/>
      <c r="T432" s="173"/>
      <c r="U432" s="173"/>
      <c r="V432" s="173"/>
      <c r="W432" s="173"/>
      <c r="X432" s="173"/>
      <c r="Y432" s="173"/>
      <c r="Z432" s="173"/>
      <c r="AA432" s="173"/>
    </row>
    <row r="433">
      <c r="A433" s="182"/>
      <c r="B433" s="182"/>
      <c r="C433" s="172"/>
      <c r="D433" s="172"/>
      <c r="E433" s="173"/>
      <c r="F433" s="173"/>
      <c r="G433" s="173"/>
      <c r="H433" s="173"/>
      <c r="I433" s="173"/>
      <c r="J433" s="173"/>
      <c r="K433" s="173"/>
      <c r="L433" s="173"/>
      <c r="M433" s="173"/>
      <c r="N433" s="173"/>
      <c r="O433" s="173"/>
      <c r="P433" s="173"/>
      <c r="Q433" s="173"/>
      <c r="R433" s="173"/>
      <c r="S433" s="173"/>
      <c r="T433" s="173"/>
      <c r="U433" s="173"/>
      <c r="V433" s="173"/>
      <c r="W433" s="173"/>
      <c r="X433" s="173"/>
      <c r="Y433" s="173"/>
      <c r="Z433" s="173"/>
      <c r="AA433" s="173"/>
    </row>
    <row r="434">
      <c r="A434" s="182"/>
      <c r="B434" s="182"/>
      <c r="C434" s="172"/>
      <c r="D434" s="172"/>
      <c r="E434" s="173"/>
      <c r="F434" s="173"/>
      <c r="G434" s="173"/>
      <c r="H434" s="173"/>
      <c r="I434" s="173"/>
      <c r="J434" s="173"/>
      <c r="K434" s="173"/>
      <c r="L434" s="173"/>
      <c r="M434" s="173"/>
      <c r="N434" s="173"/>
      <c r="O434" s="173"/>
      <c r="P434" s="173"/>
      <c r="Q434" s="173"/>
      <c r="R434" s="173"/>
      <c r="S434" s="173"/>
      <c r="T434" s="173"/>
      <c r="U434" s="173"/>
      <c r="V434" s="173"/>
      <c r="W434" s="173"/>
      <c r="X434" s="173"/>
      <c r="Y434" s="173"/>
      <c r="Z434" s="173"/>
      <c r="AA434" s="173"/>
    </row>
    <row r="435">
      <c r="A435" s="182"/>
      <c r="B435" s="182"/>
      <c r="C435" s="172"/>
      <c r="D435" s="172"/>
      <c r="E435" s="173"/>
      <c r="F435" s="173"/>
      <c r="G435" s="173"/>
      <c r="H435" s="173"/>
      <c r="I435" s="173"/>
      <c r="J435" s="173"/>
      <c r="K435" s="173"/>
      <c r="L435" s="173"/>
      <c r="M435" s="173"/>
      <c r="N435" s="173"/>
      <c r="O435" s="173"/>
      <c r="P435" s="173"/>
      <c r="Q435" s="173"/>
      <c r="R435" s="173"/>
      <c r="S435" s="173"/>
      <c r="T435" s="173"/>
      <c r="U435" s="173"/>
      <c r="V435" s="173"/>
      <c r="W435" s="173"/>
      <c r="X435" s="173"/>
      <c r="Y435" s="173"/>
      <c r="Z435" s="173"/>
      <c r="AA435" s="173"/>
    </row>
    <row r="436">
      <c r="A436" s="182"/>
      <c r="B436" s="182"/>
      <c r="C436" s="172"/>
      <c r="D436" s="172"/>
      <c r="E436" s="173"/>
      <c r="F436" s="173"/>
      <c r="G436" s="173"/>
      <c r="H436" s="173"/>
      <c r="I436" s="173"/>
      <c r="J436" s="173"/>
      <c r="K436" s="173"/>
      <c r="L436" s="173"/>
      <c r="M436" s="173"/>
      <c r="N436" s="173"/>
      <c r="O436" s="173"/>
      <c r="P436" s="173"/>
      <c r="Q436" s="173"/>
      <c r="R436" s="173"/>
      <c r="S436" s="173"/>
      <c r="T436" s="173"/>
      <c r="U436" s="173"/>
      <c r="V436" s="173"/>
      <c r="W436" s="173"/>
      <c r="X436" s="173"/>
      <c r="Y436" s="173"/>
      <c r="Z436" s="173"/>
      <c r="AA436" s="173"/>
    </row>
    <row r="437">
      <c r="A437" s="182"/>
      <c r="B437" s="182"/>
      <c r="C437" s="172"/>
      <c r="D437" s="172"/>
      <c r="E437" s="173"/>
      <c r="F437" s="173"/>
      <c r="G437" s="173"/>
      <c r="H437" s="173"/>
      <c r="I437" s="173"/>
      <c r="J437" s="173"/>
      <c r="K437" s="173"/>
      <c r="L437" s="173"/>
      <c r="M437" s="173"/>
      <c r="N437" s="173"/>
      <c r="O437" s="173"/>
      <c r="P437" s="173"/>
      <c r="Q437" s="173"/>
      <c r="R437" s="173"/>
      <c r="S437" s="173"/>
      <c r="T437" s="173"/>
      <c r="U437" s="173"/>
      <c r="V437" s="173"/>
      <c r="W437" s="173"/>
      <c r="X437" s="173"/>
      <c r="Y437" s="173"/>
      <c r="Z437" s="173"/>
      <c r="AA437" s="173"/>
    </row>
    <row r="438">
      <c r="A438" s="182"/>
      <c r="B438" s="182"/>
      <c r="C438" s="172"/>
      <c r="D438" s="172"/>
      <c r="E438" s="173"/>
      <c r="F438" s="173"/>
      <c r="G438" s="173"/>
      <c r="H438" s="173"/>
      <c r="I438" s="173"/>
      <c r="J438" s="173"/>
      <c r="K438" s="173"/>
      <c r="L438" s="173"/>
      <c r="M438" s="173"/>
      <c r="N438" s="173"/>
      <c r="O438" s="173"/>
      <c r="P438" s="173"/>
      <c r="Q438" s="173"/>
      <c r="R438" s="173"/>
      <c r="S438" s="173"/>
      <c r="T438" s="173"/>
      <c r="U438" s="173"/>
      <c r="V438" s="173"/>
      <c r="W438" s="173"/>
      <c r="X438" s="173"/>
      <c r="Y438" s="173"/>
      <c r="Z438" s="173"/>
      <c r="AA438" s="173"/>
    </row>
    <row r="439">
      <c r="A439" s="182"/>
      <c r="B439" s="182"/>
      <c r="C439" s="172"/>
      <c r="D439" s="172"/>
      <c r="E439" s="173"/>
      <c r="F439" s="173"/>
      <c r="G439" s="173"/>
      <c r="H439" s="173"/>
      <c r="I439" s="173"/>
      <c r="J439" s="173"/>
      <c r="K439" s="173"/>
      <c r="L439" s="173"/>
      <c r="M439" s="173"/>
      <c r="N439" s="173"/>
      <c r="O439" s="173"/>
      <c r="P439" s="173"/>
      <c r="Q439" s="173"/>
      <c r="R439" s="173"/>
      <c r="S439" s="173"/>
      <c r="T439" s="173"/>
      <c r="U439" s="173"/>
      <c r="V439" s="173"/>
      <c r="W439" s="173"/>
      <c r="X439" s="173"/>
      <c r="Y439" s="173"/>
      <c r="Z439" s="173"/>
      <c r="AA439" s="173"/>
    </row>
    <row r="440">
      <c r="A440" s="182"/>
      <c r="B440" s="182"/>
      <c r="C440" s="172"/>
      <c r="D440" s="172"/>
      <c r="E440" s="173"/>
      <c r="F440" s="173"/>
      <c r="G440" s="173"/>
      <c r="H440" s="173"/>
      <c r="I440" s="173"/>
      <c r="J440" s="173"/>
      <c r="K440" s="173"/>
      <c r="L440" s="173"/>
      <c r="M440" s="173"/>
      <c r="N440" s="173"/>
      <c r="O440" s="173"/>
      <c r="P440" s="173"/>
      <c r="Q440" s="173"/>
      <c r="R440" s="173"/>
      <c r="S440" s="173"/>
      <c r="T440" s="173"/>
      <c r="U440" s="173"/>
      <c r="V440" s="173"/>
      <c r="W440" s="173"/>
      <c r="X440" s="173"/>
      <c r="Y440" s="173"/>
      <c r="Z440" s="173"/>
      <c r="AA440" s="173"/>
    </row>
    <row r="441">
      <c r="A441" s="182"/>
      <c r="B441" s="182"/>
      <c r="C441" s="172"/>
      <c r="D441" s="172"/>
      <c r="E441" s="173"/>
      <c r="F441" s="173"/>
      <c r="G441" s="173"/>
      <c r="H441" s="173"/>
      <c r="I441" s="173"/>
      <c r="J441" s="173"/>
      <c r="K441" s="173"/>
      <c r="L441" s="173"/>
      <c r="M441" s="173"/>
      <c r="N441" s="173"/>
      <c r="O441" s="173"/>
      <c r="P441" s="173"/>
      <c r="Q441" s="173"/>
      <c r="R441" s="173"/>
      <c r="S441" s="173"/>
      <c r="T441" s="173"/>
      <c r="U441" s="173"/>
      <c r="V441" s="173"/>
      <c r="W441" s="173"/>
      <c r="X441" s="173"/>
      <c r="Y441" s="173"/>
      <c r="Z441" s="173"/>
      <c r="AA441" s="173"/>
    </row>
    <row r="442">
      <c r="A442" s="182"/>
      <c r="B442" s="182"/>
      <c r="C442" s="172"/>
      <c r="D442" s="172"/>
      <c r="E442" s="173"/>
      <c r="F442" s="173"/>
      <c r="G442" s="173"/>
      <c r="H442" s="173"/>
      <c r="I442" s="173"/>
      <c r="J442" s="173"/>
      <c r="K442" s="173"/>
      <c r="L442" s="173"/>
      <c r="M442" s="173"/>
      <c r="N442" s="173"/>
      <c r="O442" s="173"/>
      <c r="P442" s="173"/>
      <c r="Q442" s="173"/>
      <c r="R442" s="173"/>
      <c r="S442" s="173"/>
      <c r="T442" s="173"/>
      <c r="U442" s="173"/>
      <c r="V442" s="173"/>
      <c r="W442" s="173"/>
      <c r="X442" s="173"/>
      <c r="Y442" s="173"/>
      <c r="Z442" s="173"/>
      <c r="AA442" s="173"/>
    </row>
    <row r="443">
      <c r="A443" s="182"/>
      <c r="B443" s="182"/>
      <c r="C443" s="172"/>
      <c r="D443" s="172"/>
      <c r="E443" s="173"/>
      <c r="F443" s="173"/>
      <c r="G443" s="173"/>
      <c r="H443" s="173"/>
      <c r="I443" s="173"/>
      <c r="J443" s="173"/>
      <c r="K443" s="173"/>
      <c r="L443" s="173"/>
      <c r="M443" s="173"/>
      <c r="N443" s="173"/>
      <c r="O443" s="173"/>
      <c r="P443" s="173"/>
      <c r="Q443" s="173"/>
      <c r="R443" s="173"/>
      <c r="S443" s="173"/>
      <c r="T443" s="173"/>
      <c r="U443" s="173"/>
      <c r="V443" s="173"/>
      <c r="W443" s="173"/>
      <c r="X443" s="173"/>
      <c r="Y443" s="173"/>
      <c r="Z443" s="173"/>
      <c r="AA443" s="173"/>
    </row>
    <row r="444">
      <c r="A444" s="182"/>
      <c r="B444" s="182"/>
      <c r="C444" s="172"/>
      <c r="D444" s="172"/>
      <c r="E444" s="173"/>
      <c r="F444" s="173"/>
      <c r="G444" s="173"/>
      <c r="H444" s="173"/>
      <c r="I444" s="173"/>
      <c r="J444" s="173"/>
      <c r="K444" s="173"/>
      <c r="L444" s="173"/>
      <c r="M444" s="173"/>
      <c r="N444" s="173"/>
      <c r="O444" s="173"/>
      <c r="P444" s="173"/>
      <c r="Q444" s="173"/>
      <c r="R444" s="173"/>
      <c r="S444" s="173"/>
      <c r="T444" s="173"/>
      <c r="U444" s="173"/>
      <c r="V444" s="173"/>
      <c r="W444" s="173"/>
      <c r="X444" s="173"/>
      <c r="Y444" s="173"/>
      <c r="Z444" s="173"/>
      <c r="AA444" s="173"/>
    </row>
    <row r="445">
      <c r="A445" s="182"/>
      <c r="B445" s="182"/>
      <c r="C445" s="172"/>
      <c r="D445" s="172"/>
      <c r="E445" s="173"/>
      <c r="F445" s="173"/>
      <c r="G445" s="173"/>
      <c r="H445" s="173"/>
      <c r="I445" s="173"/>
      <c r="J445" s="173"/>
      <c r="K445" s="173"/>
      <c r="L445" s="173"/>
      <c r="M445" s="173"/>
      <c r="N445" s="173"/>
      <c r="O445" s="173"/>
      <c r="P445" s="173"/>
      <c r="Q445" s="173"/>
      <c r="R445" s="173"/>
      <c r="S445" s="173"/>
      <c r="T445" s="173"/>
      <c r="U445" s="173"/>
      <c r="V445" s="173"/>
      <c r="W445" s="173"/>
      <c r="X445" s="173"/>
      <c r="Y445" s="173"/>
      <c r="Z445" s="173"/>
      <c r="AA445" s="173"/>
    </row>
    <row r="446">
      <c r="A446" s="182"/>
      <c r="B446" s="182"/>
      <c r="C446" s="172"/>
      <c r="D446" s="172"/>
      <c r="E446" s="173"/>
      <c r="F446" s="173"/>
      <c r="G446" s="173"/>
      <c r="H446" s="173"/>
      <c r="I446" s="173"/>
      <c r="J446" s="173"/>
      <c r="K446" s="173"/>
      <c r="L446" s="173"/>
      <c r="M446" s="173"/>
      <c r="N446" s="173"/>
      <c r="O446" s="173"/>
      <c r="P446" s="173"/>
      <c r="Q446" s="173"/>
      <c r="R446" s="173"/>
      <c r="S446" s="173"/>
      <c r="T446" s="173"/>
      <c r="U446" s="173"/>
      <c r="V446" s="173"/>
      <c r="W446" s="173"/>
      <c r="X446" s="173"/>
      <c r="Y446" s="173"/>
      <c r="Z446" s="173"/>
      <c r="AA446" s="173"/>
    </row>
    <row r="447">
      <c r="A447" s="182"/>
      <c r="B447" s="182"/>
      <c r="C447" s="172"/>
      <c r="D447" s="172"/>
      <c r="E447" s="173"/>
      <c r="F447" s="173"/>
      <c r="G447" s="173"/>
      <c r="H447" s="173"/>
      <c r="I447" s="173"/>
      <c r="J447" s="173"/>
      <c r="K447" s="173"/>
      <c r="L447" s="173"/>
      <c r="M447" s="173"/>
      <c r="N447" s="173"/>
      <c r="O447" s="173"/>
      <c r="P447" s="173"/>
      <c r="Q447" s="173"/>
      <c r="R447" s="173"/>
      <c r="S447" s="173"/>
      <c r="T447" s="173"/>
      <c r="U447" s="173"/>
      <c r="V447" s="173"/>
      <c r="W447" s="173"/>
      <c r="X447" s="173"/>
      <c r="Y447" s="173"/>
      <c r="Z447" s="173"/>
      <c r="AA447" s="173"/>
    </row>
    <row r="448">
      <c r="A448" s="182"/>
      <c r="B448" s="182"/>
      <c r="C448" s="172"/>
      <c r="D448" s="172"/>
      <c r="E448" s="173"/>
      <c r="F448" s="173"/>
      <c r="G448" s="173"/>
      <c r="H448" s="173"/>
      <c r="I448" s="173"/>
      <c r="J448" s="173"/>
      <c r="K448" s="173"/>
      <c r="L448" s="173"/>
      <c r="M448" s="173"/>
      <c r="N448" s="173"/>
      <c r="O448" s="173"/>
      <c r="P448" s="173"/>
      <c r="Q448" s="173"/>
      <c r="R448" s="173"/>
      <c r="S448" s="173"/>
      <c r="T448" s="173"/>
      <c r="U448" s="173"/>
      <c r="V448" s="173"/>
      <c r="W448" s="173"/>
      <c r="X448" s="173"/>
      <c r="Y448" s="173"/>
      <c r="Z448" s="173"/>
      <c r="AA448" s="173"/>
    </row>
    <row r="449">
      <c r="A449" s="182"/>
      <c r="B449" s="182"/>
      <c r="C449" s="172"/>
      <c r="D449" s="172"/>
      <c r="E449" s="173"/>
      <c r="F449" s="173"/>
      <c r="G449" s="173"/>
      <c r="H449" s="173"/>
      <c r="I449" s="173"/>
      <c r="J449" s="173"/>
      <c r="K449" s="173"/>
      <c r="L449" s="173"/>
      <c r="M449" s="173"/>
      <c r="N449" s="173"/>
      <c r="O449" s="173"/>
      <c r="P449" s="173"/>
      <c r="Q449" s="173"/>
      <c r="R449" s="173"/>
      <c r="S449" s="173"/>
      <c r="T449" s="173"/>
      <c r="U449" s="173"/>
      <c r="V449" s="173"/>
      <c r="W449" s="173"/>
      <c r="X449" s="173"/>
      <c r="Y449" s="173"/>
      <c r="Z449" s="173"/>
      <c r="AA449" s="173"/>
    </row>
    <row r="450">
      <c r="A450" s="182"/>
      <c r="B450" s="182"/>
      <c r="C450" s="172"/>
      <c r="D450" s="172"/>
      <c r="E450" s="173"/>
      <c r="F450" s="173"/>
      <c r="G450" s="173"/>
      <c r="H450" s="173"/>
      <c r="I450" s="173"/>
      <c r="J450" s="173"/>
      <c r="K450" s="173"/>
      <c r="L450" s="173"/>
      <c r="M450" s="173"/>
      <c r="N450" s="173"/>
      <c r="O450" s="173"/>
      <c r="P450" s="173"/>
      <c r="Q450" s="173"/>
      <c r="R450" s="173"/>
      <c r="S450" s="173"/>
      <c r="T450" s="173"/>
      <c r="U450" s="173"/>
      <c r="V450" s="173"/>
      <c r="W450" s="173"/>
      <c r="X450" s="173"/>
      <c r="Y450" s="173"/>
      <c r="Z450" s="173"/>
      <c r="AA450" s="173"/>
    </row>
    <row r="451">
      <c r="A451" s="182"/>
      <c r="B451" s="182"/>
      <c r="C451" s="172"/>
      <c r="D451" s="172"/>
      <c r="E451" s="173"/>
      <c r="F451" s="173"/>
      <c r="G451" s="173"/>
      <c r="H451" s="173"/>
      <c r="I451" s="173"/>
      <c r="J451" s="173"/>
      <c r="K451" s="173"/>
      <c r="L451" s="173"/>
      <c r="M451" s="173"/>
      <c r="N451" s="173"/>
      <c r="O451" s="173"/>
      <c r="P451" s="173"/>
      <c r="Q451" s="173"/>
      <c r="R451" s="173"/>
      <c r="S451" s="173"/>
      <c r="T451" s="173"/>
      <c r="U451" s="173"/>
      <c r="V451" s="173"/>
      <c r="W451" s="173"/>
      <c r="X451" s="173"/>
      <c r="Y451" s="173"/>
      <c r="Z451" s="173"/>
      <c r="AA451" s="173"/>
    </row>
    <row r="452">
      <c r="A452" s="182"/>
      <c r="B452" s="182"/>
      <c r="C452" s="172"/>
      <c r="D452" s="172"/>
      <c r="E452" s="173"/>
      <c r="F452" s="173"/>
      <c r="G452" s="173"/>
      <c r="H452" s="173"/>
      <c r="I452" s="173"/>
      <c r="J452" s="173"/>
      <c r="K452" s="173"/>
      <c r="L452" s="173"/>
      <c r="M452" s="173"/>
      <c r="N452" s="173"/>
      <c r="O452" s="173"/>
      <c r="P452" s="173"/>
      <c r="Q452" s="173"/>
      <c r="R452" s="173"/>
      <c r="S452" s="173"/>
      <c r="T452" s="173"/>
      <c r="U452" s="173"/>
      <c r="V452" s="173"/>
      <c r="W452" s="173"/>
      <c r="X452" s="173"/>
      <c r="Y452" s="173"/>
      <c r="Z452" s="173"/>
      <c r="AA452" s="173"/>
    </row>
    <row r="453">
      <c r="A453" s="182"/>
      <c r="B453" s="182"/>
      <c r="C453" s="172"/>
      <c r="D453" s="172"/>
      <c r="E453" s="173"/>
      <c r="F453" s="173"/>
      <c r="G453" s="173"/>
      <c r="H453" s="173"/>
      <c r="I453" s="173"/>
      <c r="J453" s="173"/>
      <c r="K453" s="173"/>
      <c r="L453" s="173"/>
      <c r="M453" s="173"/>
      <c r="N453" s="173"/>
      <c r="O453" s="173"/>
      <c r="P453" s="173"/>
      <c r="Q453" s="173"/>
      <c r="R453" s="173"/>
      <c r="S453" s="173"/>
      <c r="T453" s="173"/>
      <c r="U453" s="173"/>
      <c r="V453" s="173"/>
      <c r="W453" s="173"/>
      <c r="X453" s="173"/>
      <c r="Y453" s="173"/>
      <c r="Z453" s="173"/>
      <c r="AA453" s="173"/>
    </row>
    <row r="454">
      <c r="A454" s="182"/>
      <c r="B454" s="182"/>
      <c r="C454" s="172"/>
      <c r="D454" s="172"/>
      <c r="E454" s="173"/>
      <c r="F454" s="173"/>
      <c r="G454" s="173"/>
      <c r="H454" s="173"/>
      <c r="I454" s="173"/>
      <c r="J454" s="173"/>
      <c r="K454" s="173"/>
      <c r="L454" s="173"/>
      <c r="M454" s="173"/>
      <c r="N454" s="173"/>
      <c r="O454" s="173"/>
      <c r="P454" s="173"/>
      <c r="Q454" s="173"/>
      <c r="R454" s="173"/>
      <c r="S454" s="173"/>
      <c r="T454" s="173"/>
      <c r="U454" s="173"/>
      <c r="V454" s="173"/>
      <c r="W454" s="173"/>
      <c r="X454" s="173"/>
      <c r="Y454" s="173"/>
      <c r="Z454" s="173"/>
      <c r="AA454" s="173"/>
    </row>
    <row r="455">
      <c r="A455" s="182"/>
      <c r="B455" s="182"/>
      <c r="C455" s="172"/>
      <c r="D455" s="172"/>
      <c r="E455" s="173"/>
      <c r="F455" s="173"/>
      <c r="G455" s="173"/>
      <c r="H455" s="173"/>
      <c r="I455" s="173"/>
      <c r="J455" s="173"/>
      <c r="K455" s="173"/>
      <c r="L455" s="173"/>
      <c r="M455" s="173"/>
      <c r="N455" s="173"/>
      <c r="O455" s="173"/>
      <c r="P455" s="173"/>
      <c r="Q455" s="173"/>
      <c r="R455" s="173"/>
      <c r="S455" s="173"/>
      <c r="T455" s="173"/>
      <c r="U455" s="173"/>
      <c r="V455" s="173"/>
      <c r="W455" s="173"/>
      <c r="X455" s="173"/>
      <c r="Y455" s="173"/>
      <c r="Z455" s="173"/>
      <c r="AA455" s="173"/>
    </row>
    <row r="456">
      <c r="A456" s="182"/>
      <c r="B456" s="182"/>
      <c r="C456" s="172"/>
      <c r="D456" s="172"/>
      <c r="E456" s="173"/>
      <c r="F456" s="173"/>
      <c r="G456" s="173"/>
      <c r="H456" s="173"/>
      <c r="I456" s="173"/>
      <c r="J456" s="173"/>
      <c r="K456" s="173"/>
      <c r="L456" s="173"/>
      <c r="M456" s="173"/>
      <c r="N456" s="173"/>
      <c r="O456" s="173"/>
      <c r="P456" s="173"/>
      <c r="Q456" s="173"/>
      <c r="R456" s="173"/>
      <c r="S456" s="173"/>
      <c r="T456" s="173"/>
      <c r="U456" s="173"/>
      <c r="V456" s="173"/>
      <c r="W456" s="173"/>
      <c r="X456" s="173"/>
      <c r="Y456" s="173"/>
      <c r="Z456" s="173"/>
      <c r="AA456" s="173"/>
    </row>
    <row r="457">
      <c r="A457" s="182"/>
      <c r="B457" s="182"/>
      <c r="C457" s="172"/>
      <c r="D457" s="172"/>
      <c r="E457" s="173"/>
      <c r="F457" s="173"/>
      <c r="G457" s="173"/>
      <c r="H457" s="173"/>
      <c r="I457" s="173"/>
      <c r="J457" s="173"/>
      <c r="K457" s="173"/>
      <c r="L457" s="173"/>
      <c r="M457" s="173"/>
      <c r="N457" s="173"/>
      <c r="O457" s="173"/>
      <c r="P457" s="173"/>
      <c r="Q457" s="173"/>
      <c r="R457" s="173"/>
      <c r="S457" s="173"/>
      <c r="T457" s="173"/>
      <c r="U457" s="173"/>
      <c r="V457" s="173"/>
      <c r="W457" s="173"/>
      <c r="X457" s="173"/>
      <c r="Y457" s="173"/>
      <c r="Z457" s="173"/>
      <c r="AA457" s="173"/>
    </row>
    <row r="458">
      <c r="A458" s="182"/>
      <c r="B458" s="182"/>
      <c r="C458" s="172"/>
      <c r="D458" s="172"/>
      <c r="E458" s="173"/>
      <c r="F458" s="173"/>
      <c r="G458" s="173"/>
      <c r="H458" s="173"/>
      <c r="I458" s="173"/>
      <c r="J458" s="173"/>
      <c r="K458" s="173"/>
      <c r="L458" s="173"/>
      <c r="M458" s="173"/>
      <c r="N458" s="173"/>
      <c r="O458" s="173"/>
      <c r="P458" s="173"/>
      <c r="Q458" s="173"/>
      <c r="R458" s="173"/>
      <c r="S458" s="173"/>
      <c r="T458" s="173"/>
      <c r="U458" s="173"/>
      <c r="V458" s="173"/>
      <c r="W458" s="173"/>
      <c r="X458" s="173"/>
      <c r="Y458" s="173"/>
      <c r="Z458" s="173"/>
      <c r="AA458" s="173"/>
    </row>
    <row r="459">
      <c r="A459" s="182"/>
      <c r="B459" s="182"/>
      <c r="C459" s="172"/>
      <c r="D459" s="172"/>
      <c r="E459" s="173"/>
      <c r="F459" s="173"/>
      <c r="G459" s="173"/>
      <c r="H459" s="173"/>
      <c r="I459" s="173"/>
      <c r="J459" s="173"/>
      <c r="K459" s="173"/>
      <c r="L459" s="173"/>
      <c r="M459" s="173"/>
      <c r="N459" s="173"/>
      <c r="O459" s="173"/>
      <c r="P459" s="173"/>
      <c r="Q459" s="173"/>
      <c r="R459" s="173"/>
      <c r="S459" s="173"/>
      <c r="T459" s="173"/>
      <c r="U459" s="173"/>
      <c r="V459" s="173"/>
      <c r="W459" s="173"/>
      <c r="X459" s="173"/>
      <c r="Y459" s="173"/>
      <c r="Z459" s="173"/>
      <c r="AA459" s="173"/>
    </row>
    <row r="460">
      <c r="A460" s="182"/>
      <c r="B460" s="182"/>
      <c r="C460" s="172"/>
      <c r="D460" s="172"/>
      <c r="E460" s="173"/>
      <c r="F460" s="173"/>
      <c r="G460" s="173"/>
      <c r="H460" s="173"/>
      <c r="I460" s="173"/>
      <c r="J460" s="173"/>
      <c r="K460" s="173"/>
      <c r="L460" s="173"/>
      <c r="M460" s="173"/>
      <c r="N460" s="173"/>
      <c r="O460" s="173"/>
      <c r="P460" s="173"/>
      <c r="Q460" s="173"/>
      <c r="R460" s="173"/>
      <c r="S460" s="173"/>
      <c r="T460" s="173"/>
      <c r="U460" s="173"/>
      <c r="V460" s="173"/>
      <c r="W460" s="173"/>
      <c r="X460" s="173"/>
      <c r="Y460" s="173"/>
      <c r="Z460" s="173"/>
      <c r="AA460" s="173"/>
    </row>
    <row r="461">
      <c r="A461" s="182"/>
      <c r="B461" s="182"/>
      <c r="C461" s="172"/>
      <c r="D461" s="172"/>
      <c r="E461" s="173"/>
      <c r="F461" s="173"/>
      <c r="G461" s="173"/>
      <c r="H461" s="173"/>
      <c r="I461" s="173"/>
      <c r="J461" s="173"/>
      <c r="K461" s="173"/>
      <c r="L461" s="173"/>
      <c r="M461" s="173"/>
      <c r="N461" s="173"/>
      <c r="O461" s="173"/>
      <c r="P461" s="173"/>
      <c r="Q461" s="173"/>
      <c r="R461" s="173"/>
      <c r="S461" s="173"/>
      <c r="T461" s="173"/>
      <c r="U461" s="173"/>
      <c r="V461" s="173"/>
      <c r="W461" s="173"/>
      <c r="X461" s="173"/>
      <c r="Y461" s="173"/>
      <c r="Z461" s="173"/>
      <c r="AA461" s="173"/>
    </row>
    <row r="462">
      <c r="A462" s="182"/>
      <c r="B462" s="182"/>
      <c r="C462" s="172"/>
      <c r="D462" s="172"/>
      <c r="E462" s="173"/>
      <c r="F462" s="173"/>
      <c r="G462" s="173"/>
      <c r="H462" s="173"/>
      <c r="I462" s="173"/>
      <c r="J462" s="173"/>
      <c r="K462" s="173"/>
      <c r="L462" s="173"/>
      <c r="M462" s="173"/>
      <c r="N462" s="173"/>
      <c r="O462" s="173"/>
      <c r="P462" s="173"/>
      <c r="Q462" s="173"/>
      <c r="R462" s="173"/>
      <c r="S462" s="173"/>
      <c r="T462" s="173"/>
      <c r="U462" s="173"/>
      <c r="V462" s="173"/>
      <c r="W462" s="173"/>
      <c r="X462" s="173"/>
      <c r="Y462" s="173"/>
      <c r="Z462" s="173"/>
      <c r="AA462" s="173"/>
    </row>
    <row r="463">
      <c r="A463" s="182"/>
      <c r="B463" s="182"/>
      <c r="C463" s="172"/>
      <c r="D463" s="172"/>
      <c r="E463" s="173"/>
      <c r="F463" s="173"/>
      <c r="G463" s="173"/>
      <c r="H463" s="173"/>
      <c r="I463" s="173"/>
      <c r="J463" s="173"/>
      <c r="K463" s="173"/>
      <c r="L463" s="173"/>
      <c r="M463" s="173"/>
      <c r="N463" s="173"/>
      <c r="O463" s="173"/>
      <c r="P463" s="173"/>
      <c r="Q463" s="173"/>
      <c r="R463" s="173"/>
      <c r="S463" s="173"/>
      <c r="T463" s="173"/>
      <c r="U463" s="173"/>
      <c r="V463" s="173"/>
      <c r="W463" s="173"/>
      <c r="X463" s="173"/>
      <c r="Y463" s="173"/>
      <c r="Z463" s="173"/>
      <c r="AA463" s="173"/>
    </row>
    <row r="464">
      <c r="A464" s="182"/>
      <c r="B464" s="182"/>
      <c r="C464" s="172"/>
      <c r="D464" s="172"/>
      <c r="E464" s="173"/>
      <c r="F464" s="173"/>
      <c r="G464" s="173"/>
      <c r="H464" s="173"/>
      <c r="I464" s="173"/>
      <c r="J464" s="173"/>
      <c r="K464" s="173"/>
      <c r="L464" s="173"/>
      <c r="M464" s="173"/>
      <c r="N464" s="173"/>
      <c r="O464" s="173"/>
      <c r="P464" s="173"/>
      <c r="Q464" s="173"/>
      <c r="R464" s="173"/>
      <c r="S464" s="173"/>
      <c r="T464" s="173"/>
      <c r="U464" s="173"/>
      <c r="V464" s="173"/>
      <c r="W464" s="173"/>
      <c r="X464" s="173"/>
      <c r="Y464" s="173"/>
      <c r="Z464" s="173"/>
      <c r="AA464" s="173"/>
    </row>
    <row r="465">
      <c r="A465" s="182"/>
      <c r="B465" s="182"/>
      <c r="C465" s="172"/>
      <c r="D465" s="172"/>
      <c r="E465" s="173"/>
      <c r="F465" s="173"/>
      <c r="G465" s="173"/>
      <c r="H465" s="173"/>
      <c r="I465" s="173"/>
      <c r="J465" s="173"/>
      <c r="K465" s="173"/>
      <c r="L465" s="173"/>
      <c r="M465" s="173"/>
      <c r="N465" s="173"/>
      <c r="O465" s="173"/>
      <c r="P465" s="173"/>
      <c r="Q465" s="173"/>
      <c r="R465" s="173"/>
      <c r="S465" s="173"/>
      <c r="T465" s="173"/>
      <c r="U465" s="173"/>
      <c r="V465" s="173"/>
      <c r="W465" s="173"/>
      <c r="X465" s="173"/>
      <c r="Y465" s="173"/>
      <c r="Z465" s="173"/>
      <c r="AA465" s="173"/>
    </row>
    <row r="466">
      <c r="A466" s="182"/>
      <c r="B466" s="182"/>
      <c r="C466" s="172"/>
      <c r="D466" s="172"/>
      <c r="E466" s="173"/>
      <c r="F466" s="173"/>
      <c r="G466" s="173"/>
      <c r="H466" s="173"/>
      <c r="I466" s="173"/>
      <c r="J466" s="173"/>
      <c r="K466" s="173"/>
      <c r="L466" s="173"/>
      <c r="M466" s="173"/>
      <c r="N466" s="173"/>
      <c r="O466" s="173"/>
      <c r="P466" s="173"/>
      <c r="Q466" s="173"/>
      <c r="R466" s="173"/>
      <c r="S466" s="173"/>
      <c r="T466" s="173"/>
      <c r="U466" s="173"/>
      <c r="V466" s="173"/>
      <c r="W466" s="173"/>
      <c r="X466" s="173"/>
      <c r="Y466" s="173"/>
      <c r="Z466" s="173"/>
      <c r="AA466" s="173"/>
    </row>
    <row r="467">
      <c r="A467" s="182"/>
      <c r="B467" s="182"/>
      <c r="C467" s="172"/>
      <c r="D467" s="172"/>
      <c r="E467" s="173"/>
      <c r="F467" s="173"/>
      <c r="G467" s="173"/>
      <c r="H467" s="173"/>
      <c r="I467" s="173"/>
      <c r="J467" s="173"/>
      <c r="K467" s="173"/>
      <c r="L467" s="173"/>
      <c r="M467" s="173"/>
      <c r="N467" s="173"/>
      <c r="O467" s="173"/>
      <c r="P467" s="173"/>
      <c r="Q467" s="173"/>
      <c r="R467" s="173"/>
      <c r="S467" s="173"/>
      <c r="T467" s="173"/>
      <c r="U467" s="173"/>
      <c r="V467" s="173"/>
      <c r="W467" s="173"/>
      <c r="X467" s="173"/>
      <c r="Y467" s="173"/>
      <c r="Z467" s="173"/>
      <c r="AA467" s="173"/>
    </row>
    <row r="468">
      <c r="A468" s="182"/>
      <c r="B468" s="182"/>
      <c r="C468" s="172"/>
      <c r="D468" s="172"/>
      <c r="E468" s="173"/>
      <c r="F468" s="173"/>
      <c r="G468" s="173"/>
      <c r="H468" s="173"/>
      <c r="I468" s="173"/>
      <c r="J468" s="173"/>
      <c r="K468" s="173"/>
      <c r="L468" s="173"/>
      <c r="M468" s="173"/>
      <c r="N468" s="173"/>
      <c r="O468" s="173"/>
      <c r="P468" s="173"/>
      <c r="Q468" s="173"/>
      <c r="R468" s="173"/>
      <c r="S468" s="173"/>
      <c r="T468" s="173"/>
      <c r="U468" s="173"/>
      <c r="V468" s="173"/>
      <c r="W468" s="173"/>
      <c r="X468" s="173"/>
      <c r="Y468" s="173"/>
      <c r="Z468" s="173"/>
      <c r="AA468" s="173"/>
    </row>
    <row r="469">
      <c r="A469" s="182"/>
      <c r="B469" s="182"/>
      <c r="C469" s="172"/>
      <c r="D469" s="172"/>
      <c r="E469" s="173"/>
      <c r="F469" s="173"/>
      <c r="G469" s="173"/>
      <c r="H469" s="173"/>
      <c r="I469" s="173"/>
      <c r="J469" s="173"/>
      <c r="K469" s="173"/>
      <c r="L469" s="173"/>
      <c r="M469" s="173"/>
      <c r="N469" s="173"/>
      <c r="O469" s="173"/>
      <c r="P469" s="173"/>
      <c r="Q469" s="173"/>
      <c r="R469" s="173"/>
      <c r="S469" s="173"/>
      <c r="T469" s="173"/>
      <c r="U469" s="173"/>
      <c r="V469" s="173"/>
      <c r="W469" s="173"/>
      <c r="X469" s="173"/>
      <c r="Y469" s="173"/>
      <c r="Z469" s="173"/>
      <c r="AA469" s="173"/>
    </row>
    <row r="470">
      <c r="A470" s="182"/>
      <c r="B470" s="182"/>
      <c r="C470" s="172"/>
      <c r="D470" s="172"/>
      <c r="E470" s="173"/>
      <c r="F470" s="173"/>
      <c r="G470" s="173"/>
      <c r="H470" s="173"/>
      <c r="I470" s="173"/>
      <c r="J470" s="173"/>
      <c r="K470" s="173"/>
      <c r="L470" s="173"/>
      <c r="M470" s="173"/>
      <c r="N470" s="173"/>
      <c r="O470" s="173"/>
      <c r="P470" s="173"/>
      <c r="Q470" s="173"/>
      <c r="R470" s="173"/>
      <c r="S470" s="173"/>
      <c r="T470" s="173"/>
      <c r="U470" s="173"/>
      <c r="V470" s="173"/>
      <c r="W470" s="173"/>
      <c r="X470" s="173"/>
      <c r="Y470" s="173"/>
      <c r="Z470" s="173"/>
      <c r="AA470" s="173"/>
    </row>
    <row r="471">
      <c r="A471" s="182"/>
      <c r="B471" s="182"/>
      <c r="C471" s="172"/>
      <c r="D471" s="172"/>
      <c r="E471" s="173"/>
      <c r="F471" s="173"/>
      <c r="G471" s="173"/>
      <c r="H471" s="173"/>
      <c r="I471" s="173"/>
      <c r="J471" s="173"/>
      <c r="K471" s="173"/>
      <c r="L471" s="173"/>
      <c r="M471" s="173"/>
      <c r="N471" s="173"/>
      <c r="O471" s="173"/>
      <c r="P471" s="173"/>
      <c r="Q471" s="173"/>
      <c r="R471" s="173"/>
      <c r="S471" s="173"/>
      <c r="T471" s="173"/>
      <c r="U471" s="173"/>
      <c r="V471" s="173"/>
      <c r="W471" s="173"/>
      <c r="X471" s="173"/>
      <c r="Y471" s="173"/>
      <c r="Z471" s="173"/>
      <c r="AA471" s="173"/>
    </row>
    <row r="472">
      <c r="A472" s="182"/>
      <c r="B472" s="182"/>
      <c r="C472" s="172"/>
      <c r="D472" s="172"/>
      <c r="E472" s="173"/>
      <c r="F472" s="173"/>
      <c r="G472" s="173"/>
      <c r="H472" s="173"/>
      <c r="I472" s="173"/>
      <c r="J472" s="173"/>
      <c r="K472" s="173"/>
      <c r="L472" s="173"/>
      <c r="M472" s="173"/>
      <c r="N472" s="173"/>
      <c r="O472" s="173"/>
      <c r="P472" s="173"/>
      <c r="Q472" s="173"/>
      <c r="R472" s="173"/>
      <c r="S472" s="173"/>
      <c r="T472" s="173"/>
      <c r="U472" s="173"/>
      <c r="V472" s="173"/>
      <c r="W472" s="173"/>
      <c r="X472" s="173"/>
      <c r="Y472" s="173"/>
      <c r="Z472" s="173"/>
      <c r="AA472" s="173"/>
    </row>
    <row r="473">
      <c r="A473" s="182"/>
      <c r="B473" s="182"/>
      <c r="C473" s="172"/>
      <c r="D473" s="172"/>
      <c r="E473" s="173"/>
      <c r="F473" s="173"/>
      <c r="G473" s="173"/>
      <c r="H473" s="173"/>
      <c r="I473" s="173"/>
      <c r="J473" s="173"/>
      <c r="K473" s="173"/>
      <c r="L473" s="173"/>
      <c r="M473" s="173"/>
      <c r="N473" s="173"/>
      <c r="O473" s="173"/>
      <c r="P473" s="173"/>
      <c r="Q473" s="173"/>
      <c r="R473" s="173"/>
      <c r="S473" s="173"/>
      <c r="T473" s="173"/>
      <c r="U473" s="173"/>
      <c r="V473" s="173"/>
      <c r="W473" s="173"/>
      <c r="X473" s="173"/>
      <c r="Y473" s="173"/>
      <c r="Z473" s="173"/>
      <c r="AA473" s="173"/>
    </row>
    <row r="474">
      <c r="A474" s="182"/>
      <c r="B474" s="182"/>
      <c r="C474" s="172"/>
      <c r="D474" s="172"/>
      <c r="E474" s="173"/>
      <c r="F474" s="173"/>
      <c r="G474" s="173"/>
      <c r="H474" s="173"/>
      <c r="I474" s="173"/>
      <c r="J474" s="173"/>
      <c r="K474" s="173"/>
      <c r="L474" s="173"/>
      <c r="M474" s="173"/>
      <c r="N474" s="173"/>
      <c r="O474" s="173"/>
      <c r="P474" s="173"/>
      <c r="Q474" s="173"/>
      <c r="R474" s="173"/>
      <c r="S474" s="173"/>
      <c r="T474" s="173"/>
      <c r="U474" s="173"/>
      <c r="V474" s="173"/>
      <c r="W474" s="173"/>
      <c r="X474" s="173"/>
      <c r="Y474" s="173"/>
      <c r="Z474" s="173"/>
      <c r="AA474" s="173"/>
    </row>
    <row r="475">
      <c r="A475" s="182"/>
      <c r="B475" s="182"/>
      <c r="C475" s="172"/>
      <c r="D475" s="172"/>
      <c r="E475" s="173"/>
      <c r="F475" s="173"/>
      <c r="G475" s="173"/>
      <c r="H475" s="173"/>
      <c r="I475" s="173"/>
      <c r="J475" s="173"/>
      <c r="K475" s="173"/>
      <c r="L475" s="173"/>
      <c r="M475" s="173"/>
      <c r="N475" s="173"/>
      <c r="O475" s="173"/>
      <c r="P475" s="173"/>
      <c r="Q475" s="173"/>
      <c r="R475" s="173"/>
      <c r="S475" s="173"/>
      <c r="T475" s="173"/>
      <c r="U475" s="173"/>
      <c r="V475" s="173"/>
      <c r="W475" s="173"/>
      <c r="X475" s="173"/>
      <c r="Y475" s="173"/>
      <c r="Z475" s="173"/>
      <c r="AA475" s="173"/>
    </row>
    <row r="476">
      <c r="A476" s="182"/>
      <c r="B476" s="182"/>
      <c r="C476" s="172"/>
      <c r="D476" s="172"/>
      <c r="E476" s="173"/>
      <c r="F476" s="173"/>
      <c r="G476" s="173"/>
      <c r="H476" s="173"/>
      <c r="I476" s="173"/>
      <c r="J476" s="173"/>
      <c r="K476" s="173"/>
      <c r="L476" s="173"/>
      <c r="M476" s="173"/>
      <c r="N476" s="173"/>
      <c r="O476" s="173"/>
      <c r="P476" s="173"/>
      <c r="Q476" s="173"/>
      <c r="R476" s="173"/>
      <c r="S476" s="173"/>
      <c r="T476" s="173"/>
      <c r="U476" s="173"/>
      <c r="V476" s="173"/>
      <c r="W476" s="173"/>
      <c r="X476" s="173"/>
      <c r="Y476" s="173"/>
      <c r="Z476" s="173"/>
      <c r="AA476" s="173"/>
    </row>
    <row r="477">
      <c r="A477" s="182"/>
      <c r="B477" s="182"/>
      <c r="C477" s="172"/>
      <c r="D477" s="172"/>
      <c r="E477" s="173"/>
      <c r="F477" s="173"/>
      <c r="G477" s="173"/>
      <c r="H477" s="173"/>
      <c r="I477" s="173"/>
      <c r="J477" s="173"/>
      <c r="K477" s="173"/>
      <c r="L477" s="173"/>
      <c r="M477" s="173"/>
      <c r="N477" s="173"/>
      <c r="O477" s="173"/>
      <c r="P477" s="173"/>
      <c r="Q477" s="173"/>
      <c r="R477" s="173"/>
      <c r="S477" s="173"/>
      <c r="T477" s="173"/>
      <c r="U477" s="173"/>
      <c r="V477" s="173"/>
      <c r="W477" s="173"/>
      <c r="X477" s="173"/>
      <c r="Y477" s="173"/>
      <c r="Z477" s="173"/>
      <c r="AA477" s="173"/>
    </row>
    <row r="478">
      <c r="A478" s="182"/>
      <c r="B478" s="182"/>
      <c r="C478" s="172"/>
      <c r="D478" s="172"/>
      <c r="E478" s="173"/>
      <c r="F478" s="173"/>
      <c r="G478" s="173"/>
      <c r="H478" s="173"/>
      <c r="I478" s="173"/>
      <c r="J478" s="173"/>
      <c r="K478" s="173"/>
      <c r="L478" s="173"/>
      <c r="M478" s="173"/>
      <c r="N478" s="173"/>
      <c r="O478" s="173"/>
      <c r="P478" s="173"/>
      <c r="Q478" s="173"/>
      <c r="R478" s="173"/>
      <c r="S478" s="173"/>
      <c r="T478" s="173"/>
      <c r="U478" s="173"/>
      <c r="V478" s="173"/>
      <c r="W478" s="173"/>
      <c r="X478" s="173"/>
      <c r="Y478" s="173"/>
      <c r="Z478" s="173"/>
      <c r="AA478" s="173"/>
    </row>
    <row r="479">
      <c r="A479" s="182"/>
      <c r="B479" s="182"/>
      <c r="C479" s="172"/>
      <c r="D479" s="172"/>
      <c r="E479" s="173"/>
      <c r="F479" s="173"/>
      <c r="G479" s="173"/>
      <c r="H479" s="173"/>
      <c r="I479" s="173"/>
      <c r="J479" s="173"/>
      <c r="K479" s="173"/>
      <c r="L479" s="173"/>
      <c r="M479" s="173"/>
      <c r="N479" s="173"/>
      <c r="O479" s="173"/>
      <c r="P479" s="173"/>
      <c r="Q479" s="173"/>
      <c r="R479" s="173"/>
      <c r="S479" s="173"/>
      <c r="T479" s="173"/>
      <c r="U479" s="173"/>
      <c r="V479" s="173"/>
      <c r="W479" s="173"/>
      <c r="X479" s="173"/>
      <c r="Y479" s="173"/>
      <c r="Z479" s="173"/>
      <c r="AA479" s="173"/>
    </row>
    <row r="480">
      <c r="A480" s="182"/>
      <c r="B480" s="182"/>
      <c r="C480" s="172"/>
      <c r="D480" s="172"/>
      <c r="E480" s="173"/>
      <c r="F480" s="173"/>
      <c r="G480" s="173"/>
      <c r="H480" s="173"/>
      <c r="I480" s="173"/>
      <c r="J480" s="173"/>
      <c r="K480" s="173"/>
      <c r="L480" s="173"/>
      <c r="M480" s="173"/>
      <c r="N480" s="173"/>
      <c r="O480" s="173"/>
      <c r="P480" s="173"/>
      <c r="Q480" s="173"/>
      <c r="R480" s="173"/>
      <c r="S480" s="173"/>
      <c r="T480" s="173"/>
      <c r="U480" s="173"/>
      <c r="V480" s="173"/>
      <c r="W480" s="173"/>
      <c r="X480" s="173"/>
      <c r="Y480" s="173"/>
      <c r="Z480" s="173"/>
      <c r="AA480" s="173"/>
    </row>
    <row r="481">
      <c r="A481" s="182"/>
      <c r="B481" s="182"/>
      <c r="C481" s="172"/>
      <c r="D481" s="172"/>
      <c r="E481" s="173"/>
      <c r="F481" s="173"/>
      <c r="G481" s="173"/>
      <c r="H481" s="173"/>
      <c r="I481" s="173"/>
      <c r="J481" s="173"/>
      <c r="K481" s="173"/>
      <c r="L481" s="173"/>
      <c r="M481" s="173"/>
      <c r="N481" s="173"/>
      <c r="O481" s="173"/>
      <c r="P481" s="173"/>
      <c r="Q481" s="173"/>
      <c r="R481" s="173"/>
      <c r="S481" s="173"/>
      <c r="T481" s="173"/>
      <c r="U481" s="173"/>
      <c r="V481" s="173"/>
      <c r="W481" s="173"/>
      <c r="X481" s="173"/>
      <c r="Y481" s="173"/>
      <c r="Z481" s="173"/>
      <c r="AA481" s="173"/>
    </row>
    <row r="482">
      <c r="A482" s="182"/>
      <c r="B482" s="182"/>
      <c r="C482" s="172"/>
      <c r="D482" s="172"/>
      <c r="E482" s="173"/>
      <c r="F482" s="173"/>
      <c r="G482" s="173"/>
      <c r="H482" s="173"/>
      <c r="I482" s="173"/>
      <c r="J482" s="173"/>
      <c r="K482" s="173"/>
      <c r="L482" s="173"/>
      <c r="M482" s="173"/>
      <c r="N482" s="173"/>
      <c r="O482" s="173"/>
      <c r="P482" s="173"/>
      <c r="Q482" s="173"/>
      <c r="R482" s="173"/>
      <c r="S482" s="173"/>
      <c r="T482" s="173"/>
      <c r="U482" s="173"/>
      <c r="V482" s="173"/>
      <c r="W482" s="173"/>
      <c r="X482" s="173"/>
      <c r="Y482" s="173"/>
      <c r="Z482" s="173"/>
      <c r="AA482" s="173"/>
    </row>
    <row r="483">
      <c r="A483" s="182"/>
      <c r="B483" s="182"/>
      <c r="C483" s="172"/>
      <c r="D483" s="172"/>
      <c r="E483" s="173"/>
      <c r="F483" s="173"/>
      <c r="G483" s="173"/>
      <c r="H483" s="173"/>
      <c r="I483" s="173"/>
      <c r="J483" s="173"/>
      <c r="K483" s="173"/>
      <c r="L483" s="173"/>
      <c r="M483" s="173"/>
      <c r="N483" s="173"/>
      <c r="O483" s="173"/>
      <c r="P483" s="173"/>
      <c r="Q483" s="173"/>
      <c r="R483" s="173"/>
      <c r="S483" s="173"/>
      <c r="T483" s="173"/>
      <c r="U483" s="173"/>
      <c r="V483" s="173"/>
      <c r="W483" s="173"/>
      <c r="X483" s="173"/>
      <c r="Y483" s="173"/>
      <c r="Z483" s="173"/>
      <c r="AA483" s="173"/>
    </row>
    <row r="484">
      <c r="A484" s="182"/>
      <c r="B484" s="182"/>
      <c r="C484" s="172"/>
      <c r="D484" s="172"/>
      <c r="E484" s="173"/>
      <c r="F484" s="173"/>
      <c r="G484" s="173"/>
      <c r="H484" s="173"/>
      <c r="I484" s="173"/>
      <c r="J484" s="173"/>
      <c r="K484" s="173"/>
      <c r="L484" s="173"/>
      <c r="M484" s="173"/>
      <c r="N484" s="173"/>
      <c r="O484" s="173"/>
      <c r="P484" s="173"/>
      <c r="Q484" s="173"/>
      <c r="R484" s="173"/>
      <c r="S484" s="173"/>
      <c r="T484" s="173"/>
      <c r="U484" s="173"/>
      <c r="V484" s="173"/>
      <c r="W484" s="173"/>
      <c r="X484" s="173"/>
      <c r="Y484" s="173"/>
      <c r="Z484" s="173"/>
      <c r="AA484" s="173"/>
    </row>
    <row r="485">
      <c r="A485" s="182"/>
      <c r="B485" s="182"/>
      <c r="C485" s="172"/>
      <c r="D485" s="172"/>
      <c r="E485" s="173"/>
      <c r="F485" s="173"/>
      <c r="G485" s="173"/>
      <c r="H485" s="173"/>
      <c r="I485" s="173"/>
      <c r="J485" s="173"/>
      <c r="K485" s="173"/>
      <c r="L485" s="173"/>
      <c r="M485" s="173"/>
      <c r="N485" s="173"/>
      <c r="O485" s="173"/>
      <c r="P485" s="173"/>
      <c r="Q485" s="173"/>
      <c r="R485" s="173"/>
      <c r="S485" s="173"/>
      <c r="T485" s="173"/>
      <c r="U485" s="173"/>
      <c r="V485" s="173"/>
      <c r="W485" s="173"/>
      <c r="X485" s="173"/>
      <c r="Y485" s="173"/>
      <c r="Z485" s="173"/>
      <c r="AA485" s="173"/>
    </row>
    <row r="486">
      <c r="A486" s="182"/>
      <c r="B486" s="182"/>
      <c r="C486" s="172"/>
      <c r="D486" s="172"/>
      <c r="E486" s="173"/>
      <c r="F486" s="173"/>
      <c r="G486" s="173"/>
      <c r="H486" s="173"/>
      <c r="I486" s="173"/>
      <c r="J486" s="173"/>
      <c r="K486" s="173"/>
      <c r="L486" s="173"/>
      <c r="M486" s="173"/>
      <c r="N486" s="173"/>
      <c r="O486" s="173"/>
      <c r="P486" s="173"/>
      <c r="Q486" s="173"/>
      <c r="R486" s="173"/>
      <c r="S486" s="173"/>
      <c r="T486" s="173"/>
      <c r="U486" s="173"/>
      <c r="V486" s="173"/>
      <c r="W486" s="173"/>
      <c r="X486" s="173"/>
      <c r="Y486" s="173"/>
      <c r="Z486" s="173"/>
      <c r="AA486" s="173"/>
    </row>
    <row r="487">
      <c r="A487" s="182"/>
      <c r="B487" s="182"/>
      <c r="C487" s="172"/>
      <c r="D487" s="172"/>
      <c r="E487" s="173"/>
      <c r="F487" s="173"/>
      <c r="G487" s="173"/>
      <c r="H487" s="173"/>
      <c r="I487" s="173"/>
      <c r="J487" s="173"/>
      <c r="K487" s="173"/>
      <c r="L487" s="173"/>
      <c r="M487" s="173"/>
      <c r="N487" s="173"/>
      <c r="O487" s="173"/>
      <c r="P487" s="173"/>
      <c r="Q487" s="173"/>
      <c r="R487" s="173"/>
      <c r="S487" s="173"/>
      <c r="T487" s="173"/>
      <c r="U487" s="173"/>
      <c r="V487" s="173"/>
      <c r="W487" s="173"/>
      <c r="X487" s="173"/>
      <c r="Y487" s="173"/>
      <c r="Z487" s="173"/>
      <c r="AA487" s="173"/>
    </row>
    <row r="488">
      <c r="A488" s="182"/>
      <c r="B488" s="182"/>
      <c r="C488" s="172"/>
      <c r="D488" s="172"/>
      <c r="E488" s="173"/>
      <c r="F488" s="173"/>
      <c r="G488" s="173"/>
      <c r="H488" s="173"/>
      <c r="I488" s="173"/>
      <c r="J488" s="173"/>
      <c r="K488" s="173"/>
      <c r="L488" s="173"/>
      <c r="M488" s="173"/>
      <c r="N488" s="173"/>
      <c r="O488" s="173"/>
      <c r="P488" s="173"/>
      <c r="Q488" s="173"/>
      <c r="R488" s="173"/>
      <c r="S488" s="173"/>
      <c r="T488" s="173"/>
      <c r="U488" s="173"/>
      <c r="V488" s="173"/>
      <c r="W488" s="173"/>
      <c r="X488" s="173"/>
      <c r="Y488" s="173"/>
      <c r="Z488" s="173"/>
      <c r="AA488" s="173"/>
    </row>
    <row r="489">
      <c r="A489" s="182"/>
      <c r="B489" s="182"/>
      <c r="C489" s="172"/>
      <c r="D489" s="172"/>
      <c r="E489" s="173"/>
      <c r="F489" s="173"/>
      <c r="G489" s="173"/>
      <c r="H489" s="173"/>
      <c r="I489" s="173"/>
      <c r="J489" s="173"/>
      <c r="K489" s="173"/>
      <c r="L489" s="173"/>
      <c r="M489" s="173"/>
      <c r="N489" s="173"/>
      <c r="O489" s="173"/>
      <c r="P489" s="173"/>
      <c r="Q489" s="173"/>
      <c r="R489" s="173"/>
      <c r="S489" s="173"/>
      <c r="T489" s="173"/>
      <c r="U489" s="173"/>
      <c r="V489" s="173"/>
      <c r="W489" s="173"/>
      <c r="X489" s="173"/>
      <c r="Y489" s="173"/>
      <c r="Z489" s="173"/>
      <c r="AA489" s="173"/>
    </row>
    <row r="490">
      <c r="A490" s="182"/>
      <c r="B490" s="182"/>
      <c r="C490" s="172"/>
      <c r="D490" s="172"/>
      <c r="E490" s="173"/>
      <c r="F490" s="173"/>
      <c r="G490" s="173"/>
      <c r="H490" s="173"/>
      <c r="I490" s="173"/>
      <c r="J490" s="173"/>
      <c r="K490" s="173"/>
      <c r="L490" s="173"/>
      <c r="M490" s="173"/>
      <c r="N490" s="173"/>
      <c r="O490" s="173"/>
      <c r="P490" s="173"/>
      <c r="Q490" s="173"/>
      <c r="R490" s="173"/>
      <c r="S490" s="173"/>
      <c r="T490" s="173"/>
      <c r="U490" s="173"/>
      <c r="V490" s="173"/>
      <c r="W490" s="173"/>
      <c r="X490" s="173"/>
      <c r="Y490" s="173"/>
      <c r="Z490" s="173"/>
      <c r="AA490" s="173"/>
    </row>
    <row r="491">
      <c r="A491" s="182"/>
      <c r="B491" s="182"/>
      <c r="C491" s="172"/>
      <c r="D491" s="172"/>
      <c r="E491" s="173"/>
      <c r="F491" s="173"/>
      <c r="G491" s="173"/>
      <c r="H491" s="173"/>
      <c r="I491" s="173"/>
      <c r="J491" s="173"/>
      <c r="K491" s="173"/>
      <c r="L491" s="173"/>
      <c r="M491" s="173"/>
      <c r="N491" s="173"/>
      <c r="O491" s="173"/>
      <c r="P491" s="173"/>
      <c r="Q491" s="173"/>
      <c r="R491" s="173"/>
      <c r="S491" s="173"/>
      <c r="T491" s="173"/>
      <c r="U491" s="173"/>
      <c r="V491" s="173"/>
      <c r="W491" s="173"/>
      <c r="X491" s="173"/>
      <c r="Y491" s="173"/>
      <c r="Z491" s="173"/>
      <c r="AA491" s="173"/>
    </row>
    <row r="492">
      <c r="A492" s="182"/>
      <c r="B492" s="182"/>
      <c r="C492" s="172"/>
      <c r="D492" s="172"/>
      <c r="E492" s="173"/>
      <c r="F492" s="173"/>
      <c r="G492" s="173"/>
      <c r="H492" s="173"/>
      <c r="I492" s="173"/>
      <c r="J492" s="173"/>
      <c r="K492" s="173"/>
      <c r="L492" s="173"/>
      <c r="M492" s="173"/>
      <c r="N492" s="173"/>
      <c r="O492" s="173"/>
      <c r="P492" s="173"/>
      <c r="Q492" s="173"/>
      <c r="R492" s="173"/>
      <c r="S492" s="173"/>
      <c r="T492" s="173"/>
      <c r="U492" s="173"/>
      <c r="V492" s="173"/>
      <c r="W492" s="173"/>
      <c r="X492" s="173"/>
      <c r="Y492" s="173"/>
      <c r="Z492" s="173"/>
      <c r="AA492" s="173"/>
    </row>
    <row r="493">
      <c r="A493" s="182"/>
      <c r="B493" s="182"/>
      <c r="C493" s="172"/>
      <c r="D493" s="172"/>
      <c r="E493" s="173"/>
      <c r="F493" s="173"/>
      <c r="G493" s="173"/>
      <c r="H493" s="173"/>
      <c r="I493" s="173"/>
      <c r="J493" s="173"/>
      <c r="K493" s="173"/>
      <c r="L493" s="173"/>
      <c r="M493" s="173"/>
      <c r="N493" s="173"/>
      <c r="O493" s="173"/>
      <c r="P493" s="173"/>
      <c r="Q493" s="173"/>
      <c r="R493" s="173"/>
      <c r="S493" s="173"/>
      <c r="T493" s="173"/>
      <c r="U493" s="173"/>
      <c r="V493" s="173"/>
      <c r="W493" s="173"/>
      <c r="X493" s="173"/>
      <c r="Y493" s="173"/>
      <c r="Z493" s="173"/>
      <c r="AA493" s="173"/>
    </row>
    <row r="494">
      <c r="A494" s="182"/>
      <c r="B494" s="182"/>
      <c r="C494" s="172"/>
      <c r="D494" s="172"/>
      <c r="E494" s="173"/>
      <c r="F494" s="173"/>
      <c r="G494" s="173"/>
      <c r="H494" s="173"/>
      <c r="I494" s="173"/>
      <c r="J494" s="173"/>
      <c r="K494" s="173"/>
      <c r="L494" s="173"/>
      <c r="M494" s="173"/>
      <c r="N494" s="173"/>
      <c r="O494" s="173"/>
      <c r="P494" s="173"/>
      <c r="Q494" s="173"/>
      <c r="R494" s="173"/>
      <c r="S494" s="173"/>
      <c r="T494" s="173"/>
      <c r="U494" s="173"/>
      <c r="V494" s="173"/>
      <c r="W494" s="173"/>
      <c r="X494" s="173"/>
      <c r="Y494" s="173"/>
      <c r="Z494" s="173"/>
      <c r="AA494" s="173"/>
    </row>
    <row r="495">
      <c r="A495" s="182"/>
      <c r="B495" s="182"/>
      <c r="C495" s="172"/>
      <c r="D495" s="172"/>
      <c r="E495" s="173"/>
      <c r="F495" s="173"/>
      <c r="G495" s="173"/>
      <c r="H495" s="173"/>
      <c r="I495" s="173"/>
      <c r="J495" s="173"/>
      <c r="K495" s="173"/>
      <c r="L495" s="173"/>
      <c r="M495" s="173"/>
      <c r="N495" s="173"/>
      <c r="O495" s="173"/>
      <c r="P495" s="173"/>
      <c r="Q495" s="173"/>
      <c r="R495" s="173"/>
      <c r="S495" s="173"/>
      <c r="T495" s="173"/>
      <c r="U495" s="173"/>
      <c r="V495" s="173"/>
      <c r="W495" s="173"/>
      <c r="X495" s="173"/>
      <c r="Y495" s="173"/>
      <c r="Z495" s="173"/>
      <c r="AA495" s="173"/>
    </row>
    <row r="496">
      <c r="A496" s="182"/>
      <c r="B496" s="182"/>
      <c r="C496" s="172"/>
      <c r="D496" s="172"/>
      <c r="E496" s="173"/>
      <c r="F496" s="173"/>
      <c r="G496" s="173"/>
      <c r="H496" s="173"/>
      <c r="I496" s="173"/>
      <c r="J496" s="173"/>
      <c r="K496" s="173"/>
      <c r="L496" s="173"/>
      <c r="M496" s="173"/>
      <c r="N496" s="173"/>
      <c r="O496" s="173"/>
      <c r="P496" s="173"/>
      <c r="Q496" s="173"/>
      <c r="R496" s="173"/>
      <c r="S496" s="173"/>
      <c r="T496" s="173"/>
      <c r="U496" s="173"/>
      <c r="V496" s="173"/>
      <c r="W496" s="173"/>
      <c r="X496" s="173"/>
      <c r="Y496" s="173"/>
      <c r="Z496" s="173"/>
      <c r="AA496" s="173"/>
    </row>
    <row r="497">
      <c r="A497" s="182"/>
      <c r="B497" s="182"/>
      <c r="C497" s="172"/>
      <c r="D497" s="172"/>
      <c r="E497" s="173"/>
      <c r="F497" s="173"/>
      <c r="G497" s="173"/>
      <c r="H497" s="173"/>
      <c r="I497" s="173"/>
      <c r="J497" s="173"/>
      <c r="K497" s="173"/>
      <c r="L497" s="173"/>
      <c r="M497" s="173"/>
      <c r="N497" s="173"/>
      <c r="O497" s="173"/>
      <c r="P497" s="173"/>
      <c r="Q497" s="173"/>
      <c r="R497" s="173"/>
      <c r="S497" s="173"/>
      <c r="T497" s="173"/>
      <c r="U497" s="173"/>
      <c r="V497" s="173"/>
      <c r="W497" s="173"/>
      <c r="X497" s="173"/>
      <c r="Y497" s="173"/>
      <c r="Z497" s="173"/>
      <c r="AA497" s="173"/>
    </row>
    <row r="498">
      <c r="A498" s="182"/>
      <c r="B498" s="182"/>
      <c r="C498" s="172"/>
      <c r="D498" s="172"/>
      <c r="E498" s="173"/>
      <c r="F498" s="173"/>
      <c r="G498" s="173"/>
      <c r="H498" s="173"/>
      <c r="I498" s="173"/>
      <c r="J498" s="173"/>
      <c r="K498" s="173"/>
      <c r="L498" s="173"/>
      <c r="M498" s="173"/>
      <c r="N498" s="173"/>
      <c r="O498" s="173"/>
      <c r="P498" s="173"/>
      <c r="Q498" s="173"/>
      <c r="R498" s="173"/>
      <c r="S498" s="173"/>
      <c r="T498" s="173"/>
      <c r="U498" s="173"/>
      <c r="V498" s="173"/>
      <c r="W498" s="173"/>
      <c r="X498" s="173"/>
      <c r="Y498" s="173"/>
      <c r="Z498" s="173"/>
      <c r="AA498" s="173"/>
    </row>
    <row r="499">
      <c r="A499" s="182"/>
      <c r="B499" s="182"/>
      <c r="C499" s="172"/>
      <c r="D499" s="172"/>
      <c r="E499" s="173"/>
      <c r="F499" s="173"/>
      <c r="G499" s="173"/>
      <c r="H499" s="173"/>
      <c r="I499" s="173"/>
      <c r="J499" s="173"/>
      <c r="K499" s="173"/>
      <c r="L499" s="173"/>
      <c r="M499" s="173"/>
      <c r="N499" s="173"/>
      <c r="O499" s="173"/>
      <c r="P499" s="173"/>
      <c r="Q499" s="173"/>
      <c r="R499" s="173"/>
      <c r="S499" s="173"/>
      <c r="T499" s="173"/>
      <c r="U499" s="173"/>
      <c r="V499" s="173"/>
      <c r="W499" s="173"/>
      <c r="X499" s="173"/>
      <c r="Y499" s="173"/>
      <c r="Z499" s="173"/>
      <c r="AA499" s="173"/>
    </row>
    <row r="500">
      <c r="A500" s="182"/>
      <c r="B500" s="182"/>
      <c r="C500" s="172"/>
      <c r="D500" s="172"/>
      <c r="E500" s="173"/>
      <c r="F500" s="173"/>
      <c r="G500" s="173"/>
      <c r="H500" s="173"/>
      <c r="I500" s="173"/>
      <c r="J500" s="173"/>
      <c r="K500" s="173"/>
      <c r="L500" s="173"/>
      <c r="M500" s="173"/>
      <c r="N500" s="173"/>
      <c r="O500" s="173"/>
      <c r="P500" s="173"/>
      <c r="Q500" s="173"/>
      <c r="R500" s="173"/>
      <c r="S500" s="173"/>
      <c r="T500" s="173"/>
      <c r="U500" s="173"/>
      <c r="V500" s="173"/>
      <c r="W500" s="173"/>
      <c r="X500" s="173"/>
      <c r="Y500" s="173"/>
      <c r="Z500" s="173"/>
      <c r="AA500" s="173"/>
    </row>
    <row r="501">
      <c r="A501" s="182"/>
      <c r="B501" s="182"/>
      <c r="C501" s="172"/>
      <c r="D501" s="172"/>
      <c r="E501" s="173"/>
      <c r="F501" s="173"/>
      <c r="G501" s="173"/>
      <c r="H501" s="173"/>
      <c r="I501" s="173"/>
      <c r="J501" s="173"/>
      <c r="K501" s="173"/>
      <c r="L501" s="173"/>
      <c r="M501" s="173"/>
      <c r="N501" s="173"/>
      <c r="O501" s="173"/>
      <c r="P501" s="173"/>
      <c r="Q501" s="173"/>
      <c r="R501" s="173"/>
      <c r="S501" s="173"/>
      <c r="T501" s="173"/>
      <c r="U501" s="173"/>
      <c r="V501" s="173"/>
      <c r="W501" s="173"/>
      <c r="X501" s="173"/>
      <c r="Y501" s="173"/>
      <c r="Z501" s="173"/>
      <c r="AA501" s="173"/>
    </row>
    <row r="502">
      <c r="A502" s="182"/>
      <c r="B502" s="182"/>
      <c r="C502" s="172"/>
      <c r="D502" s="172"/>
      <c r="E502" s="173"/>
      <c r="F502" s="173"/>
      <c r="G502" s="173"/>
      <c r="H502" s="173"/>
      <c r="I502" s="173"/>
      <c r="J502" s="173"/>
      <c r="K502" s="173"/>
      <c r="L502" s="173"/>
      <c r="M502" s="173"/>
      <c r="N502" s="173"/>
      <c r="O502" s="173"/>
      <c r="P502" s="173"/>
      <c r="Q502" s="173"/>
      <c r="R502" s="173"/>
      <c r="S502" s="173"/>
      <c r="T502" s="173"/>
      <c r="U502" s="173"/>
      <c r="V502" s="173"/>
      <c r="W502" s="173"/>
      <c r="X502" s="173"/>
      <c r="Y502" s="173"/>
      <c r="Z502" s="173"/>
      <c r="AA502" s="173"/>
    </row>
    <row r="503">
      <c r="A503" s="182"/>
      <c r="B503" s="182"/>
      <c r="C503" s="172"/>
      <c r="D503" s="172"/>
      <c r="E503" s="173"/>
      <c r="F503" s="173"/>
      <c r="G503" s="173"/>
      <c r="H503" s="173"/>
      <c r="I503" s="173"/>
      <c r="J503" s="173"/>
      <c r="K503" s="173"/>
      <c r="L503" s="173"/>
      <c r="M503" s="173"/>
      <c r="N503" s="173"/>
      <c r="O503" s="173"/>
      <c r="P503" s="173"/>
      <c r="Q503" s="173"/>
      <c r="R503" s="173"/>
      <c r="S503" s="173"/>
      <c r="T503" s="173"/>
      <c r="U503" s="173"/>
      <c r="V503" s="173"/>
      <c r="W503" s="173"/>
      <c r="X503" s="173"/>
      <c r="Y503" s="173"/>
      <c r="Z503" s="173"/>
      <c r="AA503" s="173"/>
    </row>
    <row r="504">
      <c r="A504" s="182"/>
      <c r="B504" s="182"/>
      <c r="C504" s="172"/>
      <c r="D504" s="172"/>
      <c r="E504" s="173"/>
      <c r="F504" s="173"/>
      <c r="G504" s="173"/>
      <c r="H504" s="173"/>
      <c r="I504" s="173"/>
      <c r="J504" s="173"/>
      <c r="K504" s="173"/>
      <c r="L504" s="173"/>
      <c r="M504" s="173"/>
      <c r="N504" s="173"/>
      <c r="O504" s="173"/>
      <c r="P504" s="173"/>
      <c r="Q504" s="173"/>
      <c r="R504" s="173"/>
      <c r="S504" s="173"/>
      <c r="T504" s="173"/>
      <c r="U504" s="173"/>
      <c r="V504" s="173"/>
      <c r="W504" s="173"/>
      <c r="X504" s="173"/>
      <c r="Y504" s="173"/>
      <c r="Z504" s="173"/>
      <c r="AA504" s="173"/>
    </row>
    <row r="505">
      <c r="A505" s="182"/>
      <c r="B505" s="182"/>
      <c r="C505" s="172"/>
      <c r="D505" s="172"/>
      <c r="E505" s="173"/>
      <c r="F505" s="173"/>
      <c r="G505" s="173"/>
      <c r="H505" s="173"/>
      <c r="I505" s="173"/>
      <c r="J505" s="173"/>
      <c r="K505" s="173"/>
      <c r="L505" s="173"/>
      <c r="M505" s="173"/>
      <c r="N505" s="173"/>
      <c r="O505" s="173"/>
      <c r="P505" s="173"/>
      <c r="Q505" s="173"/>
      <c r="R505" s="173"/>
      <c r="S505" s="173"/>
      <c r="T505" s="173"/>
      <c r="U505" s="173"/>
      <c r="V505" s="173"/>
      <c r="W505" s="173"/>
      <c r="X505" s="173"/>
      <c r="Y505" s="173"/>
      <c r="Z505" s="173"/>
      <c r="AA505" s="173"/>
    </row>
    <row r="506">
      <c r="A506" s="182"/>
      <c r="B506" s="182"/>
      <c r="C506" s="172"/>
      <c r="D506" s="172"/>
      <c r="E506" s="173"/>
      <c r="F506" s="173"/>
      <c r="G506" s="173"/>
      <c r="H506" s="173"/>
      <c r="I506" s="173"/>
      <c r="J506" s="173"/>
      <c r="K506" s="173"/>
      <c r="L506" s="173"/>
      <c r="M506" s="173"/>
      <c r="N506" s="173"/>
      <c r="O506" s="173"/>
      <c r="P506" s="173"/>
      <c r="Q506" s="173"/>
      <c r="R506" s="173"/>
      <c r="S506" s="173"/>
      <c r="T506" s="173"/>
      <c r="U506" s="173"/>
      <c r="V506" s="173"/>
      <c r="W506" s="173"/>
      <c r="X506" s="173"/>
      <c r="Y506" s="173"/>
      <c r="Z506" s="173"/>
      <c r="AA506" s="173"/>
    </row>
    <row r="507">
      <c r="A507" s="182"/>
      <c r="B507" s="182"/>
      <c r="C507" s="172"/>
      <c r="D507" s="172"/>
      <c r="E507" s="173"/>
      <c r="F507" s="173"/>
      <c r="G507" s="173"/>
      <c r="H507" s="173"/>
      <c r="I507" s="173"/>
      <c r="J507" s="173"/>
      <c r="K507" s="173"/>
      <c r="L507" s="173"/>
      <c r="M507" s="173"/>
      <c r="N507" s="173"/>
      <c r="O507" s="173"/>
      <c r="P507" s="173"/>
      <c r="Q507" s="173"/>
      <c r="R507" s="173"/>
      <c r="S507" s="173"/>
      <c r="T507" s="173"/>
      <c r="U507" s="173"/>
      <c r="V507" s="173"/>
      <c r="W507" s="173"/>
      <c r="X507" s="173"/>
      <c r="Y507" s="173"/>
      <c r="Z507" s="173"/>
      <c r="AA507" s="173"/>
    </row>
    <row r="508">
      <c r="A508" s="182"/>
      <c r="B508" s="182"/>
      <c r="C508" s="172"/>
      <c r="D508" s="172"/>
      <c r="E508" s="173"/>
      <c r="F508" s="173"/>
      <c r="G508" s="173"/>
      <c r="H508" s="173"/>
      <c r="I508" s="173"/>
      <c r="J508" s="173"/>
      <c r="K508" s="173"/>
      <c r="L508" s="173"/>
      <c r="M508" s="173"/>
      <c r="N508" s="173"/>
      <c r="O508" s="173"/>
      <c r="P508" s="173"/>
      <c r="Q508" s="173"/>
      <c r="R508" s="173"/>
      <c r="S508" s="173"/>
      <c r="T508" s="173"/>
      <c r="U508" s="173"/>
      <c r="V508" s="173"/>
      <c r="W508" s="173"/>
      <c r="X508" s="173"/>
      <c r="Y508" s="173"/>
      <c r="Z508" s="173"/>
      <c r="AA508" s="173"/>
    </row>
    <row r="509">
      <c r="A509" s="182"/>
      <c r="B509" s="182"/>
      <c r="C509" s="172"/>
      <c r="D509" s="172"/>
      <c r="E509" s="173"/>
      <c r="F509" s="173"/>
      <c r="G509" s="173"/>
      <c r="H509" s="173"/>
      <c r="I509" s="173"/>
      <c r="J509" s="173"/>
      <c r="K509" s="173"/>
      <c r="L509" s="173"/>
      <c r="M509" s="173"/>
      <c r="N509" s="173"/>
      <c r="O509" s="173"/>
      <c r="P509" s="173"/>
      <c r="Q509" s="173"/>
      <c r="R509" s="173"/>
      <c r="S509" s="173"/>
      <c r="T509" s="173"/>
      <c r="U509" s="173"/>
      <c r="V509" s="173"/>
      <c r="W509" s="173"/>
      <c r="X509" s="173"/>
      <c r="Y509" s="173"/>
      <c r="Z509" s="173"/>
      <c r="AA509" s="173"/>
    </row>
    <row r="510">
      <c r="A510" s="182"/>
      <c r="B510" s="182"/>
      <c r="C510" s="172"/>
      <c r="D510" s="172"/>
      <c r="E510" s="173"/>
      <c r="F510" s="173"/>
      <c r="G510" s="173"/>
      <c r="H510" s="173"/>
      <c r="I510" s="173"/>
      <c r="J510" s="173"/>
      <c r="K510" s="173"/>
      <c r="L510" s="173"/>
      <c r="M510" s="173"/>
      <c r="N510" s="173"/>
      <c r="O510" s="173"/>
      <c r="P510" s="173"/>
      <c r="Q510" s="173"/>
      <c r="R510" s="173"/>
      <c r="S510" s="173"/>
      <c r="T510" s="173"/>
      <c r="U510" s="173"/>
      <c r="V510" s="173"/>
      <c r="W510" s="173"/>
      <c r="X510" s="173"/>
      <c r="Y510" s="173"/>
      <c r="Z510" s="173"/>
      <c r="AA510" s="173"/>
    </row>
    <row r="511">
      <c r="A511" s="182"/>
      <c r="B511" s="182"/>
      <c r="C511" s="172"/>
      <c r="D511" s="172"/>
      <c r="E511" s="173"/>
      <c r="F511" s="173"/>
      <c r="G511" s="173"/>
      <c r="H511" s="173"/>
      <c r="I511" s="173"/>
      <c r="J511" s="173"/>
      <c r="K511" s="173"/>
      <c r="L511" s="173"/>
      <c r="M511" s="173"/>
      <c r="N511" s="173"/>
      <c r="O511" s="173"/>
      <c r="P511" s="173"/>
      <c r="Q511" s="173"/>
      <c r="R511" s="173"/>
      <c r="S511" s="173"/>
      <c r="T511" s="173"/>
      <c r="U511" s="173"/>
      <c r="V511" s="173"/>
      <c r="W511" s="173"/>
      <c r="X511" s="173"/>
      <c r="Y511" s="173"/>
      <c r="Z511" s="173"/>
      <c r="AA511" s="173"/>
    </row>
    <row r="512">
      <c r="A512" s="182"/>
      <c r="B512" s="182"/>
      <c r="C512" s="172"/>
      <c r="D512" s="172"/>
      <c r="E512" s="173"/>
      <c r="F512" s="173"/>
      <c r="G512" s="173"/>
      <c r="H512" s="173"/>
      <c r="I512" s="173"/>
      <c r="J512" s="173"/>
      <c r="K512" s="173"/>
      <c r="L512" s="173"/>
      <c r="M512" s="173"/>
      <c r="N512" s="173"/>
      <c r="O512" s="173"/>
      <c r="P512" s="173"/>
      <c r="Q512" s="173"/>
      <c r="R512" s="173"/>
      <c r="S512" s="173"/>
      <c r="T512" s="173"/>
      <c r="U512" s="173"/>
      <c r="V512" s="173"/>
      <c r="W512" s="173"/>
      <c r="X512" s="173"/>
      <c r="Y512" s="173"/>
      <c r="Z512" s="173"/>
      <c r="AA512" s="173"/>
    </row>
    <row r="513">
      <c r="A513" s="182"/>
      <c r="B513" s="182"/>
      <c r="C513" s="172"/>
      <c r="D513" s="172"/>
      <c r="E513" s="173"/>
      <c r="F513" s="173"/>
      <c r="G513" s="173"/>
      <c r="H513" s="173"/>
      <c r="I513" s="173"/>
      <c r="J513" s="173"/>
      <c r="K513" s="173"/>
      <c r="L513" s="173"/>
      <c r="M513" s="173"/>
      <c r="N513" s="173"/>
      <c r="O513" s="173"/>
      <c r="P513" s="173"/>
      <c r="Q513" s="173"/>
      <c r="R513" s="173"/>
      <c r="S513" s="173"/>
      <c r="T513" s="173"/>
      <c r="U513" s="173"/>
      <c r="V513" s="173"/>
      <c r="W513" s="173"/>
      <c r="X513" s="173"/>
      <c r="Y513" s="173"/>
      <c r="Z513" s="173"/>
      <c r="AA513" s="173"/>
    </row>
    <row r="514">
      <c r="A514" s="182"/>
      <c r="B514" s="182"/>
      <c r="C514" s="172"/>
      <c r="D514" s="172"/>
      <c r="E514" s="173"/>
      <c r="F514" s="173"/>
      <c r="G514" s="173"/>
      <c r="H514" s="173"/>
      <c r="I514" s="173"/>
      <c r="J514" s="173"/>
      <c r="K514" s="173"/>
      <c r="L514" s="173"/>
      <c r="M514" s="173"/>
      <c r="N514" s="173"/>
      <c r="O514" s="173"/>
      <c r="P514" s="173"/>
      <c r="Q514" s="173"/>
      <c r="R514" s="173"/>
      <c r="S514" s="173"/>
      <c r="T514" s="173"/>
      <c r="U514" s="173"/>
      <c r="V514" s="173"/>
      <c r="W514" s="173"/>
      <c r="X514" s="173"/>
      <c r="Y514" s="173"/>
      <c r="Z514" s="173"/>
      <c r="AA514" s="173"/>
    </row>
    <row r="515">
      <c r="A515" s="182"/>
      <c r="B515" s="182"/>
      <c r="C515" s="172"/>
      <c r="D515" s="172"/>
      <c r="E515" s="173"/>
      <c r="F515" s="173"/>
      <c r="G515" s="173"/>
      <c r="H515" s="173"/>
      <c r="I515" s="173"/>
      <c r="J515" s="173"/>
      <c r="K515" s="173"/>
      <c r="L515" s="173"/>
      <c r="M515" s="173"/>
      <c r="N515" s="173"/>
      <c r="O515" s="173"/>
      <c r="P515" s="173"/>
      <c r="Q515" s="173"/>
      <c r="R515" s="173"/>
      <c r="S515" s="173"/>
      <c r="T515" s="173"/>
      <c r="U515" s="173"/>
      <c r="V515" s="173"/>
      <c r="W515" s="173"/>
      <c r="X515" s="173"/>
      <c r="Y515" s="173"/>
      <c r="Z515" s="173"/>
      <c r="AA515" s="173"/>
    </row>
    <row r="516">
      <c r="A516" s="182"/>
      <c r="B516" s="182"/>
      <c r="C516" s="172"/>
      <c r="D516" s="172"/>
      <c r="E516" s="173"/>
      <c r="F516" s="173"/>
      <c r="G516" s="173"/>
      <c r="H516" s="173"/>
      <c r="I516" s="173"/>
      <c r="J516" s="173"/>
      <c r="K516" s="173"/>
      <c r="L516" s="173"/>
      <c r="M516" s="173"/>
      <c r="N516" s="173"/>
      <c r="O516" s="173"/>
      <c r="P516" s="173"/>
      <c r="Q516" s="173"/>
      <c r="R516" s="173"/>
      <c r="S516" s="173"/>
      <c r="T516" s="173"/>
      <c r="U516" s="173"/>
      <c r="V516" s="173"/>
      <c r="W516" s="173"/>
      <c r="X516" s="173"/>
      <c r="Y516" s="173"/>
      <c r="Z516" s="173"/>
      <c r="AA516" s="173"/>
    </row>
    <row r="517">
      <c r="A517" s="182"/>
      <c r="B517" s="182"/>
      <c r="C517" s="172"/>
      <c r="D517" s="172"/>
      <c r="E517" s="173"/>
      <c r="F517" s="173"/>
      <c r="G517" s="173"/>
      <c r="H517" s="173"/>
      <c r="I517" s="173"/>
      <c r="J517" s="173"/>
      <c r="K517" s="173"/>
      <c r="L517" s="173"/>
      <c r="M517" s="173"/>
      <c r="N517" s="173"/>
      <c r="O517" s="173"/>
      <c r="P517" s="173"/>
      <c r="Q517" s="173"/>
      <c r="R517" s="173"/>
      <c r="S517" s="173"/>
      <c r="T517" s="173"/>
      <c r="U517" s="173"/>
      <c r="V517" s="173"/>
      <c r="W517" s="173"/>
      <c r="X517" s="173"/>
      <c r="Y517" s="173"/>
      <c r="Z517" s="173"/>
      <c r="AA517" s="173"/>
    </row>
    <row r="518">
      <c r="A518" s="182"/>
      <c r="B518" s="182"/>
      <c r="C518" s="172"/>
      <c r="D518" s="172"/>
      <c r="E518" s="173"/>
      <c r="F518" s="173"/>
      <c r="G518" s="173"/>
      <c r="H518" s="173"/>
      <c r="I518" s="173"/>
      <c r="J518" s="173"/>
      <c r="K518" s="173"/>
      <c r="L518" s="173"/>
      <c r="M518" s="173"/>
      <c r="N518" s="173"/>
      <c r="O518" s="173"/>
      <c r="P518" s="173"/>
      <c r="Q518" s="173"/>
      <c r="R518" s="173"/>
      <c r="S518" s="173"/>
      <c r="T518" s="173"/>
      <c r="U518" s="173"/>
      <c r="V518" s="173"/>
      <c r="W518" s="173"/>
      <c r="X518" s="173"/>
      <c r="Y518" s="173"/>
      <c r="Z518" s="173"/>
      <c r="AA518" s="173"/>
    </row>
    <row r="519">
      <c r="A519" s="182"/>
      <c r="B519" s="182"/>
      <c r="C519" s="172"/>
      <c r="D519" s="172"/>
      <c r="E519" s="173"/>
      <c r="F519" s="173"/>
      <c r="G519" s="173"/>
      <c r="H519" s="173"/>
      <c r="I519" s="173"/>
      <c r="J519" s="173"/>
      <c r="K519" s="173"/>
      <c r="L519" s="173"/>
      <c r="M519" s="173"/>
      <c r="N519" s="173"/>
      <c r="O519" s="173"/>
      <c r="P519" s="173"/>
      <c r="Q519" s="173"/>
      <c r="R519" s="173"/>
      <c r="S519" s="173"/>
      <c r="T519" s="173"/>
      <c r="U519" s="173"/>
      <c r="V519" s="173"/>
      <c r="W519" s="173"/>
      <c r="X519" s="173"/>
      <c r="Y519" s="173"/>
      <c r="Z519" s="173"/>
      <c r="AA519" s="173"/>
    </row>
    <row r="520">
      <c r="A520" s="182"/>
      <c r="B520" s="182"/>
      <c r="C520" s="172"/>
      <c r="D520" s="172"/>
      <c r="E520" s="173"/>
      <c r="F520" s="173"/>
      <c r="G520" s="173"/>
      <c r="H520" s="173"/>
      <c r="I520" s="173"/>
      <c r="J520" s="173"/>
      <c r="K520" s="173"/>
      <c r="L520" s="173"/>
      <c r="M520" s="173"/>
      <c r="N520" s="173"/>
      <c r="O520" s="173"/>
      <c r="P520" s="173"/>
      <c r="Q520" s="173"/>
      <c r="R520" s="173"/>
      <c r="S520" s="173"/>
      <c r="T520" s="173"/>
      <c r="U520" s="173"/>
      <c r="V520" s="173"/>
      <c r="W520" s="173"/>
      <c r="X520" s="173"/>
      <c r="Y520" s="173"/>
      <c r="Z520" s="173"/>
      <c r="AA520" s="173"/>
    </row>
    <row r="521">
      <c r="A521" s="182"/>
      <c r="B521" s="182"/>
      <c r="C521" s="172"/>
      <c r="D521" s="172"/>
      <c r="E521" s="173"/>
      <c r="F521" s="173"/>
      <c r="G521" s="173"/>
      <c r="H521" s="173"/>
      <c r="I521" s="173"/>
      <c r="J521" s="173"/>
      <c r="K521" s="173"/>
      <c r="L521" s="173"/>
      <c r="M521" s="173"/>
      <c r="N521" s="173"/>
      <c r="O521" s="173"/>
      <c r="P521" s="173"/>
      <c r="Q521" s="173"/>
      <c r="R521" s="173"/>
      <c r="S521" s="173"/>
      <c r="T521" s="173"/>
      <c r="U521" s="173"/>
      <c r="V521" s="173"/>
      <c r="W521" s="173"/>
      <c r="X521" s="173"/>
      <c r="Y521" s="173"/>
      <c r="Z521" s="173"/>
      <c r="AA521" s="173"/>
    </row>
    <row r="522">
      <c r="A522" s="182"/>
      <c r="B522" s="182"/>
      <c r="C522" s="172"/>
      <c r="D522" s="172"/>
      <c r="E522" s="173"/>
      <c r="F522" s="173"/>
      <c r="G522" s="173"/>
      <c r="H522" s="173"/>
      <c r="I522" s="173"/>
      <c r="J522" s="173"/>
      <c r="K522" s="173"/>
      <c r="L522" s="173"/>
      <c r="M522" s="173"/>
      <c r="N522" s="173"/>
      <c r="O522" s="173"/>
      <c r="P522" s="173"/>
      <c r="Q522" s="173"/>
      <c r="R522" s="173"/>
      <c r="S522" s="173"/>
      <c r="T522" s="173"/>
      <c r="U522" s="173"/>
      <c r="V522" s="173"/>
      <c r="W522" s="173"/>
      <c r="X522" s="173"/>
      <c r="Y522" s="173"/>
      <c r="Z522" s="173"/>
      <c r="AA522" s="173"/>
    </row>
    <row r="523">
      <c r="A523" s="182"/>
      <c r="B523" s="182"/>
      <c r="C523" s="172"/>
      <c r="D523" s="172"/>
      <c r="E523" s="173"/>
      <c r="F523" s="173"/>
      <c r="G523" s="173"/>
      <c r="H523" s="173"/>
      <c r="I523" s="173"/>
      <c r="J523" s="173"/>
      <c r="K523" s="173"/>
      <c r="L523" s="173"/>
      <c r="M523" s="173"/>
      <c r="N523" s="173"/>
      <c r="O523" s="173"/>
      <c r="P523" s="173"/>
      <c r="Q523" s="173"/>
      <c r="R523" s="173"/>
      <c r="S523" s="173"/>
      <c r="T523" s="173"/>
      <c r="U523" s="173"/>
      <c r="V523" s="173"/>
      <c r="W523" s="173"/>
      <c r="X523" s="173"/>
      <c r="Y523" s="173"/>
      <c r="Z523" s="173"/>
      <c r="AA523" s="173"/>
    </row>
    <row r="524">
      <c r="A524" s="182"/>
      <c r="B524" s="182"/>
      <c r="C524" s="172"/>
      <c r="D524" s="172"/>
      <c r="E524" s="173"/>
      <c r="F524" s="173"/>
      <c r="G524" s="173"/>
      <c r="H524" s="173"/>
      <c r="I524" s="173"/>
      <c r="J524" s="173"/>
      <c r="K524" s="173"/>
      <c r="L524" s="173"/>
      <c r="M524" s="173"/>
      <c r="N524" s="173"/>
      <c r="O524" s="173"/>
      <c r="P524" s="173"/>
      <c r="Q524" s="173"/>
      <c r="R524" s="173"/>
      <c r="S524" s="173"/>
      <c r="T524" s="173"/>
      <c r="U524" s="173"/>
      <c r="V524" s="173"/>
      <c r="W524" s="173"/>
      <c r="X524" s="173"/>
      <c r="Y524" s="173"/>
      <c r="Z524" s="173"/>
      <c r="AA524" s="173"/>
    </row>
    <row r="525">
      <c r="A525" s="182"/>
      <c r="B525" s="182"/>
      <c r="C525" s="172"/>
      <c r="D525" s="172"/>
      <c r="E525" s="173"/>
      <c r="F525" s="173"/>
      <c r="G525" s="173"/>
      <c r="H525" s="173"/>
      <c r="I525" s="173"/>
      <c r="J525" s="173"/>
      <c r="K525" s="173"/>
      <c r="L525" s="173"/>
      <c r="M525" s="173"/>
      <c r="N525" s="173"/>
      <c r="O525" s="173"/>
      <c r="P525" s="173"/>
      <c r="Q525" s="173"/>
      <c r="R525" s="173"/>
      <c r="S525" s="173"/>
      <c r="T525" s="173"/>
      <c r="U525" s="173"/>
      <c r="V525" s="173"/>
      <c r="W525" s="173"/>
      <c r="X525" s="173"/>
      <c r="Y525" s="173"/>
      <c r="Z525" s="173"/>
      <c r="AA525" s="173"/>
    </row>
    <row r="526">
      <c r="A526" s="182"/>
      <c r="B526" s="182"/>
      <c r="C526" s="172"/>
      <c r="D526" s="172"/>
      <c r="E526" s="173"/>
      <c r="F526" s="173"/>
      <c r="G526" s="173"/>
      <c r="H526" s="173"/>
      <c r="I526" s="173"/>
      <c r="J526" s="173"/>
      <c r="K526" s="173"/>
      <c r="L526" s="173"/>
      <c r="M526" s="173"/>
      <c r="N526" s="173"/>
      <c r="O526" s="173"/>
      <c r="P526" s="173"/>
      <c r="Q526" s="173"/>
      <c r="R526" s="173"/>
      <c r="S526" s="173"/>
      <c r="T526" s="173"/>
      <c r="U526" s="173"/>
      <c r="V526" s="173"/>
      <c r="W526" s="173"/>
      <c r="X526" s="173"/>
      <c r="Y526" s="173"/>
      <c r="Z526" s="173"/>
      <c r="AA526" s="173"/>
    </row>
    <row r="527">
      <c r="A527" s="182"/>
      <c r="B527" s="182"/>
      <c r="C527" s="172"/>
      <c r="D527" s="172"/>
      <c r="E527" s="173"/>
      <c r="F527" s="173"/>
      <c r="G527" s="173"/>
      <c r="H527" s="173"/>
      <c r="I527" s="173"/>
      <c r="J527" s="173"/>
      <c r="K527" s="173"/>
      <c r="L527" s="173"/>
      <c r="M527" s="173"/>
      <c r="N527" s="173"/>
      <c r="O527" s="173"/>
      <c r="P527" s="173"/>
      <c r="Q527" s="173"/>
      <c r="R527" s="173"/>
      <c r="S527" s="173"/>
      <c r="T527" s="173"/>
      <c r="U527" s="173"/>
      <c r="V527" s="173"/>
      <c r="W527" s="173"/>
      <c r="X527" s="173"/>
      <c r="Y527" s="173"/>
      <c r="Z527" s="173"/>
      <c r="AA527" s="173"/>
    </row>
    <row r="528">
      <c r="A528" s="182"/>
      <c r="B528" s="182"/>
      <c r="C528" s="172"/>
      <c r="D528" s="172"/>
      <c r="E528" s="173"/>
      <c r="F528" s="173"/>
      <c r="G528" s="173"/>
      <c r="H528" s="173"/>
      <c r="I528" s="173"/>
      <c r="J528" s="173"/>
      <c r="K528" s="173"/>
      <c r="L528" s="173"/>
      <c r="M528" s="173"/>
      <c r="N528" s="173"/>
      <c r="O528" s="173"/>
      <c r="P528" s="173"/>
      <c r="Q528" s="173"/>
      <c r="R528" s="173"/>
      <c r="S528" s="173"/>
      <c r="T528" s="173"/>
      <c r="U528" s="173"/>
      <c r="V528" s="173"/>
      <c r="W528" s="173"/>
      <c r="X528" s="173"/>
      <c r="Y528" s="173"/>
      <c r="Z528" s="173"/>
      <c r="AA528" s="173"/>
    </row>
    <row r="529">
      <c r="A529" s="182"/>
      <c r="B529" s="182"/>
      <c r="C529" s="172"/>
      <c r="D529" s="172"/>
      <c r="E529" s="173"/>
      <c r="F529" s="173"/>
      <c r="G529" s="173"/>
      <c r="H529" s="173"/>
      <c r="I529" s="173"/>
      <c r="J529" s="173"/>
      <c r="K529" s="173"/>
      <c r="L529" s="173"/>
      <c r="M529" s="173"/>
      <c r="N529" s="173"/>
      <c r="O529" s="173"/>
      <c r="P529" s="173"/>
      <c r="Q529" s="173"/>
      <c r="R529" s="173"/>
      <c r="S529" s="173"/>
      <c r="T529" s="173"/>
      <c r="U529" s="173"/>
      <c r="V529" s="173"/>
      <c r="W529" s="173"/>
      <c r="X529" s="173"/>
      <c r="Y529" s="173"/>
      <c r="Z529" s="173"/>
      <c r="AA529" s="173"/>
    </row>
    <row r="530">
      <c r="A530" s="182"/>
      <c r="B530" s="182"/>
      <c r="C530" s="172"/>
      <c r="D530" s="172"/>
      <c r="E530" s="173"/>
      <c r="F530" s="173"/>
      <c r="G530" s="173"/>
      <c r="H530" s="173"/>
      <c r="I530" s="173"/>
      <c r="J530" s="173"/>
      <c r="K530" s="173"/>
      <c r="L530" s="173"/>
      <c r="M530" s="173"/>
      <c r="N530" s="173"/>
      <c r="O530" s="173"/>
      <c r="P530" s="173"/>
      <c r="Q530" s="173"/>
      <c r="R530" s="173"/>
      <c r="S530" s="173"/>
      <c r="T530" s="173"/>
      <c r="U530" s="173"/>
      <c r="V530" s="173"/>
      <c r="W530" s="173"/>
      <c r="X530" s="173"/>
      <c r="Y530" s="173"/>
      <c r="Z530" s="173"/>
      <c r="AA530" s="173"/>
    </row>
    <row r="531">
      <c r="A531" s="182"/>
      <c r="B531" s="182"/>
      <c r="C531" s="172"/>
      <c r="D531" s="172"/>
      <c r="E531" s="173"/>
      <c r="F531" s="173"/>
      <c r="G531" s="173"/>
      <c r="H531" s="173"/>
      <c r="I531" s="173"/>
      <c r="J531" s="173"/>
      <c r="K531" s="173"/>
      <c r="L531" s="173"/>
      <c r="M531" s="173"/>
      <c r="N531" s="173"/>
      <c r="O531" s="173"/>
      <c r="P531" s="173"/>
      <c r="Q531" s="173"/>
      <c r="R531" s="173"/>
      <c r="S531" s="173"/>
      <c r="T531" s="173"/>
      <c r="U531" s="173"/>
      <c r="V531" s="173"/>
      <c r="W531" s="173"/>
      <c r="X531" s="173"/>
      <c r="Y531" s="173"/>
      <c r="Z531" s="173"/>
      <c r="AA531" s="173"/>
    </row>
    <row r="532">
      <c r="A532" s="182"/>
      <c r="B532" s="182"/>
      <c r="C532" s="172"/>
      <c r="D532" s="172"/>
      <c r="E532" s="173"/>
      <c r="F532" s="173"/>
      <c r="G532" s="173"/>
      <c r="H532" s="173"/>
      <c r="I532" s="173"/>
      <c r="J532" s="173"/>
      <c r="K532" s="173"/>
      <c r="L532" s="173"/>
      <c r="M532" s="173"/>
      <c r="N532" s="173"/>
      <c r="O532" s="173"/>
      <c r="P532" s="173"/>
      <c r="Q532" s="173"/>
      <c r="R532" s="173"/>
      <c r="S532" s="173"/>
      <c r="T532" s="173"/>
      <c r="U532" s="173"/>
      <c r="V532" s="173"/>
      <c r="W532" s="173"/>
      <c r="X532" s="173"/>
      <c r="Y532" s="173"/>
      <c r="Z532" s="173"/>
      <c r="AA532" s="173"/>
    </row>
    <row r="533">
      <c r="A533" s="182"/>
      <c r="B533" s="182"/>
      <c r="C533" s="172"/>
      <c r="D533" s="172"/>
      <c r="E533" s="173"/>
      <c r="F533" s="173"/>
      <c r="G533" s="173"/>
      <c r="H533" s="173"/>
      <c r="I533" s="173"/>
      <c r="J533" s="173"/>
      <c r="K533" s="173"/>
      <c r="L533" s="173"/>
      <c r="M533" s="173"/>
      <c r="N533" s="173"/>
      <c r="O533" s="173"/>
      <c r="P533" s="173"/>
      <c r="Q533" s="173"/>
      <c r="R533" s="173"/>
      <c r="S533" s="173"/>
      <c r="T533" s="173"/>
      <c r="U533" s="173"/>
      <c r="V533" s="173"/>
      <c r="W533" s="173"/>
      <c r="X533" s="173"/>
      <c r="Y533" s="173"/>
      <c r="Z533" s="173"/>
      <c r="AA533" s="173"/>
    </row>
    <row r="534">
      <c r="A534" s="182"/>
      <c r="B534" s="182"/>
      <c r="C534" s="172"/>
      <c r="D534" s="172"/>
      <c r="E534" s="173"/>
      <c r="F534" s="173"/>
      <c r="G534" s="173"/>
      <c r="H534" s="173"/>
      <c r="I534" s="173"/>
      <c r="J534" s="173"/>
      <c r="K534" s="173"/>
      <c r="L534" s="173"/>
      <c r="M534" s="173"/>
      <c r="N534" s="173"/>
      <c r="O534" s="173"/>
      <c r="P534" s="173"/>
      <c r="Q534" s="173"/>
      <c r="R534" s="173"/>
      <c r="S534" s="173"/>
      <c r="T534" s="173"/>
      <c r="U534" s="173"/>
      <c r="V534" s="173"/>
      <c r="W534" s="173"/>
      <c r="X534" s="173"/>
      <c r="Y534" s="173"/>
      <c r="Z534" s="173"/>
      <c r="AA534" s="173"/>
    </row>
    <row r="535">
      <c r="A535" s="182"/>
      <c r="B535" s="182"/>
      <c r="C535" s="172"/>
      <c r="D535" s="172"/>
      <c r="E535" s="173"/>
      <c r="F535" s="173"/>
      <c r="G535" s="173"/>
      <c r="H535" s="173"/>
      <c r="I535" s="173"/>
      <c r="J535" s="173"/>
      <c r="K535" s="173"/>
      <c r="L535" s="173"/>
      <c r="M535" s="173"/>
      <c r="N535" s="173"/>
      <c r="O535" s="173"/>
      <c r="P535" s="173"/>
      <c r="Q535" s="173"/>
      <c r="R535" s="173"/>
      <c r="S535" s="173"/>
      <c r="T535" s="173"/>
      <c r="U535" s="173"/>
      <c r="V535" s="173"/>
      <c r="W535" s="173"/>
      <c r="X535" s="173"/>
      <c r="Y535" s="173"/>
      <c r="Z535" s="173"/>
      <c r="AA535" s="173"/>
    </row>
    <row r="536">
      <c r="A536" s="182"/>
      <c r="B536" s="182"/>
      <c r="C536" s="172"/>
      <c r="D536" s="172"/>
      <c r="E536" s="173"/>
      <c r="F536" s="173"/>
      <c r="G536" s="173"/>
      <c r="H536" s="173"/>
      <c r="I536" s="173"/>
      <c r="J536" s="173"/>
      <c r="K536" s="173"/>
      <c r="L536" s="173"/>
      <c r="M536" s="173"/>
      <c r="N536" s="173"/>
      <c r="O536" s="173"/>
      <c r="P536" s="173"/>
      <c r="Q536" s="173"/>
      <c r="R536" s="173"/>
      <c r="S536" s="173"/>
      <c r="T536" s="173"/>
      <c r="U536" s="173"/>
      <c r="V536" s="173"/>
      <c r="W536" s="173"/>
      <c r="X536" s="173"/>
      <c r="Y536" s="173"/>
      <c r="Z536" s="173"/>
      <c r="AA536" s="173"/>
    </row>
    <row r="537">
      <c r="A537" s="182"/>
      <c r="B537" s="182"/>
      <c r="C537" s="172"/>
      <c r="D537" s="172"/>
      <c r="E537" s="173"/>
      <c r="F537" s="173"/>
      <c r="G537" s="173"/>
      <c r="H537" s="173"/>
      <c r="I537" s="173"/>
      <c r="J537" s="173"/>
      <c r="K537" s="173"/>
      <c r="L537" s="173"/>
      <c r="M537" s="173"/>
      <c r="N537" s="173"/>
      <c r="O537" s="173"/>
      <c r="P537" s="173"/>
      <c r="Q537" s="173"/>
      <c r="R537" s="173"/>
      <c r="S537" s="173"/>
      <c r="T537" s="173"/>
      <c r="U537" s="173"/>
      <c r="V537" s="173"/>
      <c r="W537" s="173"/>
      <c r="X537" s="173"/>
      <c r="Y537" s="173"/>
      <c r="Z537" s="173"/>
      <c r="AA537" s="173"/>
    </row>
    <row r="538">
      <c r="A538" s="182"/>
      <c r="B538" s="182"/>
      <c r="C538" s="172"/>
      <c r="D538" s="172"/>
      <c r="E538" s="173"/>
      <c r="F538" s="173"/>
      <c r="G538" s="173"/>
      <c r="H538" s="173"/>
      <c r="I538" s="173"/>
      <c r="J538" s="173"/>
      <c r="K538" s="173"/>
      <c r="L538" s="173"/>
      <c r="M538" s="173"/>
      <c r="N538" s="173"/>
      <c r="O538" s="173"/>
      <c r="P538" s="173"/>
      <c r="Q538" s="173"/>
      <c r="R538" s="173"/>
      <c r="S538" s="173"/>
      <c r="T538" s="173"/>
      <c r="U538" s="173"/>
      <c r="V538" s="173"/>
      <c r="W538" s="173"/>
      <c r="X538" s="173"/>
      <c r="Y538" s="173"/>
      <c r="Z538" s="173"/>
      <c r="AA538" s="173"/>
    </row>
    <row r="539">
      <c r="A539" s="182"/>
      <c r="B539" s="182"/>
      <c r="C539" s="172"/>
      <c r="D539" s="172"/>
      <c r="E539" s="173"/>
      <c r="F539" s="173"/>
      <c r="G539" s="173"/>
      <c r="H539" s="173"/>
      <c r="I539" s="173"/>
      <c r="J539" s="173"/>
      <c r="K539" s="173"/>
      <c r="L539" s="173"/>
      <c r="M539" s="173"/>
      <c r="N539" s="173"/>
      <c r="O539" s="173"/>
      <c r="P539" s="173"/>
      <c r="Q539" s="173"/>
      <c r="R539" s="173"/>
      <c r="S539" s="173"/>
      <c r="T539" s="173"/>
      <c r="U539" s="173"/>
      <c r="V539" s="173"/>
      <c r="W539" s="173"/>
      <c r="X539" s="173"/>
      <c r="Y539" s="173"/>
      <c r="Z539" s="173"/>
      <c r="AA539" s="173"/>
    </row>
    <row r="540">
      <c r="A540" s="182"/>
      <c r="B540" s="182"/>
      <c r="C540" s="172"/>
      <c r="D540" s="172"/>
      <c r="E540" s="173"/>
      <c r="F540" s="173"/>
      <c r="G540" s="173"/>
      <c r="H540" s="173"/>
      <c r="I540" s="173"/>
      <c r="J540" s="173"/>
      <c r="K540" s="173"/>
      <c r="L540" s="173"/>
      <c r="M540" s="173"/>
      <c r="N540" s="173"/>
      <c r="O540" s="173"/>
      <c r="P540" s="173"/>
      <c r="Q540" s="173"/>
      <c r="R540" s="173"/>
      <c r="S540" s="173"/>
      <c r="T540" s="173"/>
      <c r="U540" s="173"/>
      <c r="V540" s="173"/>
      <c r="W540" s="173"/>
      <c r="X540" s="173"/>
      <c r="Y540" s="173"/>
      <c r="Z540" s="173"/>
      <c r="AA540" s="173"/>
    </row>
    <row r="541">
      <c r="A541" s="182"/>
      <c r="B541" s="182"/>
      <c r="C541" s="172"/>
      <c r="D541" s="172"/>
      <c r="E541" s="173"/>
      <c r="F541" s="173"/>
      <c r="G541" s="173"/>
      <c r="H541" s="173"/>
      <c r="I541" s="173"/>
      <c r="J541" s="173"/>
      <c r="K541" s="173"/>
      <c r="L541" s="173"/>
      <c r="M541" s="173"/>
      <c r="N541" s="173"/>
      <c r="O541" s="173"/>
      <c r="P541" s="173"/>
      <c r="Q541" s="173"/>
      <c r="R541" s="173"/>
      <c r="S541" s="173"/>
      <c r="T541" s="173"/>
      <c r="U541" s="173"/>
      <c r="V541" s="173"/>
      <c r="W541" s="173"/>
      <c r="X541" s="173"/>
      <c r="Y541" s="173"/>
      <c r="Z541" s="173"/>
      <c r="AA541" s="173"/>
    </row>
    <row r="542">
      <c r="A542" s="182"/>
      <c r="B542" s="182"/>
      <c r="C542" s="172"/>
      <c r="D542" s="172"/>
      <c r="E542" s="173"/>
      <c r="F542" s="173"/>
      <c r="G542" s="173"/>
      <c r="H542" s="173"/>
      <c r="I542" s="173"/>
      <c r="J542" s="173"/>
      <c r="K542" s="173"/>
      <c r="L542" s="173"/>
      <c r="M542" s="173"/>
      <c r="N542" s="173"/>
      <c r="O542" s="173"/>
      <c r="P542" s="173"/>
      <c r="Q542" s="173"/>
      <c r="R542" s="173"/>
      <c r="S542" s="173"/>
      <c r="T542" s="173"/>
      <c r="U542" s="173"/>
      <c r="V542" s="173"/>
      <c r="W542" s="173"/>
      <c r="X542" s="173"/>
      <c r="Y542" s="173"/>
      <c r="Z542" s="173"/>
      <c r="AA542" s="173"/>
    </row>
    <row r="543">
      <c r="A543" s="182"/>
      <c r="B543" s="182"/>
      <c r="C543" s="172"/>
      <c r="D543" s="172"/>
      <c r="E543" s="173"/>
      <c r="F543" s="173"/>
      <c r="G543" s="173"/>
      <c r="H543" s="173"/>
      <c r="I543" s="173"/>
      <c r="J543" s="173"/>
      <c r="K543" s="173"/>
      <c r="L543" s="173"/>
      <c r="M543" s="173"/>
      <c r="N543" s="173"/>
      <c r="O543" s="173"/>
      <c r="P543" s="173"/>
      <c r="Q543" s="173"/>
      <c r="R543" s="173"/>
      <c r="S543" s="173"/>
      <c r="T543" s="173"/>
      <c r="U543" s="173"/>
      <c r="V543" s="173"/>
      <c r="W543" s="173"/>
      <c r="X543" s="173"/>
      <c r="Y543" s="173"/>
      <c r="Z543" s="173"/>
      <c r="AA543" s="173"/>
    </row>
    <row r="544">
      <c r="A544" s="182"/>
      <c r="B544" s="182"/>
      <c r="C544" s="172"/>
      <c r="D544" s="172"/>
      <c r="E544" s="173"/>
      <c r="F544" s="173"/>
      <c r="G544" s="173"/>
      <c r="H544" s="173"/>
      <c r="I544" s="173"/>
      <c r="J544" s="173"/>
      <c r="K544" s="173"/>
      <c r="L544" s="173"/>
      <c r="M544" s="173"/>
      <c r="N544" s="173"/>
      <c r="O544" s="173"/>
      <c r="P544" s="173"/>
      <c r="Q544" s="173"/>
      <c r="R544" s="173"/>
      <c r="S544" s="173"/>
      <c r="T544" s="173"/>
      <c r="U544" s="173"/>
      <c r="V544" s="173"/>
      <c r="W544" s="173"/>
      <c r="X544" s="173"/>
      <c r="Y544" s="173"/>
      <c r="Z544" s="173"/>
      <c r="AA544" s="173"/>
    </row>
    <row r="545">
      <c r="A545" s="182"/>
      <c r="B545" s="182"/>
      <c r="C545" s="172"/>
      <c r="D545" s="172"/>
      <c r="E545" s="173"/>
      <c r="F545" s="173"/>
      <c r="G545" s="173"/>
      <c r="H545" s="173"/>
      <c r="I545" s="173"/>
      <c r="J545" s="173"/>
      <c r="K545" s="173"/>
      <c r="L545" s="173"/>
      <c r="M545" s="173"/>
      <c r="N545" s="173"/>
      <c r="O545" s="173"/>
      <c r="P545" s="173"/>
      <c r="Q545" s="173"/>
      <c r="R545" s="173"/>
      <c r="S545" s="173"/>
      <c r="T545" s="173"/>
      <c r="U545" s="173"/>
      <c r="V545" s="173"/>
      <c r="W545" s="173"/>
      <c r="X545" s="173"/>
      <c r="Y545" s="173"/>
      <c r="Z545" s="173"/>
      <c r="AA545" s="173"/>
    </row>
    <row r="546">
      <c r="A546" s="182"/>
      <c r="B546" s="182"/>
      <c r="C546" s="172"/>
      <c r="D546" s="172"/>
      <c r="E546" s="173"/>
      <c r="F546" s="173"/>
      <c r="G546" s="173"/>
      <c r="H546" s="173"/>
      <c r="I546" s="173"/>
      <c r="J546" s="173"/>
      <c r="K546" s="173"/>
      <c r="L546" s="173"/>
      <c r="M546" s="173"/>
      <c r="N546" s="173"/>
      <c r="O546" s="173"/>
      <c r="P546" s="173"/>
      <c r="Q546" s="173"/>
      <c r="R546" s="173"/>
      <c r="S546" s="173"/>
      <c r="T546" s="173"/>
      <c r="U546" s="173"/>
      <c r="V546" s="173"/>
      <c r="W546" s="173"/>
      <c r="X546" s="173"/>
      <c r="Y546" s="173"/>
      <c r="Z546" s="173"/>
      <c r="AA546" s="173"/>
    </row>
    <row r="547">
      <c r="A547" s="182"/>
      <c r="B547" s="182"/>
      <c r="C547" s="172"/>
      <c r="D547" s="172"/>
      <c r="E547" s="173"/>
      <c r="F547" s="173"/>
      <c r="G547" s="173"/>
      <c r="H547" s="173"/>
      <c r="I547" s="173"/>
      <c r="J547" s="173"/>
      <c r="K547" s="173"/>
      <c r="L547" s="173"/>
      <c r="M547" s="173"/>
      <c r="N547" s="173"/>
      <c r="O547" s="173"/>
      <c r="P547" s="173"/>
      <c r="Q547" s="173"/>
      <c r="R547" s="173"/>
      <c r="S547" s="173"/>
      <c r="T547" s="173"/>
      <c r="U547" s="173"/>
      <c r="V547" s="173"/>
      <c r="W547" s="173"/>
      <c r="X547" s="173"/>
      <c r="Y547" s="173"/>
      <c r="Z547" s="173"/>
      <c r="AA547" s="173"/>
    </row>
    <row r="548">
      <c r="A548" s="182"/>
      <c r="B548" s="182"/>
      <c r="C548" s="172"/>
      <c r="D548" s="172"/>
      <c r="E548" s="173"/>
      <c r="F548" s="173"/>
      <c r="G548" s="173"/>
      <c r="H548" s="173"/>
      <c r="I548" s="173"/>
      <c r="J548" s="173"/>
      <c r="K548" s="173"/>
      <c r="L548" s="173"/>
      <c r="M548" s="173"/>
      <c r="N548" s="173"/>
      <c r="O548" s="173"/>
      <c r="P548" s="173"/>
      <c r="Q548" s="173"/>
      <c r="R548" s="173"/>
      <c r="S548" s="173"/>
      <c r="T548" s="173"/>
      <c r="U548" s="173"/>
      <c r="V548" s="173"/>
      <c r="W548" s="173"/>
      <c r="X548" s="173"/>
      <c r="Y548" s="173"/>
      <c r="Z548" s="173"/>
      <c r="AA548" s="173"/>
    </row>
    <row r="549">
      <c r="A549" s="182"/>
      <c r="B549" s="182"/>
      <c r="C549" s="172"/>
      <c r="D549" s="172"/>
      <c r="E549" s="173"/>
      <c r="F549" s="173"/>
      <c r="G549" s="173"/>
      <c r="H549" s="173"/>
      <c r="I549" s="173"/>
      <c r="J549" s="173"/>
      <c r="K549" s="173"/>
      <c r="L549" s="173"/>
      <c r="M549" s="173"/>
      <c r="N549" s="173"/>
      <c r="O549" s="173"/>
      <c r="P549" s="173"/>
      <c r="Q549" s="173"/>
      <c r="R549" s="173"/>
      <c r="S549" s="173"/>
      <c r="T549" s="173"/>
      <c r="U549" s="173"/>
      <c r="V549" s="173"/>
      <c r="W549" s="173"/>
      <c r="X549" s="173"/>
      <c r="Y549" s="173"/>
      <c r="Z549" s="173"/>
      <c r="AA549" s="173"/>
    </row>
    <row r="550">
      <c r="A550" s="182"/>
      <c r="B550" s="182"/>
      <c r="C550" s="172"/>
      <c r="D550" s="172"/>
      <c r="E550" s="173"/>
      <c r="F550" s="173"/>
      <c r="G550" s="173"/>
      <c r="H550" s="173"/>
      <c r="I550" s="173"/>
      <c r="J550" s="173"/>
      <c r="K550" s="173"/>
      <c r="L550" s="173"/>
      <c r="M550" s="173"/>
      <c r="N550" s="173"/>
      <c r="O550" s="173"/>
      <c r="P550" s="173"/>
      <c r="Q550" s="173"/>
      <c r="R550" s="173"/>
      <c r="S550" s="173"/>
      <c r="T550" s="173"/>
      <c r="U550" s="173"/>
      <c r="V550" s="173"/>
      <c r="W550" s="173"/>
      <c r="X550" s="173"/>
      <c r="Y550" s="173"/>
      <c r="Z550" s="173"/>
      <c r="AA550" s="173"/>
    </row>
    <row r="551">
      <c r="A551" s="182"/>
      <c r="B551" s="182"/>
      <c r="C551" s="172"/>
      <c r="D551" s="172"/>
      <c r="E551" s="173"/>
      <c r="F551" s="173"/>
      <c r="G551" s="173"/>
      <c r="H551" s="173"/>
      <c r="I551" s="173"/>
      <c r="J551" s="173"/>
      <c r="K551" s="173"/>
      <c r="L551" s="173"/>
      <c r="M551" s="173"/>
      <c r="N551" s="173"/>
      <c r="O551" s="173"/>
      <c r="P551" s="173"/>
      <c r="Q551" s="173"/>
      <c r="R551" s="173"/>
      <c r="S551" s="173"/>
      <c r="T551" s="173"/>
      <c r="U551" s="173"/>
      <c r="V551" s="173"/>
      <c r="W551" s="173"/>
      <c r="X551" s="173"/>
      <c r="Y551" s="173"/>
      <c r="Z551" s="173"/>
      <c r="AA551" s="173"/>
    </row>
    <row r="552">
      <c r="A552" s="182"/>
      <c r="B552" s="182"/>
      <c r="C552" s="172"/>
      <c r="D552" s="172"/>
      <c r="E552" s="173"/>
      <c r="F552" s="173"/>
      <c r="G552" s="173"/>
      <c r="H552" s="173"/>
      <c r="I552" s="173"/>
      <c r="J552" s="173"/>
      <c r="K552" s="173"/>
      <c r="L552" s="173"/>
      <c r="M552" s="173"/>
      <c r="N552" s="173"/>
      <c r="O552" s="173"/>
      <c r="P552" s="173"/>
      <c r="Q552" s="173"/>
      <c r="R552" s="173"/>
      <c r="S552" s="173"/>
      <c r="T552" s="173"/>
      <c r="U552" s="173"/>
      <c r="V552" s="173"/>
      <c r="W552" s="173"/>
      <c r="X552" s="173"/>
      <c r="Y552" s="173"/>
      <c r="Z552" s="173"/>
      <c r="AA552" s="173"/>
    </row>
    <row r="553">
      <c r="A553" s="182"/>
      <c r="B553" s="182"/>
      <c r="C553" s="172"/>
      <c r="D553" s="172"/>
      <c r="E553" s="173"/>
      <c r="F553" s="173"/>
      <c r="G553" s="173"/>
      <c r="H553" s="173"/>
      <c r="I553" s="173"/>
      <c r="J553" s="173"/>
      <c r="K553" s="173"/>
      <c r="L553" s="173"/>
      <c r="M553" s="173"/>
      <c r="N553" s="173"/>
      <c r="O553" s="173"/>
      <c r="P553" s="173"/>
      <c r="Q553" s="173"/>
      <c r="R553" s="173"/>
      <c r="S553" s="173"/>
      <c r="T553" s="173"/>
      <c r="U553" s="173"/>
      <c r="V553" s="173"/>
      <c r="W553" s="173"/>
      <c r="X553" s="173"/>
      <c r="Y553" s="173"/>
      <c r="Z553" s="173"/>
      <c r="AA553" s="173"/>
    </row>
    <row r="554">
      <c r="A554" s="182"/>
      <c r="B554" s="182"/>
      <c r="C554" s="172"/>
      <c r="D554" s="172"/>
      <c r="E554" s="173"/>
      <c r="F554" s="173"/>
      <c r="G554" s="173"/>
      <c r="H554" s="173"/>
      <c r="I554" s="173"/>
      <c r="J554" s="173"/>
      <c r="K554" s="173"/>
      <c r="L554" s="173"/>
      <c r="M554" s="173"/>
      <c r="N554" s="173"/>
      <c r="O554" s="173"/>
      <c r="P554" s="173"/>
      <c r="Q554" s="173"/>
      <c r="R554" s="173"/>
      <c r="S554" s="173"/>
      <c r="T554" s="173"/>
      <c r="U554" s="173"/>
      <c r="V554" s="173"/>
      <c r="W554" s="173"/>
      <c r="X554" s="173"/>
      <c r="Y554" s="173"/>
      <c r="Z554" s="173"/>
      <c r="AA554" s="173"/>
    </row>
    <row r="555">
      <c r="A555" s="182"/>
      <c r="B555" s="182"/>
      <c r="C555" s="172"/>
      <c r="D555" s="172"/>
      <c r="E555" s="173"/>
      <c r="F555" s="173"/>
      <c r="G555" s="173"/>
      <c r="H555" s="173"/>
      <c r="I555" s="173"/>
      <c r="J555" s="173"/>
      <c r="K555" s="173"/>
      <c r="L555" s="173"/>
      <c r="M555" s="173"/>
      <c r="N555" s="173"/>
      <c r="O555" s="173"/>
      <c r="P555" s="173"/>
      <c r="Q555" s="173"/>
      <c r="R555" s="173"/>
      <c r="S555" s="173"/>
      <c r="T555" s="173"/>
      <c r="U555" s="173"/>
      <c r="V555" s="173"/>
      <c r="W555" s="173"/>
      <c r="X555" s="173"/>
      <c r="Y555" s="173"/>
      <c r="Z555" s="173"/>
      <c r="AA555" s="173"/>
    </row>
    <row r="556">
      <c r="A556" s="182"/>
      <c r="B556" s="182"/>
      <c r="C556" s="172"/>
      <c r="D556" s="172"/>
      <c r="E556" s="173"/>
      <c r="F556" s="173"/>
      <c r="G556" s="173"/>
      <c r="H556" s="173"/>
      <c r="I556" s="173"/>
      <c r="J556" s="173"/>
      <c r="K556" s="173"/>
      <c r="L556" s="173"/>
      <c r="M556" s="173"/>
      <c r="N556" s="173"/>
      <c r="O556" s="173"/>
      <c r="P556" s="173"/>
      <c r="Q556" s="173"/>
      <c r="R556" s="173"/>
      <c r="S556" s="173"/>
      <c r="T556" s="173"/>
      <c r="U556" s="173"/>
      <c r="V556" s="173"/>
      <c r="W556" s="173"/>
      <c r="X556" s="173"/>
      <c r="Y556" s="173"/>
      <c r="Z556" s="173"/>
      <c r="AA556" s="173"/>
    </row>
    <row r="557">
      <c r="A557" s="182"/>
      <c r="B557" s="182"/>
      <c r="C557" s="172"/>
      <c r="D557" s="172"/>
      <c r="E557" s="173"/>
      <c r="F557" s="173"/>
      <c r="G557" s="173"/>
      <c r="H557" s="173"/>
      <c r="I557" s="173"/>
      <c r="J557" s="173"/>
      <c r="K557" s="173"/>
      <c r="L557" s="173"/>
      <c r="M557" s="173"/>
      <c r="N557" s="173"/>
      <c r="O557" s="173"/>
      <c r="P557" s="173"/>
      <c r="Q557" s="173"/>
      <c r="R557" s="173"/>
      <c r="S557" s="173"/>
      <c r="T557" s="173"/>
      <c r="U557" s="173"/>
      <c r="V557" s="173"/>
      <c r="W557" s="173"/>
      <c r="X557" s="173"/>
      <c r="Y557" s="173"/>
      <c r="Z557" s="173"/>
      <c r="AA557" s="173"/>
    </row>
    <row r="558">
      <c r="A558" s="182"/>
      <c r="B558" s="182"/>
      <c r="C558" s="172"/>
      <c r="D558" s="172"/>
      <c r="E558" s="173"/>
      <c r="F558" s="173"/>
      <c r="G558" s="173"/>
      <c r="H558" s="173"/>
      <c r="I558" s="173"/>
      <c r="J558" s="173"/>
      <c r="K558" s="173"/>
      <c r="L558" s="173"/>
      <c r="M558" s="173"/>
      <c r="N558" s="173"/>
      <c r="O558" s="173"/>
      <c r="P558" s="173"/>
      <c r="Q558" s="173"/>
      <c r="R558" s="173"/>
      <c r="S558" s="173"/>
      <c r="T558" s="173"/>
      <c r="U558" s="173"/>
      <c r="V558" s="173"/>
      <c r="W558" s="173"/>
      <c r="X558" s="173"/>
      <c r="Y558" s="173"/>
      <c r="Z558" s="173"/>
      <c r="AA558" s="173"/>
    </row>
    <row r="559">
      <c r="A559" s="182"/>
      <c r="B559" s="182"/>
      <c r="C559" s="172"/>
      <c r="D559" s="172"/>
      <c r="E559" s="173"/>
      <c r="F559" s="173"/>
      <c r="G559" s="173"/>
      <c r="H559" s="173"/>
      <c r="I559" s="173"/>
      <c r="J559" s="173"/>
      <c r="K559" s="173"/>
      <c r="L559" s="173"/>
      <c r="M559" s="173"/>
      <c r="N559" s="173"/>
      <c r="O559" s="173"/>
      <c r="P559" s="173"/>
      <c r="Q559" s="173"/>
      <c r="R559" s="173"/>
      <c r="S559" s="173"/>
      <c r="T559" s="173"/>
      <c r="U559" s="173"/>
      <c r="V559" s="173"/>
      <c r="W559" s="173"/>
      <c r="X559" s="173"/>
      <c r="Y559" s="173"/>
      <c r="Z559" s="173"/>
      <c r="AA559" s="173"/>
    </row>
    <row r="560">
      <c r="A560" s="182"/>
      <c r="B560" s="182"/>
      <c r="C560" s="172"/>
      <c r="D560" s="172"/>
      <c r="E560" s="173"/>
      <c r="F560" s="173"/>
      <c r="G560" s="173"/>
      <c r="H560" s="173"/>
      <c r="I560" s="173"/>
      <c r="J560" s="173"/>
      <c r="K560" s="173"/>
      <c r="L560" s="173"/>
      <c r="M560" s="173"/>
      <c r="N560" s="173"/>
      <c r="O560" s="173"/>
      <c r="P560" s="173"/>
      <c r="Q560" s="173"/>
      <c r="R560" s="173"/>
      <c r="S560" s="173"/>
      <c r="T560" s="173"/>
      <c r="U560" s="173"/>
      <c r="V560" s="173"/>
      <c r="W560" s="173"/>
      <c r="X560" s="173"/>
      <c r="Y560" s="173"/>
      <c r="Z560" s="173"/>
      <c r="AA560" s="173"/>
    </row>
    <row r="561">
      <c r="A561" s="182"/>
      <c r="B561" s="182"/>
      <c r="C561" s="172"/>
      <c r="D561" s="172"/>
      <c r="E561" s="173"/>
      <c r="F561" s="173"/>
      <c r="G561" s="173"/>
      <c r="H561" s="173"/>
      <c r="I561" s="173"/>
      <c r="J561" s="173"/>
      <c r="K561" s="173"/>
      <c r="L561" s="173"/>
      <c r="M561" s="173"/>
      <c r="N561" s="173"/>
      <c r="O561" s="173"/>
      <c r="P561" s="173"/>
      <c r="Q561" s="173"/>
      <c r="R561" s="173"/>
      <c r="S561" s="173"/>
      <c r="T561" s="173"/>
      <c r="U561" s="173"/>
      <c r="V561" s="173"/>
      <c r="W561" s="173"/>
      <c r="X561" s="173"/>
      <c r="Y561" s="173"/>
      <c r="Z561" s="173"/>
      <c r="AA561" s="173"/>
    </row>
    <row r="562">
      <c r="A562" s="182"/>
      <c r="B562" s="182"/>
      <c r="C562" s="172"/>
      <c r="D562" s="172"/>
      <c r="E562" s="173"/>
      <c r="F562" s="173"/>
      <c r="G562" s="173"/>
      <c r="H562" s="173"/>
      <c r="I562" s="173"/>
      <c r="J562" s="173"/>
      <c r="K562" s="173"/>
      <c r="L562" s="173"/>
      <c r="M562" s="173"/>
      <c r="N562" s="173"/>
      <c r="O562" s="173"/>
      <c r="P562" s="173"/>
      <c r="Q562" s="173"/>
      <c r="R562" s="173"/>
      <c r="S562" s="173"/>
      <c r="T562" s="173"/>
      <c r="U562" s="173"/>
      <c r="V562" s="173"/>
      <c r="W562" s="173"/>
      <c r="X562" s="173"/>
      <c r="Y562" s="173"/>
      <c r="Z562" s="173"/>
      <c r="AA562" s="173"/>
    </row>
    <row r="563">
      <c r="A563" s="182"/>
      <c r="B563" s="182"/>
      <c r="C563" s="172"/>
      <c r="D563" s="172"/>
      <c r="E563" s="173"/>
      <c r="F563" s="173"/>
      <c r="G563" s="173"/>
      <c r="H563" s="173"/>
      <c r="I563" s="173"/>
      <c r="J563" s="173"/>
      <c r="K563" s="173"/>
      <c r="L563" s="173"/>
      <c r="M563" s="173"/>
      <c r="N563" s="173"/>
      <c r="O563" s="173"/>
      <c r="P563" s="173"/>
      <c r="Q563" s="173"/>
      <c r="R563" s="173"/>
      <c r="S563" s="173"/>
      <c r="T563" s="173"/>
      <c r="U563" s="173"/>
      <c r="V563" s="173"/>
      <c r="W563" s="173"/>
      <c r="X563" s="173"/>
      <c r="Y563" s="173"/>
      <c r="Z563" s="173"/>
      <c r="AA563" s="173"/>
    </row>
    <row r="564">
      <c r="A564" s="182"/>
      <c r="B564" s="182"/>
      <c r="C564" s="172"/>
      <c r="D564" s="172"/>
      <c r="E564" s="173"/>
      <c r="F564" s="173"/>
      <c r="G564" s="173"/>
      <c r="H564" s="173"/>
      <c r="I564" s="173"/>
      <c r="J564" s="173"/>
      <c r="K564" s="173"/>
      <c r="L564" s="173"/>
      <c r="M564" s="173"/>
      <c r="N564" s="173"/>
      <c r="O564" s="173"/>
      <c r="P564" s="173"/>
      <c r="Q564" s="173"/>
      <c r="R564" s="173"/>
      <c r="S564" s="173"/>
      <c r="T564" s="173"/>
      <c r="U564" s="173"/>
      <c r="V564" s="173"/>
      <c r="W564" s="173"/>
      <c r="X564" s="173"/>
      <c r="Y564" s="173"/>
      <c r="Z564" s="173"/>
      <c r="AA564" s="173"/>
    </row>
    <row r="565">
      <c r="A565" s="182"/>
      <c r="B565" s="182"/>
      <c r="C565" s="172"/>
      <c r="D565" s="172"/>
      <c r="E565" s="173"/>
      <c r="F565" s="173"/>
      <c r="G565" s="173"/>
      <c r="H565" s="173"/>
      <c r="I565" s="173"/>
      <c r="J565" s="173"/>
      <c r="K565" s="173"/>
      <c r="L565" s="173"/>
      <c r="M565" s="173"/>
      <c r="N565" s="173"/>
      <c r="O565" s="173"/>
      <c r="P565" s="173"/>
      <c r="Q565" s="173"/>
      <c r="R565" s="173"/>
      <c r="S565" s="173"/>
      <c r="T565" s="173"/>
      <c r="U565" s="173"/>
      <c r="V565" s="173"/>
      <c r="W565" s="173"/>
      <c r="X565" s="173"/>
      <c r="Y565" s="173"/>
      <c r="Z565" s="173"/>
      <c r="AA565" s="173"/>
    </row>
    <row r="566">
      <c r="A566" s="182"/>
      <c r="B566" s="182"/>
      <c r="C566" s="172"/>
      <c r="D566" s="172"/>
      <c r="E566" s="173"/>
      <c r="F566" s="173"/>
      <c r="G566" s="173"/>
      <c r="H566" s="173"/>
      <c r="I566" s="173"/>
      <c r="J566" s="173"/>
      <c r="K566" s="173"/>
      <c r="L566" s="173"/>
      <c r="M566" s="173"/>
      <c r="N566" s="173"/>
      <c r="O566" s="173"/>
      <c r="P566" s="173"/>
      <c r="Q566" s="173"/>
      <c r="R566" s="173"/>
      <c r="S566" s="173"/>
      <c r="T566" s="173"/>
      <c r="U566" s="173"/>
      <c r="V566" s="173"/>
      <c r="W566" s="173"/>
      <c r="X566" s="173"/>
      <c r="Y566" s="173"/>
      <c r="Z566" s="173"/>
      <c r="AA566" s="173"/>
    </row>
    <row r="567">
      <c r="A567" s="182"/>
      <c r="B567" s="182"/>
      <c r="C567" s="172"/>
      <c r="D567" s="172"/>
      <c r="E567" s="173"/>
      <c r="F567" s="173"/>
      <c r="G567" s="173"/>
      <c r="H567" s="173"/>
      <c r="I567" s="173"/>
      <c r="J567" s="173"/>
      <c r="K567" s="173"/>
      <c r="L567" s="173"/>
      <c r="M567" s="173"/>
      <c r="N567" s="173"/>
      <c r="O567" s="173"/>
      <c r="P567" s="173"/>
      <c r="Q567" s="173"/>
      <c r="R567" s="173"/>
      <c r="S567" s="173"/>
      <c r="T567" s="173"/>
      <c r="U567" s="173"/>
      <c r="V567" s="173"/>
      <c r="W567" s="173"/>
      <c r="X567" s="173"/>
      <c r="Y567" s="173"/>
      <c r="Z567" s="173"/>
      <c r="AA567" s="173"/>
    </row>
    <row r="568">
      <c r="A568" s="182"/>
      <c r="B568" s="182"/>
      <c r="C568" s="172"/>
      <c r="D568" s="172"/>
      <c r="E568" s="173"/>
      <c r="F568" s="173"/>
      <c r="G568" s="173"/>
      <c r="H568" s="173"/>
      <c r="I568" s="173"/>
      <c r="J568" s="173"/>
      <c r="K568" s="173"/>
      <c r="L568" s="173"/>
      <c r="M568" s="173"/>
      <c r="N568" s="173"/>
      <c r="O568" s="173"/>
      <c r="P568" s="173"/>
      <c r="Q568" s="173"/>
      <c r="R568" s="173"/>
      <c r="S568" s="173"/>
      <c r="T568" s="173"/>
      <c r="U568" s="173"/>
      <c r="V568" s="173"/>
      <c r="W568" s="173"/>
      <c r="X568" s="173"/>
      <c r="Y568" s="173"/>
      <c r="Z568" s="173"/>
      <c r="AA568" s="173"/>
    </row>
    <row r="569">
      <c r="A569" s="182"/>
      <c r="B569" s="182"/>
      <c r="C569" s="172"/>
      <c r="D569" s="172"/>
      <c r="E569" s="173"/>
      <c r="F569" s="173"/>
      <c r="G569" s="173"/>
      <c r="H569" s="173"/>
      <c r="I569" s="173"/>
      <c r="J569" s="173"/>
      <c r="K569" s="173"/>
      <c r="L569" s="173"/>
      <c r="M569" s="173"/>
      <c r="N569" s="173"/>
      <c r="O569" s="173"/>
      <c r="P569" s="173"/>
      <c r="Q569" s="173"/>
      <c r="R569" s="173"/>
      <c r="S569" s="173"/>
      <c r="T569" s="173"/>
      <c r="U569" s="173"/>
      <c r="V569" s="173"/>
      <c r="W569" s="173"/>
      <c r="X569" s="173"/>
      <c r="Y569" s="173"/>
      <c r="Z569" s="173"/>
      <c r="AA569" s="173"/>
    </row>
    <row r="570">
      <c r="A570" s="182"/>
      <c r="B570" s="182"/>
      <c r="C570" s="172"/>
      <c r="D570" s="172"/>
      <c r="E570" s="173"/>
      <c r="F570" s="173"/>
      <c r="G570" s="173"/>
      <c r="H570" s="173"/>
      <c r="I570" s="173"/>
      <c r="J570" s="173"/>
      <c r="K570" s="173"/>
      <c r="L570" s="173"/>
      <c r="M570" s="173"/>
      <c r="N570" s="173"/>
      <c r="O570" s="173"/>
      <c r="P570" s="173"/>
      <c r="Q570" s="173"/>
      <c r="R570" s="173"/>
      <c r="S570" s="173"/>
      <c r="T570" s="173"/>
      <c r="U570" s="173"/>
      <c r="V570" s="173"/>
      <c r="W570" s="173"/>
      <c r="X570" s="173"/>
      <c r="Y570" s="173"/>
      <c r="Z570" s="173"/>
      <c r="AA570" s="173"/>
    </row>
    <row r="571">
      <c r="A571" s="182"/>
      <c r="B571" s="182"/>
      <c r="C571" s="172"/>
      <c r="D571" s="172"/>
      <c r="E571" s="173"/>
      <c r="F571" s="173"/>
      <c r="G571" s="173"/>
      <c r="H571" s="173"/>
      <c r="I571" s="173"/>
      <c r="J571" s="173"/>
      <c r="K571" s="173"/>
      <c r="L571" s="173"/>
      <c r="M571" s="173"/>
      <c r="N571" s="173"/>
      <c r="O571" s="173"/>
      <c r="P571" s="173"/>
      <c r="Q571" s="173"/>
      <c r="R571" s="173"/>
      <c r="S571" s="173"/>
      <c r="T571" s="173"/>
      <c r="U571" s="173"/>
      <c r="V571" s="173"/>
      <c r="W571" s="173"/>
      <c r="X571" s="173"/>
      <c r="Y571" s="173"/>
      <c r="Z571" s="173"/>
      <c r="AA571" s="173"/>
    </row>
    <row r="572">
      <c r="A572" s="182"/>
      <c r="B572" s="182"/>
      <c r="C572" s="172"/>
      <c r="D572" s="172"/>
      <c r="E572" s="173"/>
      <c r="F572" s="173"/>
      <c r="G572" s="173"/>
      <c r="H572" s="173"/>
      <c r="I572" s="173"/>
      <c r="J572" s="173"/>
      <c r="K572" s="173"/>
      <c r="L572" s="173"/>
      <c r="M572" s="173"/>
      <c r="N572" s="173"/>
      <c r="O572" s="173"/>
      <c r="P572" s="173"/>
      <c r="Q572" s="173"/>
      <c r="R572" s="173"/>
      <c r="S572" s="173"/>
      <c r="T572" s="173"/>
      <c r="U572" s="173"/>
      <c r="V572" s="173"/>
      <c r="W572" s="173"/>
      <c r="X572" s="173"/>
      <c r="Y572" s="173"/>
      <c r="Z572" s="173"/>
      <c r="AA572" s="173"/>
    </row>
    <row r="573">
      <c r="A573" s="182"/>
      <c r="B573" s="182"/>
      <c r="C573" s="172"/>
      <c r="D573" s="172"/>
      <c r="E573" s="173"/>
      <c r="F573" s="173"/>
      <c r="G573" s="173"/>
      <c r="H573" s="173"/>
      <c r="I573" s="173"/>
      <c r="J573" s="173"/>
      <c r="K573" s="173"/>
      <c r="L573" s="173"/>
      <c r="M573" s="173"/>
      <c r="N573" s="173"/>
      <c r="O573" s="173"/>
      <c r="P573" s="173"/>
      <c r="Q573" s="173"/>
      <c r="R573" s="173"/>
      <c r="S573" s="173"/>
      <c r="T573" s="173"/>
      <c r="U573" s="173"/>
      <c r="V573" s="173"/>
      <c r="W573" s="173"/>
      <c r="X573" s="173"/>
      <c r="Y573" s="173"/>
      <c r="Z573" s="173"/>
      <c r="AA573" s="173"/>
    </row>
    <row r="574">
      <c r="A574" s="182"/>
      <c r="B574" s="182"/>
      <c r="C574" s="172"/>
      <c r="D574" s="172"/>
      <c r="E574" s="173"/>
      <c r="F574" s="173"/>
      <c r="G574" s="173"/>
      <c r="H574" s="173"/>
      <c r="I574" s="173"/>
      <c r="J574" s="173"/>
      <c r="K574" s="173"/>
      <c r="L574" s="173"/>
      <c r="M574" s="173"/>
      <c r="N574" s="173"/>
      <c r="O574" s="173"/>
      <c r="P574" s="173"/>
      <c r="Q574" s="173"/>
      <c r="R574" s="173"/>
      <c r="S574" s="173"/>
      <c r="T574" s="173"/>
      <c r="U574" s="173"/>
      <c r="V574" s="173"/>
      <c r="W574" s="173"/>
      <c r="X574" s="173"/>
      <c r="Y574" s="173"/>
      <c r="Z574" s="173"/>
      <c r="AA574" s="173"/>
    </row>
    <row r="575">
      <c r="A575" s="182"/>
      <c r="B575" s="182"/>
      <c r="C575" s="172"/>
      <c r="D575" s="172"/>
      <c r="E575" s="173"/>
      <c r="F575" s="173"/>
      <c r="G575" s="173"/>
      <c r="H575" s="173"/>
      <c r="I575" s="173"/>
      <c r="J575" s="173"/>
      <c r="K575" s="173"/>
      <c r="L575" s="173"/>
      <c r="M575" s="173"/>
      <c r="N575" s="173"/>
      <c r="O575" s="173"/>
      <c r="P575" s="173"/>
      <c r="Q575" s="173"/>
      <c r="R575" s="173"/>
      <c r="S575" s="173"/>
      <c r="T575" s="173"/>
      <c r="U575" s="173"/>
      <c r="V575" s="173"/>
      <c r="W575" s="173"/>
      <c r="X575" s="173"/>
      <c r="Y575" s="173"/>
      <c r="Z575" s="173"/>
      <c r="AA575" s="173"/>
    </row>
    <row r="576">
      <c r="A576" s="182"/>
      <c r="B576" s="182"/>
      <c r="C576" s="172"/>
      <c r="D576" s="172"/>
      <c r="E576" s="173"/>
      <c r="F576" s="173"/>
      <c r="G576" s="173"/>
      <c r="H576" s="173"/>
      <c r="I576" s="173"/>
      <c r="J576" s="173"/>
      <c r="K576" s="173"/>
      <c r="L576" s="173"/>
      <c r="M576" s="173"/>
      <c r="N576" s="173"/>
      <c r="O576" s="173"/>
      <c r="P576" s="173"/>
      <c r="Q576" s="173"/>
      <c r="R576" s="173"/>
      <c r="S576" s="173"/>
      <c r="T576" s="173"/>
      <c r="U576" s="173"/>
      <c r="V576" s="173"/>
      <c r="W576" s="173"/>
      <c r="X576" s="173"/>
      <c r="Y576" s="173"/>
      <c r="Z576" s="173"/>
      <c r="AA576" s="173"/>
    </row>
    <row r="577">
      <c r="A577" s="182"/>
      <c r="B577" s="182"/>
      <c r="C577" s="172"/>
      <c r="D577" s="172"/>
      <c r="E577" s="173"/>
      <c r="F577" s="173"/>
      <c r="G577" s="173"/>
      <c r="H577" s="173"/>
      <c r="I577" s="173"/>
      <c r="J577" s="173"/>
      <c r="K577" s="173"/>
      <c r="L577" s="173"/>
      <c r="M577" s="173"/>
      <c r="N577" s="173"/>
      <c r="O577" s="173"/>
      <c r="P577" s="173"/>
      <c r="Q577" s="173"/>
      <c r="R577" s="173"/>
      <c r="S577" s="173"/>
      <c r="T577" s="173"/>
      <c r="U577" s="173"/>
      <c r="V577" s="173"/>
      <c r="W577" s="173"/>
      <c r="X577" s="173"/>
      <c r="Y577" s="173"/>
      <c r="Z577" s="173"/>
      <c r="AA577" s="173"/>
    </row>
    <row r="578">
      <c r="A578" s="182"/>
      <c r="B578" s="182"/>
      <c r="C578" s="172"/>
      <c r="D578" s="172"/>
      <c r="E578" s="173"/>
      <c r="F578" s="173"/>
      <c r="G578" s="173"/>
      <c r="H578" s="173"/>
      <c r="I578" s="173"/>
      <c r="J578" s="173"/>
      <c r="K578" s="173"/>
      <c r="L578" s="173"/>
      <c r="M578" s="173"/>
      <c r="N578" s="173"/>
      <c r="O578" s="173"/>
      <c r="P578" s="173"/>
      <c r="Q578" s="173"/>
      <c r="R578" s="173"/>
      <c r="S578" s="173"/>
      <c r="T578" s="173"/>
      <c r="U578" s="173"/>
      <c r="V578" s="173"/>
      <c r="W578" s="173"/>
      <c r="X578" s="173"/>
      <c r="Y578" s="173"/>
      <c r="Z578" s="173"/>
      <c r="AA578" s="173"/>
    </row>
    <row r="579">
      <c r="A579" s="182"/>
      <c r="B579" s="182"/>
      <c r="C579" s="172"/>
      <c r="D579" s="172"/>
      <c r="E579" s="173"/>
      <c r="F579" s="173"/>
      <c r="G579" s="173"/>
      <c r="H579" s="173"/>
      <c r="I579" s="173"/>
      <c r="J579" s="173"/>
      <c r="K579" s="173"/>
      <c r="L579" s="173"/>
      <c r="M579" s="173"/>
      <c r="N579" s="173"/>
      <c r="O579" s="173"/>
      <c r="P579" s="173"/>
      <c r="Q579" s="173"/>
      <c r="R579" s="173"/>
      <c r="S579" s="173"/>
      <c r="T579" s="173"/>
      <c r="U579" s="173"/>
      <c r="V579" s="173"/>
      <c r="W579" s="173"/>
      <c r="X579" s="173"/>
      <c r="Y579" s="173"/>
      <c r="Z579" s="173"/>
      <c r="AA579" s="173"/>
    </row>
    <row r="580">
      <c r="A580" s="182"/>
      <c r="B580" s="182"/>
      <c r="C580" s="172"/>
      <c r="D580" s="172"/>
      <c r="E580" s="173"/>
      <c r="F580" s="173"/>
      <c r="G580" s="173"/>
      <c r="H580" s="173"/>
      <c r="I580" s="173"/>
      <c r="J580" s="173"/>
      <c r="K580" s="173"/>
      <c r="L580" s="173"/>
      <c r="M580" s="173"/>
      <c r="N580" s="173"/>
      <c r="O580" s="173"/>
      <c r="P580" s="173"/>
      <c r="Q580" s="173"/>
      <c r="R580" s="173"/>
      <c r="S580" s="173"/>
      <c r="T580" s="173"/>
      <c r="U580" s="173"/>
      <c r="V580" s="173"/>
      <c r="W580" s="173"/>
      <c r="X580" s="173"/>
      <c r="Y580" s="173"/>
      <c r="Z580" s="173"/>
      <c r="AA580" s="173"/>
    </row>
    <row r="581">
      <c r="A581" s="182"/>
      <c r="B581" s="182"/>
      <c r="C581" s="172"/>
      <c r="D581" s="172"/>
      <c r="E581" s="173"/>
      <c r="F581" s="173"/>
      <c r="G581" s="173"/>
      <c r="H581" s="173"/>
      <c r="I581" s="173"/>
      <c r="J581" s="173"/>
      <c r="K581" s="173"/>
      <c r="L581" s="173"/>
      <c r="M581" s="173"/>
      <c r="N581" s="173"/>
      <c r="O581" s="173"/>
      <c r="P581" s="173"/>
      <c r="Q581" s="173"/>
      <c r="R581" s="173"/>
      <c r="S581" s="173"/>
      <c r="T581" s="173"/>
      <c r="U581" s="173"/>
      <c r="V581" s="173"/>
      <c r="W581" s="173"/>
      <c r="X581" s="173"/>
      <c r="Y581" s="173"/>
      <c r="Z581" s="173"/>
      <c r="AA581" s="173"/>
    </row>
    <row r="582">
      <c r="A582" s="182"/>
      <c r="B582" s="182"/>
      <c r="C582" s="172"/>
      <c r="D582" s="172"/>
      <c r="E582" s="173"/>
      <c r="F582" s="173"/>
      <c r="G582" s="173"/>
      <c r="H582" s="173"/>
      <c r="I582" s="173"/>
      <c r="J582" s="173"/>
      <c r="K582" s="173"/>
      <c r="L582" s="173"/>
      <c r="M582" s="173"/>
      <c r="N582" s="173"/>
      <c r="O582" s="173"/>
      <c r="P582" s="173"/>
      <c r="Q582" s="173"/>
      <c r="R582" s="173"/>
      <c r="S582" s="173"/>
      <c r="T582" s="173"/>
      <c r="U582" s="173"/>
      <c r="V582" s="173"/>
      <c r="W582" s="173"/>
      <c r="X582" s="173"/>
      <c r="Y582" s="173"/>
      <c r="Z582" s="173"/>
      <c r="AA582" s="173"/>
    </row>
    <row r="583">
      <c r="A583" s="182"/>
      <c r="B583" s="182"/>
      <c r="C583" s="172"/>
      <c r="D583" s="172"/>
      <c r="E583" s="173"/>
      <c r="F583" s="173"/>
      <c r="G583" s="173"/>
      <c r="H583" s="173"/>
      <c r="I583" s="173"/>
      <c r="J583" s="173"/>
      <c r="K583" s="173"/>
      <c r="L583" s="173"/>
      <c r="M583" s="173"/>
      <c r="N583" s="173"/>
      <c r="O583" s="173"/>
      <c r="P583" s="173"/>
      <c r="Q583" s="173"/>
      <c r="R583" s="173"/>
      <c r="S583" s="173"/>
      <c r="T583" s="173"/>
      <c r="U583" s="173"/>
      <c r="V583" s="173"/>
      <c r="W583" s="173"/>
      <c r="X583" s="173"/>
      <c r="Y583" s="173"/>
      <c r="Z583" s="173"/>
      <c r="AA583" s="173"/>
    </row>
    <row r="584">
      <c r="A584" s="182"/>
      <c r="B584" s="182"/>
      <c r="C584" s="172"/>
      <c r="D584" s="172"/>
      <c r="E584" s="173"/>
      <c r="F584" s="173"/>
      <c r="G584" s="173"/>
      <c r="H584" s="173"/>
      <c r="I584" s="173"/>
      <c r="J584" s="173"/>
      <c r="K584" s="173"/>
      <c r="L584" s="173"/>
      <c r="M584" s="173"/>
      <c r="N584" s="173"/>
      <c r="O584" s="173"/>
      <c r="P584" s="173"/>
      <c r="Q584" s="173"/>
      <c r="R584" s="173"/>
      <c r="S584" s="173"/>
      <c r="T584" s="173"/>
      <c r="U584" s="173"/>
      <c r="V584" s="173"/>
      <c r="W584" s="173"/>
      <c r="X584" s="173"/>
      <c r="Y584" s="173"/>
      <c r="Z584" s="173"/>
      <c r="AA584" s="173"/>
    </row>
    <row r="585">
      <c r="A585" s="182"/>
      <c r="B585" s="182"/>
      <c r="C585" s="172"/>
      <c r="D585" s="172"/>
      <c r="E585" s="173"/>
      <c r="F585" s="173"/>
      <c r="G585" s="173"/>
      <c r="H585" s="173"/>
      <c r="I585" s="173"/>
      <c r="J585" s="173"/>
      <c r="K585" s="173"/>
      <c r="L585" s="173"/>
      <c r="M585" s="173"/>
      <c r="N585" s="173"/>
      <c r="O585" s="173"/>
      <c r="P585" s="173"/>
      <c r="Q585" s="173"/>
      <c r="R585" s="173"/>
      <c r="S585" s="173"/>
      <c r="T585" s="173"/>
      <c r="U585" s="173"/>
      <c r="V585" s="173"/>
      <c r="W585" s="173"/>
      <c r="X585" s="173"/>
      <c r="Y585" s="173"/>
      <c r="Z585" s="173"/>
      <c r="AA585" s="173"/>
    </row>
    <row r="586">
      <c r="A586" s="182"/>
      <c r="B586" s="182"/>
      <c r="C586" s="172"/>
      <c r="D586" s="172"/>
      <c r="E586" s="173"/>
      <c r="F586" s="173"/>
      <c r="G586" s="173"/>
      <c r="H586" s="173"/>
      <c r="I586" s="173"/>
      <c r="J586" s="173"/>
      <c r="K586" s="173"/>
      <c r="L586" s="173"/>
      <c r="M586" s="173"/>
      <c r="N586" s="173"/>
      <c r="O586" s="173"/>
      <c r="P586" s="173"/>
      <c r="Q586" s="173"/>
      <c r="R586" s="173"/>
      <c r="S586" s="173"/>
      <c r="T586" s="173"/>
      <c r="U586" s="173"/>
      <c r="V586" s="173"/>
      <c r="W586" s="173"/>
      <c r="X586" s="173"/>
      <c r="Y586" s="173"/>
      <c r="Z586" s="173"/>
      <c r="AA586" s="173"/>
    </row>
    <row r="587">
      <c r="A587" s="182"/>
      <c r="B587" s="182"/>
      <c r="C587" s="172"/>
      <c r="D587" s="172"/>
      <c r="E587" s="173"/>
      <c r="F587" s="173"/>
      <c r="G587" s="173"/>
      <c r="H587" s="173"/>
      <c r="I587" s="173"/>
      <c r="J587" s="173"/>
      <c r="K587" s="173"/>
      <c r="L587" s="173"/>
      <c r="M587" s="173"/>
      <c r="N587" s="173"/>
      <c r="O587" s="173"/>
      <c r="P587" s="173"/>
      <c r="Q587" s="173"/>
      <c r="R587" s="173"/>
      <c r="S587" s="173"/>
      <c r="T587" s="173"/>
      <c r="U587" s="173"/>
      <c r="V587" s="173"/>
      <c r="W587" s="173"/>
      <c r="X587" s="173"/>
      <c r="Y587" s="173"/>
      <c r="Z587" s="173"/>
      <c r="AA587" s="173"/>
    </row>
    <row r="588">
      <c r="A588" s="182"/>
      <c r="B588" s="182"/>
      <c r="C588" s="172"/>
      <c r="D588" s="172"/>
      <c r="E588" s="173"/>
      <c r="F588" s="173"/>
      <c r="G588" s="173"/>
      <c r="H588" s="173"/>
      <c r="I588" s="173"/>
      <c r="J588" s="173"/>
      <c r="K588" s="173"/>
      <c r="L588" s="173"/>
      <c r="M588" s="173"/>
      <c r="N588" s="173"/>
      <c r="O588" s="173"/>
      <c r="P588" s="173"/>
      <c r="Q588" s="173"/>
      <c r="R588" s="173"/>
      <c r="S588" s="173"/>
      <c r="T588" s="173"/>
      <c r="U588" s="173"/>
      <c r="V588" s="173"/>
      <c r="W588" s="173"/>
      <c r="X588" s="173"/>
      <c r="Y588" s="173"/>
      <c r="Z588" s="173"/>
      <c r="AA588" s="173"/>
    </row>
    <row r="589">
      <c r="A589" s="182"/>
      <c r="B589" s="182"/>
      <c r="C589" s="172"/>
      <c r="D589" s="172"/>
      <c r="E589" s="173"/>
      <c r="F589" s="173"/>
      <c r="G589" s="173"/>
      <c r="H589" s="173"/>
      <c r="I589" s="173"/>
      <c r="J589" s="173"/>
      <c r="K589" s="173"/>
      <c r="L589" s="173"/>
      <c r="M589" s="173"/>
      <c r="N589" s="173"/>
      <c r="O589" s="173"/>
      <c r="P589" s="173"/>
      <c r="Q589" s="173"/>
      <c r="R589" s="173"/>
      <c r="S589" s="173"/>
      <c r="T589" s="173"/>
      <c r="U589" s="173"/>
      <c r="V589" s="173"/>
      <c r="W589" s="173"/>
      <c r="X589" s="173"/>
      <c r="Y589" s="173"/>
      <c r="Z589" s="173"/>
      <c r="AA589" s="173"/>
    </row>
    <row r="590">
      <c r="A590" s="182"/>
      <c r="B590" s="182"/>
      <c r="C590" s="172"/>
      <c r="D590" s="172"/>
      <c r="E590" s="173"/>
      <c r="F590" s="173"/>
      <c r="G590" s="173"/>
      <c r="H590" s="173"/>
      <c r="I590" s="173"/>
      <c r="J590" s="173"/>
      <c r="K590" s="173"/>
      <c r="L590" s="173"/>
      <c r="M590" s="173"/>
      <c r="N590" s="173"/>
      <c r="O590" s="173"/>
      <c r="P590" s="173"/>
      <c r="Q590" s="173"/>
      <c r="R590" s="173"/>
      <c r="S590" s="173"/>
      <c r="T590" s="173"/>
      <c r="U590" s="173"/>
      <c r="V590" s="173"/>
      <c r="W590" s="173"/>
      <c r="X590" s="173"/>
      <c r="Y590" s="173"/>
      <c r="Z590" s="173"/>
      <c r="AA590" s="173"/>
    </row>
    <row r="591">
      <c r="A591" s="182"/>
      <c r="B591" s="182"/>
      <c r="C591" s="172"/>
      <c r="D591" s="172"/>
      <c r="E591" s="173"/>
      <c r="F591" s="173"/>
      <c r="G591" s="173"/>
      <c r="H591" s="173"/>
      <c r="I591" s="173"/>
      <c r="J591" s="173"/>
      <c r="K591" s="173"/>
      <c r="L591" s="173"/>
      <c r="M591" s="173"/>
      <c r="N591" s="173"/>
      <c r="O591" s="173"/>
      <c r="P591" s="173"/>
      <c r="Q591" s="173"/>
      <c r="R591" s="173"/>
      <c r="S591" s="173"/>
      <c r="T591" s="173"/>
      <c r="U591" s="173"/>
      <c r="V591" s="173"/>
      <c r="W591" s="173"/>
      <c r="X591" s="173"/>
      <c r="Y591" s="173"/>
      <c r="Z591" s="173"/>
      <c r="AA591" s="173"/>
    </row>
    <row r="592">
      <c r="A592" s="182"/>
      <c r="B592" s="182"/>
      <c r="C592" s="172"/>
      <c r="D592" s="172"/>
      <c r="E592" s="173"/>
      <c r="F592" s="173"/>
      <c r="G592" s="173"/>
      <c r="H592" s="173"/>
      <c r="I592" s="173"/>
      <c r="J592" s="173"/>
      <c r="K592" s="173"/>
      <c r="L592" s="173"/>
      <c r="M592" s="173"/>
      <c r="N592" s="173"/>
      <c r="O592" s="173"/>
      <c r="P592" s="173"/>
      <c r="Q592" s="173"/>
      <c r="R592" s="173"/>
      <c r="S592" s="173"/>
      <c r="T592" s="173"/>
      <c r="U592" s="173"/>
      <c r="V592" s="173"/>
      <c r="W592" s="173"/>
      <c r="X592" s="173"/>
      <c r="Y592" s="173"/>
      <c r="Z592" s="173"/>
      <c r="AA592" s="173"/>
    </row>
    <row r="593">
      <c r="A593" s="182"/>
      <c r="B593" s="182"/>
      <c r="C593" s="172"/>
      <c r="D593" s="172"/>
      <c r="E593" s="173"/>
      <c r="F593" s="173"/>
      <c r="G593" s="173"/>
      <c r="H593" s="173"/>
      <c r="I593" s="173"/>
      <c r="J593" s="173"/>
      <c r="K593" s="173"/>
      <c r="L593" s="173"/>
      <c r="M593" s="173"/>
      <c r="N593" s="173"/>
      <c r="O593" s="173"/>
      <c r="P593" s="173"/>
      <c r="Q593" s="173"/>
      <c r="R593" s="173"/>
      <c r="S593" s="173"/>
      <c r="T593" s="173"/>
      <c r="U593" s="173"/>
      <c r="V593" s="173"/>
      <c r="W593" s="173"/>
      <c r="X593" s="173"/>
      <c r="Y593" s="173"/>
      <c r="Z593" s="173"/>
      <c r="AA593" s="173"/>
    </row>
    <row r="594">
      <c r="A594" s="182"/>
      <c r="B594" s="182"/>
      <c r="C594" s="172"/>
      <c r="D594" s="172"/>
      <c r="E594" s="173"/>
      <c r="F594" s="173"/>
      <c r="G594" s="173"/>
      <c r="H594" s="173"/>
      <c r="I594" s="173"/>
      <c r="J594" s="173"/>
      <c r="K594" s="173"/>
      <c r="L594" s="173"/>
      <c r="M594" s="173"/>
      <c r="N594" s="173"/>
      <c r="O594" s="173"/>
      <c r="P594" s="173"/>
      <c r="Q594" s="173"/>
      <c r="R594" s="173"/>
      <c r="S594" s="173"/>
      <c r="T594" s="173"/>
      <c r="U594" s="173"/>
      <c r="V594" s="173"/>
      <c r="W594" s="173"/>
      <c r="X594" s="173"/>
      <c r="Y594" s="173"/>
      <c r="Z594" s="173"/>
      <c r="AA594" s="173"/>
    </row>
    <row r="595">
      <c r="A595" s="182"/>
      <c r="B595" s="182"/>
      <c r="C595" s="172"/>
      <c r="D595" s="172"/>
      <c r="E595" s="173"/>
      <c r="F595" s="173"/>
      <c r="G595" s="173"/>
      <c r="H595" s="173"/>
      <c r="I595" s="173"/>
      <c r="J595" s="173"/>
      <c r="K595" s="173"/>
      <c r="L595" s="173"/>
      <c r="M595" s="173"/>
      <c r="N595" s="173"/>
      <c r="O595" s="173"/>
      <c r="P595" s="173"/>
      <c r="Q595" s="173"/>
      <c r="R595" s="173"/>
      <c r="S595" s="173"/>
      <c r="T595" s="173"/>
      <c r="U595" s="173"/>
      <c r="V595" s="173"/>
      <c r="W595" s="173"/>
      <c r="X595" s="173"/>
      <c r="Y595" s="173"/>
      <c r="Z595" s="173"/>
      <c r="AA595" s="173"/>
    </row>
    <row r="596">
      <c r="A596" s="182"/>
      <c r="B596" s="182"/>
      <c r="C596" s="172"/>
      <c r="D596" s="172"/>
      <c r="E596" s="173"/>
      <c r="F596" s="173"/>
      <c r="G596" s="173"/>
      <c r="H596" s="173"/>
      <c r="I596" s="173"/>
      <c r="J596" s="173"/>
      <c r="K596" s="173"/>
      <c r="L596" s="173"/>
      <c r="M596" s="173"/>
      <c r="N596" s="173"/>
      <c r="O596" s="173"/>
      <c r="P596" s="173"/>
      <c r="Q596" s="173"/>
      <c r="R596" s="173"/>
      <c r="S596" s="173"/>
      <c r="T596" s="173"/>
      <c r="U596" s="173"/>
      <c r="V596" s="173"/>
      <c r="W596" s="173"/>
      <c r="X596" s="173"/>
      <c r="Y596" s="173"/>
      <c r="Z596" s="173"/>
      <c r="AA596" s="173"/>
    </row>
    <row r="597">
      <c r="A597" s="182"/>
      <c r="B597" s="182"/>
      <c r="C597" s="172"/>
      <c r="D597" s="172"/>
      <c r="E597" s="173"/>
      <c r="F597" s="173"/>
      <c r="G597" s="173"/>
      <c r="H597" s="173"/>
      <c r="I597" s="173"/>
      <c r="J597" s="173"/>
      <c r="K597" s="173"/>
      <c r="L597" s="173"/>
      <c r="M597" s="173"/>
      <c r="N597" s="173"/>
      <c r="O597" s="173"/>
      <c r="P597" s="173"/>
      <c r="Q597" s="173"/>
      <c r="R597" s="173"/>
      <c r="S597" s="173"/>
      <c r="T597" s="173"/>
      <c r="U597" s="173"/>
      <c r="V597" s="173"/>
      <c r="W597" s="173"/>
      <c r="X597" s="173"/>
      <c r="Y597" s="173"/>
      <c r="Z597" s="173"/>
      <c r="AA597" s="173"/>
    </row>
    <row r="598">
      <c r="A598" s="182"/>
      <c r="B598" s="182"/>
      <c r="C598" s="172"/>
      <c r="D598" s="172"/>
      <c r="E598" s="173"/>
      <c r="F598" s="173"/>
      <c r="G598" s="173"/>
      <c r="H598" s="173"/>
      <c r="I598" s="173"/>
      <c r="J598" s="173"/>
      <c r="K598" s="173"/>
      <c r="L598" s="173"/>
      <c r="M598" s="173"/>
      <c r="N598" s="173"/>
      <c r="O598" s="173"/>
      <c r="P598" s="173"/>
      <c r="Q598" s="173"/>
      <c r="R598" s="173"/>
      <c r="S598" s="173"/>
      <c r="T598" s="173"/>
      <c r="U598" s="173"/>
      <c r="V598" s="173"/>
      <c r="W598" s="173"/>
      <c r="X598" s="173"/>
      <c r="Y598" s="173"/>
      <c r="Z598" s="173"/>
      <c r="AA598" s="173"/>
    </row>
    <row r="599">
      <c r="A599" s="182"/>
      <c r="B599" s="182"/>
      <c r="C599" s="172"/>
      <c r="D599" s="172"/>
      <c r="E599" s="173"/>
      <c r="F599" s="173"/>
      <c r="G599" s="173"/>
      <c r="H599" s="173"/>
      <c r="I599" s="173"/>
      <c r="J599" s="173"/>
      <c r="K599" s="173"/>
      <c r="L599" s="173"/>
      <c r="M599" s="173"/>
      <c r="N599" s="173"/>
      <c r="O599" s="173"/>
      <c r="P599" s="173"/>
      <c r="Q599" s="173"/>
      <c r="R599" s="173"/>
      <c r="S599" s="173"/>
      <c r="T599" s="173"/>
      <c r="U599" s="173"/>
      <c r="V599" s="173"/>
      <c r="W599" s="173"/>
      <c r="X599" s="173"/>
      <c r="Y599" s="173"/>
      <c r="Z599" s="173"/>
      <c r="AA599" s="173"/>
    </row>
    <row r="600">
      <c r="A600" s="182"/>
      <c r="B600" s="182"/>
      <c r="C600" s="172"/>
      <c r="D600" s="172"/>
      <c r="E600" s="173"/>
      <c r="F600" s="173"/>
      <c r="G600" s="173"/>
      <c r="H600" s="173"/>
      <c r="I600" s="173"/>
      <c r="J600" s="173"/>
      <c r="K600" s="173"/>
      <c r="L600" s="173"/>
      <c r="M600" s="173"/>
      <c r="N600" s="173"/>
      <c r="O600" s="173"/>
      <c r="P600" s="173"/>
      <c r="Q600" s="173"/>
      <c r="R600" s="173"/>
      <c r="S600" s="173"/>
      <c r="T600" s="173"/>
      <c r="U600" s="173"/>
      <c r="V600" s="173"/>
      <c r="W600" s="173"/>
      <c r="X600" s="173"/>
      <c r="Y600" s="173"/>
      <c r="Z600" s="173"/>
      <c r="AA600" s="173"/>
    </row>
    <row r="601">
      <c r="A601" s="182"/>
      <c r="B601" s="182"/>
      <c r="C601" s="172"/>
      <c r="D601" s="172"/>
      <c r="E601" s="173"/>
      <c r="F601" s="173"/>
      <c r="G601" s="173"/>
      <c r="H601" s="173"/>
      <c r="I601" s="173"/>
      <c r="J601" s="173"/>
      <c r="K601" s="173"/>
      <c r="L601" s="173"/>
      <c r="M601" s="173"/>
      <c r="N601" s="173"/>
      <c r="O601" s="173"/>
      <c r="P601" s="173"/>
      <c r="Q601" s="173"/>
      <c r="R601" s="173"/>
      <c r="S601" s="173"/>
      <c r="T601" s="173"/>
      <c r="U601" s="173"/>
      <c r="V601" s="173"/>
      <c r="W601" s="173"/>
      <c r="X601" s="173"/>
      <c r="Y601" s="173"/>
      <c r="Z601" s="173"/>
      <c r="AA601" s="173"/>
    </row>
    <row r="602">
      <c r="A602" s="182"/>
      <c r="B602" s="182"/>
      <c r="C602" s="172"/>
      <c r="D602" s="172"/>
      <c r="E602" s="173"/>
      <c r="F602" s="173"/>
      <c r="G602" s="173"/>
      <c r="H602" s="173"/>
      <c r="I602" s="173"/>
      <c r="J602" s="173"/>
      <c r="K602" s="173"/>
      <c r="L602" s="173"/>
      <c r="M602" s="173"/>
      <c r="N602" s="173"/>
      <c r="O602" s="173"/>
      <c r="P602" s="173"/>
      <c r="Q602" s="173"/>
      <c r="R602" s="173"/>
      <c r="S602" s="173"/>
      <c r="T602" s="173"/>
      <c r="U602" s="173"/>
      <c r="V602" s="173"/>
      <c r="W602" s="173"/>
      <c r="X602" s="173"/>
      <c r="Y602" s="173"/>
      <c r="Z602" s="173"/>
      <c r="AA602" s="173"/>
    </row>
    <row r="603">
      <c r="A603" s="182"/>
      <c r="B603" s="182"/>
      <c r="C603" s="172"/>
      <c r="D603" s="172"/>
      <c r="E603" s="173"/>
      <c r="F603" s="173"/>
      <c r="G603" s="173"/>
      <c r="H603" s="173"/>
      <c r="I603" s="173"/>
      <c r="J603" s="173"/>
      <c r="K603" s="173"/>
      <c r="L603" s="173"/>
      <c r="M603" s="173"/>
      <c r="N603" s="173"/>
      <c r="O603" s="173"/>
      <c r="P603" s="173"/>
      <c r="Q603" s="173"/>
      <c r="R603" s="173"/>
      <c r="S603" s="173"/>
      <c r="T603" s="173"/>
      <c r="U603" s="173"/>
      <c r="V603" s="173"/>
      <c r="W603" s="173"/>
      <c r="X603" s="173"/>
      <c r="Y603" s="173"/>
      <c r="Z603" s="173"/>
      <c r="AA603" s="173"/>
    </row>
    <row r="604">
      <c r="A604" s="182"/>
      <c r="B604" s="182"/>
      <c r="C604" s="172"/>
      <c r="D604" s="172"/>
      <c r="E604" s="173"/>
      <c r="F604" s="173"/>
      <c r="G604" s="173"/>
      <c r="H604" s="173"/>
      <c r="I604" s="173"/>
      <c r="J604" s="173"/>
      <c r="K604" s="173"/>
      <c r="L604" s="173"/>
      <c r="M604" s="173"/>
      <c r="N604" s="173"/>
      <c r="O604" s="173"/>
      <c r="P604" s="173"/>
      <c r="Q604" s="173"/>
      <c r="R604" s="173"/>
      <c r="S604" s="173"/>
      <c r="T604" s="173"/>
      <c r="U604" s="173"/>
      <c r="V604" s="173"/>
      <c r="W604" s="173"/>
      <c r="X604" s="173"/>
      <c r="Y604" s="173"/>
      <c r="Z604" s="173"/>
      <c r="AA604" s="173"/>
    </row>
    <row r="605">
      <c r="A605" s="182"/>
      <c r="B605" s="182"/>
      <c r="C605" s="172"/>
      <c r="D605" s="172"/>
      <c r="E605" s="173"/>
      <c r="F605" s="173"/>
      <c r="G605" s="173"/>
      <c r="H605" s="173"/>
      <c r="I605" s="173"/>
      <c r="J605" s="173"/>
      <c r="K605" s="173"/>
      <c r="L605" s="173"/>
      <c r="M605" s="173"/>
      <c r="N605" s="173"/>
      <c r="O605" s="173"/>
      <c r="P605" s="173"/>
      <c r="Q605" s="173"/>
      <c r="R605" s="173"/>
      <c r="S605" s="173"/>
      <c r="T605" s="173"/>
      <c r="U605" s="173"/>
      <c r="V605" s="173"/>
      <c r="W605" s="173"/>
      <c r="X605" s="173"/>
      <c r="Y605" s="173"/>
      <c r="Z605" s="173"/>
      <c r="AA605" s="173"/>
    </row>
    <row r="606">
      <c r="A606" s="182"/>
      <c r="B606" s="182"/>
      <c r="C606" s="172"/>
      <c r="D606" s="172"/>
      <c r="E606" s="173"/>
      <c r="F606" s="173"/>
      <c r="G606" s="173"/>
      <c r="H606" s="173"/>
      <c r="I606" s="173"/>
      <c r="J606" s="173"/>
      <c r="K606" s="173"/>
      <c r="L606" s="173"/>
      <c r="M606" s="173"/>
      <c r="N606" s="173"/>
      <c r="O606" s="173"/>
      <c r="P606" s="173"/>
      <c r="Q606" s="173"/>
      <c r="R606" s="173"/>
      <c r="S606" s="173"/>
      <c r="T606" s="173"/>
      <c r="U606" s="173"/>
      <c r="V606" s="173"/>
      <c r="W606" s="173"/>
      <c r="X606" s="173"/>
      <c r="Y606" s="173"/>
      <c r="Z606" s="173"/>
      <c r="AA606" s="173"/>
    </row>
    <row r="607">
      <c r="A607" s="182"/>
      <c r="B607" s="182"/>
      <c r="C607" s="172"/>
      <c r="D607" s="172"/>
      <c r="E607" s="173"/>
      <c r="F607" s="173"/>
      <c r="G607" s="173"/>
      <c r="H607" s="173"/>
      <c r="I607" s="173"/>
      <c r="J607" s="173"/>
      <c r="K607" s="173"/>
      <c r="L607" s="173"/>
      <c r="M607" s="173"/>
      <c r="N607" s="173"/>
      <c r="O607" s="173"/>
      <c r="P607" s="173"/>
      <c r="Q607" s="173"/>
      <c r="R607" s="173"/>
      <c r="S607" s="173"/>
      <c r="T607" s="173"/>
      <c r="U607" s="173"/>
      <c r="V607" s="173"/>
      <c r="W607" s="173"/>
      <c r="X607" s="173"/>
      <c r="Y607" s="173"/>
      <c r="Z607" s="173"/>
      <c r="AA607" s="173"/>
    </row>
    <row r="608">
      <c r="A608" s="182"/>
      <c r="B608" s="182"/>
      <c r="C608" s="172"/>
      <c r="D608" s="172"/>
      <c r="E608" s="173"/>
      <c r="F608" s="173"/>
      <c r="G608" s="173"/>
      <c r="H608" s="173"/>
      <c r="I608" s="173"/>
      <c r="J608" s="173"/>
      <c r="K608" s="173"/>
      <c r="L608" s="173"/>
      <c r="M608" s="173"/>
      <c r="N608" s="173"/>
      <c r="O608" s="173"/>
      <c r="P608" s="173"/>
      <c r="Q608" s="173"/>
      <c r="R608" s="173"/>
      <c r="S608" s="173"/>
      <c r="T608" s="173"/>
      <c r="U608" s="173"/>
      <c r="V608" s="173"/>
      <c r="W608" s="173"/>
      <c r="X608" s="173"/>
      <c r="Y608" s="173"/>
      <c r="Z608" s="173"/>
      <c r="AA608" s="173"/>
    </row>
    <row r="609">
      <c r="A609" s="182"/>
      <c r="B609" s="182"/>
      <c r="C609" s="172"/>
      <c r="D609" s="172"/>
      <c r="E609" s="173"/>
      <c r="F609" s="173"/>
      <c r="G609" s="173"/>
      <c r="H609" s="173"/>
      <c r="I609" s="173"/>
      <c r="J609" s="173"/>
      <c r="K609" s="173"/>
      <c r="L609" s="173"/>
      <c r="M609" s="173"/>
      <c r="N609" s="173"/>
      <c r="O609" s="173"/>
      <c r="P609" s="173"/>
      <c r="Q609" s="173"/>
      <c r="R609" s="173"/>
      <c r="S609" s="173"/>
      <c r="T609" s="173"/>
      <c r="U609" s="173"/>
      <c r="V609" s="173"/>
      <c r="W609" s="173"/>
      <c r="X609" s="173"/>
      <c r="Y609" s="173"/>
      <c r="Z609" s="173"/>
      <c r="AA609" s="173"/>
    </row>
    <row r="610">
      <c r="A610" s="182"/>
      <c r="B610" s="182"/>
      <c r="C610" s="172"/>
      <c r="D610" s="172"/>
      <c r="E610" s="173"/>
      <c r="F610" s="173"/>
      <c r="G610" s="173"/>
      <c r="H610" s="173"/>
      <c r="I610" s="173"/>
      <c r="J610" s="173"/>
      <c r="K610" s="173"/>
      <c r="L610" s="173"/>
      <c r="M610" s="173"/>
      <c r="N610" s="173"/>
      <c r="O610" s="173"/>
      <c r="P610" s="173"/>
      <c r="Q610" s="173"/>
      <c r="R610" s="173"/>
      <c r="S610" s="173"/>
      <c r="T610" s="173"/>
      <c r="U610" s="173"/>
      <c r="V610" s="173"/>
      <c r="W610" s="173"/>
      <c r="X610" s="173"/>
      <c r="Y610" s="173"/>
      <c r="Z610" s="173"/>
      <c r="AA610" s="173"/>
    </row>
    <row r="611">
      <c r="A611" s="182"/>
      <c r="B611" s="182"/>
      <c r="C611" s="172"/>
      <c r="D611" s="172"/>
      <c r="E611" s="173"/>
      <c r="F611" s="173"/>
      <c r="G611" s="173"/>
      <c r="H611" s="173"/>
      <c r="I611" s="173"/>
      <c r="J611" s="173"/>
      <c r="K611" s="173"/>
      <c r="L611" s="173"/>
      <c r="M611" s="173"/>
      <c r="N611" s="173"/>
      <c r="O611" s="173"/>
      <c r="P611" s="173"/>
      <c r="Q611" s="173"/>
      <c r="R611" s="173"/>
      <c r="S611" s="173"/>
      <c r="T611" s="173"/>
      <c r="U611" s="173"/>
      <c r="V611" s="173"/>
      <c r="W611" s="173"/>
      <c r="X611" s="173"/>
      <c r="Y611" s="173"/>
      <c r="Z611" s="173"/>
      <c r="AA611" s="173"/>
    </row>
    <row r="612">
      <c r="A612" s="182"/>
      <c r="B612" s="182"/>
      <c r="C612" s="172"/>
      <c r="D612" s="172"/>
      <c r="E612" s="173"/>
      <c r="F612" s="173"/>
      <c r="G612" s="173"/>
      <c r="H612" s="173"/>
      <c r="I612" s="173"/>
      <c r="J612" s="173"/>
      <c r="K612" s="173"/>
      <c r="L612" s="173"/>
      <c r="M612" s="173"/>
      <c r="N612" s="173"/>
      <c r="O612" s="173"/>
      <c r="P612" s="173"/>
      <c r="Q612" s="173"/>
      <c r="R612" s="173"/>
      <c r="S612" s="173"/>
      <c r="T612" s="173"/>
      <c r="U612" s="173"/>
      <c r="V612" s="173"/>
      <c r="W612" s="173"/>
      <c r="X612" s="173"/>
      <c r="Y612" s="173"/>
      <c r="Z612" s="173"/>
      <c r="AA612" s="173"/>
    </row>
    <row r="613">
      <c r="A613" s="182"/>
      <c r="B613" s="182"/>
      <c r="C613" s="172"/>
      <c r="D613" s="172"/>
      <c r="E613" s="173"/>
      <c r="F613" s="173"/>
      <c r="G613" s="173"/>
      <c r="H613" s="173"/>
      <c r="I613" s="173"/>
      <c r="J613" s="173"/>
      <c r="K613" s="173"/>
      <c r="L613" s="173"/>
      <c r="M613" s="173"/>
      <c r="N613" s="173"/>
      <c r="O613" s="173"/>
      <c r="P613" s="173"/>
      <c r="Q613" s="173"/>
      <c r="R613" s="173"/>
      <c r="S613" s="173"/>
      <c r="T613" s="173"/>
      <c r="U613" s="173"/>
      <c r="V613" s="173"/>
      <c r="W613" s="173"/>
      <c r="X613" s="173"/>
      <c r="Y613" s="173"/>
      <c r="Z613" s="173"/>
      <c r="AA613" s="173"/>
    </row>
    <row r="614">
      <c r="A614" s="182"/>
      <c r="B614" s="182"/>
      <c r="C614" s="172"/>
      <c r="D614" s="172"/>
      <c r="E614" s="173"/>
      <c r="F614" s="173"/>
      <c r="G614" s="173"/>
      <c r="H614" s="173"/>
      <c r="I614" s="173"/>
      <c r="J614" s="173"/>
      <c r="K614" s="173"/>
      <c r="L614" s="173"/>
      <c r="M614" s="173"/>
      <c r="N614" s="173"/>
      <c r="O614" s="173"/>
      <c r="P614" s="173"/>
      <c r="Q614" s="173"/>
      <c r="R614" s="173"/>
      <c r="S614" s="173"/>
      <c r="T614" s="173"/>
      <c r="U614" s="173"/>
      <c r="V614" s="173"/>
      <c r="W614" s="173"/>
      <c r="X614" s="173"/>
      <c r="Y614" s="173"/>
      <c r="Z614" s="173"/>
      <c r="AA614" s="173"/>
    </row>
    <row r="615">
      <c r="A615" s="182"/>
      <c r="B615" s="182"/>
      <c r="C615" s="172"/>
      <c r="D615" s="172"/>
      <c r="E615" s="173"/>
      <c r="F615" s="173"/>
      <c r="G615" s="173"/>
      <c r="H615" s="173"/>
      <c r="I615" s="173"/>
      <c r="J615" s="173"/>
      <c r="K615" s="173"/>
      <c r="L615" s="173"/>
      <c r="M615" s="173"/>
      <c r="N615" s="173"/>
      <c r="O615" s="173"/>
      <c r="P615" s="173"/>
      <c r="Q615" s="173"/>
      <c r="R615" s="173"/>
      <c r="S615" s="173"/>
      <c r="T615" s="173"/>
      <c r="U615" s="173"/>
      <c r="V615" s="173"/>
      <c r="W615" s="173"/>
      <c r="X615" s="173"/>
      <c r="Y615" s="173"/>
      <c r="Z615" s="173"/>
      <c r="AA615" s="173"/>
    </row>
    <row r="616">
      <c r="A616" s="182"/>
      <c r="B616" s="182"/>
      <c r="C616" s="172"/>
      <c r="D616" s="172"/>
      <c r="E616" s="173"/>
      <c r="F616" s="173"/>
      <c r="G616" s="173"/>
      <c r="H616" s="173"/>
      <c r="I616" s="173"/>
      <c r="J616" s="173"/>
      <c r="K616" s="173"/>
      <c r="L616" s="173"/>
      <c r="M616" s="173"/>
      <c r="N616" s="173"/>
      <c r="O616" s="173"/>
      <c r="P616" s="173"/>
      <c r="Q616" s="173"/>
      <c r="R616" s="173"/>
      <c r="S616" s="173"/>
      <c r="T616" s="173"/>
      <c r="U616" s="173"/>
      <c r="V616" s="173"/>
      <c r="W616" s="173"/>
      <c r="X616" s="173"/>
      <c r="Y616" s="173"/>
      <c r="Z616" s="173"/>
      <c r="AA616" s="173"/>
    </row>
    <row r="617">
      <c r="A617" s="182"/>
      <c r="B617" s="182"/>
      <c r="C617" s="172"/>
      <c r="D617" s="172"/>
      <c r="E617" s="173"/>
      <c r="F617" s="173"/>
      <c r="G617" s="173"/>
      <c r="H617" s="173"/>
      <c r="I617" s="173"/>
      <c r="J617" s="173"/>
      <c r="K617" s="173"/>
      <c r="L617" s="173"/>
      <c r="M617" s="173"/>
      <c r="N617" s="173"/>
      <c r="O617" s="173"/>
      <c r="P617" s="173"/>
      <c r="Q617" s="173"/>
      <c r="R617" s="173"/>
      <c r="S617" s="173"/>
      <c r="T617" s="173"/>
      <c r="U617" s="173"/>
      <c r="V617" s="173"/>
      <c r="W617" s="173"/>
      <c r="X617" s="173"/>
      <c r="Y617" s="173"/>
      <c r="Z617" s="173"/>
      <c r="AA617" s="173"/>
    </row>
    <row r="618">
      <c r="A618" s="182"/>
      <c r="B618" s="182"/>
      <c r="C618" s="172"/>
      <c r="D618" s="172"/>
      <c r="E618" s="173"/>
      <c r="F618" s="173"/>
      <c r="G618" s="173"/>
      <c r="H618" s="173"/>
      <c r="I618" s="173"/>
      <c r="J618" s="173"/>
      <c r="K618" s="173"/>
      <c r="L618" s="173"/>
      <c r="M618" s="173"/>
      <c r="N618" s="173"/>
      <c r="O618" s="173"/>
      <c r="P618" s="173"/>
      <c r="Q618" s="173"/>
      <c r="R618" s="173"/>
      <c r="S618" s="173"/>
      <c r="T618" s="173"/>
      <c r="U618" s="173"/>
      <c r="V618" s="173"/>
      <c r="W618" s="173"/>
      <c r="X618" s="173"/>
      <c r="Y618" s="173"/>
      <c r="Z618" s="173"/>
      <c r="AA618" s="173"/>
    </row>
    <row r="619">
      <c r="A619" s="182"/>
      <c r="B619" s="182"/>
      <c r="C619" s="172"/>
      <c r="D619" s="172"/>
      <c r="E619" s="173"/>
      <c r="F619" s="173"/>
      <c r="G619" s="173"/>
      <c r="H619" s="173"/>
      <c r="I619" s="173"/>
      <c r="J619" s="173"/>
      <c r="K619" s="173"/>
      <c r="L619" s="173"/>
      <c r="M619" s="173"/>
      <c r="N619" s="173"/>
      <c r="O619" s="173"/>
      <c r="P619" s="173"/>
      <c r="Q619" s="173"/>
      <c r="R619" s="173"/>
      <c r="S619" s="173"/>
      <c r="T619" s="173"/>
      <c r="U619" s="173"/>
      <c r="V619" s="173"/>
      <c r="W619" s="173"/>
      <c r="X619" s="173"/>
      <c r="Y619" s="173"/>
      <c r="Z619" s="173"/>
      <c r="AA619" s="173"/>
    </row>
    <row r="620">
      <c r="A620" s="182"/>
      <c r="B620" s="182"/>
      <c r="C620" s="172"/>
      <c r="D620" s="172"/>
      <c r="E620" s="173"/>
      <c r="F620" s="173"/>
      <c r="G620" s="173"/>
      <c r="H620" s="173"/>
      <c r="I620" s="173"/>
      <c r="J620" s="173"/>
      <c r="K620" s="173"/>
      <c r="L620" s="173"/>
      <c r="M620" s="173"/>
      <c r="N620" s="173"/>
      <c r="O620" s="173"/>
      <c r="P620" s="173"/>
      <c r="Q620" s="173"/>
      <c r="R620" s="173"/>
      <c r="S620" s="173"/>
      <c r="T620" s="173"/>
      <c r="U620" s="173"/>
      <c r="V620" s="173"/>
      <c r="W620" s="173"/>
      <c r="X620" s="173"/>
      <c r="Y620" s="173"/>
      <c r="Z620" s="173"/>
      <c r="AA620" s="173"/>
    </row>
    <row r="621">
      <c r="A621" s="182"/>
      <c r="B621" s="182"/>
      <c r="C621" s="172"/>
      <c r="D621" s="172"/>
      <c r="E621" s="173"/>
      <c r="F621" s="173"/>
      <c r="G621" s="173"/>
      <c r="H621" s="173"/>
      <c r="I621" s="173"/>
      <c r="J621" s="173"/>
      <c r="K621" s="173"/>
      <c r="L621" s="173"/>
      <c r="M621" s="173"/>
      <c r="N621" s="173"/>
      <c r="O621" s="173"/>
      <c r="P621" s="173"/>
      <c r="Q621" s="173"/>
      <c r="R621" s="173"/>
      <c r="S621" s="173"/>
      <c r="T621" s="173"/>
      <c r="U621" s="173"/>
      <c r="V621" s="173"/>
      <c r="W621" s="173"/>
      <c r="X621" s="173"/>
      <c r="Y621" s="173"/>
      <c r="Z621" s="173"/>
      <c r="AA621" s="173"/>
    </row>
    <row r="622">
      <c r="A622" s="182"/>
      <c r="B622" s="182"/>
      <c r="C622" s="172"/>
      <c r="D622" s="172"/>
      <c r="E622" s="173"/>
      <c r="F622" s="173"/>
      <c r="G622" s="173"/>
      <c r="H622" s="173"/>
      <c r="I622" s="173"/>
      <c r="J622" s="173"/>
      <c r="K622" s="173"/>
      <c r="L622" s="173"/>
      <c r="M622" s="173"/>
      <c r="N622" s="173"/>
      <c r="O622" s="173"/>
      <c r="P622" s="173"/>
      <c r="Q622" s="173"/>
      <c r="R622" s="173"/>
      <c r="S622" s="173"/>
      <c r="T622" s="173"/>
      <c r="U622" s="173"/>
      <c r="V622" s="173"/>
      <c r="W622" s="173"/>
      <c r="X622" s="173"/>
      <c r="Y622" s="173"/>
      <c r="Z622" s="173"/>
      <c r="AA622" s="173"/>
    </row>
    <row r="623">
      <c r="A623" s="182"/>
      <c r="B623" s="182"/>
      <c r="C623" s="172"/>
      <c r="D623" s="172"/>
      <c r="E623" s="173"/>
      <c r="F623" s="173"/>
      <c r="G623" s="173"/>
      <c r="H623" s="173"/>
      <c r="I623" s="173"/>
      <c r="J623" s="173"/>
      <c r="K623" s="173"/>
      <c r="L623" s="173"/>
      <c r="M623" s="173"/>
      <c r="N623" s="173"/>
      <c r="O623" s="173"/>
      <c r="P623" s="173"/>
      <c r="Q623" s="173"/>
      <c r="R623" s="173"/>
      <c r="S623" s="173"/>
      <c r="T623" s="173"/>
      <c r="U623" s="173"/>
      <c r="V623" s="173"/>
      <c r="W623" s="173"/>
      <c r="X623" s="173"/>
      <c r="Y623" s="173"/>
      <c r="Z623" s="173"/>
      <c r="AA623" s="173"/>
    </row>
    <row r="624">
      <c r="A624" s="182"/>
      <c r="B624" s="182"/>
      <c r="C624" s="172"/>
      <c r="D624" s="172"/>
      <c r="E624" s="173"/>
      <c r="F624" s="173"/>
      <c r="G624" s="173"/>
      <c r="H624" s="173"/>
      <c r="I624" s="173"/>
      <c r="J624" s="173"/>
      <c r="K624" s="173"/>
      <c r="L624" s="173"/>
      <c r="M624" s="173"/>
      <c r="N624" s="173"/>
      <c r="O624" s="173"/>
      <c r="P624" s="173"/>
      <c r="Q624" s="173"/>
      <c r="R624" s="173"/>
      <c r="S624" s="173"/>
      <c r="T624" s="173"/>
      <c r="U624" s="173"/>
      <c r="V624" s="173"/>
      <c r="W624" s="173"/>
      <c r="X624" s="173"/>
      <c r="Y624" s="173"/>
      <c r="Z624" s="173"/>
      <c r="AA624" s="173"/>
    </row>
    <row r="625">
      <c r="A625" s="182"/>
      <c r="B625" s="182"/>
      <c r="C625" s="172"/>
      <c r="D625" s="172"/>
      <c r="E625" s="173"/>
      <c r="F625" s="173"/>
      <c r="G625" s="173"/>
      <c r="H625" s="173"/>
      <c r="I625" s="173"/>
      <c r="J625" s="173"/>
      <c r="K625" s="173"/>
      <c r="L625" s="173"/>
      <c r="M625" s="173"/>
      <c r="N625" s="173"/>
      <c r="O625" s="173"/>
      <c r="P625" s="173"/>
      <c r="Q625" s="173"/>
      <c r="R625" s="173"/>
      <c r="S625" s="173"/>
      <c r="T625" s="173"/>
      <c r="U625" s="173"/>
      <c r="V625" s="173"/>
      <c r="W625" s="173"/>
      <c r="X625" s="173"/>
      <c r="Y625" s="173"/>
      <c r="Z625" s="173"/>
      <c r="AA625" s="173"/>
    </row>
    <row r="626">
      <c r="A626" s="182"/>
      <c r="B626" s="182"/>
      <c r="C626" s="172"/>
      <c r="D626" s="172"/>
      <c r="E626" s="173"/>
      <c r="F626" s="173"/>
      <c r="G626" s="173"/>
      <c r="H626" s="173"/>
      <c r="I626" s="173"/>
      <c r="J626" s="173"/>
      <c r="K626" s="173"/>
      <c r="L626" s="173"/>
      <c r="M626" s="173"/>
      <c r="N626" s="173"/>
      <c r="O626" s="173"/>
      <c r="P626" s="173"/>
      <c r="Q626" s="173"/>
      <c r="R626" s="173"/>
      <c r="S626" s="173"/>
      <c r="T626" s="173"/>
      <c r="U626" s="173"/>
      <c r="V626" s="173"/>
      <c r="W626" s="173"/>
      <c r="X626" s="173"/>
      <c r="Y626" s="173"/>
      <c r="Z626" s="173"/>
      <c r="AA626" s="173"/>
    </row>
    <row r="627">
      <c r="A627" s="182"/>
      <c r="B627" s="182"/>
      <c r="C627" s="172"/>
      <c r="D627" s="172"/>
      <c r="E627" s="173"/>
      <c r="F627" s="173"/>
      <c r="G627" s="173"/>
      <c r="H627" s="173"/>
      <c r="I627" s="173"/>
      <c r="J627" s="173"/>
      <c r="K627" s="173"/>
      <c r="L627" s="173"/>
      <c r="M627" s="173"/>
      <c r="N627" s="173"/>
      <c r="O627" s="173"/>
      <c r="P627" s="173"/>
      <c r="Q627" s="173"/>
      <c r="R627" s="173"/>
      <c r="S627" s="173"/>
      <c r="T627" s="173"/>
      <c r="U627" s="173"/>
      <c r="V627" s="173"/>
      <c r="W627" s="173"/>
      <c r="X627" s="173"/>
      <c r="Y627" s="173"/>
      <c r="Z627" s="173"/>
      <c r="AA627" s="173"/>
    </row>
    <row r="628">
      <c r="A628" s="182"/>
      <c r="B628" s="182"/>
      <c r="C628" s="172"/>
      <c r="D628" s="172"/>
      <c r="E628" s="173"/>
      <c r="F628" s="173"/>
      <c r="G628" s="173"/>
      <c r="H628" s="173"/>
      <c r="I628" s="173"/>
      <c r="J628" s="173"/>
      <c r="K628" s="173"/>
      <c r="L628" s="173"/>
      <c r="M628" s="173"/>
      <c r="N628" s="173"/>
      <c r="O628" s="173"/>
      <c r="P628" s="173"/>
      <c r="Q628" s="173"/>
      <c r="R628" s="173"/>
      <c r="S628" s="173"/>
      <c r="T628" s="173"/>
      <c r="U628" s="173"/>
      <c r="V628" s="173"/>
      <c r="W628" s="173"/>
      <c r="X628" s="173"/>
      <c r="Y628" s="173"/>
      <c r="Z628" s="173"/>
      <c r="AA628" s="173"/>
    </row>
    <row r="629">
      <c r="A629" s="182"/>
      <c r="B629" s="182"/>
      <c r="C629" s="172"/>
      <c r="D629" s="172"/>
      <c r="E629" s="173"/>
      <c r="F629" s="173"/>
      <c r="G629" s="173"/>
      <c r="H629" s="173"/>
      <c r="I629" s="173"/>
      <c r="J629" s="173"/>
      <c r="K629" s="173"/>
      <c r="L629" s="173"/>
      <c r="M629" s="173"/>
      <c r="N629" s="173"/>
      <c r="O629" s="173"/>
      <c r="P629" s="173"/>
      <c r="Q629" s="173"/>
      <c r="R629" s="173"/>
      <c r="S629" s="173"/>
      <c r="T629" s="173"/>
      <c r="U629" s="173"/>
      <c r="V629" s="173"/>
      <c r="W629" s="173"/>
      <c r="X629" s="173"/>
      <c r="Y629" s="173"/>
      <c r="Z629" s="173"/>
      <c r="AA629" s="173"/>
    </row>
    <row r="630">
      <c r="A630" s="182"/>
      <c r="B630" s="182"/>
      <c r="C630" s="172"/>
      <c r="D630" s="172"/>
      <c r="E630" s="173"/>
      <c r="F630" s="173"/>
      <c r="G630" s="173"/>
      <c r="H630" s="173"/>
      <c r="I630" s="173"/>
      <c r="J630" s="173"/>
      <c r="K630" s="173"/>
      <c r="L630" s="173"/>
      <c r="M630" s="173"/>
      <c r="N630" s="173"/>
      <c r="O630" s="173"/>
      <c r="P630" s="173"/>
      <c r="Q630" s="173"/>
      <c r="R630" s="173"/>
      <c r="S630" s="173"/>
      <c r="T630" s="173"/>
      <c r="U630" s="173"/>
      <c r="V630" s="173"/>
      <c r="W630" s="173"/>
      <c r="X630" s="173"/>
      <c r="Y630" s="173"/>
      <c r="Z630" s="173"/>
      <c r="AA630" s="173"/>
    </row>
    <row r="631">
      <c r="A631" s="182"/>
      <c r="B631" s="182"/>
      <c r="C631" s="172"/>
      <c r="D631" s="172"/>
      <c r="E631" s="173"/>
      <c r="F631" s="173"/>
      <c r="G631" s="173"/>
      <c r="H631" s="173"/>
      <c r="I631" s="173"/>
      <c r="J631" s="173"/>
      <c r="K631" s="173"/>
      <c r="L631" s="173"/>
      <c r="M631" s="173"/>
      <c r="N631" s="173"/>
      <c r="O631" s="173"/>
      <c r="P631" s="173"/>
      <c r="Q631" s="173"/>
      <c r="R631" s="173"/>
      <c r="S631" s="173"/>
      <c r="T631" s="173"/>
      <c r="U631" s="173"/>
      <c r="V631" s="173"/>
      <c r="W631" s="173"/>
      <c r="X631" s="173"/>
      <c r="Y631" s="173"/>
      <c r="Z631" s="173"/>
      <c r="AA631" s="173"/>
    </row>
    <row r="632">
      <c r="A632" s="182"/>
      <c r="B632" s="182"/>
      <c r="C632" s="172"/>
      <c r="D632" s="172"/>
      <c r="E632" s="173"/>
      <c r="F632" s="173"/>
      <c r="G632" s="173"/>
      <c r="H632" s="173"/>
      <c r="I632" s="173"/>
      <c r="J632" s="173"/>
      <c r="K632" s="173"/>
      <c r="L632" s="173"/>
      <c r="M632" s="173"/>
      <c r="N632" s="173"/>
      <c r="O632" s="173"/>
      <c r="P632" s="173"/>
      <c r="Q632" s="173"/>
      <c r="R632" s="173"/>
      <c r="S632" s="173"/>
      <c r="T632" s="173"/>
      <c r="U632" s="173"/>
      <c r="V632" s="173"/>
      <c r="W632" s="173"/>
      <c r="X632" s="173"/>
      <c r="Y632" s="173"/>
      <c r="Z632" s="173"/>
      <c r="AA632" s="173"/>
    </row>
    <row r="633">
      <c r="A633" s="182"/>
      <c r="B633" s="182"/>
      <c r="C633" s="172"/>
      <c r="D633" s="172"/>
      <c r="E633" s="173"/>
      <c r="F633" s="173"/>
      <c r="G633" s="173"/>
      <c r="H633" s="173"/>
      <c r="I633" s="173"/>
      <c r="J633" s="173"/>
      <c r="K633" s="173"/>
      <c r="L633" s="173"/>
      <c r="M633" s="173"/>
      <c r="N633" s="173"/>
      <c r="O633" s="173"/>
      <c r="P633" s="173"/>
      <c r="Q633" s="173"/>
      <c r="R633" s="173"/>
      <c r="S633" s="173"/>
      <c r="T633" s="173"/>
      <c r="U633" s="173"/>
      <c r="V633" s="173"/>
      <c r="W633" s="173"/>
      <c r="X633" s="173"/>
      <c r="Y633" s="173"/>
      <c r="Z633" s="173"/>
      <c r="AA633" s="173"/>
    </row>
    <row r="634">
      <c r="A634" s="182"/>
      <c r="B634" s="182"/>
      <c r="C634" s="172"/>
      <c r="D634" s="172"/>
      <c r="E634" s="173"/>
      <c r="F634" s="173"/>
      <c r="G634" s="173"/>
      <c r="H634" s="173"/>
      <c r="I634" s="173"/>
      <c r="J634" s="173"/>
      <c r="K634" s="173"/>
      <c r="L634" s="173"/>
      <c r="M634" s="173"/>
      <c r="N634" s="173"/>
      <c r="O634" s="173"/>
      <c r="P634" s="173"/>
      <c r="Q634" s="173"/>
      <c r="R634" s="173"/>
      <c r="S634" s="173"/>
      <c r="T634" s="173"/>
      <c r="U634" s="173"/>
      <c r="V634" s="173"/>
      <c r="W634" s="173"/>
      <c r="X634" s="173"/>
      <c r="Y634" s="173"/>
      <c r="Z634" s="173"/>
      <c r="AA634" s="173"/>
    </row>
    <row r="635">
      <c r="A635" s="182"/>
      <c r="B635" s="182"/>
      <c r="C635" s="172"/>
      <c r="D635" s="172"/>
      <c r="E635" s="173"/>
      <c r="F635" s="173"/>
      <c r="G635" s="173"/>
      <c r="H635" s="173"/>
      <c r="I635" s="173"/>
      <c r="J635" s="173"/>
      <c r="K635" s="173"/>
      <c r="L635" s="173"/>
      <c r="M635" s="173"/>
      <c r="N635" s="173"/>
      <c r="O635" s="173"/>
      <c r="P635" s="173"/>
      <c r="Q635" s="173"/>
      <c r="R635" s="173"/>
      <c r="S635" s="173"/>
      <c r="T635" s="173"/>
      <c r="U635" s="173"/>
      <c r="V635" s="173"/>
      <c r="W635" s="173"/>
      <c r="X635" s="173"/>
      <c r="Y635" s="173"/>
      <c r="Z635" s="173"/>
      <c r="AA635" s="173"/>
    </row>
    <row r="636">
      <c r="A636" s="182"/>
      <c r="B636" s="182"/>
      <c r="C636" s="172"/>
      <c r="D636" s="172"/>
      <c r="E636" s="173"/>
      <c r="F636" s="173"/>
      <c r="G636" s="173"/>
      <c r="H636" s="173"/>
      <c r="I636" s="173"/>
      <c r="J636" s="173"/>
      <c r="K636" s="173"/>
      <c r="L636" s="173"/>
      <c r="M636" s="173"/>
      <c r="N636" s="173"/>
      <c r="O636" s="173"/>
      <c r="P636" s="173"/>
      <c r="Q636" s="173"/>
      <c r="R636" s="173"/>
      <c r="S636" s="173"/>
      <c r="T636" s="173"/>
      <c r="U636" s="173"/>
      <c r="V636" s="173"/>
      <c r="W636" s="173"/>
      <c r="X636" s="173"/>
      <c r="Y636" s="173"/>
      <c r="Z636" s="173"/>
      <c r="AA636" s="173"/>
    </row>
    <row r="637">
      <c r="A637" s="182"/>
      <c r="B637" s="182"/>
      <c r="C637" s="172"/>
      <c r="D637" s="172"/>
      <c r="E637" s="173"/>
      <c r="F637" s="173"/>
      <c r="G637" s="173"/>
      <c r="H637" s="173"/>
      <c r="I637" s="173"/>
      <c r="J637" s="173"/>
      <c r="K637" s="173"/>
      <c r="L637" s="173"/>
      <c r="M637" s="173"/>
      <c r="N637" s="173"/>
      <c r="O637" s="173"/>
      <c r="P637" s="173"/>
      <c r="Q637" s="173"/>
      <c r="R637" s="173"/>
      <c r="S637" s="173"/>
      <c r="T637" s="173"/>
      <c r="U637" s="173"/>
      <c r="V637" s="173"/>
      <c r="W637" s="173"/>
      <c r="X637" s="173"/>
      <c r="Y637" s="173"/>
      <c r="Z637" s="173"/>
      <c r="AA637" s="173"/>
    </row>
    <row r="638">
      <c r="A638" s="182"/>
      <c r="B638" s="182"/>
      <c r="C638" s="172"/>
      <c r="D638" s="172"/>
      <c r="E638" s="173"/>
      <c r="F638" s="173"/>
      <c r="G638" s="173"/>
      <c r="H638" s="173"/>
      <c r="I638" s="173"/>
      <c r="J638" s="173"/>
      <c r="K638" s="173"/>
      <c r="L638" s="173"/>
      <c r="M638" s="173"/>
      <c r="N638" s="173"/>
      <c r="O638" s="173"/>
      <c r="P638" s="173"/>
      <c r="Q638" s="173"/>
      <c r="R638" s="173"/>
      <c r="S638" s="173"/>
      <c r="T638" s="173"/>
      <c r="U638" s="173"/>
      <c r="V638" s="173"/>
      <c r="W638" s="173"/>
      <c r="X638" s="173"/>
      <c r="Y638" s="173"/>
      <c r="Z638" s="173"/>
      <c r="AA638" s="173"/>
    </row>
    <row r="639">
      <c r="A639" s="182"/>
      <c r="B639" s="182"/>
      <c r="C639" s="172"/>
      <c r="D639" s="172"/>
      <c r="E639" s="173"/>
      <c r="F639" s="173"/>
      <c r="G639" s="173"/>
      <c r="H639" s="173"/>
      <c r="I639" s="173"/>
      <c r="J639" s="173"/>
      <c r="K639" s="173"/>
      <c r="L639" s="173"/>
      <c r="M639" s="173"/>
      <c r="N639" s="173"/>
      <c r="O639" s="173"/>
      <c r="P639" s="173"/>
      <c r="Q639" s="173"/>
      <c r="R639" s="173"/>
      <c r="S639" s="173"/>
      <c r="T639" s="173"/>
      <c r="U639" s="173"/>
      <c r="V639" s="173"/>
      <c r="W639" s="173"/>
      <c r="X639" s="173"/>
      <c r="Y639" s="173"/>
      <c r="Z639" s="173"/>
      <c r="AA639" s="173"/>
    </row>
    <row r="640">
      <c r="A640" s="182"/>
      <c r="B640" s="182"/>
      <c r="C640" s="172"/>
      <c r="D640" s="172"/>
      <c r="E640" s="173"/>
      <c r="F640" s="173"/>
      <c r="G640" s="173"/>
      <c r="H640" s="173"/>
      <c r="I640" s="173"/>
      <c r="J640" s="173"/>
      <c r="K640" s="173"/>
      <c r="L640" s="173"/>
      <c r="M640" s="173"/>
      <c r="N640" s="173"/>
      <c r="O640" s="173"/>
      <c r="P640" s="173"/>
      <c r="Q640" s="173"/>
      <c r="R640" s="173"/>
      <c r="S640" s="173"/>
      <c r="T640" s="173"/>
      <c r="U640" s="173"/>
      <c r="V640" s="173"/>
      <c r="W640" s="173"/>
      <c r="X640" s="173"/>
      <c r="Y640" s="173"/>
      <c r="Z640" s="173"/>
      <c r="AA640" s="173"/>
    </row>
    <row r="641">
      <c r="A641" s="182"/>
      <c r="B641" s="182"/>
      <c r="C641" s="172"/>
      <c r="D641" s="172"/>
      <c r="E641" s="173"/>
      <c r="F641" s="173"/>
      <c r="G641" s="173"/>
      <c r="H641" s="173"/>
      <c r="I641" s="173"/>
      <c r="J641" s="173"/>
      <c r="K641" s="173"/>
      <c r="L641" s="173"/>
      <c r="M641" s="173"/>
      <c r="N641" s="173"/>
      <c r="O641" s="173"/>
      <c r="P641" s="173"/>
      <c r="Q641" s="173"/>
      <c r="R641" s="173"/>
      <c r="S641" s="173"/>
      <c r="T641" s="173"/>
      <c r="U641" s="173"/>
      <c r="V641" s="173"/>
      <c r="W641" s="173"/>
      <c r="X641" s="173"/>
      <c r="Y641" s="173"/>
      <c r="Z641" s="173"/>
      <c r="AA641" s="173"/>
    </row>
    <row r="642">
      <c r="A642" s="182"/>
      <c r="B642" s="182"/>
      <c r="C642" s="172"/>
      <c r="D642" s="172"/>
      <c r="E642" s="173"/>
      <c r="F642" s="173"/>
      <c r="G642" s="173"/>
      <c r="H642" s="173"/>
      <c r="I642" s="173"/>
      <c r="J642" s="173"/>
      <c r="K642" s="173"/>
      <c r="L642" s="173"/>
      <c r="M642" s="173"/>
      <c r="N642" s="173"/>
      <c r="O642" s="173"/>
      <c r="P642" s="173"/>
      <c r="Q642" s="173"/>
      <c r="R642" s="173"/>
      <c r="S642" s="173"/>
      <c r="T642" s="173"/>
      <c r="U642" s="173"/>
      <c r="V642" s="173"/>
      <c r="W642" s="173"/>
      <c r="X642" s="173"/>
      <c r="Y642" s="173"/>
      <c r="Z642" s="173"/>
      <c r="AA642" s="173"/>
    </row>
    <row r="643">
      <c r="A643" s="182"/>
      <c r="B643" s="182"/>
      <c r="C643" s="172"/>
      <c r="D643" s="172"/>
      <c r="E643" s="173"/>
      <c r="F643" s="173"/>
      <c r="G643" s="173"/>
      <c r="H643" s="173"/>
      <c r="I643" s="173"/>
      <c r="J643" s="173"/>
      <c r="K643" s="173"/>
      <c r="L643" s="173"/>
      <c r="M643" s="173"/>
      <c r="N643" s="173"/>
      <c r="O643" s="173"/>
      <c r="P643" s="173"/>
      <c r="Q643" s="173"/>
      <c r="R643" s="173"/>
      <c r="S643" s="173"/>
      <c r="T643" s="173"/>
      <c r="U643" s="173"/>
      <c r="V643" s="173"/>
      <c r="W643" s="173"/>
      <c r="X643" s="173"/>
      <c r="Y643" s="173"/>
      <c r="Z643" s="173"/>
      <c r="AA643" s="173"/>
    </row>
    <row r="644">
      <c r="A644" s="182"/>
      <c r="B644" s="182"/>
      <c r="C644" s="172"/>
      <c r="D644" s="172"/>
      <c r="E644" s="173"/>
      <c r="F644" s="173"/>
      <c r="G644" s="173"/>
      <c r="H644" s="173"/>
      <c r="I644" s="173"/>
      <c r="J644" s="173"/>
      <c r="K644" s="173"/>
      <c r="L644" s="173"/>
      <c r="M644" s="173"/>
      <c r="N644" s="173"/>
      <c r="O644" s="173"/>
      <c r="P644" s="173"/>
      <c r="Q644" s="173"/>
      <c r="R644" s="173"/>
      <c r="S644" s="173"/>
      <c r="T644" s="173"/>
      <c r="U644" s="173"/>
      <c r="V644" s="173"/>
      <c r="W644" s="173"/>
      <c r="X644" s="173"/>
      <c r="Y644" s="173"/>
      <c r="Z644" s="173"/>
      <c r="AA644" s="173"/>
    </row>
    <row r="645">
      <c r="A645" s="182"/>
      <c r="B645" s="182"/>
      <c r="C645" s="172"/>
      <c r="D645" s="172"/>
      <c r="E645" s="173"/>
      <c r="F645" s="173"/>
      <c r="G645" s="173"/>
      <c r="H645" s="173"/>
      <c r="I645" s="173"/>
      <c r="J645" s="173"/>
      <c r="K645" s="173"/>
      <c r="L645" s="173"/>
      <c r="M645" s="173"/>
      <c r="N645" s="173"/>
      <c r="O645" s="173"/>
      <c r="P645" s="173"/>
      <c r="Q645" s="173"/>
      <c r="R645" s="173"/>
      <c r="S645" s="173"/>
      <c r="T645" s="173"/>
      <c r="U645" s="173"/>
      <c r="V645" s="173"/>
      <c r="W645" s="173"/>
      <c r="X645" s="173"/>
      <c r="Y645" s="173"/>
      <c r="Z645" s="173"/>
      <c r="AA645" s="173"/>
    </row>
    <row r="646">
      <c r="A646" s="182"/>
      <c r="B646" s="182"/>
      <c r="C646" s="172"/>
      <c r="D646" s="172"/>
      <c r="E646" s="173"/>
      <c r="F646" s="173"/>
      <c r="G646" s="173"/>
      <c r="H646" s="173"/>
      <c r="I646" s="173"/>
      <c r="J646" s="173"/>
      <c r="K646" s="173"/>
      <c r="L646" s="173"/>
      <c r="M646" s="173"/>
      <c r="N646" s="173"/>
      <c r="O646" s="173"/>
      <c r="P646" s="173"/>
      <c r="Q646" s="173"/>
      <c r="R646" s="173"/>
      <c r="S646" s="173"/>
      <c r="T646" s="173"/>
      <c r="U646" s="173"/>
      <c r="V646" s="173"/>
      <c r="W646" s="173"/>
      <c r="X646" s="173"/>
      <c r="Y646" s="173"/>
      <c r="Z646" s="173"/>
      <c r="AA646" s="173"/>
    </row>
    <row r="647">
      <c r="A647" s="182"/>
      <c r="B647" s="182"/>
      <c r="C647" s="172"/>
      <c r="D647" s="172"/>
      <c r="E647" s="173"/>
      <c r="F647" s="173"/>
      <c r="G647" s="173"/>
      <c r="H647" s="173"/>
      <c r="I647" s="173"/>
      <c r="J647" s="173"/>
      <c r="K647" s="173"/>
      <c r="L647" s="173"/>
      <c r="M647" s="173"/>
      <c r="N647" s="173"/>
      <c r="O647" s="173"/>
      <c r="P647" s="173"/>
      <c r="Q647" s="173"/>
      <c r="R647" s="173"/>
      <c r="S647" s="173"/>
      <c r="T647" s="173"/>
      <c r="U647" s="173"/>
      <c r="V647" s="173"/>
      <c r="W647" s="173"/>
      <c r="X647" s="173"/>
      <c r="Y647" s="173"/>
      <c r="Z647" s="173"/>
      <c r="AA647" s="173"/>
    </row>
    <row r="648">
      <c r="A648" s="182"/>
      <c r="B648" s="182"/>
      <c r="C648" s="172"/>
      <c r="D648" s="172"/>
      <c r="E648" s="173"/>
      <c r="F648" s="173"/>
      <c r="G648" s="173"/>
      <c r="H648" s="173"/>
      <c r="I648" s="173"/>
      <c r="J648" s="173"/>
      <c r="K648" s="173"/>
      <c r="L648" s="173"/>
      <c r="M648" s="173"/>
      <c r="N648" s="173"/>
      <c r="O648" s="173"/>
      <c r="P648" s="173"/>
      <c r="Q648" s="173"/>
      <c r="R648" s="173"/>
      <c r="S648" s="173"/>
      <c r="T648" s="173"/>
      <c r="U648" s="173"/>
      <c r="V648" s="173"/>
      <c r="W648" s="173"/>
      <c r="X648" s="173"/>
      <c r="Y648" s="173"/>
      <c r="Z648" s="173"/>
      <c r="AA648" s="173"/>
    </row>
    <row r="649">
      <c r="A649" s="182"/>
      <c r="B649" s="182"/>
      <c r="C649" s="172"/>
      <c r="D649" s="172"/>
      <c r="E649" s="173"/>
      <c r="F649" s="173"/>
      <c r="G649" s="173"/>
      <c r="H649" s="173"/>
      <c r="I649" s="173"/>
      <c r="J649" s="173"/>
      <c r="K649" s="173"/>
      <c r="L649" s="173"/>
      <c r="M649" s="173"/>
      <c r="N649" s="173"/>
      <c r="O649" s="173"/>
      <c r="P649" s="173"/>
      <c r="Q649" s="173"/>
      <c r="R649" s="173"/>
      <c r="S649" s="173"/>
      <c r="T649" s="173"/>
      <c r="U649" s="173"/>
      <c r="V649" s="173"/>
      <c r="W649" s="173"/>
      <c r="X649" s="173"/>
      <c r="Y649" s="173"/>
      <c r="Z649" s="173"/>
      <c r="AA649" s="173"/>
    </row>
    <row r="650">
      <c r="A650" s="182"/>
      <c r="B650" s="182"/>
      <c r="C650" s="172"/>
      <c r="D650" s="172"/>
      <c r="E650" s="173"/>
      <c r="F650" s="173"/>
      <c r="G650" s="173"/>
      <c r="H650" s="173"/>
      <c r="I650" s="173"/>
      <c r="J650" s="173"/>
      <c r="K650" s="173"/>
      <c r="L650" s="173"/>
      <c r="M650" s="173"/>
      <c r="N650" s="173"/>
      <c r="O650" s="173"/>
      <c r="P650" s="173"/>
      <c r="Q650" s="173"/>
      <c r="R650" s="173"/>
      <c r="S650" s="173"/>
      <c r="T650" s="173"/>
      <c r="U650" s="173"/>
      <c r="V650" s="173"/>
      <c r="W650" s="173"/>
      <c r="X650" s="173"/>
      <c r="Y650" s="173"/>
      <c r="Z650" s="173"/>
      <c r="AA650" s="173"/>
    </row>
    <row r="651">
      <c r="A651" s="182"/>
      <c r="B651" s="182"/>
      <c r="C651" s="172"/>
      <c r="D651" s="172"/>
      <c r="E651" s="173"/>
      <c r="F651" s="173"/>
      <c r="G651" s="173"/>
      <c r="H651" s="173"/>
      <c r="I651" s="173"/>
      <c r="J651" s="173"/>
      <c r="K651" s="173"/>
      <c r="L651" s="173"/>
      <c r="M651" s="173"/>
      <c r="N651" s="173"/>
      <c r="O651" s="173"/>
      <c r="P651" s="173"/>
      <c r="Q651" s="173"/>
      <c r="R651" s="173"/>
      <c r="S651" s="173"/>
      <c r="T651" s="173"/>
      <c r="U651" s="173"/>
      <c r="V651" s="173"/>
      <c r="W651" s="173"/>
      <c r="X651" s="173"/>
      <c r="Y651" s="173"/>
      <c r="Z651" s="173"/>
      <c r="AA651" s="173"/>
    </row>
    <row r="652">
      <c r="A652" s="182"/>
      <c r="B652" s="182"/>
      <c r="C652" s="172"/>
      <c r="D652" s="172"/>
      <c r="E652" s="173"/>
      <c r="F652" s="173"/>
      <c r="G652" s="173"/>
      <c r="H652" s="173"/>
      <c r="I652" s="173"/>
      <c r="J652" s="173"/>
      <c r="K652" s="173"/>
      <c r="L652" s="173"/>
      <c r="M652" s="173"/>
      <c r="N652" s="173"/>
      <c r="O652" s="173"/>
      <c r="P652" s="173"/>
      <c r="Q652" s="173"/>
      <c r="R652" s="173"/>
      <c r="S652" s="173"/>
      <c r="T652" s="173"/>
      <c r="U652" s="173"/>
      <c r="V652" s="173"/>
      <c r="W652" s="173"/>
      <c r="X652" s="173"/>
      <c r="Y652" s="173"/>
      <c r="Z652" s="173"/>
      <c r="AA652" s="173"/>
    </row>
    <row r="653">
      <c r="A653" s="182"/>
      <c r="B653" s="182"/>
      <c r="C653" s="172"/>
      <c r="D653" s="172"/>
      <c r="E653" s="173"/>
      <c r="F653" s="173"/>
      <c r="G653" s="173"/>
      <c r="H653" s="173"/>
      <c r="I653" s="173"/>
      <c r="J653" s="173"/>
      <c r="K653" s="173"/>
      <c r="L653" s="173"/>
      <c r="M653" s="173"/>
      <c r="N653" s="173"/>
      <c r="O653" s="173"/>
      <c r="P653" s="173"/>
      <c r="Q653" s="173"/>
      <c r="R653" s="173"/>
      <c r="S653" s="173"/>
      <c r="T653" s="173"/>
      <c r="U653" s="173"/>
      <c r="V653" s="173"/>
      <c r="W653" s="173"/>
      <c r="X653" s="173"/>
      <c r="Y653" s="173"/>
      <c r="Z653" s="173"/>
      <c r="AA653" s="173"/>
    </row>
    <row r="654">
      <c r="A654" s="182"/>
      <c r="B654" s="182"/>
      <c r="C654" s="172"/>
      <c r="D654" s="172"/>
      <c r="E654" s="173"/>
      <c r="F654" s="173"/>
      <c r="G654" s="173"/>
      <c r="H654" s="173"/>
      <c r="I654" s="173"/>
      <c r="J654" s="173"/>
      <c r="K654" s="173"/>
      <c r="L654" s="173"/>
      <c r="M654" s="173"/>
      <c r="N654" s="173"/>
      <c r="O654" s="173"/>
      <c r="P654" s="173"/>
      <c r="Q654" s="173"/>
      <c r="R654" s="173"/>
      <c r="S654" s="173"/>
      <c r="T654" s="173"/>
      <c r="U654" s="173"/>
      <c r="V654" s="173"/>
      <c r="W654" s="173"/>
      <c r="X654" s="173"/>
      <c r="Y654" s="173"/>
      <c r="Z654" s="173"/>
      <c r="AA654" s="173"/>
    </row>
    <row r="655">
      <c r="A655" s="182"/>
      <c r="B655" s="182"/>
      <c r="C655" s="172"/>
      <c r="D655" s="172"/>
      <c r="E655" s="173"/>
      <c r="F655" s="173"/>
      <c r="G655" s="173"/>
      <c r="H655" s="173"/>
      <c r="I655" s="173"/>
      <c r="J655" s="173"/>
      <c r="K655" s="173"/>
      <c r="L655" s="173"/>
      <c r="M655" s="173"/>
      <c r="N655" s="173"/>
      <c r="O655" s="173"/>
      <c r="P655" s="173"/>
      <c r="Q655" s="173"/>
      <c r="R655" s="173"/>
      <c r="S655" s="173"/>
      <c r="T655" s="173"/>
      <c r="U655" s="173"/>
      <c r="V655" s="173"/>
      <c r="W655" s="173"/>
      <c r="X655" s="173"/>
      <c r="Y655" s="173"/>
      <c r="Z655" s="173"/>
      <c r="AA655" s="173"/>
    </row>
    <row r="656">
      <c r="A656" s="182"/>
      <c r="B656" s="182"/>
      <c r="C656" s="172"/>
      <c r="D656" s="172"/>
      <c r="E656" s="173"/>
      <c r="F656" s="173"/>
      <c r="G656" s="173"/>
      <c r="H656" s="173"/>
      <c r="I656" s="173"/>
      <c r="J656" s="173"/>
      <c r="K656" s="173"/>
      <c r="L656" s="173"/>
      <c r="M656" s="173"/>
      <c r="N656" s="173"/>
      <c r="O656" s="173"/>
      <c r="P656" s="173"/>
      <c r="Q656" s="173"/>
      <c r="R656" s="173"/>
      <c r="S656" s="173"/>
      <c r="T656" s="173"/>
      <c r="U656" s="173"/>
      <c r="V656" s="173"/>
      <c r="W656" s="173"/>
      <c r="X656" s="173"/>
      <c r="Y656" s="173"/>
      <c r="Z656" s="173"/>
      <c r="AA656" s="173"/>
    </row>
    <row r="657">
      <c r="A657" s="182"/>
      <c r="B657" s="182"/>
      <c r="C657" s="172"/>
      <c r="D657" s="172"/>
      <c r="E657" s="173"/>
      <c r="F657" s="173"/>
      <c r="G657" s="173"/>
      <c r="H657" s="173"/>
      <c r="I657" s="173"/>
      <c r="J657" s="173"/>
      <c r="K657" s="173"/>
      <c r="L657" s="173"/>
      <c r="M657" s="173"/>
      <c r="N657" s="173"/>
      <c r="O657" s="173"/>
      <c r="P657" s="173"/>
      <c r="Q657" s="173"/>
      <c r="R657" s="173"/>
      <c r="S657" s="173"/>
      <c r="T657" s="173"/>
      <c r="U657" s="173"/>
      <c r="V657" s="173"/>
      <c r="W657" s="173"/>
      <c r="X657" s="173"/>
      <c r="Y657" s="173"/>
      <c r="Z657" s="173"/>
      <c r="AA657" s="173"/>
    </row>
    <row r="658">
      <c r="A658" s="182"/>
      <c r="B658" s="182"/>
      <c r="C658" s="172"/>
      <c r="D658" s="172"/>
      <c r="E658" s="173"/>
      <c r="F658" s="173"/>
      <c r="G658" s="173"/>
      <c r="H658" s="173"/>
      <c r="I658" s="173"/>
      <c r="J658" s="173"/>
      <c r="K658" s="173"/>
      <c r="L658" s="173"/>
      <c r="M658" s="173"/>
      <c r="N658" s="173"/>
      <c r="O658" s="173"/>
      <c r="P658" s="173"/>
      <c r="Q658" s="173"/>
      <c r="R658" s="173"/>
      <c r="S658" s="173"/>
      <c r="T658" s="173"/>
      <c r="U658" s="173"/>
      <c r="V658" s="173"/>
      <c r="W658" s="173"/>
      <c r="X658" s="173"/>
      <c r="Y658" s="173"/>
      <c r="Z658" s="173"/>
      <c r="AA658" s="173"/>
    </row>
    <row r="659">
      <c r="A659" s="182"/>
      <c r="B659" s="182"/>
      <c r="C659" s="172"/>
      <c r="D659" s="172"/>
      <c r="E659" s="173"/>
      <c r="F659" s="173"/>
      <c r="G659" s="173"/>
      <c r="H659" s="173"/>
      <c r="I659" s="173"/>
      <c r="J659" s="173"/>
      <c r="K659" s="173"/>
      <c r="L659" s="173"/>
      <c r="M659" s="173"/>
      <c r="N659" s="173"/>
      <c r="O659" s="173"/>
      <c r="P659" s="173"/>
      <c r="Q659" s="173"/>
      <c r="R659" s="173"/>
      <c r="S659" s="173"/>
      <c r="T659" s="173"/>
      <c r="U659" s="173"/>
      <c r="V659" s="173"/>
      <c r="W659" s="173"/>
      <c r="X659" s="173"/>
      <c r="Y659" s="173"/>
      <c r="Z659" s="173"/>
      <c r="AA659" s="173"/>
    </row>
    <row r="660">
      <c r="A660" s="182"/>
      <c r="B660" s="182"/>
      <c r="C660" s="172"/>
      <c r="D660" s="172"/>
      <c r="E660" s="173"/>
      <c r="F660" s="173"/>
      <c r="G660" s="173"/>
      <c r="H660" s="173"/>
      <c r="I660" s="173"/>
      <c r="J660" s="173"/>
      <c r="K660" s="173"/>
      <c r="L660" s="173"/>
      <c r="M660" s="173"/>
      <c r="N660" s="173"/>
      <c r="O660" s="173"/>
      <c r="P660" s="173"/>
      <c r="Q660" s="173"/>
      <c r="R660" s="173"/>
      <c r="S660" s="173"/>
      <c r="T660" s="173"/>
      <c r="U660" s="173"/>
      <c r="V660" s="173"/>
      <c r="W660" s="173"/>
      <c r="X660" s="173"/>
      <c r="Y660" s="173"/>
      <c r="Z660" s="173"/>
      <c r="AA660" s="173"/>
    </row>
    <row r="661">
      <c r="A661" s="182"/>
      <c r="B661" s="182"/>
      <c r="C661" s="172"/>
      <c r="D661" s="172"/>
      <c r="E661" s="173"/>
      <c r="F661" s="173"/>
      <c r="G661" s="173"/>
      <c r="H661" s="173"/>
      <c r="I661" s="173"/>
      <c r="J661" s="173"/>
      <c r="K661" s="173"/>
      <c r="L661" s="173"/>
      <c r="M661" s="173"/>
      <c r="N661" s="173"/>
      <c r="O661" s="173"/>
      <c r="P661" s="173"/>
      <c r="Q661" s="173"/>
      <c r="R661" s="173"/>
      <c r="S661" s="173"/>
      <c r="T661" s="173"/>
      <c r="U661" s="173"/>
      <c r="V661" s="173"/>
      <c r="W661" s="173"/>
      <c r="X661" s="173"/>
      <c r="Y661" s="173"/>
      <c r="Z661" s="173"/>
      <c r="AA661" s="173"/>
    </row>
    <row r="662">
      <c r="A662" s="182"/>
      <c r="B662" s="182"/>
      <c r="C662" s="172"/>
      <c r="D662" s="172"/>
      <c r="E662" s="173"/>
      <c r="F662" s="173"/>
      <c r="G662" s="173"/>
      <c r="H662" s="173"/>
      <c r="I662" s="173"/>
      <c r="J662" s="173"/>
      <c r="K662" s="173"/>
      <c r="L662" s="173"/>
      <c r="M662" s="173"/>
      <c r="N662" s="173"/>
      <c r="O662" s="173"/>
      <c r="P662" s="173"/>
      <c r="Q662" s="173"/>
      <c r="R662" s="173"/>
      <c r="S662" s="173"/>
      <c r="T662" s="173"/>
      <c r="U662" s="173"/>
      <c r="V662" s="173"/>
      <c r="W662" s="173"/>
      <c r="X662" s="173"/>
      <c r="Y662" s="173"/>
      <c r="Z662" s="173"/>
      <c r="AA662" s="173"/>
    </row>
    <row r="663">
      <c r="A663" s="182"/>
      <c r="B663" s="182"/>
      <c r="C663" s="172"/>
      <c r="D663" s="172"/>
      <c r="E663" s="173"/>
      <c r="F663" s="173"/>
      <c r="G663" s="173"/>
      <c r="H663" s="173"/>
      <c r="I663" s="173"/>
      <c r="J663" s="173"/>
      <c r="K663" s="173"/>
      <c r="L663" s="173"/>
      <c r="M663" s="173"/>
      <c r="N663" s="173"/>
      <c r="O663" s="173"/>
      <c r="P663" s="173"/>
      <c r="Q663" s="173"/>
      <c r="R663" s="173"/>
      <c r="S663" s="173"/>
      <c r="T663" s="173"/>
      <c r="U663" s="173"/>
      <c r="V663" s="173"/>
      <c r="W663" s="173"/>
      <c r="X663" s="173"/>
      <c r="Y663" s="173"/>
      <c r="Z663" s="173"/>
      <c r="AA663" s="173"/>
    </row>
    <row r="664">
      <c r="A664" s="182"/>
      <c r="B664" s="182"/>
      <c r="C664" s="172"/>
      <c r="D664" s="172"/>
      <c r="E664" s="173"/>
      <c r="F664" s="173"/>
      <c r="G664" s="173"/>
      <c r="H664" s="173"/>
      <c r="I664" s="173"/>
      <c r="J664" s="173"/>
      <c r="K664" s="173"/>
      <c r="L664" s="173"/>
      <c r="M664" s="173"/>
      <c r="N664" s="173"/>
      <c r="O664" s="173"/>
      <c r="P664" s="173"/>
      <c r="Q664" s="173"/>
      <c r="R664" s="173"/>
      <c r="S664" s="173"/>
      <c r="T664" s="173"/>
      <c r="U664" s="173"/>
      <c r="V664" s="173"/>
      <c r="W664" s="173"/>
      <c r="X664" s="173"/>
      <c r="Y664" s="173"/>
      <c r="Z664" s="173"/>
      <c r="AA664" s="173"/>
    </row>
    <row r="665">
      <c r="A665" s="182"/>
      <c r="B665" s="182"/>
      <c r="C665" s="172"/>
      <c r="D665" s="172"/>
      <c r="E665" s="173"/>
      <c r="F665" s="173"/>
      <c r="G665" s="173"/>
      <c r="H665" s="173"/>
      <c r="I665" s="173"/>
      <c r="J665" s="173"/>
      <c r="K665" s="173"/>
      <c r="L665" s="173"/>
      <c r="M665" s="173"/>
      <c r="N665" s="173"/>
      <c r="O665" s="173"/>
      <c r="P665" s="173"/>
      <c r="Q665" s="173"/>
      <c r="R665" s="173"/>
      <c r="S665" s="173"/>
      <c r="T665" s="173"/>
      <c r="U665" s="173"/>
      <c r="V665" s="173"/>
      <c r="W665" s="173"/>
      <c r="X665" s="173"/>
      <c r="Y665" s="173"/>
      <c r="Z665" s="173"/>
      <c r="AA665" s="173"/>
    </row>
    <row r="666">
      <c r="A666" s="182"/>
      <c r="B666" s="182"/>
      <c r="C666" s="172"/>
      <c r="D666" s="172"/>
      <c r="E666" s="173"/>
      <c r="F666" s="173"/>
      <c r="G666" s="173"/>
      <c r="H666" s="173"/>
      <c r="I666" s="173"/>
      <c r="J666" s="173"/>
      <c r="K666" s="173"/>
      <c r="L666" s="173"/>
      <c r="M666" s="173"/>
      <c r="N666" s="173"/>
      <c r="O666" s="173"/>
      <c r="P666" s="173"/>
      <c r="Q666" s="173"/>
      <c r="R666" s="173"/>
      <c r="S666" s="173"/>
      <c r="T666" s="173"/>
      <c r="U666" s="173"/>
      <c r="V666" s="173"/>
      <c r="W666" s="173"/>
      <c r="X666" s="173"/>
      <c r="Y666" s="173"/>
      <c r="Z666" s="173"/>
      <c r="AA666" s="173"/>
    </row>
    <row r="667">
      <c r="A667" s="182"/>
      <c r="B667" s="182"/>
      <c r="C667" s="172"/>
      <c r="D667" s="172"/>
      <c r="E667" s="173"/>
      <c r="F667" s="173"/>
      <c r="G667" s="173"/>
      <c r="H667" s="173"/>
      <c r="I667" s="173"/>
      <c r="J667" s="173"/>
      <c r="K667" s="173"/>
      <c r="L667" s="173"/>
      <c r="M667" s="173"/>
      <c r="N667" s="173"/>
      <c r="O667" s="173"/>
      <c r="P667" s="173"/>
      <c r="Q667" s="173"/>
      <c r="R667" s="173"/>
      <c r="S667" s="173"/>
      <c r="T667" s="173"/>
      <c r="U667" s="173"/>
      <c r="V667" s="173"/>
      <c r="W667" s="173"/>
      <c r="X667" s="173"/>
      <c r="Y667" s="173"/>
      <c r="Z667" s="173"/>
      <c r="AA667" s="173"/>
    </row>
    <row r="668">
      <c r="A668" s="182"/>
      <c r="B668" s="182"/>
      <c r="C668" s="172"/>
      <c r="D668" s="172"/>
      <c r="E668" s="173"/>
      <c r="F668" s="173"/>
      <c r="G668" s="173"/>
      <c r="H668" s="173"/>
      <c r="I668" s="173"/>
      <c r="J668" s="173"/>
      <c r="K668" s="173"/>
      <c r="L668" s="173"/>
      <c r="M668" s="173"/>
      <c r="N668" s="173"/>
      <c r="O668" s="173"/>
      <c r="P668" s="173"/>
      <c r="Q668" s="173"/>
      <c r="R668" s="173"/>
      <c r="S668" s="173"/>
      <c r="T668" s="173"/>
      <c r="U668" s="173"/>
      <c r="V668" s="173"/>
      <c r="W668" s="173"/>
      <c r="X668" s="173"/>
      <c r="Y668" s="173"/>
      <c r="Z668" s="173"/>
      <c r="AA668" s="173"/>
    </row>
    <row r="669">
      <c r="A669" s="182"/>
      <c r="B669" s="182"/>
      <c r="C669" s="172"/>
      <c r="D669" s="172"/>
      <c r="E669" s="173"/>
      <c r="F669" s="173"/>
      <c r="G669" s="173"/>
      <c r="H669" s="173"/>
      <c r="I669" s="173"/>
      <c r="J669" s="173"/>
      <c r="K669" s="173"/>
      <c r="L669" s="173"/>
      <c r="M669" s="173"/>
      <c r="N669" s="173"/>
      <c r="O669" s="173"/>
      <c r="P669" s="173"/>
      <c r="Q669" s="173"/>
      <c r="R669" s="173"/>
      <c r="S669" s="173"/>
      <c r="T669" s="173"/>
      <c r="U669" s="173"/>
      <c r="V669" s="173"/>
      <c r="W669" s="173"/>
      <c r="X669" s="173"/>
      <c r="Y669" s="173"/>
      <c r="Z669" s="173"/>
      <c r="AA669" s="173"/>
    </row>
    <row r="670">
      <c r="A670" s="182"/>
      <c r="B670" s="182"/>
      <c r="C670" s="172"/>
      <c r="D670" s="172"/>
      <c r="E670" s="173"/>
      <c r="F670" s="173"/>
      <c r="G670" s="173"/>
      <c r="H670" s="173"/>
      <c r="I670" s="173"/>
      <c r="J670" s="173"/>
      <c r="K670" s="173"/>
      <c r="L670" s="173"/>
      <c r="M670" s="173"/>
      <c r="N670" s="173"/>
      <c r="O670" s="173"/>
      <c r="P670" s="173"/>
      <c r="Q670" s="173"/>
      <c r="R670" s="173"/>
      <c r="S670" s="173"/>
      <c r="T670" s="173"/>
      <c r="U670" s="173"/>
      <c r="V670" s="173"/>
      <c r="W670" s="173"/>
      <c r="X670" s="173"/>
      <c r="Y670" s="173"/>
      <c r="Z670" s="173"/>
      <c r="AA670" s="173"/>
    </row>
    <row r="671">
      <c r="A671" s="182"/>
      <c r="B671" s="182"/>
      <c r="C671" s="172"/>
      <c r="D671" s="172"/>
      <c r="E671" s="173"/>
      <c r="F671" s="173"/>
      <c r="G671" s="173"/>
      <c r="H671" s="173"/>
      <c r="I671" s="173"/>
      <c r="J671" s="173"/>
      <c r="K671" s="173"/>
      <c r="L671" s="173"/>
      <c r="M671" s="173"/>
      <c r="N671" s="173"/>
      <c r="O671" s="173"/>
      <c r="P671" s="173"/>
      <c r="Q671" s="173"/>
      <c r="R671" s="173"/>
      <c r="S671" s="173"/>
      <c r="T671" s="173"/>
      <c r="U671" s="173"/>
      <c r="V671" s="173"/>
      <c r="W671" s="173"/>
      <c r="X671" s="173"/>
      <c r="Y671" s="173"/>
      <c r="Z671" s="173"/>
      <c r="AA671" s="173"/>
    </row>
    <row r="672">
      <c r="A672" s="182"/>
      <c r="B672" s="182"/>
      <c r="C672" s="172"/>
      <c r="D672" s="172"/>
      <c r="E672" s="173"/>
      <c r="F672" s="173"/>
      <c r="G672" s="173"/>
      <c r="H672" s="173"/>
      <c r="I672" s="173"/>
      <c r="J672" s="173"/>
      <c r="K672" s="173"/>
      <c r="L672" s="173"/>
      <c r="M672" s="173"/>
      <c r="N672" s="173"/>
      <c r="O672" s="173"/>
      <c r="P672" s="173"/>
      <c r="Q672" s="173"/>
      <c r="R672" s="173"/>
      <c r="S672" s="173"/>
      <c r="T672" s="173"/>
      <c r="U672" s="173"/>
      <c r="V672" s="173"/>
      <c r="W672" s="173"/>
      <c r="X672" s="173"/>
      <c r="Y672" s="173"/>
      <c r="Z672" s="173"/>
      <c r="AA672" s="173"/>
    </row>
    <row r="673">
      <c r="A673" s="182"/>
      <c r="B673" s="182"/>
      <c r="C673" s="172"/>
      <c r="D673" s="172"/>
      <c r="E673" s="173"/>
      <c r="F673" s="173"/>
      <c r="G673" s="173"/>
      <c r="H673" s="173"/>
      <c r="I673" s="173"/>
      <c r="J673" s="173"/>
      <c r="K673" s="173"/>
      <c r="L673" s="173"/>
      <c r="M673" s="173"/>
      <c r="N673" s="173"/>
      <c r="O673" s="173"/>
      <c r="P673" s="173"/>
      <c r="Q673" s="173"/>
      <c r="R673" s="173"/>
      <c r="S673" s="173"/>
      <c r="T673" s="173"/>
      <c r="U673" s="173"/>
      <c r="V673" s="173"/>
      <c r="W673" s="173"/>
      <c r="X673" s="173"/>
      <c r="Y673" s="173"/>
      <c r="Z673" s="173"/>
      <c r="AA673" s="173"/>
    </row>
    <row r="674">
      <c r="A674" s="182"/>
      <c r="B674" s="182"/>
      <c r="C674" s="172"/>
      <c r="D674" s="172"/>
      <c r="E674" s="173"/>
      <c r="F674" s="173"/>
      <c r="G674" s="173"/>
      <c r="H674" s="173"/>
      <c r="I674" s="173"/>
      <c r="J674" s="173"/>
      <c r="K674" s="173"/>
      <c r="L674" s="173"/>
      <c r="M674" s="173"/>
      <c r="N674" s="173"/>
      <c r="O674" s="173"/>
      <c r="P674" s="173"/>
      <c r="Q674" s="173"/>
      <c r="R674" s="173"/>
      <c r="S674" s="173"/>
      <c r="T674" s="173"/>
      <c r="U674" s="173"/>
      <c r="V674" s="173"/>
      <c r="W674" s="173"/>
      <c r="X674" s="173"/>
      <c r="Y674" s="173"/>
      <c r="Z674" s="173"/>
      <c r="AA674" s="173"/>
    </row>
    <row r="675">
      <c r="A675" s="182"/>
      <c r="B675" s="182"/>
      <c r="C675" s="172"/>
      <c r="D675" s="172"/>
      <c r="E675" s="173"/>
      <c r="F675" s="173"/>
      <c r="G675" s="173"/>
      <c r="H675" s="173"/>
      <c r="I675" s="173"/>
      <c r="J675" s="173"/>
      <c r="K675" s="173"/>
      <c r="L675" s="173"/>
      <c r="M675" s="173"/>
      <c r="N675" s="173"/>
      <c r="O675" s="173"/>
      <c r="P675" s="173"/>
      <c r="Q675" s="173"/>
      <c r="R675" s="173"/>
      <c r="S675" s="173"/>
      <c r="T675" s="173"/>
      <c r="U675" s="173"/>
      <c r="V675" s="173"/>
      <c r="W675" s="173"/>
      <c r="X675" s="173"/>
      <c r="Y675" s="173"/>
      <c r="Z675" s="173"/>
      <c r="AA675" s="173"/>
    </row>
    <row r="676">
      <c r="A676" s="182"/>
      <c r="B676" s="182"/>
      <c r="C676" s="172"/>
      <c r="D676" s="172"/>
      <c r="E676" s="173"/>
      <c r="F676" s="173"/>
      <c r="G676" s="173"/>
      <c r="H676" s="173"/>
      <c r="I676" s="173"/>
      <c r="J676" s="173"/>
      <c r="K676" s="173"/>
      <c r="L676" s="173"/>
      <c r="M676" s="173"/>
      <c r="N676" s="173"/>
      <c r="O676" s="173"/>
      <c r="P676" s="173"/>
      <c r="Q676" s="173"/>
      <c r="R676" s="173"/>
      <c r="S676" s="173"/>
      <c r="T676" s="173"/>
      <c r="U676" s="173"/>
      <c r="V676" s="173"/>
      <c r="W676" s="173"/>
      <c r="X676" s="173"/>
      <c r="Y676" s="173"/>
      <c r="Z676" s="173"/>
      <c r="AA676" s="173"/>
    </row>
    <row r="677">
      <c r="A677" s="182"/>
      <c r="B677" s="182"/>
      <c r="C677" s="172"/>
      <c r="D677" s="172"/>
      <c r="E677" s="173"/>
      <c r="F677" s="173"/>
      <c r="G677" s="173"/>
      <c r="H677" s="173"/>
      <c r="I677" s="173"/>
      <c r="J677" s="173"/>
      <c r="K677" s="173"/>
      <c r="L677" s="173"/>
      <c r="M677" s="173"/>
      <c r="N677" s="173"/>
      <c r="O677" s="173"/>
      <c r="P677" s="173"/>
      <c r="Q677" s="173"/>
      <c r="R677" s="173"/>
      <c r="S677" s="173"/>
      <c r="T677" s="173"/>
      <c r="U677" s="173"/>
      <c r="V677" s="173"/>
      <c r="W677" s="173"/>
      <c r="X677" s="173"/>
      <c r="Y677" s="173"/>
      <c r="Z677" s="173"/>
      <c r="AA677" s="173"/>
    </row>
    <row r="678">
      <c r="A678" s="182"/>
      <c r="B678" s="182"/>
      <c r="C678" s="172"/>
      <c r="D678" s="172"/>
      <c r="E678" s="173"/>
      <c r="F678" s="173"/>
      <c r="G678" s="173"/>
      <c r="H678" s="173"/>
      <c r="I678" s="173"/>
      <c r="J678" s="173"/>
      <c r="K678" s="173"/>
      <c r="L678" s="173"/>
      <c r="M678" s="173"/>
      <c r="N678" s="173"/>
      <c r="O678" s="173"/>
      <c r="P678" s="173"/>
      <c r="Q678" s="173"/>
      <c r="R678" s="173"/>
      <c r="S678" s="173"/>
      <c r="T678" s="173"/>
      <c r="U678" s="173"/>
      <c r="V678" s="173"/>
      <c r="W678" s="173"/>
      <c r="X678" s="173"/>
      <c r="Y678" s="173"/>
      <c r="Z678" s="173"/>
      <c r="AA678" s="173"/>
    </row>
    <row r="679">
      <c r="A679" s="182"/>
      <c r="B679" s="182"/>
      <c r="C679" s="172"/>
      <c r="D679" s="172"/>
      <c r="E679" s="173"/>
      <c r="F679" s="173"/>
      <c r="G679" s="173"/>
      <c r="H679" s="173"/>
      <c r="I679" s="173"/>
      <c r="J679" s="173"/>
      <c r="K679" s="173"/>
      <c r="L679" s="173"/>
      <c r="M679" s="173"/>
      <c r="N679" s="173"/>
      <c r="O679" s="173"/>
      <c r="P679" s="173"/>
      <c r="Q679" s="173"/>
      <c r="R679" s="173"/>
      <c r="S679" s="173"/>
      <c r="T679" s="173"/>
      <c r="U679" s="173"/>
      <c r="V679" s="173"/>
      <c r="W679" s="173"/>
      <c r="X679" s="173"/>
      <c r="Y679" s="173"/>
      <c r="Z679" s="173"/>
      <c r="AA679" s="173"/>
    </row>
    <row r="680">
      <c r="A680" s="182"/>
      <c r="B680" s="182"/>
      <c r="C680" s="172"/>
      <c r="D680" s="172"/>
      <c r="E680" s="173"/>
      <c r="F680" s="173"/>
      <c r="G680" s="173"/>
      <c r="H680" s="173"/>
      <c r="I680" s="173"/>
      <c r="J680" s="173"/>
      <c r="K680" s="173"/>
      <c r="L680" s="173"/>
      <c r="M680" s="173"/>
      <c r="N680" s="173"/>
      <c r="O680" s="173"/>
      <c r="P680" s="173"/>
      <c r="Q680" s="173"/>
      <c r="R680" s="173"/>
      <c r="S680" s="173"/>
      <c r="T680" s="173"/>
      <c r="U680" s="173"/>
      <c r="V680" s="173"/>
      <c r="W680" s="173"/>
      <c r="X680" s="173"/>
      <c r="Y680" s="173"/>
      <c r="Z680" s="173"/>
      <c r="AA680" s="173"/>
    </row>
    <row r="681">
      <c r="A681" s="182"/>
      <c r="B681" s="182"/>
      <c r="C681" s="172"/>
      <c r="D681" s="172"/>
      <c r="E681" s="173"/>
      <c r="F681" s="173"/>
      <c r="G681" s="173"/>
      <c r="H681" s="173"/>
      <c r="I681" s="173"/>
      <c r="J681" s="173"/>
      <c r="K681" s="173"/>
      <c r="L681" s="173"/>
      <c r="M681" s="173"/>
      <c r="N681" s="173"/>
      <c r="O681" s="173"/>
      <c r="P681" s="173"/>
      <c r="Q681" s="173"/>
      <c r="R681" s="173"/>
      <c r="S681" s="173"/>
      <c r="T681" s="173"/>
      <c r="U681" s="173"/>
      <c r="V681" s="173"/>
      <c r="W681" s="173"/>
      <c r="X681" s="173"/>
      <c r="Y681" s="173"/>
      <c r="Z681" s="173"/>
      <c r="AA681" s="173"/>
    </row>
    <row r="682">
      <c r="A682" s="182"/>
      <c r="B682" s="182"/>
      <c r="C682" s="172"/>
      <c r="D682" s="172"/>
      <c r="E682" s="173"/>
      <c r="F682" s="173"/>
      <c r="G682" s="173"/>
      <c r="H682" s="173"/>
      <c r="I682" s="173"/>
      <c r="J682" s="173"/>
      <c r="K682" s="173"/>
      <c r="L682" s="173"/>
      <c r="M682" s="173"/>
      <c r="N682" s="173"/>
      <c r="O682" s="173"/>
      <c r="P682" s="173"/>
      <c r="Q682" s="173"/>
      <c r="R682" s="173"/>
      <c r="S682" s="173"/>
      <c r="T682" s="173"/>
      <c r="U682" s="173"/>
      <c r="V682" s="173"/>
      <c r="W682" s="173"/>
      <c r="X682" s="173"/>
      <c r="Y682" s="173"/>
      <c r="Z682" s="173"/>
      <c r="AA682" s="173"/>
    </row>
    <row r="683">
      <c r="A683" s="182"/>
      <c r="B683" s="182"/>
      <c r="C683" s="172"/>
      <c r="D683" s="172"/>
      <c r="E683" s="173"/>
      <c r="F683" s="173"/>
      <c r="G683" s="173"/>
      <c r="H683" s="173"/>
      <c r="I683" s="173"/>
      <c r="J683" s="173"/>
      <c r="K683" s="173"/>
      <c r="L683" s="173"/>
      <c r="M683" s="173"/>
      <c r="N683" s="173"/>
      <c r="O683" s="173"/>
      <c r="P683" s="173"/>
      <c r="Q683" s="173"/>
      <c r="R683" s="173"/>
      <c r="S683" s="173"/>
      <c r="T683" s="173"/>
      <c r="U683" s="173"/>
      <c r="V683" s="173"/>
      <c r="W683" s="173"/>
      <c r="X683" s="173"/>
      <c r="Y683" s="173"/>
      <c r="Z683" s="173"/>
      <c r="AA683" s="173"/>
    </row>
    <row r="684">
      <c r="A684" s="182"/>
      <c r="B684" s="182"/>
      <c r="C684" s="172"/>
      <c r="D684" s="172"/>
      <c r="E684" s="173"/>
      <c r="F684" s="173"/>
      <c r="G684" s="173"/>
      <c r="H684" s="173"/>
      <c r="I684" s="173"/>
      <c r="J684" s="173"/>
      <c r="K684" s="173"/>
      <c r="L684" s="173"/>
      <c r="M684" s="173"/>
      <c r="N684" s="173"/>
      <c r="O684" s="173"/>
      <c r="P684" s="173"/>
      <c r="Q684" s="173"/>
      <c r="R684" s="173"/>
      <c r="S684" s="173"/>
      <c r="T684" s="173"/>
      <c r="U684" s="173"/>
      <c r="V684" s="173"/>
      <c r="W684" s="173"/>
      <c r="X684" s="173"/>
      <c r="Y684" s="173"/>
      <c r="Z684" s="173"/>
      <c r="AA684" s="173"/>
    </row>
    <row r="685">
      <c r="A685" s="182"/>
      <c r="B685" s="182"/>
      <c r="C685" s="172"/>
      <c r="D685" s="172"/>
      <c r="E685" s="173"/>
      <c r="F685" s="173"/>
      <c r="G685" s="173"/>
      <c r="H685" s="173"/>
      <c r="I685" s="173"/>
      <c r="J685" s="173"/>
      <c r="K685" s="173"/>
      <c r="L685" s="173"/>
      <c r="M685" s="173"/>
      <c r="N685" s="173"/>
      <c r="O685" s="173"/>
      <c r="P685" s="173"/>
      <c r="Q685" s="173"/>
      <c r="R685" s="173"/>
      <c r="S685" s="173"/>
      <c r="T685" s="173"/>
      <c r="U685" s="173"/>
      <c r="V685" s="173"/>
      <c r="W685" s="173"/>
      <c r="X685" s="173"/>
      <c r="Y685" s="173"/>
      <c r="Z685" s="173"/>
      <c r="AA685" s="173"/>
    </row>
    <row r="686">
      <c r="A686" s="182"/>
      <c r="B686" s="182"/>
      <c r="C686" s="172"/>
      <c r="D686" s="172"/>
      <c r="E686" s="173"/>
      <c r="F686" s="173"/>
      <c r="G686" s="173"/>
      <c r="H686" s="173"/>
      <c r="I686" s="173"/>
      <c r="J686" s="173"/>
      <c r="K686" s="173"/>
      <c r="L686" s="173"/>
      <c r="M686" s="173"/>
      <c r="N686" s="173"/>
      <c r="O686" s="173"/>
      <c r="P686" s="173"/>
      <c r="Q686" s="173"/>
      <c r="R686" s="173"/>
      <c r="S686" s="173"/>
      <c r="T686" s="173"/>
      <c r="U686" s="173"/>
      <c r="V686" s="173"/>
      <c r="W686" s="173"/>
      <c r="X686" s="173"/>
      <c r="Y686" s="173"/>
      <c r="Z686" s="173"/>
      <c r="AA686" s="173"/>
    </row>
    <row r="687">
      <c r="A687" s="182"/>
      <c r="B687" s="182"/>
      <c r="C687" s="172"/>
      <c r="D687" s="172"/>
      <c r="E687" s="173"/>
      <c r="F687" s="173"/>
      <c r="G687" s="173"/>
      <c r="H687" s="173"/>
      <c r="I687" s="173"/>
      <c r="J687" s="173"/>
      <c r="K687" s="173"/>
      <c r="L687" s="173"/>
      <c r="M687" s="173"/>
      <c r="N687" s="173"/>
      <c r="O687" s="173"/>
      <c r="P687" s="173"/>
      <c r="Q687" s="173"/>
      <c r="R687" s="173"/>
      <c r="S687" s="173"/>
      <c r="T687" s="173"/>
      <c r="U687" s="173"/>
      <c r="V687" s="173"/>
      <c r="W687" s="173"/>
      <c r="X687" s="173"/>
      <c r="Y687" s="173"/>
      <c r="Z687" s="173"/>
      <c r="AA687" s="173"/>
    </row>
    <row r="688">
      <c r="A688" s="182"/>
      <c r="B688" s="182"/>
      <c r="C688" s="172"/>
      <c r="D688" s="172"/>
      <c r="E688" s="173"/>
      <c r="F688" s="173"/>
      <c r="G688" s="173"/>
      <c r="H688" s="173"/>
      <c r="I688" s="173"/>
      <c r="J688" s="173"/>
      <c r="K688" s="173"/>
      <c r="L688" s="173"/>
      <c r="M688" s="173"/>
      <c r="N688" s="173"/>
      <c r="O688" s="173"/>
      <c r="P688" s="173"/>
      <c r="Q688" s="173"/>
      <c r="R688" s="173"/>
      <c r="S688" s="173"/>
      <c r="T688" s="173"/>
      <c r="U688" s="173"/>
      <c r="V688" s="173"/>
      <c r="W688" s="173"/>
      <c r="X688" s="173"/>
      <c r="Y688" s="173"/>
      <c r="Z688" s="173"/>
      <c r="AA688" s="173"/>
    </row>
    <row r="689">
      <c r="A689" s="182"/>
      <c r="B689" s="182"/>
      <c r="C689" s="172"/>
      <c r="D689" s="172"/>
      <c r="E689" s="173"/>
      <c r="F689" s="173"/>
      <c r="G689" s="173"/>
      <c r="H689" s="173"/>
      <c r="I689" s="173"/>
      <c r="J689" s="173"/>
      <c r="K689" s="173"/>
      <c r="L689" s="173"/>
      <c r="M689" s="173"/>
      <c r="N689" s="173"/>
      <c r="O689" s="173"/>
      <c r="P689" s="173"/>
      <c r="Q689" s="173"/>
      <c r="R689" s="173"/>
      <c r="S689" s="173"/>
      <c r="T689" s="173"/>
      <c r="U689" s="173"/>
      <c r="V689" s="173"/>
      <c r="W689" s="173"/>
      <c r="X689" s="173"/>
      <c r="Y689" s="173"/>
      <c r="Z689" s="173"/>
      <c r="AA689" s="173"/>
    </row>
    <row r="690">
      <c r="A690" s="182"/>
      <c r="B690" s="182"/>
      <c r="C690" s="172"/>
      <c r="D690" s="172"/>
      <c r="E690" s="173"/>
      <c r="F690" s="173"/>
      <c r="G690" s="173"/>
      <c r="H690" s="173"/>
      <c r="I690" s="173"/>
      <c r="J690" s="173"/>
      <c r="K690" s="173"/>
      <c r="L690" s="173"/>
      <c r="M690" s="173"/>
      <c r="N690" s="173"/>
      <c r="O690" s="173"/>
      <c r="P690" s="173"/>
      <c r="Q690" s="173"/>
      <c r="R690" s="173"/>
      <c r="S690" s="173"/>
      <c r="T690" s="173"/>
      <c r="U690" s="173"/>
      <c r="V690" s="173"/>
      <c r="W690" s="173"/>
      <c r="X690" s="173"/>
      <c r="Y690" s="173"/>
      <c r="Z690" s="173"/>
      <c r="AA690" s="173"/>
    </row>
    <row r="691">
      <c r="A691" s="182"/>
      <c r="B691" s="182"/>
      <c r="C691" s="172"/>
      <c r="D691" s="172"/>
      <c r="E691" s="173"/>
      <c r="F691" s="173"/>
      <c r="G691" s="173"/>
      <c r="H691" s="173"/>
      <c r="I691" s="173"/>
      <c r="J691" s="173"/>
      <c r="K691" s="173"/>
      <c r="L691" s="173"/>
      <c r="M691" s="173"/>
      <c r="N691" s="173"/>
      <c r="O691" s="173"/>
      <c r="P691" s="173"/>
      <c r="Q691" s="173"/>
      <c r="R691" s="173"/>
      <c r="S691" s="173"/>
      <c r="T691" s="173"/>
      <c r="U691" s="173"/>
      <c r="V691" s="173"/>
      <c r="W691" s="173"/>
      <c r="X691" s="173"/>
      <c r="Y691" s="173"/>
      <c r="Z691" s="173"/>
      <c r="AA691" s="173"/>
    </row>
    <row r="692">
      <c r="A692" s="182"/>
      <c r="B692" s="182"/>
      <c r="C692" s="172"/>
      <c r="D692" s="172"/>
      <c r="E692" s="173"/>
      <c r="F692" s="173"/>
      <c r="G692" s="173"/>
      <c r="H692" s="173"/>
      <c r="I692" s="173"/>
      <c r="J692" s="173"/>
      <c r="K692" s="173"/>
      <c r="L692" s="173"/>
      <c r="M692" s="173"/>
      <c r="N692" s="173"/>
      <c r="O692" s="173"/>
      <c r="P692" s="173"/>
      <c r="Q692" s="173"/>
      <c r="R692" s="173"/>
      <c r="S692" s="173"/>
      <c r="T692" s="173"/>
      <c r="U692" s="173"/>
      <c r="V692" s="173"/>
      <c r="W692" s="173"/>
      <c r="X692" s="173"/>
      <c r="Y692" s="173"/>
      <c r="Z692" s="173"/>
      <c r="AA692" s="173"/>
    </row>
    <row r="693">
      <c r="A693" s="182"/>
      <c r="B693" s="182"/>
      <c r="C693" s="172"/>
      <c r="D693" s="172"/>
      <c r="E693" s="173"/>
      <c r="F693" s="173"/>
      <c r="G693" s="173"/>
      <c r="H693" s="173"/>
      <c r="I693" s="173"/>
      <c r="J693" s="173"/>
      <c r="K693" s="173"/>
      <c r="L693" s="173"/>
      <c r="M693" s="173"/>
      <c r="N693" s="173"/>
      <c r="O693" s="173"/>
      <c r="P693" s="173"/>
      <c r="Q693" s="173"/>
      <c r="R693" s="173"/>
      <c r="S693" s="173"/>
      <c r="T693" s="173"/>
      <c r="U693" s="173"/>
      <c r="V693" s="173"/>
      <c r="W693" s="173"/>
      <c r="X693" s="173"/>
      <c r="Y693" s="173"/>
      <c r="Z693" s="173"/>
      <c r="AA693" s="173"/>
    </row>
    <row r="694">
      <c r="A694" s="182"/>
      <c r="B694" s="182"/>
      <c r="C694" s="172"/>
      <c r="D694" s="172"/>
      <c r="E694" s="173"/>
      <c r="F694" s="173"/>
      <c r="G694" s="173"/>
      <c r="H694" s="173"/>
      <c r="I694" s="173"/>
      <c r="J694" s="173"/>
      <c r="K694" s="173"/>
      <c r="L694" s="173"/>
      <c r="M694" s="173"/>
      <c r="N694" s="173"/>
      <c r="O694" s="173"/>
      <c r="P694" s="173"/>
      <c r="Q694" s="173"/>
      <c r="R694" s="173"/>
      <c r="S694" s="173"/>
      <c r="T694" s="173"/>
      <c r="U694" s="173"/>
      <c r="V694" s="173"/>
      <c r="W694" s="173"/>
      <c r="X694" s="173"/>
      <c r="Y694" s="173"/>
      <c r="Z694" s="173"/>
      <c r="AA694" s="173"/>
    </row>
    <row r="695">
      <c r="A695" s="182"/>
      <c r="B695" s="182"/>
      <c r="C695" s="172"/>
      <c r="D695" s="172"/>
      <c r="E695" s="173"/>
      <c r="F695" s="173"/>
      <c r="G695" s="173"/>
      <c r="H695" s="173"/>
      <c r="I695" s="173"/>
      <c r="J695" s="173"/>
      <c r="K695" s="173"/>
      <c r="L695" s="173"/>
      <c r="M695" s="173"/>
      <c r="N695" s="173"/>
      <c r="O695" s="173"/>
      <c r="P695" s="173"/>
      <c r="Q695" s="173"/>
      <c r="R695" s="173"/>
      <c r="S695" s="173"/>
      <c r="T695" s="173"/>
      <c r="U695" s="173"/>
      <c r="V695" s="173"/>
      <c r="W695" s="173"/>
      <c r="X695" s="173"/>
      <c r="Y695" s="173"/>
      <c r="Z695" s="173"/>
      <c r="AA695" s="173"/>
    </row>
    <row r="696">
      <c r="A696" s="182"/>
      <c r="B696" s="182"/>
      <c r="C696" s="172"/>
      <c r="D696" s="172"/>
      <c r="E696" s="173"/>
      <c r="F696" s="173"/>
      <c r="G696" s="173"/>
      <c r="H696" s="173"/>
      <c r="I696" s="173"/>
      <c r="J696" s="173"/>
      <c r="K696" s="173"/>
      <c r="L696" s="173"/>
      <c r="M696" s="173"/>
      <c r="N696" s="173"/>
      <c r="O696" s="173"/>
      <c r="P696" s="173"/>
      <c r="Q696" s="173"/>
      <c r="R696" s="173"/>
      <c r="S696" s="173"/>
      <c r="T696" s="173"/>
      <c r="U696" s="173"/>
      <c r="V696" s="173"/>
      <c r="W696" s="173"/>
      <c r="X696" s="173"/>
      <c r="Y696" s="173"/>
      <c r="Z696" s="173"/>
      <c r="AA696" s="173"/>
    </row>
    <row r="697">
      <c r="A697" s="182"/>
      <c r="B697" s="182"/>
      <c r="C697" s="172"/>
      <c r="D697" s="172"/>
      <c r="E697" s="173"/>
      <c r="F697" s="173"/>
      <c r="G697" s="173"/>
      <c r="H697" s="173"/>
      <c r="I697" s="173"/>
      <c r="J697" s="173"/>
      <c r="K697" s="173"/>
      <c r="L697" s="173"/>
      <c r="M697" s="173"/>
      <c r="N697" s="173"/>
      <c r="O697" s="173"/>
      <c r="P697" s="173"/>
      <c r="Q697" s="173"/>
      <c r="R697" s="173"/>
      <c r="S697" s="173"/>
      <c r="T697" s="173"/>
      <c r="U697" s="173"/>
      <c r="V697" s="173"/>
      <c r="W697" s="173"/>
      <c r="X697" s="173"/>
      <c r="Y697" s="173"/>
      <c r="Z697" s="173"/>
      <c r="AA697" s="173"/>
    </row>
    <row r="698">
      <c r="A698" s="182"/>
      <c r="B698" s="182"/>
      <c r="C698" s="172"/>
      <c r="D698" s="172"/>
      <c r="E698" s="173"/>
      <c r="F698" s="173"/>
      <c r="G698" s="173"/>
      <c r="H698" s="173"/>
      <c r="I698" s="173"/>
      <c r="J698" s="173"/>
      <c r="K698" s="173"/>
      <c r="L698" s="173"/>
      <c r="M698" s="173"/>
      <c r="N698" s="173"/>
      <c r="O698" s="173"/>
      <c r="P698" s="173"/>
      <c r="Q698" s="173"/>
      <c r="R698" s="173"/>
      <c r="S698" s="173"/>
      <c r="T698" s="173"/>
      <c r="U698" s="173"/>
      <c r="V698" s="173"/>
      <c r="W698" s="173"/>
      <c r="X698" s="173"/>
      <c r="Y698" s="173"/>
      <c r="Z698" s="173"/>
      <c r="AA698" s="173"/>
    </row>
    <row r="699">
      <c r="A699" s="182"/>
      <c r="B699" s="182"/>
      <c r="C699" s="172"/>
      <c r="D699" s="172"/>
      <c r="E699" s="173"/>
      <c r="F699" s="173"/>
      <c r="G699" s="173"/>
      <c r="H699" s="173"/>
      <c r="I699" s="173"/>
      <c r="J699" s="173"/>
      <c r="K699" s="173"/>
      <c r="L699" s="173"/>
      <c r="M699" s="173"/>
      <c r="N699" s="173"/>
      <c r="O699" s="173"/>
      <c r="P699" s="173"/>
      <c r="Q699" s="173"/>
      <c r="R699" s="173"/>
      <c r="S699" s="173"/>
      <c r="T699" s="173"/>
      <c r="U699" s="173"/>
      <c r="V699" s="173"/>
      <c r="W699" s="173"/>
      <c r="X699" s="173"/>
      <c r="Y699" s="173"/>
      <c r="Z699" s="173"/>
      <c r="AA699" s="173"/>
    </row>
    <row r="700">
      <c r="A700" s="182"/>
      <c r="B700" s="182"/>
      <c r="C700" s="172"/>
      <c r="D700" s="172"/>
      <c r="E700" s="173"/>
      <c r="F700" s="173"/>
      <c r="G700" s="173"/>
      <c r="H700" s="173"/>
      <c r="I700" s="173"/>
      <c r="J700" s="173"/>
      <c r="K700" s="173"/>
      <c r="L700" s="173"/>
      <c r="M700" s="173"/>
      <c r="N700" s="173"/>
      <c r="O700" s="173"/>
      <c r="P700" s="173"/>
      <c r="Q700" s="173"/>
      <c r="R700" s="173"/>
      <c r="S700" s="173"/>
      <c r="T700" s="173"/>
      <c r="U700" s="173"/>
      <c r="V700" s="173"/>
      <c r="W700" s="173"/>
      <c r="X700" s="173"/>
      <c r="Y700" s="173"/>
      <c r="Z700" s="173"/>
      <c r="AA700" s="173"/>
    </row>
    <row r="701">
      <c r="A701" s="182"/>
      <c r="B701" s="182"/>
      <c r="C701" s="172"/>
      <c r="D701" s="172"/>
      <c r="E701" s="173"/>
      <c r="F701" s="173"/>
      <c r="G701" s="173"/>
      <c r="H701" s="173"/>
      <c r="I701" s="173"/>
      <c r="J701" s="173"/>
      <c r="K701" s="173"/>
      <c r="L701" s="173"/>
      <c r="M701" s="173"/>
      <c r="N701" s="173"/>
      <c r="O701" s="173"/>
      <c r="P701" s="173"/>
      <c r="Q701" s="173"/>
      <c r="R701" s="173"/>
      <c r="S701" s="173"/>
      <c r="T701" s="173"/>
      <c r="U701" s="173"/>
      <c r="V701" s="173"/>
      <c r="W701" s="173"/>
      <c r="X701" s="173"/>
      <c r="Y701" s="173"/>
      <c r="Z701" s="173"/>
      <c r="AA701" s="173"/>
    </row>
    <row r="702">
      <c r="A702" s="182"/>
      <c r="B702" s="182"/>
      <c r="C702" s="172"/>
      <c r="D702" s="172"/>
      <c r="E702" s="173"/>
      <c r="F702" s="173"/>
      <c r="G702" s="173"/>
      <c r="H702" s="173"/>
      <c r="I702" s="173"/>
      <c r="J702" s="173"/>
      <c r="K702" s="173"/>
      <c r="L702" s="173"/>
      <c r="M702" s="173"/>
      <c r="N702" s="173"/>
      <c r="O702" s="173"/>
      <c r="P702" s="173"/>
      <c r="Q702" s="173"/>
      <c r="R702" s="173"/>
      <c r="S702" s="173"/>
      <c r="T702" s="173"/>
      <c r="U702" s="173"/>
      <c r="V702" s="173"/>
      <c r="W702" s="173"/>
      <c r="X702" s="173"/>
      <c r="Y702" s="173"/>
      <c r="Z702" s="173"/>
      <c r="AA702" s="173"/>
    </row>
    <row r="703">
      <c r="A703" s="182"/>
      <c r="B703" s="182"/>
      <c r="C703" s="172"/>
      <c r="D703" s="172"/>
      <c r="E703" s="173"/>
      <c r="F703" s="173"/>
      <c r="G703" s="173"/>
      <c r="H703" s="173"/>
      <c r="I703" s="173"/>
      <c r="J703" s="173"/>
      <c r="K703" s="173"/>
      <c r="L703" s="173"/>
      <c r="M703" s="173"/>
      <c r="N703" s="173"/>
      <c r="O703" s="173"/>
      <c r="P703" s="173"/>
      <c r="Q703" s="173"/>
      <c r="R703" s="173"/>
      <c r="S703" s="173"/>
      <c r="T703" s="173"/>
      <c r="U703" s="173"/>
      <c r="V703" s="173"/>
      <c r="W703" s="173"/>
      <c r="X703" s="173"/>
      <c r="Y703" s="173"/>
      <c r="Z703" s="173"/>
      <c r="AA703" s="173"/>
    </row>
    <row r="704">
      <c r="A704" s="182"/>
      <c r="B704" s="182"/>
      <c r="C704" s="172"/>
      <c r="D704" s="172"/>
      <c r="E704" s="173"/>
      <c r="F704" s="173"/>
      <c r="G704" s="173"/>
      <c r="H704" s="173"/>
      <c r="I704" s="173"/>
      <c r="J704" s="173"/>
      <c r="K704" s="173"/>
      <c r="L704" s="173"/>
      <c r="M704" s="173"/>
      <c r="N704" s="173"/>
      <c r="O704" s="173"/>
      <c r="P704" s="173"/>
      <c r="Q704" s="173"/>
      <c r="R704" s="173"/>
      <c r="S704" s="173"/>
      <c r="T704" s="173"/>
      <c r="U704" s="173"/>
      <c r="V704" s="173"/>
      <c r="W704" s="173"/>
      <c r="X704" s="173"/>
      <c r="Y704" s="173"/>
      <c r="Z704" s="173"/>
      <c r="AA704" s="173"/>
    </row>
    <row r="705">
      <c r="A705" s="182"/>
      <c r="B705" s="182"/>
      <c r="C705" s="172"/>
      <c r="D705" s="172"/>
      <c r="E705" s="173"/>
      <c r="F705" s="173"/>
      <c r="G705" s="173"/>
      <c r="H705" s="173"/>
      <c r="I705" s="173"/>
      <c r="J705" s="173"/>
      <c r="K705" s="173"/>
      <c r="L705" s="173"/>
      <c r="M705" s="173"/>
      <c r="N705" s="173"/>
      <c r="O705" s="173"/>
      <c r="P705" s="173"/>
      <c r="Q705" s="173"/>
      <c r="R705" s="173"/>
      <c r="S705" s="173"/>
      <c r="T705" s="173"/>
      <c r="U705" s="173"/>
      <c r="V705" s="173"/>
      <c r="W705" s="173"/>
      <c r="X705" s="173"/>
      <c r="Y705" s="173"/>
      <c r="Z705" s="173"/>
      <c r="AA705" s="173"/>
    </row>
    <row r="706">
      <c r="A706" s="182"/>
      <c r="B706" s="182"/>
      <c r="C706" s="172"/>
      <c r="D706" s="172"/>
      <c r="E706" s="173"/>
      <c r="F706" s="173"/>
      <c r="G706" s="173"/>
      <c r="H706" s="173"/>
      <c r="I706" s="173"/>
      <c r="J706" s="173"/>
      <c r="K706" s="173"/>
      <c r="L706" s="173"/>
      <c r="M706" s="173"/>
      <c r="N706" s="173"/>
      <c r="O706" s="173"/>
      <c r="P706" s="173"/>
      <c r="Q706" s="173"/>
      <c r="R706" s="173"/>
      <c r="S706" s="173"/>
      <c r="T706" s="173"/>
      <c r="U706" s="173"/>
      <c r="V706" s="173"/>
      <c r="W706" s="173"/>
      <c r="X706" s="173"/>
      <c r="Y706" s="173"/>
      <c r="Z706" s="173"/>
      <c r="AA706" s="173"/>
    </row>
    <row r="707">
      <c r="A707" s="182"/>
      <c r="B707" s="182"/>
      <c r="C707" s="172"/>
      <c r="D707" s="172"/>
      <c r="E707" s="173"/>
      <c r="F707" s="173"/>
      <c r="G707" s="173"/>
      <c r="H707" s="173"/>
      <c r="I707" s="173"/>
      <c r="J707" s="173"/>
      <c r="K707" s="173"/>
      <c r="L707" s="173"/>
      <c r="M707" s="173"/>
      <c r="N707" s="173"/>
      <c r="O707" s="173"/>
      <c r="P707" s="173"/>
      <c r="Q707" s="173"/>
      <c r="R707" s="173"/>
      <c r="S707" s="173"/>
      <c r="T707" s="173"/>
      <c r="U707" s="173"/>
      <c r="V707" s="173"/>
      <c r="W707" s="173"/>
      <c r="X707" s="173"/>
      <c r="Y707" s="173"/>
      <c r="Z707" s="173"/>
      <c r="AA707" s="173"/>
    </row>
    <row r="708">
      <c r="A708" s="182"/>
      <c r="B708" s="182"/>
      <c r="C708" s="172"/>
      <c r="D708" s="172"/>
      <c r="E708" s="173"/>
      <c r="F708" s="173"/>
      <c r="G708" s="173"/>
      <c r="H708" s="173"/>
      <c r="I708" s="173"/>
      <c r="J708" s="173"/>
      <c r="K708" s="173"/>
      <c r="L708" s="173"/>
      <c r="M708" s="173"/>
      <c r="N708" s="173"/>
      <c r="O708" s="173"/>
      <c r="P708" s="173"/>
      <c r="Q708" s="173"/>
      <c r="R708" s="173"/>
      <c r="S708" s="173"/>
      <c r="T708" s="173"/>
      <c r="U708" s="173"/>
      <c r="V708" s="173"/>
      <c r="W708" s="173"/>
      <c r="X708" s="173"/>
      <c r="Y708" s="173"/>
      <c r="Z708" s="173"/>
      <c r="AA708" s="173"/>
    </row>
    <row r="709">
      <c r="A709" s="182"/>
      <c r="B709" s="182"/>
      <c r="C709" s="172"/>
      <c r="D709" s="172"/>
      <c r="E709" s="173"/>
      <c r="F709" s="173"/>
      <c r="G709" s="173"/>
      <c r="H709" s="173"/>
      <c r="I709" s="173"/>
      <c r="J709" s="173"/>
      <c r="K709" s="173"/>
      <c r="L709" s="173"/>
      <c r="M709" s="173"/>
      <c r="N709" s="173"/>
      <c r="O709" s="173"/>
      <c r="P709" s="173"/>
      <c r="Q709" s="173"/>
      <c r="R709" s="173"/>
      <c r="S709" s="173"/>
      <c r="T709" s="173"/>
      <c r="U709" s="173"/>
      <c r="V709" s="173"/>
      <c r="W709" s="173"/>
      <c r="X709" s="173"/>
      <c r="Y709" s="173"/>
      <c r="Z709" s="173"/>
      <c r="AA709" s="173"/>
    </row>
    <row r="710">
      <c r="A710" s="182"/>
      <c r="B710" s="182"/>
      <c r="C710" s="172"/>
      <c r="D710" s="172"/>
      <c r="E710" s="173"/>
      <c r="F710" s="173"/>
      <c r="G710" s="173"/>
      <c r="H710" s="173"/>
      <c r="I710" s="173"/>
      <c r="J710" s="173"/>
      <c r="K710" s="173"/>
      <c r="L710" s="173"/>
      <c r="M710" s="173"/>
      <c r="N710" s="173"/>
      <c r="O710" s="173"/>
      <c r="P710" s="173"/>
      <c r="Q710" s="173"/>
      <c r="R710" s="173"/>
      <c r="S710" s="173"/>
      <c r="T710" s="173"/>
      <c r="U710" s="173"/>
      <c r="V710" s="173"/>
      <c r="W710" s="173"/>
      <c r="X710" s="173"/>
      <c r="Y710" s="173"/>
      <c r="Z710" s="173"/>
      <c r="AA710" s="173"/>
    </row>
    <row r="711">
      <c r="A711" s="182"/>
      <c r="B711" s="182"/>
      <c r="C711" s="172"/>
      <c r="D711" s="172"/>
      <c r="E711" s="173"/>
      <c r="F711" s="173"/>
      <c r="G711" s="173"/>
      <c r="H711" s="173"/>
      <c r="I711" s="173"/>
      <c r="J711" s="173"/>
      <c r="K711" s="173"/>
      <c r="L711" s="173"/>
      <c r="M711" s="173"/>
      <c r="N711" s="173"/>
      <c r="O711" s="173"/>
      <c r="P711" s="173"/>
      <c r="Q711" s="173"/>
      <c r="R711" s="173"/>
      <c r="S711" s="173"/>
      <c r="T711" s="173"/>
      <c r="U711" s="173"/>
      <c r="V711" s="173"/>
      <c r="W711" s="173"/>
      <c r="X711" s="173"/>
      <c r="Y711" s="173"/>
      <c r="Z711" s="173"/>
      <c r="AA711" s="173"/>
    </row>
    <row r="712">
      <c r="A712" s="182"/>
      <c r="B712" s="182"/>
      <c r="C712" s="172"/>
      <c r="D712" s="172"/>
      <c r="E712" s="173"/>
      <c r="F712" s="173"/>
      <c r="G712" s="173"/>
      <c r="H712" s="173"/>
      <c r="I712" s="173"/>
      <c r="J712" s="173"/>
      <c r="K712" s="173"/>
      <c r="L712" s="173"/>
      <c r="M712" s="173"/>
      <c r="N712" s="173"/>
      <c r="O712" s="173"/>
      <c r="P712" s="173"/>
      <c r="Q712" s="173"/>
      <c r="R712" s="173"/>
      <c r="S712" s="173"/>
      <c r="T712" s="173"/>
      <c r="U712" s="173"/>
      <c r="V712" s="173"/>
      <c r="W712" s="173"/>
      <c r="X712" s="173"/>
      <c r="Y712" s="173"/>
      <c r="Z712" s="173"/>
      <c r="AA712" s="173"/>
    </row>
    <row r="713">
      <c r="A713" s="182"/>
      <c r="B713" s="182"/>
      <c r="C713" s="172"/>
      <c r="D713" s="172"/>
      <c r="E713" s="173"/>
      <c r="F713" s="173"/>
      <c r="G713" s="173"/>
      <c r="H713" s="173"/>
      <c r="I713" s="173"/>
      <c r="J713" s="173"/>
      <c r="K713" s="173"/>
      <c r="L713" s="173"/>
      <c r="M713" s="173"/>
      <c r="N713" s="173"/>
      <c r="O713" s="173"/>
      <c r="P713" s="173"/>
      <c r="Q713" s="173"/>
      <c r="R713" s="173"/>
      <c r="S713" s="173"/>
      <c r="T713" s="173"/>
      <c r="U713" s="173"/>
      <c r="V713" s="173"/>
      <c r="W713" s="173"/>
      <c r="X713" s="173"/>
      <c r="Y713" s="173"/>
      <c r="Z713" s="173"/>
      <c r="AA713" s="173"/>
    </row>
    <row r="714">
      <c r="A714" s="182"/>
      <c r="B714" s="182"/>
      <c r="C714" s="172"/>
      <c r="D714" s="172"/>
      <c r="E714" s="173"/>
      <c r="F714" s="173"/>
      <c r="G714" s="173"/>
      <c r="H714" s="173"/>
      <c r="I714" s="173"/>
      <c r="J714" s="173"/>
      <c r="K714" s="173"/>
      <c r="L714" s="173"/>
      <c r="M714" s="173"/>
      <c r="N714" s="173"/>
      <c r="O714" s="173"/>
      <c r="P714" s="173"/>
      <c r="Q714" s="173"/>
      <c r="R714" s="173"/>
      <c r="S714" s="173"/>
      <c r="T714" s="173"/>
      <c r="U714" s="173"/>
      <c r="V714" s="173"/>
      <c r="W714" s="173"/>
      <c r="X714" s="173"/>
      <c r="Y714" s="173"/>
      <c r="Z714" s="173"/>
      <c r="AA714" s="173"/>
    </row>
    <row r="715">
      <c r="A715" s="182"/>
      <c r="B715" s="182"/>
      <c r="C715" s="172"/>
      <c r="D715" s="172"/>
      <c r="E715" s="173"/>
      <c r="F715" s="173"/>
      <c r="G715" s="173"/>
      <c r="H715" s="173"/>
      <c r="I715" s="173"/>
      <c r="J715" s="173"/>
      <c r="K715" s="173"/>
      <c r="L715" s="173"/>
      <c r="M715" s="173"/>
      <c r="N715" s="173"/>
      <c r="O715" s="173"/>
      <c r="P715" s="173"/>
      <c r="Q715" s="173"/>
      <c r="R715" s="173"/>
      <c r="S715" s="173"/>
      <c r="T715" s="173"/>
      <c r="U715" s="173"/>
      <c r="V715" s="173"/>
      <c r="W715" s="173"/>
      <c r="X715" s="173"/>
      <c r="Y715" s="173"/>
      <c r="Z715" s="173"/>
      <c r="AA715" s="173"/>
    </row>
    <row r="716">
      <c r="A716" s="182"/>
      <c r="B716" s="182"/>
      <c r="C716" s="172"/>
      <c r="D716" s="172"/>
      <c r="E716" s="173"/>
      <c r="F716" s="173"/>
      <c r="G716" s="173"/>
      <c r="H716" s="173"/>
      <c r="I716" s="173"/>
      <c r="J716" s="173"/>
      <c r="K716" s="173"/>
      <c r="L716" s="173"/>
      <c r="M716" s="173"/>
      <c r="N716" s="173"/>
      <c r="O716" s="173"/>
      <c r="P716" s="173"/>
      <c r="Q716" s="173"/>
      <c r="R716" s="173"/>
      <c r="S716" s="173"/>
      <c r="T716" s="173"/>
      <c r="U716" s="173"/>
      <c r="V716" s="173"/>
      <c r="W716" s="173"/>
      <c r="X716" s="173"/>
      <c r="Y716" s="173"/>
      <c r="Z716" s="173"/>
      <c r="AA716" s="173"/>
    </row>
    <row r="717">
      <c r="A717" s="182"/>
      <c r="B717" s="182"/>
      <c r="C717" s="172"/>
      <c r="D717" s="172"/>
      <c r="E717" s="173"/>
      <c r="F717" s="173"/>
      <c r="G717" s="173"/>
      <c r="H717" s="173"/>
      <c r="I717" s="173"/>
      <c r="J717" s="173"/>
      <c r="K717" s="173"/>
      <c r="L717" s="173"/>
      <c r="M717" s="173"/>
      <c r="N717" s="173"/>
      <c r="O717" s="173"/>
      <c r="P717" s="173"/>
      <c r="Q717" s="173"/>
      <c r="R717" s="173"/>
      <c r="S717" s="173"/>
      <c r="T717" s="173"/>
      <c r="U717" s="173"/>
      <c r="V717" s="173"/>
      <c r="W717" s="173"/>
      <c r="X717" s="173"/>
      <c r="Y717" s="173"/>
      <c r="Z717" s="173"/>
      <c r="AA717" s="173"/>
    </row>
    <row r="718">
      <c r="A718" s="182"/>
      <c r="B718" s="182"/>
      <c r="C718" s="172"/>
      <c r="D718" s="172"/>
      <c r="E718" s="173"/>
      <c r="F718" s="173"/>
      <c r="G718" s="173"/>
      <c r="H718" s="173"/>
      <c r="I718" s="173"/>
      <c r="J718" s="173"/>
      <c r="K718" s="173"/>
      <c r="L718" s="173"/>
      <c r="M718" s="173"/>
      <c r="N718" s="173"/>
      <c r="O718" s="173"/>
      <c r="P718" s="173"/>
      <c r="Q718" s="173"/>
      <c r="R718" s="173"/>
      <c r="S718" s="173"/>
      <c r="T718" s="173"/>
      <c r="U718" s="173"/>
      <c r="V718" s="173"/>
      <c r="W718" s="173"/>
      <c r="X718" s="173"/>
      <c r="Y718" s="173"/>
      <c r="Z718" s="173"/>
      <c r="AA718" s="173"/>
    </row>
    <row r="719">
      <c r="A719" s="182"/>
      <c r="B719" s="182"/>
      <c r="C719" s="172"/>
      <c r="D719" s="172"/>
      <c r="E719" s="173"/>
      <c r="F719" s="173"/>
      <c r="G719" s="173"/>
      <c r="H719" s="173"/>
      <c r="I719" s="173"/>
      <c r="J719" s="173"/>
      <c r="K719" s="173"/>
      <c r="L719" s="173"/>
      <c r="M719" s="173"/>
      <c r="N719" s="173"/>
      <c r="O719" s="173"/>
      <c r="P719" s="173"/>
      <c r="Q719" s="173"/>
      <c r="R719" s="173"/>
      <c r="S719" s="173"/>
      <c r="T719" s="173"/>
      <c r="U719" s="173"/>
      <c r="V719" s="173"/>
      <c r="W719" s="173"/>
      <c r="X719" s="173"/>
      <c r="Y719" s="173"/>
      <c r="Z719" s="173"/>
      <c r="AA719" s="173"/>
    </row>
    <row r="720">
      <c r="A720" s="182"/>
      <c r="B720" s="182"/>
      <c r="C720" s="172"/>
      <c r="D720" s="172"/>
      <c r="E720" s="173"/>
      <c r="F720" s="173"/>
      <c r="G720" s="173"/>
      <c r="H720" s="173"/>
      <c r="I720" s="173"/>
      <c r="J720" s="173"/>
      <c r="K720" s="173"/>
      <c r="L720" s="173"/>
      <c r="M720" s="173"/>
      <c r="N720" s="173"/>
      <c r="O720" s="173"/>
      <c r="P720" s="173"/>
      <c r="Q720" s="173"/>
      <c r="R720" s="173"/>
      <c r="S720" s="173"/>
      <c r="T720" s="173"/>
      <c r="U720" s="173"/>
      <c r="V720" s="173"/>
      <c r="W720" s="173"/>
      <c r="X720" s="173"/>
      <c r="Y720" s="173"/>
      <c r="Z720" s="173"/>
      <c r="AA720" s="173"/>
    </row>
    <row r="721">
      <c r="A721" s="182"/>
      <c r="B721" s="182"/>
      <c r="C721" s="172"/>
      <c r="D721" s="172"/>
      <c r="E721" s="173"/>
      <c r="F721" s="173"/>
      <c r="G721" s="173"/>
      <c r="H721" s="173"/>
      <c r="I721" s="173"/>
      <c r="J721" s="173"/>
      <c r="K721" s="173"/>
      <c r="L721" s="173"/>
      <c r="M721" s="173"/>
      <c r="N721" s="173"/>
      <c r="O721" s="173"/>
      <c r="P721" s="173"/>
      <c r="Q721" s="173"/>
      <c r="R721" s="173"/>
      <c r="S721" s="173"/>
      <c r="T721" s="173"/>
      <c r="U721" s="173"/>
      <c r="V721" s="173"/>
      <c r="W721" s="173"/>
      <c r="X721" s="173"/>
      <c r="Y721" s="173"/>
      <c r="Z721" s="173"/>
      <c r="AA721" s="173"/>
    </row>
    <row r="722">
      <c r="A722" s="182"/>
      <c r="B722" s="182"/>
      <c r="C722" s="172"/>
      <c r="D722" s="172"/>
      <c r="E722" s="173"/>
      <c r="F722" s="173"/>
      <c r="G722" s="173"/>
      <c r="H722" s="173"/>
      <c r="I722" s="173"/>
      <c r="J722" s="173"/>
      <c r="K722" s="173"/>
      <c r="L722" s="173"/>
      <c r="M722" s="173"/>
      <c r="N722" s="173"/>
      <c r="O722" s="173"/>
      <c r="P722" s="173"/>
      <c r="Q722" s="173"/>
      <c r="R722" s="173"/>
      <c r="S722" s="173"/>
      <c r="T722" s="173"/>
      <c r="U722" s="173"/>
      <c r="V722" s="173"/>
      <c r="W722" s="173"/>
      <c r="X722" s="173"/>
      <c r="Y722" s="173"/>
      <c r="Z722" s="173"/>
      <c r="AA722" s="173"/>
    </row>
    <row r="723">
      <c r="A723" s="182"/>
      <c r="B723" s="182"/>
      <c r="C723" s="172"/>
      <c r="D723" s="172"/>
      <c r="E723" s="173"/>
      <c r="F723" s="173"/>
      <c r="G723" s="173"/>
      <c r="H723" s="173"/>
      <c r="I723" s="173"/>
      <c r="J723" s="173"/>
      <c r="K723" s="173"/>
      <c r="L723" s="173"/>
      <c r="M723" s="173"/>
      <c r="N723" s="173"/>
      <c r="O723" s="173"/>
      <c r="P723" s="173"/>
      <c r="Q723" s="173"/>
      <c r="R723" s="173"/>
      <c r="S723" s="173"/>
      <c r="T723" s="173"/>
      <c r="U723" s="173"/>
      <c r="V723" s="173"/>
      <c r="W723" s="173"/>
      <c r="X723" s="173"/>
      <c r="Y723" s="173"/>
      <c r="Z723" s="173"/>
      <c r="AA723" s="173"/>
    </row>
    <row r="724">
      <c r="A724" s="182"/>
      <c r="B724" s="182"/>
      <c r="C724" s="172"/>
      <c r="D724" s="172"/>
      <c r="E724" s="173"/>
      <c r="F724" s="173"/>
      <c r="G724" s="173"/>
      <c r="H724" s="173"/>
      <c r="I724" s="173"/>
      <c r="J724" s="173"/>
      <c r="K724" s="173"/>
      <c r="L724" s="173"/>
      <c r="M724" s="173"/>
      <c r="N724" s="173"/>
      <c r="O724" s="173"/>
      <c r="P724" s="173"/>
      <c r="Q724" s="173"/>
      <c r="R724" s="173"/>
      <c r="S724" s="173"/>
      <c r="T724" s="173"/>
      <c r="U724" s="173"/>
      <c r="V724" s="173"/>
      <c r="W724" s="173"/>
      <c r="X724" s="173"/>
      <c r="Y724" s="173"/>
      <c r="Z724" s="173"/>
      <c r="AA724" s="173"/>
    </row>
    <row r="725">
      <c r="A725" s="182"/>
      <c r="B725" s="182"/>
      <c r="C725" s="172"/>
      <c r="D725" s="172"/>
      <c r="E725" s="173"/>
      <c r="F725" s="173"/>
      <c r="G725" s="173"/>
      <c r="H725" s="173"/>
      <c r="I725" s="173"/>
      <c r="J725" s="173"/>
      <c r="K725" s="173"/>
      <c r="L725" s="173"/>
      <c r="M725" s="173"/>
      <c r="N725" s="173"/>
      <c r="O725" s="173"/>
      <c r="P725" s="173"/>
      <c r="Q725" s="173"/>
      <c r="R725" s="173"/>
      <c r="S725" s="173"/>
      <c r="T725" s="173"/>
      <c r="U725" s="173"/>
      <c r="V725" s="173"/>
      <c r="W725" s="173"/>
      <c r="X725" s="173"/>
      <c r="Y725" s="173"/>
      <c r="Z725" s="173"/>
      <c r="AA725" s="173"/>
    </row>
    <row r="726">
      <c r="A726" s="182"/>
      <c r="B726" s="182"/>
      <c r="C726" s="172"/>
      <c r="D726" s="172"/>
      <c r="E726" s="173"/>
      <c r="F726" s="173"/>
      <c r="G726" s="173"/>
      <c r="H726" s="173"/>
      <c r="I726" s="173"/>
      <c r="J726" s="173"/>
      <c r="K726" s="173"/>
      <c r="L726" s="173"/>
      <c r="M726" s="173"/>
      <c r="N726" s="173"/>
      <c r="O726" s="173"/>
      <c r="P726" s="173"/>
      <c r="Q726" s="173"/>
      <c r="R726" s="173"/>
      <c r="S726" s="173"/>
      <c r="T726" s="173"/>
      <c r="U726" s="173"/>
      <c r="V726" s="173"/>
      <c r="W726" s="173"/>
      <c r="X726" s="173"/>
      <c r="Y726" s="173"/>
      <c r="Z726" s="173"/>
      <c r="AA726" s="173"/>
    </row>
    <row r="727">
      <c r="A727" s="182"/>
      <c r="B727" s="182"/>
      <c r="C727" s="172"/>
      <c r="D727" s="172"/>
      <c r="E727" s="173"/>
      <c r="F727" s="173"/>
      <c r="G727" s="173"/>
      <c r="H727" s="173"/>
      <c r="I727" s="173"/>
      <c r="J727" s="173"/>
      <c r="K727" s="173"/>
      <c r="L727" s="173"/>
      <c r="M727" s="173"/>
      <c r="N727" s="173"/>
      <c r="O727" s="173"/>
      <c r="P727" s="173"/>
      <c r="Q727" s="173"/>
      <c r="R727" s="173"/>
      <c r="S727" s="173"/>
      <c r="T727" s="173"/>
      <c r="U727" s="173"/>
      <c r="V727" s="173"/>
      <c r="W727" s="173"/>
      <c r="X727" s="173"/>
      <c r="Y727" s="173"/>
      <c r="Z727" s="173"/>
      <c r="AA727" s="173"/>
    </row>
    <row r="728">
      <c r="A728" s="182"/>
      <c r="B728" s="182"/>
      <c r="C728" s="172"/>
      <c r="D728" s="172"/>
      <c r="E728" s="173"/>
      <c r="F728" s="173"/>
      <c r="G728" s="173"/>
      <c r="H728" s="173"/>
      <c r="I728" s="173"/>
      <c r="J728" s="173"/>
      <c r="K728" s="173"/>
      <c r="L728" s="173"/>
      <c r="M728" s="173"/>
      <c r="N728" s="173"/>
      <c r="O728" s="173"/>
      <c r="P728" s="173"/>
      <c r="Q728" s="173"/>
      <c r="R728" s="173"/>
      <c r="S728" s="173"/>
      <c r="T728" s="173"/>
      <c r="U728" s="173"/>
      <c r="V728" s="173"/>
      <c r="W728" s="173"/>
      <c r="X728" s="173"/>
      <c r="Y728" s="173"/>
      <c r="Z728" s="173"/>
      <c r="AA728" s="173"/>
    </row>
    <row r="729">
      <c r="A729" s="182"/>
      <c r="B729" s="182"/>
      <c r="C729" s="172"/>
      <c r="D729" s="172"/>
      <c r="E729" s="173"/>
      <c r="F729" s="173"/>
      <c r="G729" s="173"/>
      <c r="H729" s="173"/>
      <c r="I729" s="173"/>
      <c r="J729" s="173"/>
      <c r="K729" s="173"/>
      <c r="L729" s="173"/>
      <c r="M729" s="173"/>
      <c r="N729" s="173"/>
      <c r="O729" s="173"/>
      <c r="P729" s="173"/>
      <c r="Q729" s="173"/>
      <c r="R729" s="173"/>
      <c r="S729" s="173"/>
      <c r="T729" s="173"/>
      <c r="U729" s="173"/>
      <c r="V729" s="173"/>
      <c r="W729" s="173"/>
      <c r="X729" s="173"/>
      <c r="Y729" s="173"/>
      <c r="Z729" s="173"/>
      <c r="AA729" s="173"/>
    </row>
    <row r="730">
      <c r="A730" s="182"/>
      <c r="B730" s="182"/>
      <c r="C730" s="172"/>
      <c r="D730" s="172"/>
      <c r="E730" s="173"/>
      <c r="F730" s="173"/>
      <c r="G730" s="173"/>
      <c r="H730" s="173"/>
      <c r="I730" s="173"/>
      <c r="J730" s="173"/>
      <c r="K730" s="173"/>
      <c r="L730" s="173"/>
      <c r="M730" s="173"/>
      <c r="N730" s="173"/>
      <c r="O730" s="173"/>
      <c r="P730" s="173"/>
      <c r="Q730" s="173"/>
      <c r="R730" s="173"/>
      <c r="S730" s="173"/>
      <c r="T730" s="173"/>
      <c r="U730" s="173"/>
      <c r="V730" s="173"/>
      <c r="W730" s="173"/>
      <c r="X730" s="173"/>
      <c r="Y730" s="173"/>
      <c r="Z730" s="173"/>
      <c r="AA730" s="173"/>
    </row>
    <row r="731">
      <c r="A731" s="182"/>
      <c r="B731" s="182"/>
      <c r="C731" s="172"/>
      <c r="D731" s="172"/>
      <c r="E731" s="173"/>
      <c r="F731" s="173"/>
      <c r="G731" s="173"/>
      <c r="H731" s="173"/>
      <c r="I731" s="173"/>
      <c r="J731" s="173"/>
      <c r="K731" s="173"/>
      <c r="L731" s="173"/>
      <c r="M731" s="173"/>
      <c r="N731" s="173"/>
      <c r="O731" s="173"/>
      <c r="P731" s="173"/>
      <c r="Q731" s="173"/>
      <c r="R731" s="173"/>
      <c r="S731" s="173"/>
      <c r="T731" s="173"/>
      <c r="U731" s="173"/>
      <c r="V731" s="173"/>
      <c r="W731" s="173"/>
      <c r="X731" s="173"/>
      <c r="Y731" s="173"/>
      <c r="Z731" s="173"/>
      <c r="AA731" s="173"/>
    </row>
    <row r="732">
      <c r="A732" s="182"/>
      <c r="B732" s="182"/>
      <c r="C732" s="172"/>
      <c r="D732" s="172"/>
      <c r="E732" s="173"/>
      <c r="F732" s="173"/>
      <c r="G732" s="173"/>
      <c r="H732" s="173"/>
      <c r="I732" s="173"/>
      <c r="J732" s="173"/>
      <c r="K732" s="173"/>
      <c r="L732" s="173"/>
      <c r="M732" s="173"/>
      <c r="N732" s="173"/>
      <c r="O732" s="173"/>
      <c r="P732" s="173"/>
      <c r="Q732" s="173"/>
      <c r="R732" s="173"/>
      <c r="S732" s="173"/>
      <c r="T732" s="173"/>
      <c r="U732" s="173"/>
      <c r="V732" s="173"/>
      <c r="W732" s="173"/>
      <c r="X732" s="173"/>
      <c r="Y732" s="173"/>
      <c r="Z732" s="173"/>
      <c r="AA732" s="173"/>
    </row>
    <row r="733">
      <c r="A733" s="182"/>
      <c r="B733" s="182"/>
      <c r="C733" s="172"/>
      <c r="D733" s="172"/>
      <c r="E733" s="173"/>
      <c r="F733" s="173"/>
      <c r="G733" s="173"/>
      <c r="H733" s="173"/>
      <c r="I733" s="173"/>
      <c r="J733" s="173"/>
      <c r="K733" s="173"/>
      <c r="L733" s="173"/>
      <c r="M733" s="173"/>
      <c r="N733" s="173"/>
      <c r="O733" s="173"/>
      <c r="P733" s="173"/>
      <c r="Q733" s="173"/>
      <c r="R733" s="173"/>
      <c r="S733" s="173"/>
      <c r="T733" s="173"/>
      <c r="U733" s="173"/>
      <c r="V733" s="173"/>
      <c r="W733" s="173"/>
      <c r="X733" s="173"/>
      <c r="Y733" s="173"/>
      <c r="Z733" s="173"/>
      <c r="AA733" s="173"/>
    </row>
    <row r="734">
      <c r="A734" s="182"/>
      <c r="B734" s="182"/>
      <c r="C734" s="172"/>
      <c r="D734" s="172"/>
      <c r="E734" s="173"/>
      <c r="F734" s="173"/>
      <c r="G734" s="173"/>
      <c r="H734" s="173"/>
      <c r="I734" s="173"/>
      <c r="J734" s="173"/>
      <c r="K734" s="173"/>
      <c r="L734" s="173"/>
      <c r="M734" s="173"/>
      <c r="N734" s="173"/>
      <c r="O734" s="173"/>
      <c r="P734" s="173"/>
      <c r="Q734" s="173"/>
      <c r="R734" s="173"/>
      <c r="S734" s="173"/>
      <c r="T734" s="173"/>
      <c r="U734" s="173"/>
      <c r="V734" s="173"/>
      <c r="W734" s="173"/>
      <c r="X734" s="173"/>
      <c r="Y734" s="173"/>
      <c r="Z734" s="173"/>
      <c r="AA734" s="173"/>
    </row>
    <row r="735">
      <c r="A735" s="182"/>
      <c r="B735" s="182"/>
      <c r="C735" s="172"/>
      <c r="D735" s="172"/>
      <c r="E735" s="173"/>
      <c r="F735" s="173"/>
      <c r="G735" s="173"/>
      <c r="H735" s="173"/>
      <c r="I735" s="173"/>
      <c r="J735" s="173"/>
      <c r="K735" s="173"/>
      <c r="L735" s="173"/>
      <c r="M735" s="173"/>
      <c r="N735" s="173"/>
      <c r="O735" s="173"/>
      <c r="P735" s="173"/>
      <c r="Q735" s="173"/>
      <c r="R735" s="173"/>
      <c r="S735" s="173"/>
      <c r="T735" s="173"/>
      <c r="U735" s="173"/>
      <c r="V735" s="173"/>
      <c r="W735" s="173"/>
      <c r="X735" s="173"/>
      <c r="Y735" s="173"/>
      <c r="Z735" s="173"/>
      <c r="AA735" s="173"/>
    </row>
    <row r="736">
      <c r="A736" s="182"/>
      <c r="B736" s="182"/>
      <c r="C736" s="172"/>
      <c r="D736" s="172"/>
      <c r="E736" s="173"/>
      <c r="F736" s="173"/>
      <c r="G736" s="173"/>
      <c r="H736" s="173"/>
      <c r="I736" s="173"/>
      <c r="J736" s="173"/>
      <c r="K736" s="173"/>
      <c r="L736" s="173"/>
      <c r="M736" s="173"/>
      <c r="N736" s="173"/>
      <c r="O736" s="173"/>
      <c r="P736" s="173"/>
      <c r="Q736" s="173"/>
      <c r="R736" s="173"/>
      <c r="S736" s="173"/>
      <c r="T736" s="173"/>
      <c r="U736" s="173"/>
      <c r="V736" s="173"/>
      <c r="W736" s="173"/>
      <c r="X736" s="173"/>
      <c r="Y736" s="173"/>
      <c r="Z736" s="173"/>
      <c r="AA736" s="173"/>
    </row>
    <row r="737">
      <c r="A737" s="182"/>
      <c r="B737" s="182"/>
      <c r="C737" s="172"/>
      <c r="D737" s="172"/>
      <c r="E737" s="173"/>
      <c r="F737" s="173"/>
      <c r="G737" s="173"/>
      <c r="H737" s="173"/>
      <c r="I737" s="173"/>
      <c r="J737" s="173"/>
      <c r="K737" s="173"/>
      <c r="L737" s="173"/>
      <c r="M737" s="173"/>
      <c r="N737" s="173"/>
      <c r="O737" s="173"/>
      <c r="P737" s="173"/>
      <c r="Q737" s="173"/>
      <c r="R737" s="173"/>
      <c r="S737" s="173"/>
      <c r="T737" s="173"/>
      <c r="U737" s="173"/>
      <c r="V737" s="173"/>
      <c r="W737" s="173"/>
      <c r="X737" s="173"/>
      <c r="Y737" s="173"/>
      <c r="Z737" s="173"/>
      <c r="AA737" s="173"/>
    </row>
    <row r="738">
      <c r="A738" s="182"/>
      <c r="B738" s="182"/>
      <c r="C738" s="172"/>
      <c r="D738" s="172"/>
      <c r="E738" s="173"/>
      <c r="F738" s="173"/>
      <c r="G738" s="173"/>
      <c r="H738" s="173"/>
      <c r="I738" s="173"/>
      <c r="J738" s="173"/>
      <c r="K738" s="173"/>
      <c r="L738" s="173"/>
      <c r="M738" s="173"/>
      <c r="N738" s="173"/>
      <c r="O738" s="173"/>
      <c r="P738" s="173"/>
      <c r="Q738" s="173"/>
      <c r="R738" s="173"/>
      <c r="S738" s="173"/>
      <c r="T738" s="173"/>
      <c r="U738" s="173"/>
      <c r="V738" s="173"/>
      <c r="W738" s="173"/>
      <c r="X738" s="173"/>
      <c r="Y738" s="173"/>
      <c r="Z738" s="173"/>
      <c r="AA738" s="173"/>
    </row>
    <row r="739">
      <c r="A739" s="182"/>
      <c r="B739" s="182"/>
      <c r="C739" s="172"/>
      <c r="D739" s="172"/>
      <c r="E739" s="173"/>
      <c r="F739" s="173"/>
      <c r="G739" s="173"/>
      <c r="H739" s="173"/>
      <c r="I739" s="173"/>
      <c r="J739" s="173"/>
      <c r="K739" s="173"/>
      <c r="L739" s="173"/>
      <c r="M739" s="173"/>
      <c r="N739" s="173"/>
      <c r="O739" s="173"/>
      <c r="P739" s="173"/>
      <c r="Q739" s="173"/>
      <c r="R739" s="173"/>
      <c r="S739" s="173"/>
      <c r="T739" s="173"/>
      <c r="U739" s="173"/>
      <c r="V739" s="173"/>
      <c r="W739" s="173"/>
      <c r="X739" s="173"/>
      <c r="Y739" s="173"/>
      <c r="Z739" s="173"/>
      <c r="AA739" s="173"/>
    </row>
    <row r="740">
      <c r="A740" s="182"/>
      <c r="B740" s="182"/>
      <c r="C740" s="172"/>
      <c r="D740" s="172"/>
      <c r="E740" s="173"/>
      <c r="F740" s="173"/>
      <c r="G740" s="173"/>
      <c r="H740" s="173"/>
      <c r="I740" s="173"/>
      <c r="J740" s="173"/>
      <c r="K740" s="173"/>
      <c r="L740" s="173"/>
      <c r="M740" s="173"/>
      <c r="N740" s="173"/>
      <c r="O740" s="173"/>
      <c r="P740" s="173"/>
      <c r="Q740" s="173"/>
      <c r="R740" s="173"/>
      <c r="S740" s="173"/>
      <c r="T740" s="173"/>
      <c r="U740" s="173"/>
      <c r="V740" s="173"/>
      <c r="W740" s="173"/>
      <c r="X740" s="173"/>
      <c r="Y740" s="173"/>
      <c r="Z740" s="173"/>
      <c r="AA740" s="173"/>
    </row>
    <row r="741">
      <c r="A741" s="182"/>
      <c r="B741" s="182"/>
      <c r="C741" s="172"/>
      <c r="D741" s="172"/>
      <c r="E741" s="173"/>
      <c r="F741" s="173"/>
      <c r="G741" s="173"/>
      <c r="H741" s="173"/>
      <c r="I741" s="173"/>
      <c r="J741" s="173"/>
      <c r="K741" s="173"/>
      <c r="L741" s="173"/>
      <c r="M741" s="173"/>
      <c r="N741" s="173"/>
      <c r="O741" s="173"/>
      <c r="P741" s="173"/>
      <c r="Q741" s="173"/>
      <c r="R741" s="173"/>
      <c r="S741" s="173"/>
      <c r="T741" s="173"/>
      <c r="U741" s="173"/>
      <c r="V741" s="173"/>
      <c r="W741" s="173"/>
      <c r="X741" s="173"/>
      <c r="Y741" s="173"/>
      <c r="Z741" s="173"/>
      <c r="AA741" s="173"/>
    </row>
    <row r="742">
      <c r="A742" s="182"/>
      <c r="B742" s="182"/>
      <c r="C742" s="172"/>
      <c r="D742" s="172"/>
      <c r="E742" s="173"/>
      <c r="F742" s="173"/>
      <c r="G742" s="173"/>
      <c r="H742" s="173"/>
      <c r="I742" s="173"/>
      <c r="J742" s="173"/>
      <c r="K742" s="173"/>
      <c r="L742" s="173"/>
      <c r="M742" s="173"/>
      <c r="N742" s="173"/>
      <c r="O742" s="173"/>
      <c r="P742" s="173"/>
      <c r="Q742" s="173"/>
      <c r="R742" s="173"/>
      <c r="S742" s="173"/>
      <c r="T742" s="173"/>
      <c r="U742" s="173"/>
      <c r="V742" s="173"/>
      <c r="W742" s="173"/>
      <c r="X742" s="173"/>
      <c r="Y742" s="173"/>
      <c r="Z742" s="173"/>
      <c r="AA742" s="173"/>
    </row>
    <row r="743">
      <c r="A743" s="182"/>
      <c r="B743" s="182"/>
      <c r="C743" s="172"/>
      <c r="D743" s="172"/>
      <c r="E743" s="173"/>
      <c r="F743" s="173"/>
      <c r="G743" s="173"/>
      <c r="H743" s="173"/>
      <c r="I743" s="173"/>
      <c r="J743" s="173"/>
      <c r="K743" s="173"/>
      <c r="L743" s="173"/>
      <c r="M743" s="173"/>
      <c r="N743" s="173"/>
      <c r="O743" s="173"/>
      <c r="P743" s="173"/>
      <c r="Q743" s="173"/>
      <c r="R743" s="173"/>
      <c r="S743" s="173"/>
      <c r="T743" s="173"/>
      <c r="U743" s="173"/>
      <c r="V743" s="173"/>
      <c r="W743" s="173"/>
      <c r="X743" s="173"/>
      <c r="Y743" s="173"/>
      <c r="Z743" s="173"/>
      <c r="AA743" s="173"/>
    </row>
    <row r="744">
      <c r="A744" s="182"/>
      <c r="B744" s="182"/>
      <c r="C744" s="172"/>
      <c r="D744" s="172"/>
      <c r="E744" s="173"/>
      <c r="F744" s="173"/>
      <c r="G744" s="173"/>
      <c r="H744" s="173"/>
      <c r="I744" s="173"/>
      <c r="J744" s="173"/>
      <c r="K744" s="173"/>
      <c r="L744" s="173"/>
      <c r="M744" s="173"/>
      <c r="N744" s="173"/>
      <c r="O744" s="173"/>
      <c r="P744" s="173"/>
      <c r="Q744" s="173"/>
      <c r="R744" s="173"/>
      <c r="S744" s="173"/>
      <c r="T744" s="173"/>
      <c r="U744" s="173"/>
      <c r="V744" s="173"/>
      <c r="W744" s="173"/>
      <c r="X744" s="173"/>
      <c r="Y744" s="173"/>
      <c r="Z744" s="173"/>
      <c r="AA744" s="173"/>
    </row>
    <row r="745">
      <c r="A745" s="182"/>
      <c r="B745" s="182"/>
      <c r="C745" s="172"/>
      <c r="D745" s="172"/>
      <c r="E745" s="173"/>
      <c r="F745" s="173"/>
      <c r="G745" s="173"/>
      <c r="H745" s="173"/>
      <c r="I745" s="173"/>
      <c r="J745" s="173"/>
      <c r="K745" s="173"/>
      <c r="L745" s="173"/>
      <c r="M745" s="173"/>
      <c r="N745" s="173"/>
      <c r="O745" s="173"/>
      <c r="P745" s="173"/>
      <c r="Q745" s="173"/>
      <c r="R745" s="173"/>
      <c r="S745" s="173"/>
      <c r="T745" s="173"/>
      <c r="U745" s="173"/>
      <c r="V745" s="173"/>
      <c r="W745" s="173"/>
      <c r="X745" s="173"/>
      <c r="Y745" s="173"/>
      <c r="Z745" s="173"/>
      <c r="AA745" s="173"/>
    </row>
    <row r="746">
      <c r="A746" s="182"/>
      <c r="B746" s="182"/>
      <c r="C746" s="172"/>
      <c r="D746" s="172"/>
      <c r="E746" s="173"/>
      <c r="F746" s="173"/>
      <c r="G746" s="173"/>
      <c r="H746" s="173"/>
      <c r="I746" s="173"/>
      <c r="J746" s="173"/>
      <c r="K746" s="173"/>
      <c r="L746" s="173"/>
      <c r="M746" s="173"/>
      <c r="N746" s="173"/>
      <c r="O746" s="173"/>
      <c r="P746" s="173"/>
      <c r="Q746" s="173"/>
      <c r="R746" s="173"/>
      <c r="S746" s="173"/>
      <c r="T746" s="173"/>
      <c r="U746" s="173"/>
      <c r="V746" s="173"/>
      <c r="W746" s="173"/>
      <c r="X746" s="173"/>
      <c r="Y746" s="173"/>
      <c r="Z746" s="173"/>
      <c r="AA746" s="173"/>
    </row>
    <row r="747">
      <c r="A747" s="182"/>
      <c r="B747" s="182"/>
      <c r="C747" s="172"/>
      <c r="D747" s="172"/>
      <c r="E747" s="173"/>
      <c r="F747" s="173"/>
      <c r="G747" s="173"/>
      <c r="H747" s="173"/>
      <c r="I747" s="173"/>
      <c r="J747" s="173"/>
      <c r="K747" s="173"/>
      <c r="L747" s="173"/>
      <c r="M747" s="173"/>
      <c r="N747" s="173"/>
      <c r="O747" s="173"/>
      <c r="P747" s="173"/>
      <c r="Q747" s="173"/>
      <c r="R747" s="173"/>
      <c r="S747" s="173"/>
      <c r="T747" s="173"/>
      <c r="U747" s="173"/>
      <c r="V747" s="173"/>
      <c r="W747" s="173"/>
      <c r="X747" s="173"/>
      <c r="Y747" s="173"/>
      <c r="Z747" s="173"/>
      <c r="AA747" s="173"/>
    </row>
    <row r="748">
      <c r="A748" s="182"/>
      <c r="B748" s="182"/>
      <c r="C748" s="172"/>
      <c r="D748" s="172"/>
      <c r="E748" s="173"/>
      <c r="F748" s="173"/>
      <c r="G748" s="173"/>
      <c r="H748" s="173"/>
      <c r="I748" s="173"/>
      <c r="J748" s="173"/>
      <c r="K748" s="173"/>
      <c r="L748" s="173"/>
      <c r="M748" s="173"/>
      <c r="N748" s="173"/>
      <c r="O748" s="173"/>
      <c r="P748" s="173"/>
      <c r="Q748" s="173"/>
      <c r="R748" s="173"/>
      <c r="S748" s="173"/>
      <c r="T748" s="173"/>
      <c r="U748" s="173"/>
      <c r="V748" s="173"/>
      <c r="W748" s="173"/>
      <c r="X748" s="173"/>
      <c r="Y748" s="173"/>
      <c r="Z748" s="173"/>
      <c r="AA748" s="173"/>
    </row>
    <row r="749">
      <c r="A749" s="182"/>
      <c r="B749" s="182"/>
      <c r="C749" s="172"/>
      <c r="D749" s="172"/>
      <c r="E749" s="173"/>
      <c r="F749" s="173"/>
      <c r="G749" s="173"/>
      <c r="H749" s="173"/>
      <c r="I749" s="173"/>
      <c r="J749" s="173"/>
      <c r="K749" s="173"/>
      <c r="L749" s="173"/>
      <c r="M749" s="173"/>
      <c r="N749" s="173"/>
      <c r="O749" s="173"/>
      <c r="P749" s="173"/>
      <c r="Q749" s="173"/>
      <c r="R749" s="173"/>
      <c r="S749" s="173"/>
      <c r="T749" s="173"/>
      <c r="U749" s="173"/>
      <c r="V749" s="173"/>
      <c r="W749" s="173"/>
      <c r="X749" s="173"/>
      <c r="Y749" s="173"/>
      <c r="Z749" s="173"/>
      <c r="AA749" s="173"/>
    </row>
    <row r="750">
      <c r="A750" s="182"/>
      <c r="B750" s="182"/>
      <c r="C750" s="172"/>
      <c r="D750" s="172"/>
      <c r="E750" s="173"/>
      <c r="F750" s="173"/>
      <c r="G750" s="173"/>
      <c r="H750" s="173"/>
      <c r="I750" s="173"/>
      <c r="J750" s="173"/>
      <c r="K750" s="173"/>
      <c r="L750" s="173"/>
      <c r="M750" s="173"/>
      <c r="N750" s="173"/>
      <c r="O750" s="173"/>
      <c r="P750" s="173"/>
      <c r="Q750" s="173"/>
      <c r="R750" s="173"/>
      <c r="S750" s="173"/>
      <c r="T750" s="173"/>
      <c r="U750" s="173"/>
      <c r="V750" s="173"/>
      <c r="W750" s="173"/>
      <c r="X750" s="173"/>
      <c r="Y750" s="173"/>
      <c r="Z750" s="173"/>
      <c r="AA750" s="173"/>
    </row>
    <row r="751">
      <c r="A751" s="182"/>
      <c r="B751" s="182"/>
      <c r="C751" s="172"/>
      <c r="D751" s="172"/>
      <c r="E751" s="173"/>
      <c r="F751" s="173"/>
      <c r="G751" s="173"/>
      <c r="H751" s="173"/>
      <c r="I751" s="173"/>
      <c r="J751" s="173"/>
      <c r="K751" s="173"/>
      <c r="L751" s="173"/>
      <c r="M751" s="173"/>
      <c r="N751" s="173"/>
      <c r="O751" s="173"/>
      <c r="P751" s="173"/>
      <c r="Q751" s="173"/>
      <c r="R751" s="173"/>
      <c r="S751" s="173"/>
      <c r="T751" s="173"/>
      <c r="U751" s="173"/>
      <c r="V751" s="173"/>
      <c r="W751" s="173"/>
      <c r="X751" s="173"/>
      <c r="Y751" s="173"/>
      <c r="Z751" s="173"/>
      <c r="AA751" s="173"/>
    </row>
    <row r="752">
      <c r="A752" s="182"/>
      <c r="B752" s="182"/>
      <c r="C752" s="172"/>
      <c r="D752" s="172"/>
      <c r="E752" s="173"/>
      <c r="F752" s="173"/>
      <c r="G752" s="173"/>
      <c r="H752" s="173"/>
      <c r="I752" s="173"/>
      <c r="J752" s="173"/>
      <c r="K752" s="173"/>
      <c r="L752" s="173"/>
      <c r="M752" s="173"/>
      <c r="N752" s="173"/>
      <c r="O752" s="173"/>
      <c r="P752" s="173"/>
      <c r="Q752" s="173"/>
      <c r="R752" s="173"/>
      <c r="S752" s="173"/>
      <c r="T752" s="173"/>
      <c r="U752" s="173"/>
      <c r="V752" s="173"/>
      <c r="W752" s="173"/>
      <c r="X752" s="173"/>
      <c r="Y752" s="173"/>
      <c r="Z752" s="173"/>
      <c r="AA752" s="173"/>
    </row>
    <row r="753">
      <c r="A753" s="182"/>
      <c r="B753" s="182"/>
      <c r="C753" s="172"/>
      <c r="D753" s="172"/>
      <c r="E753" s="173"/>
      <c r="F753" s="173"/>
      <c r="G753" s="173"/>
      <c r="H753" s="173"/>
      <c r="I753" s="173"/>
      <c r="J753" s="173"/>
      <c r="K753" s="173"/>
      <c r="L753" s="173"/>
      <c r="M753" s="173"/>
      <c r="N753" s="173"/>
      <c r="O753" s="173"/>
      <c r="P753" s="173"/>
      <c r="Q753" s="173"/>
      <c r="R753" s="173"/>
      <c r="S753" s="173"/>
      <c r="T753" s="173"/>
      <c r="U753" s="173"/>
      <c r="V753" s="173"/>
      <c r="W753" s="173"/>
      <c r="X753" s="173"/>
      <c r="Y753" s="173"/>
      <c r="Z753" s="173"/>
      <c r="AA753" s="173"/>
    </row>
    <row r="754">
      <c r="A754" s="182"/>
      <c r="B754" s="182"/>
      <c r="C754" s="172"/>
      <c r="D754" s="172"/>
      <c r="E754" s="173"/>
      <c r="F754" s="173"/>
      <c r="G754" s="173"/>
      <c r="H754" s="173"/>
      <c r="I754" s="173"/>
      <c r="J754" s="173"/>
      <c r="K754" s="173"/>
      <c r="L754" s="173"/>
      <c r="M754" s="173"/>
      <c r="N754" s="173"/>
      <c r="O754" s="173"/>
      <c r="P754" s="173"/>
      <c r="Q754" s="173"/>
      <c r="R754" s="173"/>
      <c r="S754" s="173"/>
      <c r="T754" s="173"/>
      <c r="U754" s="173"/>
      <c r="V754" s="173"/>
      <c r="W754" s="173"/>
      <c r="X754" s="173"/>
      <c r="Y754" s="173"/>
      <c r="Z754" s="173"/>
      <c r="AA754" s="173"/>
    </row>
    <row r="755">
      <c r="A755" s="182"/>
      <c r="B755" s="182"/>
      <c r="C755" s="172"/>
      <c r="D755" s="172"/>
      <c r="E755" s="173"/>
      <c r="F755" s="173"/>
      <c r="G755" s="173"/>
      <c r="H755" s="173"/>
      <c r="I755" s="173"/>
      <c r="J755" s="173"/>
      <c r="K755" s="173"/>
      <c r="L755" s="173"/>
      <c r="M755" s="173"/>
      <c r="N755" s="173"/>
      <c r="O755" s="173"/>
      <c r="P755" s="173"/>
      <c r="Q755" s="173"/>
      <c r="R755" s="173"/>
      <c r="S755" s="173"/>
      <c r="T755" s="173"/>
      <c r="U755" s="173"/>
      <c r="V755" s="173"/>
      <c r="W755" s="173"/>
      <c r="X755" s="173"/>
      <c r="Y755" s="173"/>
      <c r="Z755" s="173"/>
      <c r="AA755" s="173"/>
    </row>
    <row r="756">
      <c r="A756" s="182"/>
      <c r="B756" s="182"/>
      <c r="C756" s="172"/>
      <c r="D756" s="172"/>
      <c r="E756" s="173"/>
      <c r="F756" s="173"/>
      <c r="G756" s="173"/>
      <c r="H756" s="173"/>
      <c r="I756" s="173"/>
      <c r="J756" s="173"/>
      <c r="K756" s="173"/>
      <c r="L756" s="173"/>
      <c r="M756" s="173"/>
      <c r="N756" s="173"/>
      <c r="O756" s="173"/>
      <c r="P756" s="173"/>
      <c r="Q756" s="173"/>
      <c r="R756" s="173"/>
      <c r="S756" s="173"/>
      <c r="T756" s="173"/>
      <c r="U756" s="173"/>
      <c r="V756" s="173"/>
      <c r="W756" s="173"/>
      <c r="X756" s="173"/>
      <c r="Y756" s="173"/>
      <c r="Z756" s="173"/>
      <c r="AA756" s="173"/>
    </row>
    <row r="757">
      <c r="A757" s="182"/>
      <c r="B757" s="182"/>
      <c r="C757" s="172"/>
      <c r="D757" s="172"/>
      <c r="E757" s="173"/>
      <c r="F757" s="173"/>
      <c r="G757" s="173"/>
      <c r="H757" s="173"/>
      <c r="I757" s="173"/>
      <c r="J757" s="173"/>
      <c r="K757" s="173"/>
      <c r="L757" s="173"/>
      <c r="M757" s="173"/>
      <c r="N757" s="173"/>
      <c r="O757" s="173"/>
      <c r="P757" s="173"/>
      <c r="Q757" s="173"/>
      <c r="R757" s="173"/>
      <c r="S757" s="173"/>
      <c r="T757" s="173"/>
      <c r="U757" s="173"/>
      <c r="V757" s="173"/>
      <c r="W757" s="173"/>
      <c r="X757" s="173"/>
      <c r="Y757" s="173"/>
      <c r="Z757" s="173"/>
      <c r="AA757" s="173"/>
    </row>
    <row r="758">
      <c r="A758" s="182"/>
      <c r="B758" s="182"/>
      <c r="C758" s="172"/>
      <c r="D758" s="172"/>
      <c r="E758" s="173"/>
      <c r="F758" s="173"/>
      <c r="G758" s="173"/>
      <c r="H758" s="173"/>
      <c r="I758" s="173"/>
      <c r="J758" s="173"/>
      <c r="K758" s="173"/>
      <c r="L758" s="173"/>
      <c r="M758" s="173"/>
      <c r="N758" s="173"/>
      <c r="O758" s="173"/>
      <c r="P758" s="173"/>
      <c r="Q758" s="173"/>
      <c r="R758" s="173"/>
      <c r="S758" s="173"/>
      <c r="T758" s="173"/>
      <c r="U758" s="173"/>
      <c r="V758" s="173"/>
      <c r="W758" s="173"/>
      <c r="X758" s="173"/>
      <c r="Y758" s="173"/>
      <c r="Z758" s="173"/>
      <c r="AA758" s="173"/>
    </row>
    <row r="759">
      <c r="A759" s="182"/>
      <c r="B759" s="182"/>
      <c r="C759" s="172"/>
      <c r="D759" s="172"/>
      <c r="E759" s="173"/>
      <c r="F759" s="173"/>
      <c r="G759" s="173"/>
      <c r="H759" s="173"/>
      <c r="I759" s="173"/>
      <c r="J759" s="173"/>
      <c r="K759" s="173"/>
      <c r="L759" s="173"/>
      <c r="M759" s="173"/>
      <c r="N759" s="173"/>
      <c r="O759" s="173"/>
      <c r="P759" s="173"/>
      <c r="Q759" s="173"/>
      <c r="R759" s="173"/>
      <c r="S759" s="173"/>
      <c r="T759" s="173"/>
      <c r="U759" s="173"/>
      <c r="V759" s="173"/>
      <c r="W759" s="173"/>
      <c r="X759" s="173"/>
      <c r="Y759" s="173"/>
      <c r="Z759" s="173"/>
      <c r="AA759" s="173"/>
    </row>
    <row r="760">
      <c r="A760" s="182"/>
      <c r="B760" s="182"/>
      <c r="C760" s="172"/>
      <c r="D760" s="172"/>
      <c r="E760" s="173"/>
      <c r="F760" s="173"/>
      <c r="G760" s="173"/>
      <c r="H760" s="173"/>
      <c r="I760" s="173"/>
      <c r="J760" s="173"/>
      <c r="K760" s="173"/>
      <c r="L760" s="173"/>
      <c r="M760" s="173"/>
      <c r="N760" s="173"/>
      <c r="O760" s="173"/>
      <c r="P760" s="173"/>
      <c r="Q760" s="173"/>
      <c r="R760" s="173"/>
      <c r="S760" s="173"/>
      <c r="T760" s="173"/>
      <c r="U760" s="173"/>
      <c r="V760" s="173"/>
      <c r="W760" s="173"/>
      <c r="X760" s="173"/>
      <c r="Y760" s="173"/>
      <c r="Z760" s="173"/>
      <c r="AA760" s="173"/>
    </row>
    <row r="761">
      <c r="A761" s="182"/>
      <c r="B761" s="182"/>
      <c r="C761" s="172"/>
      <c r="D761" s="172"/>
      <c r="E761" s="173"/>
      <c r="F761" s="173"/>
      <c r="G761" s="173"/>
      <c r="H761" s="173"/>
      <c r="I761" s="173"/>
      <c r="J761" s="173"/>
      <c r="K761" s="173"/>
      <c r="L761" s="173"/>
      <c r="M761" s="173"/>
      <c r="N761" s="173"/>
      <c r="O761" s="173"/>
      <c r="P761" s="173"/>
      <c r="Q761" s="173"/>
      <c r="R761" s="173"/>
      <c r="S761" s="173"/>
      <c r="T761" s="173"/>
      <c r="U761" s="173"/>
      <c r="V761" s="173"/>
      <c r="W761" s="173"/>
      <c r="X761" s="173"/>
      <c r="Y761" s="173"/>
      <c r="Z761" s="173"/>
      <c r="AA761" s="173"/>
    </row>
    <row r="762">
      <c r="A762" s="182"/>
      <c r="B762" s="182"/>
      <c r="C762" s="172"/>
      <c r="D762" s="172"/>
      <c r="E762" s="173"/>
      <c r="F762" s="173"/>
      <c r="G762" s="173"/>
      <c r="H762" s="173"/>
      <c r="I762" s="173"/>
      <c r="J762" s="173"/>
      <c r="K762" s="173"/>
      <c r="L762" s="173"/>
      <c r="M762" s="173"/>
      <c r="N762" s="173"/>
      <c r="O762" s="173"/>
      <c r="P762" s="173"/>
      <c r="Q762" s="173"/>
      <c r="R762" s="173"/>
      <c r="S762" s="173"/>
      <c r="T762" s="173"/>
      <c r="U762" s="173"/>
      <c r="V762" s="173"/>
      <c r="W762" s="173"/>
      <c r="X762" s="173"/>
      <c r="Y762" s="173"/>
      <c r="Z762" s="173"/>
      <c r="AA762" s="173"/>
    </row>
    <row r="763">
      <c r="A763" s="182"/>
      <c r="B763" s="182"/>
      <c r="C763" s="172"/>
      <c r="D763" s="172"/>
      <c r="E763" s="173"/>
      <c r="F763" s="173"/>
      <c r="G763" s="173"/>
      <c r="H763" s="173"/>
      <c r="I763" s="173"/>
      <c r="J763" s="173"/>
      <c r="K763" s="173"/>
      <c r="L763" s="173"/>
      <c r="M763" s="173"/>
      <c r="N763" s="173"/>
      <c r="O763" s="173"/>
      <c r="P763" s="173"/>
      <c r="Q763" s="173"/>
      <c r="R763" s="173"/>
      <c r="S763" s="173"/>
      <c r="T763" s="173"/>
      <c r="U763" s="173"/>
      <c r="V763" s="173"/>
      <c r="W763" s="173"/>
      <c r="X763" s="173"/>
      <c r="Y763" s="173"/>
      <c r="Z763" s="173"/>
      <c r="AA763" s="173"/>
    </row>
    <row r="764">
      <c r="A764" s="182"/>
      <c r="B764" s="182"/>
      <c r="C764" s="172"/>
      <c r="D764" s="172"/>
      <c r="E764" s="173"/>
      <c r="F764" s="173"/>
      <c r="G764" s="173"/>
      <c r="H764" s="173"/>
      <c r="I764" s="173"/>
      <c r="J764" s="173"/>
      <c r="K764" s="173"/>
      <c r="L764" s="173"/>
      <c r="M764" s="173"/>
      <c r="N764" s="173"/>
      <c r="O764" s="173"/>
      <c r="P764" s="173"/>
      <c r="Q764" s="173"/>
      <c r="R764" s="173"/>
      <c r="S764" s="173"/>
      <c r="T764" s="173"/>
      <c r="U764" s="173"/>
      <c r="V764" s="173"/>
      <c r="W764" s="173"/>
      <c r="X764" s="173"/>
      <c r="Y764" s="173"/>
      <c r="Z764" s="173"/>
      <c r="AA764" s="173"/>
    </row>
    <row r="765">
      <c r="A765" s="182"/>
      <c r="B765" s="182"/>
      <c r="C765" s="172"/>
      <c r="D765" s="172"/>
      <c r="E765" s="173"/>
      <c r="F765" s="173"/>
      <c r="G765" s="173"/>
      <c r="H765" s="173"/>
      <c r="I765" s="173"/>
      <c r="J765" s="173"/>
      <c r="K765" s="173"/>
      <c r="L765" s="173"/>
      <c r="M765" s="173"/>
      <c r="N765" s="173"/>
      <c r="O765" s="173"/>
      <c r="P765" s="173"/>
      <c r="Q765" s="173"/>
      <c r="R765" s="173"/>
      <c r="S765" s="173"/>
      <c r="T765" s="173"/>
      <c r="U765" s="173"/>
      <c r="V765" s="173"/>
      <c r="W765" s="173"/>
      <c r="X765" s="173"/>
      <c r="Y765" s="173"/>
      <c r="Z765" s="173"/>
      <c r="AA765" s="173"/>
    </row>
    <row r="766">
      <c r="A766" s="182"/>
      <c r="B766" s="182"/>
      <c r="C766" s="172"/>
      <c r="D766" s="172"/>
      <c r="E766" s="173"/>
      <c r="F766" s="173"/>
      <c r="G766" s="173"/>
      <c r="H766" s="173"/>
      <c r="I766" s="173"/>
      <c r="J766" s="173"/>
      <c r="K766" s="173"/>
      <c r="L766" s="173"/>
      <c r="M766" s="173"/>
      <c r="N766" s="173"/>
      <c r="O766" s="173"/>
      <c r="P766" s="173"/>
      <c r="Q766" s="173"/>
      <c r="R766" s="173"/>
      <c r="S766" s="173"/>
      <c r="T766" s="173"/>
      <c r="U766" s="173"/>
      <c r="V766" s="173"/>
      <c r="W766" s="173"/>
      <c r="X766" s="173"/>
      <c r="Y766" s="173"/>
      <c r="Z766" s="173"/>
      <c r="AA766" s="173"/>
    </row>
    <row r="767">
      <c r="A767" s="182"/>
      <c r="B767" s="182"/>
      <c r="C767" s="172"/>
      <c r="D767" s="172"/>
      <c r="E767" s="173"/>
      <c r="F767" s="173"/>
      <c r="G767" s="173"/>
      <c r="H767" s="173"/>
      <c r="I767" s="173"/>
      <c r="J767" s="173"/>
      <c r="K767" s="173"/>
      <c r="L767" s="173"/>
      <c r="M767" s="173"/>
      <c r="N767" s="173"/>
      <c r="O767" s="173"/>
      <c r="P767" s="173"/>
      <c r="Q767" s="173"/>
      <c r="R767" s="173"/>
      <c r="S767" s="173"/>
      <c r="T767" s="173"/>
      <c r="U767" s="173"/>
      <c r="V767" s="173"/>
      <c r="W767" s="173"/>
      <c r="X767" s="173"/>
      <c r="Y767" s="173"/>
      <c r="Z767" s="173"/>
      <c r="AA767" s="173"/>
    </row>
    <row r="768">
      <c r="A768" s="182"/>
      <c r="B768" s="182"/>
      <c r="C768" s="172"/>
      <c r="D768" s="172"/>
      <c r="E768" s="173"/>
      <c r="F768" s="173"/>
      <c r="G768" s="173"/>
      <c r="H768" s="173"/>
      <c r="I768" s="173"/>
      <c r="J768" s="173"/>
      <c r="K768" s="173"/>
      <c r="L768" s="173"/>
      <c r="M768" s="173"/>
      <c r="N768" s="173"/>
      <c r="O768" s="173"/>
      <c r="P768" s="173"/>
      <c r="Q768" s="173"/>
      <c r="R768" s="173"/>
      <c r="S768" s="173"/>
      <c r="T768" s="173"/>
      <c r="U768" s="173"/>
      <c r="V768" s="173"/>
      <c r="W768" s="173"/>
      <c r="X768" s="173"/>
      <c r="Y768" s="173"/>
      <c r="Z768" s="173"/>
      <c r="AA768" s="173"/>
    </row>
    <row r="769">
      <c r="A769" s="182"/>
      <c r="B769" s="182"/>
      <c r="C769" s="172"/>
      <c r="D769" s="172"/>
      <c r="E769" s="173"/>
      <c r="F769" s="173"/>
      <c r="G769" s="173"/>
      <c r="H769" s="173"/>
      <c r="I769" s="173"/>
      <c r="J769" s="173"/>
      <c r="K769" s="173"/>
      <c r="L769" s="173"/>
      <c r="M769" s="173"/>
      <c r="N769" s="173"/>
      <c r="O769" s="173"/>
      <c r="P769" s="173"/>
      <c r="Q769" s="173"/>
      <c r="R769" s="173"/>
      <c r="S769" s="173"/>
      <c r="T769" s="173"/>
      <c r="U769" s="173"/>
      <c r="V769" s="173"/>
      <c r="W769" s="173"/>
      <c r="X769" s="173"/>
      <c r="Y769" s="173"/>
      <c r="Z769" s="173"/>
      <c r="AA769" s="173"/>
    </row>
    <row r="770">
      <c r="A770" s="182"/>
      <c r="B770" s="182"/>
      <c r="C770" s="172"/>
      <c r="D770" s="172"/>
      <c r="E770" s="173"/>
      <c r="F770" s="173"/>
      <c r="G770" s="173"/>
      <c r="H770" s="173"/>
      <c r="I770" s="173"/>
      <c r="J770" s="173"/>
      <c r="K770" s="173"/>
      <c r="L770" s="173"/>
      <c r="M770" s="173"/>
      <c r="N770" s="173"/>
      <c r="O770" s="173"/>
      <c r="P770" s="173"/>
      <c r="Q770" s="173"/>
      <c r="R770" s="173"/>
      <c r="S770" s="173"/>
      <c r="T770" s="173"/>
      <c r="U770" s="173"/>
      <c r="V770" s="173"/>
      <c r="W770" s="173"/>
      <c r="X770" s="173"/>
      <c r="Y770" s="173"/>
      <c r="Z770" s="173"/>
      <c r="AA770" s="173"/>
    </row>
    <row r="771">
      <c r="A771" s="182"/>
      <c r="B771" s="182"/>
      <c r="C771" s="172"/>
      <c r="D771" s="172"/>
      <c r="E771" s="173"/>
      <c r="F771" s="173"/>
      <c r="G771" s="173"/>
      <c r="H771" s="173"/>
      <c r="I771" s="173"/>
      <c r="J771" s="173"/>
      <c r="K771" s="173"/>
      <c r="L771" s="173"/>
      <c r="M771" s="173"/>
      <c r="N771" s="173"/>
      <c r="O771" s="173"/>
      <c r="P771" s="173"/>
      <c r="Q771" s="173"/>
      <c r="R771" s="173"/>
      <c r="S771" s="173"/>
      <c r="T771" s="173"/>
      <c r="U771" s="173"/>
      <c r="V771" s="173"/>
      <c r="W771" s="173"/>
      <c r="X771" s="173"/>
      <c r="Y771" s="173"/>
      <c r="Z771" s="173"/>
      <c r="AA771" s="173"/>
    </row>
    <row r="772">
      <c r="A772" s="182"/>
      <c r="B772" s="182"/>
      <c r="C772" s="172"/>
      <c r="D772" s="172"/>
      <c r="E772" s="173"/>
      <c r="F772" s="173"/>
      <c r="G772" s="173"/>
      <c r="H772" s="173"/>
      <c r="I772" s="173"/>
      <c r="J772" s="173"/>
      <c r="K772" s="173"/>
      <c r="L772" s="173"/>
      <c r="M772" s="173"/>
      <c r="N772" s="173"/>
      <c r="O772" s="173"/>
      <c r="P772" s="173"/>
      <c r="Q772" s="173"/>
      <c r="R772" s="173"/>
      <c r="S772" s="173"/>
      <c r="T772" s="173"/>
      <c r="U772" s="173"/>
      <c r="V772" s="173"/>
      <c r="W772" s="173"/>
      <c r="X772" s="173"/>
      <c r="Y772" s="173"/>
      <c r="Z772" s="173"/>
      <c r="AA772" s="173"/>
    </row>
    <row r="773">
      <c r="A773" s="182"/>
      <c r="B773" s="182"/>
      <c r="C773" s="172"/>
      <c r="D773" s="172"/>
      <c r="E773" s="173"/>
      <c r="F773" s="173"/>
      <c r="G773" s="173"/>
      <c r="H773" s="173"/>
      <c r="I773" s="173"/>
      <c r="J773" s="173"/>
      <c r="K773" s="173"/>
      <c r="L773" s="173"/>
      <c r="M773" s="173"/>
      <c r="N773" s="173"/>
      <c r="O773" s="173"/>
      <c r="P773" s="173"/>
      <c r="Q773" s="173"/>
      <c r="R773" s="173"/>
      <c r="S773" s="173"/>
      <c r="T773" s="173"/>
      <c r="U773" s="173"/>
      <c r="V773" s="173"/>
      <c r="W773" s="173"/>
      <c r="X773" s="173"/>
      <c r="Y773" s="173"/>
      <c r="Z773" s="173"/>
      <c r="AA773" s="173"/>
    </row>
    <row r="774">
      <c r="A774" s="182"/>
      <c r="B774" s="182"/>
      <c r="C774" s="172"/>
      <c r="D774" s="172"/>
      <c r="E774" s="173"/>
      <c r="F774" s="173"/>
      <c r="G774" s="173"/>
      <c r="H774" s="173"/>
      <c r="I774" s="173"/>
      <c r="J774" s="173"/>
      <c r="K774" s="173"/>
      <c r="L774" s="173"/>
      <c r="M774" s="173"/>
      <c r="N774" s="173"/>
      <c r="O774" s="173"/>
      <c r="P774" s="173"/>
      <c r="Q774" s="173"/>
      <c r="R774" s="173"/>
      <c r="S774" s="173"/>
      <c r="T774" s="173"/>
      <c r="U774" s="173"/>
      <c r="V774" s="173"/>
      <c r="W774" s="173"/>
      <c r="X774" s="173"/>
      <c r="Y774" s="173"/>
      <c r="Z774" s="173"/>
      <c r="AA774" s="173"/>
    </row>
    <row r="775">
      <c r="A775" s="182"/>
      <c r="B775" s="182"/>
      <c r="C775" s="172"/>
      <c r="D775" s="172"/>
      <c r="E775" s="173"/>
      <c r="F775" s="173"/>
      <c r="G775" s="173"/>
      <c r="H775" s="173"/>
      <c r="I775" s="173"/>
      <c r="J775" s="173"/>
      <c r="K775" s="173"/>
      <c r="L775" s="173"/>
      <c r="M775" s="173"/>
      <c r="N775" s="173"/>
      <c r="O775" s="173"/>
      <c r="P775" s="173"/>
      <c r="Q775" s="173"/>
      <c r="R775" s="173"/>
      <c r="S775" s="173"/>
      <c r="T775" s="173"/>
      <c r="U775" s="173"/>
      <c r="V775" s="173"/>
      <c r="W775" s="173"/>
      <c r="X775" s="173"/>
      <c r="Y775" s="173"/>
      <c r="Z775" s="173"/>
      <c r="AA775" s="173"/>
    </row>
    <row r="776">
      <c r="A776" s="182"/>
      <c r="B776" s="182"/>
      <c r="C776" s="172"/>
      <c r="D776" s="172"/>
      <c r="E776" s="173"/>
      <c r="F776" s="173"/>
      <c r="G776" s="173"/>
      <c r="H776" s="173"/>
      <c r="I776" s="173"/>
      <c r="J776" s="173"/>
      <c r="K776" s="173"/>
      <c r="L776" s="173"/>
      <c r="M776" s="173"/>
      <c r="N776" s="173"/>
      <c r="O776" s="173"/>
      <c r="P776" s="173"/>
      <c r="Q776" s="173"/>
      <c r="R776" s="173"/>
      <c r="S776" s="173"/>
      <c r="T776" s="173"/>
      <c r="U776" s="173"/>
      <c r="V776" s="173"/>
      <c r="W776" s="173"/>
      <c r="X776" s="173"/>
      <c r="Y776" s="173"/>
      <c r="Z776" s="173"/>
      <c r="AA776" s="173"/>
    </row>
    <row r="777">
      <c r="A777" s="182"/>
      <c r="B777" s="182"/>
      <c r="C777" s="172"/>
      <c r="D777" s="172"/>
      <c r="E777" s="173"/>
      <c r="F777" s="173"/>
      <c r="G777" s="173"/>
      <c r="H777" s="173"/>
      <c r="I777" s="173"/>
      <c r="J777" s="173"/>
      <c r="K777" s="173"/>
      <c r="L777" s="173"/>
      <c r="M777" s="173"/>
      <c r="N777" s="173"/>
      <c r="O777" s="173"/>
      <c r="P777" s="173"/>
      <c r="Q777" s="173"/>
      <c r="R777" s="173"/>
      <c r="S777" s="173"/>
      <c r="T777" s="173"/>
      <c r="U777" s="173"/>
      <c r="V777" s="173"/>
      <c r="W777" s="173"/>
      <c r="X777" s="173"/>
      <c r="Y777" s="173"/>
      <c r="Z777" s="173"/>
      <c r="AA777" s="173"/>
    </row>
    <row r="778">
      <c r="A778" s="182"/>
      <c r="B778" s="182"/>
      <c r="C778" s="172"/>
      <c r="D778" s="172"/>
      <c r="E778" s="173"/>
      <c r="F778" s="173"/>
      <c r="G778" s="173"/>
      <c r="H778" s="173"/>
      <c r="I778" s="173"/>
      <c r="J778" s="173"/>
      <c r="K778" s="173"/>
      <c r="L778" s="173"/>
      <c r="M778" s="173"/>
      <c r="N778" s="173"/>
      <c r="O778" s="173"/>
      <c r="P778" s="173"/>
      <c r="Q778" s="173"/>
      <c r="R778" s="173"/>
      <c r="S778" s="173"/>
      <c r="T778" s="173"/>
      <c r="U778" s="173"/>
      <c r="V778" s="173"/>
      <c r="W778" s="173"/>
      <c r="X778" s="173"/>
      <c r="Y778" s="173"/>
      <c r="Z778" s="173"/>
      <c r="AA778" s="173"/>
    </row>
    <row r="779">
      <c r="A779" s="182"/>
      <c r="B779" s="182"/>
      <c r="C779" s="172"/>
      <c r="D779" s="172"/>
      <c r="E779" s="173"/>
      <c r="F779" s="173"/>
      <c r="G779" s="173"/>
      <c r="H779" s="173"/>
      <c r="I779" s="173"/>
      <c r="J779" s="173"/>
      <c r="K779" s="173"/>
      <c r="L779" s="173"/>
      <c r="M779" s="173"/>
      <c r="N779" s="173"/>
      <c r="O779" s="173"/>
      <c r="P779" s="173"/>
      <c r="Q779" s="173"/>
      <c r="R779" s="173"/>
      <c r="S779" s="173"/>
      <c r="T779" s="173"/>
      <c r="U779" s="173"/>
      <c r="V779" s="173"/>
      <c r="W779" s="173"/>
      <c r="X779" s="173"/>
      <c r="Y779" s="173"/>
      <c r="Z779" s="173"/>
      <c r="AA779" s="173"/>
    </row>
    <row r="780">
      <c r="A780" s="182"/>
      <c r="B780" s="182"/>
      <c r="C780" s="172"/>
      <c r="D780" s="172"/>
      <c r="E780" s="173"/>
      <c r="F780" s="173"/>
      <c r="G780" s="173"/>
      <c r="H780" s="173"/>
      <c r="I780" s="173"/>
      <c r="J780" s="173"/>
      <c r="K780" s="173"/>
      <c r="L780" s="173"/>
      <c r="M780" s="173"/>
      <c r="N780" s="173"/>
      <c r="O780" s="173"/>
      <c r="P780" s="173"/>
      <c r="Q780" s="173"/>
      <c r="R780" s="173"/>
      <c r="S780" s="173"/>
      <c r="T780" s="173"/>
      <c r="U780" s="173"/>
      <c r="V780" s="173"/>
      <c r="W780" s="173"/>
      <c r="X780" s="173"/>
      <c r="Y780" s="173"/>
      <c r="Z780" s="173"/>
      <c r="AA780" s="173"/>
    </row>
    <row r="781">
      <c r="A781" s="182"/>
      <c r="B781" s="182"/>
      <c r="C781" s="172"/>
      <c r="D781" s="172"/>
      <c r="E781" s="173"/>
      <c r="F781" s="173"/>
      <c r="G781" s="173"/>
      <c r="H781" s="173"/>
      <c r="I781" s="173"/>
      <c r="J781" s="173"/>
      <c r="K781" s="173"/>
      <c r="L781" s="173"/>
      <c r="M781" s="173"/>
      <c r="N781" s="173"/>
      <c r="O781" s="173"/>
      <c r="P781" s="173"/>
      <c r="Q781" s="173"/>
      <c r="R781" s="173"/>
      <c r="S781" s="173"/>
      <c r="T781" s="173"/>
      <c r="U781" s="173"/>
      <c r="V781" s="173"/>
      <c r="W781" s="173"/>
      <c r="X781" s="173"/>
      <c r="Y781" s="173"/>
      <c r="Z781" s="173"/>
      <c r="AA781" s="173"/>
    </row>
    <row r="782">
      <c r="A782" s="182"/>
      <c r="B782" s="182"/>
      <c r="C782" s="172"/>
      <c r="D782" s="172"/>
      <c r="E782" s="173"/>
      <c r="F782" s="173"/>
      <c r="G782" s="173"/>
      <c r="H782" s="173"/>
      <c r="I782" s="173"/>
      <c r="J782" s="173"/>
      <c r="K782" s="173"/>
      <c r="L782" s="173"/>
      <c r="M782" s="173"/>
      <c r="N782" s="173"/>
      <c r="O782" s="173"/>
      <c r="P782" s="173"/>
      <c r="Q782" s="173"/>
      <c r="R782" s="173"/>
      <c r="S782" s="173"/>
      <c r="T782" s="173"/>
      <c r="U782" s="173"/>
      <c r="V782" s="173"/>
      <c r="W782" s="173"/>
      <c r="X782" s="173"/>
      <c r="Y782" s="173"/>
      <c r="Z782" s="173"/>
      <c r="AA782" s="173"/>
    </row>
    <row r="783">
      <c r="A783" s="182"/>
      <c r="B783" s="182"/>
      <c r="C783" s="172"/>
      <c r="D783" s="172"/>
      <c r="E783" s="173"/>
      <c r="F783" s="173"/>
      <c r="G783" s="173"/>
      <c r="H783" s="173"/>
      <c r="I783" s="173"/>
      <c r="J783" s="173"/>
      <c r="K783" s="173"/>
      <c r="L783" s="173"/>
      <c r="M783" s="173"/>
      <c r="N783" s="173"/>
      <c r="O783" s="173"/>
      <c r="P783" s="173"/>
      <c r="Q783" s="173"/>
      <c r="R783" s="173"/>
      <c r="S783" s="173"/>
      <c r="T783" s="173"/>
      <c r="U783" s="173"/>
      <c r="V783" s="173"/>
      <c r="W783" s="173"/>
      <c r="X783" s="173"/>
      <c r="Y783" s="173"/>
      <c r="Z783" s="173"/>
      <c r="AA783" s="173"/>
    </row>
    <row r="784">
      <c r="A784" s="182"/>
      <c r="B784" s="182"/>
      <c r="C784" s="172"/>
      <c r="D784" s="172"/>
      <c r="E784" s="173"/>
      <c r="F784" s="173"/>
      <c r="G784" s="173"/>
      <c r="H784" s="173"/>
      <c r="I784" s="173"/>
      <c r="J784" s="173"/>
      <c r="K784" s="173"/>
      <c r="L784" s="173"/>
      <c r="M784" s="173"/>
      <c r="N784" s="173"/>
      <c r="O784" s="173"/>
      <c r="P784" s="173"/>
      <c r="Q784" s="173"/>
      <c r="R784" s="173"/>
      <c r="S784" s="173"/>
      <c r="T784" s="173"/>
      <c r="U784" s="173"/>
      <c r="V784" s="173"/>
      <c r="W784" s="173"/>
      <c r="X784" s="173"/>
      <c r="Y784" s="173"/>
      <c r="Z784" s="173"/>
      <c r="AA784" s="173"/>
    </row>
    <row r="785">
      <c r="A785" s="182"/>
      <c r="B785" s="182"/>
      <c r="C785" s="172"/>
      <c r="D785" s="172"/>
      <c r="E785" s="173"/>
      <c r="F785" s="173"/>
      <c r="G785" s="173"/>
      <c r="H785" s="173"/>
      <c r="I785" s="173"/>
      <c r="J785" s="173"/>
      <c r="K785" s="173"/>
      <c r="L785" s="173"/>
      <c r="M785" s="173"/>
      <c r="N785" s="173"/>
      <c r="O785" s="173"/>
      <c r="P785" s="173"/>
      <c r="Q785" s="173"/>
      <c r="R785" s="173"/>
      <c r="S785" s="173"/>
      <c r="T785" s="173"/>
      <c r="U785" s="173"/>
      <c r="V785" s="173"/>
      <c r="W785" s="173"/>
      <c r="X785" s="173"/>
      <c r="Y785" s="173"/>
      <c r="Z785" s="173"/>
      <c r="AA785" s="173"/>
    </row>
    <row r="786">
      <c r="A786" s="182"/>
      <c r="B786" s="182"/>
      <c r="C786" s="172"/>
      <c r="D786" s="172"/>
      <c r="E786" s="173"/>
      <c r="F786" s="173"/>
      <c r="G786" s="173"/>
      <c r="H786" s="173"/>
      <c r="I786" s="173"/>
      <c r="J786" s="173"/>
      <c r="K786" s="173"/>
      <c r="L786" s="173"/>
      <c r="M786" s="173"/>
      <c r="N786" s="173"/>
      <c r="O786" s="173"/>
      <c r="P786" s="173"/>
      <c r="Q786" s="173"/>
      <c r="R786" s="173"/>
      <c r="S786" s="173"/>
      <c r="T786" s="173"/>
      <c r="U786" s="173"/>
      <c r="V786" s="173"/>
      <c r="W786" s="173"/>
      <c r="X786" s="173"/>
      <c r="Y786" s="173"/>
      <c r="Z786" s="173"/>
      <c r="AA786" s="173"/>
    </row>
    <row r="787">
      <c r="A787" s="182"/>
      <c r="B787" s="182"/>
      <c r="C787" s="172"/>
      <c r="D787" s="172"/>
      <c r="E787" s="173"/>
      <c r="F787" s="173"/>
      <c r="G787" s="173"/>
      <c r="H787" s="173"/>
      <c r="I787" s="173"/>
      <c r="J787" s="173"/>
      <c r="K787" s="173"/>
      <c r="L787" s="173"/>
      <c r="M787" s="173"/>
      <c r="N787" s="173"/>
      <c r="O787" s="173"/>
      <c r="P787" s="173"/>
      <c r="Q787" s="173"/>
      <c r="R787" s="173"/>
      <c r="S787" s="173"/>
      <c r="T787" s="173"/>
      <c r="U787" s="173"/>
      <c r="V787" s="173"/>
      <c r="W787" s="173"/>
      <c r="X787" s="173"/>
      <c r="Y787" s="173"/>
      <c r="Z787" s="173"/>
      <c r="AA787" s="173"/>
    </row>
    <row r="788">
      <c r="A788" s="182"/>
      <c r="B788" s="182"/>
      <c r="C788" s="172"/>
      <c r="D788" s="172"/>
      <c r="E788" s="173"/>
      <c r="F788" s="173"/>
      <c r="G788" s="173"/>
      <c r="H788" s="173"/>
      <c r="I788" s="173"/>
      <c r="J788" s="173"/>
      <c r="K788" s="173"/>
      <c r="L788" s="173"/>
      <c r="M788" s="173"/>
      <c r="N788" s="173"/>
      <c r="O788" s="173"/>
      <c r="P788" s="173"/>
      <c r="Q788" s="173"/>
      <c r="R788" s="173"/>
      <c r="S788" s="173"/>
      <c r="T788" s="173"/>
      <c r="U788" s="173"/>
      <c r="V788" s="173"/>
      <c r="W788" s="173"/>
      <c r="X788" s="173"/>
      <c r="Y788" s="173"/>
      <c r="Z788" s="173"/>
      <c r="AA788" s="173"/>
    </row>
    <row r="789">
      <c r="A789" s="182"/>
      <c r="B789" s="182"/>
      <c r="C789" s="172"/>
      <c r="D789" s="172"/>
      <c r="E789" s="173"/>
      <c r="F789" s="173"/>
      <c r="G789" s="173"/>
      <c r="H789" s="173"/>
      <c r="I789" s="173"/>
      <c r="J789" s="173"/>
      <c r="K789" s="173"/>
      <c r="L789" s="173"/>
      <c r="M789" s="173"/>
      <c r="N789" s="173"/>
      <c r="O789" s="173"/>
      <c r="P789" s="173"/>
      <c r="Q789" s="173"/>
      <c r="R789" s="173"/>
      <c r="S789" s="173"/>
      <c r="T789" s="173"/>
      <c r="U789" s="173"/>
      <c r="V789" s="173"/>
      <c r="W789" s="173"/>
      <c r="X789" s="173"/>
      <c r="Y789" s="173"/>
      <c r="Z789" s="173"/>
      <c r="AA789" s="173"/>
    </row>
    <row r="790">
      <c r="A790" s="182"/>
      <c r="B790" s="182"/>
      <c r="C790" s="172"/>
      <c r="D790" s="172"/>
      <c r="E790" s="173"/>
      <c r="F790" s="173"/>
      <c r="G790" s="173"/>
      <c r="H790" s="173"/>
      <c r="I790" s="173"/>
      <c r="J790" s="173"/>
      <c r="K790" s="173"/>
      <c r="L790" s="173"/>
      <c r="M790" s="173"/>
      <c r="N790" s="173"/>
      <c r="O790" s="173"/>
      <c r="P790" s="173"/>
      <c r="Q790" s="173"/>
      <c r="R790" s="173"/>
      <c r="S790" s="173"/>
      <c r="T790" s="173"/>
      <c r="U790" s="173"/>
      <c r="V790" s="173"/>
      <c r="W790" s="173"/>
      <c r="X790" s="173"/>
      <c r="Y790" s="173"/>
      <c r="Z790" s="173"/>
      <c r="AA790" s="173"/>
    </row>
    <row r="791">
      <c r="A791" s="182"/>
      <c r="B791" s="182"/>
      <c r="C791" s="172"/>
      <c r="D791" s="172"/>
      <c r="E791" s="173"/>
      <c r="F791" s="173"/>
      <c r="G791" s="173"/>
      <c r="H791" s="173"/>
      <c r="I791" s="173"/>
      <c r="J791" s="173"/>
      <c r="K791" s="173"/>
      <c r="L791" s="173"/>
      <c r="M791" s="173"/>
      <c r="N791" s="173"/>
      <c r="O791" s="173"/>
      <c r="P791" s="173"/>
      <c r="Q791" s="173"/>
      <c r="R791" s="173"/>
      <c r="S791" s="173"/>
      <c r="T791" s="173"/>
      <c r="U791" s="173"/>
      <c r="V791" s="173"/>
      <c r="W791" s="173"/>
      <c r="X791" s="173"/>
      <c r="Y791" s="173"/>
      <c r="Z791" s="173"/>
      <c r="AA791" s="173"/>
    </row>
    <row r="792">
      <c r="A792" s="182"/>
      <c r="B792" s="182"/>
      <c r="C792" s="172"/>
      <c r="D792" s="172"/>
      <c r="E792" s="173"/>
      <c r="F792" s="173"/>
      <c r="G792" s="173"/>
      <c r="H792" s="173"/>
      <c r="I792" s="173"/>
      <c r="J792" s="173"/>
      <c r="K792" s="173"/>
      <c r="L792" s="173"/>
      <c r="M792" s="173"/>
      <c r="N792" s="173"/>
      <c r="O792" s="173"/>
      <c r="P792" s="173"/>
      <c r="Q792" s="173"/>
      <c r="R792" s="173"/>
      <c r="S792" s="173"/>
      <c r="T792" s="173"/>
      <c r="U792" s="173"/>
      <c r="V792" s="173"/>
      <c r="W792" s="173"/>
      <c r="X792" s="173"/>
      <c r="Y792" s="173"/>
      <c r="Z792" s="173"/>
      <c r="AA792" s="173"/>
    </row>
    <row r="793">
      <c r="A793" s="182"/>
      <c r="B793" s="182"/>
      <c r="C793" s="172"/>
      <c r="D793" s="172"/>
      <c r="E793" s="173"/>
      <c r="F793" s="173"/>
      <c r="G793" s="173"/>
      <c r="H793" s="173"/>
      <c r="I793" s="173"/>
      <c r="J793" s="173"/>
      <c r="K793" s="173"/>
      <c r="L793" s="173"/>
      <c r="M793" s="173"/>
      <c r="N793" s="173"/>
      <c r="O793" s="173"/>
      <c r="P793" s="173"/>
      <c r="Q793" s="173"/>
      <c r="R793" s="173"/>
      <c r="S793" s="173"/>
      <c r="T793" s="173"/>
      <c r="U793" s="173"/>
      <c r="V793" s="173"/>
      <c r="W793" s="173"/>
      <c r="X793" s="173"/>
      <c r="Y793" s="173"/>
      <c r="Z793" s="173"/>
      <c r="AA793" s="173"/>
    </row>
    <row r="794">
      <c r="A794" s="182"/>
      <c r="B794" s="182"/>
      <c r="C794" s="172"/>
      <c r="D794" s="172"/>
      <c r="E794" s="173"/>
      <c r="F794" s="173"/>
      <c r="G794" s="173"/>
      <c r="H794" s="173"/>
      <c r="I794" s="173"/>
      <c r="J794" s="173"/>
      <c r="K794" s="173"/>
      <c r="L794" s="173"/>
      <c r="M794" s="173"/>
      <c r="N794" s="173"/>
      <c r="O794" s="173"/>
      <c r="P794" s="173"/>
      <c r="Q794" s="173"/>
      <c r="R794" s="173"/>
      <c r="S794" s="173"/>
      <c r="T794" s="173"/>
      <c r="U794" s="173"/>
      <c r="V794" s="173"/>
      <c r="W794" s="173"/>
      <c r="X794" s="173"/>
      <c r="Y794" s="173"/>
      <c r="Z794" s="173"/>
      <c r="AA794" s="173"/>
    </row>
    <row r="795">
      <c r="A795" s="182"/>
      <c r="B795" s="182"/>
      <c r="C795" s="172"/>
      <c r="D795" s="172"/>
      <c r="E795" s="173"/>
      <c r="F795" s="173"/>
      <c r="G795" s="173"/>
      <c r="H795" s="173"/>
      <c r="I795" s="173"/>
      <c r="J795" s="173"/>
      <c r="K795" s="173"/>
      <c r="L795" s="173"/>
      <c r="M795" s="173"/>
      <c r="N795" s="173"/>
      <c r="O795" s="173"/>
      <c r="P795" s="173"/>
      <c r="Q795" s="173"/>
      <c r="R795" s="173"/>
      <c r="S795" s="173"/>
      <c r="T795" s="173"/>
      <c r="U795" s="173"/>
      <c r="V795" s="173"/>
      <c r="W795" s="173"/>
      <c r="X795" s="173"/>
      <c r="Y795" s="173"/>
      <c r="Z795" s="173"/>
      <c r="AA795" s="173"/>
    </row>
    <row r="796">
      <c r="A796" s="182"/>
      <c r="B796" s="182"/>
      <c r="C796" s="172"/>
      <c r="D796" s="172"/>
      <c r="E796" s="173"/>
      <c r="F796" s="173"/>
      <c r="G796" s="173"/>
      <c r="H796" s="173"/>
      <c r="I796" s="173"/>
      <c r="J796" s="173"/>
      <c r="K796" s="173"/>
      <c r="L796" s="173"/>
      <c r="M796" s="173"/>
      <c r="N796" s="173"/>
      <c r="O796" s="173"/>
      <c r="P796" s="173"/>
      <c r="Q796" s="173"/>
      <c r="R796" s="173"/>
      <c r="S796" s="173"/>
      <c r="T796" s="173"/>
      <c r="U796" s="173"/>
      <c r="V796" s="173"/>
      <c r="W796" s="173"/>
      <c r="X796" s="173"/>
      <c r="Y796" s="173"/>
      <c r="Z796" s="173"/>
      <c r="AA796" s="173"/>
    </row>
    <row r="797">
      <c r="A797" s="182"/>
      <c r="B797" s="182"/>
      <c r="C797" s="172"/>
      <c r="D797" s="172"/>
      <c r="E797" s="173"/>
      <c r="F797" s="173"/>
      <c r="G797" s="173"/>
      <c r="H797" s="173"/>
      <c r="I797" s="173"/>
      <c r="J797" s="173"/>
      <c r="K797" s="173"/>
      <c r="L797" s="173"/>
      <c r="M797" s="173"/>
      <c r="N797" s="173"/>
      <c r="O797" s="173"/>
      <c r="P797" s="173"/>
      <c r="Q797" s="173"/>
      <c r="R797" s="173"/>
      <c r="S797" s="173"/>
      <c r="T797" s="173"/>
      <c r="U797" s="173"/>
      <c r="V797" s="173"/>
      <c r="W797" s="173"/>
      <c r="X797" s="173"/>
      <c r="Y797" s="173"/>
      <c r="Z797" s="173"/>
      <c r="AA797" s="173"/>
    </row>
    <row r="798">
      <c r="A798" s="182"/>
      <c r="B798" s="182"/>
      <c r="C798" s="172"/>
      <c r="D798" s="172"/>
      <c r="E798" s="173"/>
      <c r="F798" s="173"/>
      <c r="G798" s="173"/>
      <c r="H798" s="173"/>
      <c r="I798" s="173"/>
      <c r="J798" s="173"/>
      <c r="K798" s="173"/>
      <c r="L798" s="173"/>
      <c r="M798" s="173"/>
      <c r="N798" s="173"/>
      <c r="O798" s="173"/>
      <c r="P798" s="173"/>
      <c r="Q798" s="173"/>
      <c r="R798" s="173"/>
      <c r="S798" s="173"/>
      <c r="T798" s="173"/>
      <c r="U798" s="173"/>
      <c r="V798" s="173"/>
      <c r="W798" s="173"/>
      <c r="X798" s="173"/>
      <c r="Y798" s="173"/>
      <c r="Z798" s="173"/>
      <c r="AA798" s="173"/>
    </row>
    <row r="799">
      <c r="A799" s="182"/>
      <c r="B799" s="182"/>
      <c r="C799" s="172"/>
      <c r="D799" s="172"/>
      <c r="E799" s="173"/>
      <c r="F799" s="173"/>
      <c r="G799" s="173"/>
      <c r="H799" s="173"/>
      <c r="I799" s="173"/>
      <c r="J799" s="173"/>
      <c r="K799" s="173"/>
      <c r="L799" s="173"/>
      <c r="M799" s="173"/>
      <c r="N799" s="173"/>
      <c r="O799" s="173"/>
      <c r="P799" s="173"/>
      <c r="Q799" s="173"/>
      <c r="R799" s="173"/>
      <c r="S799" s="173"/>
      <c r="T799" s="173"/>
      <c r="U799" s="173"/>
      <c r="V799" s="173"/>
      <c r="W799" s="173"/>
      <c r="X799" s="173"/>
      <c r="Y799" s="173"/>
      <c r="Z799" s="173"/>
      <c r="AA799" s="173"/>
    </row>
    <row r="800">
      <c r="A800" s="182"/>
      <c r="B800" s="182"/>
      <c r="C800" s="172"/>
      <c r="D800" s="172"/>
      <c r="E800" s="173"/>
      <c r="F800" s="173"/>
      <c r="G800" s="173"/>
      <c r="H800" s="173"/>
      <c r="I800" s="173"/>
      <c r="J800" s="173"/>
      <c r="K800" s="173"/>
      <c r="L800" s="173"/>
      <c r="M800" s="173"/>
      <c r="N800" s="173"/>
      <c r="O800" s="173"/>
      <c r="P800" s="173"/>
      <c r="Q800" s="173"/>
      <c r="R800" s="173"/>
      <c r="S800" s="173"/>
      <c r="T800" s="173"/>
      <c r="U800" s="173"/>
      <c r="V800" s="173"/>
      <c r="W800" s="173"/>
      <c r="X800" s="173"/>
      <c r="Y800" s="173"/>
      <c r="Z800" s="173"/>
      <c r="AA800" s="173"/>
    </row>
    <row r="801">
      <c r="A801" s="182"/>
      <c r="B801" s="182"/>
      <c r="C801" s="172"/>
      <c r="D801" s="172"/>
      <c r="E801" s="173"/>
      <c r="F801" s="173"/>
      <c r="G801" s="173"/>
      <c r="H801" s="173"/>
      <c r="I801" s="173"/>
      <c r="J801" s="173"/>
      <c r="K801" s="173"/>
      <c r="L801" s="173"/>
      <c r="M801" s="173"/>
      <c r="N801" s="173"/>
      <c r="O801" s="173"/>
      <c r="P801" s="173"/>
      <c r="Q801" s="173"/>
      <c r="R801" s="173"/>
      <c r="S801" s="173"/>
      <c r="T801" s="173"/>
      <c r="U801" s="173"/>
      <c r="V801" s="173"/>
      <c r="W801" s="173"/>
      <c r="X801" s="173"/>
      <c r="Y801" s="173"/>
      <c r="Z801" s="173"/>
      <c r="AA801" s="173"/>
    </row>
    <row r="802">
      <c r="A802" s="182"/>
      <c r="B802" s="182"/>
      <c r="C802" s="172"/>
      <c r="D802" s="172"/>
      <c r="E802" s="173"/>
      <c r="F802" s="173"/>
      <c r="G802" s="173"/>
      <c r="H802" s="173"/>
      <c r="I802" s="173"/>
      <c r="J802" s="173"/>
      <c r="K802" s="173"/>
      <c r="L802" s="173"/>
      <c r="M802" s="173"/>
      <c r="N802" s="173"/>
      <c r="O802" s="173"/>
      <c r="P802" s="173"/>
      <c r="Q802" s="173"/>
      <c r="R802" s="173"/>
      <c r="S802" s="173"/>
      <c r="T802" s="173"/>
      <c r="U802" s="173"/>
      <c r="V802" s="173"/>
      <c r="W802" s="173"/>
      <c r="X802" s="173"/>
      <c r="Y802" s="173"/>
      <c r="Z802" s="173"/>
      <c r="AA802" s="173"/>
    </row>
    <row r="803">
      <c r="A803" s="182"/>
      <c r="B803" s="182"/>
      <c r="C803" s="172"/>
      <c r="D803" s="172"/>
      <c r="E803" s="173"/>
      <c r="F803" s="173"/>
      <c r="G803" s="173"/>
      <c r="H803" s="173"/>
      <c r="I803" s="173"/>
      <c r="J803" s="173"/>
      <c r="K803" s="173"/>
      <c r="L803" s="173"/>
      <c r="M803" s="173"/>
      <c r="N803" s="173"/>
      <c r="O803" s="173"/>
      <c r="P803" s="173"/>
      <c r="Q803" s="173"/>
      <c r="R803" s="173"/>
      <c r="S803" s="173"/>
      <c r="T803" s="173"/>
      <c r="U803" s="173"/>
      <c r="V803" s="173"/>
      <c r="W803" s="173"/>
      <c r="X803" s="173"/>
      <c r="Y803" s="173"/>
      <c r="Z803" s="173"/>
      <c r="AA803" s="173"/>
    </row>
    <row r="804">
      <c r="A804" s="182"/>
      <c r="B804" s="182"/>
      <c r="C804" s="172"/>
      <c r="D804" s="172"/>
      <c r="E804" s="173"/>
      <c r="F804" s="173"/>
      <c r="G804" s="173"/>
      <c r="H804" s="173"/>
      <c r="I804" s="173"/>
      <c r="J804" s="173"/>
      <c r="K804" s="173"/>
      <c r="L804" s="173"/>
      <c r="M804" s="173"/>
      <c r="N804" s="173"/>
      <c r="O804" s="173"/>
      <c r="P804" s="173"/>
      <c r="Q804" s="173"/>
      <c r="R804" s="173"/>
      <c r="S804" s="173"/>
      <c r="T804" s="173"/>
      <c r="U804" s="173"/>
      <c r="V804" s="173"/>
      <c r="W804" s="173"/>
      <c r="X804" s="173"/>
      <c r="Y804" s="173"/>
      <c r="Z804" s="173"/>
      <c r="AA804" s="173"/>
    </row>
    <row r="805">
      <c r="A805" s="182"/>
      <c r="B805" s="182"/>
      <c r="C805" s="172"/>
      <c r="D805" s="172"/>
      <c r="E805" s="173"/>
      <c r="F805" s="173"/>
      <c r="G805" s="173"/>
      <c r="H805" s="173"/>
      <c r="I805" s="173"/>
      <c r="J805" s="173"/>
      <c r="K805" s="173"/>
      <c r="L805" s="173"/>
      <c r="M805" s="173"/>
      <c r="N805" s="173"/>
      <c r="O805" s="173"/>
      <c r="P805" s="173"/>
      <c r="Q805" s="173"/>
      <c r="R805" s="173"/>
      <c r="S805" s="173"/>
      <c r="T805" s="173"/>
      <c r="U805" s="173"/>
      <c r="V805" s="173"/>
      <c r="W805" s="173"/>
      <c r="X805" s="173"/>
      <c r="Y805" s="173"/>
      <c r="Z805" s="173"/>
      <c r="AA805" s="173"/>
    </row>
    <row r="806">
      <c r="A806" s="182"/>
      <c r="B806" s="182"/>
      <c r="C806" s="172"/>
      <c r="D806" s="172"/>
      <c r="E806" s="173"/>
      <c r="F806" s="173"/>
      <c r="G806" s="173"/>
      <c r="H806" s="173"/>
      <c r="I806" s="173"/>
      <c r="J806" s="173"/>
      <c r="K806" s="173"/>
      <c r="L806" s="173"/>
      <c r="M806" s="173"/>
      <c r="N806" s="173"/>
      <c r="O806" s="173"/>
      <c r="P806" s="173"/>
      <c r="Q806" s="173"/>
      <c r="R806" s="173"/>
      <c r="S806" s="173"/>
      <c r="T806" s="173"/>
      <c r="U806" s="173"/>
      <c r="V806" s="173"/>
      <c r="W806" s="173"/>
      <c r="X806" s="173"/>
      <c r="Y806" s="173"/>
      <c r="Z806" s="173"/>
      <c r="AA806" s="173"/>
    </row>
    <row r="807">
      <c r="A807" s="182"/>
      <c r="B807" s="182"/>
      <c r="C807" s="172"/>
      <c r="D807" s="172"/>
      <c r="E807" s="173"/>
      <c r="F807" s="173"/>
      <c r="G807" s="173"/>
      <c r="H807" s="173"/>
      <c r="I807" s="173"/>
      <c r="J807" s="173"/>
      <c r="K807" s="173"/>
      <c r="L807" s="173"/>
      <c r="M807" s="173"/>
      <c r="N807" s="173"/>
      <c r="O807" s="173"/>
      <c r="P807" s="173"/>
      <c r="Q807" s="173"/>
      <c r="R807" s="173"/>
      <c r="S807" s="173"/>
      <c r="T807" s="173"/>
      <c r="U807" s="173"/>
      <c r="V807" s="173"/>
      <c r="W807" s="173"/>
      <c r="X807" s="173"/>
      <c r="Y807" s="173"/>
      <c r="Z807" s="173"/>
      <c r="AA807" s="173"/>
    </row>
    <row r="808">
      <c r="A808" s="182"/>
      <c r="B808" s="182"/>
      <c r="C808" s="172"/>
      <c r="D808" s="172"/>
      <c r="E808" s="173"/>
      <c r="F808" s="173"/>
      <c r="G808" s="173"/>
      <c r="H808" s="173"/>
      <c r="I808" s="173"/>
      <c r="J808" s="173"/>
      <c r="K808" s="173"/>
      <c r="L808" s="173"/>
      <c r="M808" s="173"/>
      <c r="N808" s="173"/>
      <c r="O808" s="173"/>
      <c r="P808" s="173"/>
      <c r="Q808" s="173"/>
      <c r="R808" s="173"/>
      <c r="S808" s="173"/>
      <c r="T808" s="173"/>
      <c r="U808" s="173"/>
      <c r="V808" s="173"/>
      <c r="W808" s="173"/>
      <c r="X808" s="173"/>
      <c r="Y808" s="173"/>
      <c r="Z808" s="173"/>
      <c r="AA808" s="173"/>
    </row>
    <row r="809">
      <c r="A809" s="182"/>
      <c r="B809" s="182"/>
      <c r="C809" s="172"/>
      <c r="D809" s="172"/>
      <c r="E809" s="173"/>
      <c r="F809" s="173"/>
      <c r="G809" s="173"/>
      <c r="H809" s="173"/>
      <c r="I809" s="173"/>
      <c r="J809" s="173"/>
      <c r="K809" s="173"/>
      <c r="L809" s="173"/>
      <c r="M809" s="173"/>
      <c r="N809" s="173"/>
      <c r="O809" s="173"/>
      <c r="P809" s="173"/>
      <c r="Q809" s="173"/>
      <c r="R809" s="173"/>
      <c r="S809" s="173"/>
      <c r="T809" s="173"/>
      <c r="U809" s="173"/>
      <c r="V809" s="173"/>
      <c r="W809" s="173"/>
      <c r="X809" s="173"/>
      <c r="Y809" s="173"/>
      <c r="Z809" s="173"/>
      <c r="AA809" s="173"/>
    </row>
    <row r="810">
      <c r="A810" s="182"/>
      <c r="B810" s="182"/>
      <c r="C810" s="172"/>
      <c r="D810" s="172"/>
      <c r="E810" s="173"/>
      <c r="F810" s="173"/>
      <c r="G810" s="173"/>
      <c r="H810" s="173"/>
      <c r="I810" s="173"/>
      <c r="J810" s="173"/>
      <c r="K810" s="173"/>
      <c r="L810" s="173"/>
      <c r="M810" s="173"/>
      <c r="N810" s="173"/>
      <c r="O810" s="173"/>
      <c r="P810" s="173"/>
      <c r="Q810" s="173"/>
      <c r="R810" s="173"/>
      <c r="S810" s="173"/>
      <c r="T810" s="173"/>
      <c r="U810" s="173"/>
      <c r="V810" s="173"/>
      <c r="W810" s="173"/>
      <c r="X810" s="173"/>
      <c r="Y810" s="173"/>
      <c r="Z810" s="173"/>
      <c r="AA810" s="173"/>
    </row>
    <row r="811">
      <c r="A811" s="182"/>
      <c r="B811" s="182"/>
      <c r="C811" s="172"/>
      <c r="D811" s="172"/>
      <c r="E811" s="173"/>
      <c r="F811" s="173"/>
      <c r="G811" s="173"/>
      <c r="H811" s="173"/>
      <c r="I811" s="173"/>
      <c r="J811" s="173"/>
      <c r="K811" s="173"/>
      <c r="L811" s="173"/>
      <c r="M811" s="173"/>
      <c r="N811" s="173"/>
      <c r="O811" s="173"/>
      <c r="P811" s="173"/>
      <c r="Q811" s="173"/>
      <c r="R811" s="173"/>
      <c r="S811" s="173"/>
      <c r="T811" s="173"/>
      <c r="U811" s="173"/>
      <c r="V811" s="173"/>
      <c r="W811" s="173"/>
      <c r="X811" s="173"/>
      <c r="Y811" s="173"/>
      <c r="Z811" s="173"/>
      <c r="AA811" s="173"/>
    </row>
    <row r="812">
      <c r="A812" s="182"/>
      <c r="B812" s="182"/>
      <c r="C812" s="172"/>
      <c r="D812" s="172"/>
      <c r="E812" s="173"/>
      <c r="F812" s="173"/>
      <c r="G812" s="173"/>
      <c r="H812" s="173"/>
      <c r="I812" s="173"/>
      <c r="J812" s="173"/>
      <c r="K812" s="173"/>
      <c r="L812" s="173"/>
      <c r="M812" s="173"/>
      <c r="N812" s="173"/>
      <c r="O812" s="173"/>
      <c r="P812" s="173"/>
      <c r="Q812" s="173"/>
      <c r="R812" s="173"/>
      <c r="S812" s="173"/>
      <c r="T812" s="173"/>
      <c r="U812" s="173"/>
      <c r="V812" s="173"/>
      <c r="W812" s="173"/>
      <c r="X812" s="173"/>
      <c r="Y812" s="173"/>
      <c r="Z812" s="173"/>
      <c r="AA812" s="173"/>
    </row>
    <row r="813">
      <c r="A813" s="182"/>
      <c r="B813" s="182"/>
      <c r="C813" s="172"/>
      <c r="D813" s="172"/>
      <c r="E813" s="173"/>
      <c r="F813" s="173"/>
      <c r="G813" s="173"/>
      <c r="H813" s="173"/>
      <c r="I813" s="173"/>
      <c r="J813" s="173"/>
      <c r="K813" s="173"/>
      <c r="L813" s="173"/>
      <c r="M813" s="173"/>
      <c r="N813" s="173"/>
      <c r="O813" s="173"/>
      <c r="P813" s="173"/>
      <c r="Q813" s="173"/>
      <c r="R813" s="173"/>
      <c r="S813" s="173"/>
      <c r="T813" s="173"/>
      <c r="U813" s="173"/>
      <c r="V813" s="173"/>
      <c r="W813" s="173"/>
      <c r="X813" s="173"/>
      <c r="Y813" s="173"/>
      <c r="Z813" s="173"/>
      <c r="AA813" s="173"/>
    </row>
    <row r="814">
      <c r="A814" s="182"/>
      <c r="B814" s="182"/>
      <c r="C814" s="172"/>
      <c r="D814" s="172"/>
      <c r="E814" s="173"/>
      <c r="F814" s="173"/>
      <c r="G814" s="173"/>
      <c r="H814" s="173"/>
      <c r="I814" s="173"/>
      <c r="J814" s="173"/>
      <c r="K814" s="173"/>
      <c r="L814" s="173"/>
      <c r="M814" s="173"/>
      <c r="N814" s="173"/>
      <c r="O814" s="173"/>
      <c r="P814" s="173"/>
      <c r="Q814" s="173"/>
      <c r="R814" s="173"/>
      <c r="S814" s="173"/>
      <c r="T814" s="173"/>
      <c r="U814" s="173"/>
      <c r="V814" s="173"/>
      <c r="W814" s="173"/>
      <c r="X814" s="173"/>
      <c r="Y814" s="173"/>
      <c r="Z814" s="173"/>
      <c r="AA814" s="173"/>
    </row>
    <row r="815">
      <c r="A815" s="182"/>
      <c r="B815" s="182"/>
      <c r="C815" s="172"/>
      <c r="D815" s="172"/>
      <c r="E815" s="173"/>
      <c r="F815" s="173"/>
      <c r="G815" s="173"/>
      <c r="H815" s="173"/>
      <c r="I815" s="173"/>
      <c r="J815" s="173"/>
      <c r="K815" s="173"/>
      <c r="L815" s="173"/>
      <c r="M815" s="173"/>
      <c r="N815" s="173"/>
      <c r="O815" s="173"/>
      <c r="P815" s="173"/>
      <c r="Q815" s="173"/>
      <c r="R815" s="173"/>
      <c r="S815" s="173"/>
      <c r="T815" s="173"/>
      <c r="U815" s="173"/>
      <c r="V815" s="173"/>
      <c r="W815" s="173"/>
      <c r="X815" s="173"/>
      <c r="Y815" s="173"/>
      <c r="Z815" s="173"/>
      <c r="AA815" s="173"/>
    </row>
    <row r="816">
      <c r="A816" s="182"/>
      <c r="B816" s="182"/>
      <c r="C816" s="172"/>
      <c r="D816" s="172"/>
      <c r="E816" s="173"/>
      <c r="F816" s="173"/>
      <c r="G816" s="173"/>
      <c r="H816" s="173"/>
      <c r="I816" s="173"/>
      <c r="J816" s="173"/>
      <c r="K816" s="173"/>
      <c r="L816" s="173"/>
      <c r="M816" s="173"/>
      <c r="N816" s="173"/>
      <c r="O816" s="173"/>
      <c r="P816" s="173"/>
      <c r="Q816" s="173"/>
      <c r="R816" s="173"/>
      <c r="S816" s="173"/>
      <c r="T816" s="173"/>
      <c r="U816" s="173"/>
      <c r="V816" s="173"/>
      <c r="W816" s="173"/>
      <c r="X816" s="173"/>
      <c r="Y816" s="173"/>
      <c r="Z816" s="173"/>
      <c r="AA816" s="173"/>
    </row>
    <row r="817">
      <c r="A817" s="182"/>
      <c r="B817" s="182"/>
      <c r="C817" s="172"/>
      <c r="D817" s="172"/>
      <c r="E817" s="173"/>
      <c r="F817" s="173"/>
      <c r="G817" s="173"/>
      <c r="H817" s="173"/>
      <c r="I817" s="173"/>
      <c r="J817" s="173"/>
      <c r="K817" s="173"/>
      <c r="L817" s="173"/>
      <c r="M817" s="173"/>
      <c r="N817" s="173"/>
      <c r="O817" s="173"/>
      <c r="P817" s="173"/>
      <c r="Q817" s="173"/>
      <c r="R817" s="173"/>
      <c r="S817" s="173"/>
      <c r="T817" s="173"/>
      <c r="U817" s="173"/>
      <c r="V817" s="173"/>
      <c r="W817" s="173"/>
      <c r="X817" s="173"/>
      <c r="Y817" s="173"/>
      <c r="Z817" s="173"/>
      <c r="AA817" s="173"/>
    </row>
    <row r="818">
      <c r="A818" s="182"/>
      <c r="B818" s="182"/>
      <c r="C818" s="172"/>
      <c r="D818" s="172"/>
      <c r="E818" s="173"/>
      <c r="F818" s="173"/>
      <c r="G818" s="173"/>
      <c r="H818" s="173"/>
      <c r="I818" s="173"/>
      <c r="J818" s="173"/>
      <c r="K818" s="173"/>
      <c r="L818" s="173"/>
      <c r="M818" s="173"/>
      <c r="N818" s="173"/>
      <c r="O818" s="173"/>
      <c r="P818" s="173"/>
      <c r="Q818" s="173"/>
      <c r="R818" s="173"/>
      <c r="S818" s="173"/>
      <c r="T818" s="173"/>
      <c r="U818" s="173"/>
      <c r="V818" s="173"/>
      <c r="W818" s="173"/>
      <c r="X818" s="173"/>
      <c r="Y818" s="173"/>
      <c r="Z818" s="173"/>
      <c r="AA818" s="173"/>
    </row>
    <row r="819">
      <c r="A819" s="182"/>
      <c r="B819" s="182"/>
      <c r="C819" s="172"/>
      <c r="D819" s="172"/>
      <c r="E819" s="173"/>
      <c r="F819" s="173"/>
      <c r="G819" s="173"/>
      <c r="H819" s="173"/>
      <c r="I819" s="173"/>
      <c r="J819" s="173"/>
      <c r="K819" s="173"/>
      <c r="L819" s="173"/>
      <c r="M819" s="173"/>
      <c r="N819" s="173"/>
      <c r="O819" s="173"/>
      <c r="P819" s="173"/>
      <c r="Q819" s="173"/>
      <c r="R819" s="173"/>
      <c r="S819" s="173"/>
      <c r="T819" s="173"/>
      <c r="U819" s="173"/>
      <c r="V819" s="173"/>
      <c r="W819" s="173"/>
      <c r="X819" s="173"/>
      <c r="Y819" s="173"/>
      <c r="Z819" s="173"/>
      <c r="AA819" s="173"/>
    </row>
    <row r="820">
      <c r="A820" s="182"/>
      <c r="B820" s="182"/>
      <c r="C820" s="172"/>
      <c r="D820" s="172"/>
      <c r="E820" s="173"/>
      <c r="F820" s="173"/>
      <c r="G820" s="173"/>
      <c r="H820" s="173"/>
      <c r="I820" s="173"/>
      <c r="J820" s="173"/>
      <c r="K820" s="173"/>
      <c r="L820" s="173"/>
      <c r="M820" s="173"/>
      <c r="N820" s="173"/>
      <c r="O820" s="173"/>
      <c r="P820" s="173"/>
      <c r="Q820" s="173"/>
      <c r="R820" s="173"/>
      <c r="S820" s="173"/>
      <c r="T820" s="173"/>
      <c r="U820" s="173"/>
      <c r="V820" s="173"/>
      <c r="W820" s="173"/>
      <c r="X820" s="173"/>
      <c r="Y820" s="173"/>
      <c r="Z820" s="173"/>
      <c r="AA820" s="173"/>
    </row>
    <row r="821">
      <c r="A821" s="182"/>
      <c r="B821" s="182"/>
      <c r="C821" s="172"/>
      <c r="D821" s="172"/>
      <c r="E821" s="173"/>
      <c r="F821" s="173"/>
      <c r="G821" s="173"/>
      <c r="H821" s="173"/>
      <c r="I821" s="173"/>
      <c r="J821" s="173"/>
      <c r="K821" s="173"/>
      <c r="L821" s="173"/>
      <c r="M821" s="173"/>
      <c r="N821" s="173"/>
      <c r="O821" s="173"/>
      <c r="P821" s="173"/>
      <c r="Q821" s="173"/>
      <c r="R821" s="173"/>
      <c r="S821" s="173"/>
      <c r="T821" s="173"/>
      <c r="U821" s="173"/>
      <c r="V821" s="173"/>
      <c r="W821" s="173"/>
      <c r="X821" s="173"/>
      <c r="Y821" s="173"/>
      <c r="Z821" s="173"/>
      <c r="AA821" s="173"/>
    </row>
    <row r="822">
      <c r="A822" s="182"/>
      <c r="B822" s="182"/>
      <c r="C822" s="172"/>
      <c r="D822" s="172"/>
      <c r="E822" s="173"/>
      <c r="F822" s="173"/>
      <c r="G822" s="173"/>
      <c r="H822" s="173"/>
      <c r="I822" s="173"/>
      <c r="J822" s="173"/>
      <c r="K822" s="173"/>
      <c r="L822" s="173"/>
      <c r="M822" s="173"/>
      <c r="N822" s="173"/>
      <c r="O822" s="173"/>
      <c r="P822" s="173"/>
      <c r="Q822" s="173"/>
      <c r="R822" s="173"/>
      <c r="S822" s="173"/>
      <c r="T822" s="173"/>
      <c r="U822" s="173"/>
      <c r="V822" s="173"/>
      <c r="W822" s="173"/>
      <c r="X822" s="173"/>
      <c r="Y822" s="173"/>
      <c r="Z822" s="173"/>
      <c r="AA822" s="173"/>
    </row>
    <row r="823">
      <c r="A823" s="182"/>
      <c r="B823" s="182"/>
      <c r="C823" s="172"/>
      <c r="D823" s="172"/>
      <c r="E823" s="173"/>
      <c r="F823" s="173"/>
      <c r="G823" s="173"/>
      <c r="H823" s="173"/>
      <c r="I823" s="173"/>
      <c r="J823" s="173"/>
      <c r="K823" s="173"/>
      <c r="L823" s="173"/>
      <c r="M823" s="173"/>
      <c r="N823" s="173"/>
      <c r="O823" s="173"/>
      <c r="P823" s="173"/>
      <c r="Q823" s="173"/>
      <c r="R823" s="173"/>
      <c r="S823" s="173"/>
      <c r="T823" s="173"/>
      <c r="U823" s="173"/>
      <c r="V823" s="173"/>
      <c r="W823" s="173"/>
      <c r="X823" s="173"/>
      <c r="Y823" s="173"/>
      <c r="Z823" s="173"/>
      <c r="AA823" s="173"/>
    </row>
    <row r="824">
      <c r="A824" s="182"/>
      <c r="B824" s="182"/>
      <c r="C824" s="172"/>
      <c r="D824" s="172"/>
      <c r="E824" s="173"/>
      <c r="F824" s="173"/>
      <c r="G824" s="173"/>
      <c r="H824" s="173"/>
      <c r="I824" s="173"/>
      <c r="J824" s="173"/>
      <c r="K824" s="173"/>
      <c r="L824" s="173"/>
      <c r="M824" s="173"/>
      <c r="N824" s="173"/>
      <c r="O824" s="173"/>
      <c r="P824" s="173"/>
      <c r="Q824" s="173"/>
      <c r="R824" s="173"/>
      <c r="S824" s="173"/>
      <c r="T824" s="173"/>
      <c r="U824" s="173"/>
      <c r="V824" s="173"/>
      <c r="W824" s="173"/>
      <c r="X824" s="173"/>
      <c r="Y824" s="173"/>
      <c r="Z824" s="173"/>
      <c r="AA824" s="173"/>
    </row>
    <row r="825">
      <c r="A825" s="182"/>
      <c r="B825" s="182"/>
      <c r="C825" s="172"/>
      <c r="D825" s="172"/>
      <c r="E825" s="173"/>
      <c r="F825" s="173"/>
      <c r="G825" s="173"/>
      <c r="H825" s="173"/>
      <c r="I825" s="173"/>
      <c r="J825" s="173"/>
      <c r="K825" s="173"/>
      <c r="L825" s="173"/>
      <c r="M825" s="173"/>
      <c r="N825" s="173"/>
      <c r="O825" s="173"/>
      <c r="P825" s="173"/>
      <c r="Q825" s="173"/>
      <c r="R825" s="173"/>
      <c r="S825" s="173"/>
      <c r="T825" s="173"/>
      <c r="U825" s="173"/>
      <c r="V825" s="173"/>
      <c r="W825" s="173"/>
      <c r="X825" s="173"/>
      <c r="Y825" s="173"/>
      <c r="Z825" s="173"/>
      <c r="AA825" s="173"/>
    </row>
    <row r="826">
      <c r="A826" s="182"/>
      <c r="B826" s="182"/>
      <c r="C826" s="172"/>
      <c r="D826" s="172"/>
      <c r="E826" s="173"/>
      <c r="F826" s="173"/>
      <c r="G826" s="173"/>
      <c r="H826" s="173"/>
      <c r="I826" s="173"/>
      <c r="J826" s="173"/>
      <c r="K826" s="173"/>
      <c r="L826" s="173"/>
      <c r="M826" s="173"/>
      <c r="N826" s="173"/>
      <c r="O826" s="173"/>
      <c r="P826" s="173"/>
      <c r="Q826" s="173"/>
      <c r="R826" s="173"/>
      <c r="S826" s="173"/>
      <c r="T826" s="173"/>
      <c r="U826" s="173"/>
      <c r="V826" s="173"/>
      <c r="W826" s="173"/>
      <c r="X826" s="173"/>
      <c r="Y826" s="173"/>
      <c r="Z826" s="173"/>
      <c r="AA826" s="173"/>
    </row>
    <row r="827">
      <c r="A827" s="182"/>
      <c r="B827" s="182"/>
      <c r="C827" s="172"/>
      <c r="D827" s="172"/>
      <c r="E827" s="173"/>
      <c r="F827" s="173"/>
      <c r="G827" s="173"/>
      <c r="H827" s="173"/>
      <c r="I827" s="173"/>
      <c r="J827" s="173"/>
      <c r="K827" s="173"/>
      <c r="L827" s="173"/>
      <c r="M827" s="173"/>
      <c r="N827" s="173"/>
      <c r="O827" s="173"/>
      <c r="P827" s="173"/>
      <c r="Q827" s="173"/>
      <c r="R827" s="173"/>
      <c r="S827" s="173"/>
      <c r="T827" s="173"/>
      <c r="U827" s="173"/>
      <c r="V827" s="173"/>
      <c r="W827" s="173"/>
      <c r="X827" s="173"/>
      <c r="Y827" s="173"/>
      <c r="Z827" s="173"/>
      <c r="AA827" s="173"/>
    </row>
    <row r="828">
      <c r="A828" s="182"/>
      <c r="B828" s="182"/>
      <c r="C828" s="172"/>
      <c r="D828" s="172"/>
      <c r="E828" s="173"/>
      <c r="F828" s="173"/>
      <c r="G828" s="173"/>
      <c r="H828" s="173"/>
      <c r="I828" s="173"/>
      <c r="J828" s="173"/>
      <c r="K828" s="173"/>
      <c r="L828" s="173"/>
      <c r="M828" s="173"/>
      <c r="N828" s="173"/>
      <c r="O828" s="173"/>
      <c r="P828" s="173"/>
      <c r="Q828" s="173"/>
      <c r="R828" s="173"/>
      <c r="S828" s="173"/>
      <c r="T828" s="173"/>
      <c r="U828" s="173"/>
      <c r="V828" s="173"/>
      <c r="W828" s="173"/>
      <c r="X828" s="173"/>
      <c r="Y828" s="173"/>
      <c r="Z828" s="173"/>
      <c r="AA828" s="173"/>
    </row>
    <row r="829">
      <c r="A829" s="182"/>
      <c r="B829" s="182"/>
      <c r="C829" s="172"/>
      <c r="D829" s="172"/>
      <c r="E829" s="173"/>
      <c r="F829" s="173"/>
      <c r="G829" s="173"/>
      <c r="H829" s="173"/>
      <c r="I829" s="173"/>
      <c r="J829" s="173"/>
      <c r="K829" s="173"/>
      <c r="L829" s="173"/>
      <c r="M829" s="173"/>
      <c r="N829" s="173"/>
      <c r="O829" s="173"/>
      <c r="P829" s="173"/>
      <c r="Q829" s="173"/>
      <c r="R829" s="173"/>
      <c r="S829" s="173"/>
      <c r="T829" s="173"/>
      <c r="U829" s="173"/>
      <c r="V829" s="173"/>
      <c r="W829" s="173"/>
      <c r="X829" s="173"/>
      <c r="Y829" s="173"/>
      <c r="Z829" s="173"/>
      <c r="AA829" s="173"/>
    </row>
    <row r="830">
      <c r="A830" s="182"/>
      <c r="B830" s="182"/>
      <c r="C830" s="172"/>
      <c r="D830" s="172"/>
      <c r="E830" s="173"/>
      <c r="F830" s="173"/>
      <c r="G830" s="173"/>
      <c r="H830" s="173"/>
      <c r="I830" s="173"/>
      <c r="J830" s="173"/>
      <c r="K830" s="173"/>
      <c r="L830" s="173"/>
      <c r="M830" s="173"/>
      <c r="N830" s="173"/>
      <c r="O830" s="173"/>
      <c r="P830" s="173"/>
      <c r="Q830" s="173"/>
      <c r="R830" s="173"/>
      <c r="S830" s="173"/>
      <c r="T830" s="173"/>
      <c r="U830" s="173"/>
      <c r="V830" s="173"/>
      <c r="W830" s="173"/>
      <c r="X830" s="173"/>
      <c r="Y830" s="173"/>
      <c r="Z830" s="173"/>
      <c r="AA830" s="173"/>
    </row>
    <row r="831">
      <c r="A831" s="182"/>
      <c r="B831" s="182"/>
      <c r="C831" s="172"/>
      <c r="D831" s="172"/>
      <c r="E831" s="173"/>
      <c r="F831" s="173"/>
      <c r="G831" s="173"/>
      <c r="H831" s="173"/>
      <c r="I831" s="173"/>
      <c r="J831" s="173"/>
      <c r="K831" s="173"/>
      <c r="L831" s="173"/>
      <c r="M831" s="173"/>
      <c r="N831" s="173"/>
      <c r="O831" s="173"/>
      <c r="P831" s="173"/>
      <c r="Q831" s="173"/>
      <c r="R831" s="173"/>
      <c r="S831" s="173"/>
      <c r="T831" s="173"/>
      <c r="U831" s="173"/>
      <c r="V831" s="173"/>
      <c r="W831" s="173"/>
      <c r="X831" s="173"/>
      <c r="Y831" s="173"/>
      <c r="Z831" s="173"/>
      <c r="AA831" s="173"/>
    </row>
    <row r="832">
      <c r="A832" s="182"/>
      <c r="B832" s="182"/>
      <c r="C832" s="172"/>
      <c r="D832" s="172"/>
      <c r="E832" s="173"/>
      <c r="F832" s="173"/>
      <c r="G832" s="173"/>
      <c r="H832" s="173"/>
      <c r="I832" s="173"/>
      <c r="J832" s="173"/>
      <c r="K832" s="173"/>
      <c r="L832" s="173"/>
      <c r="M832" s="173"/>
      <c r="N832" s="173"/>
      <c r="O832" s="173"/>
      <c r="P832" s="173"/>
      <c r="Q832" s="173"/>
      <c r="R832" s="173"/>
      <c r="S832" s="173"/>
      <c r="T832" s="173"/>
      <c r="U832" s="173"/>
      <c r="V832" s="173"/>
      <c r="W832" s="173"/>
      <c r="X832" s="173"/>
      <c r="Y832" s="173"/>
      <c r="Z832" s="173"/>
      <c r="AA832" s="173"/>
    </row>
    <row r="833">
      <c r="A833" s="182"/>
      <c r="B833" s="182"/>
      <c r="C833" s="172"/>
      <c r="D833" s="172"/>
      <c r="E833" s="173"/>
      <c r="F833" s="173"/>
      <c r="G833" s="173"/>
      <c r="H833" s="173"/>
      <c r="I833" s="173"/>
      <c r="J833" s="173"/>
      <c r="K833" s="173"/>
      <c r="L833" s="173"/>
      <c r="M833" s="173"/>
      <c r="N833" s="173"/>
      <c r="O833" s="173"/>
      <c r="P833" s="173"/>
      <c r="Q833" s="173"/>
      <c r="R833" s="173"/>
      <c r="S833" s="173"/>
      <c r="T833" s="173"/>
      <c r="U833" s="173"/>
      <c r="V833" s="173"/>
      <c r="W833" s="173"/>
      <c r="X833" s="173"/>
      <c r="Y833" s="173"/>
      <c r="Z833" s="173"/>
      <c r="AA833" s="173"/>
    </row>
    <row r="834">
      <c r="A834" s="182"/>
      <c r="B834" s="182"/>
      <c r="C834" s="172"/>
      <c r="D834" s="172"/>
      <c r="E834" s="173"/>
      <c r="F834" s="173"/>
      <c r="G834" s="173"/>
      <c r="H834" s="173"/>
      <c r="I834" s="173"/>
      <c r="J834" s="173"/>
      <c r="K834" s="173"/>
      <c r="L834" s="173"/>
      <c r="M834" s="173"/>
      <c r="N834" s="173"/>
      <c r="O834" s="173"/>
      <c r="P834" s="173"/>
      <c r="Q834" s="173"/>
      <c r="R834" s="173"/>
      <c r="S834" s="173"/>
      <c r="T834" s="173"/>
      <c r="U834" s="173"/>
      <c r="V834" s="173"/>
      <c r="W834" s="173"/>
      <c r="X834" s="173"/>
      <c r="Y834" s="173"/>
      <c r="Z834" s="173"/>
      <c r="AA834" s="173"/>
    </row>
    <row r="835">
      <c r="A835" s="182"/>
      <c r="B835" s="182"/>
      <c r="C835" s="172"/>
      <c r="D835" s="172"/>
      <c r="E835" s="173"/>
      <c r="F835" s="173"/>
      <c r="G835" s="173"/>
      <c r="H835" s="173"/>
      <c r="I835" s="173"/>
      <c r="J835" s="173"/>
      <c r="K835" s="173"/>
      <c r="L835" s="173"/>
      <c r="M835" s="173"/>
      <c r="N835" s="173"/>
      <c r="O835" s="173"/>
      <c r="P835" s="173"/>
      <c r="Q835" s="173"/>
      <c r="R835" s="173"/>
      <c r="S835" s="173"/>
      <c r="T835" s="173"/>
      <c r="U835" s="173"/>
      <c r="V835" s="173"/>
      <c r="W835" s="173"/>
      <c r="X835" s="173"/>
      <c r="Y835" s="173"/>
      <c r="Z835" s="173"/>
      <c r="AA835" s="173"/>
    </row>
    <row r="836">
      <c r="A836" s="182"/>
      <c r="B836" s="182"/>
      <c r="C836" s="172"/>
      <c r="D836" s="172"/>
      <c r="E836" s="173"/>
      <c r="F836" s="173"/>
      <c r="G836" s="173"/>
      <c r="H836" s="173"/>
      <c r="I836" s="173"/>
      <c r="J836" s="173"/>
      <c r="K836" s="173"/>
      <c r="L836" s="173"/>
      <c r="M836" s="173"/>
      <c r="N836" s="173"/>
      <c r="O836" s="173"/>
      <c r="P836" s="173"/>
      <c r="Q836" s="173"/>
      <c r="R836" s="173"/>
      <c r="S836" s="173"/>
      <c r="T836" s="173"/>
      <c r="U836" s="173"/>
      <c r="V836" s="173"/>
      <c r="W836" s="173"/>
      <c r="X836" s="173"/>
      <c r="Y836" s="173"/>
      <c r="Z836" s="173"/>
      <c r="AA836" s="173"/>
    </row>
    <row r="837">
      <c r="A837" s="182"/>
      <c r="B837" s="182"/>
      <c r="C837" s="172"/>
      <c r="D837" s="172"/>
      <c r="E837" s="173"/>
      <c r="F837" s="173"/>
      <c r="G837" s="173"/>
      <c r="H837" s="173"/>
      <c r="I837" s="173"/>
      <c r="J837" s="173"/>
      <c r="K837" s="173"/>
      <c r="L837" s="173"/>
      <c r="M837" s="173"/>
      <c r="N837" s="173"/>
      <c r="O837" s="173"/>
      <c r="P837" s="173"/>
      <c r="Q837" s="173"/>
      <c r="R837" s="173"/>
      <c r="S837" s="173"/>
      <c r="T837" s="173"/>
      <c r="U837" s="173"/>
      <c r="V837" s="173"/>
      <c r="W837" s="173"/>
      <c r="X837" s="173"/>
      <c r="Y837" s="173"/>
      <c r="Z837" s="173"/>
      <c r="AA837" s="173"/>
    </row>
    <row r="838">
      <c r="A838" s="182"/>
      <c r="B838" s="182"/>
      <c r="C838" s="172"/>
      <c r="D838" s="172"/>
      <c r="E838" s="173"/>
      <c r="F838" s="173"/>
      <c r="G838" s="173"/>
      <c r="H838" s="173"/>
      <c r="I838" s="173"/>
      <c r="J838" s="173"/>
      <c r="K838" s="173"/>
      <c r="L838" s="173"/>
      <c r="M838" s="173"/>
      <c r="N838" s="173"/>
      <c r="O838" s="173"/>
      <c r="P838" s="173"/>
      <c r="Q838" s="173"/>
      <c r="R838" s="173"/>
      <c r="S838" s="173"/>
      <c r="T838" s="173"/>
      <c r="U838" s="173"/>
      <c r="V838" s="173"/>
      <c r="W838" s="173"/>
      <c r="X838" s="173"/>
      <c r="Y838" s="173"/>
      <c r="Z838" s="173"/>
      <c r="AA838" s="173"/>
    </row>
    <row r="839">
      <c r="A839" s="182"/>
      <c r="B839" s="182"/>
      <c r="C839" s="172"/>
      <c r="D839" s="172"/>
      <c r="E839" s="173"/>
      <c r="F839" s="173"/>
      <c r="G839" s="173"/>
      <c r="H839" s="173"/>
      <c r="I839" s="173"/>
      <c r="J839" s="173"/>
      <c r="K839" s="173"/>
      <c r="L839" s="173"/>
      <c r="M839" s="173"/>
      <c r="N839" s="173"/>
      <c r="O839" s="173"/>
      <c r="P839" s="173"/>
      <c r="Q839" s="173"/>
      <c r="R839" s="173"/>
      <c r="S839" s="173"/>
      <c r="T839" s="173"/>
      <c r="U839" s="173"/>
      <c r="V839" s="173"/>
      <c r="W839" s="173"/>
      <c r="X839" s="173"/>
      <c r="Y839" s="173"/>
      <c r="Z839" s="173"/>
      <c r="AA839" s="173"/>
    </row>
    <row r="840">
      <c r="A840" s="182"/>
      <c r="B840" s="182"/>
      <c r="C840" s="172"/>
      <c r="D840" s="172"/>
      <c r="E840" s="173"/>
      <c r="F840" s="173"/>
      <c r="G840" s="173"/>
      <c r="H840" s="173"/>
      <c r="I840" s="173"/>
      <c r="J840" s="173"/>
      <c r="K840" s="173"/>
      <c r="L840" s="173"/>
      <c r="M840" s="173"/>
      <c r="N840" s="173"/>
      <c r="O840" s="173"/>
      <c r="P840" s="173"/>
      <c r="Q840" s="173"/>
      <c r="R840" s="173"/>
      <c r="S840" s="173"/>
      <c r="T840" s="173"/>
      <c r="U840" s="173"/>
      <c r="V840" s="173"/>
      <c r="W840" s="173"/>
      <c r="X840" s="173"/>
      <c r="Y840" s="173"/>
      <c r="Z840" s="173"/>
      <c r="AA840" s="173"/>
    </row>
    <row r="841">
      <c r="A841" s="182"/>
      <c r="B841" s="182"/>
      <c r="C841" s="172"/>
      <c r="D841" s="172"/>
      <c r="E841" s="173"/>
      <c r="F841" s="173"/>
      <c r="G841" s="173"/>
      <c r="H841" s="173"/>
      <c r="I841" s="173"/>
      <c r="J841" s="173"/>
      <c r="K841" s="173"/>
      <c r="L841" s="173"/>
      <c r="M841" s="173"/>
      <c r="N841" s="173"/>
      <c r="O841" s="173"/>
      <c r="P841" s="173"/>
      <c r="Q841" s="173"/>
      <c r="R841" s="173"/>
      <c r="S841" s="173"/>
      <c r="T841" s="173"/>
      <c r="U841" s="173"/>
      <c r="V841" s="173"/>
      <c r="W841" s="173"/>
      <c r="X841" s="173"/>
      <c r="Y841" s="173"/>
      <c r="Z841" s="173"/>
      <c r="AA841" s="173"/>
    </row>
    <row r="842">
      <c r="A842" s="182"/>
      <c r="B842" s="182"/>
      <c r="C842" s="172"/>
      <c r="D842" s="172"/>
      <c r="E842" s="173"/>
      <c r="F842" s="173"/>
      <c r="G842" s="173"/>
      <c r="H842" s="173"/>
      <c r="I842" s="173"/>
      <c r="J842" s="173"/>
      <c r="K842" s="173"/>
      <c r="L842" s="173"/>
      <c r="M842" s="173"/>
      <c r="N842" s="173"/>
      <c r="O842" s="173"/>
      <c r="P842" s="173"/>
      <c r="Q842" s="173"/>
      <c r="R842" s="173"/>
      <c r="S842" s="173"/>
      <c r="T842" s="173"/>
      <c r="U842" s="173"/>
      <c r="V842" s="173"/>
      <c r="W842" s="173"/>
      <c r="X842" s="173"/>
      <c r="Y842" s="173"/>
      <c r="Z842" s="173"/>
      <c r="AA842" s="173"/>
    </row>
    <row r="843">
      <c r="A843" s="182"/>
      <c r="B843" s="182"/>
      <c r="C843" s="172"/>
      <c r="D843" s="172"/>
      <c r="E843" s="173"/>
      <c r="F843" s="173"/>
      <c r="G843" s="173"/>
      <c r="H843" s="173"/>
      <c r="I843" s="173"/>
      <c r="J843" s="173"/>
      <c r="K843" s="173"/>
      <c r="L843" s="173"/>
      <c r="M843" s="173"/>
      <c r="N843" s="173"/>
      <c r="O843" s="173"/>
      <c r="P843" s="173"/>
      <c r="Q843" s="173"/>
      <c r="R843" s="173"/>
      <c r="S843" s="173"/>
      <c r="T843" s="173"/>
      <c r="U843" s="173"/>
      <c r="V843" s="173"/>
      <c r="W843" s="173"/>
      <c r="X843" s="173"/>
      <c r="Y843" s="173"/>
      <c r="Z843" s="173"/>
      <c r="AA843" s="173"/>
    </row>
    <row r="844">
      <c r="A844" s="182"/>
      <c r="B844" s="182"/>
      <c r="C844" s="172"/>
      <c r="D844" s="172"/>
      <c r="E844" s="173"/>
      <c r="F844" s="173"/>
      <c r="G844" s="173"/>
      <c r="H844" s="173"/>
      <c r="I844" s="173"/>
      <c r="J844" s="173"/>
      <c r="K844" s="173"/>
      <c r="L844" s="173"/>
      <c r="M844" s="173"/>
      <c r="N844" s="173"/>
      <c r="O844" s="173"/>
      <c r="P844" s="173"/>
      <c r="Q844" s="173"/>
      <c r="R844" s="173"/>
      <c r="S844" s="173"/>
      <c r="T844" s="173"/>
      <c r="U844" s="173"/>
      <c r="V844" s="173"/>
      <c r="W844" s="173"/>
      <c r="X844" s="173"/>
      <c r="Y844" s="173"/>
      <c r="Z844" s="173"/>
      <c r="AA844" s="173"/>
    </row>
    <row r="845">
      <c r="A845" s="182"/>
      <c r="B845" s="182"/>
      <c r="C845" s="172"/>
      <c r="D845" s="172"/>
      <c r="E845" s="173"/>
      <c r="F845" s="173"/>
      <c r="G845" s="173"/>
      <c r="H845" s="173"/>
      <c r="I845" s="173"/>
      <c r="J845" s="173"/>
      <c r="K845" s="173"/>
      <c r="L845" s="173"/>
      <c r="M845" s="173"/>
      <c r="N845" s="173"/>
      <c r="O845" s="173"/>
      <c r="P845" s="173"/>
      <c r="Q845" s="173"/>
      <c r="R845" s="173"/>
      <c r="S845" s="173"/>
      <c r="T845" s="173"/>
      <c r="U845" s="173"/>
      <c r="V845" s="173"/>
      <c r="W845" s="173"/>
      <c r="X845" s="173"/>
      <c r="Y845" s="173"/>
      <c r="Z845" s="173"/>
      <c r="AA845" s="173"/>
    </row>
    <row r="846">
      <c r="A846" s="182"/>
      <c r="B846" s="182"/>
      <c r="C846" s="172"/>
      <c r="D846" s="172"/>
      <c r="E846" s="173"/>
      <c r="F846" s="173"/>
      <c r="G846" s="173"/>
      <c r="H846" s="173"/>
      <c r="I846" s="173"/>
      <c r="J846" s="173"/>
      <c r="K846" s="173"/>
      <c r="L846" s="173"/>
      <c r="M846" s="173"/>
      <c r="N846" s="173"/>
      <c r="O846" s="173"/>
      <c r="P846" s="173"/>
      <c r="Q846" s="173"/>
      <c r="R846" s="173"/>
      <c r="S846" s="173"/>
      <c r="T846" s="173"/>
      <c r="U846" s="173"/>
      <c r="V846" s="173"/>
      <c r="W846" s="173"/>
      <c r="X846" s="173"/>
      <c r="Y846" s="173"/>
      <c r="Z846" s="173"/>
      <c r="AA846" s="173"/>
    </row>
    <row r="847">
      <c r="A847" s="182"/>
      <c r="B847" s="182"/>
      <c r="C847" s="172"/>
      <c r="D847" s="172"/>
      <c r="E847" s="173"/>
      <c r="F847" s="173"/>
      <c r="G847" s="173"/>
      <c r="H847" s="173"/>
      <c r="I847" s="173"/>
      <c r="J847" s="173"/>
      <c r="K847" s="173"/>
      <c r="L847" s="173"/>
      <c r="M847" s="173"/>
      <c r="N847" s="173"/>
      <c r="O847" s="173"/>
      <c r="P847" s="173"/>
      <c r="Q847" s="173"/>
      <c r="R847" s="173"/>
      <c r="S847" s="173"/>
      <c r="T847" s="173"/>
      <c r="U847" s="173"/>
      <c r="V847" s="173"/>
      <c r="W847" s="173"/>
      <c r="X847" s="173"/>
      <c r="Y847" s="173"/>
      <c r="Z847" s="173"/>
      <c r="AA847" s="173"/>
    </row>
    <row r="848">
      <c r="A848" s="182"/>
      <c r="B848" s="182"/>
      <c r="C848" s="172"/>
      <c r="D848" s="172"/>
      <c r="E848" s="173"/>
      <c r="F848" s="173"/>
      <c r="G848" s="173"/>
      <c r="H848" s="173"/>
      <c r="I848" s="173"/>
      <c r="J848" s="173"/>
      <c r="K848" s="173"/>
      <c r="L848" s="173"/>
      <c r="M848" s="173"/>
      <c r="N848" s="173"/>
      <c r="O848" s="173"/>
      <c r="P848" s="173"/>
      <c r="Q848" s="173"/>
      <c r="R848" s="173"/>
      <c r="S848" s="173"/>
      <c r="T848" s="173"/>
      <c r="U848" s="173"/>
      <c r="V848" s="173"/>
      <c r="W848" s="173"/>
      <c r="X848" s="173"/>
      <c r="Y848" s="173"/>
      <c r="Z848" s="173"/>
      <c r="AA848" s="173"/>
    </row>
    <row r="849">
      <c r="A849" s="182"/>
      <c r="B849" s="182"/>
      <c r="C849" s="172"/>
      <c r="D849" s="172"/>
      <c r="E849" s="173"/>
      <c r="F849" s="173"/>
      <c r="G849" s="173"/>
      <c r="H849" s="173"/>
      <c r="I849" s="173"/>
      <c r="J849" s="173"/>
      <c r="K849" s="173"/>
      <c r="L849" s="173"/>
      <c r="M849" s="173"/>
      <c r="N849" s="173"/>
      <c r="O849" s="173"/>
      <c r="P849" s="173"/>
      <c r="Q849" s="173"/>
      <c r="R849" s="173"/>
      <c r="S849" s="173"/>
      <c r="T849" s="173"/>
      <c r="U849" s="173"/>
      <c r="V849" s="173"/>
      <c r="W849" s="173"/>
      <c r="X849" s="173"/>
      <c r="Y849" s="173"/>
      <c r="Z849" s="173"/>
      <c r="AA849" s="173"/>
    </row>
    <row r="850">
      <c r="A850" s="182"/>
      <c r="B850" s="182"/>
      <c r="C850" s="172"/>
      <c r="D850" s="172"/>
      <c r="E850" s="173"/>
      <c r="F850" s="173"/>
      <c r="G850" s="173"/>
      <c r="H850" s="173"/>
      <c r="I850" s="173"/>
      <c r="J850" s="173"/>
      <c r="K850" s="173"/>
      <c r="L850" s="173"/>
      <c r="M850" s="173"/>
      <c r="N850" s="173"/>
      <c r="O850" s="173"/>
      <c r="P850" s="173"/>
      <c r="Q850" s="173"/>
      <c r="R850" s="173"/>
      <c r="S850" s="173"/>
      <c r="T850" s="173"/>
      <c r="U850" s="173"/>
      <c r="V850" s="173"/>
      <c r="W850" s="173"/>
      <c r="X850" s="173"/>
      <c r="Y850" s="173"/>
      <c r="Z850" s="173"/>
      <c r="AA850" s="173"/>
    </row>
    <row r="851">
      <c r="A851" s="182"/>
      <c r="B851" s="182"/>
      <c r="C851" s="172"/>
      <c r="D851" s="172"/>
      <c r="E851" s="173"/>
      <c r="F851" s="173"/>
      <c r="G851" s="173"/>
      <c r="H851" s="173"/>
      <c r="I851" s="173"/>
      <c r="J851" s="173"/>
      <c r="K851" s="173"/>
      <c r="L851" s="173"/>
      <c r="M851" s="173"/>
      <c r="N851" s="173"/>
      <c r="O851" s="173"/>
      <c r="P851" s="173"/>
      <c r="Q851" s="173"/>
      <c r="R851" s="173"/>
      <c r="S851" s="173"/>
      <c r="T851" s="173"/>
      <c r="U851" s="173"/>
      <c r="V851" s="173"/>
      <c r="W851" s="173"/>
      <c r="X851" s="173"/>
      <c r="Y851" s="173"/>
      <c r="Z851" s="173"/>
      <c r="AA851" s="173"/>
    </row>
    <row r="852">
      <c r="A852" s="182"/>
      <c r="B852" s="182"/>
      <c r="C852" s="172"/>
      <c r="D852" s="172"/>
      <c r="E852" s="173"/>
      <c r="F852" s="173"/>
      <c r="G852" s="173"/>
      <c r="H852" s="173"/>
      <c r="I852" s="173"/>
      <c r="J852" s="173"/>
      <c r="K852" s="173"/>
      <c r="L852" s="173"/>
      <c r="M852" s="173"/>
      <c r="N852" s="173"/>
      <c r="O852" s="173"/>
      <c r="P852" s="173"/>
      <c r="Q852" s="173"/>
      <c r="R852" s="173"/>
      <c r="S852" s="173"/>
      <c r="T852" s="173"/>
      <c r="U852" s="173"/>
      <c r="V852" s="173"/>
      <c r="W852" s="173"/>
      <c r="X852" s="173"/>
      <c r="Y852" s="173"/>
      <c r="Z852" s="173"/>
      <c r="AA852" s="173"/>
    </row>
    <row r="853">
      <c r="A853" s="182"/>
      <c r="B853" s="182"/>
      <c r="C853" s="172"/>
      <c r="D853" s="172"/>
      <c r="E853" s="173"/>
      <c r="F853" s="173"/>
      <c r="G853" s="173"/>
      <c r="H853" s="173"/>
      <c r="I853" s="173"/>
      <c r="J853" s="173"/>
      <c r="K853" s="173"/>
      <c r="L853" s="173"/>
      <c r="M853" s="173"/>
      <c r="N853" s="173"/>
      <c r="O853" s="173"/>
      <c r="P853" s="173"/>
      <c r="Q853" s="173"/>
      <c r="R853" s="173"/>
      <c r="S853" s="173"/>
      <c r="T853" s="173"/>
      <c r="U853" s="173"/>
      <c r="V853" s="173"/>
      <c r="W853" s="173"/>
      <c r="X853" s="173"/>
      <c r="Y853" s="173"/>
      <c r="Z853" s="173"/>
      <c r="AA853" s="173"/>
    </row>
    <row r="854">
      <c r="A854" s="182"/>
      <c r="B854" s="182"/>
      <c r="C854" s="172"/>
      <c r="D854" s="172"/>
      <c r="E854" s="173"/>
      <c r="F854" s="173"/>
      <c r="G854" s="173"/>
      <c r="H854" s="173"/>
      <c r="I854" s="173"/>
      <c r="J854" s="173"/>
      <c r="K854" s="173"/>
      <c r="L854" s="173"/>
      <c r="M854" s="173"/>
      <c r="N854" s="173"/>
      <c r="O854" s="173"/>
      <c r="P854" s="173"/>
      <c r="Q854" s="173"/>
      <c r="R854" s="173"/>
      <c r="S854" s="173"/>
      <c r="T854" s="173"/>
      <c r="U854" s="173"/>
      <c r="V854" s="173"/>
      <c r="W854" s="173"/>
      <c r="X854" s="173"/>
      <c r="Y854" s="173"/>
      <c r="Z854" s="173"/>
      <c r="AA854" s="173"/>
    </row>
    <row r="855">
      <c r="A855" s="182"/>
      <c r="B855" s="182"/>
      <c r="C855" s="172"/>
      <c r="D855" s="172"/>
      <c r="E855" s="173"/>
      <c r="F855" s="173"/>
      <c r="G855" s="173"/>
      <c r="H855" s="173"/>
      <c r="I855" s="173"/>
      <c r="J855" s="173"/>
      <c r="K855" s="173"/>
      <c r="L855" s="173"/>
      <c r="M855" s="173"/>
      <c r="N855" s="173"/>
      <c r="O855" s="173"/>
      <c r="P855" s="173"/>
      <c r="Q855" s="173"/>
      <c r="R855" s="173"/>
      <c r="S855" s="173"/>
      <c r="T855" s="173"/>
      <c r="U855" s="173"/>
      <c r="V855" s="173"/>
      <c r="W855" s="173"/>
      <c r="X855" s="173"/>
      <c r="Y855" s="173"/>
      <c r="Z855" s="173"/>
      <c r="AA855" s="173"/>
    </row>
    <row r="856">
      <c r="A856" s="182"/>
      <c r="B856" s="182"/>
      <c r="C856" s="172"/>
      <c r="D856" s="172"/>
      <c r="E856" s="173"/>
      <c r="F856" s="173"/>
      <c r="G856" s="173"/>
      <c r="H856" s="173"/>
      <c r="I856" s="173"/>
      <c r="J856" s="173"/>
      <c r="K856" s="173"/>
      <c r="L856" s="173"/>
      <c r="M856" s="173"/>
      <c r="N856" s="173"/>
      <c r="O856" s="173"/>
      <c r="P856" s="173"/>
      <c r="Q856" s="173"/>
      <c r="R856" s="173"/>
      <c r="S856" s="173"/>
      <c r="T856" s="173"/>
      <c r="U856" s="173"/>
      <c r="V856" s="173"/>
      <c r="W856" s="173"/>
      <c r="X856" s="173"/>
      <c r="Y856" s="173"/>
      <c r="Z856" s="173"/>
      <c r="AA856" s="173"/>
    </row>
    <row r="857">
      <c r="A857" s="182"/>
      <c r="B857" s="182"/>
      <c r="C857" s="172"/>
      <c r="D857" s="172"/>
      <c r="E857" s="173"/>
      <c r="F857" s="173"/>
      <c r="G857" s="173"/>
      <c r="H857" s="173"/>
      <c r="I857" s="173"/>
      <c r="J857" s="173"/>
      <c r="K857" s="173"/>
      <c r="L857" s="173"/>
      <c r="M857" s="173"/>
      <c r="N857" s="173"/>
      <c r="O857" s="173"/>
      <c r="P857" s="173"/>
      <c r="Q857" s="173"/>
      <c r="R857" s="173"/>
      <c r="S857" s="173"/>
      <c r="T857" s="173"/>
      <c r="U857" s="173"/>
      <c r="V857" s="173"/>
      <c r="W857" s="173"/>
      <c r="X857" s="173"/>
      <c r="Y857" s="173"/>
      <c r="Z857" s="173"/>
      <c r="AA857" s="173"/>
    </row>
    <row r="858">
      <c r="A858" s="182"/>
      <c r="B858" s="182"/>
      <c r="C858" s="172"/>
      <c r="D858" s="172"/>
      <c r="E858" s="173"/>
      <c r="F858" s="173"/>
      <c r="G858" s="173"/>
      <c r="H858" s="173"/>
      <c r="I858" s="173"/>
      <c r="J858" s="173"/>
      <c r="K858" s="173"/>
      <c r="L858" s="173"/>
      <c r="M858" s="173"/>
      <c r="N858" s="173"/>
      <c r="O858" s="173"/>
      <c r="P858" s="173"/>
      <c r="Q858" s="173"/>
      <c r="R858" s="173"/>
      <c r="S858" s="173"/>
      <c r="T858" s="173"/>
      <c r="U858" s="173"/>
      <c r="V858" s="173"/>
      <c r="W858" s="173"/>
      <c r="X858" s="173"/>
      <c r="Y858" s="173"/>
      <c r="Z858" s="173"/>
      <c r="AA858" s="173"/>
    </row>
    <row r="859">
      <c r="A859" s="182"/>
      <c r="B859" s="182"/>
      <c r="C859" s="172"/>
      <c r="D859" s="172"/>
      <c r="E859" s="173"/>
      <c r="F859" s="173"/>
      <c r="G859" s="173"/>
      <c r="H859" s="173"/>
      <c r="I859" s="173"/>
      <c r="J859" s="173"/>
      <c r="K859" s="173"/>
      <c r="L859" s="173"/>
      <c r="M859" s="173"/>
      <c r="N859" s="173"/>
      <c r="O859" s="173"/>
      <c r="P859" s="173"/>
      <c r="Q859" s="173"/>
      <c r="R859" s="173"/>
      <c r="S859" s="173"/>
      <c r="T859" s="173"/>
      <c r="U859" s="173"/>
      <c r="V859" s="173"/>
      <c r="W859" s="173"/>
      <c r="X859" s="173"/>
      <c r="Y859" s="173"/>
      <c r="Z859" s="173"/>
      <c r="AA859" s="173"/>
    </row>
    <row r="860">
      <c r="A860" s="182"/>
      <c r="B860" s="182"/>
      <c r="C860" s="172"/>
      <c r="D860" s="172"/>
      <c r="E860" s="173"/>
      <c r="F860" s="173"/>
      <c r="G860" s="173"/>
      <c r="H860" s="173"/>
      <c r="I860" s="173"/>
      <c r="J860" s="173"/>
      <c r="K860" s="173"/>
      <c r="L860" s="173"/>
      <c r="M860" s="173"/>
      <c r="N860" s="173"/>
      <c r="O860" s="173"/>
      <c r="P860" s="173"/>
      <c r="Q860" s="173"/>
      <c r="R860" s="173"/>
      <c r="S860" s="173"/>
      <c r="T860" s="173"/>
      <c r="U860" s="173"/>
      <c r="V860" s="173"/>
      <c r="W860" s="173"/>
      <c r="X860" s="173"/>
      <c r="Y860" s="173"/>
      <c r="Z860" s="173"/>
      <c r="AA860" s="173"/>
    </row>
    <row r="861">
      <c r="A861" s="182"/>
      <c r="B861" s="182"/>
      <c r="C861" s="172"/>
      <c r="D861" s="172"/>
      <c r="E861" s="173"/>
      <c r="F861" s="173"/>
      <c r="G861" s="173"/>
      <c r="H861" s="173"/>
      <c r="I861" s="173"/>
      <c r="J861" s="173"/>
      <c r="K861" s="173"/>
      <c r="L861" s="173"/>
      <c r="M861" s="173"/>
      <c r="N861" s="173"/>
      <c r="O861" s="173"/>
      <c r="P861" s="173"/>
      <c r="Q861" s="173"/>
      <c r="R861" s="173"/>
      <c r="S861" s="173"/>
      <c r="T861" s="173"/>
      <c r="U861" s="173"/>
      <c r="V861" s="173"/>
      <c r="W861" s="173"/>
      <c r="X861" s="173"/>
      <c r="Y861" s="173"/>
      <c r="Z861" s="173"/>
      <c r="AA861" s="173"/>
    </row>
    <row r="862">
      <c r="A862" s="182"/>
      <c r="B862" s="182"/>
      <c r="C862" s="172"/>
      <c r="D862" s="172"/>
      <c r="E862" s="173"/>
      <c r="F862" s="173"/>
      <c r="G862" s="173"/>
      <c r="H862" s="173"/>
      <c r="I862" s="173"/>
      <c r="J862" s="173"/>
      <c r="K862" s="173"/>
      <c r="L862" s="173"/>
      <c r="M862" s="173"/>
      <c r="N862" s="173"/>
      <c r="O862" s="173"/>
      <c r="P862" s="173"/>
      <c r="Q862" s="173"/>
      <c r="R862" s="173"/>
      <c r="S862" s="173"/>
      <c r="T862" s="173"/>
      <c r="U862" s="173"/>
      <c r="V862" s="173"/>
      <c r="W862" s="173"/>
      <c r="X862" s="173"/>
      <c r="Y862" s="173"/>
      <c r="Z862" s="173"/>
      <c r="AA862" s="173"/>
    </row>
    <row r="863">
      <c r="A863" s="182"/>
      <c r="B863" s="182"/>
      <c r="C863" s="172"/>
      <c r="D863" s="172"/>
      <c r="E863" s="173"/>
      <c r="F863" s="173"/>
      <c r="G863" s="173"/>
      <c r="H863" s="173"/>
      <c r="I863" s="173"/>
      <c r="J863" s="173"/>
      <c r="K863" s="173"/>
      <c r="L863" s="173"/>
      <c r="M863" s="173"/>
      <c r="N863" s="173"/>
      <c r="O863" s="173"/>
      <c r="P863" s="173"/>
      <c r="Q863" s="173"/>
      <c r="R863" s="173"/>
      <c r="S863" s="173"/>
      <c r="T863" s="173"/>
      <c r="U863" s="173"/>
      <c r="V863" s="173"/>
      <c r="W863" s="173"/>
      <c r="X863" s="173"/>
      <c r="Y863" s="173"/>
      <c r="Z863" s="173"/>
      <c r="AA863" s="173"/>
    </row>
    <row r="864">
      <c r="A864" s="182"/>
      <c r="B864" s="182"/>
      <c r="C864" s="172"/>
      <c r="D864" s="172"/>
      <c r="E864" s="173"/>
      <c r="F864" s="173"/>
      <c r="G864" s="173"/>
      <c r="H864" s="173"/>
      <c r="I864" s="173"/>
      <c r="J864" s="173"/>
      <c r="K864" s="173"/>
      <c r="L864" s="173"/>
      <c r="M864" s="173"/>
      <c r="N864" s="173"/>
      <c r="O864" s="173"/>
      <c r="P864" s="173"/>
      <c r="Q864" s="173"/>
      <c r="R864" s="173"/>
      <c r="S864" s="173"/>
      <c r="T864" s="173"/>
      <c r="U864" s="173"/>
      <c r="V864" s="173"/>
      <c r="W864" s="173"/>
      <c r="X864" s="173"/>
      <c r="Y864" s="173"/>
      <c r="Z864" s="173"/>
      <c r="AA864" s="173"/>
    </row>
    <row r="865">
      <c r="A865" s="182"/>
      <c r="B865" s="182"/>
      <c r="C865" s="172"/>
      <c r="D865" s="172"/>
      <c r="E865" s="173"/>
      <c r="F865" s="173"/>
      <c r="G865" s="173"/>
      <c r="H865" s="173"/>
      <c r="I865" s="173"/>
      <c r="J865" s="173"/>
      <c r="K865" s="173"/>
      <c r="L865" s="173"/>
      <c r="M865" s="173"/>
      <c r="N865" s="173"/>
      <c r="O865" s="173"/>
      <c r="P865" s="173"/>
      <c r="Q865" s="173"/>
      <c r="R865" s="173"/>
      <c r="S865" s="173"/>
      <c r="T865" s="173"/>
      <c r="U865" s="173"/>
      <c r="V865" s="173"/>
      <c r="W865" s="173"/>
      <c r="X865" s="173"/>
      <c r="Y865" s="173"/>
      <c r="Z865" s="173"/>
      <c r="AA865" s="173"/>
    </row>
    <row r="866">
      <c r="A866" s="182"/>
      <c r="B866" s="182"/>
      <c r="C866" s="172"/>
      <c r="D866" s="172"/>
      <c r="E866" s="173"/>
      <c r="F866" s="173"/>
      <c r="G866" s="173"/>
      <c r="H866" s="173"/>
      <c r="I866" s="173"/>
      <c r="J866" s="173"/>
      <c r="K866" s="173"/>
      <c r="L866" s="173"/>
      <c r="M866" s="173"/>
      <c r="N866" s="173"/>
      <c r="O866" s="173"/>
      <c r="P866" s="173"/>
      <c r="Q866" s="173"/>
      <c r="R866" s="173"/>
      <c r="S866" s="173"/>
      <c r="T866" s="173"/>
      <c r="U866" s="173"/>
      <c r="V866" s="173"/>
      <c r="W866" s="173"/>
      <c r="X866" s="173"/>
      <c r="Y866" s="173"/>
      <c r="Z866" s="173"/>
      <c r="AA866" s="173"/>
    </row>
    <row r="867">
      <c r="A867" s="182"/>
      <c r="B867" s="182"/>
      <c r="C867" s="172"/>
      <c r="D867" s="172"/>
      <c r="E867" s="173"/>
      <c r="F867" s="173"/>
      <c r="G867" s="173"/>
      <c r="H867" s="173"/>
      <c r="I867" s="173"/>
      <c r="J867" s="173"/>
      <c r="K867" s="173"/>
      <c r="L867" s="173"/>
      <c r="M867" s="173"/>
      <c r="N867" s="173"/>
      <c r="O867" s="173"/>
      <c r="P867" s="173"/>
      <c r="Q867" s="173"/>
      <c r="R867" s="173"/>
      <c r="S867" s="173"/>
      <c r="T867" s="173"/>
      <c r="U867" s="173"/>
      <c r="V867" s="173"/>
      <c r="W867" s="173"/>
      <c r="X867" s="173"/>
      <c r="Y867" s="173"/>
      <c r="Z867" s="173"/>
      <c r="AA867" s="173"/>
    </row>
    <row r="868">
      <c r="A868" s="182"/>
      <c r="B868" s="182"/>
      <c r="C868" s="172"/>
      <c r="D868" s="172"/>
      <c r="E868" s="173"/>
      <c r="F868" s="173"/>
      <c r="G868" s="173"/>
      <c r="H868" s="173"/>
      <c r="I868" s="173"/>
      <c r="J868" s="173"/>
      <c r="K868" s="173"/>
      <c r="L868" s="173"/>
      <c r="M868" s="173"/>
      <c r="N868" s="173"/>
      <c r="O868" s="173"/>
      <c r="P868" s="173"/>
      <c r="Q868" s="173"/>
      <c r="R868" s="173"/>
      <c r="S868" s="173"/>
      <c r="T868" s="173"/>
      <c r="U868" s="173"/>
      <c r="V868" s="173"/>
      <c r="W868" s="173"/>
      <c r="X868" s="173"/>
      <c r="Y868" s="173"/>
      <c r="Z868" s="173"/>
      <c r="AA868" s="173"/>
    </row>
    <row r="869">
      <c r="A869" s="182"/>
      <c r="B869" s="182"/>
      <c r="C869" s="172"/>
      <c r="D869" s="172"/>
      <c r="E869" s="173"/>
      <c r="F869" s="173"/>
      <c r="G869" s="173"/>
      <c r="H869" s="173"/>
      <c r="I869" s="173"/>
      <c r="J869" s="173"/>
      <c r="K869" s="173"/>
      <c r="L869" s="173"/>
      <c r="M869" s="173"/>
      <c r="N869" s="173"/>
      <c r="O869" s="173"/>
      <c r="P869" s="173"/>
      <c r="Q869" s="173"/>
      <c r="R869" s="173"/>
      <c r="S869" s="173"/>
      <c r="T869" s="173"/>
      <c r="U869" s="173"/>
      <c r="V869" s="173"/>
      <c r="W869" s="173"/>
      <c r="X869" s="173"/>
      <c r="Y869" s="173"/>
      <c r="Z869" s="173"/>
      <c r="AA869" s="173"/>
    </row>
    <row r="870">
      <c r="A870" s="182"/>
      <c r="B870" s="182"/>
      <c r="C870" s="172"/>
      <c r="D870" s="172"/>
      <c r="E870" s="173"/>
      <c r="F870" s="173"/>
      <c r="G870" s="173"/>
      <c r="H870" s="173"/>
      <c r="I870" s="173"/>
      <c r="J870" s="173"/>
      <c r="K870" s="173"/>
      <c r="L870" s="173"/>
      <c r="M870" s="173"/>
      <c r="N870" s="173"/>
      <c r="O870" s="173"/>
      <c r="P870" s="173"/>
      <c r="Q870" s="173"/>
      <c r="R870" s="173"/>
      <c r="S870" s="173"/>
      <c r="T870" s="173"/>
      <c r="U870" s="173"/>
      <c r="V870" s="173"/>
      <c r="W870" s="173"/>
      <c r="X870" s="173"/>
      <c r="Y870" s="173"/>
      <c r="Z870" s="173"/>
      <c r="AA870" s="173"/>
    </row>
    <row r="871">
      <c r="A871" s="182"/>
      <c r="B871" s="182"/>
      <c r="C871" s="172"/>
      <c r="D871" s="172"/>
      <c r="E871" s="173"/>
      <c r="F871" s="173"/>
      <c r="G871" s="173"/>
      <c r="H871" s="173"/>
      <c r="I871" s="173"/>
      <c r="J871" s="173"/>
      <c r="K871" s="173"/>
      <c r="L871" s="173"/>
      <c r="M871" s="173"/>
      <c r="N871" s="173"/>
      <c r="O871" s="173"/>
      <c r="P871" s="173"/>
      <c r="Q871" s="173"/>
      <c r="R871" s="173"/>
      <c r="S871" s="173"/>
      <c r="T871" s="173"/>
      <c r="U871" s="173"/>
      <c r="V871" s="173"/>
      <c r="W871" s="173"/>
      <c r="X871" s="173"/>
      <c r="Y871" s="173"/>
      <c r="Z871" s="173"/>
      <c r="AA871" s="173"/>
    </row>
    <row r="872">
      <c r="A872" s="182"/>
      <c r="B872" s="182"/>
      <c r="C872" s="172"/>
      <c r="D872" s="172"/>
      <c r="E872" s="173"/>
      <c r="F872" s="173"/>
      <c r="G872" s="173"/>
      <c r="H872" s="173"/>
      <c r="I872" s="173"/>
      <c r="J872" s="173"/>
      <c r="K872" s="173"/>
      <c r="L872" s="173"/>
      <c r="M872" s="173"/>
      <c r="N872" s="173"/>
      <c r="O872" s="173"/>
      <c r="P872" s="173"/>
      <c r="Q872" s="173"/>
      <c r="R872" s="173"/>
      <c r="S872" s="173"/>
      <c r="T872" s="173"/>
      <c r="U872" s="173"/>
      <c r="V872" s="173"/>
      <c r="W872" s="173"/>
      <c r="X872" s="173"/>
      <c r="Y872" s="173"/>
      <c r="Z872" s="173"/>
      <c r="AA872" s="173"/>
    </row>
    <row r="873">
      <c r="A873" s="182"/>
      <c r="B873" s="182"/>
      <c r="C873" s="172"/>
      <c r="D873" s="172"/>
      <c r="E873" s="173"/>
      <c r="F873" s="173"/>
      <c r="G873" s="173"/>
      <c r="H873" s="173"/>
      <c r="I873" s="173"/>
      <c r="J873" s="173"/>
      <c r="K873" s="173"/>
      <c r="L873" s="173"/>
      <c r="M873" s="173"/>
      <c r="N873" s="173"/>
      <c r="O873" s="173"/>
      <c r="P873" s="173"/>
      <c r="Q873" s="173"/>
      <c r="R873" s="173"/>
      <c r="S873" s="173"/>
      <c r="T873" s="173"/>
      <c r="U873" s="173"/>
      <c r="V873" s="173"/>
      <c r="W873" s="173"/>
      <c r="X873" s="173"/>
      <c r="Y873" s="173"/>
      <c r="Z873" s="173"/>
      <c r="AA873" s="173"/>
    </row>
    <row r="874">
      <c r="A874" s="182"/>
      <c r="B874" s="182"/>
      <c r="C874" s="172"/>
      <c r="D874" s="172"/>
      <c r="E874" s="173"/>
      <c r="F874" s="173"/>
      <c r="G874" s="173"/>
      <c r="H874" s="173"/>
      <c r="I874" s="173"/>
      <c r="J874" s="173"/>
      <c r="K874" s="173"/>
      <c r="L874" s="173"/>
      <c r="M874" s="173"/>
      <c r="N874" s="173"/>
      <c r="O874" s="173"/>
      <c r="P874" s="173"/>
      <c r="Q874" s="173"/>
      <c r="R874" s="173"/>
      <c r="S874" s="173"/>
      <c r="T874" s="173"/>
      <c r="U874" s="173"/>
      <c r="V874" s="173"/>
      <c r="W874" s="173"/>
      <c r="X874" s="173"/>
      <c r="Y874" s="173"/>
      <c r="Z874" s="173"/>
      <c r="AA874" s="173"/>
    </row>
    <row r="875">
      <c r="A875" s="182"/>
      <c r="B875" s="182"/>
      <c r="C875" s="172"/>
      <c r="D875" s="172"/>
      <c r="E875" s="173"/>
      <c r="F875" s="173"/>
      <c r="G875" s="173"/>
      <c r="H875" s="173"/>
      <c r="I875" s="173"/>
      <c r="J875" s="173"/>
      <c r="K875" s="173"/>
      <c r="L875" s="173"/>
      <c r="M875" s="173"/>
      <c r="N875" s="173"/>
      <c r="O875" s="173"/>
      <c r="P875" s="173"/>
      <c r="Q875" s="173"/>
      <c r="R875" s="173"/>
      <c r="S875" s="173"/>
      <c r="T875" s="173"/>
      <c r="U875" s="173"/>
      <c r="V875" s="173"/>
      <c r="W875" s="173"/>
      <c r="X875" s="173"/>
      <c r="Y875" s="173"/>
      <c r="Z875" s="173"/>
      <c r="AA875" s="173"/>
    </row>
    <row r="876">
      <c r="A876" s="182"/>
      <c r="B876" s="182"/>
      <c r="C876" s="172"/>
      <c r="D876" s="172"/>
      <c r="E876" s="173"/>
      <c r="F876" s="173"/>
      <c r="G876" s="173"/>
      <c r="H876" s="173"/>
      <c r="I876" s="173"/>
      <c r="J876" s="173"/>
      <c r="K876" s="173"/>
      <c r="L876" s="173"/>
      <c r="M876" s="173"/>
      <c r="N876" s="173"/>
      <c r="O876" s="173"/>
      <c r="P876" s="173"/>
      <c r="Q876" s="173"/>
      <c r="R876" s="173"/>
      <c r="S876" s="173"/>
      <c r="T876" s="173"/>
      <c r="U876" s="173"/>
      <c r="V876" s="173"/>
      <c r="W876" s="173"/>
      <c r="X876" s="173"/>
      <c r="Y876" s="173"/>
      <c r="Z876" s="173"/>
      <c r="AA876" s="173"/>
    </row>
    <row r="877">
      <c r="A877" s="182"/>
      <c r="B877" s="182"/>
      <c r="C877" s="172"/>
      <c r="D877" s="172"/>
      <c r="E877" s="173"/>
      <c r="F877" s="173"/>
      <c r="G877" s="173"/>
      <c r="H877" s="173"/>
      <c r="I877" s="173"/>
      <c r="J877" s="173"/>
      <c r="K877" s="173"/>
      <c r="L877" s="173"/>
      <c r="M877" s="173"/>
      <c r="N877" s="173"/>
      <c r="O877" s="173"/>
      <c r="P877" s="173"/>
      <c r="Q877" s="173"/>
      <c r="R877" s="173"/>
      <c r="S877" s="173"/>
      <c r="T877" s="173"/>
      <c r="U877" s="173"/>
      <c r="V877" s="173"/>
      <c r="W877" s="173"/>
      <c r="X877" s="173"/>
      <c r="Y877" s="173"/>
      <c r="Z877" s="173"/>
      <c r="AA877" s="173"/>
    </row>
    <row r="878">
      <c r="A878" s="182"/>
      <c r="B878" s="182"/>
      <c r="C878" s="172"/>
      <c r="D878" s="172"/>
      <c r="E878" s="173"/>
      <c r="F878" s="173"/>
      <c r="G878" s="173"/>
      <c r="H878" s="173"/>
      <c r="I878" s="173"/>
      <c r="J878" s="173"/>
      <c r="K878" s="173"/>
      <c r="L878" s="173"/>
      <c r="M878" s="173"/>
      <c r="N878" s="173"/>
      <c r="O878" s="173"/>
      <c r="P878" s="173"/>
      <c r="Q878" s="173"/>
      <c r="R878" s="173"/>
      <c r="S878" s="173"/>
      <c r="T878" s="173"/>
      <c r="U878" s="173"/>
      <c r="V878" s="173"/>
      <c r="W878" s="173"/>
      <c r="X878" s="173"/>
      <c r="Y878" s="173"/>
      <c r="Z878" s="173"/>
      <c r="AA878" s="173"/>
    </row>
    <row r="879">
      <c r="A879" s="182"/>
      <c r="B879" s="182"/>
      <c r="C879" s="172"/>
      <c r="D879" s="172"/>
      <c r="E879" s="173"/>
      <c r="F879" s="173"/>
      <c r="G879" s="173"/>
      <c r="H879" s="173"/>
      <c r="I879" s="173"/>
      <c r="J879" s="173"/>
      <c r="K879" s="173"/>
      <c r="L879" s="173"/>
      <c r="M879" s="173"/>
      <c r="N879" s="173"/>
      <c r="O879" s="173"/>
      <c r="P879" s="173"/>
      <c r="Q879" s="173"/>
      <c r="R879" s="173"/>
      <c r="S879" s="173"/>
      <c r="T879" s="173"/>
      <c r="U879" s="173"/>
      <c r="V879" s="173"/>
      <c r="W879" s="173"/>
      <c r="X879" s="173"/>
      <c r="Y879" s="173"/>
      <c r="Z879" s="173"/>
      <c r="AA879" s="173"/>
    </row>
    <row r="880">
      <c r="A880" s="182"/>
      <c r="B880" s="182"/>
      <c r="C880" s="172"/>
      <c r="D880" s="172"/>
      <c r="E880" s="173"/>
      <c r="F880" s="173"/>
      <c r="G880" s="173"/>
      <c r="H880" s="173"/>
      <c r="I880" s="173"/>
      <c r="J880" s="173"/>
      <c r="K880" s="173"/>
      <c r="L880" s="173"/>
      <c r="M880" s="173"/>
      <c r="N880" s="173"/>
      <c r="O880" s="173"/>
      <c r="P880" s="173"/>
      <c r="Q880" s="173"/>
      <c r="R880" s="173"/>
      <c r="S880" s="173"/>
      <c r="T880" s="173"/>
      <c r="U880" s="173"/>
      <c r="V880" s="173"/>
      <c r="W880" s="173"/>
      <c r="X880" s="173"/>
      <c r="Y880" s="173"/>
      <c r="Z880" s="173"/>
      <c r="AA880" s="173"/>
    </row>
    <row r="881">
      <c r="A881" s="182"/>
      <c r="B881" s="182"/>
      <c r="C881" s="172"/>
      <c r="D881" s="172"/>
      <c r="E881" s="173"/>
      <c r="F881" s="173"/>
      <c r="G881" s="173"/>
      <c r="H881" s="173"/>
      <c r="I881" s="173"/>
      <c r="J881" s="173"/>
      <c r="K881" s="173"/>
      <c r="L881" s="173"/>
      <c r="M881" s="173"/>
      <c r="N881" s="173"/>
      <c r="O881" s="173"/>
      <c r="P881" s="173"/>
      <c r="Q881" s="173"/>
      <c r="R881" s="173"/>
      <c r="S881" s="173"/>
      <c r="T881" s="173"/>
      <c r="U881" s="173"/>
      <c r="V881" s="173"/>
      <c r="W881" s="173"/>
      <c r="X881" s="173"/>
      <c r="Y881" s="173"/>
      <c r="Z881" s="173"/>
      <c r="AA881" s="173"/>
    </row>
    <row r="882">
      <c r="A882" s="182"/>
      <c r="B882" s="182"/>
      <c r="C882" s="172"/>
      <c r="D882" s="172"/>
      <c r="E882" s="173"/>
      <c r="F882" s="173"/>
      <c r="G882" s="173"/>
      <c r="H882" s="173"/>
      <c r="I882" s="173"/>
      <c r="J882" s="173"/>
      <c r="K882" s="173"/>
      <c r="L882" s="173"/>
      <c r="M882" s="173"/>
      <c r="N882" s="173"/>
      <c r="O882" s="173"/>
      <c r="P882" s="173"/>
      <c r="Q882" s="173"/>
      <c r="R882" s="173"/>
      <c r="S882" s="173"/>
      <c r="T882" s="173"/>
      <c r="U882" s="173"/>
      <c r="V882" s="173"/>
      <c r="W882" s="173"/>
      <c r="X882" s="173"/>
      <c r="Y882" s="173"/>
      <c r="Z882" s="173"/>
      <c r="AA882" s="173"/>
    </row>
    <row r="883">
      <c r="A883" s="182"/>
      <c r="B883" s="182"/>
      <c r="C883" s="172"/>
      <c r="D883" s="172"/>
      <c r="E883" s="173"/>
      <c r="F883" s="173"/>
      <c r="G883" s="173"/>
      <c r="H883" s="173"/>
      <c r="I883" s="173"/>
      <c r="J883" s="173"/>
      <c r="K883" s="173"/>
      <c r="L883" s="173"/>
      <c r="M883" s="173"/>
      <c r="N883" s="173"/>
      <c r="O883" s="173"/>
      <c r="P883" s="173"/>
      <c r="Q883" s="173"/>
      <c r="R883" s="173"/>
      <c r="S883" s="173"/>
      <c r="T883" s="173"/>
      <c r="U883" s="173"/>
      <c r="V883" s="173"/>
      <c r="W883" s="173"/>
      <c r="X883" s="173"/>
      <c r="Y883" s="173"/>
      <c r="Z883" s="173"/>
      <c r="AA883" s="173"/>
    </row>
    <row r="884">
      <c r="A884" s="182"/>
      <c r="B884" s="182"/>
      <c r="C884" s="172"/>
      <c r="D884" s="172"/>
      <c r="E884" s="173"/>
      <c r="F884" s="173"/>
      <c r="G884" s="173"/>
      <c r="H884" s="173"/>
      <c r="I884" s="173"/>
      <c r="J884" s="173"/>
      <c r="K884" s="173"/>
      <c r="L884" s="173"/>
      <c r="M884" s="173"/>
      <c r="N884" s="173"/>
      <c r="O884" s="173"/>
      <c r="P884" s="173"/>
      <c r="Q884" s="173"/>
      <c r="R884" s="173"/>
      <c r="S884" s="173"/>
      <c r="T884" s="173"/>
      <c r="U884" s="173"/>
      <c r="V884" s="173"/>
      <c r="W884" s="173"/>
      <c r="X884" s="173"/>
      <c r="Y884" s="173"/>
      <c r="Z884" s="173"/>
      <c r="AA884" s="173"/>
    </row>
    <row r="885">
      <c r="A885" s="182"/>
      <c r="B885" s="182"/>
      <c r="C885" s="172"/>
      <c r="D885" s="172"/>
      <c r="E885" s="173"/>
      <c r="F885" s="173"/>
      <c r="G885" s="173"/>
      <c r="H885" s="173"/>
      <c r="I885" s="173"/>
      <c r="J885" s="173"/>
      <c r="K885" s="173"/>
      <c r="L885" s="173"/>
      <c r="M885" s="173"/>
      <c r="N885" s="173"/>
      <c r="O885" s="173"/>
      <c r="P885" s="173"/>
      <c r="Q885" s="173"/>
      <c r="R885" s="173"/>
      <c r="S885" s="173"/>
      <c r="T885" s="173"/>
      <c r="U885" s="173"/>
      <c r="V885" s="173"/>
      <c r="W885" s="173"/>
      <c r="X885" s="173"/>
      <c r="Y885" s="173"/>
      <c r="Z885" s="173"/>
      <c r="AA885" s="173"/>
    </row>
    <row r="886">
      <c r="A886" s="182"/>
      <c r="B886" s="182"/>
      <c r="C886" s="172"/>
      <c r="D886" s="172"/>
      <c r="E886" s="173"/>
      <c r="F886" s="173"/>
      <c r="G886" s="173"/>
      <c r="H886" s="173"/>
      <c r="I886" s="173"/>
      <c r="J886" s="173"/>
      <c r="K886" s="173"/>
      <c r="L886" s="173"/>
      <c r="M886" s="173"/>
      <c r="N886" s="173"/>
      <c r="O886" s="173"/>
      <c r="P886" s="173"/>
      <c r="Q886" s="173"/>
      <c r="R886" s="173"/>
      <c r="S886" s="173"/>
      <c r="T886" s="173"/>
      <c r="U886" s="173"/>
      <c r="V886" s="173"/>
      <c r="W886" s="173"/>
      <c r="X886" s="173"/>
      <c r="Y886" s="173"/>
      <c r="Z886" s="173"/>
      <c r="AA886" s="173"/>
    </row>
    <row r="887">
      <c r="A887" s="182"/>
      <c r="B887" s="182"/>
      <c r="C887" s="172"/>
      <c r="D887" s="172"/>
      <c r="E887" s="173"/>
      <c r="F887" s="173"/>
      <c r="G887" s="173"/>
      <c r="H887" s="173"/>
      <c r="I887" s="173"/>
      <c r="J887" s="173"/>
      <c r="K887" s="173"/>
      <c r="L887" s="173"/>
      <c r="M887" s="173"/>
      <c r="N887" s="173"/>
      <c r="O887" s="173"/>
      <c r="P887" s="173"/>
      <c r="Q887" s="173"/>
      <c r="R887" s="173"/>
      <c r="S887" s="173"/>
      <c r="T887" s="173"/>
      <c r="U887" s="173"/>
      <c r="V887" s="173"/>
      <c r="W887" s="173"/>
      <c r="X887" s="173"/>
      <c r="Y887" s="173"/>
      <c r="Z887" s="173"/>
      <c r="AA887" s="173"/>
    </row>
    <row r="888">
      <c r="A888" s="182"/>
      <c r="B888" s="182"/>
      <c r="C888" s="172"/>
      <c r="D888" s="172"/>
      <c r="E888" s="173"/>
      <c r="F888" s="173"/>
      <c r="G888" s="173"/>
      <c r="H888" s="173"/>
      <c r="I888" s="173"/>
      <c r="J888" s="173"/>
      <c r="K888" s="173"/>
      <c r="L888" s="173"/>
      <c r="M888" s="173"/>
      <c r="N888" s="173"/>
      <c r="O888" s="173"/>
      <c r="P888" s="173"/>
      <c r="Q888" s="173"/>
      <c r="R888" s="173"/>
      <c r="S888" s="173"/>
      <c r="T888" s="173"/>
      <c r="U888" s="173"/>
      <c r="V888" s="173"/>
      <c r="W888" s="173"/>
      <c r="X888" s="173"/>
      <c r="Y888" s="173"/>
      <c r="Z888" s="173"/>
      <c r="AA888" s="173"/>
    </row>
    <row r="889">
      <c r="A889" s="182"/>
      <c r="B889" s="182"/>
      <c r="C889" s="172"/>
      <c r="D889" s="172"/>
      <c r="E889" s="173"/>
      <c r="F889" s="173"/>
      <c r="G889" s="173"/>
      <c r="H889" s="173"/>
      <c r="I889" s="173"/>
      <c r="J889" s="173"/>
      <c r="K889" s="173"/>
      <c r="L889" s="173"/>
      <c r="M889" s="173"/>
      <c r="N889" s="173"/>
      <c r="O889" s="173"/>
      <c r="P889" s="173"/>
      <c r="Q889" s="173"/>
      <c r="R889" s="173"/>
      <c r="S889" s="173"/>
      <c r="T889" s="173"/>
      <c r="U889" s="173"/>
      <c r="V889" s="173"/>
      <c r="W889" s="173"/>
      <c r="X889" s="173"/>
      <c r="Y889" s="173"/>
      <c r="Z889" s="173"/>
      <c r="AA889" s="173"/>
    </row>
    <row r="890">
      <c r="A890" s="182"/>
      <c r="B890" s="182"/>
      <c r="C890" s="172"/>
      <c r="D890" s="172"/>
      <c r="E890" s="173"/>
      <c r="F890" s="173"/>
      <c r="G890" s="173"/>
      <c r="H890" s="173"/>
      <c r="I890" s="173"/>
      <c r="J890" s="173"/>
      <c r="K890" s="173"/>
      <c r="L890" s="173"/>
      <c r="M890" s="173"/>
      <c r="N890" s="173"/>
      <c r="O890" s="173"/>
      <c r="P890" s="173"/>
      <c r="Q890" s="173"/>
      <c r="R890" s="173"/>
      <c r="S890" s="173"/>
      <c r="T890" s="173"/>
      <c r="U890" s="173"/>
      <c r="V890" s="173"/>
      <c r="W890" s="173"/>
      <c r="X890" s="173"/>
      <c r="Y890" s="173"/>
      <c r="Z890" s="173"/>
      <c r="AA890" s="173"/>
    </row>
    <row r="891">
      <c r="A891" s="182"/>
      <c r="B891" s="182"/>
      <c r="C891" s="172"/>
      <c r="D891" s="172"/>
      <c r="E891" s="173"/>
      <c r="F891" s="173"/>
      <c r="G891" s="173"/>
      <c r="H891" s="173"/>
      <c r="I891" s="173"/>
      <c r="J891" s="173"/>
      <c r="K891" s="173"/>
      <c r="L891" s="173"/>
      <c r="M891" s="173"/>
      <c r="N891" s="173"/>
      <c r="O891" s="173"/>
      <c r="P891" s="173"/>
      <c r="Q891" s="173"/>
      <c r="R891" s="173"/>
      <c r="S891" s="173"/>
      <c r="T891" s="173"/>
      <c r="U891" s="173"/>
      <c r="V891" s="173"/>
      <c r="W891" s="173"/>
      <c r="X891" s="173"/>
      <c r="Y891" s="173"/>
      <c r="Z891" s="173"/>
      <c r="AA891" s="173"/>
    </row>
    <row r="892">
      <c r="A892" s="182"/>
      <c r="B892" s="182"/>
      <c r="C892" s="172"/>
      <c r="D892" s="172"/>
      <c r="E892" s="173"/>
      <c r="F892" s="173"/>
      <c r="G892" s="173"/>
      <c r="H892" s="173"/>
      <c r="I892" s="173"/>
      <c r="J892" s="173"/>
      <c r="K892" s="173"/>
      <c r="L892" s="173"/>
      <c r="M892" s="173"/>
      <c r="N892" s="173"/>
      <c r="O892" s="173"/>
      <c r="P892" s="173"/>
      <c r="Q892" s="173"/>
      <c r="R892" s="173"/>
      <c r="S892" s="173"/>
      <c r="T892" s="173"/>
      <c r="U892" s="173"/>
      <c r="V892" s="173"/>
      <c r="W892" s="173"/>
      <c r="X892" s="173"/>
      <c r="Y892" s="173"/>
      <c r="Z892" s="173"/>
      <c r="AA892" s="173"/>
    </row>
    <row r="893">
      <c r="A893" s="182"/>
      <c r="B893" s="182"/>
      <c r="C893" s="172"/>
      <c r="D893" s="172"/>
      <c r="E893" s="173"/>
      <c r="F893" s="173"/>
      <c r="G893" s="173"/>
      <c r="H893" s="173"/>
      <c r="I893" s="173"/>
      <c r="J893" s="173"/>
      <c r="K893" s="173"/>
      <c r="L893" s="173"/>
      <c r="M893" s="173"/>
      <c r="N893" s="173"/>
      <c r="O893" s="173"/>
      <c r="P893" s="173"/>
      <c r="Q893" s="173"/>
      <c r="R893" s="173"/>
      <c r="S893" s="173"/>
      <c r="T893" s="173"/>
      <c r="U893" s="173"/>
      <c r="V893" s="173"/>
      <c r="W893" s="173"/>
      <c r="X893" s="173"/>
      <c r="Y893" s="173"/>
      <c r="Z893" s="173"/>
      <c r="AA893" s="173"/>
    </row>
    <row r="894">
      <c r="A894" s="182"/>
      <c r="B894" s="182"/>
      <c r="C894" s="172"/>
      <c r="D894" s="172"/>
      <c r="E894" s="173"/>
      <c r="F894" s="173"/>
      <c r="G894" s="173"/>
      <c r="H894" s="173"/>
      <c r="I894" s="173"/>
      <c r="J894" s="173"/>
      <c r="K894" s="173"/>
      <c r="L894" s="173"/>
      <c r="M894" s="173"/>
      <c r="N894" s="173"/>
      <c r="O894" s="173"/>
      <c r="P894" s="173"/>
      <c r="Q894" s="173"/>
      <c r="R894" s="173"/>
      <c r="S894" s="173"/>
      <c r="T894" s="173"/>
      <c r="U894" s="173"/>
      <c r="V894" s="173"/>
      <c r="W894" s="173"/>
      <c r="X894" s="173"/>
      <c r="Y894" s="173"/>
      <c r="Z894" s="173"/>
      <c r="AA894" s="173"/>
    </row>
    <row r="895">
      <c r="A895" s="182"/>
      <c r="B895" s="182"/>
      <c r="C895" s="172"/>
      <c r="D895" s="172"/>
      <c r="E895" s="173"/>
      <c r="F895" s="173"/>
      <c r="G895" s="173"/>
      <c r="H895" s="173"/>
      <c r="I895" s="173"/>
      <c r="J895" s="173"/>
      <c r="K895" s="173"/>
      <c r="L895" s="173"/>
      <c r="M895" s="173"/>
      <c r="N895" s="173"/>
      <c r="O895" s="173"/>
      <c r="P895" s="173"/>
      <c r="Q895" s="173"/>
      <c r="R895" s="173"/>
      <c r="S895" s="173"/>
      <c r="T895" s="173"/>
      <c r="U895" s="173"/>
      <c r="V895" s="173"/>
      <c r="W895" s="173"/>
      <c r="X895" s="173"/>
      <c r="Y895" s="173"/>
      <c r="Z895" s="173"/>
      <c r="AA895" s="173"/>
    </row>
    <row r="896">
      <c r="A896" s="182"/>
      <c r="B896" s="182"/>
      <c r="C896" s="172"/>
      <c r="D896" s="172"/>
      <c r="E896" s="173"/>
      <c r="F896" s="173"/>
      <c r="G896" s="173"/>
      <c r="H896" s="173"/>
      <c r="I896" s="173"/>
      <c r="J896" s="173"/>
      <c r="K896" s="173"/>
      <c r="L896" s="173"/>
      <c r="M896" s="173"/>
      <c r="N896" s="173"/>
      <c r="O896" s="173"/>
      <c r="P896" s="173"/>
      <c r="Q896" s="173"/>
      <c r="R896" s="173"/>
      <c r="S896" s="173"/>
      <c r="T896" s="173"/>
      <c r="U896" s="173"/>
      <c r="V896" s="173"/>
      <c r="W896" s="173"/>
      <c r="X896" s="173"/>
      <c r="Y896" s="173"/>
      <c r="Z896" s="173"/>
      <c r="AA896" s="173"/>
    </row>
    <row r="897">
      <c r="A897" s="182"/>
      <c r="B897" s="182"/>
      <c r="C897" s="172"/>
      <c r="D897" s="172"/>
      <c r="E897" s="173"/>
      <c r="F897" s="173"/>
      <c r="G897" s="173"/>
      <c r="H897" s="173"/>
      <c r="I897" s="173"/>
      <c r="J897" s="173"/>
      <c r="K897" s="173"/>
      <c r="L897" s="173"/>
      <c r="M897" s="173"/>
      <c r="N897" s="173"/>
      <c r="O897" s="173"/>
      <c r="P897" s="173"/>
      <c r="Q897" s="173"/>
      <c r="R897" s="173"/>
      <c r="S897" s="173"/>
      <c r="T897" s="173"/>
      <c r="U897" s="173"/>
      <c r="V897" s="173"/>
      <c r="W897" s="173"/>
      <c r="X897" s="173"/>
      <c r="Y897" s="173"/>
      <c r="Z897" s="173"/>
      <c r="AA897" s="173"/>
    </row>
    <row r="898">
      <c r="A898" s="182"/>
      <c r="B898" s="182"/>
      <c r="C898" s="172"/>
      <c r="D898" s="172"/>
      <c r="E898" s="173"/>
      <c r="F898" s="173"/>
      <c r="G898" s="173"/>
      <c r="H898" s="173"/>
      <c r="I898" s="173"/>
      <c r="J898" s="173"/>
      <c r="K898" s="173"/>
      <c r="L898" s="173"/>
      <c r="M898" s="173"/>
      <c r="N898" s="173"/>
      <c r="O898" s="173"/>
      <c r="P898" s="173"/>
      <c r="Q898" s="173"/>
      <c r="R898" s="173"/>
      <c r="S898" s="173"/>
      <c r="T898" s="173"/>
      <c r="U898" s="173"/>
      <c r="V898" s="173"/>
      <c r="W898" s="173"/>
      <c r="X898" s="173"/>
      <c r="Y898" s="173"/>
      <c r="Z898" s="173"/>
      <c r="AA898" s="173"/>
    </row>
    <row r="899">
      <c r="A899" s="182"/>
      <c r="B899" s="182"/>
      <c r="C899" s="172"/>
      <c r="D899" s="172"/>
      <c r="E899" s="173"/>
      <c r="F899" s="173"/>
      <c r="G899" s="173"/>
      <c r="H899" s="173"/>
      <c r="I899" s="173"/>
      <c r="J899" s="173"/>
      <c r="K899" s="173"/>
      <c r="L899" s="173"/>
      <c r="M899" s="173"/>
      <c r="N899" s="173"/>
      <c r="O899" s="173"/>
      <c r="P899" s="173"/>
      <c r="Q899" s="173"/>
      <c r="R899" s="173"/>
      <c r="S899" s="173"/>
      <c r="T899" s="173"/>
      <c r="U899" s="173"/>
      <c r="V899" s="173"/>
      <c r="W899" s="173"/>
      <c r="X899" s="173"/>
      <c r="Y899" s="173"/>
      <c r="Z899" s="173"/>
      <c r="AA899" s="173"/>
    </row>
    <row r="900">
      <c r="A900" s="182"/>
      <c r="B900" s="182"/>
      <c r="C900" s="172"/>
      <c r="D900" s="172"/>
      <c r="E900" s="173"/>
      <c r="F900" s="173"/>
      <c r="G900" s="173"/>
      <c r="H900" s="173"/>
      <c r="I900" s="173"/>
      <c r="J900" s="173"/>
      <c r="K900" s="173"/>
      <c r="L900" s="173"/>
      <c r="M900" s="173"/>
      <c r="N900" s="173"/>
      <c r="O900" s="173"/>
      <c r="P900" s="173"/>
      <c r="Q900" s="173"/>
      <c r="R900" s="173"/>
      <c r="S900" s="173"/>
      <c r="T900" s="173"/>
      <c r="U900" s="173"/>
      <c r="V900" s="173"/>
      <c r="W900" s="173"/>
      <c r="X900" s="173"/>
      <c r="Y900" s="173"/>
      <c r="Z900" s="173"/>
      <c r="AA900" s="173"/>
    </row>
    <row r="901">
      <c r="A901" s="182"/>
      <c r="B901" s="182"/>
      <c r="C901" s="172"/>
      <c r="D901" s="172"/>
      <c r="E901" s="173"/>
      <c r="F901" s="173"/>
      <c r="G901" s="173"/>
      <c r="H901" s="173"/>
      <c r="I901" s="173"/>
      <c r="J901" s="173"/>
      <c r="K901" s="173"/>
      <c r="L901" s="173"/>
      <c r="M901" s="173"/>
      <c r="N901" s="173"/>
      <c r="O901" s="173"/>
      <c r="P901" s="173"/>
      <c r="Q901" s="173"/>
      <c r="R901" s="173"/>
      <c r="S901" s="173"/>
      <c r="T901" s="173"/>
      <c r="U901" s="173"/>
      <c r="V901" s="173"/>
      <c r="W901" s="173"/>
      <c r="X901" s="173"/>
      <c r="Y901" s="173"/>
      <c r="Z901" s="173"/>
      <c r="AA901" s="173"/>
    </row>
    <row r="902">
      <c r="A902" s="182"/>
      <c r="B902" s="182"/>
      <c r="C902" s="172"/>
      <c r="D902" s="172"/>
      <c r="E902" s="173"/>
      <c r="F902" s="173"/>
      <c r="G902" s="173"/>
      <c r="H902" s="173"/>
      <c r="I902" s="173"/>
      <c r="J902" s="173"/>
      <c r="K902" s="173"/>
      <c r="L902" s="173"/>
      <c r="M902" s="173"/>
      <c r="N902" s="173"/>
      <c r="O902" s="173"/>
      <c r="P902" s="173"/>
      <c r="Q902" s="173"/>
      <c r="R902" s="173"/>
      <c r="S902" s="173"/>
      <c r="T902" s="173"/>
      <c r="U902" s="173"/>
      <c r="V902" s="173"/>
      <c r="W902" s="173"/>
      <c r="X902" s="173"/>
      <c r="Y902" s="173"/>
      <c r="Z902" s="173"/>
      <c r="AA902" s="173"/>
    </row>
    <row r="903">
      <c r="A903" s="182"/>
      <c r="B903" s="182"/>
      <c r="C903" s="172"/>
      <c r="D903" s="172"/>
      <c r="E903" s="173"/>
      <c r="F903" s="173"/>
      <c r="G903" s="173"/>
      <c r="H903" s="173"/>
      <c r="I903" s="173"/>
      <c r="J903" s="173"/>
      <c r="K903" s="173"/>
      <c r="L903" s="173"/>
      <c r="M903" s="173"/>
      <c r="N903" s="173"/>
      <c r="O903" s="173"/>
      <c r="P903" s="173"/>
      <c r="Q903" s="173"/>
      <c r="R903" s="173"/>
      <c r="S903" s="173"/>
      <c r="T903" s="173"/>
      <c r="U903" s="173"/>
      <c r="V903" s="173"/>
      <c r="W903" s="173"/>
      <c r="X903" s="173"/>
      <c r="Y903" s="173"/>
      <c r="Z903" s="173"/>
      <c r="AA903" s="173"/>
    </row>
    <row r="904">
      <c r="A904" s="182"/>
      <c r="B904" s="182"/>
      <c r="C904" s="172"/>
      <c r="D904" s="172"/>
      <c r="E904" s="173"/>
      <c r="F904" s="173"/>
      <c r="G904" s="173"/>
      <c r="H904" s="173"/>
      <c r="I904" s="173"/>
      <c r="J904" s="173"/>
      <c r="K904" s="173"/>
      <c r="L904" s="173"/>
      <c r="M904" s="173"/>
      <c r="N904" s="173"/>
      <c r="O904" s="173"/>
      <c r="P904" s="173"/>
      <c r="Q904" s="173"/>
      <c r="R904" s="173"/>
      <c r="S904" s="173"/>
      <c r="T904" s="173"/>
      <c r="U904" s="173"/>
      <c r="V904" s="173"/>
      <c r="W904" s="173"/>
      <c r="X904" s="173"/>
      <c r="Y904" s="173"/>
      <c r="Z904" s="173"/>
      <c r="AA904" s="173"/>
    </row>
    <row r="905">
      <c r="A905" s="182"/>
      <c r="B905" s="182"/>
      <c r="C905" s="172"/>
      <c r="D905" s="172"/>
      <c r="E905" s="173"/>
      <c r="F905" s="173"/>
      <c r="G905" s="173"/>
      <c r="H905" s="173"/>
      <c r="I905" s="173"/>
      <c r="J905" s="173"/>
      <c r="K905" s="173"/>
      <c r="L905" s="173"/>
      <c r="M905" s="173"/>
      <c r="N905" s="173"/>
      <c r="O905" s="173"/>
      <c r="P905" s="173"/>
      <c r="Q905" s="173"/>
      <c r="R905" s="173"/>
      <c r="S905" s="173"/>
      <c r="T905" s="173"/>
      <c r="U905" s="173"/>
      <c r="V905" s="173"/>
      <c r="W905" s="173"/>
      <c r="X905" s="173"/>
      <c r="Y905" s="173"/>
      <c r="Z905" s="173"/>
      <c r="AA905" s="173"/>
    </row>
    <row r="906">
      <c r="A906" s="182"/>
      <c r="B906" s="182"/>
      <c r="C906" s="172"/>
      <c r="D906" s="172"/>
      <c r="E906" s="173"/>
      <c r="F906" s="173"/>
      <c r="G906" s="173"/>
      <c r="H906" s="173"/>
      <c r="I906" s="173"/>
      <c r="J906" s="173"/>
      <c r="K906" s="173"/>
      <c r="L906" s="173"/>
      <c r="M906" s="173"/>
      <c r="N906" s="173"/>
      <c r="O906" s="173"/>
      <c r="P906" s="173"/>
      <c r="Q906" s="173"/>
      <c r="R906" s="173"/>
      <c r="S906" s="173"/>
      <c r="T906" s="173"/>
      <c r="U906" s="173"/>
      <c r="V906" s="173"/>
      <c r="W906" s="173"/>
      <c r="X906" s="173"/>
      <c r="Y906" s="173"/>
      <c r="Z906" s="173"/>
      <c r="AA906" s="173"/>
    </row>
    <row r="907">
      <c r="A907" s="182"/>
      <c r="B907" s="182"/>
      <c r="C907" s="172"/>
      <c r="D907" s="172"/>
      <c r="E907" s="173"/>
      <c r="F907" s="173"/>
      <c r="G907" s="173"/>
      <c r="H907" s="173"/>
      <c r="I907" s="173"/>
      <c r="J907" s="173"/>
      <c r="K907" s="173"/>
      <c r="L907" s="173"/>
      <c r="M907" s="173"/>
      <c r="N907" s="173"/>
      <c r="O907" s="173"/>
      <c r="P907" s="173"/>
      <c r="Q907" s="173"/>
      <c r="R907" s="173"/>
      <c r="S907" s="173"/>
      <c r="T907" s="173"/>
      <c r="U907" s="173"/>
      <c r="V907" s="173"/>
      <c r="W907" s="173"/>
      <c r="X907" s="173"/>
      <c r="Y907" s="173"/>
      <c r="Z907" s="173"/>
      <c r="AA907" s="173"/>
    </row>
    <row r="908">
      <c r="A908" s="182"/>
      <c r="B908" s="182"/>
      <c r="C908" s="172"/>
      <c r="D908" s="172"/>
      <c r="E908" s="173"/>
      <c r="F908" s="173"/>
      <c r="G908" s="173"/>
      <c r="H908" s="173"/>
      <c r="I908" s="173"/>
      <c r="J908" s="173"/>
      <c r="K908" s="173"/>
      <c r="L908" s="173"/>
      <c r="M908" s="173"/>
      <c r="N908" s="173"/>
      <c r="O908" s="173"/>
      <c r="P908" s="173"/>
      <c r="Q908" s="173"/>
      <c r="R908" s="173"/>
      <c r="S908" s="173"/>
      <c r="T908" s="173"/>
      <c r="U908" s="173"/>
      <c r="V908" s="173"/>
      <c r="W908" s="173"/>
      <c r="X908" s="173"/>
      <c r="Y908" s="173"/>
      <c r="Z908" s="173"/>
      <c r="AA908" s="173"/>
    </row>
    <row r="909">
      <c r="A909" s="182"/>
      <c r="B909" s="182"/>
      <c r="C909" s="172"/>
      <c r="D909" s="172"/>
      <c r="E909" s="173"/>
      <c r="F909" s="173"/>
      <c r="G909" s="173"/>
      <c r="H909" s="173"/>
      <c r="I909" s="173"/>
      <c r="J909" s="173"/>
      <c r="K909" s="173"/>
      <c r="L909" s="173"/>
      <c r="M909" s="173"/>
      <c r="N909" s="173"/>
      <c r="O909" s="173"/>
      <c r="P909" s="173"/>
      <c r="Q909" s="173"/>
      <c r="R909" s="173"/>
      <c r="S909" s="173"/>
      <c r="T909" s="173"/>
      <c r="U909" s="173"/>
      <c r="V909" s="173"/>
      <c r="W909" s="173"/>
      <c r="X909" s="173"/>
      <c r="Y909" s="173"/>
      <c r="Z909" s="173"/>
      <c r="AA909" s="173"/>
    </row>
    <row r="910">
      <c r="A910" s="182"/>
      <c r="B910" s="182"/>
      <c r="C910" s="172"/>
      <c r="D910" s="172"/>
      <c r="E910" s="173"/>
      <c r="F910" s="173"/>
      <c r="G910" s="173"/>
      <c r="H910" s="173"/>
      <c r="I910" s="173"/>
      <c r="J910" s="173"/>
      <c r="K910" s="173"/>
      <c r="L910" s="173"/>
      <c r="M910" s="173"/>
      <c r="N910" s="173"/>
      <c r="O910" s="173"/>
      <c r="P910" s="173"/>
      <c r="Q910" s="173"/>
      <c r="R910" s="173"/>
      <c r="S910" s="173"/>
      <c r="T910" s="173"/>
      <c r="U910" s="173"/>
      <c r="V910" s="173"/>
      <c r="W910" s="173"/>
      <c r="X910" s="173"/>
      <c r="Y910" s="173"/>
      <c r="Z910" s="173"/>
      <c r="AA910" s="173"/>
    </row>
    <row r="911">
      <c r="A911" s="182"/>
      <c r="B911" s="182"/>
      <c r="C911" s="172"/>
      <c r="D911" s="172"/>
      <c r="E911" s="173"/>
      <c r="F911" s="173"/>
      <c r="G911" s="173"/>
      <c r="H911" s="173"/>
      <c r="I911" s="173"/>
      <c r="J911" s="173"/>
      <c r="K911" s="173"/>
      <c r="L911" s="173"/>
      <c r="M911" s="173"/>
      <c r="N911" s="173"/>
      <c r="O911" s="173"/>
      <c r="P911" s="173"/>
      <c r="Q911" s="173"/>
      <c r="R911" s="173"/>
      <c r="S911" s="173"/>
      <c r="T911" s="173"/>
      <c r="U911" s="173"/>
      <c r="V911" s="173"/>
      <c r="W911" s="173"/>
      <c r="X911" s="173"/>
      <c r="Y911" s="173"/>
      <c r="Z911" s="173"/>
      <c r="AA911" s="173"/>
    </row>
    <row r="912">
      <c r="A912" s="182"/>
      <c r="B912" s="182"/>
      <c r="C912" s="172"/>
      <c r="D912" s="172"/>
      <c r="E912" s="173"/>
      <c r="F912" s="173"/>
      <c r="G912" s="173"/>
      <c r="H912" s="173"/>
      <c r="I912" s="173"/>
      <c r="J912" s="173"/>
      <c r="K912" s="173"/>
      <c r="L912" s="173"/>
      <c r="M912" s="173"/>
      <c r="N912" s="173"/>
      <c r="O912" s="173"/>
      <c r="P912" s="173"/>
      <c r="Q912" s="173"/>
      <c r="R912" s="173"/>
      <c r="S912" s="173"/>
      <c r="T912" s="173"/>
      <c r="U912" s="173"/>
      <c r="V912" s="173"/>
      <c r="W912" s="173"/>
      <c r="X912" s="173"/>
      <c r="Y912" s="173"/>
      <c r="Z912" s="173"/>
      <c r="AA912" s="173"/>
    </row>
    <row r="913">
      <c r="A913" s="182"/>
      <c r="B913" s="182"/>
      <c r="C913" s="172"/>
      <c r="D913" s="172"/>
      <c r="E913" s="173"/>
      <c r="F913" s="173"/>
      <c r="G913" s="173"/>
      <c r="H913" s="173"/>
      <c r="I913" s="173"/>
      <c r="J913" s="173"/>
      <c r="K913" s="173"/>
      <c r="L913" s="173"/>
      <c r="M913" s="173"/>
      <c r="N913" s="173"/>
      <c r="O913" s="173"/>
      <c r="P913" s="173"/>
      <c r="Q913" s="173"/>
      <c r="R913" s="173"/>
      <c r="S913" s="173"/>
      <c r="T913" s="173"/>
      <c r="U913" s="173"/>
      <c r="V913" s="173"/>
      <c r="W913" s="173"/>
      <c r="X913" s="173"/>
      <c r="Y913" s="173"/>
      <c r="Z913" s="173"/>
      <c r="AA913" s="173"/>
    </row>
    <row r="914">
      <c r="A914" s="182"/>
      <c r="B914" s="182"/>
      <c r="C914" s="172"/>
      <c r="D914" s="172"/>
      <c r="E914" s="173"/>
      <c r="F914" s="173"/>
      <c r="G914" s="173"/>
      <c r="H914" s="173"/>
      <c r="I914" s="173"/>
      <c r="J914" s="173"/>
      <c r="K914" s="173"/>
      <c r="L914" s="173"/>
      <c r="M914" s="173"/>
      <c r="N914" s="173"/>
      <c r="O914" s="173"/>
      <c r="P914" s="173"/>
      <c r="Q914" s="173"/>
      <c r="R914" s="173"/>
      <c r="S914" s="173"/>
      <c r="T914" s="173"/>
      <c r="U914" s="173"/>
      <c r="V914" s="173"/>
      <c r="W914" s="173"/>
      <c r="X914" s="173"/>
      <c r="Y914" s="173"/>
      <c r="Z914" s="173"/>
      <c r="AA914" s="173"/>
    </row>
    <row r="915">
      <c r="A915" s="182"/>
      <c r="B915" s="182"/>
      <c r="C915" s="172"/>
      <c r="D915" s="172"/>
      <c r="E915" s="173"/>
      <c r="F915" s="173"/>
      <c r="G915" s="173"/>
      <c r="H915" s="173"/>
      <c r="I915" s="173"/>
      <c r="J915" s="173"/>
      <c r="K915" s="173"/>
      <c r="L915" s="173"/>
      <c r="M915" s="173"/>
      <c r="N915" s="173"/>
      <c r="O915" s="173"/>
      <c r="P915" s="173"/>
      <c r="Q915" s="173"/>
      <c r="R915" s="173"/>
      <c r="S915" s="173"/>
      <c r="T915" s="173"/>
      <c r="U915" s="173"/>
      <c r="V915" s="173"/>
      <c r="W915" s="173"/>
      <c r="X915" s="173"/>
      <c r="Y915" s="173"/>
      <c r="Z915" s="173"/>
      <c r="AA915" s="173"/>
    </row>
    <row r="916">
      <c r="A916" s="182"/>
      <c r="B916" s="182"/>
      <c r="C916" s="172"/>
      <c r="D916" s="172"/>
      <c r="E916" s="173"/>
      <c r="F916" s="173"/>
      <c r="G916" s="173"/>
      <c r="H916" s="173"/>
      <c r="I916" s="173"/>
      <c r="J916" s="173"/>
      <c r="K916" s="173"/>
      <c r="L916" s="173"/>
      <c r="M916" s="173"/>
      <c r="N916" s="173"/>
      <c r="O916" s="173"/>
      <c r="P916" s="173"/>
      <c r="Q916" s="173"/>
      <c r="R916" s="173"/>
      <c r="S916" s="173"/>
      <c r="T916" s="173"/>
      <c r="U916" s="173"/>
      <c r="V916" s="173"/>
      <c r="W916" s="173"/>
      <c r="X916" s="173"/>
      <c r="Y916" s="173"/>
      <c r="Z916" s="173"/>
      <c r="AA916" s="173"/>
    </row>
    <row r="917">
      <c r="A917" s="182"/>
      <c r="B917" s="182"/>
      <c r="C917" s="172"/>
      <c r="D917" s="172"/>
      <c r="E917" s="173"/>
      <c r="F917" s="173"/>
      <c r="G917" s="173"/>
      <c r="H917" s="173"/>
      <c r="I917" s="173"/>
      <c r="J917" s="173"/>
      <c r="K917" s="173"/>
      <c r="L917" s="173"/>
      <c r="M917" s="173"/>
      <c r="N917" s="173"/>
      <c r="O917" s="173"/>
      <c r="P917" s="173"/>
      <c r="Q917" s="173"/>
      <c r="R917" s="173"/>
      <c r="S917" s="173"/>
      <c r="T917" s="173"/>
      <c r="U917" s="173"/>
      <c r="V917" s="173"/>
      <c r="W917" s="173"/>
      <c r="X917" s="173"/>
      <c r="Y917" s="173"/>
      <c r="Z917" s="173"/>
      <c r="AA917" s="173"/>
    </row>
    <row r="918">
      <c r="A918" s="182"/>
      <c r="B918" s="182"/>
      <c r="C918" s="172"/>
      <c r="D918" s="172"/>
      <c r="E918" s="173"/>
      <c r="F918" s="173"/>
      <c r="G918" s="173"/>
      <c r="H918" s="173"/>
      <c r="I918" s="173"/>
      <c r="J918" s="173"/>
      <c r="K918" s="173"/>
      <c r="L918" s="173"/>
      <c r="M918" s="173"/>
      <c r="N918" s="173"/>
      <c r="O918" s="173"/>
      <c r="P918" s="173"/>
      <c r="Q918" s="173"/>
      <c r="R918" s="173"/>
      <c r="S918" s="173"/>
      <c r="T918" s="173"/>
      <c r="U918" s="173"/>
      <c r="V918" s="173"/>
      <c r="W918" s="173"/>
      <c r="X918" s="173"/>
      <c r="Y918" s="173"/>
      <c r="Z918" s="173"/>
      <c r="AA918" s="173"/>
    </row>
    <row r="919">
      <c r="A919" s="182"/>
      <c r="B919" s="182"/>
      <c r="C919" s="172"/>
      <c r="D919" s="172"/>
      <c r="E919" s="173"/>
      <c r="F919" s="173"/>
      <c r="G919" s="173"/>
      <c r="H919" s="173"/>
      <c r="I919" s="173"/>
      <c r="J919" s="173"/>
      <c r="K919" s="173"/>
      <c r="L919" s="173"/>
      <c r="M919" s="173"/>
      <c r="N919" s="173"/>
      <c r="O919" s="173"/>
      <c r="P919" s="173"/>
      <c r="Q919" s="173"/>
      <c r="R919" s="173"/>
      <c r="S919" s="173"/>
      <c r="T919" s="173"/>
      <c r="U919" s="173"/>
      <c r="V919" s="173"/>
      <c r="W919" s="173"/>
      <c r="X919" s="173"/>
      <c r="Y919" s="173"/>
      <c r="Z919" s="173"/>
      <c r="AA919" s="173"/>
    </row>
    <row r="920">
      <c r="A920" s="182"/>
      <c r="B920" s="182"/>
      <c r="C920" s="172"/>
      <c r="D920" s="172"/>
      <c r="E920" s="173"/>
      <c r="F920" s="173"/>
      <c r="G920" s="173"/>
      <c r="H920" s="173"/>
      <c r="I920" s="173"/>
      <c r="J920" s="173"/>
      <c r="K920" s="173"/>
      <c r="L920" s="173"/>
      <c r="M920" s="173"/>
      <c r="N920" s="173"/>
      <c r="O920" s="173"/>
      <c r="P920" s="173"/>
      <c r="Q920" s="173"/>
      <c r="R920" s="173"/>
      <c r="S920" s="173"/>
      <c r="T920" s="173"/>
      <c r="U920" s="173"/>
      <c r="V920" s="173"/>
      <c r="W920" s="173"/>
      <c r="X920" s="173"/>
      <c r="Y920" s="173"/>
      <c r="Z920" s="173"/>
      <c r="AA920" s="173"/>
    </row>
    <row r="921">
      <c r="A921" s="182"/>
      <c r="B921" s="182"/>
      <c r="C921" s="172"/>
      <c r="D921" s="172"/>
      <c r="E921" s="173"/>
      <c r="F921" s="173"/>
      <c r="G921" s="173"/>
      <c r="H921" s="173"/>
      <c r="I921" s="173"/>
      <c r="J921" s="173"/>
      <c r="K921" s="173"/>
      <c r="L921" s="173"/>
      <c r="M921" s="173"/>
      <c r="N921" s="173"/>
      <c r="O921" s="173"/>
      <c r="P921" s="173"/>
      <c r="Q921" s="173"/>
      <c r="R921" s="173"/>
      <c r="S921" s="173"/>
      <c r="T921" s="173"/>
      <c r="U921" s="173"/>
      <c r="V921" s="173"/>
      <c r="W921" s="173"/>
      <c r="X921" s="173"/>
      <c r="Y921" s="173"/>
      <c r="Z921" s="173"/>
      <c r="AA921" s="173"/>
    </row>
    <row r="922">
      <c r="A922" s="182"/>
      <c r="B922" s="182"/>
      <c r="C922" s="172"/>
      <c r="D922" s="172"/>
      <c r="E922" s="173"/>
      <c r="F922" s="173"/>
      <c r="G922" s="173"/>
      <c r="H922" s="173"/>
      <c r="I922" s="173"/>
      <c r="J922" s="173"/>
      <c r="K922" s="173"/>
      <c r="L922" s="173"/>
      <c r="M922" s="173"/>
      <c r="N922" s="173"/>
      <c r="O922" s="173"/>
      <c r="P922" s="173"/>
      <c r="Q922" s="173"/>
      <c r="R922" s="173"/>
      <c r="S922" s="173"/>
      <c r="T922" s="173"/>
      <c r="U922" s="173"/>
      <c r="V922" s="173"/>
      <c r="W922" s="173"/>
      <c r="X922" s="173"/>
      <c r="Y922" s="173"/>
      <c r="Z922" s="173"/>
      <c r="AA922" s="173"/>
    </row>
    <row r="923">
      <c r="A923" s="182"/>
      <c r="B923" s="182"/>
      <c r="C923" s="172"/>
      <c r="D923" s="172"/>
      <c r="E923" s="173"/>
      <c r="F923" s="173"/>
      <c r="G923" s="173"/>
      <c r="H923" s="173"/>
      <c r="I923" s="173"/>
      <c r="J923" s="173"/>
      <c r="K923" s="173"/>
      <c r="L923" s="173"/>
      <c r="M923" s="173"/>
      <c r="N923" s="173"/>
      <c r="O923" s="173"/>
      <c r="P923" s="173"/>
      <c r="Q923" s="173"/>
      <c r="R923" s="173"/>
      <c r="S923" s="173"/>
      <c r="T923" s="173"/>
      <c r="U923" s="173"/>
      <c r="V923" s="173"/>
      <c r="W923" s="173"/>
      <c r="X923" s="173"/>
      <c r="Y923" s="173"/>
      <c r="Z923" s="173"/>
      <c r="AA923" s="173"/>
    </row>
    <row r="924">
      <c r="A924" s="182"/>
      <c r="B924" s="182"/>
      <c r="C924" s="172"/>
      <c r="D924" s="172"/>
      <c r="E924" s="173"/>
      <c r="F924" s="173"/>
      <c r="G924" s="173"/>
      <c r="H924" s="173"/>
      <c r="I924" s="173"/>
      <c r="J924" s="173"/>
      <c r="K924" s="173"/>
      <c r="L924" s="173"/>
      <c r="M924" s="173"/>
      <c r="N924" s="173"/>
      <c r="O924" s="173"/>
      <c r="P924" s="173"/>
      <c r="Q924" s="173"/>
      <c r="R924" s="173"/>
      <c r="S924" s="173"/>
      <c r="T924" s="173"/>
      <c r="U924" s="173"/>
      <c r="V924" s="173"/>
      <c r="W924" s="173"/>
      <c r="X924" s="173"/>
      <c r="Y924" s="173"/>
      <c r="Z924" s="173"/>
      <c r="AA924" s="173"/>
    </row>
    <row r="925">
      <c r="A925" s="182"/>
      <c r="B925" s="182"/>
      <c r="C925" s="172"/>
      <c r="D925" s="172"/>
      <c r="E925" s="173"/>
      <c r="F925" s="173"/>
      <c r="G925" s="173"/>
      <c r="H925" s="173"/>
      <c r="I925" s="173"/>
      <c r="J925" s="173"/>
      <c r="K925" s="173"/>
      <c r="L925" s="173"/>
      <c r="M925" s="173"/>
      <c r="N925" s="173"/>
      <c r="O925" s="173"/>
      <c r="P925" s="173"/>
      <c r="Q925" s="173"/>
      <c r="R925" s="173"/>
      <c r="S925" s="173"/>
      <c r="T925" s="173"/>
      <c r="U925" s="173"/>
      <c r="V925" s="173"/>
      <c r="W925" s="173"/>
      <c r="X925" s="173"/>
      <c r="Y925" s="173"/>
      <c r="Z925" s="173"/>
      <c r="AA925" s="173"/>
    </row>
    <row r="926">
      <c r="A926" s="182"/>
      <c r="B926" s="182"/>
      <c r="C926" s="172"/>
      <c r="D926" s="172"/>
      <c r="E926" s="173"/>
      <c r="F926" s="173"/>
      <c r="G926" s="173"/>
      <c r="H926" s="173"/>
      <c r="I926" s="173"/>
      <c r="J926" s="173"/>
      <c r="K926" s="173"/>
      <c r="L926" s="173"/>
      <c r="M926" s="173"/>
      <c r="N926" s="173"/>
      <c r="O926" s="173"/>
      <c r="P926" s="173"/>
      <c r="Q926" s="173"/>
      <c r="R926" s="173"/>
      <c r="S926" s="173"/>
      <c r="T926" s="173"/>
      <c r="U926" s="173"/>
      <c r="V926" s="173"/>
      <c r="W926" s="173"/>
      <c r="X926" s="173"/>
      <c r="Y926" s="173"/>
      <c r="Z926" s="173"/>
      <c r="AA926" s="173"/>
    </row>
    <row r="927">
      <c r="A927" s="182"/>
      <c r="B927" s="182"/>
      <c r="C927" s="172"/>
      <c r="D927" s="172"/>
      <c r="E927" s="173"/>
      <c r="F927" s="173"/>
      <c r="G927" s="173"/>
      <c r="H927" s="173"/>
      <c r="I927" s="173"/>
      <c r="J927" s="173"/>
      <c r="K927" s="173"/>
      <c r="L927" s="173"/>
      <c r="M927" s="173"/>
      <c r="N927" s="173"/>
      <c r="O927" s="173"/>
      <c r="P927" s="173"/>
      <c r="Q927" s="173"/>
      <c r="R927" s="173"/>
      <c r="S927" s="173"/>
      <c r="T927" s="173"/>
      <c r="U927" s="173"/>
      <c r="V927" s="173"/>
      <c r="W927" s="173"/>
      <c r="X927" s="173"/>
      <c r="Y927" s="173"/>
      <c r="Z927" s="173"/>
      <c r="AA927" s="173"/>
    </row>
    <row r="928">
      <c r="A928" s="182"/>
      <c r="B928" s="182"/>
      <c r="C928" s="172"/>
      <c r="D928" s="172"/>
      <c r="E928" s="173"/>
      <c r="F928" s="173"/>
      <c r="G928" s="173"/>
      <c r="H928" s="173"/>
      <c r="I928" s="173"/>
      <c r="J928" s="173"/>
      <c r="K928" s="173"/>
      <c r="L928" s="173"/>
      <c r="M928" s="173"/>
      <c r="N928" s="173"/>
      <c r="O928" s="173"/>
      <c r="P928" s="173"/>
      <c r="Q928" s="173"/>
      <c r="R928" s="173"/>
      <c r="S928" s="173"/>
      <c r="T928" s="173"/>
      <c r="U928" s="173"/>
      <c r="V928" s="173"/>
      <c r="W928" s="173"/>
      <c r="X928" s="173"/>
      <c r="Y928" s="173"/>
      <c r="Z928" s="173"/>
      <c r="AA928" s="173"/>
    </row>
    <row r="929">
      <c r="A929" s="182"/>
      <c r="B929" s="182"/>
      <c r="C929" s="172"/>
      <c r="D929" s="172"/>
      <c r="E929" s="173"/>
      <c r="F929" s="173"/>
      <c r="G929" s="173"/>
      <c r="H929" s="173"/>
      <c r="I929" s="173"/>
      <c r="J929" s="173"/>
      <c r="K929" s="173"/>
      <c r="L929" s="173"/>
      <c r="M929" s="173"/>
      <c r="N929" s="173"/>
      <c r="O929" s="173"/>
      <c r="P929" s="173"/>
      <c r="Q929" s="173"/>
      <c r="R929" s="173"/>
      <c r="S929" s="173"/>
      <c r="T929" s="173"/>
      <c r="U929" s="173"/>
      <c r="V929" s="173"/>
      <c r="W929" s="173"/>
      <c r="X929" s="173"/>
      <c r="Y929" s="173"/>
      <c r="Z929" s="173"/>
      <c r="AA929" s="173"/>
    </row>
    <row r="930">
      <c r="A930" s="182"/>
      <c r="B930" s="182"/>
      <c r="C930" s="172"/>
      <c r="D930" s="172"/>
      <c r="E930" s="173"/>
      <c r="F930" s="173"/>
      <c r="G930" s="173"/>
      <c r="H930" s="173"/>
      <c r="I930" s="173"/>
      <c r="J930" s="173"/>
      <c r="K930" s="173"/>
      <c r="L930" s="173"/>
      <c r="M930" s="173"/>
      <c r="N930" s="173"/>
      <c r="O930" s="173"/>
      <c r="P930" s="173"/>
      <c r="Q930" s="173"/>
      <c r="R930" s="173"/>
      <c r="S930" s="173"/>
      <c r="T930" s="173"/>
      <c r="U930" s="173"/>
      <c r="V930" s="173"/>
      <c r="W930" s="173"/>
      <c r="X930" s="173"/>
      <c r="Y930" s="173"/>
      <c r="Z930" s="173"/>
      <c r="AA930" s="173"/>
    </row>
    <row r="931">
      <c r="A931" s="182"/>
      <c r="B931" s="182"/>
      <c r="C931" s="172"/>
      <c r="D931" s="172"/>
      <c r="E931" s="173"/>
      <c r="F931" s="173"/>
      <c r="G931" s="173"/>
      <c r="H931" s="173"/>
      <c r="I931" s="173"/>
      <c r="J931" s="173"/>
      <c r="K931" s="173"/>
      <c r="L931" s="173"/>
      <c r="M931" s="173"/>
      <c r="N931" s="173"/>
      <c r="O931" s="173"/>
      <c r="P931" s="173"/>
      <c r="Q931" s="173"/>
      <c r="R931" s="173"/>
      <c r="S931" s="173"/>
      <c r="T931" s="173"/>
      <c r="U931" s="173"/>
      <c r="V931" s="173"/>
      <c r="W931" s="173"/>
      <c r="X931" s="173"/>
      <c r="Y931" s="173"/>
      <c r="Z931" s="173"/>
      <c r="AA931" s="173"/>
    </row>
    <row r="932">
      <c r="A932" s="182"/>
      <c r="B932" s="182"/>
      <c r="C932" s="172"/>
      <c r="D932" s="172"/>
      <c r="E932" s="173"/>
      <c r="F932" s="173"/>
      <c r="G932" s="173"/>
      <c r="H932" s="173"/>
      <c r="I932" s="173"/>
      <c r="J932" s="173"/>
      <c r="K932" s="173"/>
      <c r="L932" s="173"/>
      <c r="M932" s="173"/>
      <c r="N932" s="173"/>
      <c r="O932" s="173"/>
      <c r="P932" s="173"/>
      <c r="Q932" s="173"/>
      <c r="R932" s="173"/>
      <c r="S932" s="173"/>
      <c r="T932" s="173"/>
      <c r="U932" s="173"/>
      <c r="V932" s="173"/>
      <c r="W932" s="173"/>
      <c r="X932" s="173"/>
      <c r="Y932" s="173"/>
      <c r="Z932" s="173"/>
      <c r="AA932" s="173"/>
    </row>
    <row r="933">
      <c r="A933" s="182"/>
      <c r="B933" s="182"/>
      <c r="C933" s="172"/>
      <c r="D933" s="172"/>
      <c r="E933" s="173"/>
      <c r="F933" s="173"/>
      <c r="G933" s="173"/>
      <c r="H933" s="173"/>
      <c r="I933" s="173"/>
      <c r="J933" s="173"/>
      <c r="K933" s="173"/>
      <c r="L933" s="173"/>
      <c r="M933" s="173"/>
      <c r="N933" s="173"/>
      <c r="O933" s="173"/>
      <c r="P933" s="173"/>
      <c r="Q933" s="173"/>
      <c r="R933" s="173"/>
      <c r="S933" s="173"/>
      <c r="T933" s="173"/>
      <c r="U933" s="173"/>
      <c r="V933" s="173"/>
      <c r="W933" s="173"/>
      <c r="X933" s="173"/>
      <c r="Y933" s="173"/>
      <c r="Z933" s="173"/>
      <c r="AA933" s="173"/>
    </row>
    <row r="934">
      <c r="A934" s="182"/>
      <c r="B934" s="182"/>
      <c r="C934" s="172"/>
      <c r="D934" s="172"/>
      <c r="E934" s="173"/>
      <c r="F934" s="173"/>
      <c r="G934" s="173"/>
      <c r="H934" s="173"/>
      <c r="I934" s="173"/>
      <c r="J934" s="173"/>
      <c r="K934" s="173"/>
      <c r="L934" s="173"/>
      <c r="M934" s="173"/>
      <c r="N934" s="173"/>
      <c r="O934" s="173"/>
      <c r="P934" s="173"/>
      <c r="Q934" s="173"/>
      <c r="R934" s="173"/>
      <c r="S934" s="173"/>
      <c r="T934" s="173"/>
      <c r="U934" s="173"/>
      <c r="V934" s="173"/>
      <c r="W934" s="173"/>
      <c r="X934" s="173"/>
      <c r="Y934" s="173"/>
      <c r="Z934" s="173"/>
      <c r="AA934" s="173"/>
    </row>
    <row r="935">
      <c r="A935" s="182"/>
      <c r="B935" s="182"/>
      <c r="C935" s="172"/>
      <c r="D935" s="172"/>
      <c r="E935" s="173"/>
      <c r="F935" s="173"/>
      <c r="G935" s="173"/>
      <c r="H935" s="173"/>
      <c r="I935" s="173"/>
      <c r="J935" s="173"/>
      <c r="K935" s="173"/>
      <c r="L935" s="173"/>
      <c r="M935" s="173"/>
      <c r="N935" s="173"/>
      <c r="O935" s="173"/>
      <c r="P935" s="173"/>
      <c r="Q935" s="173"/>
      <c r="R935" s="173"/>
      <c r="S935" s="173"/>
      <c r="T935" s="173"/>
      <c r="U935" s="173"/>
      <c r="V935" s="173"/>
      <c r="W935" s="173"/>
      <c r="X935" s="173"/>
      <c r="Y935" s="173"/>
      <c r="Z935" s="173"/>
      <c r="AA935" s="173"/>
    </row>
    <row r="936">
      <c r="A936" s="182"/>
      <c r="B936" s="182"/>
      <c r="C936" s="172"/>
      <c r="D936" s="172"/>
      <c r="E936" s="173"/>
      <c r="F936" s="173"/>
      <c r="G936" s="173"/>
      <c r="H936" s="173"/>
      <c r="I936" s="173"/>
      <c r="J936" s="173"/>
      <c r="K936" s="173"/>
      <c r="L936" s="173"/>
      <c r="M936" s="173"/>
      <c r="N936" s="173"/>
      <c r="O936" s="173"/>
      <c r="P936" s="173"/>
      <c r="Q936" s="173"/>
      <c r="R936" s="173"/>
      <c r="S936" s="173"/>
      <c r="T936" s="173"/>
      <c r="U936" s="173"/>
      <c r="V936" s="173"/>
      <c r="W936" s="173"/>
      <c r="X936" s="173"/>
      <c r="Y936" s="173"/>
      <c r="Z936" s="173"/>
      <c r="AA936" s="173"/>
    </row>
    <row r="937">
      <c r="A937" s="182"/>
      <c r="B937" s="182"/>
      <c r="C937" s="172"/>
      <c r="D937" s="172"/>
      <c r="E937" s="173"/>
      <c r="F937" s="173"/>
      <c r="G937" s="173"/>
      <c r="H937" s="173"/>
      <c r="I937" s="173"/>
      <c r="J937" s="173"/>
      <c r="K937" s="173"/>
      <c r="L937" s="173"/>
      <c r="M937" s="173"/>
      <c r="N937" s="173"/>
      <c r="O937" s="173"/>
      <c r="P937" s="173"/>
      <c r="Q937" s="173"/>
      <c r="R937" s="173"/>
      <c r="S937" s="173"/>
      <c r="T937" s="173"/>
      <c r="U937" s="173"/>
      <c r="V937" s="173"/>
      <c r="W937" s="173"/>
      <c r="X937" s="173"/>
      <c r="Y937" s="173"/>
      <c r="Z937" s="173"/>
      <c r="AA937" s="173"/>
    </row>
    <row r="938">
      <c r="A938" s="182"/>
      <c r="B938" s="182"/>
      <c r="C938" s="172"/>
      <c r="D938" s="172"/>
      <c r="E938" s="173"/>
      <c r="F938" s="173"/>
      <c r="G938" s="173"/>
      <c r="H938" s="173"/>
      <c r="I938" s="173"/>
      <c r="J938" s="173"/>
      <c r="K938" s="173"/>
      <c r="L938" s="173"/>
      <c r="M938" s="173"/>
      <c r="N938" s="173"/>
      <c r="O938" s="173"/>
      <c r="P938" s="173"/>
      <c r="Q938" s="173"/>
      <c r="R938" s="173"/>
      <c r="S938" s="173"/>
      <c r="T938" s="173"/>
      <c r="U938" s="173"/>
      <c r="V938" s="173"/>
      <c r="W938" s="173"/>
      <c r="X938" s="173"/>
      <c r="Y938" s="173"/>
      <c r="Z938" s="173"/>
      <c r="AA938" s="173"/>
    </row>
    <row r="939">
      <c r="A939" s="182"/>
      <c r="B939" s="182"/>
      <c r="C939" s="172"/>
      <c r="D939" s="172"/>
      <c r="E939" s="173"/>
      <c r="F939" s="173"/>
      <c r="G939" s="173"/>
      <c r="H939" s="173"/>
      <c r="I939" s="173"/>
      <c r="J939" s="173"/>
      <c r="K939" s="173"/>
      <c r="L939" s="173"/>
      <c r="M939" s="173"/>
      <c r="N939" s="173"/>
      <c r="O939" s="173"/>
      <c r="P939" s="173"/>
      <c r="Q939" s="173"/>
      <c r="R939" s="173"/>
      <c r="S939" s="173"/>
      <c r="T939" s="173"/>
      <c r="U939" s="173"/>
      <c r="V939" s="173"/>
      <c r="W939" s="173"/>
      <c r="X939" s="173"/>
      <c r="Y939" s="173"/>
      <c r="Z939" s="173"/>
      <c r="AA939" s="173"/>
    </row>
    <row r="940">
      <c r="A940" s="182"/>
      <c r="B940" s="182"/>
      <c r="C940" s="172"/>
      <c r="D940" s="172"/>
      <c r="E940" s="173"/>
      <c r="F940" s="173"/>
      <c r="G940" s="173"/>
      <c r="H940" s="173"/>
      <c r="I940" s="173"/>
      <c r="J940" s="173"/>
      <c r="K940" s="173"/>
      <c r="L940" s="173"/>
      <c r="M940" s="173"/>
      <c r="N940" s="173"/>
      <c r="O940" s="173"/>
      <c r="P940" s="173"/>
      <c r="Q940" s="173"/>
      <c r="R940" s="173"/>
      <c r="S940" s="173"/>
      <c r="T940" s="173"/>
      <c r="U940" s="173"/>
      <c r="V940" s="173"/>
      <c r="W940" s="173"/>
      <c r="X940" s="173"/>
      <c r="Y940" s="173"/>
      <c r="Z940" s="173"/>
      <c r="AA940" s="173"/>
    </row>
    <row r="941">
      <c r="A941" s="182"/>
      <c r="B941" s="182"/>
      <c r="C941" s="172"/>
      <c r="D941" s="172"/>
      <c r="E941" s="173"/>
      <c r="F941" s="173"/>
      <c r="G941" s="173"/>
      <c r="H941" s="173"/>
      <c r="I941" s="173"/>
      <c r="J941" s="173"/>
      <c r="K941" s="173"/>
      <c r="L941" s="173"/>
      <c r="M941" s="173"/>
      <c r="N941" s="173"/>
      <c r="O941" s="173"/>
      <c r="P941" s="173"/>
      <c r="Q941" s="173"/>
      <c r="R941" s="173"/>
      <c r="S941" s="173"/>
      <c r="T941" s="173"/>
      <c r="U941" s="173"/>
      <c r="V941" s="173"/>
      <c r="W941" s="173"/>
      <c r="X941" s="173"/>
      <c r="Y941" s="173"/>
      <c r="Z941" s="173"/>
      <c r="AA941" s="173"/>
    </row>
    <row r="942">
      <c r="A942" s="182"/>
      <c r="B942" s="182"/>
      <c r="C942" s="172"/>
      <c r="D942" s="172"/>
      <c r="E942" s="173"/>
      <c r="F942" s="173"/>
      <c r="G942" s="173"/>
      <c r="H942" s="173"/>
      <c r="I942" s="173"/>
      <c r="J942" s="173"/>
      <c r="K942" s="173"/>
      <c r="L942" s="173"/>
      <c r="M942" s="173"/>
      <c r="N942" s="173"/>
      <c r="O942" s="173"/>
      <c r="P942" s="173"/>
      <c r="Q942" s="173"/>
      <c r="R942" s="173"/>
      <c r="S942" s="173"/>
      <c r="T942" s="173"/>
      <c r="U942" s="173"/>
      <c r="V942" s="173"/>
      <c r="W942" s="173"/>
      <c r="X942" s="173"/>
      <c r="Y942" s="173"/>
      <c r="Z942" s="173"/>
      <c r="AA942" s="173"/>
    </row>
    <row r="943">
      <c r="A943" s="182"/>
      <c r="B943" s="182"/>
      <c r="C943" s="172"/>
      <c r="D943" s="172"/>
      <c r="E943" s="173"/>
      <c r="F943" s="173"/>
      <c r="G943" s="173"/>
      <c r="H943" s="173"/>
      <c r="I943" s="173"/>
      <c r="J943" s="173"/>
      <c r="K943" s="173"/>
      <c r="L943" s="173"/>
      <c r="M943" s="173"/>
      <c r="N943" s="173"/>
      <c r="O943" s="173"/>
      <c r="P943" s="173"/>
      <c r="Q943" s="173"/>
      <c r="R943" s="173"/>
      <c r="S943" s="173"/>
      <c r="T943" s="173"/>
      <c r="U943" s="173"/>
      <c r="V943" s="173"/>
      <c r="W943" s="173"/>
      <c r="X943" s="173"/>
      <c r="Y943" s="173"/>
      <c r="Z943" s="173"/>
      <c r="AA943" s="173"/>
    </row>
    <row r="944">
      <c r="A944" s="182"/>
      <c r="B944" s="182"/>
      <c r="C944" s="172"/>
      <c r="D944" s="172"/>
      <c r="E944" s="173"/>
      <c r="F944" s="173"/>
      <c r="G944" s="173"/>
      <c r="H944" s="173"/>
      <c r="I944" s="173"/>
      <c r="J944" s="173"/>
      <c r="K944" s="173"/>
      <c r="L944" s="173"/>
      <c r="M944" s="173"/>
      <c r="N944" s="173"/>
      <c r="O944" s="173"/>
      <c r="P944" s="173"/>
      <c r="Q944" s="173"/>
      <c r="R944" s="173"/>
      <c r="S944" s="173"/>
      <c r="T944" s="173"/>
      <c r="U944" s="173"/>
      <c r="V944" s="173"/>
      <c r="W944" s="173"/>
      <c r="X944" s="173"/>
      <c r="Y944" s="173"/>
      <c r="Z944" s="173"/>
      <c r="AA944" s="173"/>
    </row>
    <row r="945">
      <c r="A945" s="182"/>
      <c r="B945" s="182"/>
      <c r="C945" s="172"/>
      <c r="D945" s="172"/>
      <c r="E945" s="173"/>
      <c r="F945" s="173"/>
      <c r="G945" s="173"/>
      <c r="H945" s="173"/>
      <c r="I945" s="173"/>
      <c r="J945" s="173"/>
      <c r="K945" s="173"/>
      <c r="L945" s="173"/>
      <c r="M945" s="173"/>
      <c r="N945" s="173"/>
      <c r="O945" s="173"/>
      <c r="P945" s="173"/>
      <c r="Q945" s="173"/>
      <c r="R945" s="173"/>
      <c r="S945" s="173"/>
      <c r="T945" s="173"/>
      <c r="U945" s="173"/>
      <c r="V945" s="173"/>
      <c r="W945" s="173"/>
      <c r="X945" s="173"/>
      <c r="Y945" s="173"/>
      <c r="Z945" s="173"/>
      <c r="AA945" s="173"/>
    </row>
    <row r="946">
      <c r="A946" s="182"/>
      <c r="B946" s="182"/>
      <c r="C946" s="172"/>
      <c r="D946" s="172"/>
      <c r="E946" s="173"/>
      <c r="F946" s="173"/>
      <c r="G946" s="173"/>
      <c r="H946" s="173"/>
      <c r="I946" s="173"/>
      <c r="J946" s="173"/>
      <c r="K946" s="173"/>
      <c r="L946" s="173"/>
      <c r="M946" s="173"/>
      <c r="N946" s="173"/>
      <c r="O946" s="173"/>
      <c r="P946" s="173"/>
      <c r="Q946" s="173"/>
      <c r="R946" s="173"/>
      <c r="S946" s="173"/>
      <c r="T946" s="173"/>
      <c r="U946" s="173"/>
      <c r="V946" s="173"/>
      <c r="W946" s="173"/>
      <c r="X946" s="173"/>
      <c r="Y946" s="173"/>
      <c r="Z946" s="173"/>
      <c r="AA946" s="173"/>
    </row>
    <row r="947">
      <c r="A947" s="182"/>
      <c r="B947" s="182"/>
      <c r="C947" s="172"/>
      <c r="D947" s="172"/>
      <c r="E947" s="173"/>
      <c r="F947" s="173"/>
      <c r="G947" s="173"/>
      <c r="H947" s="173"/>
      <c r="I947" s="173"/>
      <c r="J947" s="173"/>
      <c r="K947" s="173"/>
      <c r="L947" s="173"/>
      <c r="M947" s="173"/>
      <c r="N947" s="173"/>
      <c r="O947" s="173"/>
      <c r="P947" s="173"/>
      <c r="Q947" s="173"/>
      <c r="R947" s="173"/>
      <c r="S947" s="173"/>
      <c r="T947" s="173"/>
      <c r="U947" s="173"/>
      <c r="V947" s="173"/>
      <c r="W947" s="173"/>
      <c r="X947" s="173"/>
      <c r="Y947" s="173"/>
      <c r="Z947" s="173"/>
      <c r="AA947" s="173"/>
    </row>
    <row r="948">
      <c r="A948" s="182"/>
      <c r="B948" s="182"/>
      <c r="C948" s="172"/>
      <c r="D948" s="172"/>
      <c r="E948" s="173"/>
      <c r="F948" s="173"/>
      <c r="G948" s="173"/>
      <c r="H948" s="173"/>
      <c r="I948" s="173"/>
      <c r="J948" s="173"/>
      <c r="K948" s="173"/>
      <c r="L948" s="173"/>
      <c r="M948" s="173"/>
      <c r="N948" s="173"/>
      <c r="O948" s="173"/>
      <c r="P948" s="173"/>
      <c r="Q948" s="173"/>
      <c r="R948" s="173"/>
      <c r="S948" s="173"/>
      <c r="T948" s="173"/>
      <c r="U948" s="173"/>
      <c r="V948" s="173"/>
      <c r="W948" s="173"/>
      <c r="X948" s="173"/>
      <c r="Y948" s="173"/>
      <c r="Z948" s="173"/>
      <c r="AA948" s="173"/>
    </row>
    <row r="949">
      <c r="A949" s="182"/>
      <c r="B949" s="182"/>
      <c r="C949" s="172"/>
      <c r="D949" s="172"/>
      <c r="E949" s="173"/>
      <c r="F949" s="173"/>
      <c r="G949" s="173"/>
      <c r="H949" s="173"/>
      <c r="I949" s="173"/>
      <c r="J949" s="173"/>
      <c r="K949" s="173"/>
      <c r="L949" s="173"/>
      <c r="M949" s="173"/>
      <c r="N949" s="173"/>
      <c r="O949" s="173"/>
      <c r="P949" s="173"/>
      <c r="Q949" s="173"/>
      <c r="R949" s="173"/>
      <c r="S949" s="173"/>
      <c r="T949" s="173"/>
      <c r="U949" s="173"/>
      <c r="V949" s="173"/>
      <c r="W949" s="173"/>
      <c r="X949" s="173"/>
      <c r="Y949" s="173"/>
      <c r="Z949" s="173"/>
      <c r="AA949" s="173"/>
    </row>
    <row r="950">
      <c r="A950" s="182"/>
      <c r="B950" s="182"/>
      <c r="C950" s="172"/>
      <c r="D950" s="172"/>
      <c r="E950" s="173"/>
      <c r="F950" s="173"/>
      <c r="G950" s="173"/>
      <c r="H950" s="173"/>
      <c r="I950" s="173"/>
      <c r="J950" s="173"/>
      <c r="K950" s="173"/>
      <c r="L950" s="173"/>
      <c r="M950" s="173"/>
      <c r="N950" s="173"/>
      <c r="O950" s="173"/>
      <c r="P950" s="173"/>
      <c r="Q950" s="173"/>
      <c r="R950" s="173"/>
      <c r="S950" s="173"/>
      <c r="T950" s="173"/>
      <c r="U950" s="173"/>
      <c r="V950" s="173"/>
      <c r="W950" s="173"/>
      <c r="X950" s="173"/>
      <c r="Y950" s="173"/>
      <c r="Z950" s="173"/>
      <c r="AA950" s="173"/>
    </row>
    <row r="951">
      <c r="A951" s="182"/>
      <c r="B951" s="182"/>
      <c r="C951" s="172"/>
      <c r="D951" s="172"/>
      <c r="E951" s="173"/>
      <c r="F951" s="173"/>
      <c r="G951" s="173"/>
      <c r="H951" s="173"/>
      <c r="I951" s="173"/>
      <c r="J951" s="173"/>
      <c r="K951" s="173"/>
      <c r="L951" s="173"/>
      <c r="M951" s="173"/>
      <c r="N951" s="173"/>
      <c r="O951" s="173"/>
      <c r="P951" s="173"/>
      <c r="Q951" s="173"/>
      <c r="R951" s="173"/>
      <c r="S951" s="173"/>
      <c r="T951" s="173"/>
      <c r="U951" s="173"/>
      <c r="V951" s="173"/>
      <c r="W951" s="173"/>
      <c r="X951" s="173"/>
      <c r="Y951" s="173"/>
      <c r="Z951" s="173"/>
      <c r="AA951" s="173"/>
    </row>
    <row r="952">
      <c r="A952" s="182"/>
      <c r="B952" s="182"/>
      <c r="C952" s="172"/>
      <c r="D952" s="172"/>
      <c r="E952" s="173"/>
      <c r="F952" s="173"/>
      <c r="G952" s="173"/>
      <c r="H952" s="173"/>
      <c r="I952" s="173"/>
      <c r="J952" s="173"/>
      <c r="K952" s="173"/>
      <c r="L952" s="173"/>
      <c r="M952" s="173"/>
      <c r="N952" s="173"/>
      <c r="O952" s="173"/>
      <c r="P952" s="173"/>
      <c r="Q952" s="173"/>
      <c r="R952" s="173"/>
      <c r="S952" s="173"/>
      <c r="T952" s="173"/>
      <c r="U952" s="173"/>
      <c r="V952" s="173"/>
      <c r="W952" s="173"/>
      <c r="X952" s="173"/>
      <c r="Y952" s="173"/>
      <c r="Z952" s="173"/>
      <c r="AA952" s="173"/>
    </row>
    <row r="953">
      <c r="A953" s="182"/>
      <c r="B953" s="182"/>
      <c r="C953" s="172"/>
      <c r="D953" s="172"/>
      <c r="E953" s="173"/>
      <c r="F953" s="173"/>
      <c r="G953" s="173"/>
      <c r="H953" s="173"/>
      <c r="I953" s="173"/>
      <c r="J953" s="173"/>
      <c r="K953" s="173"/>
      <c r="L953" s="173"/>
      <c r="M953" s="173"/>
      <c r="N953" s="173"/>
      <c r="O953" s="173"/>
      <c r="P953" s="173"/>
      <c r="Q953" s="173"/>
      <c r="R953" s="173"/>
      <c r="S953" s="173"/>
      <c r="T953" s="173"/>
      <c r="U953" s="173"/>
      <c r="V953" s="173"/>
      <c r="W953" s="173"/>
      <c r="X953" s="173"/>
      <c r="Y953" s="173"/>
      <c r="Z953" s="173"/>
      <c r="AA953" s="173"/>
    </row>
    <row r="954">
      <c r="A954" s="182"/>
      <c r="B954" s="182"/>
      <c r="C954" s="172"/>
      <c r="D954" s="172"/>
      <c r="E954" s="173"/>
      <c r="F954" s="173"/>
      <c r="G954" s="173"/>
      <c r="H954" s="173"/>
      <c r="I954" s="173"/>
      <c r="J954" s="173"/>
      <c r="K954" s="173"/>
      <c r="L954" s="173"/>
      <c r="M954" s="173"/>
      <c r="N954" s="173"/>
      <c r="O954" s="173"/>
      <c r="P954" s="173"/>
      <c r="Q954" s="173"/>
      <c r="R954" s="173"/>
      <c r="S954" s="173"/>
      <c r="T954" s="173"/>
      <c r="U954" s="173"/>
      <c r="V954" s="173"/>
      <c r="W954" s="173"/>
      <c r="X954" s="173"/>
      <c r="Y954" s="173"/>
      <c r="Z954" s="173"/>
      <c r="AA954" s="173"/>
    </row>
    <row r="955">
      <c r="A955" s="182"/>
      <c r="B955" s="182"/>
      <c r="C955" s="172"/>
      <c r="D955" s="172"/>
      <c r="E955" s="173"/>
      <c r="F955" s="173"/>
      <c r="G955" s="173"/>
      <c r="H955" s="173"/>
      <c r="I955" s="173"/>
      <c r="J955" s="173"/>
      <c r="K955" s="173"/>
      <c r="L955" s="173"/>
      <c r="M955" s="173"/>
      <c r="N955" s="173"/>
      <c r="O955" s="173"/>
      <c r="P955" s="173"/>
      <c r="Q955" s="173"/>
      <c r="R955" s="173"/>
      <c r="S955" s="173"/>
      <c r="T955" s="173"/>
      <c r="U955" s="173"/>
      <c r="V955" s="173"/>
      <c r="W955" s="173"/>
      <c r="X955" s="173"/>
      <c r="Y955" s="173"/>
      <c r="Z955" s="173"/>
      <c r="AA955" s="173"/>
    </row>
    <row r="956">
      <c r="A956" s="182"/>
      <c r="B956" s="182"/>
      <c r="C956" s="172"/>
      <c r="D956" s="172"/>
      <c r="E956" s="173"/>
      <c r="F956" s="173"/>
      <c r="G956" s="173"/>
      <c r="H956" s="173"/>
      <c r="I956" s="173"/>
      <c r="J956" s="173"/>
      <c r="K956" s="173"/>
      <c r="L956" s="173"/>
      <c r="M956" s="173"/>
      <c r="N956" s="173"/>
      <c r="O956" s="173"/>
      <c r="P956" s="173"/>
      <c r="Q956" s="173"/>
      <c r="R956" s="173"/>
      <c r="S956" s="173"/>
      <c r="T956" s="173"/>
      <c r="U956" s="173"/>
      <c r="V956" s="173"/>
      <c r="W956" s="173"/>
      <c r="X956" s="173"/>
      <c r="Y956" s="173"/>
      <c r="Z956" s="173"/>
      <c r="AA956" s="173"/>
    </row>
    <row r="957">
      <c r="A957" s="182"/>
      <c r="B957" s="182"/>
      <c r="C957" s="172"/>
      <c r="D957" s="172"/>
      <c r="E957" s="173"/>
      <c r="F957" s="173"/>
      <c r="G957" s="173"/>
      <c r="H957" s="173"/>
      <c r="I957" s="173"/>
      <c r="J957" s="173"/>
      <c r="K957" s="173"/>
      <c r="L957" s="173"/>
      <c r="M957" s="173"/>
      <c r="N957" s="173"/>
      <c r="O957" s="173"/>
      <c r="P957" s="173"/>
      <c r="Q957" s="173"/>
      <c r="R957" s="173"/>
      <c r="S957" s="173"/>
      <c r="T957" s="173"/>
      <c r="U957" s="173"/>
      <c r="V957" s="173"/>
      <c r="W957" s="173"/>
      <c r="X957" s="173"/>
      <c r="Y957" s="173"/>
      <c r="Z957" s="173"/>
      <c r="AA957" s="173"/>
    </row>
    <row r="958">
      <c r="A958" s="182"/>
      <c r="B958" s="182"/>
      <c r="C958" s="172"/>
      <c r="D958" s="172"/>
      <c r="E958" s="173"/>
      <c r="F958" s="173"/>
      <c r="G958" s="173"/>
      <c r="H958" s="173"/>
      <c r="I958" s="173"/>
      <c r="J958" s="173"/>
      <c r="K958" s="173"/>
      <c r="L958" s="173"/>
      <c r="M958" s="173"/>
      <c r="N958" s="173"/>
      <c r="O958" s="173"/>
      <c r="P958" s="173"/>
      <c r="Q958" s="173"/>
      <c r="R958" s="173"/>
      <c r="S958" s="173"/>
      <c r="T958" s="173"/>
      <c r="U958" s="173"/>
      <c r="V958" s="173"/>
      <c r="W958" s="173"/>
      <c r="X958" s="173"/>
      <c r="Y958" s="173"/>
      <c r="Z958" s="173"/>
      <c r="AA958" s="173"/>
    </row>
    <row r="959">
      <c r="A959" s="182"/>
      <c r="B959" s="182"/>
      <c r="C959" s="172"/>
      <c r="D959" s="172"/>
      <c r="E959" s="173"/>
      <c r="F959" s="173"/>
      <c r="G959" s="173"/>
      <c r="H959" s="173"/>
      <c r="I959" s="173"/>
      <c r="J959" s="173"/>
      <c r="K959" s="173"/>
      <c r="L959" s="173"/>
      <c r="M959" s="173"/>
      <c r="N959" s="173"/>
      <c r="O959" s="173"/>
      <c r="P959" s="173"/>
      <c r="Q959" s="173"/>
      <c r="R959" s="173"/>
      <c r="S959" s="173"/>
      <c r="T959" s="173"/>
      <c r="U959" s="173"/>
      <c r="V959" s="173"/>
      <c r="W959" s="173"/>
      <c r="X959" s="173"/>
      <c r="Y959" s="173"/>
      <c r="Z959" s="173"/>
      <c r="AA959" s="173"/>
    </row>
    <row r="960">
      <c r="A960" s="182"/>
      <c r="B960" s="182"/>
      <c r="C960" s="172"/>
      <c r="D960" s="172"/>
      <c r="E960" s="173"/>
      <c r="F960" s="173"/>
      <c r="G960" s="173"/>
      <c r="H960" s="173"/>
      <c r="I960" s="173"/>
      <c r="J960" s="173"/>
      <c r="K960" s="173"/>
      <c r="L960" s="173"/>
      <c r="M960" s="173"/>
      <c r="N960" s="173"/>
      <c r="O960" s="173"/>
      <c r="P960" s="173"/>
      <c r="Q960" s="173"/>
      <c r="R960" s="173"/>
      <c r="S960" s="173"/>
      <c r="T960" s="173"/>
      <c r="U960" s="173"/>
      <c r="V960" s="173"/>
      <c r="W960" s="173"/>
      <c r="X960" s="173"/>
      <c r="Y960" s="173"/>
      <c r="Z960" s="173"/>
      <c r="AA960" s="173"/>
    </row>
    <row r="961">
      <c r="A961" s="182"/>
      <c r="B961" s="182"/>
      <c r="C961" s="172"/>
      <c r="D961" s="172"/>
      <c r="E961" s="173"/>
      <c r="F961" s="173"/>
      <c r="G961" s="173"/>
      <c r="H961" s="173"/>
      <c r="I961" s="173"/>
      <c r="J961" s="173"/>
      <c r="K961" s="173"/>
      <c r="L961" s="173"/>
      <c r="M961" s="173"/>
      <c r="N961" s="173"/>
      <c r="O961" s="173"/>
      <c r="P961" s="173"/>
      <c r="Q961" s="173"/>
      <c r="R961" s="173"/>
      <c r="S961" s="173"/>
      <c r="T961" s="173"/>
      <c r="U961" s="173"/>
      <c r="V961" s="173"/>
      <c r="W961" s="173"/>
      <c r="X961" s="173"/>
      <c r="Y961" s="173"/>
      <c r="Z961" s="173"/>
      <c r="AA961" s="173"/>
    </row>
    <row r="962">
      <c r="A962" s="182"/>
      <c r="B962" s="182"/>
      <c r="C962" s="172"/>
      <c r="D962" s="172"/>
      <c r="E962" s="173"/>
      <c r="F962" s="173"/>
      <c r="G962" s="173"/>
      <c r="H962" s="173"/>
      <c r="I962" s="173"/>
      <c r="J962" s="173"/>
      <c r="K962" s="173"/>
      <c r="L962" s="173"/>
      <c r="M962" s="173"/>
      <c r="N962" s="173"/>
      <c r="O962" s="173"/>
      <c r="P962" s="173"/>
      <c r="Q962" s="173"/>
      <c r="R962" s="173"/>
      <c r="S962" s="173"/>
      <c r="T962" s="173"/>
      <c r="U962" s="173"/>
      <c r="V962" s="173"/>
      <c r="W962" s="173"/>
      <c r="X962" s="173"/>
      <c r="Y962" s="173"/>
      <c r="Z962" s="173"/>
      <c r="AA962" s="173"/>
    </row>
    <row r="963">
      <c r="A963" s="182"/>
      <c r="B963" s="182"/>
      <c r="C963" s="172"/>
      <c r="D963" s="172"/>
      <c r="E963" s="173"/>
      <c r="F963" s="173"/>
      <c r="G963" s="173"/>
      <c r="H963" s="173"/>
      <c r="I963" s="173"/>
      <c r="J963" s="173"/>
      <c r="K963" s="173"/>
      <c r="L963" s="173"/>
      <c r="M963" s="173"/>
      <c r="N963" s="173"/>
      <c r="O963" s="173"/>
      <c r="P963" s="173"/>
      <c r="Q963" s="173"/>
      <c r="R963" s="173"/>
      <c r="S963" s="173"/>
      <c r="T963" s="173"/>
      <c r="U963" s="173"/>
      <c r="V963" s="173"/>
      <c r="W963" s="173"/>
      <c r="X963" s="173"/>
      <c r="Y963" s="173"/>
      <c r="Z963" s="173"/>
      <c r="AA963" s="173"/>
    </row>
    <row r="964">
      <c r="A964" s="182"/>
      <c r="B964" s="182"/>
      <c r="C964" s="172"/>
      <c r="D964" s="172"/>
      <c r="E964" s="173"/>
      <c r="F964" s="173"/>
      <c r="G964" s="173"/>
      <c r="H964" s="173"/>
      <c r="I964" s="173"/>
      <c r="J964" s="173"/>
      <c r="K964" s="173"/>
      <c r="L964" s="173"/>
      <c r="M964" s="173"/>
      <c r="N964" s="173"/>
      <c r="O964" s="173"/>
      <c r="P964" s="173"/>
      <c r="Q964" s="173"/>
      <c r="R964" s="173"/>
      <c r="S964" s="173"/>
      <c r="T964" s="173"/>
      <c r="U964" s="173"/>
      <c r="V964" s="173"/>
      <c r="W964" s="173"/>
      <c r="X964" s="173"/>
      <c r="Y964" s="173"/>
      <c r="Z964" s="173"/>
      <c r="AA964" s="173"/>
    </row>
    <row r="965">
      <c r="A965" s="182"/>
      <c r="B965" s="182"/>
      <c r="C965" s="172"/>
      <c r="D965" s="172"/>
      <c r="E965" s="173"/>
      <c r="F965" s="173"/>
      <c r="G965" s="173"/>
      <c r="H965" s="173"/>
      <c r="I965" s="173"/>
      <c r="J965" s="173"/>
      <c r="K965" s="173"/>
      <c r="L965" s="173"/>
      <c r="M965" s="173"/>
      <c r="N965" s="173"/>
      <c r="O965" s="173"/>
      <c r="P965" s="173"/>
      <c r="Q965" s="173"/>
      <c r="R965" s="173"/>
      <c r="S965" s="173"/>
      <c r="T965" s="173"/>
      <c r="U965" s="173"/>
      <c r="V965" s="173"/>
      <c r="W965" s="173"/>
      <c r="X965" s="173"/>
      <c r="Y965" s="173"/>
      <c r="Z965" s="173"/>
      <c r="AA965" s="173"/>
    </row>
    <row r="966">
      <c r="A966" s="182"/>
      <c r="B966" s="182"/>
      <c r="C966" s="172"/>
      <c r="D966" s="172"/>
      <c r="E966" s="173"/>
      <c r="F966" s="173"/>
      <c r="G966" s="173"/>
      <c r="H966" s="173"/>
      <c r="I966" s="173"/>
      <c r="J966" s="173"/>
      <c r="K966" s="173"/>
      <c r="L966" s="173"/>
      <c r="M966" s="173"/>
      <c r="N966" s="173"/>
      <c r="O966" s="173"/>
      <c r="P966" s="173"/>
      <c r="Q966" s="173"/>
      <c r="R966" s="173"/>
      <c r="S966" s="173"/>
      <c r="T966" s="173"/>
      <c r="U966" s="173"/>
      <c r="V966" s="173"/>
      <c r="W966" s="173"/>
      <c r="X966" s="173"/>
      <c r="Y966" s="173"/>
      <c r="Z966" s="173"/>
      <c r="AA966" s="173"/>
    </row>
    <row r="967">
      <c r="A967" s="182"/>
      <c r="B967" s="182"/>
      <c r="C967" s="172"/>
      <c r="D967" s="172"/>
      <c r="E967" s="173"/>
      <c r="F967" s="173"/>
      <c r="G967" s="173"/>
      <c r="H967" s="173"/>
      <c r="I967" s="173"/>
      <c r="J967" s="173"/>
      <c r="K967" s="173"/>
      <c r="L967" s="173"/>
      <c r="M967" s="173"/>
      <c r="N967" s="173"/>
      <c r="O967" s="173"/>
      <c r="P967" s="173"/>
      <c r="Q967" s="173"/>
      <c r="R967" s="173"/>
      <c r="S967" s="173"/>
      <c r="T967" s="173"/>
      <c r="U967" s="173"/>
      <c r="V967" s="173"/>
      <c r="W967" s="173"/>
      <c r="X967" s="173"/>
      <c r="Y967" s="173"/>
      <c r="Z967" s="173"/>
      <c r="AA967" s="173"/>
    </row>
    <row r="968">
      <c r="A968" s="182"/>
      <c r="B968" s="182"/>
      <c r="C968" s="172"/>
      <c r="D968" s="172"/>
      <c r="E968" s="173"/>
      <c r="F968" s="173"/>
      <c r="G968" s="173"/>
      <c r="H968" s="173"/>
      <c r="I968" s="173"/>
      <c r="J968" s="173"/>
      <c r="K968" s="173"/>
      <c r="L968" s="173"/>
      <c r="M968" s="173"/>
      <c r="N968" s="173"/>
      <c r="O968" s="173"/>
      <c r="P968" s="173"/>
      <c r="Q968" s="173"/>
      <c r="R968" s="173"/>
      <c r="S968" s="173"/>
      <c r="T968" s="173"/>
      <c r="U968" s="173"/>
      <c r="V968" s="173"/>
      <c r="W968" s="173"/>
      <c r="X968" s="173"/>
      <c r="Y968" s="173"/>
      <c r="Z968" s="173"/>
      <c r="AA968" s="173"/>
    </row>
    <row r="969">
      <c r="A969" s="182"/>
      <c r="B969" s="182"/>
      <c r="C969" s="172"/>
      <c r="D969" s="172"/>
      <c r="E969" s="173"/>
      <c r="F969" s="173"/>
      <c r="G969" s="173"/>
      <c r="H969" s="173"/>
      <c r="I969" s="173"/>
      <c r="J969" s="173"/>
      <c r="K969" s="173"/>
      <c r="L969" s="173"/>
      <c r="M969" s="173"/>
      <c r="N969" s="173"/>
      <c r="O969" s="173"/>
      <c r="P969" s="173"/>
      <c r="Q969" s="173"/>
      <c r="R969" s="173"/>
      <c r="S969" s="173"/>
      <c r="T969" s="173"/>
      <c r="U969" s="173"/>
      <c r="V969" s="173"/>
      <c r="W969" s="173"/>
      <c r="X969" s="173"/>
      <c r="Y969" s="173"/>
      <c r="Z969" s="173"/>
      <c r="AA969" s="173"/>
    </row>
    <row r="970">
      <c r="A970" s="182"/>
      <c r="B970" s="182"/>
      <c r="C970" s="172"/>
      <c r="D970" s="172"/>
      <c r="E970" s="173"/>
      <c r="F970" s="173"/>
      <c r="G970" s="173"/>
      <c r="H970" s="173"/>
      <c r="I970" s="173"/>
      <c r="J970" s="173"/>
      <c r="K970" s="173"/>
      <c r="L970" s="173"/>
      <c r="M970" s="173"/>
      <c r="N970" s="173"/>
      <c r="O970" s="173"/>
      <c r="P970" s="173"/>
      <c r="Q970" s="173"/>
      <c r="R970" s="173"/>
      <c r="S970" s="173"/>
      <c r="T970" s="173"/>
      <c r="U970" s="173"/>
      <c r="V970" s="173"/>
      <c r="W970" s="173"/>
      <c r="X970" s="173"/>
      <c r="Y970" s="173"/>
      <c r="Z970" s="173"/>
      <c r="AA970" s="173"/>
    </row>
    <row r="971">
      <c r="A971" s="182"/>
      <c r="B971" s="182"/>
      <c r="C971" s="172"/>
      <c r="D971" s="172"/>
      <c r="E971" s="173"/>
      <c r="F971" s="173"/>
      <c r="G971" s="173"/>
      <c r="H971" s="173"/>
      <c r="I971" s="173"/>
      <c r="J971" s="173"/>
      <c r="K971" s="173"/>
      <c r="L971" s="173"/>
      <c r="M971" s="173"/>
      <c r="N971" s="173"/>
      <c r="O971" s="173"/>
      <c r="P971" s="173"/>
      <c r="Q971" s="173"/>
      <c r="R971" s="173"/>
      <c r="S971" s="173"/>
      <c r="T971" s="173"/>
      <c r="U971" s="173"/>
      <c r="V971" s="173"/>
      <c r="W971" s="173"/>
      <c r="X971" s="173"/>
      <c r="Y971" s="173"/>
      <c r="Z971" s="173"/>
      <c r="AA971" s="173"/>
    </row>
    <row r="972">
      <c r="A972" s="182"/>
      <c r="B972" s="182"/>
      <c r="C972" s="172"/>
      <c r="D972" s="172"/>
      <c r="E972" s="173"/>
      <c r="F972" s="173"/>
      <c r="G972" s="173"/>
      <c r="H972" s="173"/>
      <c r="I972" s="173"/>
      <c r="J972" s="173"/>
      <c r="K972" s="173"/>
      <c r="L972" s="173"/>
      <c r="M972" s="173"/>
      <c r="N972" s="173"/>
      <c r="O972" s="173"/>
      <c r="P972" s="173"/>
      <c r="Q972" s="173"/>
      <c r="R972" s="173"/>
      <c r="S972" s="173"/>
      <c r="T972" s="173"/>
      <c r="U972" s="173"/>
      <c r="V972" s="173"/>
      <c r="W972" s="173"/>
      <c r="X972" s="173"/>
      <c r="Y972" s="173"/>
      <c r="Z972" s="173"/>
      <c r="AA972" s="173"/>
    </row>
    <row r="973">
      <c r="A973" s="182"/>
      <c r="B973" s="182"/>
      <c r="C973" s="172"/>
      <c r="D973" s="172"/>
      <c r="E973" s="173"/>
      <c r="F973" s="173"/>
      <c r="G973" s="173"/>
      <c r="H973" s="173"/>
      <c r="I973" s="173"/>
      <c r="J973" s="173"/>
      <c r="K973" s="173"/>
      <c r="L973" s="173"/>
      <c r="M973" s="173"/>
      <c r="N973" s="173"/>
      <c r="O973" s="173"/>
      <c r="P973" s="173"/>
      <c r="Q973" s="173"/>
      <c r="R973" s="173"/>
      <c r="S973" s="173"/>
      <c r="T973" s="173"/>
      <c r="U973" s="173"/>
      <c r="V973" s="173"/>
      <c r="W973" s="173"/>
      <c r="X973" s="173"/>
      <c r="Y973" s="173"/>
      <c r="Z973" s="173"/>
      <c r="AA973" s="173"/>
    </row>
    <row r="974">
      <c r="A974" s="182"/>
      <c r="B974" s="182"/>
      <c r="C974" s="172"/>
      <c r="D974" s="172"/>
      <c r="E974" s="173"/>
      <c r="F974" s="173"/>
      <c r="G974" s="173"/>
      <c r="H974" s="173"/>
      <c r="I974" s="173"/>
      <c r="J974" s="173"/>
      <c r="K974" s="173"/>
      <c r="L974" s="173"/>
      <c r="M974" s="173"/>
      <c r="N974" s="173"/>
      <c r="O974" s="173"/>
      <c r="P974" s="173"/>
      <c r="Q974" s="173"/>
      <c r="R974" s="173"/>
      <c r="S974" s="173"/>
      <c r="T974" s="173"/>
      <c r="U974" s="173"/>
      <c r="V974" s="173"/>
      <c r="W974" s="173"/>
      <c r="X974" s="173"/>
      <c r="Y974" s="173"/>
      <c r="Z974" s="173"/>
      <c r="AA974" s="173"/>
    </row>
    <row r="975">
      <c r="A975" s="182"/>
      <c r="B975" s="182"/>
      <c r="C975" s="172"/>
      <c r="D975" s="172"/>
      <c r="E975" s="173"/>
      <c r="F975" s="173"/>
      <c r="G975" s="173"/>
      <c r="H975" s="173"/>
      <c r="I975" s="173"/>
      <c r="J975" s="173"/>
      <c r="K975" s="173"/>
      <c r="L975" s="173"/>
      <c r="M975" s="173"/>
      <c r="N975" s="173"/>
      <c r="O975" s="173"/>
      <c r="P975" s="173"/>
      <c r="Q975" s="173"/>
      <c r="R975" s="173"/>
      <c r="S975" s="173"/>
      <c r="T975" s="173"/>
      <c r="U975" s="173"/>
      <c r="V975" s="173"/>
      <c r="W975" s="173"/>
      <c r="X975" s="173"/>
      <c r="Y975" s="173"/>
      <c r="Z975" s="173"/>
      <c r="AA975" s="173"/>
    </row>
    <row r="976">
      <c r="A976" s="182"/>
      <c r="B976" s="182"/>
      <c r="C976" s="172"/>
      <c r="D976" s="172"/>
      <c r="E976" s="173"/>
      <c r="F976" s="173"/>
      <c r="G976" s="173"/>
      <c r="H976" s="173"/>
      <c r="I976" s="173"/>
      <c r="J976" s="173"/>
      <c r="K976" s="173"/>
      <c r="L976" s="173"/>
      <c r="M976" s="173"/>
      <c r="N976" s="173"/>
      <c r="O976" s="173"/>
      <c r="P976" s="173"/>
      <c r="Q976" s="173"/>
      <c r="R976" s="173"/>
      <c r="S976" s="173"/>
      <c r="T976" s="173"/>
      <c r="U976" s="173"/>
      <c r="V976" s="173"/>
      <c r="W976" s="173"/>
      <c r="X976" s="173"/>
      <c r="Y976" s="173"/>
      <c r="Z976" s="173"/>
      <c r="AA976" s="173"/>
    </row>
    <row r="977">
      <c r="A977" s="182"/>
      <c r="B977" s="182"/>
      <c r="C977" s="172"/>
      <c r="D977" s="172"/>
      <c r="E977" s="173"/>
      <c r="F977" s="173"/>
      <c r="G977" s="173"/>
      <c r="H977" s="173"/>
      <c r="I977" s="173"/>
      <c r="J977" s="173"/>
      <c r="K977" s="173"/>
      <c r="L977" s="173"/>
      <c r="M977" s="173"/>
      <c r="N977" s="173"/>
      <c r="O977" s="173"/>
      <c r="P977" s="173"/>
      <c r="Q977" s="173"/>
      <c r="R977" s="173"/>
      <c r="S977" s="173"/>
      <c r="T977" s="173"/>
      <c r="U977" s="173"/>
      <c r="V977" s="173"/>
      <c r="W977" s="173"/>
      <c r="X977" s="173"/>
      <c r="Y977" s="173"/>
      <c r="Z977" s="173"/>
      <c r="AA977" s="173"/>
    </row>
    <row r="978">
      <c r="A978" s="182"/>
      <c r="B978" s="182"/>
      <c r="C978" s="172"/>
      <c r="D978" s="172"/>
      <c r="E978" s="173"/>
      <c r="F978" s="173"/>
      <c r="G978" s="173"/>
      <c r="H978" s="173"/>
      <c r="I978" s="173"/>
      <c r="J978" s="173"/>
      <c r="K978" s="173"/>
      <c r="L978" s="173"/>
      <c r="M978" s="173"/>
      <c r="N978" s="173"/>
      <c r="O978" s="173"/>
      <c r="P978" s="173"/>
      <c r="Q978" s="173"/>
      <c r="R978" s="173"/>
      <c r="S978" s="173"/>
      <c r="T978" s="173"/>
      <c r="U978" s="173"/>
      <c r="V978" s="173"/>
      <c r="W978" s="173"/>
      <c r="X978" s="173"/>
      <c r="Y978" s="173"/>
      <c r="Z978" s="173"/>
      <c r="AA978" s="173"/>
    </row>
    <row r="979">
      <c r="A979" s="182"/>
      <c r="B979" s="182"/>
      <c r="C979" s="172"/>
      <c r="D979" s="172"/>
      <c r="E979" s="173"/>
      <c r="F979" s="173"/>
      <c r="G979" s="173"/>
      <c r="H979" s="173"/>
      <c r="I979" s="173"/>
      <c r="J979" s="173"/>
      <c r="K979" s="173"/>
      <c r="L979" s="173"/>
      <c r="M979" s="173"/>
      <c r="N979" s="173"/>
      <c r="O979" s="173"/>
      <c r="P979" s="173"/>
      <c r="Q979" s="173"/>
      <c r="R979" s="173"/>
      <c r="S979" s="173"/>
      <c r="T979" s="173"/>
      <c r="U979" s="173"/>
      <c r="V979" s="173"/>
      <c r="W979" s="173"/>
      <c r="X979" s="173"/>
      <c r="Y979" s="173"/>
      <c r="Z979" s="173"/>
      <c r="AA979" s="173"/>
    </row>
    <row r="980">
      <c r="A980" s="182"/>
      <c r="B980" s="182"/>
      <c r="C980" s="172"/>
      <c r="D980" s="172"/>
      <c r="E980" s="173"/>
      <c r="F980" s="173"/>
      <c r="G980" s="173"/>
      <c r="H980" s="173"/>
      <c r="I980" s="173"/>
      <c r="J980" s="173"/>
      <c r="K980" s="173"/>
      <c r="L980" s="173"/>
      <c r="M980" s="173"/>
      <c r="N980" s="173"/>
      <c r="O980" s="173"/>
      <c r="P980" s="173"/>
      <c r="Q980" s="173"/>
      <c r="R980" s="173"/>
      <c r="S980" s="173"/>
      <c r="T980" s="173"/>
      <c r="U980" s="173"/>
      <c r="V980" s="173"/>
      <c r="W980" s="173"/>
      <c r="X980" s="173"/>
      <c r="Y980" s="173"/>
      <c r="Z980" s="173"/>
      <c r="AA980" s="173"/>
    </row>
    <row r="981">
      <c r="A981" s="182"/>
      <c r="B981" s="182"/>
      <c r="C981" s="172"/>
      <c r="D981" s="172"/>
      <c r="E981" s="173"/>
      <c r="F981" s="173"/>
      <c r="G981" s="173"/>
      <c r="H981" s="173"/>
      <c r="I981" s="173"/>
      <c r="J981" s="173"/>
      <c r="K981" s="173"/>
      <c r="L981" s="173"/>
      <c r="M981" s="173"/>
      <c r="N981" s="173"/>
      <c r="O981" s="173"/>
      <c r="P981" s="173"/>
      <c r="Q981" s="173"/>
      <c r="R981" s="173"/>
      <c r="S981" s="173"/>
      <c r="T981" s="173"/>
      <c r="U981" s="173"/>
      <c r="V981" s="173"/>
      <c r="W981" s="173"/>
      <c r="X981" s="173"/>
      <c r="Y981" s="173"/>
      <c r="Z981" s="173"/>
      <c r="AA981" s="173"/>
    </row>
    <row r="982">
      <c r="A982" s="182"/>
      <c r="B982" s="182"/>
      <c r="C982" s="172"/>
      <c r="D982" s="172"/>
      <c r="E982" s="173"/>
      <c r="F982" s="173"/>
      <c r="G982" s="173"/>
      <c r="H982" s="173"/>
      <c r="I982" s="173"/>
      <c r="J982" s="173"/>
      <c r="K982" s="173"/>
      <c r="L982" s="173"/>
      <c r="M982" s="173"/>
      <c r="N982" s="173"/>
      <c r="O982" s="173"/>
      <c r="P982" s="173"/>
      <c r="Q982" s="173"/>
      <c r="R982" s="173"/>
      <c r="S982" s="173"/>
      <c r="T982" s="173"/>
      <c r="U982" s="173"/>
      <c r="V982" s="173"/>
      <c r="W982" s="173"/>
      <c r="X982" s="173"/>
      <c r="Y982" s="173"/>
      <c r="Z982" s="173"/>
      <c r="AA982" s="173"/>
    </row>
    <row r="983">
      <c r="A983" s="182"/>
      <c r="B983" s="182"/>
      <c r="C983" s="172"/>
      <c r="D983" s="172"/>
      <c r="E983" s="173"/>
      <c r="F983" s="173"/>
      <c r="G983" s="173"/>
      <c r="H983" s="173"/>
      <c r="I983" s="173"/>
      <c r="J983" s="173"/>
      <c r="K983" s="173"/>
      <c r="L983" s="173"/>
      <c r="M983" s="173"/>
      <c r="N983" s="173"/>
      <c r="O983" s="173"/>
      <c r="P983" s="173"/>
      <c r="Q983" s="173"/>
      <c r="R983" s="173"/>
      <c r="S983" s="173"/>
      <c r="T983" s="173"/>
      <c r="U983" s="173"/>
      <c r="V983" s="173"/>
      <c r="W983" s="173"/>
      <c r="X983" s="173"/>
      <c r="Y983" s="173"/>
      <c r="Z983" s="173"/>
      <c r="AA983" s="173"/>
    </row>
    <row r="984">
      <c r="A984" s="182"/>
      <c r="B984" s="182"/>
      <c r="C984" s="172"/>
      <c r="D984" s="172"/>
      <c r="E984" s="173"/>
      <c r="F984" s="173"/>
      <c r="G984" s="173"/>
      <c r="H984" s="173"/>
      <c r="I984" s="173"/>
      <c r="J984" s="173"/>
      <c r="K984" s="173"/>
      <c r="L984" s="173"/>
      <c r="M984" s="173"/>
      <c r="N984" s="173"/>
      <c r="O984" s="173"/>
      <c r="P984" s="173"/>
      <c r="Q984" s="173"/>
      <c r="R984" s="173"/>
      <c r="S984" s="173"/>
      <c r="T984" s="173"/>
      <c r="U984" s="173"/>
      <c r="V984" s="173"/>
      <c r="W984" s="173"/>
      <c r="X984" s="173"/>
      <c r="Y984" s="173"/>
      <c r="Z984" s="173"/>
      <c r="AA984" s="173"/>
    </row>
    <row r="985">
      <c r="A985" s="182"/>
      <c r="B985" s="182"/>
      <c r="C985" s="172"/>
      <c r="D985" s="172"/>
      <c r="E985" s="173"/>
      <c r="F985" s="173"/>
      <c r="G985" s="173"/>
      <c r="H985" s="173"/>
      <c r="I985" s="173"/>
      <c r="J985" s="173"/>
      <c r="K985" s="173"/>
      <c r="L985" s="173"/>
      <c r="M985" s="173"/>
      <c r="N985" s="173"/>
      <c r="O985" s="173"/>
      <c r="P985" s="173"/>
      <c r="Q985" s="173"/>
      <c r="R985" s="173"/>
      <c r="S985" s="173"/>
      <c r="T985" s="173"/>
      <c r="U985" s="173"/>
      <c r="V985" s="173"/>
      <c r="W985" s="173"/>
      <c r="X985" s="173"/>
      <c r="Y985" s="173"/>
      <c r="Z985" s="173"/>
      <c r="AA985" s="173"/>
    </row>
    <row r="986">
      <c r="A986" s="182"/>
      <c r="B986" s="182"/>
      <c r="C986" s="172"/>
      <c r="D986" s="172"/>
      <c r="E986" s="173"/>
      <c r="F986" s="173"/>
      <c r="G986" s="173"/>
      <c r="H986" s="173"/>
      <c r="I986" s="173"/>
      <c r="J986" s="173"/>
      <c r="K986" s="173"/>
      <c r="L986" s="173"/>
      <c r="M986" s="173"/>
      <c r="N986" s="173"/>
      <c r="O986" s="173"/>
      <c r="P986" s="173"/>
      <c r="Q986" s="173"/>
      <c r="R986" s="173"/>
      <c r="S986" s="173"/>
      <c r="T986" s="173"/>
      <c r="U986" s="173"/>
      <c r="V986" s="173"/>
      <c r="W986" s="173"/>
      <c r="X986" s="173"/>
      <c r="Y986" s="173"/>
      <c r="Z986" s="173"/>
      <c r="AA986" s="173"/>
    </row>
    <row r="987">
      <c r="A987" s="182"/>
      <c r="B987" s="182"/>
      <c r="C987" s="172"/>
      <c r="D987" s="172"/>
      <c r="E987" s="173"/>
      <c r="F987" s="173"/>
      <c r="G987" s="173"/>
      <c r="H987" s="173"/>
      <c r="I987" s="173"/>
      <c r="J987" s="173"/>
      <c r="K987" s="173"/>
      <c r="L987" s="173"/>
      <c r="M987" s="173"/>
      <c r="N987" s="173"/>
      <c r="O987" s="173"/>
      <c r="P987" s="173"/>
      <c r="Q987" s="173"/>
      <c r="R987" s="173"/>
      <c r="S987" s="173"/>
      <c r="T987" s="173"/>
      <c r="U987" s="173"/>
      <c r="V987" s="173"/>
      <c r="W987" s="173"/>
      <c r="X987" s="173"/>
      <c r="Y987" s="173"/>
      <c r="Z987" s="173"/>
      <c r="AA987" s="173"/>
    </row>
    <row r="988">
      <c r="A988" s="182"/>
      <c r="B988" s="182"/>
      <c r="C988" s="172"/>
      <c r="D988" s="172"/>
      <c r="E988" s="173"/>
      <c r="F988" s="173"/>
      <c r="G988" s="173"/>
      <c r="H988" s="173"/>
      <c r="I988" s="173"/>
      <c r="J988" s="173"/>
      <c r="K988" s="173"/>
      <c r="L988" s="173"/>
      <c r="M988" s="173"/>
      <c r="N988" s="173"/>
      <c r="O988" s="173"/>
      <c r="P988" s="173"/>
      <c r="Q988" s="173"/>
      <c r="R988" s="173"/>
      <c r="S988" s="173"/>
      <c r="T988" s="173"/>
      <c r="U988" s="173"/>
      <c r="V988" s="173"/>
      <c r="W988" s="173"/>
      <c r="X988" s="173"/>
      <c r="Y988" s="173"/>
      <c r="Z988" s="173"/>
      <c r="AA988" s="173"/>
    </row>
    <row r="989">
      <c r="A989" s="182"/>
      <c r="B989" s="182"/>
      <c r="C989" s="172"/>
      <c r="D989" s="172"/>
      <c r="E989" s="173"/>
      <c r="F989" s="173"/>
      <c r="G989" s="173"/>
      <c r="H989" s="173"/>
      <c r="I989" s="173"/>
      <c r="J989" s="173"/>
      <c r="K989" s="173"/>
      <c r="L989" s="173"/>
      <c r="M989" s="173"/>
      <c r="N989" s="173"/>
      <c r="O989" s="173"/>
      <c r="P989" s="173"/>
      <c r="Q989" s="173"/>
      <c r="R989" s="173"/>
      <c r="S989" s="173"/>
      <c r="T989" s="173"/>
      <c r="U989" s="173"/>
      <c r="V989" s="173"/>
      <c r="W989" s="173"/>
      <c r="X989" s="173"/>
      <c r="Y989" s="173"/>
      <c r="Z989" s="173"/>
      <c r="AA989" s="173"/>
    </row>
    <row r="990">
      <c r="A990" s="182"/>
      <c r="B990" s="182"/>
      <c r="C990" s="172"/>
      <c r="D990" s="172"/>
      <c r="E990" s="173"/>
      <c r="F990" s="173"/>
      <c r="G990" s="173"/>
      <c r="H990" s="173"/>
      <c r="I990" s="173"/>
      <c r="J990" s="173"/>
      <c r="K990" s="173"/>
      <c r="L990" s="173"/>
      <c r="M990" s="173"/>
      <c r="N990" s="173"/>
      <c r="O990" s="173"/>
      <c r="P990" s="173"/>
      <c r="Q990" s="173"/>
      <c r="R990" s="173"/>
      <c r="S990" s="173"/>
      <c r="T990" s="173"/>
      <c r="U990" s="173"/>
      <c r="V990" s="173"/>
      <c r="W990" s="173"/>
      <c r="X990" s="173"/>
      <c r="Y990" s="173"/>
      <c r="Z990" s="173"/>
      <c r="AA990" s="173"/>
    </row>
    <row r="991">
      <c r="A991" s="182"/>
      <c r="B991" s="182"/>
      <c r="C991" s="172"/>
      <c r="D991" s="172"/>
      <c r="E991" s="173"/>
      <c r="F991" s="173"/>
      <c r="G991" s="173"/>
      <c r="H991" s="173"/>
      <c r="I991" s="173"/>
      <c r="J991" s="173"/>
      <c r="K991" s="173"/>
      <c r="L991" s="173"/>
      <c r="M991" s="173"/>
      <c r="N991" s="173"/>
      <c r="O991" s="173"/>
      <c r="P991" s="173"/>
      <c r="Q991" s="173"/>
      <c r="R991" s="173"/>
      <c r="S991" s="173"/>
      <c r="T991" s="173"/>
      <c r="U991" s="173"/>
      <c r="V991" s="173"/>
      <c r="W991" s="173"/>
      <c r="X991" s="173"/>
      <c r="Y991" s="173"/>
      <c r="Z991" s="173"/>
      <c r="AA991" s="173"/>
    </row>
    <row r="992">
      <c r="A992" s="182"/>
      <c r="B992" s="182"/>
      <c r="C992" s="172"/>
      <c r="D992" s="172"/>
      <c r="E992" s="173"/>
      <c r="F992" s="173"/>
      <c r="G992" s="173"/>
      <c r="H992" s="173"/>
      <c r="I992" s="173"/>
      <c r="J992" s="173"/>
      <c r="K992" s="173"/>
      <c r="L992" s="173"/>
      <c r="M992" s="173"/>
      <c r="N992" s="173"/>
      <c r="O992" s="173"/>
      <c r="P992" s="173"/>
      <c r="Q992" s="173"/>
      <c r="R992" s="173"/>
      <c r="S992" s="173"/>
      <c r="T992" s="173"/>
      <c r="U992" s="173"/>
      <c r="V992" s="173"/>
      <c r="W992" s="173"/>
      <c r="X992" s="173"/>
      <c r="Y992" s="173"/>
      <c r="Z992" s="173"/>
      <c r="AA992" s="173"/>
    </row>
    <row r="993">
      <c r="A993" s="182"/>
      <c r="B993" s="182"/>
      <c r="C993" s="172"/>
      <c r="D993" s="172"/>
      <c r="E993" s="173"/>
      <c r="F993" s="173"/>
      <c r="G993" s="173"/>
      <c r="H993" s="173"/>
      <c r="I993" s="173"/>
      <c r="J993" s="173"/>
      <c r="K993" s="173"/>
      <c r="L993" s="173"/>
      <c r="M993" s="173"/>
      <c r="N993" s="173"/>
      <c r="O993" s="173"/>
      <c r="P993" s="173"/>
      <c r="Q993" s="173"/>
      <c r="R993" s="173"/>
      <c r="S993" s="173"/>
      <c r="T993" s="173"/>
      <c r="U993" s="173"/>
      <c r="V993" s="173"/>
      <c r="W993" s="173"/>
      <c r="X993" s="173"/>
      <c r="Y993" s="173"/>
      <c r="Z993" s="173"/>
      <c r="AA993" s="173"/>
    </row>
    <row r="994">
      <c r="A994" s="182"/>
      <c r="B994" s="182"/>
      <c r="C994" s="172"/>
      <c r="D994" s="172"/>
      <c r="E994" s="173"/>
      <c r="F994" s="173"/>
      <c r="G994" s="173"/>
      <c r="H994" s="173"/>
      <c r="I994" s="173"/>
      <c r="J994" s="173"/>
      <c r="K994" s="173"/>
      <c r="L994" s="173"/>
      <c r="M994" s="173"/>
      <c r="N994" s="173"/>
      <c r="O994" s="173"/>
      <c r="P994" s="173"/>
      <c r="Q994" s="173"/>
      <c r="R994" s="173"/>
      <c r="S994" s="173"/>
      <c r="T994" s="173"/>
      <c r="U994" s="173"/>
      <c r="V994" s="173"/>
      <c r="W994" s="173"/>
      <c r="X994" s="173"/>
      <c r="Y994" s="173"/>
      <c r="Z994" s="173"/>
      <c r="AA994" s="173"/>
    </row>
    <row r="995">
      <c r="A995" s="182"/>
      <c r="B995" s="182"/>
      <c r="C995" s="172"/>
      <c r="D995" s="172"/>
      <c r="E995" s="173"/>
      <c r="F995" s="173"/>
      <c r="G995" s="173"/>
      <c r="H995" s="173"/>
      <c r="I995" s="173"/>
      <c r="J995" s="173"/>
      <c r="K995" s="173"/>
      <c r="L995" s="173"/>
      <c r="M995" s="173"/>
      <c r="N995" s="173"/>
      <c r="O995" s="173"/>
      <c r="P995" s="173"/>
      <c r="Q995" s="173"/>
      <c r="R995" s="173"/>
      <c r="S995" s="173"/>
      <c r="T995" s="173"/>
      <c r="U995" s="173"/>
      <c r="V995" s="173"/>
      <c r="W995" s="173"/>
      <c r="X995" s="173"/>
      <c r="Y995" s="173"/>
      <c r="Z995" s="173"/>
      <c r="AA995" s="173"/>
    </row>
    <row r="996">
      <c r="A996" s="182"/>
      <c r="B996" s="182"/>
      <c r="C996" s="172"/>
      <c r="D996" s="172"/>
      <c r="E996" s="173"/>
      <c r="F996" s="173"/>
      <c r="G996" s="173"/>
      <c r="H996" s="173"/>
      <c r="I996" s="173"/>
      <c r="J996" s="173"/>
      <c r="K996" s="173"/>
      <c r="L996" s="173"/>
      <c r="M996" s="173"/>
      <c r="N996" s="173"/>
      <c r="O996" s="173"/>
      <c r="P996" s="173"/>
      <c r="Q996" s="173"/>
      <c r="R996" s="173"/>
      <c r="S996" s="173"/>
      <c r="T996" s="173"/>
      <c r="U996" s="173"/>
      <c r="V996" s="173"/>
      <c r="W996" s="173"/>
      <c r="X996" s="173"/>
      <c r="Y996" s="173"/>
      <c r="Z996" s="173"/>
      <c r="AA996" s="173"/>
    </row>
    <row r="997">
      <c r="A997" s="182"/>
      <c r="B997" s="182"/>
      <c r="C997" s="172"/>
      <c r="D997" s="172"/>
      <c r="E997" s="173"/>
      <c r="F997" s="173"/>
      <c r="G997" s="173"/>
      <c r="H997" s="173"/>
      <c r="I997" s="173"/>
      <c r="J997" s="173"/>
      <c r="K997" s="173"/>
      <c r="L997" s="173"/>
      <c r="M997" s="173"/>
      <c r="N997" s="173"/>
      <c r="O997" s="173"/>
      <c r="P997" s="173"/>
      <c r="Q997" s="173"/>
      <c r="R997" s="173"/>
      <c r="S997" s="173"/>
      <c r="T997" s="173"/>
      <c r="U997" s="173"/>
      <c r="V997" s="173"/>
      <c r="W997" s="173"/>
      <c r="X997" s="173"/>
      <c r="Y997" s="173"/>
      <c r="Z997" s="173"/>
      <c r="AA997" s="173"/>
    </row>
    <row r="998">
      <c r="A998" s="182"/>
      <c r="B998" s="182"/>
      <c r="C998" s="172"/>
      <c r="D998" s="172"/>
      <c r="E998" s="173"/>
      <c r="F998" s="173"/>
      <c r="G998" s="173"/>
      <c r="H998" s="173"/>
      <c r="I998" s="173"/>
      <c r="J998" s="173"/>
      <c r="K998" s="173"/>
      <c r="L998" s="173"/>
      <c r="M998" s="173"/>
      <c r="N998" s="173"/>
      <c r="O998" s="173"/>
      <c r="P998" s="173"/>
      <c r="Q998" s="173"/>
      <c r="R998" s="173"/>
      <c r="S998" s="173"/>
      <c r="T998" s="173"/>
      <c r="U998" s="173"/>
      <c r="V998" s="173"/>
      <c r="W998" s="173"/>
      <c r="X998" s="173"/>
      <c r="Y998" s="173"/>
      <c r="Z998" s="173"/>
      <c r="AA998" s="173"/>
    </row>
    <row r="999">
      <c r="A999" s="182"/>
      <c r="B999" s="182"/>
      <c r="C999" s="172"/>
      <c r="D999" s="172"/>
      <c r="E999" s="173"/>
      <c r="F999" s="173"/>
      <c r="G999" s="173"/>
      <c r="H999" s="173"/>
      <c r="I999" s="173"/>
      <c r="J999" s="173"/>
      <c r="K999" s="173"/>
      <c r="L999" s="173"/>
      <c r="M999" s="173"/>
      <c r="N999" s="173"/>
      <c r="O999" s="173"/>
      <c r="P999" s="173"/>
      <c r="Q999" s="173"/>
      <c r="R999" s="173"/>
      <c r="S999" s="173"/>
      <c r="T999" s="173"/>
      <c r="U999" s="173"/>
      <c r="V999" s="173"/>
      <c r="W999" s="173"/>
      <c r="X999" s="173"/>
      <c r="Y999" s="173"/>
      <c r="Z999" s="173"/>
      <c r="AA999" s="173"/>
    </row>
    <row r="1000">
      <c r="A1000" s="182"/>
      <c r="B1000" s="182"/>
      <c r="C1000" s="172"/>
      <c r="D1000" s="172"/>
      <c r="E1000" s="173"/>
      <c r="F1000" s="173"/>
      <c r="G1000" s="173"/>
      <c r="H1000" s="173"/>
      <c r="I1000" s="173"/>
      <c r="J1000" s="173"/>
      <c r="K1000" s="173"/>
      <c r="L1000" s="173"/>
      <c r="M1000" s="173"/>
      <c r="N1000" s="173"/>
      <c r="O1000" s="173"/>
      <c r="P1000" s="173"/>
      <c r="Q1000" s="173"/>
      <c r="R1000" s="173"/>
      <c r="S1000" s="173"/>
      <c r="T1000" s="173"/>
      <c r="U1000" s="173"/>
      <c r="V1000" s="173"/>
      <c r="W1000" s="173"/>
      <c r="X1000" s="173"/>
      <c r="Y1000" s="173"/>
      <c r="Z1000" s="173"/>
      <c r="AA1000" s="17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6"/>
    <hyperlink r:id="rId25" ref="A27"/>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8"/>
    <hyperlink r:id="rId65" ref="A69"/>
    <hyperlink r:id="rId66" ref="A70"/>
    <hyperlink r:id="rId67" ref="A71"/>
    <hyperlink r:id="rId68" ref="A72"/>
    <hyperlink r:id="rId69" ref="A73"/>
    <hyperlink r:id="rId70" ref="A74"/>
    <hyperlink r:id="rId71" ref="A75"/>
    <hyperlink r:id="rId72" ref="A76"/>
    <hyperlink r:id="rId73" ref="A77"/>
    <hyperlink r:id="rId74" ref="A78"/>
    <hyperlink r:id="rId75" ref="A79"/>
    <hyperlink r:id="rId76" ref="A80"/>
    <hyperlink r:id="rId77" ref="A81"/>
  </hyperlinks>
  <drawing r:id="rId7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33"/>
    <col customWidth="1" min="2" max="2" width="23.22"/>
  </cols>
  <sheetData>
    <row r="1">
      <c r="A1" s="183" t="s">
        <v>825</v>
      </c>
      <c r="B1" s="183" t="s">
        <v>826</v>
      </c>
      <c r="C1" s="183" t="s">
        <v>827</v>
      </c>
      <c r="D1" s="183" t="s">
        <v>828</v>
      </c>
      <c r="E1" s="183" t="s">
        <v>829</v>
      </c>
      <c r="F1" s="184"/>
      <c r="G1" s="184"/>
      <c r="H1" s="184"/>
      <c r="I1" s="184"/>
      <c r="J1" s="184"/>
      <c r="K1" s="184"/>
      <c r="L1" s="184"/>
      <c r="M1" s="184"/>
      <c r="N1" s="184"/>
      <c r="O1" s="184"/>
      <c r="P1" s="184"/>
      <c r="Q1" s="184"/>
      <c r="R1" s="184"/>
      <c r="S1" s="184"/>
      <c r="T1" s="184"/>
      <c r="U1" s="184"/>
      <c r="V1" s="184"/>
      <c r="W1" s="184"/>
      <c r="X1" s="184"/>
      <c r="Y1" s="184"/>
      <c r="Z1" s="184"/>
    </row>
    <row r="2">
      <c r="A2" s="185" t="s">
        <v>830</v>
      </c>
      <c r="B2" s="186">
        <v>0.2</v>
      </c>
      <c r="C2" s="187">
        <v>9.0</v>
      </c>
      <c r="D2" s="188">
        <v>8.0</v>
      </c>
      <c r="E2" s="188">
        <v>2.0</v>
      </c>
      <c r="F2" s="184"/>
      <c r="G2" s="184"/>
      <c r="H2" s="184"/>
      <c r="I2" s="184"/>
      <c r="J2" s="184"/>
      <c r="K2" s="184"/>
      <c r="L2" s="184"/>
      <c r="M2" s="184"/>
      <c r="N2" s="184"/>
      <c r="O2" s="184"/>
      <c r="P2" s="184"/>
      <c r="Q2" s="184"/>
      <c r="R2" s="184"/>
      <c r="S2" s="184"/>
      <c r="T2" s="184"/>
      <c r="U2" s="184"/>
      <c r="V2" s="184"/>
      <c r="W2" s="184"/>
      <c r="X2" s="184"/>
      <c r="Y2" s="184"/>
      <c r="Z2" s="184"/>
    </row>
    <row r="3">
      <c r="A3" s="185" t="s">
        <v>830</v>
      </c>
      <c r="B3" s="186">
        <v>0.25</v>
      </c>
      <c r="C3" s="187">
        <v>9.0</v>
      </c>
      <c r="D3" s="188">
        <v>9.0</v>
      </c>
      <c r="E3" s="188">
        <v>8.0</v>
      </c>
      <c r="F3" s="184"/>
      <c r="G3" s="184"/>
      <c r="H3" s="184"/>
      <c r="I3" s="184"/>
      <c r="J3" s="184"/>
      <c r="K3" s="184"/>
      <c r="L3" s="184"/>
      <c r="M3" s="184"/>
      <c r="N3" s="184"/>
      <c r="O3" s="184"/>
      <c r="P3" s="184"/>
      <c r="Q3" s="184"/>
      <c r="R3" s="184"/>
      <c r="S3" s="184"/>
      <c r="T3" s="184"/>
      <c r="U3" s="184"/>
      <c r="V3" s="184"/>
      <c r="W3" s="184"/>
      <c r="X3" s="184"/>
      <c r="Y3" s="184"/>
      <c r="Z3" s="184"/>
    </row>
    <row r="4">
      <c r="A4" s="189" t="s">
        <v>831</v>
      </c>
      <c r="B4" s="186">
        <v>0.5</v>
      </c>
      <c r="C4" s="187">
        <v>14.0</v>
      </c>
      <c r="D4" s="188">
        <v>12.0</v>
      </c>
      <c r="E4" s="188">
        <v>12.0</v>
      </c>
      <c r="F4" s="184"/>
      <c r="G4" s="184"/>
      <c r="H4" s="184"/>
      <c r="I4" s="184"/>
      <c r="J4" s="184"/>
      <c r="K4" s="184"/>
      <c r="L4" s="184"/>
      <c r="M4" s="184"/>
      <c r="N4" s="184"/>
      <c r="O4" s="184"/>
      <c r="P4" s="184"/>
      <c r="Q4" s="184"/>
      <c r="R4" s="184"/>
      <c r="S4" s="184"/>
      <c r="T4" s="184"/>
      <c r="U4" s="184"/>
      <c r="V4" s="184"/>
      <c r="W4" s="184"/>
      <c r="X4" s="184"/>
      <c r="Y4" s="184"/>
      <c r="Z4" s="184"/>
    </row>
    <row r="5">
      <c r="A5" s="189" t="s">
        <v>832</v>
      </c>
      <c r="B5" s="186">
        <v>2.0</v>
      </c>
      <c r="C5" s="187">
        <v>18.0</v>
      </c>
      <c r="D5" s="188">
        <v>18.0</v>
      </c>
      <c r="E5" s="188">
        <v>16.0</v>
      </c>
      <c r="F5" s="184"/>
      <c r="G5" s="184"/>
      <c r="H5" s="184"/>
      <c r="I5" s="184"/>
      <c r="J5" s="184"/>
      <c r="K5" s="184"/>
      <c r="L5" s="184"/>
      <c r="M5" s="184"/>
      <c r="N5" s="184"/>
      <c r="O5" s="184"/>
      <c r="P5" s="184"/>
      <c r="Q5" s="184"/>
      <c r="R5" s="184"/>
      <c r="S5" s="184"/>
      <c r="T5" s="184"/>
      <c r="U5" s="184"/>
      <c r="V5" s="184"/>
      <c r="W5" s="184"/>
      <c r="X5" s="184"/>
      <c r="Y5" s="184"/>
      <c r="Z5" s="184"/>
    </row>
    <row r="6">
      <c r="A6" s="190" t="s">
        <v>833</v>
      </c>
      <c r="B6" s="186">
        <v>0.15</v>
      </c>
      <c r="C6" s="187">
        <v>11.0</v>
      </c>
      <c r="D6" s="188">
        <v>8.0</v>
      </c>
      <c r="E6" s="188">
        <v>1.0</v>
      </c>
      <c r="F6" s="184"/>
      <c r="G6" s="184"/>
      <c r="H6" s="184"/>
      <c r="I6" s="184"/>
      <c r="J6" s="184"/>
      <c r="K6" s="184"/>
      <c r="L6" s="184"/>
      <c r="M6" s="184"/>
      <c r="N6" s="184"/>
      <c r="O6" s="184"/>
      <c r="P6" s="184"/>
      <c r="Q6" s="184"/>
      <c r="R6" s="184"/>
      <c r="S6" s="184"/>
      <c r="T6" s="184"/>
      <c r="U6" s="184"/>
      <c r="V6" s="184"/>
      <c r="W6" s="184"/>
      <c r="X6" s="184"/>
      <c r="Y6" s="184"/>
      <c r="Z6" s="184"/>
    </row>
    <row r="7">
      <c r="A7" s="190" t="s">
        <v>834</v>
      </c>
      <c r="B7" s="186" t="s">
        <v>835</v>
      </c>
      <c r="C7" s="191" t="s">
        <v>836</v>
      </c>
      <c r="D7" s="191" t="s">
        <v>837</v>
      </c>
      <c r="E7" s="191" t="s">
        <v>838</v>
      </c>
      <c r="F7" s="184"/>
      <c r="G7" s="184"/>
      <c r="H7" s="184"/>
      <c r="I7" s="184"/>
      <c r="J7" s="184"/>
      <c r="K7" s="184"/>
      <c r="L7" s="184"/>
      <c r="M7" s="184"/>
      <c r="N7" s="184"/>
      <c r="O7" s="184"/>
      <c r="P7" s="184"/>
      <c r="Q7" s="184"/>
      <c r="R7" s="184"/>
      <c r="S7" s="184"/>
      <c r="T7" s="184"/>
      <c r="U7" s="184"/>
      <c r="V7" s="184"/>
      <c r="W7" s="184"/>
      <c r="X7" s="184"/>
      <c r="Y7" s="184"/>
      <c r="Z7" s="184"/>
    </row>
    <row r="8">
      <c r="A8" s="186"/>
      <c r="B8" s="186"/>
      <c r="C8" s="183"/>
      <c r="D8" s="188"/>
      <c r="E8" s="188"/>
      <c r="F8" s="184"/>
      <c r="G8" s="184"/>
      <c r="H8" s="184"/>
      <c r="I8" s="184"/>
      <c r="J8" s="184"/>
      <c r="K8" s="184"/>
      <c r="L8" s="184"/>
      <c r="M8" s="184"/>
      <c r="N8" s="184"/>
      <c r="O8" s="184"/>
      <c r="P8" s="184"/>
      <c r="Q8" s="184"/>
      <c r="R8" s="184"/>
      <c r="S8" s="184"/>
      <c r="T8" s="184"/>
      <c r="U8" s="184"/>
      <c r="V8" s="184"/>
      <c r="W8" s="184"/>
      <c r="X8" s="184"/>
      <c r="Y8" s="184"/>
      <c r="Z8" s="184"/>
    </row>
    <row r="9">
      <c r="A9" s="186"/>
      <c r="B9" s="186"/>
      <c r="C9" s="183"/>
      <c r="D9" s="188"/>
      <c r="E9" s="188"/>
      <c r="F9" s="184"/>
      <c r="G9" s="184"/>
      <c r="H9" s="184"/>
      <c r="I9" s="184"/>
      <c r="J9" s="184"/>
      <c r="K9" s="184"/>
      <c r="L9" s="184"/>
      <c r="M9" s="184"/>
      <c r="N9" s="184"/>
      <c r="O9" s="184"/>
      <c r="P9" s="184"/>
      <c r="Q9" s="184"/>
      <c r="R9" s="184"/>
      <c r="S9" s="184"/>
      <c r="T9" s="184"/>
      <c r="U9" s="184"/>
      <c r="V9" s="184"/>
      <c r="W9" s="184"/>
      <c r="X9" s="184"/>
      <c r="Y9" s="184"/>
      <c r="Z9" s="184"/>
    </row>
    <row r="10">
      <c r="A10" s="186"/>
      <c r="B10" s="186"/>
      <c r="C10" s="183"/>
      <c r="D10" s="188"/>
      <c r="E10" s="188"/>
      <c r="F10" s="184"/>
      <c r="G10" s="184"/>
      <c r="H10" s="184"/>
      <c r="I10" s="184"/>
      <c r="J10" s="184"/>
      <c r="K10" s="184"/>
      <c r="L10" s="184"/>
      <c r="M10" s="184"/>
      <c r="N10" s="184"/>
      <c r="O10" s="184"/>
      <c r="P10" s="184"/>
      <c r="Q10" s="184"/>
      <c r="R10" s="184"/>
      <c r="S10" s="184"/>
      <c r="T10" s="184"/>
      <c r="U10" s="184"/>
      <c r="V10" s="184"/>
      <c r="W10" s="184"/>
      <c r="X10" s="184"/>
      <c r="Y10" s="184"/>
      <c r="Z10" s="184"/>
    </row>
    <row r="11">
      <c r="A11" s="184"/>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row>
    <row r="12">
      <c r="A12" s="184"/>
      <c r="B12" s="184"/>
      <c r="C12" s="192"/>
      <c r="D12" s="184"/>
      <c r="E12" s="184"/>
      <c r="F12" s="184"/>
      <c r="G12" s="184"/>
      <c r="H12" s="184"/>
      <c r="I12" s="184"/>
      <c r="J12" s="184"/>
      <c r="K12" s="184"/>
      <c r="L12" s="184"/>
      <c r="M12" s="184"/>
      <c r="N12" s="184"/>
      <c r="O12" s="184"/>
      <c r="P12" s="184"/>
      <c r="Q12" s="184"/>
      <c r="R12" s="184"/>
      <c r="S12" s="184"/>
      <c r="T12" s="184"/>
      <c r="U12" s="184"/>
      <c r="V12" s="184"/>
      <c r="W12" s="184"/>
      <c r="X12" s="184"/>
      <c r="Y12" s="184"/>
      <c r="Z12" s="184"/>
    </row>
    <row r="13">
      <c r="A13" s="184"/>
      <c r="B13" s="184"/>
      <c r="C13" s="184"/>
      <c r="D13" s="184"/>
      <c r="E13" s="184"/>
      <c r="F13" s="184"/>
      <c r="G13" s="184"/>
      <c r="H13" s="184"/>
      <c r="I13" s="184"/>
      <c r="J13" s="184"/>
      <c r="K13" s="184"/>
      <c r="L13" s="184"/>
      <c r="M13" s="184"/>
      <c r="N13" s="184"/>
      <c r="O13" s="184"/>
      <c r="P13" s="184"/>
      <c r="Q13" s="184"/>
      <c r="R13" s="184"/>
      <c r="S13" s="184"/>
      <c r="T13" s="184"/>
      <c r="U13" s="184"/>
      <c r="V13" s="184"/>
      <c r="W13" s="184"/>
      <c r="X13" s="184"/>
      <c r="Y13" s="184"/>
      <c r="Z13" s="184"/>
    </row>
    <row r="14">
      <c r="A14" s="184"/>
      <c r="B14" s="184"/>
      <c r="C14" s="184"/>
      <c r="D14" s="184"/>
      <c r="E14" s="184"/>
      <c r="F14" s="184"/>
      <c r="G14" s="184"/>
      <c r="H14" s="184"/>
      <c r="I14" s="184"/>
      <c r="J14" s="184"/>
      <c r="K14" s="184"/>
      <c r="L14" s="184"/>
      <c r="M14" s="184"/>
      <c r="N14" s="184"/>
      <c r="O14" s="184"/>
      <c r="P14" s="184"/>
      <c r="Q14" s="184"/>
      <c r="R14" s="184"/>
      <c r="S14" s="184"/>
      <c r="T14" s="184"/>
      <c r="U14" s="184"/>
      <c r="V14" s="184"/>
      <c r="W14" s="184"/>
      <c r="X14" s="184"/>
      <c r="Y14" s="184"/>
      <c r="Z14" s="184"/>
    </row>
    <row r="15">
      <c r="A15" s="184"/>
      <c r="B15" s="184"/>
      <c r="C15" s="184"/>
      <c r="D15" s="184"/>
      <c r="E15" s="184"/>
      <c r="F15" s="184"/>
      <c r="G15" s="184"/>
      <c r="H15" s="184"/>
      <c r="I15" s="184"/>
      <c r="J15" s="184"/>
      <c r="K15" s="184"/>
      <c r="L15" s="184"/>
      <c r="M15" s="184"/>
      <c r="N15" s="184"/>
      <c r="O15" s="184"/>
      <c r="P15" s="184"/>
      <c r="Q15" s="184"/>
      <c r="R15" s="184"/>
      <c r="S15" s="184"/>
      <c r="T15" s="184"/>
      <c r="U15" s="184"/>
      <c r="V15" s="184"/>
      <c r="W15" s="184"/>
      <c r="X15" s="184"/>
      <c r="Y15" s="184"/>
      <c r="Z15" s="184"/>
    </row>
    <row r="16">
      <c r="A16" s="184"/>
      <c r="B16" s="184"/>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row>
    <row r="17">
      <c r="A17" s="184"/>
      <c r="B17" s="184"/>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row>
    <row r="18">
      <c r="A18" s="184"/>
      <c r="B18" s="184"/>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row>
    <row r="19">
      <c r="A19" s="184"/>
      <c r="B19" s="184"/>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row>
    <row r="20">
      <c r="A20" s="184"/>
      <c r="B20" s="184"/>
      <c r="C20" s="184"/>
      <c r="D20" s="184"/>
      <c r="E20" s="184"/>
      <c r="F20" s="184"/>
      <c r="G20" s="184"/>
      <c r="H20" s="184"/>
      <c r="I20" s="184"/>
      <c r="J20" s="184"/>
      <c r="K20" s="184"/>
      <c r="L20" s="184"/>
      <c r="M20" s="184"/>
      <c r="N20" s="184"/>
      <c r="O20" s="184"/>
      <c r="P20" s="184"/>
      <c r="Q20" s="184"/>
      <c r="R20" s="184"/>
      <c r="S20" s="184"/>
      <c r="T20" s="184"/>
      <c r="U20" s="184"/>
      <c r="V20" s="184"/>
      <c r="W20" s="184"/>
      <c r="X20" s="184"/>
      <c r="Y20" s="184"/>
      <c r="Z20" s="184"/>
    </row>
    <row r="21">
      <c r="A21" s="184"/>
      <c r="B21" s="184"/>
      <c r="C21" s="184"/>
      <c r="D21" s="184"/>
      <c r="E21" s="184"/>
      <c r="F21" s="184"/>
      <c r="G21" s="184"/>
      <c r="H21" s="184"/>
      <c r="I21" s="184"/>
      <c r="J21" s="184"/>
      <c r="K21" s="184"/>
      <c r="L21" s="184"/>
      <c r="M21" s="184"/>
      <c r="N21" s="184"/>
      <c r="O21" s="184"/>
      <c r="P21" s="184"/>
      <c r="Q21" s="184"/>
      <c r="R21" s="184"/>
      <c r="S21" s="184"/>
      <c r="T21" s="184"/>
      <c r="U21" s="184"/>
      <c r="V21" s="184"/>
      <c r="W21" s="184"/>
      <c r="X21" s="184"/>
      <c r="Y21" s="184"/>
      <c r="Z21" s="184"/>
    </row>
    <row r="22">
      <c r="A22" s="184"/>
      <c r="B22" s="184"/>
      <c r="C22" s="184"/>
      <c r="D22" s="184"/>
      <c r="E22" s="184"/>
      <c r="F22" s="184"/>
      <c r="G22" s="184"/>
      <c r="H22" s="184"/>
      <c r="I22" s="184"/>
      <c r="J22" s="184"/>
      <c r="K22" s="184"/>
      <c r="L22" s="184"/>
      <c r="M22" s="184"/>
      <c r="N22" s="184"/>
      <c r="O22" s="184"/>
      <c r="P22" s="184"/>
      <c r="Q22" s="184"/>
      <c r="R22" s="184"/>
      <c r="S22" s="184"/>
      <c r="T22" s="184"/>
      <c r="U22" s="184"/>
      <c r="V22" s="184"/>
      <c r="W22" s="184"/>
      <c r="X22" s="184"/>
      <c r="Y22" s="184"/>
      <c r="Z22" s="184"/>
    </row>
    <row r="23">
      <c r="A23" s="184"/>
      <c r="B23" s="184"/>
      <c r="C23" s="184"/>
      <c r="D23" s="184"/>
      <c r="E23" s="184"/>
      <c r="F23" s="184"/>
      <c r="G23" s="184"/>
      <c r="H23" s="184"/>
      <c r="I23" s="184"/>
      <c r="J23" s="184"/>
      <c r="K23" s="184"/>
      <c r="L23" s="184"/>
      <c r="M23" s="184"/>
      <c r="N23" s="184"/>
      <c r="O23" s="184"/>
      <c r="P23" s="184"/>
      <c r="Q23" s="184"/>
      <c r="R23" s="184"/>
      <c r="S23" s="184"/>
      <c r="T23" s="184"/>
      <c r="U23" s="184"/>
      <c r="V23" s="184"/>
      <c r="W23" s="184"/>
      <c r="X23" s="184"/>
      <c r="Y23" s="184"/>
      <c r="Z23" s="184"/>
    </row>
    <row r="24">
      <c r="A24" s="184"/>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row>
    <row r="25">
      <c r="A25" s="184"/>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row>
    <row r="26">
      <c r="A26" s="184"/>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row>
    <row r="27">
      <c r="A27" s="184"/>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row>
    <row r="28">
      <c r="A28" s="184"/>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row>
    <row r="29">
      <c r="A29" s="184"/>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row>
    <row r="30">
      <c r="A30" s="18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row>
    <row r="31">
      <c r="A31" s="184"/>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row>
    <row r="32">
      <c r="A32" s="184"/>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row>
    <row r="33">
      <c r="A33" s="184"/>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row>
    <row r="34">
      <c r="A34" s="184"/>
      <c r="B34" s="184"/>
      <c r="C34" s="184"/>
      <c r="D34" s="184"/>
      <c r="E34" s="184"/>
      <c r="F34" s="184"/>
      <c r="G34" s="184"/>
      <c r="H34" s="184"/>
      <c r="I34" s="184"/>
      <c r="J34" s="184"/>
      <c r="K34" s="184"/>
      <c r="L34" s="184"/>
      <c r="M34" s="184"/>
      <c r="N34" s="184"/>
      <c r="O34" s="184"/>
      <c r="P34" s="184"/>
      <c r="Q34" s="184"/>
      <c r="R34" s="184"/>
      <c r="S34" s="184"/>
      <c r="T34" s="184"/>
      <c r="U34" s="184"/>
      <c r="V34" s="184"/>
      <c r="W34" s="184"/>
      <c r="X34" s="184"/>
      <c r="Y34" s="184"/>
      <c r="Z34" s="184"/>
    </row>
    <row r="35">
      <c r="A35" s="184"/>
      <c r="B35" s="184"/>
      <c r="C35" s="184"/>
      <c r="D35" s="184"/>
      <c r="E35" s="184"/>
      <c r="F35" s="184"/>
      <c r="G35" s="184"/>
      <c r="H35" s="184"/>
      <c r="I35" s="184"/>
      <c r="J35" s="184"/>
      <c r="K35" s="184"/>
      <c r="L35" s="184"/>
      <c r="M35" s="184"/>
      <c r="N35" s="184"/>
      <c r="O35" s="184"/>
      <c r="P35" s="184"/>
      <c r="Q35" s="184"/>
      <c r="R35" s="184"/>
      <c r="S35" s="184"/>
      <c r="T35" s="184"/>
      <c r="U35" s="184"/>
      <c r="V35" s="184"/>
      <c r="W35" s="184"/>
      <c r="X35" s="184"/>
      <c r="Y35" s="184"/>
      <c r="Z35" s="184"/>
    </row>
    <row r="36">
      <c r="A36" s="184"/>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row>
    <row r="37">
      <c r="A37" s="184"/>
      <c r="B37" s="184"/>
      <c r="C37" s="184"/>
      <c r="D37" s="184"/>
      <c r="E37" s="184"/>
      <c r="F37" s="184"/>
      <c r="G37" s="184"/>
      <c r="H37" s="184"/>
      <c r="I37" s="184"/>
      <c r="J37" s="184"/>
      <c r="K37" s="184"/>
      <c r="L37" s="184"/>
      <c r="M37" s="184"/>
      <c r="N37" s="184"/>
      <c r="O37" s="184"/>
      <c r="P37" s="184"/>
      <c r="Q37" s="184"/>
      <c r="R37" s="184"/>
      <c r="S37" s="184"/>
      <c r="T37" s="184"/>
      <c r="U37" s="184"/>
      <c r="V37" s="184"/>
      <c r="W37" s="184"/>
      <c r="X37" s="184"/>
      <c r="Y37" s="184"/>
      <c r="Z37" s="184"/>
    </row>
    <row r="38">
      <c r="A38" s="184"/>
      <c r="B38" s="184"/>
      <c r="C38" s="184"/>
      <c r="D38" s="184"/>
      <c r="E38" s="184"/>
      <c r="F38" s="184"/>
      <c r="G38" s="184"/>
      <c r="H38" s="184"/>
      <c r="I38" s="184"/>
      <c r="J38" s="184"/>
      <c r="K38" s="184"/>
      <c r="L38" s="184"/>
      <c r="M38" s="184"/>
      <c r="N38" s="184"/>
      <c r="O38" s="184"/>
      <c r="P38" s="184"/>
      <c r="Q38" s="184"/>
      <c r="R38" s="184"/>
      <c r="S38" s="184"/>
      <c r="T38" s="184"/>
      <c r="U38" s="184"/>
      <c r="V38" s="184"/>
      <c r="W38" s="184"/>
      <c r="X38" s="184"/>
      <c r="Y38" s="184"/>
      <c r="Z38" s="184"/>
    </row>
    <row r="39">
      <c r="A39" s="184"/>
      <c r="B39" s="184"/>
      <c r="C39" s="184"/>
      <c r="D39" s="184"/>
      <c r="E39" s="184"/>
      <c r="F39" s="184"/>
      <c r="G39" s="184"/>
      <c r="H39" s="184"/>
      <c r="I39" s="184"/>
      <c r="J39" s="184"/>
      <c r="K39" s="184"/>
      <c r="L39" s="184"/>
      <c r="M39" s="184"/>
      <c r="N39" s="184"/>
      <c r="O39" s="184"/>
      <c r="P39" s="184"/>
      <c r="Q39" s="184"/>
      <c r="R39" s="184"/>
      <c r="S39" s="184"/>
      <c r="T39" s="184"/>
      <c r="U39" s="184"/>
      <c r="V39" s="184"/>
      <c r="W39" s="184"/>
      <c r="X39" s="184"/>
      <c r="Y39" s="184"/>
      <c r="Z39" s="184"/>
    </row>
    <row r="40">
      <c r="A40" s="184"/>
      <c r="B40" s="184"/>
      <c r="C40" s="184"/>
      <c r="D40" s="184"/>
      <c r="E40" s="184"/>
      <c r="F40" s="184"/>
      <c r="G40" s="184"/>
      <c r="H40" s="184"/>
      <c r="I40" s="184"/>
      <c r="J40" s="184"/>
      <c r="K40" s="184"/>
      <c r="L40" s="184"/>
      <c r="M40" s="184"/>
      <c r="N40" s="184"/>
      <c r="O40" s="184"/>
      <c r="P40" s="184"/>
      <c r="Q40" s="184"/>
      <c r="R40" s="184"/>
      <c r="S40" s="184"/>
      <c r="T40" s="184"/>
      <c r="U40" s="184"/>
      <c r="V40" s="184"/>
      <c r="W40" s="184"/>
      <c r="X40" s="184"/>
      <c r="Y40" s="184"/>
      <c r="Z40" s="184"/>
    </row>
    <row r="41">
      <c r="A41" s="184"/>
      <c r="B41" s="184"/>
      <c r="C41" s="184"/>
      <c r="D41" s="184"/>
      <c r="E41" s="184"/>
      <c r="F41" s="184"/>
      <c r="G41" s="184"/>
      <c r="H41" s="184"/>
      <c r="I41" s="184"/>
      <c r="J41" s="184"/>
      <c r="K41" s="184"/>
      <c r="L41" s="184"/>
      <c r="M41" s="184"/>
      <c r="N41" s="184"/>
      <c r="O41" s="184"/>
      <c r="P41" s="184"/>
      <c r="Q41" s="184"/>
      <c r="R41" s="184"/>
      <c r="S41" s="184"/>
      <c r="T41" s="184"/>
      <c r="U41" s="184"/>
      <c r="V41" s="184"/>
      <c r="W41" s="184"/>
      <c r="X41" s="184"/>
      <c r="Y41" s="184"/>
      <c r="Z41" s="184"/>
    </row>
    <row r="42">
      <c r="A42" s="184"/>
      <c r="B42" s="184"/>
      <c r="C42" s="184"/>
      <c r="D42" s="184"/>
      <c r="E42" s="184"/>
      <c r="F42" s="184"/>
      <c r="G42" s="184"/>
      <c r="H42" s="184"/>
      <c r="I42" s="184"/>
      <c r="J42" s="184"/>
      <c r="K42" s="184"/>
      <c r="L42" s="184"/>
      <c r="M42" s="184"/>
      <c r="N42" s="184"/>
      <c r="O42" s="184"/>
      <c r="P42" s="184"/>
      <c r="Q42" s="184"/>
      <c r="R42" s="184"/>
      <c r="S42" s="184"/>
      <c r="T42" s="184"/>
      <c r="U42" s="184"/>
      <c r="V42" s="184"/>
      <c r="W42" s="184"/>
      <c r="X42" s="184"/>
      <c r="Y42" s="184"/>
      <c r="Z42" s="184"/>
    </row>
    <row r="43">
      <c r="A43" s="184"/>
      <c r="B43" s="184"/>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row>
    <row r="44">
      <c r="A44" s="184"/>
      <c r="B44" s="184"/>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row>
    <row r="45">
      <c r="A45" s="184"/>
      <c r="B45" s="184"/>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row>
    <row r="46">
      <c r="A46" s="184"/>
      <c r="B46" s="184"/>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row>
    <row r="47">
      <c r="A47" s="184"/>
      <c r="B47" s="184"/>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row>
    <row r="48">
      <c r="A48" s="184"/>
      <c r="B48" s="184"/>
      <c r="C48" s="184"/>
      <c r="D48" s="184"/>
      <c r="E48" s="184"/>
      <c r="F48" s="184"/>
      <c r="G48" s="184"/>
      <c r="H48" s="184"/>
      <c r="I48" s="184"/>
      <c r="J48" s="184"/>
      <c r="K48" s="184"/>
      <c r="L48" s="184"/>
      <c r="M48" s="184"/>
      <c r="N48" s="184"/>
      <c r="O48" s="184"/>
      <c r="P48" s="184"/>
      <c r="Q48" s="184"/>
      <c r="R48" s="184"/>
      <c r="S48" s="184"/>
      <c r="T48" s="184"/>
      <c r="U48" s="184"/>
      <c r="V48" s="184"/>
      <c r="W48" s="184"/>
      <c r="X48" s="184"/>
      <c r="Y48" s="184"/>
      <c r="Z48" s="184"/>
    </row>
    <row r="49">
      <c r="A49" s="184"/>
      <c r="B49" s="184"/>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row>
    <row r="50">
      <c r="A50" s="184"/>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row>
    <row r="51">
      <c r="A51" s="184"/>
      <c r="B51" s="184"/>
      <c r="C51" s="184"/>
      <c r="D51" s="184"/>
      <c r="E51" s="184"/>
      <c r="F51" s="184"/>
      <c r="G51" s="184"/>
      <c r="H51" s="184"/>
      <c r="I51" s="184"/>
      <c r="J51" s="184"/>
      <c r="K51" s="184"/>
      <c r="L51" s="184"/>
      <c r="M51" s="184"/>
      <c r="N51" s="184"/>
      <c r="O51" s="184"/>
      <c r="P51" s="184"/>
      <c r="Q51" s="184"/>
      <c r="R51" s="184"/>
      <c r="S51" s="184"/>
      <c r="T51" s="184"/>
      <c r="U51" s="184"/>
      <c r="V51" s="184"/>
      <c r="W51" s="184"/>
      <c r="X51" s="184"/>
      <c r="Y51" s="184"/>
      <c r="Z51" s="184"/>
    </row>
    <row r="52">
      <c r="A52" s="184"/>
      <c r="B52" s="184"/>
      <c r="C52" s="184"/>
      <c r="D52" s="184"/>
      <c r="E52" s="184"/>
      <c r="F52" s="184"/>
      <c r="G52" s="184"/>
      <c r="H52" s="184"/>
      <c r="I52" s="184"/>
      <c r="J52" s="184"/>
      <c r="K52" s="184"/>
      <c r="L52" s="184"/>
      <c r="M52" s="184"/>
      <c r="N52" s="184"/>
      <c r="O52" s="184"/>
      <c r="P52" s="184"/>
      <c r="Q52" s="184"/>
      <c r="R52" s="184"/>
      <c r="S52" s="184"/>
      <c r="T52" s="184"/>
      <c r="U52" s="184"/>
      <c r="V52" s="184"/>
      <c r="W52" s="184"/>
      <c r="X52" s="184"/>
      <c r="Y52" s="184"/>
      <c r="Z52" s="184"/>
    </row>
    <row r="53">
      <c r="A53" s="184"/>
      <c r="B53" s="184"/>
      <c r="C53" s="184"/>
      <c r="D53" s="184"/>
      <c r="E53" s="184"/>
      <c r="F53" s="184"/>
      <c r="G53" s="184"/>
      <c r="H53" s="184"/>
      <c r="I53" s="184"/>
      <c r="J53" s="184"/>
      <c r="K53" s="184"/>
      <c r="L53" s="184"/>
      <c r="M53" s="184"/>
      <c r="N53" s="184"/>
      <c r="O53" s="184"/>
      <c r="P53" s="184"/>
      <c r="Q53" s="184"/>
      <c r="R53" s="184"/>
      <c r="S53" s="184"/>
      <c r="T53" s="184"/>
      <c r="U53" s="184"/>
      <c r="V53" s="184"/>
      <c r="W53" s="184"/>
      <c r="X53" s="184"/>
      <c r="Y53" s="184"/>
      <c r="Z53" s="184"/>
    </row>
    <row r="54">
      <c r="A54" s="18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row>
    <row r="55">
      <c r="A55" s="184"/>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row>
    <row r="56">
      <c r="A56" s="184"/>
      <c r="B56" s="184"/>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row>
    <row r="57">
      <c r="A57" s="184"/>
      <c r="B57" s="184"/>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row>
    <row r="58">
      <c r="A58" s="184"/>
      <c r="B58" s="184"/>
      <c r="C58" s="184"/>
      <c r="D58" s="184"/>
      <c r="E58" s="184"/>
      <c r="F58" s="184"/>
      <c r="G58" s="184"/>
      <c r="H58" s="184"/>
      <c r="I58" s="184"/>
      <c r="J58" s="184"/>
      <c r="K58" s="184"/>
      <c r="L58" s="184"/>
      <c r="M58" s="184"/>
      <c r="N58" s="184"/>
      <c r="O58" s="184"/>
      <c r="P58" s="184"/>
      <c r="Q58" s="184"/>
      <c r="R58" s="184"/>
      <c r="S58" s="184"/>
      <c r="T58" s="184"/>
      <c r="U58" s="184"/>
      <c r="V58" s="184"/>
      <c r="W58" s="184"/>
      <c r="X58" s="184"/>
      <c r="Y58" s="184"/>
      <c r="Z58" s="184"/>
    </row>
    <row r="59">
      <c r="A59" s="184"/>
      <c r="B59" s="184"/>
      <c r="C59" s="184"/>
      <c r="D59" s="184"/>
      <c r="E59" s="184"/>
      <c r="F59" s="184"/>
      <c r="G59" s="184"/>
      <c r="H59" s="184"/>
      <c r="I59" s="184"/>
      <c r="J59" s="184"/>
      <c r="K59" s="184"/>
      <c r="L59" s="184"/>
      <c r="M59" s="184"/>
      <c r="N59" s="184"/>
      <c r="O59" s="184"/>
      <c r="P59" s="184"/>
      <c r="Q59" s="184"/>
      <c r="R59" s="184"/>
      <c r="S59" s="184"/>
      <c r="T59" s="184"/>
      <c r="U59" s="184"/>
      <c r="V59" s="184"/>
      <c r="W59" s="184"/>
      <c r="X59" s="184"/>
      <c r="Y59" s="184"/>
      <c r="Z59" s="184"/>
    </row>
    <row r="60">
      <c r="A60" s="184"/>
      <c r="B60" s="18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row>
    <row r="61">
      <c r="A61" s="184"/>
      <c r="B61" s="18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row>
    <row r="62">
      <c r="A62" s="184"/>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row>
    <row r="63">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row>
    <row r="64">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row>
    <row r="65">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row>
    <row r="66">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row>
    <row r="67">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row>
    <row r="68">
      <c r="A68" s="184"/>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row>
    <row r="69">
      <c r="A69" s="184"/>
      <c r="B69" s="184"/>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row>
    <row r="70">
      <c r="A70" s="184"/>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row>
    <row r="71">
      <c r="A71" s="184"/>
      <c r="B71" s="18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row>
    <row r="72">
      <c r="A72" s="184"/>
      <c r="B72" s="184"/>
      <c r="C72" s="184"/>
      <c r="D72" s="184"/>
      <c r="E72" s="184"/>
      <c r="F72" s="184"/>
      <c r="G72" s="184"/>
      <c r="H72" s="184"/>
      <c r="I72" s="184"/>
      <c r="J72" s="184"/>
      <c r="K72" s="184"/>
      <c r="L72" s="184"/>
      <c r="M72" s="184"/>
      <c r="N72" s="184"/>
      <c r="O72" s="184"/>
      <c r="P72" s="184"/>
      <c r="Q72" s="184"/>
      <c r="R72" s="184"/>
      <c r="S72" s="184"/>
      <c r="T72" s="184"/>
      <c r="U72" s="184"/>
      <c r="V72" s="184"/>
      <c r="W72" s="184"/>
      <c r="X72" s="184"/>
      <c r="Y72" s="184"/>
      <c r="Z72" s="184"/>
    </row>
    <row r="73">
      <c r="A73" s="184"/>
      <c r="B73" s="18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row>
    <row r="74">
      <c r="A74" s="184"/>
      <c r="B74" s="184"/>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row>
    <row r="75">
      <c r="A75" s="184"/>
      <c r="B75" s="184"/>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row>
    <row r="76">
      <c r="A76" s="184"/>
      <c r="B76" s="18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row>
    <row r="77">
      <c r="A77" s="184"/>
      <c r="B77" s="18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row>
    <row r="78">
      <c r="A78" s="184"/>
      <c r="B78" s="184"/>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row>
    <row r="79">
      <c r="A79" s="184"/>
      <c r="B79" s="184"/>
      <c r="C79" s="184"/>
      <c r="D79" s="184"/>
      <c r="E79" s="184"/>
      <c r="F79" s="184"/>
      <c r="G79" s="184"/>
      <c r="H79" s="184"/>
      <c r="I79" s="184"/>
      <c r="J79" s="184"/>
      <c r="K79" s="184"/>
      <c r="L79" s="184"/>
      <c r="M79" s="184"/>
      <c r="N79" s="184"/>
      <c r="O79" s="184"/>
      <c r="P79" s="184"/>
      <c r="Q79" s="184"/>
      <c r="R79" s="184"/>
      <c r="S79" s="184"/>
      <c r="T79" s="184"/>
      <c r="U79" s="184"/>
      <c r="V79" s="184"/>
      <c r="W79" s="184"/>
      <c r="X79" s="184"/>
      <c r="Y79" s="184"/>
      <c r="Z79" s="184"/>
    </row>
    <row r="80">
      <c r="A80" s="184"/>
      <c r="B80" s="184"/>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row>
    <row r="81">
      <c r="A81" s="184"/>
      <c r="B81" s="184"/>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row>
    <row r="82">
      <c r="A82" s="184"/>
      <c r="B82" s="184"/>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row>
    <row r="83">
      <c r="A83" s="184"/>
      <c r="B83" s="184"/>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row>
    <row r="84">
      <c r="A84" s="184"/>
      <c r="B84" s="18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row>
    <row r="85">
      <c r="A85" s="184"/>
      <c r="B85" s="184"/>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row>
    <row r="86">
      <c r="A86" s="184"/>
      <c r="B86" s="18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row>
    <row r="87">
      <c r="A87" s="18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row>
    <row r="88">
      <c r="A88" s="184"/>
      <c r="B88" s="184"/>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row>
    <row r="89">
      <c r="A89" s="184"/>
      <c r="B89" s="184"/>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row>
    <row r="90">
      <c r="A90" s="184"/>
      <c r="B90" s="184"/>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row>
    <row r="91">
      <c r="A91" s="184"/>
      <c r="B91" s="184"/>
      <c r="C91" s="184"/>
      <c r="D91" s="184"/>
      <c r="E91" s="184"/>
      <c r="F91" s="184"/>
      <c r="G91" s="184"/>
      <c r="H91" s="184"/>
      <c r="I91" s="184"/>
      <c r="J91" s="184"/>
      <c r="K91" s="184"/>
      <c r="L91" s="184"/>
      <c r="M91" s="184"/>
      <c r="N91" s="184"/>
      <c r="O91" s="184"/>
      <c r="P91" s="184"/>
      <c r="Q91" s="184"/>
      <c r="R91" s="184"/>
      <c r="S91" s="184"/>
      <c r="T91" s="184"/>
      <c r="U91" s="184"/>
      <c r="V91" s="184"/>
      <c r="W91" s="184"/>
      <c r="X91" s="184"/>
      <c r="Y91" s="184"/>
      <c r="Z91" s="184"/>
    </row>
    <row r="92">
      <c r="A92" s="184"/>
      <c r="B92" s="18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row>
    <row r="93">
      <c r="A93" s="184"/>
      <c r="B93" s="184"/>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row>
    <row r="94">
      <c r="A94" s="184"/>
      <c r="B94" s="184"/>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row>
    <row r="95">
      <c r="A95" s="184"/>
      <c r="B95" s="184"/>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row>
    <row r="96">
      <c r="A96" s="18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row>
    <row r="97">
      <c r="A97" s="18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row>
    <row r="98">
      <c r="A98" s="18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row>
    <row r="99">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row>
    <row r="100">
      <c r="A100" s="184"/>
      <c r="B100" s="18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row>
    <row r="101">
      <c r="A101" s="184"/>
      <c r="B101" s="184"/>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row>
    <row r="102">
      <c r="A102" s="184"/>
      <c r="B102" s="184"/>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row>
    <row r="103">
      <c r="A103" s="184"/>
      <c r="B103" s="184"/>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row>
    <row r="104">
      <c r="A104" s="184"/>
      <c r="B104" s="184"/>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row>
    <row r="105">
      <c r="A105" s="184"/>
      <c r="B105" s="184"/>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row>
    <row r="106">
      <c r="A106" s="184"/>
      <c r="B106" s="184"/>
      <c r="C106" s="184"/>
      <c r="D106" s="184"/>
      <c r="E106" s="184"/>
      <c r="F106" s="184"/>
      <c r="G106" s="184"/>
      <c r="H106" s="184"/>
      <c r="I106" s="184"/>
      <c r="J106" s="184"/>
      <c r="K106" s="184"/>
      <c r="L106" s="184"/>
      <c r="M106" s="184"/>
      <c r="N106" s="184"/>
      <c r="O106" s="184"/>
      <c r="P106" s="184"/>
      <c r="Q106" s="184"/>
      <c r="R106" s="184"/>
      <c r="S106" s="184"/>
      <c r="T106" s="184"/>
      <c r="U106" s="184"/>
      <c r="V106" s="184"/>
      <c r="W106" s="184"/>
      <c r="X106" s="184"/>
      <c r="Y106" s="184"/>
      <c r="Z106" s="184"/>
    </row>
    <row r="107">
      <c r="A107" s="184"/>
      <c r="B107" s="184"/>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row>
    <row r="108">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row>
    <row r="109">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row>
    <row r="110">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row>
    <row r="111">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row>
    <row r="112">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row>
    <row r="113">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row>
    <row r="114">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row>
    <row r="115">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row>
    <row r="116">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row>
    <row r="117">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row>
    <row r="118">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row>
    <row r="119">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row>
    <row r="120">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row>
    <row r="121">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row>
    <row r="122">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row>
    <row r="123">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row>
    <row r="124">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row>
    <row r="125">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row>
    <row r="126">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row>
    <row r="127">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row>
    <row r="128">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row>
    <row r="129">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row>
    <row r="130">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row>
    <row r="131">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row>
    <row r="132">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row>
    <row r="133">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row>
    <row r="134">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row>
    <row r="135">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row>
    <row r="136">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row>
    <row r="137">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row>
    <row r="138">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row>
    <row r="139">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row>
    <row r="140">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row>
    <row r="141">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row>
    <row r="142">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row>
    <row r="143">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row>
    <row r="144">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row>
    <row r="145">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row>
    <row r="146">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row>
    <row r="147">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row>
    <row r="148">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row>
    <row r="149">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row>
    <row r="150">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row>
    <row r="151">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row>
    <row r="152">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row>
    <row r="153">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row>
    <row r="154">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row>
    <row r="155">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row>
    <row r="156">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row>
    <row r="157">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row>
    <row r="158">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row>
    <row r="159">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row>
    <row r="160">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row>
    <row r="161">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row>
    <row r="162">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row>
    <row r="163">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row>
    <row r="164">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row>
    <row r="165">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row>
    <row r="166">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row>
    <row r="167">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row>
    <row r="168">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row>
    <row r="169">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row>
    <row r="170">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row>
    <row r="171">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row>
    <row r="172">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row>
    <row r="173">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row>
    <row r="174">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row>
    <row r="175">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row>
    <row r="176">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row>
    <row r="177">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row>
    <row r="178">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row>
    <row r="179">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row>
    <row r="180">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row>
    <row r="181">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row>
    <row r="182">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row>
    <row r="183">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row>
    <row r="184">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row>
    <row r="185">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row>
    <row r="186">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row>
    <row r="187">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row>
    <row r="188">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row>
    <row r="189">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row>
    <row r="190">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row>
    <row r="191">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row>
    <row r="192">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row>
    <row r="193">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row>
    <row r="194">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row>
    <row r="195">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row>
    <row r="196">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row>
    <row r="197">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row>
    <row r="198">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row>
    <row r="199">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row>
    <row r="200">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row>
    <row r="201">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row>
    <row r="202">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row>
    <row r="203">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row>
    <row r="204">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row>
    <row r="205">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row>
    <row r="206">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row>
    <row r="207">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row>
    <row r="208">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row>
    <row r="209">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row>
    <row r="210">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row>
    <row r="211">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row>
    <row r="212">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row>
    <row r="213">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row>
    <row r="214">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row>
    <row r="215">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row>
    <row r="216">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row>
    <row r="217">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row>
    <row r="218">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row>
    <row r="219">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row>
    <row r="220">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row>
    <row r="221">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row>
    <row r="222">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row>
    <row r="223">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row>
    <row r="224">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row>
    <row r="225">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row>
    <row r="226">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row>
    <row r="227">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row>
    <row r="228">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row>
    <row r="229">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row>
    <row r="230">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row>
    <row r="231">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row>
    <row r="232">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row>
    <row r="233">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row>
    <row r="234">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row>
    <row r="235">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row>
    <row r="236">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row>
    <row r="237">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row>
    <row r="238">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row>
    <row r="239">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row>
    <row r="240">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row>
    <row r="241">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row>
    <row r="242">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row>
    <row r="243">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row>
    <row r="244">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row>
    <row r="245">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row>
    <row r="246">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row>
    <row r="247">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row>
    <row r="248">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row>
    <row r="249">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row>
    <row r="250">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row>
    <row r="251">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row>
    <row r="252">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row>
    <row r="253">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row>
    <row r="254">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row>
    <row r="255">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row>
    <row r="256">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row>
    <row r="257">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row>
    <row r="258">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row>
    <row r="259">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row>
    <row r="260">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row>
    <row r="261">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row>
    <row r="262">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row>
    <row r="263">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row>
    <row r="264">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row>
    <row r="265">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row>
    <row r="266">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row>
    <row r="267">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row>
    <row r="268">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row>
    <row r="269">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row>
    <row r="270">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row>
    <row r="271">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row>
    <row r="272">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row>
    <row r="273">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row>
    <row r="274">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row>
    <row r="275">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row>
    <row r="276">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row>
    <row r="277">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row>
    <row r="278">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row>
    <row r="279">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row>
    <row r="280">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row>
    <row r="281">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row>
    <row r="282">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row>
    <row r="283">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row>
    <row r="284">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row>
    <row r="285">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row>
    <row r="286">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row>
    <row r="287">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row>
    <row r="288">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row>
    <row r="289">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row>
    <row r="290">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row>
    <row r="291">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row>
    <row r="292">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row>
    <row r="293">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row>
    <row r="294">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row>
    <row r="295">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row>
    <row r="296">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row>
    <row r="297">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row>
    <row r="298">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row>
    <row r="299">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row>
    <row r="300">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row>
    <row r="301">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row>
    <row r="302">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row>
    <row r="303">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row>
    <row r="304">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row>
    <row r="305">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row>
    <row r="306">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row>
    <row r="307">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row>
    <row r="308">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row>
    <row r="309">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row>
    <row r="310">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row>
    <row r="311">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row>
    <row r="312">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row>
    <row r="313">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row>
    <row r="314">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row>
    <row r="315">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row>
    <row r="316">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row>
    <row r="317">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row>
    <row r="318">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row>
    <row r="319">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row>
    <row r="320">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row>
    <row r="321">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row>
    <row r="322">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row>
    <row r="323">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row>
    <row r="324">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row>
    <row r="325">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row>
    <row r="326">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row>
    <row r="327">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row>
    <row r="328">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row>
    <row r="329">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row>
    <row r="330">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row>
    <row r="331">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row>
    <row r="332">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row>
    <row r="333">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row>
    <row r="334">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row>
    <row r="335">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row>
    <row r="336">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row>
    <row r="337">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row>
    <row r="338">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row>
    <row r="339">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row>
    <row r="340">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row>
    <row r="341">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row>
    <row r="342">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row>
    <row r="343">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row>
    <row r="344">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row>
    <row r="345">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row>
    <row r="346">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row>
    <row r="347">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row>
    <row r="348">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row>
    <row r="349">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row>
    <row r="350">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row>
    <row r="351">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row>
    <row r="352">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row>
    <row r="353">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row>
    <row r="354">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row>
    <row r="355">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row>
    <row r="356">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row>
    <row r="357">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row>
    <row r="358">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row>
    <row r="359">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row>
    <row r="360">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row>
    <row r="361">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row>
    <row r="362">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row>
    <row r="363">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row>
    <row r="364">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row>
    <row r="365">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row>
    <row r="366">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row>
    <row r="367">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row>
    <row r="368">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row>
    <row r="369">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row>
    <row r="370">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row>
    <row r="371">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row>
    <row r="372">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row>
    <row r="373">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row>
    <row r="374">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row>
    <row r="375">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row>
    <row r="376">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row>
    <row r="377">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row>
    <row r="378">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row>
    <row r="379">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row>
    <row r="380">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row>
    <row r="381">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row>
    <row r="382">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row>
    <row r="383">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row>
    <row r="384">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row>
    <row r="385">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row>
    <row r="386">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row>
    <row r="387">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row>
    <row r="388">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row>
    <row r="389">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row>
    <row r="390">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row>
    <row r="391">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row>
    <row r="392">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row>
    <row r="393">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row>
    <row r="394">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row>
    <row r="395">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row>
    <row r="396">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row>
    <row r="397">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row>
    <row r="398">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row>
    <row r="399">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row>
    <row r="400">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row>
    <row r="401">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row>
    <row r="402">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row>
    <row r="403">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row>
    <row r="404">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row>
    <row r="405">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row>
    <row r="406">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row>
    <row r="407">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row>
    <row r="408">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row>
    <row r="409">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row>
    <row r="410">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row>
    <row r="411">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row>
    <row r="412">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row>
    <row r="413">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row>
    <row r="414">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row>
    <row r="415">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row>
    <row r="416">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row>
    <row r="417">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row>
    <row r="418">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row>
    <row r="419">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row>
    <row r="420">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row>
    <row r="421">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row>
    <row r="422">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row>
    <row r="423">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row>
    <row r="424">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row>
    <row r="425">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row>
    <row r="426">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row>
    <row r="427">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row>
    <row r="428">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row>
    <row r="429">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row>
    <row r="430">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row>
    <row r="431">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row>
    <row r="432">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row>
    <row r="433">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row>
    <row r="434">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row>
    <row r="435">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row>
    <row r="436">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row>
    <row r="437">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row>
    <row r="438">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row>
    <row r="439">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row>
    <row r="440">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row>
    <row r="441">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row>
    <row r="442">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row>
    <row r="443">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row>
    <row r="444">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row>
    <row r="445">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row>
    <row r="446">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row>
    <row r="447">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row>
    <row r="448">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row>
    <row r="449">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row>
    <row r="450">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row>
    <row r="451">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row>
    <row r="452">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row>
    <row r="453">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row>
    <row r="454">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row>
    <row r="455">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row>
    <row r="456">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row>
    <row r="457">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row>
    <row r="458">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row>
    <row r="459">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row>
    <row r="460">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row>
    <row r="461">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row>
    <row r="462">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row>
    <row r="463">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row>
    <row r="464">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row>
    <row r="465">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row>
    <row r="466">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row>
    <row r="467">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row>
    <row r="468">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row>
    <row r="469">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row>
    <row r="470">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row>
    <row r="471">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row>
    <row r="472">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row>
    <row r="473">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row>
    <row r="474">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row>
    <row r="475">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row>
    <row r="476">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row>
    <row r="477">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row>
    <row r="478">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row>
    <row r="479">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row>
    <row r="480">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row>
    <row r="481">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row>
    <row r="482">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row>
    <row r="483">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row>
    <row r="484">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row>
    <row r="485">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row>
    <row r="486">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row>
    <row r="487">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row>
    <row r="488">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row>
    <row r="489">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row>
    <row r="490">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row>
    <row r="491">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row>
    <row r="492">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row>
    <row r="493">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row>
    <row r="494">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row>
    <row r="495">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row>
    <row r="496">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row>
    <row r="497">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row>
    <row r="498">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row>
    <row r="499">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row>
    <row r="500">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row>
    <row r="501">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row>
    <row r="502">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row>
    <row r="503">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row>
    <row r="504">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row>
    <row r="505">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row>
    <row r="506">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row>
    <row r="507">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row>
    <row r="508">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row>
    <row r="509">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row>
    <row r="510">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row>
    <row r="511">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row>
    <row r="512">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row>
    <row r="513">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row>
    <row r="514">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row>
    <row r="515">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row>
    <row r="516">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row>
    <row r="517">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row>
    <row r="518">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row>
    <row r="519">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row>
    <row r="520">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row>
    <row r="521">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row>
    <row r="522">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row>
    <row r="523">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row>
    <row r="524">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row>
    <row r="525">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row>
    <row r="526">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row>
    <row r="527">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row>
    <row r="528">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row>
    <row r="529">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row>
    <row r="530">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row>
    <row r="531">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row>
    <row r="532">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row>
    <row r="533">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row>
    <row r="534">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row>
    <row r="535">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row>
    <row r="536">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row>
    <row r="537">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row>
    <row r="538">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row>
    <row r="539">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row>
    <row r="540">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row>
    <row r="541">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row>
    <row r="542">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row>
    <row r="543">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row>
    <row r="544">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row>
    <row r="545">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row>
    <row r="546">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row>
    <row r="547">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row>
    <row r="548">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row>
    <row r="549">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row>
    <row r="550">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row>
    <row r="551">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row>
    <row r="552">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row>
    <row r="553">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row>
    <row r="554">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row>
    <row r="555">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row>
    <row r="556">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row>
    <row r="557">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row>
    <row r="558">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row>
    <row r="559">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row>
    <row r="560">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row>
    <row r="561">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row>
    <row r="562">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row>
    <row r="563">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row>
    <row r="564">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row>
    <row r="565">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row>
    <row r="566">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row>
    <row r="567">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row>
    <row r="568">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row>
    <row r="569">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row>
    <row r="570">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row>
    <row r="571">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row>
    <row r="572">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row>
    <row r="573">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row>
    <row r="574">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row>
    <row r="575">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row>
    <row r="576">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row>
    <row r="577">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row>
    <row r="578">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row>
    <row r="579">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row>
    <row r="580">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row>
    <row r="581">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row>
    <row r="582">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row>
    <row r="583">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row>
    <row r="584">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row>
    <row r="585">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row>
    <row r="586">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row>
    <row r="587">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row>
    <row r="588">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row>
    <row r="589">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row>
    <row r="590">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row>
    <row r="591">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row>
    <row r="592">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row>
    <row r="593">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row>
    <row r="594">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row>
    <row r="595">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row>
    <row r="596">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row>
    <row r="597">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row>
    <row r="598">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row>
    <row r="599">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row>
    <row r="600">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row>
    <row r="601">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row>
    <row r="602">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row>
    <row r="603">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row>
    <row r="604">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row>
    <row r="605">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row>
    <row r="606">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row>
    <row r="607">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row>
    <row r="608">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row>
    <row r="609">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row>
    <row r="610">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row>
    <row r="611">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row>
    <row r="612">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row>
    <row r="613">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row>
    <row r="614">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row>
    <row r="615">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row>
    <row r="616">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row>
    <row r="617">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row>
    <row r="618">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row>
    <row r="619">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row>
    <row r="620">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row>
    <row r="621">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row>
    <row r="622">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row>
    <row r="623">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row>
    <row r="624">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row>
    <row r="625">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row>
    <row r="626">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row>
    <row r="627">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row>
    <row r="628">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row>
    <row r="629">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row>
    <row r="630">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row>
    <row r="631">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row>
    <row r="632">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row>
    <row r="633">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row>
    <row r="634">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row>
    <row r="635">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row>
    <row r="636">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row>
    <row r="637">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row>
    <row r="638">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row>
    <row r="639">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row>
    <row r="640">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row>
    <row r="641">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row>
    <row r="642">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row>
    <row r="643">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row>
    <row r="644">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row>
    <row r="645">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row>
    <row r="646">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row>
    <row r="647">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row>
    <row r="648">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row>
    <row r="649">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row>
    <row r="650">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row>
    <row r="651">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row>
    <row r="652">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row>
    <row r="653">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row>
    <row r="654">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row>
    <row r="655">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row>
    <row r="656">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row>
    <row r="657">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row>
    <row r="658">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row>
    <row r="659">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row>
    <row r="660">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row>
    <row r="661">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row>
    <row r="662">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row>
    <row r="663">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row>
    <row r="664">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row>
    <row r="665">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row>
    <row r="666">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row>
    <row r="667">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row>
    <row r="668">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row>
    <row r="669">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row>
    <row r="670">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row>
    <row r="671">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row>
    <row r="672">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row>
    <row r="673">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row>
    <row r="674">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row>
    <row r="675">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row>
    <row r="676">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row>
    <row r="677">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row>
    <row r="678">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row>
    <row r="679">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row>
    <row r="680">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row>
    <row r="681">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row>
    <row r="682">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row>
    <row r="683">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row>
    <row r="684">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row>
    <row r="685">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row>
    <row r="686">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row>
    <row r="687">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row>
    <row r="688">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row>
    <row r="689">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row>
    <row r="690">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row>
    <row r="691">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row>
    <row r="692">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row>
    <row r="693">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row>
    <row r="694">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row>
    <row r="695">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row>
    <row r="696">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row>
    <row r="697">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row>
    <row r="698">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row>
    <row r="699">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row>
    <row r="700">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row>
    <row r="701">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row>
    <row r="702">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row>
    <row r="703">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row>
    <row r="704">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row>
    <row r="705">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row>
    <row r="706">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row>
    <row r="707">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row>
    <row r="708">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row>
    <row r="709">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row>
    <row r="710">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row>
    <row r="711">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row>
    <row r="712">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row>
    <row r="713">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row>
    <row r="714">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row>
    <row r="715">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row>
    <row r="716">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row>
    <row r="717">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row>
    <row r="718">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row>
    <row r="719">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row>
    <row r="720">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row>
    <row r="721">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row>
    <row r="722">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row>
    <row r="723">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row>
    <row r="724">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row>
    <row r="725">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row>
    <row r="726">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row>
    <row r="727">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row>
    <row r="728">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row>
    <row r="729">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row>
    <row r="730">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row>
    <row r="731">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row>
    <row r="732">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row>
    <row r="733">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row>
    <row r="734">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row>
    <row r="735">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row>
    <row r="736">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row>
    <row r="737">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row>
    <row r="738">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row>
    <row r="739">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row>
    <row r="740">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row>
    <row r="741">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row>
    <row r="742">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row>
    <row r="743">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row>
    <row r="744">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row>
    <row r="745">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row>
    <row r="746">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row>
    <row r="747">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row>
    <row r="748">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row>
    <row r="749">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row>
    <row r="750">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row>
    <row r="751">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row>
    <row r="752">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row>
    <row r="753">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row>
    <row r="754">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row>
    <row r="755">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row>
    <row r="756">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row>
    <row r="757">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row>
    <row r="758">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row>
    <row r="759">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row>
    <row r="760">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row>
    <row r="761">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row>
    <row r="762">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row>
    <row r="763">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row>
    <row r="764">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row>
    <row r="765">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row>
    <row r="766">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row>
    <row r="767">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row>
    <row r="768">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row>
    <row r="769">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row>
    <row r="770">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row>
    <row r="771">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row>
    <row r="772">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row>
    <row r="773">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row>
    <row r="774">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row>
    <row r="775">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row>
    <row r="776">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row>
    <row r="777">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row>
    <row r="778">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row>
    <row r="779">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row>
    <row r="780">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row>
    <row r="781">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row>
    <row r="782">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row>
    <row r="783">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row>
    <row r="784">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row>
    <row r="785">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row>
    <row r="786">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row>
    <row r="787">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row>
    <row r="788">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row>
    <row r="789">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row>
    <row r="790">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row>
    <row r="791">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row>
    <row r="792">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row>
    <row r="793">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row>
    <row r="794">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row>
    <row r="795">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row>
    <row r="796">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row>
    <row r="797">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row>
    <row r="798">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row>
    <row r="799">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row>
    <row r="800">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row>
    <row r="801">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row>
    <row r="802">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row>
    <row r="803">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row>
    <row r="804">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row>
    <row r="805">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row>
    <row r="806">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row>
    <row r="807">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row>
    <row r="808">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row>
    <row r="809">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row>
    <row r="810">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row>
    <row r="811">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row>
    <row r="812">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row>
    <row r="813">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row>
    <row r="814">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row>
    <row r="815">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row>
    <row r="816">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row>
    <row r="817">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row>
    <row r="818">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row>
    <row r="819">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row>
    <row r="820">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row>
    <row r="821">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row>
    <row r="822">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row>
    <row r="823">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row>
    <row r="824">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row>
    <row r="825">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row>
    <row r="826">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row>
    <row r="827">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row>
    <row r="828">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row>
    <row r="829">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row>
    <row r="830">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row>
    <row r="831">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row>
    <row r="832">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row>
    <row r="833">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row>
    <row r="834">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row>
    <row r="835">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row>
    <row r="836">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row>
    <row r="837">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row>
    <row r="838">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row>
    <row r="839">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row>
    <row r="840">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row>
    <row r="841">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row>
    <row r="842">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row>
    <row r="843">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row>
    <row r="844">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row>
    <row r="845">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row>
    <row r="846">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row>
    <row r="847">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row>
    <row r="848">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row>
    <row r="849">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row>
    <row r="850">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row>
    <row r="851">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row>
    <row r="852">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row>
    <row r="853">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row>
    <row r="854">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row>
    <row r="855">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row>
    <row r="856">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row>
    <row r="857">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row>
    <row r="858">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row>
    <row r="859">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row>
    <row r="860">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row>
    <row r="861">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row>
    <row r="862">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row>
    <row r="863">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row>
    <row r="864">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row>
    <row r="865">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row>
    <row r="866">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row>
    <row r="867">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row>
    <row r="868">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row>
    <row r="869">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row>
    <row r="870">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row>
    <row r="871">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row>
    <row r="872">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row>
    <row r="873">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row>
    <row r="874">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row>
    <row r="875">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row>
    <row r="876">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row>
    <row r="877">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row>
    <row r="878">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row>
    <row r="879">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row>
    <row r="880">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row>
    <row r="881">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row>
    <row r="882">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row>
    <row r="883">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row>
    <row r="884">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row>
    <row r="885">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row>
    <row r="886">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row>
    <row r="887">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row>
    <row r="888">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row>
    <row r="889">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row>
    <row r="890">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row>
    <row r="891">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row>
    <row r="892">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row>
    <row r="893">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row>
    <row r="894">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row>
    <row r="895">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row>
    <row r="896">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row>
    <row r="897">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row>
    <row r="898">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row>
    <row r="899">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row>
    <row r="900">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row>
    <row r="901">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row>
    <row r="902">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row>
    <row r="903">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row>
    <row r="904">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row>
    <row r="905">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row>
    <row r="906">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row>
    <row r="907">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row>
    <row r="908">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row>
    <row r="909">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row>
    <row r="910">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row>
    <row r="911">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row>
    <row r="912">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row>
    <row r="913">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row>
    <row r="914">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row>
    <row r="915">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row>
    <row r="916">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row>
    <row r="917">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row>
    <row r="918">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row>
    <row r="919">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row>
    <row r="920">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row>
    <row r="921">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row>
    <row r="922">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row>
    <row r="923">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row>
    <row r="924">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row>
    <row r="925">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row>
    <row r="926">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row>
    <row r="927">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row>
    <row r="928">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row>
    <row r="929">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row>
    <row r="930">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row>
    <row r="931">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row>
    <row r="932">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row>
    <row r="933">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row>
    <row r="934">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row>
    <row r="935">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row>
    <row r="936">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row>
    <row r="937">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row>
    <row r="938">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row>
    <row r="939">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row>
    <row r="940">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row>
    <row r="941">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row>
    <row r="942">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row>
    <row r="943">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row>
    <row r="944">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row>
    <row r="945">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row>
    <row r="946">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row>
    <row r="947">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row>
    <row r="948">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row>
    <row r="949">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row>
    <row r="950">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row>
    <row r="951">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row>
    <row r="952">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row>
    <row r="953">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row>
    <row r="954">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row>
    <row r="955">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row>
    <row r="956">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row>
    <row r="957">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row>
    <row r="958">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row>
    <row r="959">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row>
    <row r="960">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row>
    <row r="961">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row>
    <row r="962">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row>
    <row r="963">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row>
    <row r="964">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row>
    <row r="965">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row>
    <row r="966">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row>
    <row r="967">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row>
    <row r="968">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row>
    <row r="969">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row>
    <row r="970">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row>
    <row r="971">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row>
    <row r="972">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row>
    <row r="973">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row>
    <row r="974">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row>
    <row r="975">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row>
    <row r="976">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row>
    <row r="977">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row>
    <row r="978">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row>
    <row r="979">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row>
    <row r="980">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row>
    <row r="981">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row>
    <row r="982">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row>
    <row r="983">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row>
    <row r="984">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row>
    <row r="985">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row>
    <row r="986">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row>
    <row r="987">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row>
    <row r="988">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row>
    <row r="989">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row>
    <row r="990">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row>
    <row r="991">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row>
    <row r="992">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row>
    <row r="993">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row>
    <row r="994">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row>
    <row r="995">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row>
    <row r="996">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row>
    <row r="997">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row>
    <row r="998">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row>
    <row r="999">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row>
    <row r="1000">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0.22"/>
    <col customWidth="1" min="2" max="2" width="18.67"/>
    <col customWidth="1" min="3" max="3" width="37.56"/>
    <col customWidth="1" min="4" max="4" width="26.67"/>
    <col customWidth="1" min="5" max="6" width="26.11"/>
    <col customWidth="1" min="7" max="7" width="27.78"/>
    <col customWidth="1" min="8" max="8" width="26.67"/>
    <col customWidth="1" min="9" max="9" width="21.89"/>
    <col customWidth="1" min="10" max="10" width="7.33"/>
    <col customWidth="1" hidden="1" min="11" max="11" width="17.67"/>
    <col customWidth="1" hidden="1" min="12" max="12" width="15.11"/>
    <col customWidth="1" hidden="1" min="13" max="13" width="7.33"/>
    <col customWidth="1" min="14" max="14" width="10.78"/>
    <col customWidth="1" min="15" max="15" width="16.11"/>
    <col customWidth="1" min="16" max="16" width="8.56"/>
    <col customWidth="1" min="17" max="17" width="12.33"/>
    <col customWidth="1" min="18" max="18" width="45.89"/>
    <col customWidth="1" min="19" max="19" width="45.0"/>
    <col customWidth="1" min="20" max="20" width="55.44"/>
    <col customWidth="1" min="21" max="21" width="60.89"/>
    <col customWidth="1" min="22" max="22" width="20.44"/>
    <col customWidth="1" min="23" max="25" width="19.22"/>
  </cols>
  <sheetData>
    <row r="1" ht="57.75" customHeight="1">
      <c r="A1" s="193"/>
      <c r="B1" s="194" t="s">
        <v>839</v>
      </c>
      <c r="C1" s="195" t="s">
        <v>840</v>
      </c>
      <c r="D1" s="195" t="s">
        <v>841</v>
      </c>
      <c r="E1" s="195" t="s">
        <v>394</v>
      </c>
      <c r="F1" s="195" t="s">
        <v>842</v>
      </c>
      <c r="G1" s="195" t="s">
        <v>843</v>
      </c>
      <c r="H1" s="195" t="s">
        <v>844</v>
      </c>
      <c r="I1" s="196" t="s">
        <v>845</v>
      </c>
      <c r="J1" s="195" t="s">
        <v>846</v>
      </c>
      <c r="K1" s="197" t="s">
        <v>847</v>
      </c>
      <c r="L1" s="197" t="s">
        <v>848</v>
      </c>
      <c r="M1" s="197" t="s">
        <v>849</v>
      </c>
      <c r="N1" s="198" t="s">
        <v>850</v>
      </c>
      <c r="O1" s="198" t="s">
        <v>851</v>
      </c>
      <c r="P1" s="197" t="s">
        <v>852</v>
      </c>
      <c r="Q1" s="196" t="s">
        <v>853</v>
      </c>
      <c r="R1" s="196" t="s">
        <v>854</v>
      </c>
      <c r="S1" s="196" t="s">
        <v>400</v>
      </c>
      <c r="T1" s="199" t="s">
        <v>855</v>
      </c>
      <c r="U1" s="200" t="s">
        <v>856</v>
      </c>
      <c r="V1" s="201" t="s">
        <v>826</v>
      </c>
      <c r="W1" s="200" t="s">
        <v>827</v>
      </c>
      <c r="X1" s="200" t="s">
        <v>828</v>
      </c>
      <c r="Y1" s="200" t="s">
        <v>829</v>
      </c>
    </row>
    <row r="2" ht="57.75" customHeight="1">
      <c r="A2" s="202"/>
      <c r="B2" s="203"/>
      <c r="C2" s="204" t="s">
        <v>857</v>
      </c>
      <c r="D2" s="205" t="s">
        <v>858</v>
      </c>
      <c r="E2" s="204" t="b">
        <v>1</v>
      </c>
      <c r="F2" s="204" t="s">
        <v>857</v>
      </c>
      <c r="G2" s="206" t="s">
        <v>859</v>
      </c>
      <c r="H2" s="206" t="s">
        <v>860</v>
      </c>
      <c r="I2" s="207" t="s">
        <v>861</v>
      </c>
      <c r="J2" s="206">
        <v>1.0</v>
      </c>
      <c r="K2" s="208"/>
      <c r="L2" s="208"/>
      <c r="M2" s="208"/>
      <c r="N2" s="209">
        <v>4.0</v>
      </c>
      <c r="O2" s="210">
        <v>44.95</v>
      </c>
      <c r="P2" s="211">
        <v>0.0</v>
      </c>
      <c r="Q2" s="212" t="s">
        <v>862</v>
      </c>
      <c r="R2" s="213" t="s">
        <v>863</v>
      </c>
      <c r="S2" s="214" t="s">
        <v>864</v>
      </c>
      <c r="T2" s="213" t="s">
        <v>865</v>
      </c>
      <c r="U2" s="206"/>
      <c r="V2" s="215">
        <v>4.0</v>
      </c>
      <c r="W2" s="216">
        <v>15.0</v>
      </c>
      <c r="X2" s="216">
        <v>11.0</v>
      </c>
      <c r="Y2" s="216">
        <v>6.0</v>
      </c>
    </row>
    <row r="3" ht="57.75" customHeight="1">
      <c r="A3" s="202"/>
      <c r="B3" s="217" t="s">
        <v>866</v>
      </c>
      <c r="C3" s="204" t="s">
        <v>867</v>
      </c>
      <c r="D3" s="204" t="s">
        <v>868</v>
      </c>
      <c r="E3" s="204" t="b">
        <v>1</v>
      </c>
      <c r="F3" s="204" t="s">
        <v>869</v>
      </c>
      <c r="G3" s="206" t="s">
        <v>870</v>
      </c>
      <c r="H3" s="206" t="s">
        <v>871</v>
      </c>
      <c r="I3" s="207" t="s">
        <v>861</v>
      </c>
      <c r="J3" s="206">
        <v>2.0</v>
      </c>
      <c r="K3" s="208"/>
      <c r="L3" s="208"/>
      <c r="M3" s="208"/>
      <c r="N3" s="209">
        <v>2.0</v>
      </c>
      <c r="O3" s="210">
        <v>29.95</v>
      </c>
      <c r="P3" s="211">
        <v>0.0</v>
      </c>
      <c r="Q3" s="212" t="s">
        <v>872</v>
      </c>
      <c r="R3" s="218" t="s">
        <v>873</v>
      </c>
      <c r="S3" s="219" t="s">
        <v>874</v>
      </c>
      <c r="T3" s="220" t="s">
        <v>875</v>
      </c>
      <c r="U3" s="206" t="s">
        <v>413</v>
      </c>
      <c r="V3" s="215">
        <v>2.0</v>
      </c>
      <c r="W3" s="216">
        <v>15.0</v>
      </c>
      <c r="X3" s="216">
        <v>11.0</v>
      </c>
      <c r="Y3" s="216">
        <v>6.0</v>
      </c>
    </row>
    <row r="4" ht="57.75" customHeight="1">
      <c r="A4" s="202"/>
      <c r="B4" s="217" t="s">
        <v>866</v>
      </c>
      <c r="C4" s="204" t="s">
        <v>867</v>
      </c>
      <c r="D4" s="204" t="s">
        <v>876</v>
      </c>
      <c r="E4" s="204" t="b">
        <v>1</v>
      </c>
      <c r="F4" s="204" t="s">
        <v>877</v>
      </c>
      <c r="G4" s="206" t="s">
        <v>878</v>
      </c>
      <c r="H4" s="206" t="s">
        <v>879</v>
      </c>
      <c r="I4" s="207" t="s">
        <v>861</v>
      </c>
      <c r="J4" s="206">
        <v>2.0</v>
      </c>
      <c r="K4" s="208"/>
      <c r="L4" s="208"/>
      <c r="M4" s="208"/>
      <c r="N4" s="209">
        <v>8.0</v>
      </c>
      <c r="O4" s="210">
        <v>34.95</v>
      </c>
      <c r="P4" s="211">
        <v>0.0</v>
      </c>
      <c r="Q4" s="212" t="s">
        <v>880</v>
      </c>
      <c r="R4" s="218" t="s">
        <v>881</v>
      </c>
      <c r="S4" s="219" t="s">
        <v>874</v>
      </c>
      <c r="T4" s="220" t="s">
        <v>882</v>
      </c>
      <c r="U4" s="206" t="s">
        <v>413</v>
      </c>
      <c r="V4" s="215">
        <v>2.0</v>
      </c>
      <c r="W4" s="216">
        <v>15.0</v>
      </c>
      <c r="X4" s="216">
        <v>11.0</v>
      </c>
      <c r="Y4" s="216">
        <v>6.0</v>
      </c>
    </row>
    <row r="5" ht="57.75" customHeight="1">
      <c r="A5" s="221"/>
      <c r="B5" s="222" t="s">
        <v>883</v>
      </c>
      <c r="C5" s="223" t="s">
        <v>884</v>
      </c>
      <c r="D5" s="224" t="s">
        <v>885</v>
      </c>
      <c r="E5" s="206" t="b">
        <v>1</v>
      </c>
      <c r="F5" s="204" t="s">
        <v>886</v>
      </c>
      <c r="G5" s="225" t="s">
        <v>887</v>
      </c>
      <c r="H5" s="225" t="s">
        <v>888</v>
      </c>
      <c r="I5" s="207" t="s">
        <v>889</v>
      </c>
      <c r="J5" s="225">
        <v>3.0</v>
      </c>
      <c r="K5" s="208"/>
      <c r="L5" s="208"/>
      <c r="M5" s="208"/>
      <c r="N5" s="209">
        <v>1.0</v>
      </c>
      <c r="O5" s="210">
        <v>29.95</v>
      </c>
      <c r="P5" s="211">
        <v>0.0</v>
      </c>
      <c r="Q5" s="212" t="s">
        <v>890</v>
      </c>
      <c r="R5" s="226" t="s">
        <v>891</v>
      </c>
      <c r="S5" s="227" t="s">
        <v>892</v>
      </c>
      <c r="T5" s="220" t="s">
        <v>893</v>
      </c>
      <c r="U5" s="228" t="s">
        <v>894</v>
      </c>
      <c r="V5" s="215">
        <v>1.4</v>
      </c>
      <c r="W5" s="216">
        <v>15.0</v>
      </c>
      <c r="X5" s="216">
        <v>11.0</v>
      </c>
      <c r="Y5" s="216">
        <v>6.0</v>
      </c>
    </row>
    <row r="6" ht="57.75" customHeight="1">
      <c r="A6" s="229"/>
      <c r="B6" s="230" t="s">
        <v>895</v>
      </c>
      <c r="C6" s="231" t="s">
        <v>896</v>
      </c>
      <c r="D6" s="232" t="s">
        <v>897</v>
      </c>
      <c r="E6" s="233" t="b">
        <v>0</v>
      </c>
      <c r="F6" s="234" t="s">
        <v>898</v>
      </c>
      <c r="G6" s="235" t="s">
        <v>899</v>
      </c>
      <c r="H6" s="235" t="s">
        <v>900</v>
      </c>
      <c r="I6" s="236" t="s">
        <v>889</v>
      </c>
      <c r="J6" s="235" t="s">
        <v>901</v>
      </c>
      <c r="K6" s="237"/>
      <c r="L6" s="237"/>
      <c r="M6" s="237"/>
      <c r="N6" s="238">
        <v>1.0</v>
      </c>
      <c r="O6" s="239">
        <v>29.95</v>
      </c>
      <c r="P6" s="240">
        <v>0.0</v>
      </c>
      <c r="Q6" s="241" t="s">
        <v>890</v>
      </c>
      <c r="R6" s="242" t="s">
        <v>902</v>
      </c>
      <c r="S6" s="243" t="s">
        <v>892</v>
      </c>
      <c r="T6" s="244" t="s">
        <v>903</v>
      </c>
      <c r="U6" s="245" t="s">
        <v>894</v>
      </c>
      <c r="V6" s="246">
        <v>1.4</v>
      </c>
      <c r="W6" s="247">
        <v>15.0</v>
      </c>
      <c r="X6" s="247">
        <v>11.0</v>
      </c>
      <c r="Y6" s="247">
        <v>6.0</v>
      </c>
    </row>
    <row r="7" ht="57.75" customHeight="1">
      <c r="A7" s="229"/>
      <c r="B7" s="248"/>
      <c r="C7" s="249" t="s">
        <v>904</v>
      </c>
      <c r="D7" s="232" t="s">
        <v>905</v>
      </c>
      <c r="E7" s="233" t="b">
        <v>0</v>
      </c>
      <c r="F7" s="234" t="s">
        <v>906</v>
      </c>
      <c r="G7" s="235" t="s">
        <v>907</v>
      </c>
      <c r="H7" s="235" t="s">
        <v>908</v>
      </c>
      <c r="I7" s="236" t="s">
        <v>889</v>
      </c>
      <c r="J7" s="235" t="s">
        <v>901</v>
      </c>
      <c r="K7" s="237"/>
      <c r="L7" s="237"/>
      <c r="M7" s="237"/>
      <c r="N7" s="238">
        <v>1.0</v>
      </c>
      <c r="O7" s="239">
        <v>29.95</v>
      </c>
      <c r="P7" s="240">
        <v>0.0</v>
      </c>
      <c r="Q7" s="241" t="s">
        <v>890</v>
      </c>
      <c r="R7" s="242" t="s">
        <v>909</v>
      </c>
      <c r="S7" s="243" t="s">
        <v>892</v>
      </c>
      <c r="T7" s="244" t="s">
        <v>910</v>
      </c>
      <c r="U7" s="245" t="s">
        <v>894</v>
      </c>
      <c r="V7" s="246">
        <v>1.4</v>
      </c>
      <c r="W7" s="247">
        <v>15.0</v>
      </c>
      <c r="X7" s="247">
        <v>11.0</v>
      </c>
      <c r="Y7" s="247">
        <v>6.0</v>
      </c>
    </row>
    <row r="8" ht="57.75" customHeight="1">
      <c r="A8" s="221"/>
      <c r="B8" s="250"/>
      <c r="C8" s="251" t="s">
        <v>911</v>
      </c>
      <c r="D8" s="224" t="s">
        <v>912</v>
      </c>
      <c r="E8" s="206" t="b">
        <v>1</v>
      </c>
      <c r="F8" s="204" t="s">
        <v>913</v>
      </c>
      <c r="G8" s="225" t="s">
        <v>887</v>
      </c>
      <c r="H8" s="225" t="s">
        <v>914</v>
      </c>
      <c r="I8" s="207" t="s">
        <v>889</v>
      </c>
      <c r="J8" s="225">
        <v>6.0</v>
      </c>
      <c r="K8" s="208"/>
      <c r="L8" s="208"/>
      <c r="M8" s="208"/>
      <c r="N8" s="209">
        <v>1.0</v>
      </c>
      <c r="O8" s="210">
        <v>29.95</v>
      </c>
      <c r="P8" s="211">
        <v>0.0</v>
      </c>
      <c r="Q8" s="212" t="s">
        <v>890</v>
      </c>
      <c r="R8" s="252" t="s">
        <v>915</v>
      </c>
      <c r="S8" s="227" t="s">
        <v>892</v>
      </c>
      <c r="T8" s="220" t="s">
        <v>916</v>
      </c>
      <c r="U8" s="228" t="s">
        <v>894</v>
      </c>
      <c r="V8" s="215">
        <v>1.4</v>
      </c>
      <c r="W8" s="216">
        <v>15.0</v>
      </c>
      <c r="X8" s="216">
        <v>11.0</v>
      </c>
      <c r="Y8" s="216">
        <v>6.0</v>
      </c>
    </row>
    <row r="9" ht="57.75" customHeight="1">
      <c r="A9" s="229"/>
      <c r="B9" s="248"/>
      <c r="C9" s="249" t="s">
        <v>917</v>
      </c>
      <c r="D9" s="232" t="s">
        <v>918</v>
      </c>
      <c r="E9" s="233" t="b">
        <v>0</v>
      </c>
      <c r="F9" s="253" t="s">
        <v>919</v>
      </c>
      <c r="G9" s="235" t="s">
        <v>907</v>
      </c>
      <c r="H9" s="235" t="s">
        <v>908</v>
      </c>
      <c r="I9" s="236" t="s">
        <v>889</v>
      </c>
      <c r="J9" s="235" t="s">
        <v>901</v>
      </c>
      <c r="K9" s="237"/>
      <c r="L9" s="237"/>
      <c r="M9" s="237"/>
      <c r="N9" s="238">
        <v>1.0</v>
      </c>
      <c r="O9" s="239">
        <v>29.95</v>
      </c>
      <c r="P9" s="240">
        <v>0.0</v>
      </c>
      <c r="Q9" s="241" t="s">
        <v>890</v>
      </c>
      <c r="R9" s="242" t="s">
        <v>920</v>
      </c>
      <c r="S9" s="243" t="s">
        <v>892</v>
      </c>
      <c r="T9" s="244" t="s">
        <v>921</v>
      </c>
      <c r="U9" s="245" t="s">
        <v>894</v>
      </c>
      <c r="V9" s="246">
        <v>1.4</v>
      </c>
      <c r="W9" s="247">
        <v>15.0</v>
      </c>
      <c r="X9" s="247">
        <v>11.0</v>
      </c>
      <c r="Y9" s="247">
        <v>6.0</v>
      </c>
    </row>
    <row r="10" ht="57.75" customHeight="1">
      <c r="A10" s="254"/>
      <c r="B10" s="255"/>
      <c r="C10" s="256" t="s">
        <v>922</v>
      </c>
      <c r="D10" s="257" t="s">
        <v>923</v>
      </c>
      <c r="E10" s="258" t="b">
        <v>0</v>
      </c>
      <c r="F10" s="259" t="s">
        <v>924</v>
      </c>
      <c r="G10" s="260" t="s">
        <v>925</v>
      </c>
      <c r="H10" s="260" t="s">
        <v>926</v>
      </c>
      <c r="I10" s="261" t="s">
        <v>889</v>
      </c>
      <c r="J10" s="260">
        <v>8.0</v>
      </c>
      <c r="K10" s="262"/>
      <c r="L10" s="262"/>
      <c r="M10" s="262"/>
      <c r="N10" s="263">
        <v>1.0</v>
      </c>
      <c r="O10" s="264">
        <v>29.95</v>
      </c>
      <c r="P10" s="265">
        <v>0.0</v>
      </c>
      <c r="Q10" s="266" t="s">
        <v>890</v>
      </c>
      <c r="R10" s="267" t="s">
        <v>927</v>
      </c>
      <c r="S10" s="268" t="s">
        <v>892</v>
      </c>
      <c r="T10" s="269" t="s">
        <v>928</v>
      </c>
      <c r="U10" s="270" t="s">
        <v>894</v>
      </c>
      <c r="V10" s="271">
        <v>1.4</v>
      </c>
      <c r="W10" s="272">
        <v>15.0</v>
      </c>
      <c r="X10" s="272">
        <v>11.0</v>
      </c>
      <c r="Y10" s="272">
        <v>6.0</v>
      </c>
    </row>
    <row r="11" ht="57.75" customHeight="1">
      <c r="A11" s="254"/>
      <c r="B11" s="255"/>
      <c r="C11" s="256" t="s">
        <v>929</v>
      </c>
      <c r="D11" s="257" t="s">
        <v>930</v>
      </c>
      <c r="E11" s="258" t="b">
        <v>0</v>
      </c>
      <c r="F11" s="259" t="s">
        <v>931</v>
      </c>
      <c r="G11" s="260" t="s">
        <v>899</v>
      </c>
      <c r="H11" s="260" t="s">
        <v>932</v>
      </c>
      <c r="I11" s="261" t="s">
        <v>889</v>
      </c>
      <c r="J11" s="260">
        <v>9.0</v>
      </c>
      <c r="K11" s="262"/>
      <c r="L11" s="262"/>
      <c r="M11" s="262"/>
      <c r="N11" s="263">
        <v>1.0</v>
      </c>
      <c r="O11" s="264">
        <v>29.95</v>
      </c>
      <c r="P11" s="265">
        <v>0.0</v>
      </c>
      <c r="Q11" s="266" t="s">
        <v>890</v>
      </c>
      <c r="R11" s="267" t="s">
        <v>933</v>
      </c>
      <c r="S11" s="268" t="s">
        <v>892</v>
      </c>
      <c r="T11" s="269" t="s">
        <v>934</v>
      </c>
      <c r="U11" s="270" t="s">
        <v>894</v>
      </c>
      <c r="V11" s="271">
        <v>1.4</v>
      </c>
      <c r="W11" s="272">
        <v>15.0</v>
      </c>
      <c r="X11" s="272">
        <v>11.0</v>
      </c>
      <c r="Y11" s="272">
        <v>6.0</v>
      </c>
    </row>
    <row r="12" ht="57.75" customHeight="1">
      <c r="A12" s="254"/>
      <c r="B12" s="255"/>
      <c r="C12" s="256" t="s">
        <v>935</v>
      </c>
      <c r="D12" s="257" t="s">
        <v>936</v>
      </c>
      <c r="E12" s="258" t="b">
        <v>0</v>
      </c>
      <c r="F12" s="259" t="s">
        <v>937</v>
      </c>
      <c r="G12" s="260" t="s">
        <v>938</v>
      </c>
      <c r="H12" s="260" t="s">
        <v>939</v>
      </c>
      <c r="I12" s="261" t="s">
        <v>889</v>
      </c>
      <c r="J12" s="260">
        <v>10.0</v>
      </c>
      <c r="K12" s="262"/>
      <c r="L12" s="262"/>
      <c r="M12" s="262"/>
      <c r="N12" s="263">
        <v>1.0</v>
      </c>
      <c r="O12" s="264">
        <v>29.95</v>
      </c>
      <c r="P12" s="265">
        <v>0.0</v>
      </c>
      <c r="Q12" s="266" t="s">
        <v>890</v>
      </c>
      <c r="R12" s="267" t="s">
        <v>940</v>
      </c>
      <c r="S12" s="268" t="s">
        <v>892</v>
      </c>
      <c r="T12" s="269" t="s">
        <v>941</v>
      </c>
      <c r="U12" s="270" t="s">
        <v>894</v>
      </c>
      <c r="V12" s="271">
        <v>1.4</v>
      </c>
      <c r="W12" s="272">
        <v>15.0</v>
      </c>
      <c r="X12" s="272">
        <v>11.0</v>
      </c>
      <c r="Y12" s="272">
        <v>6.0</v>
      </c>
    </row>
    <row r="13" ht="57.75" customHeight="1">
      <c r="A13" s="229"/>
      <c r="B13" s="248"/>
      <c r="C13" s="273" t="s">
        <v>942</v>
      </c>
      <c r="D13" s="274" t="s">
        <v>943</v>
      </c>
      <c r="E13" s="233" t="b">
        <v>0</v>
      </c>
      <c r="F13" s="234" t="s">
        <v>944</v>
      </c>
      <c r="G13" s="235" t="s">
        <v>945</v>
      </c>
      <c r="H13" s="235" t="s">
        <v>946</v>
      </c>
      <c r="I13" s="236" t="s">
        <v>889</v>
      </c>
      <c r="J13" s="235" t="s">
        <v>901</v>
      </c>
      <c r="K13" s="237"/>
      <c r="L13" s="237"/>
      <c r="M13" s="237"/>
      <c r="N13" s="238">
        <v>2.0</v>
      </c>
      <c r="O13" s="239">
        <v>49.95</v>
      </c>
      <c r="P13" s="240">
        <v>0.0</v>
      </c>
      <c r="Q13" s="241" t="s">
        <v>947</v>
      </c>
      <c r="R13" s="275" t="s">
        <v>948</v>
      </c>
      <c r="S13" s="243" t="s">
        <v>892</v>
      </c>
      <c r="T13" s="244" t="s">
        <v>949</v>
      </c>
      <c r="U13" s="245" t="s">
        <v>894</v>
      </c>
      <c r="V13" s="246">
        <v>2.25</v>
      </c>
      <c r="W13" s="247">
        <v>15.0</v>
      </c>
      <c r="X13" s="247">
        <v>11.0</v>
      </c>
      <c r="Y13" s="247">
        <v>6.0</v>
      </c>
    </row>
    <row r="14" ht="57.75" customHeight="1">
      <c r="A14" s="254"/>
      <c r="B14" s="255"/>
      <c r="C14" s="256" t="s">
        <v>950</v>
      </c>
      <c r="D14" s="276" t="s">
        <v>951</v>
      </c>
      <c r="E14" s="258" t="b">
        <v>0</v>
      </c>
      <c r="F14" s="259" t="s">
        <v>952</v>
      </c>
      <c r="G14" s="260" t="s">
        <v>953</v>
      </c>
      <c r="H14" s="260" t="s">
        <v>954</v>
      </c>
      <c r="I14" s="261" t="s">
        <v>889</v>
      </c>
      <c r="J14" s="260">
        <v>12.0</v>
      </c>
      <c r="K14" s="262"/>
      <c r="L14" s="262"/>
      <c r="M14" s="262"/>
      <c r="N14" s="263">
        <v>2.0</v>
      </c>
      <c r="O14" s="264">
        <v>49.95</v>
      </c>
      <c r="P14" s="265">
        <v>0.0</v>
      </c>
      <c r="Q14" s="266" t="s">
        <v>947</v>
      </c>
      <c r="R14" s="267" t="s">
        <v>955</v>
      </c>
      <c r="S14" s="268" t="s">
        <v>892</v>
      </c>
      <c r="T14" s="269" t="s">
        <v>956</v>
      </c>
      <c r="U14" s="270" t="s">
        <v>894</v>
      </c>
      <c r="V14" s="271">
        <v>2.25</v>
      </c>
      <c r="W14" s="272">
        <v>15.0</v>
      </c>
      <c r="X14" s="272">
        <v>11.0</v>
      </c>
      <c r="Y14" s="272">
        <v>6.0</v>
      </c>
    </row>
    <row r="15" ht="57.75" customHeight="1">
      <c r="A15" s="229"/>
      <c r="B15" s="248"/>
      <c r="C15" s="249" t="s">
        <v>957</v>
      </c>
      <c r="D15" s="234" t="s">
        <v>958</v>
      </c>
      <c r="E15" s="233" t="b">
        <v>0</v>
      </c>
      <c r="F15" s="253" t="s">
        <v>959</v>
      </c>
      <c r="G15" s="235" t="s">
        <v>960</v>
      </c>
      <c r="H15" s="235" t="s">
        <v>961</v>
      </c>
      <c r="I15" s="236" t="s">
        <v>889</v>
      </c>
      <c r="J15" s="235" t="s">
        <v>901</v>
      </c>
      <c r="K15" s="237"/>
      <c r="L15" s="237"/>
      <c r="M15" s="237"/>
      <c r="N15" s="238">
        <v>2.0</v>
      </c>
      <c r="O15" s="239">
        <v>49.95</v>
      </c>
      <c r="P15" s="240">
        <v>0.0</v>
      </c>
      <c r="Q15" s="241" t="s">
        <v>947</v>
      </c>
      <c r="R15" s="242" t="s">
        <v>962</v>
      </c>
      <c r="S15" s="243" t="s">
        <v>892</v>
      </c>
      <c r="T15" s="244" t="s">
        <v>963</v>
      </c>
      <c r="U15" s="245" t="s">
        <v>894</v>
      </c>
      <c r="V15" s="246">
        <v>2.25</v>
      </c>
      <c r="W15" s="247">
        <v>15.0</v>
      </c>
      <c r="X15" s="247">
        <v>11.0</v>
      </c>
      <c r="Y15" s="247">
        <v>6.0</v>
      </c>
    </row>
    <row r="16" ht="57.75" customHeight="1">
      <c r="A16" s="254"/>
      <c r="B16" s="255"/>
      <c r="C16" s="256" t="s">
        <v>964</v>
      </c>
      <c r="D16" s="276" t="s">
        <v>965</v>
      </c>
      <c r="E16" s="258" t="b">
        <v>0</v>
      </c>
      <c r="F16" s="259" t="s">
        <v>966</v>
      </c>
      <c r="G16" s="260" t="s">
        <v>967</v>
      </c>
      <c r="H16" s="260" t="s">
        <v>968</v>
      </c>
      <c r="I16" s="261" t="s">
        <v>889</v>
      </c>
      <c r="J16" s="260">
        <v>14.0</v>
      </c>
      <c r="K16" s="262"/>
      <c r="L16" s="262"/>
      <c r="M16" s="262"/>
      <c r="N16" s="263">
        <v>2.0</v>
      </c>
      <c r="O16" s="264">
        <v>49.95</v>
      </c>
      <c r="P16" s="265">
        <v>0.0</v>
      </c>
      <c r="Q16" s="266" t="s">
        <v>947</v>
      </c>
      <c r="R16" s="267" t="s">
        <v>969</v>
      </c>
      <c r="S16" s="268" t="s">
        <v>892</v>
      </c>
      <c r="T16" s="269" t="s">
        <v>970</v>
      </c>
      <c r="U16" s="270" t="s">
        <v>894</v>
      </c>
      <c r="V16" s="271">
        <v>2.25</v>
      </c>
      <c r="W16" s="272">
        <v>15.0</v>
      </c>
      <c r="X16" s="272">
        <v>11.0</v>
      </c>
      <c r="Y16" s="272">
        <v>6.0</v>
      </c>
    </row>
    <row r="17" ht="57.75" customHeight="1">
      <c r="A17" s="254"/>
      <c r="B17" s="255"/>
      <c r="C17" s="277" t="s">
        <v>971</v>
      </c>
      <c r="D17" s="276" t="s">
        <v>972</v>
      </c>
      <c r="E17" s="258" t="b">
        <v>0</v>
      </c>
      <c r="F17" s="255" t="s">
        <v>973</v>
      </c>
      <c r="G17" s="260" t="s">
        <v>974</v>
      </c>
      <c r="H17" s="260" t="s">
        <v>975</v>
      </c>
      <c r="I17" s="261" t="s">
        <v>889</v>
      </c>
      <c r="J17" s="260">
        <v>15.0</v>
      </c>
      <c r="K17" s="262"/>
      <c r="L17" s="262"/>
      <c r="M17" s="262"/>
      <c r="N17" s="263">
        <v>6.0</v>
      </c>
      <c r="O17" s="264">
        <v>129.95</v>
      </c>
      <c r="P17" s="265">
        <v>0.0</v>
      </c>
      <c r="Q17" s="266" t="s">
        <v>976</v>
      </c>
      <c r="R17" s="267" t="s">
        <v>977</v>
      </c>
      <c r="S17" s="268" t="s">
        <v>892</v>
      </c>
      <c r="T17" s="269" t="s">
        <v>978</v>
      </c>
      <c r="U17" s="270" t="s">
        <v>894</v>
      </c>
      <c r="V17" s="271">
        <v>3.75</v>
      </c>
      <c r="W17" s="272">
        <v>18.0</v>
      </c>
      <c r="X17" s="272">
        <v>18.0</v>
      </c>
      <c r="Y17" s="272">
        <v>16.0</v>
      </c>
    </row>
    <row r="18" ht="57.75" customHeight="1">
      <c r="A18" s="278"/>
      <c r="B18" s="279" t="s">
        <v>866</v>
      </c>
      <c r="C18" s="234" t="s">
        <v>979</v>
      </c>
      <c r="D18" s="234" t="s">
        <v>980</v>
      </c>
      <c r="E18" s="234" t="b">
        <v>0</v>
      </c>
      <c r="F18" s="234" t="s">
        <v>981</v>
      </c>
      <c r="G18" s="233" t="s">
        <v>982</v>
      </c>
      <c r="H18" s="233" t="s">
        <v>983</v>
      </c>
      <c r="I18" s="236" t="s">
        <v>984</v>
      </c>
      <c r="J18" s="233" t="s">
        <v>901</v>
      </c>
      <c r="K18" s="237"/>
      <c r="L18" s="237"/>
      <c r="M18" s="237"/>
      <c r="N18" s="238">
        <v>4.0</v>
      </c>
      <c r="O18" s="239">
        <v>44.95</v>
      </c>
      <c r="P18" s="240">
        <v>0.0</v>
      </c>
      <c r="Q18" s="241" t="s">
        <v>862</v>
      </c>
      <c r="R18" s="280" t="s">
        <v>985</v>
      </c>
      <c r="S18" s="281" t="s">
        <v>986</v>
      </c>
      <c r="T18" s="244" t="s">
        <v>987</v>
      </c>
      <c r="U18" s="233" t="s">
        <v>413</v>
      </c>
      <c r="V18" s="246">
        <v>4.0</v>
      </c>
      <c r="W18" s="247">
        <v>15.0</v>
      </c>
      <c r="X18" s="247">
        <v>11.0</v>
      </c>
      <c r="Y18" s="247">
        <v>6.0</v>
      </c>
    </row>
    <row r="19" ht="57.75" customHeight="1">
      <c r="A19" s="229"/>
      <c r="B19" s="282" t="s">
        <v>883</v>
      </c>
      <c r="C19" s="231" t="s">
        <v>988</v>
      </c>
      <c r="D19" s="232" t="s">
        <v>989</v>
      </c>
      <c r="E19" s="233" t="b">
        <v>0</v>
      </c>
      <c r="F19" s="234" t="s">
        <v>990</v>
      </c>
      <c r="G19" s="235" t="s">
        <v>991</v>
      </c>
      <c r="H19" s="235" t="s">
        <v>992</v>
      </c>
      <c r="I19" s="236" t="s">
        <v>889</v>
      </c>
      <c r="J19" s="233" t="s">
        <v>901</v>
      </c>
      <c r="K19" s="237"/>
      <c r="L19" s="237"/>
      <c r="M19" s="237"/>
      <c r="N19" s="238">
        <v>1.0</v>
      </c>
      <c r="O19" s="239">
        <v>29.95</v>
      </c>
      <c r="P19" s="240">
        <v>0.0</v>
      </c>
      <c r="Q19" s="241" t="s">
        <v>890</v>
      </c>
      <c r="R19" s="242" t="s">
        <v>993</v>
      </c>
      <c r="S19" s="243" t="s">
        <v>994</v>
      </c>
      <c r="T19" s="244" t="s">
        <v>995</v>
      </c>
      <c r="U19" s="245" t="s">
        <v>894</v>
      </c>
      <c r="V19" s="246">
        <v>1.4</v>
      </c>
      <c r="W19" s="247">
        <v>15.0</v>
      </c>
      <c r="X19" s="247">
        <v>11.0</v>
      </c>
      <c r="Y19" s="247">
        <v>6.0</v>
      </c>
    </row>
    <row r="20" ht="57.75" customHeight="1">
      <c r="A20" s="229"/>
      <c r="B20" s="282" t="s">
        <v>883</v>
      </c>
      <c r="C20" s="231" t="s">
        <v>988</v>
      </c>
      <c r="D20" s="232" t="s">
        <v>996</v>
      </c>
      <c r="E20" s="233" t="b">
        <v>0</v>
      </c>
      <c r="F20" s="234" t="s">
        <v>997</v>
      </c>
      <c r="G20" s="235" t="s">
        <v>998</v>
      </c>
      <c r="H20" s="235" t="s">
        <v>999</v>
      </c>
      <c r="I20" s="236" t="s">
        <v>889</v>
      </c>
      <c r="J20" s="233" t="s">
        <v>901</v>
      </c>
      <c r="K20" s="237"/>
      <c r="L20" s="237"/>
      <c r="M20" s="237"/>
      <c r="N20" s="238">
        <v>2.0</v>
      </c>
      <c r="O20" s="239">
        <v>49.95</v>
      </c>
      <c r="P20" s="240">
        <v>0.0</v>
      </c>
      <c r="Q20" s="241" t="s">
        <v>947</v>
      </c>
      <c r="R20" s="242" t="s">
        <v>993</v>
      </c>
      <c r="S20" s="243" t="s">
        <v>994</v>
      </c>
      <c r="T20" s="244" t="s">
        <v>1000</v>
      </c>
      <c r="U20" s="245" t="s">
        <v>894</v>
      </c>
      <c r="V20" s="246">
        <v>2.25</v>
      </c>
      <c r="W20" s="247">
        <v>15.0</v>
      </c>
      <c r="X20" s="247">
        <v>11.0</v>
      </c>
      <c r="Y20" s="247">
        <v>6.0</v>
      </c>
    </row>
    <row r="21" ht="57.75" customHeight="1">
      <c r="A21" s="229"/>
      <c r="B21" s="282" t="s">
        <v>883</v>
      </c>
      <c r="C21" s="231" t="s">
        <v>988</v>
      </c>
      <c r="D21" s="232" t="s">
        <v>1001</v>
      </c>
      <c r="E21" s="233" t="b">
        <v>0</v>
      </c>
      <c r="F21" s="234" t="s">
        <v>1002</v>
      </c>
      <c r="G21" s="235" t="s">
        <v>1003</v>
      </c>
      <c r="H21" s="235" t="s">
        <v>1004</v>
      </c>
      <c r="I21" s="236" t="s">
        <v>889</v>
      </c>
      <c r="J21" s="233" t="s">
        <v>901</v>
      </c>
      <c r="K21" s="237"/>
      <c r="L21" s="237"/>
      <c r="M21" s="237"/>
      <c r="N21" s="238">
        <v>6.0</v>
      </c>
      <c r="O21" s="239">
        <v>129.95</v>
      </c>
      <c r="P21" s="240">
        <v>0.0</v>
      </c>
      <c r="Q21" s="241" t="s">
        <v>976</v>
      </c>
      <c r="R21" s="242" t="s">
        <v>993</v>
      </c>
      <c r="S21" s="243" t="s">
        <v>994</v>
      </c>
      <c r="T21" s="244" t="s">
        <v>1005</v>
      </c>
      <c r="U21" s="245" t="s">
        <v>894</v>
      </c>
      <c r="V21" s="246">
        <v>3.75</v>
      </c>
      <c r="W21" s="247">
        <v>18.0</v>
      </c>
      <c r="X21" s="247">
        <v>18.0</v>
      </c>
      <c r="Y21" s="247">
        <v>16.0</v>
      </c>
    </row>
    <row r="22" ht="57.75" customHeight="1">
      <c r="A22" s="229"/>
      <c r="B22" s="282" t="s">
        <v>883</v>
      </c>
      <c r="C22" s="231" t="s">
        <v>1006</v>
      </c>
      <c r="D22" s="232" t="s">
        <v>1007</v>
      </c>
      <c r="E22" s="233" t="b">
        <v>0</v>
      </c>
      <c r="F22" s="234" t="s">
        <v>1008</v>
      </c>
      <c r="G22" s="235" t="s">
        <v>1009</v>
      </c>
      <c r="H22" s="235" t="s">
        <v>1010</v>
      </c>
      <c r="I22" s="236" t="s">
        <v>889</v>
      </c>
      <c r="J22" s="233" t="s">
        <v>901</v>
      </c>
      <c r="K22" s="237"/>
      <c r="L22" s="237"/>
      <c r="M22" s="237"/>
      <c r="N22" s="238">
        <v>1.0</v>
      </c>
      <c r="O22" s="239">
        <v>29.95</v>
      </c>
      <c r="P22" s="240">
        <v>0.0</v>
      </c>
      <c r="Q22" s="241" t="s">
        <v>890</v>
      </c>
      <c r="R22" s="242" t="s">
        <v>1011</v>
      </c>
      <c r="S22" s="243" t="s">
        <v>994</v>
      </c>
      <c r="T22" s="244" t="s">
        <v>1012</v>
      </c>
      <c r="U22" s="245" t="s">
        <v>894</v>
      </c>
      <c r="V22" s="246">
        <v>1.4</v>
      </c>
      <c r="W22" s="247">
        <v>15.0</v>
      </c>
      <c r="X22" s="247">
        <v>11.0</v>
      </c>
      <c r="Y22" s="247">
        <v>6.0</v>
      </c>
    </row>
    <row r="23" ht="57.75" customHeight="1">
      <c r="A23" s="229"/>
      <c r="B23" s="282" t="s">
        <v>883</v>
      </c>
      <c r="C23" s="231" t="s">
        <v>1006</v>
      </c>
      <c r="D23" s="232" t="s">
        <v>1013</v>
      </c>
      <c r="E23" s="233" t="b">
        <v>0</v>
      </c>
      <c r="F23" s="234" t="s">
        <v>1014</v>
      </c>
      <c r="G23" s="235" t="s">
        <v>1015</v>
      </c>
      <c r="H23" s="235" t="s">
        <v>1016</v>
      </c>
      <c r="I23" s="236" t="s">
        <v>889</v>
      </c>
      <c r="J23" s="233" t="s">
        <v>901</v>
      </c>
      <c r="K23" s="237"/>
      <c r="L23" s="237"/>
      <c r="M23" s="237"/>
      <c r="N23" s="238">
        <v>2.0</v>
      </c>
      <c r="O23" s="239">
        <v>49.95</v>
      </c>
      <c r="P23" s="240">
        <v>0.0</v>
      </c>
      <c r="Q23" s="241" t="s">
        <v>947</v>
      </c>
      <c r="R23" s="242" t="s">
        <v>1011</v>
      </c>
      <c r="S23" s="243" t="s">
        <v>994</v>
      </c>
      <c r="T23" s="244" t="s">
        <v>1017</v>
      </c>
      <c r="U23" s="245" t="s">
        <v>894</v>
      </c>
      <c r="V23" s="246">
        <v>2.25</v>
      </c>
      <c r="W23" s="247">
        <v>15.0</v>
      </c>
      <c r="X23" s="247">
        <v>11.0</v>
      </c>
      <c r="Y23" s="247">
        <v>6.0</v>
      </c>
    </row>
    <row r="24" ht="57.75" customHeight="1">
      <c r="A24" s="229"/>
      <c r="B24" s="282" t="s">
        <v>883</v>
      </c>
      <c r="C24" s="231" t="s">
        <v>1006</v>
      </c>
      <c r="D24" s="232" t="s">
        <v>1018</v>
      </c>
      <c r="E24" s="233" t="b">
        <v>0</v>
      </c>
      <c r="F24" s="234" t="s">
        <v>1019</v>
      </c>
      <c r="G24" s="235" t="s">
        <v>1020</v>
      </c>
      <c r="H24" s="235" t="s">
        <v>1021</v>
      </c>
      <c r="I24" s="236" t="s">
        <v>889</v>
      </c>
      <c r="J24" s="233" t="s">
        <v>901</v>
      </c>
      <c r="K24" s="237"/>
      <c r="L24" s="237"/>
      <c r="M24" s="237"/>
      <c r="N24" s="238">
        <v>6.0</v>
      </c>
      <c r="O24" s="239">
        <v>129.95</v>
      </c>
      <c r="P24" s="240">
        <v>0.0</v>
      </c>
      <c r="Q24" s="241" t="s">
        <v>976</v>
      </c>
      <c r="R24" s="242" t="s">
        <v>1011</v>
      </c>
      <c r="S24" s="243" t="s">
        <v>994</v>
      </c>
      <c r="T24" s="244" t="s">
        <v>1022</v>
      </c>
      <c r="U24" s="245" t="s">
        <v>894</v>
      </c>
      <c r="V24" s="246">
        <v>3.75</v>
      </c>
      <c r="W24" s="247">
        <v>18.0</v>
      </c>
      <c r="X24" s="247">
        <v>18.0</v>
      </c>
      <c r="Y24" s="247">
        <v>16.0</v>
      </c>
    </row>
    <row r="25" ht="57.75" customHeight="1">
      <c r="A25" s="229"/>
      <c r="B25" s="282" t="s">
        <v>883</v>
      </c>
      <c r="C25" s="231" t="s">
        <v>1023</v>
      </c>
      <c r="D25" s="232" t="s">
        <v>1024</v>
      </c>
      <c r="E25" s="233" t="b">
        <v>0</v>
      </c>
      <c r="F25" s="234" t="s">
        <v>1025</v>
      </c>
      <c r="G25" s="235" t="s">
        <v>1026</v>
      </c>
      <c r="H25" s="235" t="s">
        <v>1027</v>
      </c>
      <c r="I25" s="236" t="s">
        <v>889</v>
      </c>
      <c r="J25" s="233" t="s">
        <v>901</v>
      </c>
      <c r="K25" s="237"/>
      <c r="L25" s="237"/>
      <c r="M25" s="237"/>
      <c r="N25" s="238">
        <v>1.0</v>
      </c>
      <c r="O25" s="239">
        <v>29.95</v>
      </c>
      <c r="P25" s="240">
        <v>0.0</v>
      </c>
      <c r="Q25" s="241" t="s">
        <v>890</v>
      </c>
      <c r="R25" s="242" t="s">
        <v>1028</v>
      </c>
      <c r="S25" s="243" t="s">
        <v>994</v>
      </c>
      <c r="T25" s="244" t="s">
        <v>1029</v>
      </c>
      <c r="U25" s="245" t="s">
        <v>894</v>
      </c>
      <c r="V25" s="246">
        <v>1.4</v>
      </c>
      <c r="W25" s="247">
        <v>15.0</v>
      </c>
      <c r="X25" s="247">
        <v>11.0</v>
      </c>
      <c r="Y25" s="247">
        <v>6.0</v>
      </c>
    </row>
    <row r="26" ht="57.75" customHeight="1">
      <c r="A26" s="229"/>
      <c r="B26" s="282" t="s">
        <v>883</v>
      </c>
      <c r="C26" s="231" t="s">
        <v>1023</v>
      </c>
      <c r="D26" s="232" t="s">
        <v>1030</v>
      </c>
      <c r="E26" s="233" t="b">
        <v>0</v>
      </c>
      <c r="F26" s="234" t="s">
        <v>1031</v>
      </c>
      <c r="G26" s="235" t="s">
        <v>1032</v>
      </c>
      <c r="H26" s="235" t="s">
        <v>1033</v>
      </c>
      <c r="I26" s="236" t="s">
        <v>889</v>
      </c>
      <c r="J26" s="233" t="s">
        <v>901</v>
      </c>
      <c r="K26" s="237"/>
      <c r="L26" s="237"/>
      <c r="M26" s="237"/>
      <c r="N26" s="238">
        <v>6.0</v>
      </c>
      <c r="O26" s="239">
        <v>129.95</v>
      </c>
      <c r="P26" s="240">
        <v>0.0</v>
      </c>
      <c r="Q26" s="241" t="s">
        <v>976</v>
      </c>
      <c r="R26" s="275" t="s">
        <v>1034</v>
      </c>
      <c r="S26" s="243" t="s">
        <v>994</v>
      </c>
      <c r="T26" s="244" t="s">
        <v>1035</v>
      </c>
      <c r="U26" s="245" t="s">
        <v>894</v>
      </c>
      <c r="V26" s="246">
        <v>2.25</v>
      </c>
      <c r="W26" s="247">
        <v>15.0</v>
      </c>
      <c r="X26" s="247">
        <v>11.0</v>
      </c>
      <c r="Y26" s="247">
        <v>6.0</v>
      </c>
    </row>
    <row r="27" ht="57.75" customHeight="1">
      <c r="A27" s="229"/>
      <c r="B27" s="282" t="s">
        <v>883</v>
      </c>
      <c r="C27" s="231" t="s">
        <v>1036</v>
      </c>
      <c r="D27" s="232" t="s">
        <v>1037</v>
      </c>
      <c r="E27" s="233" t="b">
        <v>0</v>
      </c>
      <c r="F27" s="234" t="s">
        <v>1038</v>
      </c>
      <c r="G27" s="235" t="s">
        <v>1039</v>
      </c>
      <c r="H27" s="235" t="s">
        <v>1040</v>
      </c>
      <c r="I27" s="236" t="s">
        <v>889</v>
      </c>
      <c r="J27" s="233" t="s">
        <v>901</v>
      </c>
      <c r="K27" s="237"/>
      <c r="L27" s="237"/>
      <c r="M27" s="237"/>
      <c r="N27" s="238">
        <v>6.0</v>
      </c>
      <c r="O27" s="239">
        <v>129.95</v>
      </c>
      <c r="P27" s="240">
        <v>0.0</v>
      </c>
      <c r="Q27" s="241" t="s">
        <v>976</v>
      </c>
      <c r="R27" s="275" t="s">
        <v>1041</v>
      </c>
      <c r="S27" s="243" t="s">
        <v>994</v>
      </c>
      <c r="T27" s="244" t="s">
        <v>1042</v>
      </c>
      <c r="U27" s="245" t="s">
        <v>894</v>
      </c>
      <c r="V27" s="246">
        <v>2.25</v>
      </c>
      <c r="W27" s="247">
        <v>15.0</v>
      </c>
      <c r="X27" s="247">
        <v>11.0</v>
      </c>
      <c r="Y27" s="247">
        <v>6.0</v>
      </c>
    </row>
    <row r="28" ht="57.75" customHeight="1">
      <c r="A28" s="229"/>
      <c r="B28" s="282" t="s">
        <v>883</v>
      </c>
      <c r="C28" s="231" t="s">
        <v>1043</v>
      </c>
      <c r="D28" s="232" t="s">
        <v>1044</v>
      </c>
      <c r="E28" s="233" t="b">
        <v>0</v>
      </c>
      <c r="F28" s="234" t="s">
        <v>1045</v>
      </c>
      <c r="G28" s="283" t="s">
        <v>1046</v>
      </c>
      <c r="H28" s="283" t="s">
        <v>1047</v>
      </c>
      <c r="I28" s="236" t="s">
        <v>889</v>
      </c>
      <c r="J28" s="233" t="s">
        <v>901</v>
      </c>
      <c r="K28" s="237"/>
      <c r="L28" s="237"/>
      <c r="M28" s="237"/>
      <c r="N28" s="238">
        <v>2.0</v>
      </c>
      <c r="O28" s="239">
        <v>49.95</v>
      </c>
      <c r="P28" s="240">
        <v>0.0</v>
      </c>
      <c r="Q28" s="241" t="s">
        <v>947</v>
      </c>
      <c r="R28" s="275" t="s">
        <v>1048</v>
      </c>
      <c r="S28" s="243" t="s">
        <v>994</v>
      </c>
      <c r="T28" s="244" t="s">
        <v>1049</v>
      </c>
      <c r="U28" s="245" t="s">
        <v>894</v>
      </c>
      <c r="V28" s="246">
        <v>2.25</v>
      </c>
      <c r="W28" s="247">
        <v>15.0</v>
      </c>
      <c r="X28" s="247">
        <v>11.0</v>
      </c>
      <c r="Y28" s="247">
        <v>6.0</v>
      </c>
    </row>
    <row r="29" ht="57.75" customHeight="1">
      <c r="A29" s="229"/>
      <c r="B29" s="282" t="s">
        <v>883</v>
      </c>
      <c r="C29" s="231" t="s">
        <v>1043</v>
      </c>
      <c r="D29" s="232" t="s">
        <v>1050</v>
      </c>
      <c r="E29" s="233" t="b">
        <v>0</v>
      </c>
      <c r="F29" s="234" t="s">
        <v>1051</v>
      </c>
      <c r="G29" s="284" t="s">
        <v>1052</v>
      </c>
      <c r="H29" s="235" t="s">
        <v>1053</v>
      </c>
      <c r="I29" s="236" t="s">
        <v>889</v>
      </c>
      <c r="J29" s="233" t="s">
        <v>901</v>
      </c>
      <c r="K29" s="237"/>
      <c r="L29" s="237"/>
      <c r="M29" s="237"/>
      <c r="N29" s="238">
        <v>6.0</v>
      </c>
      <c r="O29" s="239">
        <v>129.95</v>
      </c>
      <c r="P29" s="240">
        <v>0.0</v>
      </c>
      <c r="Q29" s="241" t="s">
        <v>976</v>
      </c>
      <c r="R29" s="275" t="s">
        <v>1048</v>
      </c>
      <c r="S29" s="243" t="s">
        <v>994</v>
      </c>
      <c r="T29" s="244" t="s">
        <v>1054</v>
      </c>
      <c r="U29" s="245" t="s">
        <v>894</v>
      </c>
      <c r="V29" s="246">
        <v>3.75</v>
      </c>
      <c r="W29" s="247">
        <v>18.0</v>
      </c>
      <c r="X29" s="247">
        <v>18.0</v>
      </c>
      <c r="Y29" s="247">
        <v>16.0</v>
      </c>
    </row>
    <row r="30" ht="57.75" customHeight="1">
      <c r="A30" s="229"/>
      <c r="B30" s="282" t="s">
        <v>883</v>
      </c>
      <c r="C30" s="285" t="s">
        <v>1055</v>
      </c>
      <c r="D30" s="274" t="s">
        <v>1056</v>
      </c>
      <c r="E30" s="233" t="b">
        <v>0</v>
      </c>
      <c r="F30" s="234" t="s">
        <v>1057</v>
      </c>
      <c r="G30" s="235" t="s">
        <v>1058</v>
      </c>
      <c r="H30" s="235" t="s">
        <v>1059</v>
      </c>
      <c r="I30" s="236" t="s">
        <v>889</v>
      </c>
      <c r="J30" s="233" t="s">
        <v>901</v>
      </c>
      <c r="K30" s="237"/>
      <c r="L30" s="237"/>
      <c r="M30" s="237"/>
      <c r="N30" s="238">
        <v>2.0</v>
      </c>
      <c r="O30" s="239">
        <v>49.95</v>
      </c>
      <c r="P30" s="240">
        <v>0.0</v>
      </c>
      <c r="Q30" s="241" t="s">
        <v>947</v>
      </c>
      <c r="R30" s="242" t="s">
        <v>1011</v>
      </c>
      <c r="S30" s="243" t="s">
        <v>994</v>
      </c>
      <c r="T30" s="244" t="s">
        <v>1060</v>
      </c>
      <c r="U30" s="245" t="s">
        <v>894</v>
      </c>
      <c r="V30" s="246">
        <v>2.25</v>
      </c>
      <c r="W30" s="247">
        <v>15.0</v>
      </c>
      <c r="X30" s="247">
        <v>11.0</v>
      </c>
      <c r="Y30" s="247">
        <v>6.0</v>
      </c>
    </row>
    <row r="31" ht="57.75" customHeight="1">
      <c r="A31" s="278"/>
      <c r="B31" s="286" t="s">
        <v>1061</v>
      </c>
      <c r="C31" s="274" t="s">
        <v>1062</v>
      </c>
      <c r="D31" s="274" t="s">
        <v>1063</v>
      </c>
      <c r="E31" s="234" t="b">
        <v>0</v>
      </c>
      <c r="F31" s="234" t="s">
        <v>1064</v>
      </c>
      <c r="G31" s="233" t="s">
        <v>1065</v>
      </c>
      <c r="H31" s="233" t="s">
        <v>1066</v>
      </c>
      <c r="I31" s="236" t="s">
        <v>889</v>
      </c>
      <c r="J31" s="233" t="s">
        <v>901</v>
      </c>
      <c r="K31" s="237" t="s">
        <v>1067</v>
      </c>
      <c r="L31" s="237" t="s">
        <v>1068</v>
      </c>
      <c r="M31" s="237" t="s">
        <v>1069</v>
      </c>
      <c r="N31" s="238">
        <v>1.0</v>
      </c>
      <c r="O31" s="287">
        <v>29.95</v>
      </c>
      <c r="P31" s="240">
        <v>0.0</v>
      </c>
      <c r="Q31" s="241" t="s">
        <v>890</v>
      </c>
      <c r="R31" s="242" t="s">
        <v>1070</v>
      </c>
      <c r="S31" s="243" t="s">
        <v>1071</v>
      </c>
      <c r="T31" s="244" t="s">
        <v>1072</v>
      </c>
      <c r="U31" s="288" t="s">
        <v>894</v>
      </c>
      <c r="V31" s="246">
        <v>1.4</v>
      </c>
      <c r="W31" s="247">
        <v>15.0</v>
      </c>
      <c r="X31" s="247">
        <v>11.0</v>
      </c>
      <c r="Y31" s="247">
        <v>6.0</v>
      </c>
    </row>
    <row r="32" ht="57.75" customHeight="1">
      <c r="A32" s="278"/>
      <c r="B32" s="286"/>
      <c r="C32" s="274" t="s">
        <v>1062</v>
      </c>
      <c r="D32" s="234" t="s">
        <v>1073</v>
      </c>
      <c r="E32" s="234" t="b">
        <v>0</v>
      </c>
      <c r="F32" s="234" t="s">
        <v>1074</v>
      </c>
      <c r="G32" s="233" t="s">
        <v>1075</v>
      </c>
      <c r="H32" s="233" t="s">
        <v>1076</v>
      </c>
      <c r="I32" s="236" t="s">
        <v>889</v>
      </c>
      <c r="J32" s="233" t="s">
        <v>901</v>
      </c>
      <c r="K32" s="237"/>
      <c r="L32" s="237"/>
      <c r="M32" s="237"/>
      <c r="N32" s="238">
        <v>2.0</v>
      </c>
      <c r="O32" s="287">
        <v>49.95</v>
      </c>
      <c r="P32" s="240">
        <v>0.0</v>
      </c>
      <c r="Q32" s="241" t="s">
        <v>947</v>
      </c>
      <c r="R32" s="242" t="s">
        <v>1070</v>
      </c>
      <c r="S32" s="243" t="s">
        <v>1071</v>
      </c>
      <c r="T32" s="244" t="s">
        <v>1072</v>
      </c>
      <c r="U32" s="288" t="s">
        <v>894</v>
      </c>
      <c r="V32" s="246">
        <v>2.25</v>
      </c>
      <c r="W32" s="247">
        <v>15.0</v>
      </c>
      <c r="X32" s="247">
        <v>11.0</v>
      </c>
      <c r="Y32" s="247">
        <v>6.0</v>
      </c>
    </row>
    <row r="33" ht="57.75" customHeight="1">
      <c r="A33" s="278"/>
      <c r="B33" s="286"/>
      <c r="C33" s="274" t="s">
        <v>1062</v>
      </c>
      <c r="D33" s="234" t="s">
        <v>1077</v>
      </c>
      <c r="E33" s="234" t="b">
        <v>0</v>
      </c>
      <c r="F33" s="234" t="s">
        <v>1078</v>
      </c>
      <c r="G33" s="233" t="s">
        <v>1079</v>
      </c>
      <c r="H33" s="233" t="s">
        <v>1080</v>
      </c>
      <c r="I33" s="236" t="s">
        <v>889</v>
      </c>
      <c r="J33" s="233" t="s">
        <v>901</v>
      </c>
      <c r="K33" s="237"/>
      <c r="L33" s="237"/>
      <c r="M33" s="237"/>
      <c r="N33" s="238">
        <v>6.0</v>
      </c>
      <c r="O33" s="287">
        <v>129.95</v>
      </c>
      <c r="P33" s="240">
        <v>0.0</v>
      </c>
      <c r="Q33" s="241" t="s">
        <v>976</v>
      </c>
      <c r="R33" s="242" t="s">
        <v>1070</v>
      </c>
      <c r="S33" s="243" t="s">
        <v>1071</v>
      </c>
      <c r="T33" s="244" t="s">
        <v>1081</v>
      </c>
      <c r="U33" s="288" t="s">
        <v>894</v>
      </c>
      <c r="V33" s="246">
        <v>3.75</v>
      </c>
      <c r="W33" s="247">
        <v>18.0</v>
      </c>
      <c r="X33" s="247">
        <v>18.0</v>
      </c>
      <c r="Y33" s="247">
        <v>16.0</v>
      </c>
    </row>
    <row r="34" ht="57.75" customHeight="1">
      <c r="A34" s="229"/>
      <c r="B34" s="230" t="s">
        <v>1061</v>
      </c>
      <c r="C34" s="274" t="s">
        <v>1082</v>
      </c>
      <c r="D34" s="234" t="s">
        <v>1083</v>
      </c>
      <c r="E34" s="234" t="b">
        <v>0</v>
      </c>
      <c r="F34" s="234" t="s">
        <v>1084</v>
      </c>
      <c r="G34" s="289" t="s">
        <v>1085</v>
      </c>
      <c r="H34" s="289" t="s">
        <v>1086</v>
      </c>
      <c r="I34" s="236" t="s">
        <v>889</v>
      </c>
      <c r="J34" s="233" t="s">
        <v>901</v>
      </c>
      <c r="K34" s="237" t="s">
        <v>1087</v>
      </c>
      <c r="L34" s="237" t="s">
        <v>1088</v>
      </c>
      <c r="M34" s="237" t="s">
        <v>1089</v>
      </c>
      <c r="N34" s="238">
        <v>1.0</v>
      </c>
      <c r="O34" s="239">
        <v>29.95</v>
      </c>
      <c r="P34" s="240">
        <v>0.0</v>
      </c>
      <c r="Q34" s="241" t="s">
        <v>890</v>
      </c>
      <c r="R34" s="242" t="s">
        <v>1090</v>
      </c>
      <c r="S34" s="243" t="s">
        <v>1071</v>
      </c>
      <c r="T34" s="244" t="s">
        <v>1091</v>
      </c>
      <c r="U34" s="245" t="s">
        <v>894</v>
      </c>
      <c r="V34" s="246">
        <v>1.4</v>
      </c>
      <c r="W34" s="247">
        <v>15.0</v>
      </c>
      <c r="X34" s="247">
        <v>11.0</v>
      </c>
      <c r="Y34" s="247">
        <v>6.0</v>
      </c>
    </row>
    <row r="35" ht="57.75" customHeight="1">
      <c r="A35" s="229"/>
      <c r="B35" s="230"/>
      <c r="C35" s="274" t="s">
        <v>1082</v>
      </c>
      <c r="D35" s="234" t="s">
        <v>1092</v>
      </c>
      <c r="E35" s="234" t="b">
        <v>0</v>
      </c>
      <c r="F35" s="234" t="s">
        <v>1093</v>
      </c>
      <c r="G35" s="289" t="s">
        <v>1094</v>
      </c>
      <c r="H35" s="289" t="s">
        <v>1095</v>
      </c>
      <c r="I35" s="236" t="s">
        <v>889</v>
      </c>
      <c r="J35" s="233" t="s">
        <v>901</v>
      </c>
      <c r="K35" s="237"/>
      <c r="L35" s="237"/>
      <c r="M35" s="237"/>
      <c r="N35" s="238">
        <v>2.0</v>
      </c>
      <c r="O35" s="287">
        <v>49.95</v>
      </c>
      <c r="P35" s="240">
        <v>0.0</v>
      </c>
      <c r="Q35" s="241" t="s">
        <v>947</v>
      </c>
      <c r="R35" s="242" t="s">
        <v>1090</v>
      </c>
      <c r="S35" s="243" t="s">
        <v>1071</v>
      </c>
      <c r="T35" s="244" t="s">
        <v>1091</v>
      </c>
      <c r="U35" s="245" t="s">
        <v>894</v>
      </c>
      <c r="V35" s="246">
        <v>2.25</v>
      </c>
      <c r="W35" s="247">
        <v>15.0</v>
      </c>
      <c r="X35" s="247">
        <v>11.0</v>
      </c>
      <c r="Y35" s="247">
        <v>6.0</v>
      </c>
    </row>
    <row r="36" ht="57.75" customHeight="1">
      <c r="A36" s="229"/>
      <c r="B36" s="230"/>
      <c r="C36" s="274" t="s">
        <v>1082</v>
      </c>
      <c r="D36" s="234" t="s">
        <v>1096</v>
      </c>
      <c r="E36" s="234" t="b">
        <v>0</v>
      </c>
      <c r="F36" s="234" t="s">
        <v>1097</v>
      </c>
      <c r="G36" s="289" t="s">
        <v>1098</v>
      </c>
      <c r="H36" s="289" t="s">
        <v>1099</v>
      </c>
      <c r="I36" s="236" t="s">
        <v>889</v>
      </c>
      <c r="J36" s="233" t="s">
        <v>901</v>
      </c>
      <c r="K36" s="237"/>
      <c r="L36" s="237"/>
      <c r="M36" s="237"/>
      <c r="N36" s="238">
        <v>6.0</v>
      </c>
      <c r="O36" s="239">
        <v>129.95</v>
      </c>
      <c r="P36" s="240">
        <v>0.0</v>
      </c>
      <c r="Q36" s="241" t="s">
        <v>976</v>
      </c>
      <c r="R36" s="242" t="s">
        <v>1090</v>
      </c>
      <c r="S36" s="243" t="s">
        <v>1071</v>
      </c>
      <c r="T36" s="244" t="s">
        <v>1091</v>
      </c>
      <c r="U36" s="245" t="s">
        <v>894</v>
      </c>
      <c r="V36" s="246">
        <v>3.75</v>
      </c>
      <c r="W36" s="247">
        <v>18.0</v>
      </c>
      <c r="X36" s="247">
        <v>18.0</v>
      </c>
      <c r="Y36" s="247">
        <v>16.0</v>
      </c>
    </row>
    <row r="37" ht="57.75" customHeight="1">
      <c r="A37" s="229"/>
      <c r="B37" s="230" t="s">
        <v>1061</v>
      </c>
      <c r="C37" s="274" t="s">
        <v>1100</v>
      </c>
      <c r="D37" s="274" t="s">
        <v>1101</v>
      </c>
      <c r="E37" s="234" t="b">
        <v>0</v>
      </c>
      <c r="F37" s="234" t="s">
        <v>1102</v>
      </c>
      <c r="G37" s="235" t="s">
        <v>1103</v>
      </c>
      <c r="H37" s="235" t="s">
        <v>1104</v>
      </c>
      <c r="I37" s="236" t="s">
        <v>889</v>
      </c>
      <c r="J37" s="233" t="s">
        <v>901</v>
      </c>
      <c r="K37" s="237" t="s">
        <v>1105</v>
      </c>
      <c r="L37" s="237" t="s">
        <v>1106</v>
      </c>
      <c r="M37" s="237" t="s">
        <v>1107</v>
      </c>
      <c r="N37" s="238">
        <v>1.0</v>
      </c>
      <c r="O37" s="287">
        <v>29.95</v>
      </c>
      <c r="P37" s="240">
        <v>0.0</v>
      </c>
      <c r="Q37" s="241" t="s">
        <v>890</v>
      </c>
      <c r="R37" s="242" t="s">
        <v>1108</v>
      </c>
      <c r="S37" s="243" t="s">
        <v>1071</v>
      </c>
      <c r="T37" s="244" t="s">
        <v>1109</v>
      </c>
      <c r="U37" s="245" t="s">
        <v>894</v>
      </c>
      <c r="V37" s="246">
        <v>1.4</v>
      </c>
      <c r="W37" s="247">
        <v>15.0</v>
      </c>
      <c r="X37" s="247">
        <v>11.0</v>
      </c>
      <c r="Y37" s="247">
        <v>6.0</v>
      </c>
    </row>
    <row r="38" ht="57.75" customHeight="1">
      <c r="A38" s="229"/>
      <c r="B38" s="230"/>
      <c r="C38" s="274" t="s">
        <v>1100</v>
      </c>
      <c r="D38" s="234" t="s">
        <v>1110</v>
      </c>
      <c r="E38" s="234" t="b">
        <v>0</v>
      </c>
      <c r="F38" s="234" t="s">
        <v>1111</v>
      </c>
      <c r="G38" s="283" t="s">
        <v>1046</v>
      </c>
      <c r="H38" s="283" t="s">
        <v>1047</v>
      </c>
      <c r="I38" s="236" t="s">
        <v>889</v>
      </c>
      <c r="J38" s="233" t="s">
        <v>901</v>
      </c>
      <c r="K38" s="237"/>
      <c r="L38" s="237"/>
      <c r="M38" s="237"/>
      <c r="N38" s="238">
        <v>2.0</v>
      </c>
      <c r="O38" s="239">
        <v>49.95</v>
      </c>
      <c r="P38" s="240">
        <v>0.0</v>
      </c>
      <c r="Q38" s="241" t="s">
        <v>947</v>
      </c>
      <c r="R38" s="242" t="s">
        <v>1108</v>
      </c>
      <c r="S38" s="243" t="s">
        <v>1071</v>
      </c>
      <c r="T38" s="244" t="s">
        <v>1109</v>
      </c>
      <c r="U38" s="245" t="s">
        <v>894</v>
      </c>
      <c r="V38" s="246">
        <v>2.25</v>
      </c>
      <c r="W38" s="247">
        <v>15.0</v>
      </c>
      <c r="X38" s="247">
        <v>11.0</v>
      </c>
      <c r="Y38" s="247">
        <v>6.0</v>
      </c>
    </row>
    <row r="39" ht="57.75" customHeight="1">
      <c r="A39" s="229"/>
      <c r="B39" s="230"/>
      <c r="C39" s="274" t="s">
        <v>1100</v>
      </c>
      <c r="D39" s="234" t="s">
        <v>1112</v>
      </c>
      <c r="E39" s="234" t="b">
        <v>0</v>
      </c>
      <c r="F39" s="234" t="s">
        <v>1113</v>
      </c>
      <c r="G39" s="284" t="s">
        <v>1052</v>
      </c>
      <c r="H39" s="235" t="s">
        <v>1053</v>
      </c>
      <c r="I39" s="236" t="s">
        <v>889</v>
      </c>
      <c r="J39" s="233" t="s">
        <v>901</v>
      </c>
      <c r="K39" s="237"/>
      <c r="L39" s="237"/>
      <c r="M39" s="237"/>
      <c r="N39" s="238">
        <v>6.0</v>
      </c>
      <c r="O39" s="239">
        <v>129.95</v>
      </c>
      <c r="P39" s="240">
        <v>0.0</v>
      </c>
      <c r="Q39" s="241" t="s">
        <v>976</v>
      </c>
      <c r="R39" s="242" t="s">
        <v>1108</v>
      </c>
      <c r="S39" s="243" t="s">
        <v>1071</v>
      </c>
      <c r="T39" s="244" t="s">
        <v>1109</v>
      </c>
      <c r="U39" s="245" t="s">
        <v>894</v>
      </c>
      <c r="V39" s="246">
        <v>3.75</v>
      </c>
      <c r="W39" s="247">
        <v>18.0</v>
      </c>
      <c r="X39" s="247">
        <v>18.0</v>
      </c>
      <c r="Y39" s="247">
        <v>16.0</v>
      </c>
    </row>
    <row r="40" ht="57.75" customHeight="1">
      <c r="A40" s="229"/>
      <c r="B40" s="230" t="s">
        <v>1061</v>
      </c>
      <c r="C40" s="274" t="s">
        <v>1114</v>
      </c>
      <c r="D40" s="274" t="s">
        <v>1115</v>
      </c>
      <c r="E40" s="234" t="b">
        <v>0</v>
      </c>
      <c r="F40" s="234" t="s">
        <v>1116</v>
      </c>
      <c r="G40" s="235" t="s">
        <v>1117</v>
      </c>
      <c r="H40" s="235" t="s">
        <v>1118</v>
      </c>
      <c r="I40" s="236" t="s">
        <v>889</v>
      </c>
      <c r="J40" s="233" t="s">
        <v>901</v>
      </c>
      <c r="K40" s="237" t="s">
        <v>1119</v>
      </c>
      <c r="L40" s="237" t="s">
        <v>1120</v>
      </c>
      <c r="M40" s="237" t="s">
        <v>1121</v>
      </c>
      <c r="N40" s="238">
        <v>1.0</v>
      </c>
      <c r="O40" s="287">
        <v>29.95</v>
      </c>
      <c r="P40" s="240">
        <v>0.0</v>
      </c>
      <c r="Q40" s="241" t="s">
        <v>890</v>
      </c>
      <c r="R40" s="242" t="s">
        <v>1122</v>
      </c>
      <c r="S40" s="243" t="s">
        <v>1071</v>
      </c>
      <c r="T40" s="244" t="s">
        <v>1123</v>
      </c>
      <c r="U40" s="245" t="s">
        <v>894</v>
      </c>
      <c r="V40" s="246">
        <v>1.4</v>
      </c>
      <c r="W40" s="247">
        <v>15.0</v>
      </c>
      <c r="X40" s="247">
        <v>11.0</v>
      </c>
      <c r="Y40" s="247">
        <v>6.0</v>
      </c>
    </row>
    <row r="41" ht="57.75" customHeight="1">
      <c r="A41" s="229"/>
      <c r="B41" s="230"/>
      <c r="C41" s="274" t="s">
        <v>1114</v>
      </c>
      <c r="D41" s="234" t="s">
        <v>1124</v>
      </c>
      <c r="E41" s="234" t="b">
        <v>0</v>
      </c>
      <c r="F41" s="234" t="s">
        <v>1125</v>
      </c>
      <c r="G41" s="283" t="s">
        <v>1126</v>
      </c>
      <c r="H41" s="235" t="s">
        <v>1127</v>
      </c>
      <c r="I41" s="236" t="s">
        <v>889</v>
      </c>
      <c r="J41" s="233" t="s">
        <v>901</v>
      </c>
      <c r="K41" s="237"/>
      <c r="L41" s="237"/>
      <c r="M41" s="237"/>
      <c r="N41" s="238">
        <v>6.0</v>
      </c>
      <c r="O41" s="239">
        <v>129.95</v>
      </c>
      <c r="P41" s="240">
        <v>0.0</v>
      </c>
      <c r="Q41" s="241" t="s">
        <v>976</v>
      </c>
      <c r="R41" s="242" t="s">
        <v>1122</v>
      </c>
      <c r="S41" s="243" t="s">
        <v>1071</v>
      </c>
      <c r="T41" s="244" t="s">
        <v>1123</v>
      </c>
      <c r="U41" s="245" t="s">
        <v>894</v>
      </c>
      <c r="V41" s="246">
        <v>3.75</v>
      </c>
      <c r="W41" s="247">
        <v>18.0</v>
      </c>
      <c r="X41" s="247">
        <v>18.0</v>
      </c>
      <c r="Y41" s="247">
        <v>16.0</v>
      </c>
    </row>
    <row r="42" ht="57.75" customHeight="1">
      <c r="A42" s="229"/>
      <c r="B42" s="230" t="s">
        <v>1061</v>
      </c>
      <c r="C42" s="274" t="s">
        <v>1128</v>
      </c>
      <c r="D42" s="274" t="s">
        <v>1129</v>
      </c>
      <c r="E42" s="234" t="b">
        <v>0</v>
      </c>
      <c r="F42" s="234" t="s">
        <v>1130</v>
      </c>
      <c r="G42" s="235" t="s">
        <v>1131</v>
      </c>
      <c r="H42" s="235" t="s">
        <v>1132</v>
      </c>
      <c r="I42" s="236" t="s">
        <v>280</v>
      </c>
      <c r="J42" s="233" t="s">
        <v>901</v>
      </c>
      <c r="K42" s="237"/>
      <c r="L42" s="237"/>
      <c r="M42" s="237"/>
      <c r="N42" s="238">
        <v>1.0</v>
      </c>
      <c r="O42" s="287">
        <v>29.95</v>
      </c>
      <c r="P42" s="240">
        <v>0.0</v>
      </c>
      <c r="Q42" s="241" t="s">
        <v>890</v>
      </c>
      <c r="R42" s="242" t="s">
        <v>1133</v>
      </c>
      <c r="S42" s="243" t="s">
        <v>1071</v>
      </c>
      <c r="T42" s="244" t="s">
        <v>1134</v>
      </c>
      <c r="U42" s="245" t="s">
        <v>894</v>
      </c>
      <c r="V42" s="246">
        <v>1.4</v>
      </c>
      <c r="W42" s="247">
        <v>15.0</v>
      </c>
      <c r="X42" s="247">
        <v>11.0</v>
      </c>
      <c r="Y42" s="247">
        <v>6.0</v>
      </c>
    </row>
    <row r="43" ht="57.75" customHeight="1">
      <c r="A43" s="229"/>
      <c r="B43" s="230"/>
      <c r="C43" s="274" t="s">
        <v>1128</v>
      </c>
      <c r="D43" s="234" t="s">
        <v>1135</v>
      </c>
      <c r="E43" s="234" t="b">
        <v>0</v>
      </c>
      <c r="F43" s="234" t="s">
        <v>1136</v>
      </c>
      <c r="G43" s="283" t="s">
        <v>1137</v>
      </c>
      <c r="H43" s="235" t="s">
        <v>1138</v>
      </c>
      <c r="I43" s="236" t="s">
        <v>280</v>
      </c>
      <c r="J43" s="233" t="s">
        <v>901</v>
      </c>
      <c r="K43" s="237"/>
      <c r="L43" s="237"/>
      <c r="M43" s="237"/>
      <c r="N43" s="238">
        <v>6.0</v>
      </c>
      <c r="O43" s="239">
        <v>129.95</v>
      </c>
      <c r="P43" s="240">
        <v>0.0</v>
      </c>
      <c r="Q43" s="241" t="s">
        <v>976</v>
      </c>
      <c r="R43" s="242" t="s">
        <v>1133</v>
      </c>
      <c r="S43" s="243" t="s">
        <v>1071</v>
      </c>
      <c r="T43" s="244" t="s">
        <v>1134</v>
      </c>
      <c r="U43" s="245" t="s">
        <v>894</v>
      </c>
      <c r="V43" s="246">
        <v>3.75</v>
      </c>
      <c r="W43" s="247">
        <v>18.0</v>
      </c>
      <c r="X43" s="247">
        <v>18.0</v>
      </c>
      <c r="Y43" s="247">
        <v>16.0</v>
      </c>
    </row>
    <row r="44" ht="57.75" customHeight="1">
      <c r="A44" s="229"/>
      <c r="B44" s="230" t="s">
        <v>1061</v>
      </c>
      <c r="C44" s="274" t="s">
        <v>1139</v>
      </c>
      <c r="D44" s="274" t="s">
        <v>1140</v>
      </c>
      <c r="E44" s="234" t="b">
        <v>0</v>
      </c>
      <c r="F44" s="234" t="s">
        <v>1141</v>
      </c>
      <c r="G44" s="235" t="s">
        <v>1142</v>
      </c>
      <c r="H44" s="235" t="s">
        <v>1143</v>
      </c>
      <c r="I44" s="236" t="s">
        <v>280</v>
      </c>
      <c r="J44" s="233" t="s">
        <v>901</v>
      </c>
      <c r="K44" s="237"/>
      <c r="L44" s="237"/>
      <c r="M44" s="237"/>
      <c r="N44" s="238">
        <v>1.0</v>
      </c>
      <c r="O44" s="287">
        <v>29.95</v>
      </c>
      <c r="P44" s="240">
        <v>0.0</v>
      </c>
      <c r="Q44" s="241" t="s">
        <v>890</v>
      </c>
      <c r="R44" s="242" t="s">
        <v>1144</v>
      </c>
      <c r="S44" s="243" t="s">
        <v>1071</v>
      </c>
      <c r="T44" s="244" t="s">
        <v>1145</v>
      </c>
      <c r="U44" s="245" t="s">
        <v>894</v>
      </c>
      <c r="V44" s="246">
        <v>1.4</v>
      </c>
      <c r="W44" s="247">
        <v>15.0</v>
      </c>
      <c r="X44" s="247">
        <v>11.0</v>
      </c>
      <c r="Y44" s="247">
        <v>6.0</v>
      </c>
    </row>
    <row r="45" ht="57.75" customHeight="1">
      <c r="A45" s="229"/>
      <c r="B45" s="230"/>
      <c r="C45" s="274" t="s">
        <v>1139</v>
      </c>
      <c r="D45" s="234" t="s">
        <v>1146</v>
      </c>
      <c r="E45" s="234" t="b">
        <v>0</v>
      </c>
      <c r="F45" s="234" t="s">
        <v>1147</v>
      </c>
      <c r="G45" s="235" t="s">
        <v>1039</v>
      </c>
      <c r="H45" s="235" t="s">
        <v>1040</v>
      </c>
      <c r="I45" s="236" t="s">
        <v>280</v>
      </c>
      <c r="J45" s="233" t="s">
        <v>901</v>
      </c>
      <c r="K45" s="237"/>
      <c r="L45" s="237"/>
      <c r="M45" s="237"/>
      <c r="N45" s="238">
        <v>6.0</v>
      </c>
      <c r="O45" s="239">
        <v>129.95</v>
      </c>
      <c r="P45" s="240">
        <v>0.0</v>
      </c>
      <c r="Q45" s="241" t="s">
        <v>976</v>
      </c>
      <c r="R45" s="242" t="s">
        <v>1144</v>
      </c>
      <c r="S45" s="243" t="s">
        <v>1071</v>
      </c>
      <c r="T45" s="244" t="s">
        <v>1145</v>
      </c>
      <c r="U45" s="245" t="s">
        <v>894</v>
      </c>
      <c r="V45" s="246">
        <v>3.75</v>
      </c>
      <c r="W45" s="247">
        <v>18.0</v>
      </c>
      <c r="X45" s="247">
        <v>18.0</v>
      </c>
      <c r="Y45" s="247">
        <v>16.0</v>
      </c>
    </row>
    <row r="46" ht="57.75" customHeight="1">
      <c r="A46" s="229"/>
      <c r="B46" s="230" t="s">
        <v>1061</v>
      </c>
      <c r="C46" s="274" t="s">
        <v>1148</v>
      </c>
      <c r="D46" s="274" t="s">
        <v>1149</v>
      </c>
      <c r="E46" s="234" t="b">
        <v>0</v>
      </c>
      <c r="F46" s="234" t="s">
        <v>1150</v>
      </c>
      <c r="G46" s="235" t="s">
        <v>1151</v>
      </c>
      <c r="H46" s="235" t="s">
        <v>1152</v>
      </c>
      <c r="I46" s="290" t="s">
        <v>1153</v>
      </c>
      <c r="J46" s="233" t="s">
        <v>901</v>
      </c>
      <c r="K46" s="237"/>
      <c r="L46" s="237"/>
      <c r="M46" s="237"/>
      <c r="N46" s="238">
        <v>2.0</v>
      </c>
      <c r="O46" s="287">
        <v>49.95</v>
      </c>
      <c r="P46" s="240">
        <v>0.0</v>
      </c>
      <c r="Q46" s="241" t="s">
        <v>947</v>
      </c>
      <c r="R46" s="242" t="s">
        <v>1070</v>
      </c>
      <c r="S46" s="243" t="s">
        <v>1071</v>
      </c>
      <c r="T46" s="244" t="s">
        <v>1154</v>
      </c>
      <c r="U46" s="245" t="s">
        <v>894</v>
      </c>
      <c r="V46" s="291">
        <v>2.25</v>
      </c>
      <c r="W46" s="292">
        <v>15.0</v>
      </c>
      <c r="X46" s="292">
        <v>11.0</v>
      </c>
      <c r="Y46" s="292">
        <v>6.0</v>
      </c>
    </row>
    <row r="47" ht="57.75" customHeight="1">
      <c r="A47" s="229"/>
      <c r="B47" s="230" t="s">
        <v>1061</v>
      </c>
      <c r="C47" s="274" t="s">
        <v>1155</v>
      </c>
      <c r="D47" s="274" t="s">
        <v>1156</v>
      </c>
      <c r="E47" s="234" t="b">
        <v>0</v>
      </c>
      <c r="F47" s="234" t="s">
        <v>1157</v>
      </c>
      <c r="G47" s="235" t="s">
        <v>1158</v>
      </c>
      <c r="H47" s="235" t="s">
        <v>1159</v>
      </c>
      <c r="I47" s="290" t="s">
        <v>1153</v>
      </c>
      <c r="J47" s="233" t="s">
        <v>901</v>
      </c>
      <c r="K47" s="237"/>
      <c r="L47" s="237"/>
      <c r="M47" s="237"/>
      <c r="N47" s="238">
        <v>2.0</v>
      </c>
      <c r="O47" s="287">
        <v>49.95</v>
      </c>
      <c r="P47" s="240">
        <v>0.0</v>
      </c>
      <c r="Q47" s="241" t="s">
        <v>947</v>
      </c>
      <c r="R47" s="242" t="s">
        <v>1090</v>
      </c>
      <c r="S47" s="243" t="s">
        <v>1071</v>
      </c>
      <c r="T47" s="244" t="s">
        <v>1160</v>
      </c>
      <c r="U47" s="245" t="s">
        <v>894</v>
      </c>
      <c r="V47" s="291">
        <v>2.25</v>
      </c>
      <c r="W47" s="292">
        <v>15.0</v>
      </c>
      <c r="X47" s="292">
        <v>11.0</v>
      </c>
      <c r="Y47" s="292">
        <v>6.0</v>
      </c>
    </row>
    <row r="48" ht="57.75" customHeight="1">
      <c r="A48" s="229"/>
      <c r="B48" s="230" t="s">
        <v>1061</v>
      </c>
      <c r="C48" s="274" t="s">
        <v>1161</v>
      </c>
      <c r="D48" s="274" t="s">
        <v>1162</v>
      </c>
      <c r="E48" s="234" t="b">
        <v>0</v>
      </c>
      <c r="F48" s="234" t="s">
        <v>1163</v>
      </c>
      <c r="G48" s="235" t="s">
        <v>1164</v>
      </c>
      <c r="H48" s="235" t="s">
        <v>1165</v>
      </c>
      <c r="I48" s="236" t="s">
        <v>280</v>
      </c>
      <c r="J48" s="233" t="s">
        <v>901</v>
      </c>
      <c r="K48" s="237"/>
      <c r="L48" s="237"/>
      <c r="M48" s="237"/>
      <c r="N48" s="238">
        <v>2.0</v>
      </c>
      <c r="O48" s="287">
        <v>49.95</v>
      </c>
      <c r="P48" s="240">
        <v>0.0</v>
      </c>
      <c r="Q48" s="241" t="s">
        <v>947</v>
      </c>
      <c r="R48" s="242" t="s">
        <v>1108</v>
      </c>
      <c r="S48" s="243" t="s">
        <v>1071</v>
      </c>
      <c r="T48" s="244" t="s">
        <v>1166</v>
      </c>
      <c r="U48" s="245" t="s">
        <v>894</v>
      </c>
      <c r="V48" s="291">
        <v>2.25</v>
      </c>
      <c r="W48" s="292">
        <v>15.0</v>
      </c>
      <c r="X48" s="292">
        <v>11.0</v>
      </c>
      <c r="Y48" s="292">
        <v>6.0</v>
      </c>
    </row>
    <row r="49" ht="57.75" customHeight="1">
      <c r="A49" s="229"/>
      <c r="B49" s="282" t="s">
        <v>883</v>
      </c>
      <c r="C49" s="231" t="s">
        <v>1167</v>
      </c>
      <c r="D49" s="232" t="s">
        <v>1168</v>
      </c>
      <c r="E49" s="233" t="b">
        <v>0</v>
      </c>
      <c r="F49" s="234" t="s">
        <v>1169</v>
      </c>
      <c r="G49" s="235" t="s">
        <v>1170</v>
      </c>
      <c r="H49" s="235" t="s">
        <v>1171</v>
      </c>
      <c r="I49" s="236" t="s">
        <v>889</v>
      </c>
      <c r="J49" s="233" t="s">
        <v>901</v>
      </c>
      <c r="K49" s="237"/>
      <c r="L49" s="237"/>
      <c r="M49" s="237"/>
      <c r="N49" s="238">
        <v>1.0</v>
      </c>
      <c r="O49" s="239">
        <v>29.95</v>
      </c>
      <c r="P49" s="240">
        <v>0.0</v>
      </c>
      <c r="Q49" s="241" t="s">
        <v>890</v>
      </c>
      <c r="R49" s="293" t="s">
        <v>1172</v>
      </c>
      <c r="S49" s="243" t="s">
        <v>994</v>
      </c>
      <c r="T49" s="244" t="s">
        <v>1173</v>
      </c>
      <c r="U49" s="245" t="s">
        <v>894</v>
      </c>
      <c r="V49" s="246">
        <v>1.4</v>
      </c>
      <c r="W49" s="247">
        <v>15.0</v>
      </c>
      <c r="X49" s="247">
        <v>11.0</v>
      </c>
      <c r="Y49" s="247">
        <v>6.0</v>
      </c>
    </row>
    <row r="50" ht="57.75" customHeight="1">
      <c r="A50" s="229"/>
      <c r="B50" s="282" t="s">
        <v>883</v>
      </c>
      <c r="C50" s="231" t="s">
        <v>1167</v>
      </c>
      <c r="D50" s="232" t="s">
        <v>1174</v>
      </c>
      <c r="E50" s="233" t="b">
        <v>0</v>
      </c>
      <c r="F50" s="234" t="s">
        <v>1175</v>
      </c>
      <c r="G50" s="235" t="s">
        <v>1176</v>
      </c>
      <c r="H50" s="235" t="s">
        <v>1177</v>
      </c>
      <c r="I50" s="236" t="s">
        <v>889</v>
      </c>
      <c r="J50" s="233" t="s">
        <v>901</v>
      </c>
      <c r="K50" s="237"/>
      <c r="L50" s="237"/>
      <c r="M50" s="237"/>
      <c r="N50" s="238">
        <v>6.0</v>
      </c>
      <c r="O50" s="239">
        <v>129.95</v>
      </c>
      <c r="P50" s="240">
        <v>0.0</v>
      </c>
      <c r="Q50" s="241" t="s">
        <v>976</v>
      </c>
      <c r="R50" s="293" t="s">
        <v>1178</v>
      </c>
      <c r="S50" s="243" t="s">
        <v>994</v>
      </c>
      <c r="T50" s="244" t="s">
        <v>1179</v>
      </c>
      <c r="U50" s="245" t="s">
        <v>894</v>
      </c>
      <c r="V50" s="246">
        <v>2.25</v>
      </c>
      <c r="W50" s="247">
        <v>15.0</v>
      </c>
      <c r="X50" s="247">
        <v>11.0</v>
      </c>
      <c r="Y50" s="247">
        <v>6.0</v>
      </c>
    </row>
    <row r="51" ht="57.75" customHeight="1">
      <c r="A51" s="229"/>
      <c r="B51" s="282" t="s">
        <v>883</v>
      </c>
      <c r="C51" s="285" t="s">
        <v>1180</v>
      </c>
      <c r="D51" s="274" t="s">
        <v>1110</v>
      </c>
      <c r="E51" s="233" t="b">
        <v>0</v>
      </c>
      <c r="F51" s="274" t="s">
        <v>1180</v>
      </c>
      <c r="G51" s="235" t="s">
        <v>1181</v>
      </c>
      <c r="H51" s="235" t="s">
        <v>1182</v>
      </c>
      <c r="I51" s="236" t="s">
        <v>889</v>
      </c>
      <c r="J51" s="233" t="s">
        <v>901</v>
      </c>
      <c r="K51" s="237"/>
      <c r="L51" s="237"/>
      <c r="M51" s="237"/>
      <c r="N51" s="238">
        <v>2.0</v>
      </c>
      <c r="O51" s="239">
        <v>49.95</v>
      </c>
      <c r="P51" s="240">
        <v>0.0</v>
      </c>
      <c r="Q51" s="241" t="s">
        <v>947</v>
      </c>
      <c r="R51" s="242" t="s">
        <v>993</v>
      </c>
      <c r="S51" s="243" t="s">
        <v>994</v>
      </c>
      <c r="T51" s="244" t="s">
        <v>1183</v>
      </c>
      <c r="U51" s="245" t="s">
        <v>894</v>
      </c>
      <c r="V51" s="246">
        <v>2.25</v>
      </c>
      <c r="W51" s="247">
        <v>15.0</v>
      </c>
      <c r="X51" s="247">
        <v>11.0</v>
      </c>
      <c r="Y51" s="247">
        <v>6.0</v>
      </c>
    </row>
  </sheetData>
  <hyperlinks>
    <hyperlink r:id="rId2" ref="B3"/>
    <hyperlink r:id="rId3" ref="B4"/>
    <hyperlink r:id="rId4" ref="B5"/>
    <hyperlink r:id="rId5" ref="B6"/>
    <hyperlink r:id="rId6" ref="B18"/>
    <hyperlink r:id="rId7" ref="B19"/>
    <hyperlink r:id="rId8" ref="B20"/>
    <hyperlink r:id="rId9" ref="B21"/>
    <hyperlink r:id="rId10" ref="B22"/>
    <hyperlink r:id="rId11" ref="B23"/>
    <hyperlink r:id="rId12" ref="B24"/>
    <hyperlink r:id="rId13" ref="B25"/>
    <hyperlink r:id="rId14" ref="B26"/>
    <hyperlink r:id="rId15" ref="B27"/>
    <hyperlink r:id="rId16" ref="B28"/>
    <hyperlink r:id="rId17" ref="B29"/>
    <hyperlink r:id="rId18" ref="B30"/>
    <hyperlink r:id="rId19" ref="B31"/>
    <hyperlink r:id="rId20" ref="B34"/>
    <hyperlink r:id="rId21" ref="B37"/>
    <hyperlink r:id="rId22" ref="B40"/>
    <hyperlink r:id="rId23" ref="B42"/>
    <hyperlink r:id="rId24" ref="B44"/>
    <hyperlink r:id="rId25" ref="B46"/>
    <hyperlink r:id="rId26" ref="B47"/>
    <hyperlink r:id="rId27" ref="B48"/>
    <hyperlink r:id="rId28" ref="B49"/>
    <hyperlink r:id="rId29" ref="B50"/>
    <hyperlink r:id="rId30" ref="B51"/>
  </hyperlinks>
  <printOptions/>
  <pageMargins bottom="0.0" footer="0.0" header="0.0" left="0.0" right="0.0" top="0.0"/>
  <pageSetup orientation="portrait"/>
  <headerFooter>
    <oddFooter/>
  </headerFooter>
  <drawing r:id="rId31"/>
  <legacyDrawing r:id="rId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ySplit="1.0" topLeftCell="A2" activePane="bottomLeft" state="frozen"/>
      <selection activeCell="B3" sqref="B3" pane="bottomLeft"/>
    </sheetView>
  </sheetViews>
  <sheetFormatPr customHeight="1" defaultColWidth="11.22" defaultRowHeight="15.0" outlineLevelRow="1"/>
  <cols>
    <col customWidth="1" min="1" max="1" width="0.22"/>
    <col customWidth="1" min="2" max="2" width="26.33"/>
    <col customWidth="1" min="3" max="3" width="34.89"/>
    <col customWidth="1" min="4" max="5" width="19.0"/>
    <col customWidth="1" min="6" max="6" width="52.44"/>
    <col customWidth="1" min="7" max="7" width="49.89"/>
    <col customWidth="1" min="8" max="9" width="26.0"/>
    <col customWidth="1" min="10" max="10" width="28.33"/>
    <col customWidth="1" min="11" max="11" width="17.56"/>
    <col customWidth="1" min="12" max="12" width="22.33"/>
    <col customWidth="1" min="13" max="13" width="21.44"/>
    <col customWidth="1" min="14" max="14" width="22.89"/>
    <col customWidth="1" min="15" max="17" width="14.89"/>
    <col customWidth="1" min="18" max="20" width="20.11"/>
    <col customWidth="1" min="21" max="21" width="22.22"/>
    <col customWidth="1" min="22" max="22" width="20.11"/>
    <col customWidth="1" min="23" max="23" width="25.44"/>
    <col customWidth="1" min="24" max="24" width="24.11"/>
    <col customWidth="1" min="25" max="26" width="21.78"/>
    <col customWidth="1" min="27" max="28" width="21.0"/>
    <col customWidth="1" min="29" max="29" width="23.0"/>
    <col customWidth="1" min="30" max="30" width="57.67"/>
    <col customWidth="1" min="31" max="32" width="24.56"/>
    <col customWidth="1" min="33" max="33" width="31.22"/>
    <col customWidth="1" min="34" max="34" width="45.22"/>
    <col customWidth="1" min="35" max="35" width="71.11"/>
    <col customWidth="1" min="36" max="36" width="78.89"/>
    <col customWidth="1" min="37" max="38" width="66.78"/>
  </cols>
  <sheetData>
    <row r="1" ht="48.75" customHeight="1">
      <c r="A1" s="294" t="s">
        <v>1184</v>
      </c>
      <c r="B1" s="295" t="s">
        <v>1185</v>
      </c>
      <c r="C1" s="295" t="s">
        <v>1186</v>
      </c>
      <c r="D1" s="294" t="s">
        <v>394</v>
      </c>
      <c r="E1" s="294" t="s">
        <v>841</v>
      </c>
      <c r="F1" s="296" t="s">
        <v>843</v>
      </c>
      <c r="G1" s="296" t="s">
        <v>844</v>
      </c>
      <c r="H1" s="294" t="s">
        <v>842</v>
      </c>
      <c r="I1" s="294" t="s">
        <v>1187</v>
      </c>
      <c r="J1" s="297" t="s">
        <v>1188</v>
      </c>
      <c r="K1" s="297" t="s">
        <v>1189</v>
      </c>
      <c r="L1" s="297" t="s">
        <v>1190</v>
      </c>
      <c r="M1" s="297" t="s">
        <v>1191</v>
      </c>
      <c r="N1" s="297" t="s">
        <v>1192</v>
      </c>
      <c r="O1" s="297" t="s">
        <v>1193</v>
      </c>
      <c r="P1" s="297" t="s">
        <v>1194</v>
      </c>
      <c r="Q1" s="297" t="s">
        <v>1195</v>
      </c>
      <c r="R1" s="294" t="s">
        <v>1196</v>
      </c>
      <c r="S1" s="294" t="s">
        <v>1197</v>
      </c>
      <c r="T1" s="294" t="s">
        <v>1198</v>
      </c>
      <c r="U1" s="294" t="s">
        <v>1199</v>
      </c>
      <c r="V1" s="294" t="s">
        <v>1200</v>
      </c>
      <c r="W1" s="297" t="s">
        <v>309</v>
      </c>
      <c r="X1" s="294" t="s">
        <v>845</v>
      </c>
      <c r="Y1" s="294" t="s">
        <v>375</v>
      </c>
      <c r="Z1" s="297" t="s">
        <v>376</v>
      </c>
      <c r="AA1" s="298" t="s">
        <v>1201</v>
      </c>
      <c r="AB1" s="297" t="s">
        <v>311</v>
      </c>
      <c r="AC1" s="294" t="s">
        <v>1202</v>
      </c>
      <c r="AD1" s="294" t="s">
        <v>1203</v>
      </c>
      <c r="AE1" s="294" t="s">
        <v>1204</v>
      </c>
      <c r="AF1" s="299" t="s">
        <v>855</v>
      </c>
      <c r="AG1" s="299" t="s">
        <v>1205</v>
      </c>
      <c r="AH1" s="294" t="s">
        <v>343</v>
      </c>
      <c r="AI1" s="294" t="s">
        <v>400</v>
      </c>
      <c r="AJ1" s="294" t="s">
        <v>854</v>
      </c>
      <c r="AK1" s="294" t="s">
        <v>856</v>
      </c>
      <c r="AL1" s="294" t="s">
        <v>1206</v>
      </c>
    </row>
    <row r="2" ht="15.0" customHeight="1">
      <c r="A2" s="300"/>
      <c r="B2" s="301" t="str">
        <f>HYPERLINK("https://drive.google.com/open?id=18EebMPxVvx1nVGP286K26pglAscy5o6s&amp;authuser=mehreen@woodenwick.com&amp;usp=drive_fs","ALL HERE")</f>
        <v>ALL HERE</v>
      </c>
      <c r="C2" s="302" t="s">
        <v>695</v>
      </c>
      <c r="D2" s="303" t="b">
        <v>1</v>
      </c>
      <c r="E2" s="303" t="s">
        <v>1207</v>
      </c>
      <c r="F2" s="303" t="s">
        <v>1208</v>
      </c>
      <c r="G2" s="303" t="s">
        <v>1209</v>
      </c>
      <c r="H2" s="304" t="s">
        <v>695</v>
      </c>
      <c r="I2" s="303" t="s">
        <v>1210</v>
      </c>
      <c r="J2" s="303" t="s">
        <v>1211</v>
      </c>
      <c r="K2" s="303" t="s">
        <v>1212</v>
      </c>
      <c r="L2" s="303" t="s">
        <v>1213</v>
      </c>
      <c r="M2" s="303" t="s">
        <v>1214</v>
      </c>
      <c r="N2" s="303" t="s">
        <v>1215</v>
      </c>
      <c r="O2" s="305">
        <v>3.95</v>
      </c>
      <c r="P2" s="305">
        <v>8.95</v>
      </c>
      <c r="Q2" s="305">
        <v>30.95</v>
      </c>
      <c r="R2" s="306">
        <v>245.95</v>
      </c>
      <c r="S2" s="306">
        <v>696.95</v>
      </c>
      <c r="T2" s="306">
        <v>1315.95</v>
      </c>
      <c r="U2" s="303" t="s">
        <v>1216</v>
      </c>
      <c r="V2" s="303" t="s">
        <v>1217</v>
      </c>
      <c r="W2" s="305" t="s">
        <v>1218</v>
      </c>
      <c r="X2" s="307" t="s">
        <v>1219</v>
      </c>
      <c r="Y2" s="307" t="s">
        <v>1220</v>
      </c>
      <c r="Z2" s="305" t="s">
        <v>1221</v>
      </c>
      <c r="AA2" s="305" t="s">
        <v>1218</v>
      </c>
      <c r="AB2" s="307" t="s">
        <v>338</v>
      </c>
      <c r="AC2" s="307" t="s">
        <v>1222</v>
      </c>
      <c r="AD2" s="308" t="s">
        <v>1223</v>
      </c>
      <c r="AE2" s="308" t="s">
        <v>1224</v>
      </c>
      <c r="AF2" s="309" t="s">
        <v>1225</v>
      </c>
      <c r="AG2" s="309" t="s">
        <v>1226</v>
      </c>
      <c r="AH2" s="310" t="s">
        <v>1227</v>
      </c>
      <c r="AI2" s="310" t="s">
        <v>1228</v>
      </c>
      <c r="AJ2" s="311" t="s">
        <v>1229</v>
      </c>
      <c r="AK2" s="312" t="s">
        <v>1230</v>
      </c>
      <c r="AL2" s="312" t="s">
        <v>1231</v>
      </c>
    </row>
    <row r="3" ht="15.0" customHeight="1">
      <c r="A3" s="300"/>
      <c r="B3" s="304"/>
      <c r="C3" s="313" t="s">
        <v>595</v>
      </c>
      <c r="D3" s="303" t="b">
        <v>1</v>
      </c>
      <c r="E3" s="303" t="s">
        <v>1232</v>
      </c>
      <c r="F3" s="303" t="s">
        <v>1233</v>
      </c>
      <c r="G3" s="303" t="s">
        <v>1234</v>
      </c>
      <c r="H3" s="314" t="s">
        <v>595</v>
      </c>
      <c r="I3" s="303" t="s">
        <v>1235</v>
      </c>
      <c r="J3" s="303" t="s">
        <v>1236</v>
      </c>
      <c r="K3" s="303" t="s">
        <v>1237</v>
      </c>
      <c r="L3" s="303" t="s">
        <v>1238</v>
      </c>
      <c r="M3" s="303" t="s">
        <v>1239</v>
      </c>
      <c r="N3" s="303" t="s">
        <v>1240</v>
      </c>
      <c r="O3" s="307">
        <v>4.95</v>
      </c>
      <c r="P3" s="305">
        <v>14.95</v>
      </c>
      <c r="Q3" s="305">
        <v>69.95</v>
      </c>
      <c r="R3" s="315">
        <v>554.95</v>
      </c>
      <c r="S3" s="315">
        <v>696.95</v>
      </c>
      <c r="T3" s="315">
        <v>1315.95</v>
      </c>
      <c r="U3" s="303" t="s">
        <v>1216</v>
      </c>
      <c r="V3" s="303" t="s">
        <v>1217</v>
      </c>
      <c r="W3" s="305" t="s">
        <v>98</v>
      </c>
      <c r="X3" s="307" t="s">
        <v>1241</v>
      </c>
      <c r="Y3" s="307" t="s">
        <v>280</v>
      </c>
      <c r="Z3" s="307" t="s">
        <v>1242</v>
      </c>
      <c r="AA3" s="305" t="s">
        <v>1243</v>
      </c>
      <c r="AB3" s="307" t="s">
        <v>1244</v>
      </c>
      <c r="AC3" s="307" t="s">
        <v>1245</v>
      </c>
      <c r="AD3" s="307" t="s">
        <v>1246</v>
      </c>
      <c r="AE3" s="307" t="s">
        <v>1247</v>
      </c>
      <c r="AF3" s="316" t="s">
        <v>1248</v>
      </c>
      <c r="AG3" s="309" t="s">
        <v>1226</v>
      </c>
      <c r="AH3" s="310" t="s">
        <v>1249</v>
      </c>
      <c r="AI3" s="310" t="s">
        <v>1250</v>
      </c>
      <c r="AJ3" s="310" t="s">
        <v>1251</v>
      </c>
      <c r="AK3" s="312" t="s">
        <v>1230</v>
      </c>
      <c r="AL3" s="312" t="s">
        <v>1252</v>
      </c>
    </row>
    <row r="4" ht="15.0" customHeight="1" outlineLevel="1">
      <c r="A4" s="300"/>
      <c r="B4" s="304"/>
      <c r="C4" s="304" t="s">
        <v>619</v>
      </c>
      <c r="D4" s="303" t="b">
        <v>1</v>
      </c>
      <c r="E4" s="303" t="s">
        <v>1253</v>
      </c>
      <c r="F4" s="303" t="s">
        <v>1254</v>
      </c>
      <c r="G4" s="303" t="s">
        <v>1255</v>
      </c>
      <c r="H4" s="304" t="s">
        <v>619</v>
      </c>
      <c r="I4" s="303" t="s">
        <v>1256</v>
      </c>
      <c r="J4" s="303" t="s">
        <v>1257</v>
      </c>
      <c r="K4" s="303" t="s">
        <v>1258</v>
      </c>
      <c r="L4" s="303" t="s">
        <v>1259</v>
      </c>
      <c r="M4" s="303" t="s">
        <v>1260</v>
      </c>
      <c r="N4" s="303" t="s">
        <v>1261</v>
      </c>
      <c r="O4" s="305">
        <v>3.95</v>
      </c>
      <c r="P4" s="305">
        <v>10.95</v>
      </c>
      <c r="Q4" s="305">
        <v>45.95</v>
      </c>
      <c r="R4" s="315">
        <v>364.95</v>
      </c>
      <c r="S4" s="315">
        <v>1033.95</v>
      </c>
      <c r="T4" s="315">
        <v>1952.95</v>
      </c>
      <c r="U4" s="303" t="s">
        <v>1216</v>
      </c>
      <c r="V4" s="303" t="s">
        <v>1217</v>
      </c>
      <c r="W4" s="305" t="s">
        <v>101</v>
      </c>
      <c r="X4" s="307" t="s">
        <v>1262</v>
      </c>
      <c r="Y4" s="307" t="s">
        <v>280</v>
      </c>
      <c r="Z4" s="305" t="s">
        <v>321</v>
      </c>
      <c r="AA4" s="305" t="s">
        <v>1263</v>
      </c>
      <c r="AB4" s="307" t="s">
        <v>1264</v>
      </c>
      <c r="AC4" s="307" t="s">
        <v>1265</v>
      </c>
      <c r="AD4" s="308" t="s">
        <v>1266</v>
      </c>
      <c r="AE4" s="308" t="s">
        <v>1267</v>
      </c>
      <c r="AF4" s="309" t="s">
        <v>1268</v>
      </c>
      <c r="AG4" s="309" t="s">
        <v>1226</v>
      </c>
      <c r="AH4" s="310" t="s">
        <v>1269</v>
      </c>
      <c r="AI4" s="310" t="s">
        <v>1270</v>
      </c>
      <c r="AJ4" s="311" t="s">
        <v>1271</v>
      </c>
      <c r="AK4" s="312" t="s">
        <v>1230</v>
      </c>
      <c r="AL4" s="312" t="s">
        <v>1252</v>
      </c>
    </row>
    <row r="5" ht="15.0" customHeight="1" outlineLevel="1">
      <c r="A5" s="300"/>
      <c r="B5" s="304"/>
      <c r="C5" s="314" t="s">
        <v>599</v>
      </c>
      <c r="D5" s="303" t="b">
        <v>1</v>
      </c>
      <c r="E5" s="304" t="s">
        <v>1272</v>
      </c>
      <c r="F5" s="303" t="s">
        <v>1273</v>
      </c>
      <c r="G5" s="303" t="s">
        <v>1274</v>
      </c>
      <c r="H5" s="314" t="s">
        <v>599</v>
      </c>
      <c r="I5" s="304" t="s">
        <v>1275</v>
      </c>
      <c r="J5" s="304" t="s">
        <v>1276</v>
      </c>
      <c r="K5" s="304" t="s">
        <v>1277</v>
      </c>
      <c r="L5" s="304" t="s">
        <v>1278</v>
      </c>
      <c r="M5" s="304" t="s">
        <v>1279</v>
      </c>
      <c r="N5" s="304" t="s">
        <v>1280</v>
      </c>
      <c r="O5" s="305">
        <v>4.95</v>
      </c>
      <c r="P5" s="305">
        <v>10.95</v>
      </c>
      <c r="Q5" s="305">
        <v>45.95</v>
      </c>
      <c r="R5" s="315">
        <v>364.95</v>
      </c>
      <c r="S5" s="315">
        <v>1033.95</v>
      </c>
      <c r="T5" s="315">
        <v>1952.95</v>
      </c>
      <c r="U5" s="303" t="s">
        <v>1216</v>
      </c>
      <c r="V5" s="303" t="s">
        <v>1217</v>
      </c>
      <c r="W5" s="305" t="s">
        <v>92</v>
      </c>
      <c r="X5" s="307" t="s">
        <v>1281</v>
      </c>
      <c r="Y5" s="307" t="s">
        <v>280</v>
      </c>
      <c r="Z5" s="305" t="s">
        <v>1282</v>
      </c>
      <c r="AA5" s="305" t="s">
        <v>1283</v>
      </c>
      <c r="AB5" s="307" t="s">
        <v>1284</v>
      </c>
      <c r="AC5" s="307" t="s">
        <v>1285</v>
      </c>
      <c r="AD5" s="308" t="s">
        <v>1286</v>
      </c>
      <c r="AE5" s="308" t="s">
        <v>1247</v>
      </c>
      <c r="AF5" s="317" t="s">
        <v>1287</v>
      </c>
      <c r="AG5" s="309" t="s">
        <v>1226</v>
      </c>
      <c r="AH5" s="310" t="s">
        <v>1288</v>
      </c>
      <c r="AI5" s="310" t="s">
        <v>1289</v>
      </c>
      <c r="AJ5" s="310" t="s">
        <v>1290</v>
      </c>
      <c r="AK5" s="312" t="s">
        <v>1230</v>
      </c>
      <c r="AL5" s="312" t="s">
        <v>1252</v>
      </c>
    </row>
    <row r="6" ht="15.0" customHeight="1" outlineLevel="1">
      <c r="A6" s="300"/>
      <c r="B6" s="304"/>
      <c r="C6" s="310" t="s">
        <v>600</v>
      </c>
      <c r="D6" s="303" t="b">
        <v>1</v>
      </c>
      <c r="E6" s="303" t="s">
        <v>1291</v>
      </c>
      <c r="F6" s="303" t="s">
        <v>1292</v>
      </c>
      <c r="G6" s="318" t="s">
        <v>1293</v>
      </c>
      <c r="H6" s="310" t="s">
        <v>600</v>
      </c>
      <c r="I6" s="303" t="s">
        <v>1294</v>
      </c>
      <c r="J6" s="303" t="s">
        <v>1295</v>
      </c>
      <c r="K6" s="303" t="s">
        <v>1296</v>
      </c>
      <c r="L6" s="303" t="s">
        <v>1297</v>
      </c>
      <c r="M6" s="303" t="s">
        <v>1298</v>
      </c>
      <c r="N6" s="303" t="s">
        <v>1299</v>
      </c>
      <c r="O6" s="305">
        <v>3.95</v>
      </c>
      <c r="P6" s="305">
        <v>12.95</v>
      </c>
      <c r="Q6" s="305">
        <v>59.95</v>
      </c>
      <c r="R6" s="315">
        <v>475.95</v>
      </c>
      <c r="S6" s="315">
        <v>1348.95</v>
      </c>
      <c r="T6" s="315">
        <v>2547.95</v>
      </c>
      <c r="U6" s="303" t="s">
        <v>1216</v>
      </c>
      <c r="V6" s="303" t="s">
        <v>1217</v>
      </c>
      <c r="W6" s="305" t="s">
        <v>101</v>
      </c>
      <c r="X6" s="307" t="s">
        <v>1300</v>
      </c>
      <c r="Y6" s="307" t="s">
        <v>280</v>
      </c>
      <c r="Z6" s="305" t="s">
        <v>1301</v>
      </c>
      <c r="AA6" s="305" t="s">
        <v>1302</v>
      </c>
      <c r="AB6" s="307" t="s">
        <v>1303</v>
      </c>
      <c r="AC6" s="307" t="s">
        <v>1304</v>
      </c>
      <c r="AD6" s="307" t="s">
        <v>1305</v>
      </c>
      <c r="AE6" s="307" t="s">
        <v>1306</v>
      </c>
      <c r="AF6" s="309" t="s">
        <v>1307</v>
      </c>
      <c r="AG6" s="309" t="s">
        <v>1226</v>
      </c>
      <c r="AH6" s="310" t="s">
        <v>1308</v>
      </c>
      <c r="AI6" s="310" t="s">
        <v>1309</v>
      </c>
      <c r="AJ6" s="310" t="s">
        <v>1310</v>
      </c>
      <c r="AK6" s="312" t="s">
        <v>1230</v>
      </c>
      <c r="AL6" s="312" t="s">
        <v>1252</v>
      </c>
    </row>
    <row r="7" ht="30.0" customHeight="1">
      <c r="A7" s="300"/>
      <c r="B7" s="314"/>
      <c r="C7" s="319" t="s">
        <v>1311</v>
      </c>
      <c r="D7" s="303" t="b">
        <v>1</v>
      </c>
      <c r="E7" s="320" t="s">
        <v>1312</v>
      </c>
      <c r="F7" s="320" t="s">
        <v>1313</v>
      </c>
      <c r="G7" s="320" t="s">
        <v>1314</v>
      </c>
      <c r="H7" s="319" t="s">
        <v>1315</v>
      </c>
      <c r="I7" s="320" t="s">
        <v>1316</v>
      </c>
      <c r="J7" s="321" t="s">
        <v>1317</v>
      </c>
      <c r="K7" s="321" t="s">
        <v>1318</v>
      </c>
      <c r="L7" s="321" t="s">
        <v>1319</v>
      </c>
      <c r="M7" s="321" t="s">
        <v>1320</v>
      </c>
      <c r="N7" s="305" t="s">
        <v>1321</v>
      </c>
      <c r="O7" s="305">
        <v>4.95</v>
      </c>
      <c r="P7" s="305">
        <v>12.95</v>
      </c>
      <c r="Q7" s="305">
        <v>54.95</v>
      </c>
      <c r="R7" s="322">
        <v>435.95</v>
      </c>
      <c r="S7" s="322">
        <v>1236.95</v>
      </c>
      <c r="T7" s="322">
        <v>2335.95</v>
      </c>
      <c r="U7" s="303" t="s">
        <v>1216</v>
      </c>
      <c r="V7" s="303" t="s">
        <v>1217</v>
      </c>
      <c r="W7" s="305" t="s">
        <v>1218</v>
      </c>
      <c r="X7" s="307" t="s">
        <v>1322</v>
      </c>
      <c r="Y7" s="307" t="s">
        <v>1323</v>
      </c>
      <c r="Z7" s="305" t="s">
        <v>1324</v>
      </c>
      <c r="AA7" s="305" t="s">
        <v>1325</v>
      </c>
      <c r="AB7" s="307" t="s">
        <v>1326</v>
      </c>
      <c r="AC7" s="307" t="s">
        <v>1327</v>
      </c>
      <c r="AD7" s="307" t="s">
        <v>1328</v>
      </c>
      <c r="AE7" s="307" t="s">
        <v>1329</v>
      </c>
      <c r="AF7" s="323" t="s">
        <v>1330</v>
      </c>
      <c r="AG7" s="309" t="s">
        <v>1226</v>
      </c>
      <c r="AH7" s="310" t="s">
        <v>1331</v>
      </c>
      <c r="AI7" s="310" t="s">
        <v>1332</v>
      </c>
      <c r="AJ7" s="310" t="s">
        <v>1333</v>
      </c>
      <c r="AK7" s="312" t="s">
        <v>1230</v>
      </c>
      <c r="AL7" s="312" t="s">
        <v>1334</v>
      </c>
    </row>
    <row r="8" ht="15.0" customHeight="1">
      <c r="A8" s="300"/>
      <c r="B8" s="304"/>
      <c r="C8" s="304" t="s">
        <v>621</v>
      </c>
      <c r="D8" s="303" t="b">
        <v>1</v>
      </c>
      <c r="E8" s="303" t="s">
        <v>1335</v>
      </c>
      <c r="F8" s="303" t="s">
        <v>1336</v>
      </c>
      <c r="G8" s="303" t="s">
        <v>1337</v>
      </c>
      <c r="H8" s="304" t="s">
        <v>621</v>
      </c>
      <c r="I8" s="303" t="s">
        <v>1338</v>
      </c>
      <c r="J8" s="303" t="s">
        <v>1339</v>
      </c>
      <c r="K8" s="303" t="s">
        <v>1340</v>
      </c>
      <c r="L8" s="303" t="s">
        <v>1341</v>
      </c>
      <c r="M8" s="303" t="s">
        <v>1342</v>
      </c>
      <c r="N8" s="303" t="s">
        <v>1343</v>
      </c>
      <c r="O8" s="305">
        <v>4.95</v>
      </c>
      <c r="P8" s="305">
        <v>14.95</v>
      </c>
      <c r="Q8" s="305">
        <v>69.95</v>
      </c>
      <c r="R8" s="315">
        <v>554.95</v>
      </c>
      <c r="S8" s="315">
        <v>1573.95</v>
      </c>
      <c r="T8" s="315">
        <v>2972.95</v>
      </c>
      <c r="U8" s="303" t="s">
        <v>1216</v>
      </c>
      <c r="V8" s="303" t="s">
        <v>1217</v>
      </c>
      <c r="W8" s="305" t="s">
        <v>1344</v>
      </c>
      <c r="X8" s="307" t="s">
        <v>1345</v>
      </c>
      <c r="Y8" s="307" t="s">
        <v>280</v>
      </c>
      <c r="Z8" s="305" t="s">
        <v>1346</v>
      </c>
      <c r="AA8" s="305" t="s">
        <v>1347</v>
      </c>
      <c r="AB8" s="307" t="s">
        <v>1348</v>
      </c>
      <c r="AC8" s="307" t="s">
        <v>1349</v>
      </c>
      <c r="AD8" s="308" t="s">
        <v>1350</v>
      </c>
      <c r="AE8" s="308" t="s">
        <v>1351</v>
      </c>
      <c r="AF8" s="309" t="s">
        <v>1352</v>
      </c>
      <c r="AG8" s="309" t="s">
        <v>1226</v>
      </c>
      <c r="AH8" s="310" t="s">
        <v>1353</v>
      </c>
      <c r="AI8" s="310" t="s">
        <v>1354</v>
      </c>
      <c r="AJ8" s="310" t="s">
        <v>1355</v>
      </c>
      <c r="AK8" s="312" t="s">
        <v>1230</v>
      </c>
      <c r="AL8" s="312" t="s">
        <v>1252</v>
      </c>
    </row>
    <row r="9" ht="15.0" customHeight="1">
      <c r="A9" s="324"/>
      <c r="B9" s="314"/>
      <c r="C9" s="325" t="s">
        <v>1356</v>
      </c>
      <c r="D9" s="303" t="b">
        <v>1</v>
      </c>
      <c r="E9" s="326" t="s">
        <v>1357</v>
      </c>
      <c r="F9" s="327" t="s">
        <v>1358</v>
      </c>
      <c r="G9" s="328" t="s">
        <v>1358</v>
      </c>
      <c r="H9" s="325" t="s">
        <v>1356</v>
      </c>
      <c r="I9" s="327" t="s">
        <v>1359</v>
      </c>
      <c r="J9" s="327" t="s">
        <v>1360</v>
      </c>
      <c r="K9" s="327" t="s">
        <v>1361</v>
      </c>
      <c r="L9" s="327" t="s">
        <v>1362</v>
      </c>
      <c r="M9" s="327" t="s">
        <v>1363</v>
      </c>
      <c r="N9" s="327" t="s">
        <v>1364</v>
      </c>
      <c r="O9" s="329">
        <v>4.95</v>
      </c>
      <c r="P9" s="330">
        <v>14.95</v>
      </c>
      <c r="Q9" s="331">
        <v>69.95</v>
      </c>
      <c r="R9" s="332">
        <v>554.95</v>
      </c>
      <c r="S9" s="333">
        <v>1573.95</v>
      </c>
      <c r="T9" s="334">
        <v>2972.95</v>
      </c>
      <c r="U9" s="303" t="s">
        <v>1216</v>
      </c>
      <c r="V9" s="303" t="s">
        <v>1217</v>
      </c>
      <c r="W9" s="305" t="s">
        <v>98</v>
      </c>
      <c r="X9" s="307" t="s">
        <v>1365</v>
      </c>
      <c r="Y9" s="307" t="s">
        <v>1323</v>
      </c>
      <c r="Z9" s="305" t="s">
        <v>1366</v>
      </c>
      <c r="AA9" s="307" t="s">
        <v>1367</v>
      </c>
      <c r="AB9" s="307" t="s">
        <v>1368</v>
      </c>
      <c r="AC9" s="335" t="s">
        <v>1369</v>
      </c>
      <c r="AD9" s="336" t="s">
        <v>1370</v>
      </c>
      <c r="AE9" s="336" t="s">
        <v>1247</v>
      </c>
      <c r="AF9" s="309" t="s">
        <v>1371</v>
      </c>
      <c r="AG9" s="309" t="s">
        <v>1226</v>
      </c>
      <c r="AH9" s="319" t="s">
        <v>1372</v>
      </c>
      <c r="AI9" s="337" t="s">
        <v>1373</v>
      </c>
      <c r="AJ9" s="310" t="s">
        <v>1374</v>
      </c>
      <c r="AK9" s="312" t="s">
        <v>1230</v>
      </c>
      <c r="AL9" s="312" t="s">
        <v>1334</v>
      </c>
    </row>
    <row r="10" ht="33.75" customHeight="1">
      <c r="A10" s="300"/>
      <c r="B10" s="304"/>
      <c r="C10" s="338" t="s">
        <v>1375</v>
      </c>
      <c r="D10" s="303" t="b">
        <v>1</v>
      </c>
      <c r="E10" s="339" t="s">
        <v>1376</v>
      </c>
      <c r="F10" s="303" t="s">
        <v>1377</v>
      </c>
      <c r="G10" s="303" t="s">
        <v>1378</v>
      </c>
      <c r="H10" s="304" t="s">
        <v>1375</v>
      </c>
      <c r="I10" s="327" t="s">
        <v>1379</v>
      </c>
      <c r="J10" s="327" t="s">
        <v>1380</v>
      </c>
      <c r="K10" s="327" t="s">
        <v>1381</v>
      </c>
      <c r="L10" s="327" t="s">
        <v>1382</v>
      </c>
      <c r="M10" s="327" t="s">
        <v>1383</v>
      </c>
      <c r="N10" s="327" t="s">
        <v>1384</v>
      </c>
      <c r="O10" s="330">
        <v>4.95</v>
      </c>
      <c r="P10" s="330">
        <v>10.95</v>
      </c>
      <c r="Q10" s="331">
        <v>42.95</v>
      </c>
      <c r="R10" s="340">
        <v>340.7</v>
      </c>
      <c r="S10" s="341">
        <v>966.38</v>
      </c>
      <c r="T10" s="341">
        <v>1825.38</v>
      </c>
      <c r="U10" s="303" t="s">
        <v>1216</v>
      </c>
      <c r="V10" s="303" t="s">
        <v>1217</v>
      </c>
      <c r="W10" s="342" t="s">
        <v>1385</v>
      </c>
      <c r="X10" s="336" t="s">
        <v>1386</v>
      </c>
      <c r="Y10" s="307" t="s">
        <v>1323</v>
      </c>
      <c r="Z10" s="342" t="s">
        <v>1387</v>
      </c>
      <c r="AA10" s="342" t="s">
        <v>1385</v>
      </c>
      <c r="AB10" s="307" t="s">
        <v>1368</v>
      </c>
      <c r="AC10" s="342" t="s">
        <v>1388</v>
      </c>
      <c r="AD10" s="336" t="s">
        <v>1389</v>
      </c>
      <c r="AE10" s="336" t="s">
        <v>1390</v>
      </c>
      <c r="AF10" s="309" t="s">
        <v>1391</v>
      </c>
      <c r="AG10" s="309" t="s">
        <v>1226</v>
      </c>
      <c r="AH10" s="319" t="s">
        <v>1392</v>
      </c>
      <c r="AI10" s="319" t="s">
        <v>1393</v>
      </c>
      <c r="AJ10" s="310" t="s">
        <v>1394</v>
      </c>
      <c r="AK10" s="343" t="s">
        <v>1395</v>
      </c>
      <c r="AL10" s="312" t="s">
        <v>1252</v>
      </c>
    </row>
    <row r="11" ht="15.0" customHeight="1">
      <c r="A11" s="324"/>
      <c r="B11" s="314"/>
      <c r="C11" s="319" t="s">
        <v>1396</v>
      </c>
      <c r="D11" s="303" t="b">
        <v>1</v>
      </c>
      <c r="E11" s="327" t="s">
        <v>1397</v>
      </c>
      <c r="F11" s="327" t="s">
        <v>1398</v>
      </c>
      <c r="G11" s="327" t="s">
        <v>1399</v>
      </c>
      <c r="H11" s="319" t="s">
        <v>1396</v>
      </c>
      <c r="I11" s="327" t="s">
        <v>1400</v>
      </c>
      <c r="J11" s="327" t="s">
        <v>1401</v>
      </c>
      <c r="K11" s="327" t="s">
        <v>1402</v>
      </c>
      <c r="L11" s="327" t="s">
        <v>1403</v>
      </c>
      <c r="M11" s="327" t="s">
        <v>1404</v>
      </c>
      <c r="N11" s="327" t="s">
        <v>1405</v>
      </c>
      <c r="O11" s="329">
        <v>4.95</v>
      </c>
      <c r="P11" s="305">
        <v>12.95</v>
      </c>
      <c r="Q11" s="306">
        <v>49.95</v>
      </c>
      <c r="R11" s="332">
        <v>396.95</v>
      </c>
      <c r="S11" s="333">
        <v>1033.88</v>
      </c>
      <c r="T11" s="334">
        <v>2122.88</v>
      </c>
      <c r="U11" s="303" t="s">
        <v>1216</v>
      </c>
      <c r="V11" s="303" t="s">
        <v>1217</v>
      </c>
      <c r="W11" s="305" t="s">
        <v>1406</v>
      </c>
      <c r="X11" s="307" t="s">
        <v>1407</v>
      </c>
      <c r="Y11" s="307" t="s">
        <v>1323</v>
      </c>
      <c r="Z11" s="305" t="s">
        <v>74</v>
      </c>
      <c r="AA11" s="305" t="s">
        <v>1406</v>
      </c>
      <c r="AB11" s="336" t="s">
        <v>1408</v>
      </c>
      <c r="AC11" s="336" t="s">
        <v>1409</v>
      </c>
      <c r="AD11" s="336" t="s">
        <v>1410</v>
      </c>
      <c r="AE11" s="335" t="s">
        <v>1411</v>
      </c>
      <c r="AF11" s="309" t="s">
        <v>1412</v>
      </c>
      <c r="AG11" s="309" t="s">
        <v>1226</v>
      </c>
      <c r="AH11" s="319" t="s">
        <v>1413</v>
      </c>
      <c r="AI11" s="319" t="s">
        <v>1414</v>
      </c>
      <c r="AJ11" s="310" t="s">
        <v>1415</v>
      </c>
      <c r="AK11" s="312" t="s">
        <v>1230</v>
      </c>
      <c r="AL11" s="312" t="s">
        <v>1334</v>
      </c>
    </row>
    <row r="12" ht="15.0" customHeight="1">
      <c r="A12" s="324"/>
      <c r="B12" s="314"/>
      <c r="C12" s="325" t="s">
        <v>1416</v>
      </c>
      <c r="D12" s="303" t="b">
        <v>1</v>
      </c>
      <c r="E12" s="326" t="s">
        <v>1417</v>
      </c>
      <c r="F12" s="327" t="s">
        <v>1418</v>
      </c>
      <c r="G12" s="327" t="s">
        <v>1418</v>
      </c>
      <c r="H12" s="325" t="s">
        <v>1416</v>
      </c>
      <c r="I12" s="327" t="s">
        <v>1419</v>
      </c>
      <c r="J12" s="327" t="s">
        <v>1420</v>
      </c>
      <c r="K12" s="327" t="s">
        <v>1421</v>
      </c>
      <c r="L12" s="327" t="s">
        <v>1422</v>
      </c>
      <c r="M12" s="327" t="s">
        <v>1423</v>
      </c>
      <c r="N12" s="327" t="s">
        <v>1424</v>
      </c>
      <c r="O12" s="329">
        <v>3.95</v>
      </c>
      <c r="P12" s="330">
        <v>10.95</v>
      </c>
      <c r="Q12" s="330">
        <v>39.95</v>
      </c>
      <c r="R12" s="332">
        <v>316.95</v>
      </c>
      <c r="S12" s="333">
        <v>898.95</v>
      </c>
      <c r="T12" s="334">
        <v>1697.95</v>
      </c>
      <c r="U12" s="303" t="s">
        <v>1216</v>
      </c>
      <c r="V12" s="303" t="s">
        <v>1217</v>
      </c>
      <c r="W12" s="305" t="s">
        <v>98</v>
      </c>
      <c r="X12" s="307" t="s">
        <v>1425</v>
      </c>
      <c r="Y12" s="307" t="s">
        <v>1323</v>
      </c>
      <c r="Z12" s="305" t="s">
        <v>334</v>
      </c>
      <c r="AA12" s="344" t="s">
        <v>98</v>
      </c>
      <c r="AB12" s="336" t="s">
        <v>1426</v>
      </c>
      <c r="AC12" s="342" t="s">
        <v>1427</v>
      </c>
      <c r="AD12" s="345" t="s">
        <v>1428</v>
      </c>
      <c r="AE12" s="336" t="s">
        <v>1429</v>
      </c>
      <c r="AF12" s="309" t="s">
        <v>1430</v>
      </c>
      <c r="AG12" s="309" t="s">
        <v>1226</v>
      </c>
      <c r="AH12" s="319" t="s">
        <v>1431</v>
      </c>
      <c r="AI12" s="337" t="s">
        <v>1432</v>
      </c>
      <c r="AJ12" s="310" t="s">
        <v>1433</v>
      </c>
      <c r="AK12" s="312" t="s">
        <v>1230</v>
      </c>
      <c r="AL12" s="312" t="s">
        <v>1334</v>
      </c>
    </row>
    <row r="13" ht="15.0" customHeight="1">
      <c r="A13" s="300"/>
      <c r="B13" s="304"/>
      <c r="C13" s="310" t="s">
        <v>602</v>
      </c>
      <c r="D13" s="303" t="b">
        <v>1</v>
      </c>
      <c r="E13" s="304" t="s">
        <v>1434</v>
      </c>
      <c r="F13" s="303" t="s">
        <v>1435</v>
      </c>
      <c r="G13" s="303" t="s">
        <v>1436</v>
      </c>
      <c r="H13" s="310" t="s">
        <v>602</v>
      </c>
      <c r="I13" s="304" t="s">
        <v>1437</v>
      </c>
      <c r="J13" s="304" t="s">
        <v>1438</v>
      </c>
      <c r="K13" s="304" t="s">
        <v>1439</v>
      </c>
      <c r="L13" s="304" t="s">
        <v>1440</v>
      </c>
      <c r="M13" s="304" t="s">
        <v>1441</v>
      </c>
      <c r="N13" s="304" t="s">
        <v>1442</v>
      </c>
      <c r="O13" s="305">
        <v>3.95</v>
      </c>
      <c r="P13" s="305">
        <v>8.95</v>
      </c>
      <c r="Q13" s="305">
        <v>37.95</v>
      </c>
      <c r="R13" s="315">
        <v>301.95</v>
      </c>
      <c r="S13" s="315">
        <v>853.95</v>
      </c>
      <c r="T13" s="315">
        <v>1612.95</v>
      </c>
      <c r="U13" s="303" t="s">
        <v>1216</v>
      </c>
      <c r="V13" s="303" t="s">
        <v>1217</v>
      </c>
      <c r="W13" s="305" t="s">
        <v>86</v>
      </c>
      <c r="X13" s="307" t="s">
        <v>1443</v>
      </c>
      <c r="Y13" s="307" t="s">
        <v>1220</v>
      </c>
      <c r="Z13" s="305" t="s">
        <v>321</v>
      </c>
      <c r="AA13" s="346" t="s">
        <v>86</v>
      </c>
      <c r="AB13" s="307" t="s">
        <v>1444</v>
      </c>
      <c r="AC13" s="307" t="s">
        <v>1445</v>
      </c>
      <c r="AD13" s="307" t="s">
        <v>1446</v>
      </c>
      <c r="AE13" s="307" t="s">
        <v>1447</v>
      </c>
      <c r="AF13" s="309" t="s">
        <v>1448</v>
      </c>
      <c r="AG13" s="309" t="s">
        <v>1226</v>
      </c>
      <c r="AH13" s="310" t="s">
        <v>1449</v>
      </c>
      <c r="AI13" s="310" t="s">
        <v>1450</v>
      </c>
      <c r="AJ13" s="310" t="s">
        <v>1451</v>
      </c>
      <c r="AK13" s="312" t="s">
        <v>1230</v>
      </c>
      <c r="AL13" s="312" t="s">
        <v>1252</v>
      </c>
    </row>
    <row r="14" ht="15.0" customHeight="1">
      <c r="A14" s="300"/>
      <c r="B14" s="304"/>
      <c r="C14" s="304" t="s">
        <v>606</v>
      </c>
      <c r="D14" s="303" t="b">
        <v>1</v>
      </c>
      <c r="E14" s="304" t="s">
        <v>1452</v>
      </c>
      <c r="F14" s="303" t="s">
        <v>1453</v>
      </c>
      <c r="G14" s="303" t="s">
        <v>1454</v>
      </c>
      <c r="H14" s="304" t="s">
        <v>606</v>
      </c>
      <c r="I14" s="304" t="s">
        <v>1455</v>
      </c>
      <c r="J14" s="304" t="s">
        <v>1456</v>
      </c>
      <c r="K14" s="304" t="s">
        <v>1457</v>
      </c>
      <c r="L14" s="304" t="s">
        <v>1458</v>
      </c>
      <c r="M14" s="304" t="s">
        <v>1459</v>
      </c>
      <c r="N14" s="304" t="s">
        <v>1460</v>
      </c>
      <c r="O14" s="305">
        <v>4.95</v>
      </c>
      <c r="P14" s="305">
        <v>12.95</v>
      </c>
      <c r="Q14" s="305">
        <v>69.95</v>
      </c>
      <c r="R14" s="315">
        <v>554.95</v>
      </c>
      <c r="S14" s="315">
        <v>1573.95</v>
      </c>
      <c r="T14" s="315">
        <v>2972.95</v>
      </c>
      <c r="U14" s="303" t="s">
        <v>1216</v>
      </c>
      <c r="V14" s="303" t="s">
        <v>1217</v>
      </c>
      <c r="W14" s="305" t="s">
        <v>83</v>
      </c>
      <c r="X14" s="307" t="s">
        <v>1461</v>
      </c>
      <c r="Y14" s="307" t="s">
        <v>280</v>
      </c>
      <c r="Z14" s="305" t="s">
        <v>1462</v>
      </c>
      <c r="AA14" s="305" t="s">
        <v>1463</v>
      </c>
      <c r="AB14" s="307" t="s">
        <v>1464</v>
      </c>
      <c r="AC14" s="307" t="s">
        <v>1465</v>
      </c>
      <c r="AD14" s="308" t="s">
        <v>1466</v>
      </c>
      <c r="AE14" s="308" t="s">
        <v>1351</v>
      </c>
      <c r="AF14" s="309" t="s">
        <v>1467</v>
      </c>
      <c r="AG14" s="309" t="s">
        <v>1226</v>
      </c>
      <c r="AH14" s="310" t="s">
        <v>1468</v>
      </c>
      <c r="AI14" s="310" t="s">
        <v>1469</v>
      </c>
      <c r="AJ14" s="310" t="s">
        <v>1470</v>
      </c>
      <c r="AK14" s="312" t="s">
        <v>1230</v>
      </c>
      <c r="AL14" s="312" t="s">
        <v>1252</v>
      </c>
    </row>
    <row r="15" ht="15.0" customHeight="1">
      <c r="A15" s="300"/>
      <c r="B15" s="304"/>
      <c r="C15" s="304" t="s">
        <v>1471</v>
      </c>
      <c r="D15" s="303" t="b">
        <v>1</v>
      </c>
      <c r="E15" s="303" t="s">
        <v>1472</v>
      </c>
      <c r="F15" s="303" t="s">
        <v>1473</v>
      </c>
      <c r="G15" s="303" t="s">
        <v>1474</v>
      </c>
      <c r="H15" s="304" t="s">
        <v>1471</v>
      </c>
      <c r="I15" s="303" t="s">
        <v>1475</v>
      </c>
      <c r="J15" s="303" t="s">
        <v>1476</v>
      </c>
      <c r="K15" s="303" t="s">
        <v>1477</v>
      </c>
      <c r="L15" s="303" t="s">
        <v>1478</v>
      </c>
      <c r="M15" s="303" t="s">
        <v>1479</v>
      </c>
      <c r="N15" s="303" t="s">
        <v>1480</v>
      </c>
      <c r="O15" s="305">
        <v>4.95</v>
      </c>
      <c r="P15" s="305">
        <v>12.95</v>
      </c>
      <c r="Q15" s="305">
        <v>59.95</v>
      </c>
      <c r="R15" s="315">
        <v>475.95</v>
      </c>
      <c r="S15" s="315">
        <v>1348.95</v>
      </c>
      <c r="T15" s="315">
        <v>2547.95</v>
      </c>
      <c r="U15" s="303" t="s">
        <v>1216</v>
      </c>
      <c r="V15" s="303" t="s">
        <v>1217</v>
      </c>
      <c r="W15" s="305" t="s">
        <v>98</v>
      </c>
      <c r="X15" s="307" t="s">
        <v>1481</v>
      </c>
      <c r="Y15" s="307" t="s">
        <v>1482</v>
      </c>
      <c r="Z15" s="305" t="s">
        <v>1483</v>
      </c>
      <c r="AA15" s="305" t="s">
        <v>1484</v>
      </c>
      <c r="AB15" s="307" t="s">
        <v>1485</v>
      </c>
      <c r="AC15" s="307" t="s">
        <v>1486</v>
      </c>
      <c r="AD15" s="307" t="s">
        <v>1487</v>
      </c>
      <c r="AE15" s="307" t="s">
        <v>1488</v>
      </c>
      <c r="AF15" s="309" t="s">
        <v>1489</v>
      </c>
      <c r="AG15" s="309" t="s">
        <v>1226</v>
      </c>
      <c r="AH15" s="347" t="s">
        <v>1490</v>
      </c>
      <c r="AI15" s="347" t="s">
        <v>1491</v>
      </c>
      <c r="AJ15" s="347" t="s">
        <v>1492</v>
      </c>
      <c r="AK15" s="312" t="s">
        <v>1230</v>
      </c>
      <c r="AL15" s="312" t="s">
        <v>1252</v>
      </c>
    </row>
    <row r="16" ht="15.0" customHeight="1">
      <c r="A16" s="300"/>
      <c r="B16" s="304"/>
      <c r="C16" s="313" t="s">
        <v>1493</v>
      </c>
      <c r="D16" s="303" t="b">
        <v>1</v>
      </c>
      <c r="E16" s="303" t="s">
        <v>1494</v>
      </c>
      <c r="F16" s="303" t="s">
        <v>1495</v>
      </c>
      <c r="G16" s="303" t="s">
        <v>1496</v>
      </c>
      <c r="H16" s="313" t="s">
        <v>1493</v>
      </c>
      <c r="I16" s="303" t="s">
        <v>1497</v>
      </c>
      <c r="J16" s="303" t="s">
        <v>1498</v>
      </c>
      <c r="K16" s="303" t="s">
        <v>1499</v>
      </c>
      <c r="L16" s="303" t="s">
        <v>1500</v>
      </c>
      <c r="M16" s="303" t="s">
        <v>1501</v>
      </c>
      <c r="N16" s="303" t="s">
        <v>1502</v>
      </c>
      <c r="O16" s="305">
        <v>3.95</v>
      </c>
      <c r="P16" s="305">
        <v>8.95</v>
      </c>
      <c r="Q16" s="305">
        <v>32.95</v>
      </c>
      <c r="R16" s="315">
        <v>261.95</v>
      </c>
      <c r="S16" s="315">
        <v>741.95</v>
      </c>
      <c r="T16" s="315">
        <v>1400.95</v>
      </c>
      <c r="U16" s="303" t="s">
        <v>1216</v>
      </c>
      <c r="V16" s="303" t="s">
        <v>1217</v>
      </c>
      <c r="W16" s="305" t="s">
        <v>89</v>
      </c>
      <c r="X16" s="307" t="s">
        <v>1503</v>
      </c>
      <c r="Y16" s="307" t="s">
        <v>280</v>
      </c>
      <c r="Z16" s="305" t="s">
        <v>321</v>
      </c>
      <c r="AA16" s="305" t="s">
        <v>1504</v>
      </c>
      <c r="AB16" s="307" t="s">
        <v>1505</v>
      </c>
      <c r="AC16" s="307" t="s">
        <v>1506</v>
      </c>
      <c r="AD16" s="308" t="s">
        <v>1507</v>
      </c>
      <c r="AE16" s="308" t="s">
        <v>1508</v>
      </c>
      <c r="AF16" s="309" t="s">
        <v>1509</v>
      </c>
      <c r="AG16" s="309" t="s">
        <v>1226</v>
      </c>
      <c r="AH16" s="310" t="s">
        <v>1510</v>
      </c>
      <c r="AI16" s="310" t="s">
        <v>1511</v>
      </c>
      <c r="AJ16" s="310" t="s">
        <v>1512</v>
      </c>
      <c r="AK16" s="312" t="s">
        <v>1230</v>
      </c>
      <c r="AL16" s="312" t="s">
        <v>1252</v>
      </c>
    </row>
    <row r="17" ht="15.0" customHeight="1">
      <c r="A17" s="324"/>
      <c r="B17" s="304"/>
      <c r="C17" s="313" t="s">
        <v>1513</v>
      </c>
      <c r="D17" s="303" t="b">
        <v>1</v>
      </c>
      <c r="E17" s="327" t="s">
        <v>1514</v>
      </c>
      <c r="F17" s="327" t="s">
        <v>1515</v>
      </c>
      <c r="G17" s="327" t="s">
        <v>1516</v>
      </c>
      <c r="H17" s="313" t="s">
        <v>1517</v>
      </c>
      <c r="I17" s="327" t="s">
        <v>1518</v>
      </c>
      <c r="J17" s="327" t="s">
        <v>1519</v>
      </c>
      <c r="K17" s="327" t="s">
        <v>1520</v>
      </c>
      <c r="L17" s="327" t="s">
        <v>1521</v>
      </c>
      <c r="M17" s="327" t="s">
        <v>1522</v>
      </c>
      <c r="N17" s="327" t="s">
        <v>1523</v>
      </c>
      <c r="O17" s="305">
        <v>4.95</v>
      </c>
      <c r="P17" s="305">
        <v>14.95</v>
      </c>
      <c r="Q17" s="305">
        <v>65.95</v>
      </c>
      <c r="R17" s="315">
        <v>523.95</v>
      </c>
      <c r="S17" s="315">
        <v>1483.95</v>
      </c>
      <c r="T17" s="315">
        <v>2802.95</v>
      </c>
      <c r="U17" s="303" t="s">
        <v>1216</v>
      </c>
      <c r="V17" s="303" t="s">
        <v>1217</v>
      </c>
      <c r="W17" s="305" t="s">
        <v>1524</v>
      </c>
      <c r="X17" s="344" t="s">
        <v>1525</v>
      </c>
      <c r="Y17" s="307" t="s">
        <v>1323</v>
      </c>
      <c r="Z17" s="305" t="s">
        <v>1526</v>
      </c>
      <c r="AA17" s="305" t="s">
        <v>1527</v>
      </c>
      <c r="AB17" s="348" t="s">
        <v>1528</v>
      </c>
      <c r="AC17" s="344" t="s">
        <v>1529</v>
      </c>
      <c r="AD17" s="348" t="s">
        <v>1530</v>
      </c>
      <c r="AE17" s="348" t="s">
        <v>1351</v>
      </c>
      <c r="AF17" s="309" t="s">
        <v>1531</v>
      </c>
      <c r="AG17" s="309" t="s">
        <v>1226</v>
      </c>
      <c r="AH17" s="310" t="s">
        <v>1532</v>
      </c>
      <c r="AI17" s="349" t="s">
        <v>1533</v>
      </c>
      <c r="AJ17" s="310" t="s">
        <v>1534</v>
      </c>
      <c r="AK17" s="312" t="s">
        <v>1535</v>
      </c>
      <c r="AL17" s="312" t="s">
        <v>1334</v>
      </c>
    </row>
    <row r="18" ht="33.75" customHeight="1">
      <c r="A18" s="324"/>
      <c r="B18" s="314"/>
      <c r="C18" s="325" t="s">
        <v>1536</v>
      </c>
      <c r="D18" s="303" t="b">
        <v>1</v>
      </c>
      <c r="E18" s="326" t="s">
        <v>1537</v>
      </c>
      <c r="F18" s="327" t="s">
        <v>1538</v>
      </c>
      <c r="G18" s="327" t="s">
        <v>1538</v>
      </c>
      <c r="H18" s="325" t="s">
        <v>1536</v>
      </c>
      <c r="I18" s="327" t="s">
        <v>1539</v>
      </c>
      <c r="J18" s="327" t="s">
        <v>1540</v>
      </c>
      <c r="K18" s="327" t="s">
        <v>1541</v>
      </c>
      <c r="L18" s="327" t="s">
        <v>1542</v>
      </c>
      <c r="M18" s="327" t="s">
        <v>1543</v>
      </c>
      <c r="N18" s="327" t="s">
        <v>1544</v>
      </c>
      <c r="O18" s="329">
        <v>3.95</v>
      </c>
      <c r="P18" s="330">
        <v>8.95</v>
      </c>
      <c r="Q18" s="331">
        <v>36.95</v>
      </c>
      <c r="R18" s="332">
        <v>293.95</v>
      </c>
      <c r="S18" s="333">
        <v>831.95</v>
      </c>
      <c r="T18" s="334">
        <v>1570.95</v>
      </c>
      <c r="U18" s="303" t="s">
        <v>1216</v>
      </c>
      <c r="V18" s="303" t="s">
        <v>1217</v>
      </c>
      <c r="W18" s="305" t="s">
        <v>1545</v>
      </c>
      <c r="X18" s="307" t="s">
        <v>1546</v>
      </c>
      <c r="Y18" s="307" t="s">
        <v>1323</v>
      </c>
      <c r="Z18" s="305" t="s">
        <v>334</v>
      </c>
      <c r="AA18" s="350" t="s">
        <v>1545</v>
      </c>
      <c r="AB18" s="342" t="s">
        <v>1547</v>
      </c>
      <c r="AC18" s="342" t="s">
        <v>1548</v>
      </c>
      <c r="AD18" s="345" t="s">
        <v>1549</v>
      </c>
      <c r="AE18" s="336" t="s">
        <v>1550</v>
      </c>
      <c r="AF18" s="309" t="s">
        <v>1551</v>
      </c>
      <c r="AG18" s="309" t="s">
        <v>1226</v>
      </c>
      <c r="AH18" s="319" t="s">
        <v>1552</v>
      </c>
      <c r="AI18" s="337" t="s">
        <v>1553</v>
      </c>
      <c r="AJ18" s="310" t="s">
        <v>1554</v>
      </c>
      <c r="AK18" s="312" t="s">
        <v>1230</v>
      </c>
      <c r="AL18" s="312" t="s">
        <v>1334</v>
      </c>
    </row>
    <row r="19" ht="15.0" customHeight="1">
      <c r="A19" s="300"/>
      <c r="B19" s="304"/>
      <c r="C19" s="310" t="s">
        <v>1555</v>
      </c>
      <c r="D19" s="303" t="b">
        <v>1</v>
      </c>
      <c r="E19" s="303" t="s">
        <v>1556</v>
      </c>
      <c r="F19" s="303" t="s">
        <v>1557</v>
      </c>
      <c r="G19" s="303" t="s">
        <v>1558</v>
      </c>
      <c r="H19" s="310" t="s">
        <v>1555</v>
      </c>
      <c r="I19" s="303" t="s">
        <v>1559</v>
      </c>
      <c r="J19" s="303" t="s">
        <v>1560</v>
      </c>
      <c r="K19" s="303" t="s">
        <v>1561</v>
      </c>
      <c r="L19" s="303" t="s">
        <v>1562</v>
      </c>
      <c r="M19" s="303" t="s">
        <v>1563</v>
      </c>
      <c r="N19" s="303" t="s">
        <v>1564</v>
      </c>
      <c r="O19" s="305">
        <v>4.95</v>
      </c>
      <c r="P19" s="305">
        <v>14.95</v>
      </c>
      <c r="Q19" s="305">
        <v>69.95</v>
      </c>
      <c r="R19" s="315">
        <v>554.95</v>
      </c>
      <c r="S19" s="315">
        <v>1573.95</v>
      </c>
      <c r="T19" s="315">
        <v>2972.95</v>
      </c>
      <c r="U19" s="303" t="s">
        <v>1216</v>
      </c>
      <c r="V19" s="303" t="s">
        <v>1217</v>
      </c>
      <c r="W19" s="305" t="s">
        <v>98</v>
      </c>
      <c r="X19" s="307" t="s">
        <v>1565</v>
      </c>
      <c r="Y19" s="307" t="s">
        <v>1566</v>
      </c>
      <c r="Z19" s="305" t="s">
        <v>1567</v>
      </c>
      <c r="AA19" s="305" t="s">
        <v>1568</v>
      </c>
      <c r="AB19" s="307" t="s">
        <v>1569</v>
      </c>
      <c r="AC19" s="307" t="s">
        <v>1570</v>
      </c>
      <c r="AD19" s="308" t="s">
        <v>1571</v>
      </c>
      <c r="AE19" s="308" t="s">
        <v>1572</v>
      </c>
      <c r="AF19" s="309" t="s">
        <v>1573</v>
      </c>
      <c r="AG19" s="309" t="s">
        <v>1226</v>
      </c>
      <c r="AH19" s="310" t="s">
        <v>1574</v>
      </c>
      <c r="AI19" s="310" t="s">
        <v>1575</v>
      </c>
      <c r="AJ19" s="351" t="s">
        <v>1576</v>
      </c>
      <c r="AK19" s="312" t="s">
        <v>1230</v>
      </c>
      <c r="AL19" s="312" t="s">
        <v>1252</v>
      </c>
    </row>
    <row r="20" ht="15.0" customHeight="1">
      <c r="A20" s="300"/>
      <c r="B20" s="304"/>
      <c r="C20" s="310" t="s">
        <v>611</v>
      </c>
      <c r="D20" s="303" t="b">
        <v>1</v>
      </c>
      <c r="E20" s="304" t="s">
        <v>1577</v>
      </c>
      <c r="F20" s="303" t="s">
        <v>1578</v>
      </c>
      <c r="G20" s="303" t="s">
        <v>1579</v>
      </c>
      <c r="H20" s="310" t="s">
        <v>1580</v>
      </c>
      <c r="I20" s="304" t="s">
        <v>1581</v>
      </c>
      <c r="J20" s="304" t="s">
        <v>1582</v>
      </c>
      <c r="K20" s="304" t="s">
        <v>1583</v>
      </c>
      <c r="L20" s="304" t="s">
        <v>1584</v>
      </c>
      <c r="M20" s="304" t="s">
        <v>1585</v>
      </c>
      <c r="N20" s="304" t="s">
        <v>1586</v>
      </c>
      <c r="O20" s="305">
        <v>3.95</v>
      </c>
      <c r="P20" s="305">
        <v>8.95</v>
      </c>
      <c r="Q20" s="305">
        <v>39.95</v>
      </c>
      <c r="R20" s="315">
        <v>316.95</v>
      </c>
      <c r="S20" s="315">
        <v>898.95</v>
      </c>
      <c r="T20" s="315">
        <v>1697.95</v>
      </c>
      <c r="U20" s="303" t="s">
        <v>1216</v>
      </c>
      <c r="V20" s="303" t="s">
        <v>1217</v>
      </c>
      <c r="W20" s="305" t="s">
        <v>101</v>
      </c>
      <c r="X20" s="307" t="s">
        <v>1587</v>
      </c>
      <c r="Y20" s="307" t="s">
        <v>280</v>
      </c>
      <c r="Z20" s="305" t="s">
        <v>1588</v>
      </c>
      <c r="AA20" s="305" t="s">
        <v>1589</v>
      </c>
      <c r="AB20" s="307" t="s">
        <v>1590</v>
      </c>
      <c r="AC20" s="307" t="s">
        <v>1591</v>
      </c>
      <c r="AD20" s="307" t="s">
        <v>1592</v>
      </c>
      <c r="AE20" s="307" t="s">
        <v>1593</v>
      </c>
      <c r="AF20" s="309" t="s">
        <v>1594</v>
      </c>
      <c r="AG20" s="309" t="s">
        <v>1226</v>
      </c>
      <c r="AH20" s="310" t="s">
        <v>1595</v>
      </c>
      <c r="AI20" s="310" t="s">
        <v>1596</v>
      </c>
      <c r="AJ20" s="310" t="s">
        <v>1597</v>
      </c>
      <c r="AK20" s="312" t="s">
        <v>1230</v>
      </c>
      <c r="AL20" s="312" t="s">
        <v>1252</v>
      </c>
    </row>
    <row r="21" ht="15.0" customHeight="1">
      <c r="A21" s="300"/>
      <c r="B21" s="304"/>
      <c r="C21" s="310" t="s">
        <v>614</v>
      </c>
      <c r="D21" s="303" t="b">
        <v>1</v>
      </c>
      <c r="E21" s="303" t="s">
        <v>1598</v>
      </c>
      <c r="F21" s="318" t="s">
        <v>1599</v>
      </c>
      <c r="G21" s="303" t="s">
        <v>1600</v>
      </c>
      <c r="H21" s="310" t="s">
        <v>614</v>
      </c>
      <c r="I21" s="303" t="s">
        <v>1601</v>
      </c>
      <c r="J21" s="303" t="s">
        <v>1602</v>
      </c>
      <c r="K21" s="303" t="s">
        <v>1603</v>
      </c>
      <c r="L21" s="303" t="s">
        <v>1604</v>
      </c>
      <c r="M21" s="303" t="s">
        <v>1605</v>
      </c>
      <c r="N21" s="303" t="s">
        <v>1606</v>
      </c>
      <c r="O21" s="305">
        <v>3.95</v>
      </c>
      <c r="P21" s="305">
        <v>8.95</v>
      </c>
      <c r="Q21" s="305">
        <v>30.95</v>
      </c>
      <c r="R21" s="315">
        <v>245.95</v>
      </c>
      <c r="S21" s="315">
        <v>696.95</v>
      </c>
      <c r="T21" s="315">
        <v>1315.95</v>
      </c>
      <c r="U21" s="303" t="s">
        <v>1216</v>
      </c>
      <c r="V21" s="303" t="s">
        <v>1217</v>
      </c>
      <c r="W21" s="305" t="s">
        <v>86</v>
      </c>
      <c r="X21" s="307" t="s">
        <v>1607</v>
      </c>
      <c r="Y21" s="307" t="s">
        <v>1220</v>
      </c>
      <c r="Z21" s="305" t="s">
        <v>107</v>
      </c>
      <c r="AA21" s="346" t="s">
        <v>86</v>
      </c>
      <c r="AB21" s="307" t="s">
        <v>1608</v>
      </c>
      <c r="AC21" s="307" t="s">
        <v>1609</v>
      </c>
      <c r="AD21" s="308" t="s">
        <v>1610</v>
      </c>
      <c r="AE21" s="308" t="s">
        <v>1611</v>
      </c>
      <c r="AF21" s="309" t="s">
        <v>1612</v>
      </c>
      <c r="AG21" s="309" t="s">
        <v>1226</v>
      </c>
      <c r="AH21" s="310" t="s">
        <v>1613</v>
      </c>
      <c r="AI21" s="310" t="s">
        <v>1614</v>
      </c>
      <c r="AJ21" s="310" t="s">
        <v>1615</v>
      </c>
      <c r="AK21" s="312" t="s">
        <v>1230</v>
      </c>
      <c r="AL21" s="312" t="s">
        <v>1252</v>
      </c>
    </row>
    <row r="22" ht="15.0" customHeight="1">
      <c r="A22" s="324"/>
      <c r="B22" s="352"/>
      <c r="C22" s="349" t="s">
        <v>1616</v>
      </c>
      <c r="D22" s="303" t="b">
        <v>1</v>
      </c>
      <c r="E22" s="319" t="s">
        <v>1617</v>
      </c>
      <c r="F22" s="327" t="s">
        <v>1618</v>
      </c>
      <c r="G22" s="327" t="s">
        <v>1619</v>
      </c>
      <c r="H22" s="349" t="s">
        <v>1616</v>
      </c>
      <c r="I22" s="319" t="s">
        <v>1620</v>
      </c>
      <c r="J22" s="319" t="s">
        <v>1621</v>
      </c>
      <c r="K22" s="319" t="s">
        <v>1622</v>
      </c>
      <c r="L22" s="319" t="s">
        <v>1623</v>
      </c>
      <c r="M22" s="319" t="s">
        <v>1624</v>
      </c>
      <c r="N22" s="319" t="s">
        <v>1625</v>
      </c>
      <c r="O22" s="305">
        <v>4.95</v>
      </c>
      <c r="P22" s="305">
        <v>14.95</v>
      </c>
      <c r="Q22" s="305">
        <v>69.95</v>
      </c>
      <c r="R22" s="315">
        <v>554.95</v>
      </c>
      <c r="S22" s="315">
        <v>1573.95</v>
      </c>
      <c r="T22" s="315">
        <v>2972.95</v>
      </c>
      <c r="U22" s="303" t="s">
        <v>1216</v>
      </c>
      <c r="V22" s="303" t="s">
        <v>1217</v>
      </c>
      <c r="W22" s="305" t="s">
        <v>86</v>
      </c>
      <c r="X22" s="307" t="s">
        <v>1626</v>
      </c>
      <c r="Y22" s="307" t="s">
        <v>1323</v>
      </c>
      <c r="Z22" s="344" t="s">
        <v>1627</v>
      </c>
      <c r="AA22" s="353" t="s">
        <v>86</v>
      </c>
      <c r="AB22" s="344" t="s">
        <v>1628</v>
      </c>
      <c r="AC22" s="344" t="s">
        <v>1629</v>
      </c>
      <c r="AD22" s="348" t="s">
        <v>1630</v>
      </c>
      <c r="AE22" s="348" t="s">
        <v>1411</v>
      </c>
      <c r="AF22" s="309" t="s">
        <v>1631</v>
      </c>
      <c r="AG22" s="309" t="s">
        <v>1226</v>
      </c>
      <c r="AH22" s="310" t="s">
        <v>1632</v>
      </c>
      <c r="AI22" s="351" t="s">
        <v>1633</v>
      </c>
      <c r="AJ22" s="351" t="s">
        <v>1634</v>
      </c>
      <c r="AK22" s="312" t="s">
        <v>1230</v>
      </c>
      <c r="AL22" s="312" t="s">
        <v>1334</v>
      </c>
    </row>
    <row r="23" ht="15.0" customHeight="1">
      <c r="A23" s="300"/>
      <c r="B23" s="304"/>
      <c r="C23" s="313" t="s">
        <v>1635</v>
      </c>
      <c r="D23" s="303" t="b">
        <v>1</v>
      </c>
      <c r="E23" s="303" t="s">
        <v>1636</v>
      </c>
      <c r="F23" s="303" t="s">
        <v>1637</v>
      </c>
      <c r="G23" s="303" t="s">
        <v>1638</v>
      </c>
      <c r="H23" s="313" t="s">
        <v>1639</v>
      </c>
      <c r="I23" s="303" t="s">
        <v>1640</v>
      </c>
      <c r="J23" s="303" t="s">
        <v>1641</v>
      </c>
      <c r="K23" s="303" t="s">
        <v>1642</v>
      </c>
      <c r="L23" s="303" t="s">
        <v>1643</v>
      </c>
      <c r="M23" s="303" t="s">
        <v>1644</v>
      </c>
      <c r="N23" s="303" t="s">
        <v>1645</v>
      </c>
      <c r="O23" s="305">
        <v>3.95</v>
      </c>
      <c r="P23" s="305">
        <v>8.95</v>
      </c>
      <c r="Q23" s="305">
        <v>36.95</v>
      </c>
      <c r="R23" s="315">
        <v>293.95</v>
      </c>
      <c r="S23" s="315">
        <v>831.95</v>
      </c>
      <c r="T23" s="315">
        <v>1570.95</v>
      </c>
      <c r="U23" s="303" t="s">
        <v>1216</v>
      </c>
      <c r="V23" s="303" t="s">
        <v>1217</v>
      </c>
      <c r="W23" s="305" t="s">
        <v>101</v>
      </c>
      <c r="X23" s="307" t="s">
        <v>1646</v>
      </c>
      <c r="Y23" s="307" t="s">
        <v>280</v>
      </c>
      <c r="Z23" s="305" t="s">
        <v>328</v>
      </c>
      <c r="AA23" s="305" t="s">
        <v>1218</v>
      </c>
      <c r="AB23" s="307" t="s">
        <v>1647</v>
      </c>
      <c r="AC23" s="307" t="s">
        <v>1648</v>
      </c>
      <c r="AD23" s="308" t="s">
        <v>1649</v>
      </c>
      <c r="AE23" s="308" t="s">
        <v>1650</v>
      </c>
      <c r="AF23" s="309" t="s">
        <v>1651</v>
      </c>
      <c r="AG23" s="309" t="s">
        <v>1226</v>
      </c>
      <c r="AH23" s="310" t="s">
        <v>1652</v>
      </c>
      <c r="AI23" s="310" t="s">
        <v>1653</v>
      </c>
      <c r="AJ23" s="311" t="s">
        <v>1654</v>
      </c>
      <c r="AK23" s="312" t="s">
        <v>1230</v>
      </c>
      <c r="AL23" s="312" t="s">
        <v>1252</v>
      </c>
    </row>
    <row r="24" ht="15.0" customHeight="1">
      <c r="A24" s="300"/>
      <c r="B24" s="304"/>
      <c r="C24" s="310" t="s">
        <v>1655</v>
      </c>
      <c r="D24" s="303" t="b">
        <v>1</v>
      </c>
      <c r="E24" s="304" t="s">
        <v>1656</v>
      </c>
      <c r="F24" s="303" t="s">
        <v>1657</v>
      </c>
      <c r="G24" s="303" t="s">
        <v>1658</v>
      </c>
      <c r="H24" s="310" t="s">
        <v>1655</v>
      </c>
      <c r="I24" s="304" t="s">
        <v>1659</v>
      </c>
      <c r="J24" s="304" t="s">
        <v>1660</v>
      </c>
      <c r="K24" s="304" t="s">
        <v>1661</v>
      </c>
      <c r="L24" s="304" t="s">
        <v>1662</v>
      </c>
      <c r="M24" s="304" t="s">
        <v>1663</v>
      </c>
      <c r="N24" s="304" t="s">
        <v>1664</v>
      </c>
      <c r="O24" s="305">
        <v>4.95</v>
      </c>
      <c r="P24" s="305">
        <v>10.95</v>
      </c>
      <c r="Q24" s="305">
        <v>46.95</v>
      </c>
      <c r="R24" s="315">
        <v>372.95</v>
      </c>
      <c r="S24" s="315">
        <v>1056.95</v>
      </c>
      <c r="T24" s="315">
        <v>1995.95</v>
      </c>
      <c r="U24" s="303" t="s">
        <v>1216</v>
      </c>
      <c r="V24" s="303" t="s">
        <v>1217</v>
      </c>
      <c r="W24" s="305" t="s">
        <v>1665</v>
      </c>
      <c r="X24" s="307" t="s">
        <v>1666</v>
      </c>
      <c r="Y24" s="307" t="s">
        <v>280</v>
      </c>
      <c r="Z24" s="305" t="s">
        <v>1667</v>
      </c>
      <c r="AA24" s="305" t="s">
        <v>1665</v>
      </c>
      <c r="AB24" s="307" t="s">
        <v>1668</v>
      </c>
      <c r="AC24" s="307" t="s">
        <v>1669</v>
      </c>
      <c r="AD24" s="308" t="s">
        <v>1670</v>
      </c>
      <c r="AE24" s="308" t="s">
        <v>1508</v>
      </c>
      <c r="AF24" s="309" t="s">
        <v>1671</v>
      </c>
      <c r="AG24" s="309" t="s">
        <v>1226</v>
      </c>
      <c r="AH24" s="310" t="s">
        <v>1672</v>
      </c>
      <c r="AI24" s="310" t="s">
        <v>1673</v>
      </c>
      <c r="AJ24" s="311" t="s">
        <v>1674</v>
      </c>
      <c r="AK24" s="312" t="s">
        <v>1230</v>
      </c>
      <c r="AL24" s="312" t="s">
        <v>1252</v>
      </c>
    </row>
    <row r="25" ht="15.0" customHeight="1">
      <c r="A25" s="300"/>
      <c r="B25" s="314"/>
      <c r="C25" s="354" t="s">
        <v>1675</v>
      </c>
      <c r="D25" s="303" t="b">
        <v>1</v>
      </c>
      <c r="E25" s="313" t="s">
        <v>1676</v>
      </c>
      <c r="F25" s="320" t="s">
        <v>1677</v>
      </c>
      <c r="G25" s="320" t="s">
        <v>1678</v>
      </c>
      <c r="H25" s="354" t="s">
        <v>1675</v>
      </c>
      <c r="I25" s="313" t="s">
        <v>1679</v>
      </c>
      <c r="J25" s="321" t="s">
        <v>1680</v>
      </c>
      <c r="K25" s="321" t="s">
        <v>1681</v>
      </c>
      <c r="L25" s="321" t="s">
        <v>1682</v>
      </c>
      <c r="M25" s="305" t="s">
        <v>1683</v>
      </c>
      <c r="N25" s="305" t="s">
        <v>1684</v>
      </c>
      <c r="O25" s="305">
        <v>3.95</v>
      </c>
      <c r="P25" s="305">
        <v>8.95</v>
      </c>
      <c r="Q25" s="305">
        <v>36.95</v>
      </c>
      <c r="R25" s="322">
        <v>293.95</v>
      </c>
      <c r="S25" s="322">
        <v>831.95</v>
      </c>
      <c r="T25" s="322">
        <v>1570.95</v>
      </c>
      <c r="U25" s="303" t="s">
        <v>1216</v>
      </c>
      <c r="V25" s="303" t="s">
        <v>1217</v>
      </c>
      <c r="W25" s="305" t="s">
        <v>86</v>
      </c>
      <c r="X25" s="307" t="s">
        <v>1685</v>
      </c>
      <c r="Y25" s="307" t="s">
        <v>1323</v>
      </c>
      <c r="Z25" s="305" t="s">
        <v>334</v>
      </c>
      <c r="AA25" s="307" t="s">
        <v>1686</v>
      </c>
      <c r="AB25" s="307" t="s">
        <v>1687</v>
      </c>
      <c r="AC25" s="307" t="s">
        <v>361</v>
      </c>
      <c r="AD25" s="307" t="s">
        <v>1688</v>
      </c>
      <c r="AE25" s="335" t="s">
        <v>1689</v>
      </c>
      <c r="AF25" s="355" t="s">
        <v>1690</v>
      </c>
      <c r="AG25" s="309" t="s">
        <v>1226</v>
      </c>
      <c r="AH25" s="310" t="s">
        <v>1691</v>
      </c>
      <c r="AI25" s="356" t="s">
        <v>1692</v>
      </c>
      <c r="AJ25" s="310" t="s">
        <v>1693</v>
      </c>
      <c r="AK25" s="312" t="s">
        <v>1230</v>
      </c>
      <c r="AL25" s="312" t="s">
        <v>1334</v>
      </c>
    </row>
    <row r="26" ht="15.0" customHeight="1">
      <c r="A26" s="357"/>
      <c r="B26" s="304"/>
      <c r="C26" s="313" t="s">
        <v>662</v>
      </c>
      <c r="D26" s="303" t="b">
        <v>1</v>
      </c>
      <c r="E26" s="303" t="s">
        <v>1694</v>
      </c>
      <c r="F26" s="303" t="s">
        <v>1695</v>
      </c>
      <c r="G26" s="303" t="s">
        <v>1696</v>
      </c>
      <c r="H26" s="313" t="s">
        <v>662</v>
      </c>
      <c r="I26" s="303" t="s">
        <v>1697</v>
      </c>
      <c r="J26" s="303" t="s">
        <v>1698</v>
      </c>
      <c r="K26" s="303" t="s">
        <v>1699</v>
      </c>
      <c r="L26" s="303" t="s">
        <v>1700</v>
      </c>
      <c r="M26" s="303" t="s">
        <v>1701</v>
      </c>
      <c r="N26" s="303" t="s">
        <v>1702</v>
      </c>
      <c r="O26" s="305">
        <v>4.95</v>
      </c>
      <c r="P26" s="305">
        <v>12.95</v>
      </c>
      <c r="Q26" s="305">
        <v>56.95</v>
      </c>
      <c r="R26" s="315">
        <v>451.95</v>
      </c>
      <c r="S26" s="315">
        <v>1281.95</v>
      </c>
      <c r="T26" s="315">
        <v>2420.95</v>
      </c>
      <c r="U26" s="303" t="s">
        <v>1216</v>
      </c>
      <c r="V26" s="303" t="s">
        <v>1217</v>
      </c>
      <c r="W26" s="305" t="s">
        <v>92</v>
      </c>
      <c r="X26" s="307" t="s">
        <v>1703</v>
      </c>
      <c r="Y26" s="307" t="s">
        <v>1704</v>
      </c>
      <c r="Z26" s="305" t="s">
        <v>1705</v>
      </c>
      <c r="AA26" s="305" t="s">
        <v>1706</v>
      </c>
      <c r="AB26" s="307" t="s">
        <v>1707</v>
      </c>
      <c r="AC26" s="307" t="s">
        <v>1708</v>
      </c>
      <c r="AD26" s="308" t="s">
        <v>1709</v>
      </c>
      <c r="AE26" s="308" t="s">
        <v>1710</v>
      </c>
      <c r="AF26" s="309" t="s">
        <v>1711</v>
      </c>
      <c r="AG26" s="309" t="s">
        <v>1226</v>
      </c>
      <c r="AH26" s="310" t="s">
        <v>1712</v>
      </c>
      <c r="AI26" s="310" t="s">
        <v>1713</v>
      </c>
      <c r="AJ26" s="310" t="s">
        <v>1714</v>
      </c>
      <c r="AK26" s="312" t="s">
        <v>1230</v>
      </c>
      <c r="AL26" s="312" t="s">
        <v>1252</v>
      </c>
    </row>
    <row r="27" ht="15.0" customHeight="1">
      <c r="A27" s="300"/>
      <c r="B27" s="304"/>
      <c r="C27" s="313" t="s">
        <v>660</v>
      </c>
      <c r="D27" s="303" t="b">
        <v>1</v>
      </c>
      <c r="E27" s="303" t="s">
        <v>1715</v>
      </c>
      <c r="F27" s="303" t="s">
        <v>1716</v>
      </c>
      <c r="G27" s="303" t="s">
        <v>1717</v>
      </c>
      <c r="H27" s="313" t="s">
        <v>660</v>
      </c>
      <c r="I27" s="303" t="s">
        <v>1718</v>
      </c>
      <c r="J27" s="303" t="s">
        <v>1719</v>
      </c>
      <c r="K27" s="303" t="s">
        <v>1720</v>
      </c>
      <c r="L27" s="303" t="s">
        <v>1721</v>
      </c>
      <c r="M27" s="303" t="s">
        <v>1722</v>
      </c>
      <c r="N27" s="303" t="s">
        <v>1723</v>
      </c>
      <c r="O27" s="305">
        <v>4.95</v>
      </c>
      <c r="P27" s="305">
        <v>12.95</v>
      </c>
      <c r="Q27" s="305">
        <v>69.95</v>
      </c>
      <c r="R27" s="315">
        <v>554.95</v>
      </c>
      <c r="S27" s="315">
        <v>1573.95</v>
      </c>
      <c r="T27" s="315">
        <v>2972.95</v>
      </c>
      <c r="U27" s="303" t="s">
        <v>1216</v>
      </c>
      <c r="V27" s="303" t="s">
        <v>1217</v>
      </c>
      <c r="W27" s="305" t="s">
        <v>1724</v>
      </c>
      <c r="X27" s="307" t="s">
        <v>1725</v>
      </c>
      <c r="Y27" s="307" t="s">
        <v>1726</v>
      </c>
      <c r="Z27" s="305" t="s">
        <v>1727</v>
      </c>
      <c r="AA27" s="305" t="s">
        <v>1728</v>
      </c>
      <c r="AB27" s="307" t="s">
        <v>1729</v>
      </c>
      <c r="AC27" s="307" t="s">
        <v>1730</v>
      </c>
      <c r="AD27" s="308" t="s">
        <v>1731</v>
      </c>
      <c r="AE27" s="308" t="s">
        <v>1732</v>
      </c>
      <c r="AF27" s="309" t="s">
        <v>1733</v>
      </c>
      <c r="AG27" s="309" t="s">
        <v>1226</v>
      </c>
      <c r="AH27" s="310" t="s">
        <v>1734</v>
      </c>
      <c r="AI27" s="310" t="s">
        <v>1735</v>
      </c>
      <c r="AJ27" s="310" t="s">
        <v>1736</v>
      </c>
      <c r="AK27" s="312" t="s">
        <v>1230</v>
      </c>
      <c r="AL27" s="312" t="s">
        <v>1252</v>
      </c>
    </row>
    <row r="28" ht="15.0" customHeight="1">
      <c r="A28" s="357"/>
      <c r="B28" s="304"/>
      <c r="C28" s="304" t="s">
        <v>623</v>
      </c>
      <c r="D28" s="303" t="b">
        <v>1</v>
      </c>
      <c r="E28" s="303" t="s">
        <v>1737</v>
      </c>
      <c r="F28" s="303" t="s">
        <v>1738</v>
      </c>
      <c r="G28" s="303" t="s">
        <v>1739</v>
      </c>
      <c r="H28" s="304" t="s">
        <v>623</v>
      </c>
      <c r="I28" s="303" t="s">
        <v>1740</v>
      </c>
      <c r="J28" s="303" t="s">
        <v>1741</v>
      </c>
      <c r="K28" s="303" t="s">
        <v>1742</v>
      </c>
      <c r="L28" s="303" t="s">
        <v>1743</v>
      </c>
      <c r="M28" s="303" t="s">
        <v>1744</v>
      </c>
      <c r="N28" s="303" t="s">
        <v>1745</v>
      </c>
      <c r="O28" s="305">
        <v>4.95</v>
      </c>
      <c r="P28" s="305">
        <v>12.95</v>
      </c>
      <c r="Q28" s="305">
        <v>69.95</v>
      </c>
      <c r="R28" s="315">
        <v>554.95</v>
      </c>
      <c r="S28" s="315">
        <v>1573.95</v>
      </c>
      <c r="T28" s="315">
        <v>2972.95</v>
      </c>
      <c r="U28" s="303" t="s">
        <v>1216</v>
      </c>
      <c r="V28" s="303" t="s">
        <v>1217</v>
      </c>
      <c r="W28" s="305" t="s">
        <v>1746</v>
      </c>
      <c r="X28" s="307" t="s">
        <v>1747</v>
      </c>
      <c r="Y28" s="307" t="s">
        <v>280</v>
      </c>
      <c r="Z28" s="305" t="s">
        <v>1748</v>
      </c>
      <c r="AA28" s="305" t="s">
        <v>1749</v>
      </c>
      <c r="AB28" s="307" t="s">
        <v>1750</v>
      </c>
      <c r="AC28" s="307" t="s">
        <v>1751</v>
      </c>
      <c r="AD28" s="308" t="s">
        <v>1752</v>
      </c>
      <c r="AE28" s="308" t="s">
        <v>1753</v>
      </c>
      <c r="AF28" s="309" t="s">
        <v>1754</v>
      </c>
      <c r="AG28" s="309" t="s">
        <v>1226</v>
      </c>
      <c r="AH28" s="310" t="s">
        <v>1755</v>
      </c>
      <c r="AI28" s="310" t="s">
        <v>1756</v>
      </c>
      <c r="AJ28" s="310" t="s">
        <v>1757</v>
      </c>
      <c r="AK28" s="312" t="s">
        <v>1230</v>
      </c>
      <c r="AL28" s="312" t="s">
        <v>1252</v>
      </c>
    </row>
    <row r="29" ht="15.0" customHeight="1">
      <c r="A29" s="300"/>
      <c r="B29" s="304"/>
      <c r="C29" s="311" t="s">
        <v>1758</v>
      </c>
      <c r="D29" s="303" t="b">
        <v>1</v>
      </c>
      <c r="E29" s="303" t="s">
        <v>1759</v>
      </c>
      <c r="F29" s="303" t="s">
        <v>1760</v>
      </c>
      <c r="G29" s="303" t="s">
        <v>1761</v>
      </c>
      <c r="H29" s="311" t="s">
        <v>1758</v>
      </c>
      <c r="I29" s="303" t="s">
        <v>1762</v>
      </c>
      <c r="J29" s="303" t="s">
        <v>1763</v>
      </c>
      <c r="K29" s="303" t="s">
        <v>1764</v>
      </c>
      <c r="L29" s="303" t="s">
        <v>1765</v>
      </c>
      <c r="M29" s="303" t="s">
        <v>1766</v>
      </c>
      <c r="N29" s="303" t="s">
        <v>1767</v>
      </c>
      <c r="O29" s="305">
        <v>4.95</v>
      </c>
      <c r="P29" s="305">
        <v>12.95</v>
      </c>
      <c r="Q29" s="305">
        <v>69.95</v>
      </c>
      <c r="R29" s="315">
        <v>554.95</v>
      </c>
      <c r="S29" s="315">
        <v>1573.95</v>
      </c>
      <c r="T29" s="315">
        <v>2972.95</v>
      </c>
      <c r="U29" s="303" t="s">
        <v>1216</v>
      </c>
      <c r="V29" s="303" t="s">
        <v>1217</v>
      </c>
      <c r="W29" s="305" t="s">
        <v>1385</v>
      </c>
      <c r="X29" s="307" t="s">
        <v>1768</v>
      </c>
      <c r="Y29" s="307" t="s">
        <v>280</v>
      </c>
      <c r="Z29" s="305" t="s">
        <v>1769</v>
      </c>
      <c r="AA29" s="305" t="s">
        <v>1770</v>
      </c>
      <c r="AB29" s="307" t="s">
        <v>1771</v>
      </c>
      <c r="AC29" s="307" t="s">
        <v>1772</v>
      </c>
      <c r="AD29" s="308" t="s">
        <v>1773</v>
      </c>
      <c r="AE29" s="308" t="s">
        <v>1351</v>
      </c>
      <c r="AF29" s="309" t="s">
        <v>1774</v>
      </c>
      <c r="AG29" s="309" t="s">
        <v>1226</v>
      </c>
      <c r="AH29" s="310" t="s">
        <v>1775</v>
      </c>
      <c r="AI29" s="310" t="s">
        <v>1776</v>
      </c>
      <c r="AJ29" s="310" t="s">
        <v>1777</v>
      </c>
      <c r="AK29" s="312" t="s">
        <v>1230</v>
      </c>
      <c r="AL29" s="312" t="s">
        <v>1252</v>
      </c>
    </row>
    <row r="30" ht="33.75" customHeight="1">
      <c r="A30" s="300"/>
      <c r="B30" s="304"/>
      <c r="C30" s="338" t="s">
        <v>1778</v>
      </c>
      <c r="D30" s="303" t="b">
        <v>1</v>
      </c>
      <c r="E30" s="339" t="s">
        <v>1779</v>
      </c>
      <c r="F30" s="303" t="s">
        <v>1780</v>
      </c>
      <c r="G30" s="303" t="s">
        <v>1781</v>
      </c>
      <c r="H30" s="304" t="s">
        <v>1778</v>
      </c>
      <c r="I30" s="327" t="s">
        <v>1782</v>
      </c>
      <c r="J30" s="327" t="s">
        <v>1783</v>
      </c>
      <c r="K30" s="327" t="s">
        <v>1784</v>
      </c>
      <c r="L30" s="327" t="s">
        <v>1785</v>
      </c>
      <c r="M30" s="327" t="s">
        <v>1786</v>
      </c>
      <c r="N30" s="327" t="s">
        <v>1787</v>
      </c>
      <c r="O30" s="330">
        <v>3.95</v>
      </c>
      <c r="P30" s="330">
        <v>8.95</v>
      </c>
      <c r="Q30" s="331">
        <v>42.95</v>
      </c>
      <c r="R30" s="340">
        <v>340.7</v>
      </c>
      <c r="S30" s="341">
        <v>966.38</v>
      </c>
      <c r="T30" s="341">
        <v>1825.38</v>
      </c>
      <c r="U30" s="303" t="s">
        <v>1216</v>
      </c>
      <c r="V30" s="303" t="s">
        <v>1217</v>
      </c>
      <c r="W30" s="342" t="s">
        <v>1347</v>
      </c>
      <c r="X30" s="336" t="s">
        <v>1788</v>
      </c>
      <c r="Y30" s="307" t="s">
        <v>1323</v>
      </c>
      <c r="Z30" s="342" t="s">
        <v>1387</v>
      </c>
      <c r="AA30" s="342" t="s">
        <v>1347</v>
      </c>
      <c r="AB30" s="307" t="s">
        <v>1789</v>
      </c>
      <c r="AC30" s="342" t="s">
        <v>1790</v>
      </c>
      <c r="AD30" s="336" t="s">
        <v>1791</v>
      </c>
      <c r="AE30" s="336" t="s">
        <v>1792</v>
      </c>
      <c r="AF30" s="309" t="s">
        <v>1793</v>
      </c>
      <c r="AG30" s="309" t="s">
        <v>1226</v>
      </c>
      <c r="AH30" s="319" t="s">
        <v>1794</v>
      </c>
      <c r="AI30" s="319" t="s">
        <v>1795</v>
      </c>
      <c r="AJ30" s="356" t="s">
        <v>1796</v>
      </c>
      <c r="AK30" s="343" t="s">
        <v>1395</v>
      </c>
      <c r="AL30" s="312" t="s">
        <v>1252</v>
      </c>
    </row>
    <row r="31" ht="15.0" customHeight="1">
      <c r="A31" s="357"/>
      <c r="B31" s="304"/>
      <c r="C31" s="304" t="s">
        <v>629</v>
      </c>
      <c r="D31" s="303" t="b">
        <v>1</v>
      </c>
      <c r="E31" s="303" t="s">
        <v>1797</v>
      </c>
      <c r="F31" s="303" t="s">
        <v>1798</v>
      </c>
      <c r="G31" s="303" t="s">
        <v>1799</v>
      </c>
      <c r="H31" s="304" t="s">
        <v>629</v>
      </c>
      <c r="I31" s="303" t="s">
        <v>1800</v>
      </c>
      <c r="J31" s="303" t="s">
        <v>1801</v>
      </c>
      <c r="K31" s="303" t="s">
        <v>1802</v>
      </c>
      <c r="L31" s="303" t="s">
        <v>1803</v>
      </c>
      <c r="M31" s="303" t="s">
        <v>1804</v>
      </c>
      <c r="N31" s="303" t="s">
        <v>1805</v>
      </c>
      <c r="O31" s="305">
        <v>3.95</v>
      </c>
      <c r="P31" s="305">
        <v>8.95</v>
      </c>
      <c r="Q31" s="305">
        <v>45.95</v>
      </c>
      <c r="R31" s="315">
        <v>364.95</v>
      </c>
      <c r="S31" s="315">
        <v>1033.95</v>
      </c>
      <c r="T31" s="315">
        <v>1952.95</v>
      </c>
      <c r="U31" s="303" t="s">
        <v>1216</v>
      </c>
      <c r="V31" s="303" t="s">
        <v>1217</v>
      </c>
      <c r="W31" s="305" t="s">
        <v>89</v>
      </c>
      <c r="X31" s="307" t="s">
        <v>1806</v>
      </c>
      <c r="Y31" s="307" t="s">
        <v>1220</v>
      </c>
      <c r="Z31" s="305" t="s">
        <v>314</v>
      </c>
      <c r="AA31" s="305" t="s">
        <v>1807</v>
      </c>
      <c r="AB31" s="307" t="s">
        <v>1808</v>
      </c>
      <c r="AC31" s="307" t="s">
        <v>1809</v>
      </c>
      <c r="AD31" s="308" t="s">
        <v>1810</v>
      </c>
      <c r="AE31" s="308" t="s">
        <v>1351</v>
      </c>
      <c r="AF31" s="309" t="s">
        <v>1811</v>
      </c>
      <c r="AG31" s="309" t="s">
        <v>1226</v>
      </c>
      <c r="AH31" s="310" t="s">
        <v>1632</v>
      </c>
      <c r="AI31" s="310" t="s">
        <v>1812</v>
      </c>
      <c r="AJ31" s="310" t="s">
        <v>1813</v>
      </c>
      <c r="AK31" s="312" t="s">
        <v>1230</v>
      </c>
      <c r="AL31" s="312" t="s">
        <v>1252</v>
      </c>
    </row>
    <row r="32" ht="15.0" customHeight="1">
      <c r="A32" s="324"/>
      <c r="B32" s="314"/>
      <c r="C32" s="325" t="s">
        <v>1814</v>
      </c>
      <c r="D32" s="303" t="b">
        <v>1</v>
      </c>
      <c r="E32" s="326" t="s">
        <v>1815</v>
      </c>
      <c r="F32" s="327" t="s">
        <v>1816</v>
      </c>
      <c r="G32" s="327" t="s">
        <v>1817</v>
      </c>
      <c r="H32" s="325" t="s">
        <v>1814</v>
      </c>
      <c r="I32" s="327" t="s">
        <v>1818</v>
      </c>
      <c r="J32" s="327" t="s">
        <v>1819</v>
      </c>
      <c r="K32" s="327" t="s">
        <v>1820</v>
      </c>
      <c r="L32" s="327" t="s">
        <v>1821</v>
      </c>
      <c r="M32" s="327" t="s">
        <v>1822</v>
      </c>
      <c r="N32" s="327" t="s">
        <v>1823</v>
      </c>
      <c r="O32" s="329">
        <v>3.95</v>
      </c>
      <c r="P32" s="330">
        <v>8.95</v>
      </c>
      <c r="Q32" s="330">
        <v>36.95</v>
      </c>
      <c r="R32" s="332">
        <v>293.95</v>
      </c>
      <c r="S32" s="333">
        <v>831.95</v>
      </c>
      <c r="T32" s="334">
        <v>1570.95</v>
      </c>
      <c r="U32" s="303" t="s">
        <v>1216</v>
      </c>
      <c r="V32" s="303" t="s">
        <v>1217</v>
      </c>
      <c r="W32" s="305" t="s">
        <v>1724</v>
      </c>
      <c r="X32" s="307" t="s">
        <v>1824</v>
      </c>
      <c r="Y32" s="307" t="s">
        <v>1323</v>
      </c>
      <c r="Z32" s="305" t="s">
        <v>334</v>
      </c>
      <c r="AA32" s="342" t="s">
        <v>1724</v>
      </c>
      <c r="AB32" s="342" t="s">
        <v>337</v>
      </c>
      <c r="AC32" s="342" t="s">
        <v>1825</v>
      </c>
      <c r="AD32" s="345" t="s">
        <v>1826</v>
      </c>
      <c r="AE32" s="336" t="s">
        <v>1247</v>
      </c>
      <c r="AF32" s="309" t="s">
        <v>1827</v>
      </c>
      <c r="AG32" s="309" t="s">
        <v>1226</v>
      </c>
      <c r="AH32" s="319" t="s">
        <v>1828</v>
      </c>
      <c r="AI32" s="337" t="s">
        <v>1829</v>
      </c>
      <c r="AJ32" s="310" t="s">
        <v>1830</v>
      </c>
      <c r="AK32" s="312" t="s">
        <v>1230</v>
      </c>
      <c r="AL32" s="312" t="s">
        <v>1334</v>
      </c>
    </row>
    <row r="33" ht="15.0" customHeight="1">
      <c r="A33" s="300"/>
      <c r="B33" s="304"/>
      <c r="C33" s="314" t="s">
        <v>630</v>
      </c>
      <c r="D33" s="303" t="b">
        <v>1</v>
      </c>
      <c r="E33" s="304" t="s">
        <v>1831</v>
      </c>
      <c r="F33" s="303" t="s">
        <v>1832</v>
      </c>
      <c r="G33" s="303" t="s">
        <v>1833</v>
      </c>
      <c r="H33" s="314" t="s">
        <v>630</v>
      </c>
      <c r="I33" s="304" t="s">
        <v>1834</v>
      </c>
      <c r="J33" s="304" t="s">
        <v>1835</v>
      </c>
      <c r="K33" s="304" t="s">
        <v>1836</v>
      </c>
      <c r="L33" s="304" t="s">
        <v>1837</v>
      </c>
      <c r="M33" s="304" t="s">
        <v>1838</v>
      </c>
      <c r="N33" s="304" t="s">
        <v>1839</v>
      </c>
      <c r="O33" s="305">
        <v>4.95</v>
      </c>
      <c r="P33" s="305">
        <v>10.95</v>
      </c>
      <c r="Q33" s="305">
        <v>45.95</v>
      </c>
      <c r="R33" s="315">
        <v>364.95</v>
      </c>
      <c r="S33" s="315">
        <v>1033.95</v>
      </c>
      <c r="T33" s="315">
        <v>1952.95</v>
      </c>
      <c r="U33" s="303" t="s">
        <v>1216</v>
      </c>
      <c r="V33" s="303" t="s">
        <v>1217</v>
      </c>
      <c r="W33" s="305" t="s">
        <v>95</v>
      </c>
      <c r="X33" s="307" t="s">
        <v>1840</v>
      </c>
      <c r="Y33" s="307" t="s">
        <v>280</v>
      </c>
      <c r="Z33" s="305" t="s">
        <v>1841</v>
      </c>
      <c r="AA33" s="305" t="s">
        <v>1842</v>
      </c>
      <c r="AB33" s="307" t="s">
        <v>1843</v>
      </c>
      <c r="AC33" s="307" t="s">
        <v>1844</v>
      </c>
      <c r="AD33" s="308" t="s">
        <v>1845</v>
      </c>
      <c r="AE33" s="308" t="s">
        <v>1247</v>
      </c>
      <c r="AF33" s="309" t="s">
        <v>1846</v>
      </c>
      <c r="AG33" s="309" t="s">
        <v>1226</v>
      </c>
      <c r="AH33" s="310" t="s">
        <v>1847</v>
      </c>
      <c r="AI33" s="310" t="s">
        <v>1848</v>
      </c>
      <c r="AJ33" s="310" t="s">
        <v>1849</v>
      </c>
      <c r="AK33" s="312" t="s">
        <v>1230</v>
      </c>
      <c r="AL33" s="312" t="s">
        <v>1252</v>
      </c>
    </row>
    <row r="34" ht="15.0" customHeight="1">
      <c r="A34" s="300"/>
      <c r="B34" s="304"/>
      <c r="C34" s="310" t="s">
        <v>1850</v>
      </c>
      <c r="D34" s="303" t="b">
        <v>1</v>
      </c>
      <c r="E34" s="304" t="s">
        <v>1851</v>
      </c>
      <c r="F34" s="303" t="s">
        <v>1852</v>
      </c>
      <c r="G34" s="303" t="s">
        <v>1853</v>
      </c>
      <c r="H34" s="310" t="s">
        <v>1850</v>
      </c>
      <c r="I34" s="304" t="s">
        <v>1854</v>
      </c>
      <c r="J34" s="304" t="s">
        <v>1855</v>
      </c>
      <c r="K34" s="304" t="s">
        <v>1856</v>
      </c>
      <c r="L34" s="304" t="s">
        <v>1857</v>
      </c>
      <c r="M34" s="304" t="s">
        <v>1858</v>
      </c>
      <c r="N34" s="304" t="s">
        <v>1859</v>
      </c>
      <c r="O34" s="305">
        <v>3.95</v>
      </c>
      <c r="P34" s="305">
        <v>8.95</v>
      </c>
      <c r="Q34" s="305">
        <v>37.95</v>
      </c>
      <c r="R34" s="315">
        <v>301.95</v>
      </c>
      <c r="S34" s="315">
        <v>853.95</v>
      </c>
      <c r="T34" s="315">
        <v>1612.95</v>
      </c>
      <c r="U34" s="303" t="s">
        <v>1216</v>
      </c>
      <c r="V34" s="303" t="s">
        <v>1217</v>
      </c>
      <c r="W34" s="305" t="s">
        <v>98</v>
      </c>
      <c r="X34" s="307" t="s">
        <v>1860</v>
      </c>
      <c r="Y34" s="307" t="s">
        <v>280</v>
      </c>
      <c r="Z34" s="305" t="s">
        <v>321</v>
      </c>
      <c r="AA34" s="305" t="s">
        <v>1861</v>
      </c>
      <c r="AB34" s="307" t="s">
        <v>1862</v>
      </c>
      <c r="AC34" s="307" t="s">
        <v>1863</v>
      </c>
      <c r="AD34" s="308" t="s">
        <v>1864</v>
      </c>
      <c r="AE34" s="308" t="s">
        <v>1865</v>
      </c>
      <c r="AF34" s="309" t="s">
        <v>1866</v>
      </c>
      <c r="AG34" s="309" t="s">
        <v>1226</v>
      </c>
      <c r="AH34" s="310" t="s">
        <v>1867</v>
      </c>
      <c r="AI34" s="310" t="s">
        <v>1868</v>
      </c>
      <c r="AJ34" s="310" t="s">
        <v>1869</v>
      </c>
      <c r="AK34" s="312" t="s">
        <v>1230</v>
      </c>
      <c r="AL34" s="312" t="s">
        <v>1252</v>
      </c>
    </row>
    <row r="35" ht="15.0" customHeight="1">
      <c r="A35" s="300"/>
      <c r="B35" s="304"/>
      <c r="C35" s="304" t="s">
        <v>1870</v>
      </c>
      <c r="D35" s="303" t="b">
        <v>1</v>
      </c>
      <c r="E35" s="304" t="s">
        <v>1871</v>
      </c>
      <c r="F35" s="358" t="s">
        <v>1872</v>
      </c>
      <c r="G35" s="358" t="s">
        <v>1873</v>
      </c>
      <c r="H35" s="304" t="s">
        <v>1870</v>
      </c>
      <c r="I35" s="304" t="s">
        <v>1874</v>
      </c>
      <c r="J35" s="304" t="s">
        <v>1875</v>
      </c>
      <c r="K35" s="304" t="s">
        <v>1876</v>
      </c>
      <c r="L35" s="304" t="s">
        <v>1877</v>
      </c>
      <c r="M35" s="304" t="s">
        <v>1878</v>
      </c>
      <c r="N35" s="304" t="s">
        <v>1879</v>
      </c>
      <c r="O35" s="305">
        <v>3.95</v>
      </c>
      <c r="P35" s="305">
        <v>8.95</v>
      </c>
      <c r="Q35" s="305">
        <v>30.95</v>
      </c>
      <c r="R35" s="315">
        <v>245.95</v>
      </c>
      <c r="S35" s="315">
        <v>696.95</v>
      </c>
      <c r="T35" s="315">
        <v>1315.95</v>
      </c>
      <c r="U35" s="303" t="s">
        <v>1216</v>
      </c>
      <c r="V35" s="303" t="s">
        <v>1217</v>
      </c>
      <c r="W35" s="305" t="s">
        <v>1524</v>
      </c>
      <c r="X35" s="303" t="s">
        <v>1880</v>
      </c>
      <c r="Y35" s="307" t="s">
        <v>280</v>
      </c>
      <c r="Z35" s="305" t="s">
        <v>1881</v>
      </c>
      <c r="AA35" s="305" t="s">
        <v>1524</v>
      </c>
      <c r="AB35" s="307" t="s">
        <v>1882</v>
      </c>
      <c r="AC35" s="307" t="s">
        <v>1883</v>
      </c>
      <c r="AD35" s="308" t="s">
        <v>1884</v>
      </c>
      <c r="AE35" s="308" t="s">
        <v>1753</v>
      </c>
      <c r="AF35" s="309" t="s">
        <v>1885</v>
      </c>
      <c r="AG35" s="309" t="s">
        <v>1226</v>
      </c>
      <c r="AH35" s="310" t="s">
        <v>1632</v>
      </c>
      <c r="AI35" s="310" t="s">
        <v>1886</v>
      </c>
      <c r="AJ35" s="310" t="s">
        <v>1887</v>
      </c>
      <c r="AK35" s="312" t="s">
        <v>1230</v>
      </c>
      <c r="AL35" s="312" t="s">
        <v>1252</v>
      </c>
    </row>
    <row r="36" ht="15.0" customHeight="1">
      <c r="A36" s="300"/>
      <c r="B36" s="304"/>
      <c r="C36" s="313" t="s">
        <v>1888</v>
      </c>
      <c r="D36" s="303" t="b">
        <v>1</v>
      </c>
      <c r="E36" s="303" t="s">
        <v>1889</v>
      </c>
      <c r="F36" s="303" t="s">
        <v>1890</v>
      </c>
      <c r="G36" s="303" t="s">
        <v>1891</v>
      </c>
      <c r="H36" s="313" t="s">
        <v>1888</v>
      </c>
      <c r="I36" s="303" t="s">
        <v>1892</v>
      </c>
      <c r="J36" s="303" t="s">
        <v>1893</v>
      </c>
      <c r="K36" s="303" t="s">
        <v>1894</v>
      </c>
      <c r="L36" s="303" t="s">
        <v>1895</v>
      </c>
      <c r="M36" s="303" t="s">
        <v>1896</v>
      </c>
      <c r="N36" s="303" t="s">
        <v>1897</v>
      </c>
      <c r="O36" s="305">
        <v>4.95</v>
      </c>
      <c r="P36" s="305">
        <v>12.95</v>
      </c>
      <c r="Q36" s="305">
        <v>69.95</v>
      </c>
      <c r="R36" s="315">
        <v>554.95</v>
      </c>
      <c r="S36" s="315">
        <v>1573.95</v>
      </c>
      <c r="T36" s="315">
        <v>2972.95</v>
      </c>
      <c r="U36" s="303" t="s">
        <v>1216</v>
      </c>
      <c r="V36" s="303" t="s">
        <v>1217</v>
      </c>
      <c r="W36" s="305" t="s">
        <v>1898</v>
      </c>
      <c r="X36" s="307" t="s">
        <v>1899</v>
      </c>
      <c r="Y36" s="307" t="s">
        <v>280</v>
      </c>
      <c r="Z36" s="305" t="s">
        <v>1769</v>
      </c>
      <c r="AA36" s="305" t="s">
        <v>1900</v>
      </c>
      <c r="AB36" s="307" t="s">
        <v>1901</v>
      </c>
      <c r="AC36" s="307" t="s">
        <v>1902</v>
      </c>
      <c r="AD36" s="308" t="s">
        <v>1903</v>
      </c>
      <c r="AE36" s="308" t="s">
        <v>1904</v>
      </c>
      <c r="AF36" s="309" t="s">
        <v>1905</v>
      </c>
      <c r="AG36" s="309" t="s">
        <v>1226</v>
      </c>
      <c r="AH36" s="310" t="s">
        <v>1906</v>
      </c>
      <c r="AI36" s="310" t="s">
        <v>1907</v>
      </c>
      <c r="AJ36" s="310" t="s">
        <v>1908</v>
      </c>
      <c r="AK36" s="312" t="s">
        <v>1230</v>
      </c>
      <c r="AL36" s="312" t="s">
        <v>1252</v>
      </c>
    </row>
    <row r="37" ht="15.0" customHeight="1">
      <c r="A37" s="324"/>
      <c r="B37" s="314"/>
      <c r="C37" s="325" t="s">
        <v>1909</v>
      </c>
      <c r="D37" s="303" t="b">
        <v>1</v>
      </c>
      <c r="E37" s="326" t="s">
        <v>1910</v>
      </c>
      <c r="F37" s="327" t="s">
        <v>1911</v>
      </c>
      <c r="G37" s="327" t="s">
        <v>1912</v>
      </c>
      <c r="H37" s="325" t="s">
        <v>1909</v>
      </c>
      <c r="I37" s="327" t="s">
        <v>1913</v>
      </c>
      <c r="J37" s="327" t="s">
        <v>1914</v>
      </c>
      <c r="K37" s="327" t="s">
        <v>1915</v>
      </c>
      <c r="L37" s="327" t="s">
        <v>1916</v>
      </c>
      <c r="M37" s="327" t="s">
        <v>1917</v>
      </c>
      <c r="N37" s="327" t="s">
        <v>1918</v>
      </c>
      <c r="O37" s="329">
        <v>3.95</v>
      </c>
      <c r="P37" s="330">
        <v>10.95</v>
      </c>
      <c r="Q37" s="330">
        <v>39.95</v>
      </c>
      <c r="R37" s="332">
        <v>316.95</v>
      </c>
      <c r="S37" s="333">
        <v>898.95</v>
      </c>
      <c r="T37" s="334">
        <v>1697.95</v>
      </c>
      <c r="U37" s="303" t="s">
        <v>1216</v>
      </c>
      <c r="V37" s="303" t="s">
        <v>1217</v>
      </c>
      <c r="W37" s="305" t="s">
        <v>1724</v>
      </c>
      <c r="X37" s="307" t="s">
        <v>1919</v>
      </c>
      <c r="Y37" s="307" t="s">
        <v>1323</v>
      </c>
      <c r="Z37" s="305" t="s">
        <v>334</v>
      </c>
      <c r="AA37" s="350" t="s">
        <v>1724</v>
      </c>
      <c r="AB37" s="342" t="s">
        <v>335</v>
      </c>
      <c r="AC37" s="336" t="s">
        <v>1920</v>
      </c>
      <c r="AD37" s="345" t="s">
        <v>1921</v>
      </c>
      <c r="AE37" s="336" t="s">
        <v>1922</v>
      </c>
      <c r="AF37" s="309" t="s">
        <v>1923</v>
      </c>
      <c r="AG37" s="309" t="s">
        <v>1226</v>
      </c>
      <c r="AH37" s="319" t="s">
        <v>1924</v>
      </c>
      <c r="AI37" s="319" t="s">
        <v>1925</v>
      </c>
      <c r="AJ37" s="310" t="s">
        <v>1926</v>
      </c>
      <c r="AK37" s="312" t="s">
        <v>1230</v>
      </c>
      <c r="AL37" s="312" t="s">
        <v>1334</v>
      </c>
    </row>
    <row r="38" ht="15.0" customHeight="1">
      <c r="A38" s="324"/>
      <c r="B38" s="314"/>
      <c r="C38" s="319" t="s">
        <v>1927</v>
      </c>
      <c r="D38" s="303" t="b">
        <v>1</v>
      </c>
      <c r="E38" s="327" t="s">
        <v>1928</v>
      </c>
      <c r="F38" s="327" t="s">
        <v>1929</v>
      </c>
      <c r="G38" s="327" t="s">
        <v>1930</v>
      </c>
      <c r="H38" s="319" t="s">
        <v>1927</v>
      </c>
      <c r="I38" s="327" t="s">
        <v>1931</v>
      </c>
      <c r="J38" s="327" t="s">
        <v>1932</v>
      </c>
      <c r="K38" s="327" t="s">
        <v>1933</v>
      </c>
      <c r="L38" s="327" t="s">
        <v>1934</v>
      </c>
      <c r="M38" s="327" t="s">
        <v>1935</v>
      </c>
      <c r="N38" s="327" t="s">
        <v>1936</v>
      </c>
      <c r="O38" s="329">
        <v>3.95</v>
      </c>
      <c r="P38" s="330">
        <v>10.95</v>
      </c>
      <c r="Q38" s="330">
        <v>39.95</v>
      </c>
      <c r="R38" s="332">
        <v>316.95</v>
      </c>
      <c r="S38" s="333">
        <v>898.88</v>
      </c>
      <c r="T38" s="334">
        <v>1697.88</v>
      </c>
      <c r="U38" s="303" t="s">
        <v>1216</v>
      </c>
      <c r="V38" s="303" t="s">
        <v>1217</v>
      </c>
      <c r="W38" s="305" t="s">
        <v>1937</v>
      </c>
      <c r="X38" s="307" t="s">
        <v>1938</v>
      </c>
      <c r="Y38" s="307" t="s">
        <v>1323</v>
      </c>
      <c r="Z38" s="305" t="s">
        <v>1939</v>
      </c>
      <c r="AA38" s="305" t="s">
        <v>1937</v>
      </c>
      <c r="AB38" s="336" t="s">
        <v>1940</v>
      </c>
      <c r="AC38" s="336" t="s">
        <v>1941</v>
      </c>
      <c r="AD38" s="336" t="s">
        <v>1942</v>
      </c>
      <c r="AE38" s="336" t="s">
        <v>1792</v>
      </c>
      <c r="AF38" s="359" t="s">
        <v>1943</v>
      </c>
      <c r="AG38" s="309" t="s">
        <v>1226</v>
      </c>
      <c r="AH38" s="319" t="s">
        <v>1944</v>
      </c>
      <c r="AI38" s="319" t="s">
        <v>1945</v>
      </c>
      <c r="AJ38" s="310" t="s">
        <v>1946</v>
      </c>
      <c r="AK38" s="312" t="s">
        <v>1230</v>
      </c>
      <c r="AL38" s="312" t="s">
        <v>1334</v>
      </c>
    </row>
    <row r="39" ht="15.0" customHeight="1">
      <c r="A39" s="324"/>
      <c r="B39" s="314"/>
      <c r="C39" s="325" t="s">
        <v>1947</v>
      </c>
      <c r="D39" s="303" t="b">
        <v>1</v>
      </c>
      <c r="E39" s="326" t="s">
        <v>1948</v>
      </c>
      <c r="F39" s="327" t="s">
        <v>1949</v>
      </c>
      <c r="G39" s="327" t="s">
        <v>1949</v>
      </c>
      <c r="H39" s="325" t="s">
        <v>1947</v>
      </c>
      <c r="I39" s="327" t="s">
        <v>1950</v>
      </c>
      <c r="J39" s="327" t="s">
        <v>1951</v>
      </c>
      <c r="K39" s="327" t="s">
        <v>1952</v>
      </c>
      <c r="L39" s="327" t="s">
        <v>1953</v>
      </c>
      <c r="M39" s="327" t="s">
        <v>1954</v>
      </c>
      <c r="N39" s="327" t="s">
        <v>1955</v>
      </c>
      <c r="O39" s="329">
        <v>4.95</v>
      </c>
      <c r="P39" s="330">
        <v>14.95</v>
      </c>
      <c r="Q39" s="331">
        <v>64.95</v>
      </c>
      <c r="R39" s="332">
        <v>515.95</v>
      </c>
      <c r="S39" s="333">
        <v>1461.95</v>
      </c>
      <c r="T39" s="334">
        <v>2760.95</v>
      </c>
      <c r="U39" s="303" t="s">
        <v>1216</v>
      </c>
      <c r="V39" s="303" t="s">
        <v>1217</v>
      </c>
      <c r="W39" s="305" t="s">
        <v>1956</v>
      </c>
      <c r="X39" s="307" t="s">
        <v>1957</v>
      </c>
      <c r="Y39" s="307" t="s">
        <v>1323</v>
      </c>
      <c r="Z39" s="305" t="s">
        <v>1366</v>
      </c>
      <c r="AA39" s="307" t="s">
        <v>1956</v>
      </c>
      <c r="AB39" s="342" t="s">
        <v>1958</v>
      </c>
      <c r="AC39" s="342" t="s">
        <v>1959</v>
      </c>
      <c r="AD39" s="336" t="s">
        <v>1960</v>
      </c>
      <c r="AE39" s="336" t="s">
        <v>1961</v>
      </c>
      <c r="AF39" s="309" t="s">
        <v>1962</v>
      </c>
      <c r="AG39" s="309" t="s">
        <v>1226</v>
      </c>
      <c r="AH39" s="319" t="s">
        <v>1963</v>
      </c>
      <c r="AI39" s="337" t="s">
        <v>1964</v>
      </c>
      <c r="AJ39" s="310" t="s">
        <v>1965</v>
      </c>
      <c r="AK39" s="312" t="s">
        <v>1230</v>
      </c>
      <c r="AL39" s="312" t="s">
        <v>1334</v>
      </c>
    </row>
    <row r="40" ht="15.0" customHeight="1">
      <c r="A40" s="300"/>
      <c r="B40" s="304"/>
      <c r="C40" s="304" t="s">
        <v>637</v>
      </c>
      <c r="D40" s="303" t="b">
        <v>1</v>
      </c>
      <c r="E40" s="303" t="s">
        <v>1966</v>
      </c>
      <c r="F40" s="303" t="s">
        <v>1967</v>
      </c>
      <c r="G40" s="303" t="s">
        <v>1968</v>
      </c>
      <c r="H40" s="304" t="s">
        <v>637</v>
      </c>
      <c r="I40" s="303" t="s">
        <v>1969</v>
      </c>
      <c r="J40" s="303" t="s">
        <v>1970</v>
      </c>
      <c r="K40" s="303" t="s">
        <v>1971</v>
      </c>
      <c r="L40" s="303" t="s">
        <v>1972</v>
      </c>
      <c r="M40" s="303" t="s">
        <v>1973</v>
      </c>
      <c r="N40" s="303" t="s">
        <v>1974</v>
      </c>
      <c r="O40" s="305">
        <v>4.95</v>
      </c>
      <c r="P40" s="305">
        <v>12.95</v>
      </c>
      <c r="Q40" s="305">
        <v>48.95</v>
      </c>
      <c r="R40" s="315">
        <v>388.95</v>
      </c>
      <c r="S40" s="315">
        <v>1101.95</v>
      </c>
      <c r="T40" s="315">
        <v>2080.95</v>
      </c>
      <c r="U40" s="303" t="s">
        <v>1216</v>
      </c>
      <c r="V40" s="303" t="s">
        <v>1217</v>
      </c>
      <c r="W40" s="305" t="s">
        <v>98</v>
      </c>
      <c r="X40" s="307" t="s">
        <v>1975</v>
      </c>
      <c r="Y40" s="307" t="s">
        <v>280</v>
      </c>
      <c r="Z40" s="305" t="s">
        <v>1976</v>
      </c>
      <c r="AA40" s="305" t="s">
        <v>1977</v>
      </c>
      <c r="AB40" s="307" t="s">
        <v>1978</v>
      </c>
      <c r="AC40" s="307" t="s">
        <v>1979</v>
      </c>
      <c r="AD40" s="308" t="s">
        <v>1980</v>
      </c>
      <c r="AE40" s="308" t="s">
        <v>1593</v>
      </c>
      <c r="AF40" s="309" t="s">
        <v>1981</v>
      </c>
      <c r="AG40" s="309" t="s">
        <v>1226</v>
      </c>
      <c r="AH40" s="310" t="s">
        <v>1982</v>
      </c>
      <c r="AI40" s="310" t="s">
        <v>1983</v>
      </c>
      <c r="AJ40" s="310" t="s">
        <v>1984</v>
      </c>
      <c r="AK40" s="312" t="s">
        <v>1230</v>
      </c>
      <c r="AL40" s="312" t="s">
        <v>1252</v>
      </c>
    </row>
    <row r="41" ht="33.75" customHeight="1">
      <c r="A41" s="300"/>
      <c r="B41" s="304"/>
      <c r="C41" s="338" t="s">
        <v>1985</v>
      </c>
      <c r="D41" s="303" t="b">
        <v>1</v>
      </c>
      <c r="E41" s="339" t="s">
        <v>1986</v>
      </c>
      <c r="F41" s="303" t="s">
        <v>1987</v>
      </c>
      <c r="G41" s="303" t="s">
        <v>1988</v>
      </c>
      <c r="H41" s="304" t="s">
        <v>1985</v>
      </c>
      <c r="I41" s="327" t="s">
        <v>1989</v>
      </c>
      <c r="J41" s="327" t="s">
        <v>1990</v>
      </c>
      <c r="K41" s="327" t="s">
        <v>1991</v>
      </c>
      <c r="L41" s="327" t="s">
        <v>1992</v>
      </c>
      <c r="M41" s="327" t="s">
        <v>1993</v>
      </c>
      <c r="N41" s="327" t="s">
        <v>1994</v>
      </c>
      <c r="O41" s="330">
        <v>3.95</v>
      </c>
      <c r="P41" s="330">
        <v>8.95</v>
      </c>
      <c r="Q41" s="331">
        <v>36.95</v>
      </c>
      <c r="R41" s="340">
        <v>293.11</v>
      </c>
      <c r="S41" s="341">
        <v>831.38</v>
      </c>
      <c r="T41" s="341">
        <v>1570.38</v>
      </c>
      <c r="U41" s="303" t="s">
        <v>1216</v>
      </c>
      <c r="V41" s="303" t="s">
        <v>1217</v>
      </c>
      <c r="W41" s="342" t="s">
        <v>1995</v>
      </c>
      <c r="X41" s="307" t="s">
        <v>1996</v>
      </c>
      <c r="Y41" s="307" t="s">
        <v>1323</v>
      </c>
      <c r="Z41" s="342" t="s">
        <v>1387</v>
      </c>
      <c r="AA41" s="342" t="s">
        <v>1995</v>
      </c>
      <c r="AB41" s="307" t="s">
        <v>326</v>
      </c>
      <c r="AC41" s="342" t="s">
        <v>1997</v>
      </c>
      <c r="AD41" s="336" t="s">
        <v>1998</v>
      </c>
      <c r="AE41" s="336" t="s">
        <v>1999</v>
      </c>
      <c r="AF41" s="309" t="s">
        <v>2000</v>
      </c>
      <c r="AG41" s="309" t="s">
        <v>1226</v>
      </c>
      <c r="AH41" s="319" t="s">
        <v>2001</v>
      </c>
      <c r="AI41" s="319" t="s">
        <v>2002</v>
      </c>
      <c r="AJ41" s="356" t="s">
        <v>2003</v>
      </c>
      <c r="AK41" s="343" t="s">
        <v>1395</v>
      </c>
      <c r="AL41" s="312" t="s">
        <v>1252</v>
      </c>
    </row>
    <row r="42" ht="15.0" customHeight="1">
      <c r="A42" s="324"/>
      <c r="B42" s="352"/>
      <c r="C42" s="319" t="s">
        <v>2004</v>
      </c>
      <c r="D42" s="303" t="b">
        <v>1</v>
      </c>
      <c r="E42" s="327" t="s">
        <v>2005</v>
      </c>
      <c r="F42" s="327" t="s">
        <v>2006</v>
      </c>
      <c r="G42" s="327" t="s">
        <v>2007</v>
      </c>
      <c r="H42" s="319" t="s">
        <v>2004</v>
      </c>
      <c r="I42" s="327" t="s">
        <v>2008</v>
      </c>
      <c r="J42" s="327" t="s">
        <v>2009</v>
      </c>
      <c r="K42" s="327" t="s">
        <v>2010</v>
      </c>
      <c r="L42" s="327" t="s">
        <v>2011</v>
      </c>
      <c r="M42" s="327" t="s">
        <v>2012</v>
      </c>
      <c r="N42" s="327" t="s">
        <v>2013</v>
      </c>
      <c r="O42" s="305">
        <v>3.95</v>
      </c>
      <c r="P42" s="305">
        <v>8.95</v>
      </c>
      <c r="Q42" s="305">
        <v>39.95</v>
      </c>
      <c r="R42" s="315">
        <v>316.95</v>
      </c>
      <c r="S42" s="315">
        <v>898.95</v>
      </c>
      <c r="T42" s="315">
        <v>1697.95</v>
      </c>
      <c r="U42" s="303" t="s">
        <v>1216</v>
      </c>
      <c r="V42" s="303" t="s">
        <v>1217</v>
      </c>
      <c r="W42" s="305" t="s">
        <v>1524</v>
      </c>
      <c r="X42" s="307" t="s">
        <v>2014</v>
      </c>
      <c r="Y42" s="307" t="s">
        <v>1323</v>
      </c>
      <c r="Z42" s="353" t="s">
        <v>1527</v>
      </c>
      <c r="AA42" s="353" t="s">
        <v>1524</v>
      </c>
      <c r="AB42" s="348" t="s">
        <v>1528</v>
      </c>
      <c r="AC42" s="344" t="s">
        <v>1529</v>
      </c>
      <c r="AD42" s="307" t="s">
        <v>2015</v>
      </c>
      <c r="AE42" s="335" t="s">
        <v>1411</v>
      </c>
      <c r="AF42" s="309" t="s">
        <v>2016</v>
      </c>
      <c r="AG42" s="309" t="s">
        <v>1226</v>
      </c>
      <c r="AH42" s="310" t="s">
        <v>1632</v>
      </c>
      <c r="AI42" s="349" t="s">
        <v>2017</v>
      </c>
      <c r="AJ42" s="349" t="s">
        <v>2018</v>
      </c>
      <c r="AK42" s="312" t="s">
        <v>1230</v>
      </c>
      <c r="AL42" s="312" t="s">
        <v>1334</v>
      </c>
    </row>
    <row r="43" ht="15.0" customHeight="1">
      <c r="A43" s="300"/>
      <c r="B43" s="304"/>
      <c r="C43" s="304" t="s">
        <v>2019</v>
      </c>
      <c r="D43" s="303" t="b">
        <v>1</v>
      </c>
      <c r="E43" s="303" t="s">
        <v>2020</v>
      </c>
      <c r="F43" s="303" t="s">
        <v>2021</v>
      </c>
      <c r="G43" s="303" t="s">
        <v>2022</v>
      </c>
      <c r="H43" s="304" t="s">
        <v>2019</v>
      </c>
      <c r="I43" s="303" t="s">
        <v>2023</v>
      </c>
      <c r="J43" s="303" t="s">
        <v>2024</v>
      </c>
      <c r="K43" s="303" t="s">
        <v>2025</v>
      </c>
      <c r="L43" s="303" t="s">
        <v>2026</v>
      </c>
      <c r="M43" s="303" t="s">
        <v>2027</v>
      </c>
      <c r="N43" s="303" t="s">
        <v>2028</v>
      </c>
      <c r="O43" s="305">
        <v>3.95</v>
      </c>
      <c r="P43" s="305">
        <v>8.95</v>
      </c>
      <c r="Q43" s="305">
        <v>30.95</v>
      </c>
      <c r="R43" s="315">
        <v>245.95</v>
      </c>
      <c r="S43" s="315">
        <v>696.95</v>
      </c>
      <c r="T43" s="315">
        <v>1315.95</v>
      </c>
      <c r="U43" s="303" t="s">
        <v>1216</v>
      </c>
      <c r="V43" s="303" t="s">
        <v>1217</v>
      </c>
      <c r="W43" s="305" t="s">
        <v>89</v>
      </c>
      <c r="X43" s="307" t="s">
        <v>2029</v>
      </c>
      <c r="Y43" s="307" t="s">
        <v>280</v>
      </c>
      <c r="Z43" s="305" t="s">
        <v>314</v>
      </c>
      <c r="AA43" s="346" t="s">
        <v>89</v>
      </c>
      <c r="AB43" s="307" t="s">
        <v>336</v>
      </c>
      <c r="AC43" s="307" t="s">
        <v>2030</v>
      </c>
      <c r="AD43" s="308" t="s">
        <v>2031</v>
      </c>
      <c r="AE43" s="308" t="s">
        <v>2032</v>
      </c>
      <c r="AF43" s="309" t="s">
        <v>2033</v>
      </c>
      <c r="AG43" s="309" t="s">
        <v>1226</v>
      </c>
      <c r="AH43" s="310" t="s">
        <v>2034</v>
      </c>
      <c r="AI43" s="310" t="s">
        <v>2035</v>
      </c>
      <c r="AJ43" s="310" t="s">
        <v>2036</v>
      </c>
      <c r="AK43" s="312" t="s">
        <v>1230</v>
      </c>
      <c r="AL43" s="312" t="s">
        <v>1252</v>
      </c>
    </row>
    <row r="44" ht="15.0" customHeight="1">
      <c r="A44" s="300"/>
      <c r="B44" s="304"/>
      <c r="C44" s="304" t="s">
        <v>643</v>
      </c>
      <c r="D44" s="303" t="b">
        <v>1</v>
      </c>
      <c r="E44" s="303" t="s">
        <v>2037</v>
      </c>
      <c r="F44" s="303" t="s">
        <v>2038</v>
      </c>
      <c r="G44" s="303" t="s">
        <v>2039</v>
      </c>
      <c r="H44" s="304" t="s">
        <v>643</v>
      </c>
      <c r="I44" s="303" t="s">
        <v>2040</v>
      </c>
      <c r="J44" s="303" t="s">
        <v>2041</v>
      </c>
      <c r="K44" s="303" t="s">
        <v>2042</v>
      </c>
      <c r="L44" s="303" t="s">
        <v>2043</v>
      </c>
      <c r="M44" s="303" t="s">
        <v>2044</v>
      </c>
      <c r="N44" s="303" t="s">
        <v>2045</v>
      </c>
      <c r="O44" s="305">
        <v>3.95</v>
      </c>
      <c r="P44" s="305">
        <v>8.95</v>
      </c>
      <c r="Q44" s="305">
        <v>33.95</v>
      </c>
      <c r="R44" s="315">
        <v>269.95</v>
      </c>
      <c r="S44" s="315">
        <v>763.95</v>
      </c>
      <c r="T44" s="315">
        <v>1442.95</v>
      </c>
      <c r="U44" s="303" t="s">
        <v>1216</v>
      </c>
      <c r="V44" s="303" t="s">
        <v>1217</v>
      </c>
      <c r="W44" s="305" t="s">
        <v>86</v>
      </c>
      <c r="X44" s="307" t="s">
        <v>2046</v>
      </c>
      <c r="Y44" s="307" t="s">
        <v>1220</v>
      </c>
      <c r="Z44" s="305" t="s">
        <v>2047</v>
      </c>
      <c r="AA44" s="305" t="s">
        <v>2048</v>
      </c>
      <c r="AB44" s="307" t="s">
        <v>2049</v>
      </c>
      <c r="AC44" s="307" t="s">
        <v>2050</v>
      </c>
      <c r="AD44" s="308" t="s">
        <v>2051</v>
      </c>
      <c r="AE44" s="308" t="s">
        <v>2052</v>
      </c>
      <c r="AF44" s="309" t="s">
        <v>2053</v>
      </c>
      <c r="AG44" s="309" t="s">
        <v>1226</v>
      </c>
      <c r="AH44" s="310" t="s">
        <v>2054</v>
      </c>
      <c r="AI44" s="310" t="s">
        <v>1108</v>
      </c>
      <c r="AJ44" s="310" t="s">
        <v>2055</v>
      </c>
      <c r="AK44" s="312" t="s">
        <v>1230</v>
      </c>
      <c r="AL44" s="312" t="s">
        <v>1252</v>
      </c>
    </row>
    <row r="45" ht="15.0" customHeight="1">
      <c r="A45" s="357"/>
      <c r="B45" s="304"/>
      <c r="C45" s="313" t="s">
        <v>594</v>
      </c>
      <c r="D45" s="303" t="b">
        <v>1</v>
      </c>
      <c r="E45" s="303" t="s">
        <v>2056</v>
      </c>
      <c r="F45" s="303" t="s">
        <v>2057</v>
      </c>
      <c r="G45" s="303" t="s">
        <v>2058</v>
      </c>
      <c r="H45" s="313" t="s">
        <v>594</v>
      </c>
      <c r="I45" s="303" t="s">
        <v>2059</v>
      </c>
      <c r="J45" s="303" t="s">
        <v>2060</v>
      </c>
      <c r="K45" s="303" t="s">
        <v>2061</v>
      </c>
      <c r="L45" s="303" t="s">
        <v>2062</v>
      </c>
      <c r="M45" s="303" t="s">
        <v>2063</v>
      </c>
      <c r="N45" s="303" t="s">
        <v>2064</v>
      </c>
      <c r="O45" s="305">
        <v>4.95</v>
      </c>
      <c r="P45" s="305">
        <v>12.95</v>
      </c>
      <c r="Q45" s="305">
        <v>58.95</v>
      </c>
      <c r="R45" s="315">
        <v>467.95</v>
      </c>
      <c r="S45" s="315">
        <v>1326.95</v>
      </c>
      <c r="T45" s="315">
        <v>2505.95</v>
      </c>
      <c r="U45" s="303" t="s">
        <v>1216</v>
      </c>
      <c r="V45" s="303" t="s">
        <v>1217</v>
      </c>
      <c r="W45" s="305" t="s">
        <v>92</v>
      </c>
      <c r="X45" s="307" t="s">
        <v>2065</v>
      </c>
      <c r="Y45" s="307" t="s">
        <v>1704</v>
      </c>
      <c r="Z45" s="305" t="s">
        <v>2066</v>
      </c>
      <c r="AA45" s="346" t="s">
        <v>92</v>
      </c>
      <c r="AB45" s="307" t="s">
        <v>2067</v>
      </c>
      <c r="AC45" s="307" t="s">
        <v>2068</v>
      </c>
      <c r="AD45" s="360" t="s">
        <v>2069</v>
      </c>
      <c r="AE45" s="360" t="s">
        <v>1351</v>
      </c>
      <c r="AF45" s="309" t="s">
        <v>2070</v>
      </c>
      <c r="AG45" s="309" t="s">
        <v>1226</v>
      </c>
      <c r="AH45" s="310" t="s">
        <v>2071</v>
      </c>
      <c r="AI45" s="310" t="s">
        <v>2072</v>
      </c>
      <c r="AJ45" s="310" t="s">
        <v>2073</v>
      </c>
      <c r="AK45" s="312" t="s">
        <v>1230</v>
      </c>
      <c r="AL45" s="312" t="s">
        <v>1252</v>
      </c>
    </row>
    <row r="46" ht="15.0" customHeight="1">
      <c r="A46" s="300"/>
      <c r="B46" s="304"/>
      <c r="C46" s="314" t="s">
        <v>648</v>
      </c>
      <c r="D46" s="303" t="b">
        <v>1</v>
      </c>
      <c r="E46" s="304" t="s">
        <v>2074</v>
      </c>
      <c r="F46" s="303" t="s">
        <v>2075</v>
      </c>
      <c r="G46" s="303" t="s">
        <v>2076</v>
      </c>
      <c r="H46" s="314" t="s">
        <v>648</v>
      </c>
      <c r="I46" s="304" t="s">
        <v>2077</v>
      </c>
      <c r="J46" s="304" t="s">
        <v>2078</v>
      </c>
      <c r="K46" s="304" t="s">
        <v>2079</v>
      </c>
      <c r="L46" s="304" t="s">
        <v>2080</v>
      </c>
      <c r="M46" s="304" t="s">
        <v>2081</v>
      </c>
      <c r="N46" s="304" t="s">
        <v>2082</v>
      </c>
      <c r="O46" s="305">
        <v>3.95</v>
      </c>
      <c r="P46" s="305">
        <v>8.95</v>
      </c>
      <c r="Q46" s="305">
        <v>37.95</v>
      </c>
      <c r="R46" s="315">
        <v>301.95</v>
      </c>
      <c r="S46" s="315">
        <v>853.95</v>
      </c>
      <c r="T46" s="315">
        <v>1612.95</v>
      </c>
      <c r="U46" s="303" t="s">
        <v>1216</v>
      </c>
      <c r="V46" s="303" t="s">
        <v>1217</v>
      </c>
      <c r="W46" s="305" t="s">
        <v>92</v>
      </c>
      <c r="X46" s="307" t="s">
        <v>2083</v>
      </c>
      <c r="Y46" s="307" t="s">
        <v>280</v>
      </c>
      <c r="Z46" s="305" t="s">
        <v>314</v>
      </c>
      <c r="AA46" s="305" t="s">
        <v>92</v>
      </c>
      <c r="AB46" s="307" t="s">
        <v>2084</v>
      </c>
      <c r="AC46" s="307" t="s">
        <v>2085</v>
      </c>
      <c r="AD46" s="308" t="s">
        <v>2086</v>
      </c>
      <c r="AE46" s="308" t="s">
        <v>1508</v>
      </c>
      <c r="AF46" s="309" t="s">
        <v>2087</v>
      </c>
      <c r="AG46" s="309" t="s">
        <v>1226</v>
      </c>
      <c r="AH46" s="310" t="s">
        <v>2088</v>
      </c>
      <c r="AI46" s="310" t="s">
        <v>2089</v>
      </c>
      <c r="AJ46" s="310" t="s">
        <v>2090</v>
      </c>
      <c r="AK46" s="312" t="s">
        <v>1230</v>
      </c>
      <c r="AL46" s="312" t="s">
        <v>1252</v>
      </c>
    </row>
    <row r="47" ht="15.0" customHeight="1">
      <c r="A47" s="300"/>
      <c r="B47" s="304"/>
      <c r="C47" s="313" t="s">
        <v>2091</v>
      </c>
      <c r="D47" s="303" t="b">
        <v>1</v>
      </c>
      <c r="E47" s="304" t="s">
        <v>2092</v>
      </c>
      <c r="F47" s="303" t="s">
        <v>2093</v>
      </c>
      <c r="G47" s="303" t="s">
        <v>2094</v>
      </c>
      <c r="H47" s="313" t="s">
        <v>2091</v>
      </c>
      <c r="I47" s="304" t="s">
        <v>2095</v>
      </c>
      <c r="J47" s="304" t="s">
        <v>2096</v>
      </c>
      <c r="K47" s="304" t="s">
        <v>2097</v>
      </c>
      <c r="L47" s="304" t="s">
        <v>2098</v>
      </c>
      <c r="M47" s="304" t="s">
        <v>2099</v>
      </c>
      <c r="N47" s="304" t="s">
        <v>2100</v>
      </c>
      <c r="O47" s="305">
        <v>3.95</v>
      </c>
      <c r="P47" s="305">
        <v>8.95</v>
      </c>
      <c r="Q47" s="305">
        <v>38.95</v>
      </c>
      <c r="R47" s="315">
        <v>308.95</v>
      </c>
      <c r="S47" s="315">
        <v>876.95</v>
      </c>
      <c r="T47" s="315">
        <v>1655.95</v>
      </c>
      <c r="U47" s="303" t="s">
        <v>1216</v>
      </c>
      <c r="V47" s="303" t="s">
        <v>1217</v>
      </c>
      <c r="W47" s="305" t="s">
        <v>89</v>
      </c>
      <c r="X47" s="307" t="s">
        <v>2101</v>
      </c>
      <c r="Y47" s="307" t="s">
        <v>1220</v>
      </c>
      <c r="Z47" s="305" t="s">
        <v>1881</v>
      </c>
      <c r="AA47" s="305" t="s">
        <v>1344</v>
      </c>
      <c r="AB47" s="307" t="s">
        <v>2102</v>
      </c>
      <c r="AC47" s="307" t="s">
        <v>2103</v>
      </c>
      <c r="AD47" s="307" t="s">
        <v>2104</v>
      </c>
      <c r="AE47" s="307" t="s">
        <v>1488</v>
      </c>
      <c r="AF47" s="309" t="s">
        <v>2105</v>
      </c>
      <c r="AG47" s="309" t="s">
        <v>1226</v>
      </c>
      <c r="AH47" s="347" t="s">
        <v>2106</v>
      </c>
      <c r="AI47" s="347" t="s">
        <v>2107</v>
      </c>
      <c r="AJ47" s="347" t="s">
        <v>2108</v>
      </c>
      <c r="AK47" s="312" t="s">
        <v>1230</v>
      </c>
      <c r="AL47" s="312" t="s">
        <v>1252</v>
      </c>
    </row>
    <row r="48" ht="15.0" customHeight="1">
      <c r="A48" s="324"/>
      <c r="B48" s="314"/>
      <c r="C48" s="319" t="s">
        <v>2109</v>
      </c>
      <c r="D48" s="303" t="b">
        <v>1</v>
      </c>
      <c r="E48" s="326" t="s">
        <v>2110</v>
      </c>
      <c r="F48" s="327" t="s">
        <v>2111</v>
      </c>
      <c r="G48" s="327" t="s">
        <v>2111</v>
      </c>
      <c r="H48" s="325" t="s">
        <v>2112</v>
      </c>
      <c r="I48" s="327" t="s">
        <v>2113</v>
      </c>
      <c r="J48" s="327" t="s">
        <v>2114</v>
      </c>
      <c r="K48" s="327" t="s">
        <v>2115</v>
      </c>
      <c r="L48" s="327" t="s">
        <v>2116</v>
      </c>
      <c r="M48" s="327" t="s">
        <v>2117</v>
      </c>
      <c r="N48" s="327" t="s">
        <v>2118</v>
      </c>
      <c r="O48" s="329">
        <v>3.95</v>
      </c>
      <c r="P48" s="330">
        <v>8.95</v>
      </c>
      <c r="Q48" s="330">
        <v>34.95</v>
      </c>
      <c r="R48" s="332">
        <v>277.95</v>
      </c>
      <c r="S48" s="333">
        <v>786.95</v>
      </c>
      <c r="T48" s="334">
        <v>1485.95</v>
      </c>
      <c r="U48" s="303" t="s">
        <v>1216</v>
      </c>
      <c r="V48" s="303" t="s">
        <v>1217</v>
      </c>
      <c r="W48" s="305" t="s">
        <v>98</v>
      </c>
      <c r="X48" s="307" t="s">
        <v>2119</v>
      </c>
      <c r="Y48" s="307" t="s">
        <v>1323</v>
      </c>
      <c r="Z48" s="305" t="s">
        <v>334</v>
      </c>
      <c r="AA48" s="350" t="s">
        <v>98</v>
      </c>
      <c r="AB48" s="342" t="s">
        <v>2120</v>
      </c>
      <c r="AC48" s="342" t="s">
        <v>2121</v>
      </c>
      <c r="AD48" s="345" t="s">
        <v>2122</v>
      </c>
      <c r="AE48" s="336" t="s">
        <v>2123</v>
      </c>
      <c r="AF48" s="309" t="s">
        <v>2124</v>
      </c>
      <c r="AG48" s="309" t="s">
        <v>1226</v>
      </c>
      <c r="AH48" s="319" t="s">
        <v>2125</v>
      </c>
      <c r="AI48" s="319" t="s">
        <v>2126</v>
      </c>
      <c r="AJ48" s="310" t="s">
        <v>2127</v>
      </c>
      <c r="AK48" s="312" t="s">
        <v>1230</v>
      </c>
      <c r="AL48" s="312" t="s">
        <v>1334</v>
      </c>
    </row>
    <row r="49" ht="15.0" customHeight="1">
      <c r="A49" s="300"/>
      <c r="B49" s="314"/>
      <c r="C49" s="320" t="s">
        <v>2128</v>
      </c>
      <c r="D49" s="303" t="b">
        <v>1</v>
      </c>
      <c r="E49" s="361" t="s">
        <v>2129</v>
      </c>
      <c r="F49" s="320" t="s">
        <v>2130</v>
      </c>
      <c r="G49" s="320" t="s">
        <v>2131</v>
      </c>
      <c r="H49" s="320" t="s">
        <v>2128</v>
      </c>
      <c r="I49" s="361" t="s">
        <v>2132</v>
      </c>
      <c r="J49" s="361" t="s">
        <v>2133</v>
      </c>
      <c r="K49" s="361" t="s">
        <v>2134</v>
      </c>
      <c r="L49" s="361" t="s">
        <v>2135</v>
      </c>
      <c r="M49" s="305" t="s">
        <v>2136</v>
      </c>
      <c r="N49" s="361" t="s">
        <v>2137</v>
      </c>
      <c r="O49" s="305">
        <v>3.95</v>
      </c>
      <c r="P49" s="305">
        <v>10.95</v>
      </c>
      <c r="Q49" s="305">
        <v>42.95</v>
      </c>
      <c r="R49" s="322">
        <v>340.95</v>
      </c>
      <c r="S49" s="322">
        <v>966.95</v>
      </c>
      <c r="T49" s="322">
        <v>1825.95</v>
      </c>
      <c r="U49" s="303" t="s">
        <v>1216</v>
      </c>
      <c r="V49" s="303" t="s">
        <v>1217</v>
      </c>
      <c r="W49" s="305" t="s">
        <v>2138</v>
      </c>
      <c r="X49" s="307" t="s">
        <v>2139</v>
      </c>
      <c r="Y49" s="307" t="s">
        <v>1323</v>
      </c>
      <c r="Z49" s="305" t="s">
        <v>2140</v>
      </c>
      <c r="AA49" s="305" t="s">
        <v>2141</v>
      </c>
      <c r="AB49" s="307" t="s">
        <v>2142</v>
      </c>
      <c r="AC49" s="307" t="s">
        <v>2143</v>
      </c>
      <c r="AD49" s="307" t="s">
        <v>2144</v>
      </c>
      <c r="AE49" s="345" t="s">
        <v>2145</v>
      </c>
      <c r="AF49" s="355" t="s">
        <v>2146</v>
      </c>
      <c r="AG49" s="309" t="s">
        <v>1226</v>
      </c>
      <c r="AH49" s="356" t="s">
        <v>2147</v>
      </c>
      <c r="AI49" s="349" t="s">
        <v>2148</v>
      </c>
      <c r="AJ49" s="310" t="s">
        <v>2149</v>
      </c>
      <c r="AK49" s="312" t="s">
        <v>1230</v>
      </c>
      <c r="AL49" s="312" t="s">
        <v>1334</v>
      </c>
    </row>
    <row r="50" ht="15.0" customHeight="1">
      <c r="A50" s="300"/>
      <c r="B50" s="304"/>
      <c r="C50" s="314" t="s">
        <v>653</v>
      </c>
      <c r="D50" s="303" t="b">
        <v>1</v>
      </c>
      <c r="E50" s="303" t="s">
        <v>2150</v>
      </c>
      <c r="F50" s="303" t="s">
        <v>2151</v>
      </c>
      <c r="G50" s="303" t="s">
        <v>2152</v>
      </c>
      <c r="H50" s="314" t="s">
        <v>653</v>
      </c>
      <c r="I50" s="303" t="s">
        <v>2153</v>
      </c>
      <c r="J50" s="303" t="s">
        <v>2154</v>
      </c>
      <c r="K50" s="303" t="s">
        <v>2155</v>
      </c>
      <c r="L50" s="303" t="s">
        <v>2156</v>
      </c>
      <c r="M50" s="303" t="s">
        <v>2157</v>
      </c>
      <c r="N50" s="303" t="s">
        <v>2158</v>
      </c>
      <c r="O50" s="305">
        <v>4.95</v>
      </c>
      <c r="P50" s="305">
        <v>12.95</v>
      </c>
      <c r="Q50" s="305">
        <v>42.95</v>
      </c>
      <c r="R50" s="315">
        <v>340.95</v>
      </c>
      <c r="S50" s="315">
        <v>966.95</v>
      </c>
      <c r="T50" s="315">
        <v>1825.95</v>
      </c>
      <c r="U50" s="303" t="s">
        <v>1216</v>
      </c>
      <c r="V50" s="303" t="s">
        <v>1217</v>
      </c>
      <c r="W50" s="305" t="s">
        <v>92</v>
      </c>
      <c r="X50" s="307" t="s">
        <v>2159</v>
      </c>
      <c r="Y50" s="307" t="s">
        <v>280</v>
      </c>
      <c r="Z50" s="305" t="s">
        <v>2160</v>
      </c>
      <c r="AA50" s="305" t="s">
        <v>2161</v>
      </c>
      <c r="AB50" s="307" t="s">
        <v>2162</v>
      </c>
      <c r="AC50" s="307" t="s">
        <v>2163</v>
      </c>
      <c r="AD50" s="308" t="s">
        <v>2164</v>
      </c>
      <c r="AE50" s="308" t="s">
        <v>1865</v>
      </c>
      <c r="AF50" s="309" t="s">
        <v>2165</v>
      </c>
      <c r="AG50" s="309" t="s">
        <v>1226</v>
      </c>
      <c r="AH50" s="310" t="s">
        <v>2166</v>
      </c>
      <c r="AI50" s="310" t="s">
        <v>2167</v>
      </c>
      <c r="AJ50" s="310" t="s">
        <v>2168</v>
      </c>
      <c r="AK50" s="312" t="s">
        <v>1230</v>
      </c>
      <c r="AL50" s="312" t="s">
        <v>1252</v>
      </c>
    </row>
    <row r="51" ht="15.0" customHeight="1">
      <c r="A51" s="324"/>
      <c r="B51" s="352"/>
      <c r="C51" s="319" t="s">
        <v>2169</v>
      </c>
      <c r="D51" s="303" t="b">
        <v>1</v>
      </c>
      <c r="E51" s="319" t="s">
        <v>2170</v>
      </c>
      <c r="F51" s="327" t="s">
        <v>2171</v>
      </c>
      <c r="G51" s="327" t="s">
        <v>2172</v>
      </c>
      <c r="H51" s="319" t="s">
        <v>2169</v>
      </c>
      <c r="I51" s="319" t="s">
        <v>2173</v>
      </c>
      <c r="J51" s="319" t="s">
        <v>2174</v>
      </c>
      <c r="K51" s="319" t="s">
        <v>2175</v>
      </c>
      <c r="L51" s="319" t="s">
        <v>2176</v>
      </c>
      <c r="M51" s="319" t="s">
        <v>2177</v>
      </c>
      <c r="N51" s="319" t="s">
        <v>2178</v>
      </c>
      <c r="O51" s="305">
        <v>4.95</v>
      </c>
      <c r="P51" s="305">
        <v>14.95</v>
      </c>
      <c r="Q51" s="305">
        <v>69.95</v>
      </c>
      <c r="R51" s="315">
        <v>554.95</v>
      </c>
      <c r="S51" s="315">
        <v>1573.95</v>
      </c>
      <c r="T51" s="315">
        <v>2972.95</v>
      </c>
      <c r="U51" s="303" t="s">
        <v>1216</v>
      </c>
      <c r="V51" s="303" t="s">
        <v>1217</v>
      </c>
      <c r="W51" s="305" t="s">
        <v>77</v>
      </c>
      <c r="X51" s="307" t="s">
        <v>2179</v>
      </c>
      <c r="Y51" s="307" t="s">
        <v>1323</v>
      </c>
      <c r="Z51" s="353" t="s">
        <v>2180</v>
      </c>
      <c r="AA51" s="353" t="s">
        <v>2181</v>
      </c>
      <c r="AB51" s="344" t="s">
        <v>2182</v>
      </c>
      <c r="AC51" s="344" t="s">
        <v>2183</v>
      </c>
      <c r="AD51" s="344" t="s">
        <v>2184</v>
      </c>
      <c r="AE51" s="344" t="s">
        <v>2185</v>
      </c>
      <c r="AF51" s="309" t="s">
        <v>2186</v>
      </c>
      <c r="AG51" s="309" t="s">
        <v>1226</v>
      </c>
      <c r="AH51" s="310" t="s">
        <v>2187</v>
      </c>
      <c r="AI51" s="351" t="s">
        <v>2188</v>
      </c>
      <c r="AJ51" s="351" t="s">
        <v>2189</v>
      </c>
      <c r="AK51" s="312" t="s">
        <v>1230</v>
      </c>
      <c r="AL51" s="312" t="s">
        <v>1334</v>
      </c>
    </row>
    <row r="52" ht="33.75" customHeight="1">
      <c r="A52" s="300"/>
      <c r="B52" s="304"/>
      <c r="C52" s="304" t="s">
        <v>2190</v>
      </c>
      <c r="D52" s="303" t="b">
        <v>1</v>
      </c>
      <c r="E52" s="303" t="s">
        <v>2191</v>
      </c>
      <c r="F52" s="303" t="s">
        <v>2192</v>
      </c>
      <c r="G52" s="303" t="s">
        <v>2193</v>
      </c>
      <c r="H52" s="304" t="s">
        <v>2190</v>
      </c>
      <c r="I52" s="303" t="s">
        <v>2194</v>
      </c>
      <c r="J52" s="303" t="s">
        <v>2195</v>
      </c>
      <c r="K52" s="303" t="s">
        <v>2196</v>
      </c>
      <c r="L52" s="303" t="s">
        <v>2197</v>
      </c>
      <c r="M52" s="303" t="s">
        <v>2198</v>
      </c>
      <c r="N52" s="303" t="s">
        <v>2199</v>
      </c>
      <c r="O52" s="305">
        <v>3.95</v>
      </c>
      <c r="P52" s="305">
        <v>8.95</v>
      </c>
      <c r="Q52" s="305">
        <v>36.95</v>
      </c>
      <c r="R52" s="332">
        <v>293.11</v>
      </c>
      <c r="S52" s="315">
        <v>831.38</v>
      </c>
      <c r="T52" s="315">
        <v>1570.38</v>
      </c>
      <c r="U52" s="303" t="s">
        <v>1216</v>
      </c>
      <c r="V52" s="303" t="s">
        <v>1217</v>
      </c>
      <c r="W52" s="362" t="s">
        <v>2200</v>
      </c>
      <c r="X52" s="335" t="s">
        <v>2201</v>
      </c>
      <c r="Y52" s="307" t="s">
        <v>1323</v>
      </c>
      <c r="Z52" s="362" t="s">
        <v>2140</v>
      </c>
      <c r="AA52" s="362" t="s">
        <v>2200</v>
      </c>
      <c r="AB52" s="307" t="s">
        <v>2202</v>
      </c>
      <c r="AC52" s="307" t="s">
        <v>2203</v>
      </c>
      <c r="AD52" s="335" t="s">
        <v>2204</v>
      </c>
      <c r="AE52" s="360" t="s">
        <v>1247</v>
      </c>
      <c r="AF52" s="309" t="s">
        <v>2205</v>
      </c>
      <c r="AG52" s="309" t="s">
        <v>1226</v>
      </c>
      <c r="AH52" s="349" t="s">
        <v>2206</v>
      </c>
      <c r="AI52" s="363" t="s">
        <v>2207</v>
      </c>
      <c r="AJ52" s="356" t="s">
        <v>2208</v>
      </c>
      <c r="AK52" s="312" t="s">
        <v>1230</v>
      </c>
      <c r="AL52" s="312" t="s">
        <v>1252</v>
      </c>
    </row>
    <row r="53" ht="15.0" customHeight="1">
      <c r="A53" s="324"/>
      <c r="B53" s="352"/>
      <c r="C53" s="319" t="s">
        <v>2209</v>
      </c>
      <c r="D53" s="303" t="b">
        <v>1</v>
      </c>
      <c r="E53" s="319" t="s">
        <v>2210</v>
      </c>
      <c r="F53" s="327" t="s">
        <v>2211</v>
      </c>
      <c r="G53" s="327" t="s">
        <v>2212</v>
      </c>
      <c r="H53" s="319" t="s">
        <v>2209</v>
      </c>
      <c r="I53" s="319" t="s">
        <v>2213</v>
      </c>
      <c r="J53" s="319" t="s">
        <v>2214</v>
      </c>
      <c r="K53" s="307" t="s">
        <v>2215</v>
      </c>
      <c r="L53" s="307" t="s">
        <v>2216</v>
      </c>
      <c r="M53" s="307" t="s">
        <v>2217</v>
      </c>
      <c r="N53" s="307" t="s">
        <v>2218</v>
      </c>
      <c r="O53" s="305">
        <v>3.95</v>
      </c>
      <c r="P53" s="305">
        <v>8.95</v>
      </c>
      <c r="Q53" s="305">
        <v>38.95</v>
      </c>
      <c r="R53" s="364">
        <v>308.95</v>
      </c>
      <c r="S53" s="364">
        <v>876.95</v>
      </c>
      <c r="T53" s="364">
        <v>1655.95</v>
      </c>
      <c r="U53" s="303" t="s">
        <v>1216</v>
      </c>
      <c r="V53" s="303" t="s">
        <v>1217</v>
      </c>
      <c r="W53" s="305" t="s">
        <v>98</v>
      </c>
      <c r="X53" s="307" t="s">
        <v>2219</v>
      </c>
      <c r="Y53" s="307" t="s">
        <v>1323</v>
      </c>
      <c r="Z53" s="353" t="s">
        <v>328</v>
      </c>
      <c r="AA53" s="353" t="s">
        <v>2220</v>
      </c>
      <c r="AB53" s="344" t="s">
        <v>2221</v>
      </c>
      <c r="AC53" s="344" t="s">
        <v>2222</v>
      </c>
      <c r="AD53" s="344" t="s">
        <v>2223</v>
      </c>
      <c r="AE53" s="344" t="s">
        <v>2224</v>
      </c>
      <c r="AF53" s="309" t="s">
        <v>2225</v>
      </c>
      <c r="AG53" s="309" t="s">
        <v>1226</v>
      </c>
      <c r="AH53" s="310" t="s">
        <v>2226</v>
      </c>
      <c r="AI53" s="349" t="s">
        <v>2227</v>
      </c>
      <c r="AJ53" s="349" t="s">
        <v>2228</v>
      </c>
      <c r="AK53" s="312" t="s">
        <v>1230</v>
      </c>
      <c r="AL53" s="312" t="s">
        <v>1334</v>
      </c>
    </row>
    <row r="54" ht="15.0" customHeight="1">
      <c r="A54" s="300"/>
      <c r="B54" s="304"/>
      <c r="C54" s="304" t="s">
        <v>655</v>
      </c>
      <c r="D54" s="303" t="b">
        <v>1</v>
      </c>
      <c r="E54" s="304" t="s">
        <v>2229</v>
      </c>
      <c r="F54" s="303" t="s">
        <v>2230</v>
      </c>
      <c r="G54" s="303" t="s">
        <v>2231</v>
      </c>
      <c r="H54" s="304" t="s">
        <v>655</v>
      </c>
      <c r="I54" s="304" t="s">
        <v>2232</v>
      </c>
      <c r="J54" s="304" t="s">
        <v>2233</v>
      </c>
      <c r="K54" s="304" t="s">
        <v>2234</v>
      </c>
      <c r="L54" s="304" t="s">
        <v>2235</v>
      </c>
      <c r="M54" s="304" t="s">
        <v>2236</v>
      </c>
      <c r="N54" s="304" t="s">
        <v>2237</v>
      </c>
      <c r="O54" s="305">
        <v>3.95</v>
      </c>
      <c r="P54" s="305">
        <v>12.95</v>
      </c>
      <c r="Q54" s="305">
        <v>52.95</v>
      </c>
      <c r="R54" s="315">
        <v>420.95</v>
      </c>
      <c r="S54" s="315">
        <v>1191.95</v>
      </c>
      <c r="T54" s="315">
        <v>2250.95</v>
      </c>
      <c r="U54" s="303" t="s">
        <v>1216</v>
      </c>
      <c r="V54" s="303" t="s">
        <v>1217</v>
      </c>
      <c r="W54" s="305" t="s">
        <v>2238</v>
      </c>
      <c r="X54" s="307" t="s">
        <v>2239</v>
      </c>
      <c r="Y54" s="307" t="s">
        <v>280</v>
      </c>
      <c r="Z54" s="305" t="s">
        <v>314</v>
      </c>
      <c r="AA54" s="305" t="s">
        <v>2238</v>
      </c>
      <c r="AB54" s="307" t="s">
        <v>2240</v>
      </c>
      <c r="AC54" s="307" t="s">
        <v>2241</v>
      </c>
      <c r="AD54" s="307" t="s">
        <v>2242</v>
      </c>
      <c r="AE54" s="307" t="s">
        <v>1351</v>
      </c>
      <c r="AF54" s="309" t="s">
        <v>2243</v>
      </c>
      <c r="AG54" s="309" t="s">
        <v>1226</v>
      </c>
      <c r="AH54" s="310" t="s">
        <v>2244</v>
      </c>
      <c r="AI54" s="310" t="s">
        <v>2245</v>
      </c>
      <c r="AJ54" s="310" t="s">
        <v>2246</v>
      </c>
      <c r="AK54" s="312" t="s">
        <v>1230</v>
      </c>
      <c r="AL54" s="312" t="s">
        <v>1252</v>
      </c>
    </row>
    <row r="55" ht="15.0" customHeight="1">
      <c r="A55" s="324"/>
      <c r="B55" s="314"/>
      <c r="C55" s="325" t="s">
        <v>2247</v>
      </c>
      <c r="D55" s="303" t="b">
        <v>1</v>
      </c>
      <c r="E55" s="326" t="s">
        <v>2248</v>
      </c>
      <c r="F55" s="327" t="s">
        <v>2249</v>
      </c>
      <c r="G55" s="327" t="s">
        <v>2249</v>
      </c>
      <c r="H55" s="325" t="s">
        <v>2247</v>
      </c>
      <c r="I55" s="327" t="s">
        <v>2250</v>
      </c>
      <c r="J55" s="327" t="s">
        <v>2251</v>
      </c>
      <c r="K55" s="327" t="s">
        <v>2252</v>
      </c>
      <c r="L55" s="327" t="s">
        <v>2253</v>
      </c>
      <c r="M55" s="327" t="s">
        <v>2254</v>
      </c>
      <c r="N55" s="327" t="s">
        <v>2255</v>
      </c>
      <c r="O55" s="329">
        <v>4.95</v>
      </c>
      <c r="P55" s="330">
        <v>14.95</v>
      </c>
      <c r="Q55" s="331">
        <v>69.95</v>
      </c>
      <c r="R55" s="332">
        <v>554.95</v>
      </c>
      <c r="S55" s="333">
        <v>1573.95</v>
      </c>
      <c r="T55" s="334">
        <v>2972.95</v>
      </c>
      <c r="U55" s="303" t="s">
        <v>1216</v>
      </c>
      <c r="V55" s="303" t="s">
        <v>1217</v>
      </c>
      <c r="W55" s="305" t="s">
        <v>86</v>
      </c>
      <c r="X55" s="307" t="s">
        <v>2256</v>
      </c>
      <c r="Y55" s="307" t="s">
        <v>1323</v>
      </c>
      <c r="Z55" s="305" t="s">
        <v>1366</v>
      </c>
      <c r="AA55" s="307" t="s">
        <v>1686</v>
      </c>
      <c r="AB55" s="342" t="s">
        <v>317</v>
      </c>
      <c r="AC55" s="344" t="s">
        <v>2257</v>
      </c>
      <c r="AD55" s="336" t="s">
        <v>2258</v>
      </c>
      <c r="AE55" s="336" t="s">
        <v>2259</v>
      </c>
      <c r="AF55" s="309" t="s">
        <v>2260</v>
      </c>
      <c r="AG55" s="309" t="s">
        <v>1226</v>
      </c>
      <c r="AH55" s="319" t="s">
        <v>2261</v>
      </c>
      <c r="AI55" s="337" t="s">
        <v>2262</v>
      </c>
      <c r="AJ55" s="310" t="s">
        <v>2263</v>
      </c>
      <c r="AK55" s="312" t="s">
        <v>1230</v>
      </c>
      <c r="AL55" s="312" t="s">
        <v>1334</v>
      </c>
    </row>
    <row r="56" ht="15.0" customHeight="1">
      <c r="A56" s="357"/>
      <c r="B56" s="304"/>
      <c r="C56" s="310" t="s">
        <v>658</v>
      </c>
      <c r="D56" s="303" t="b">
        <v>1</v>
      </c>
      <c r="E56" s="303" t="s">
        <v>2264</v>
      </c>
      <c r="F56" s="303" t="s">
        <v>2265</v>
      </c>
      <c r="G56" s="303" t="s">
        <v>2266</v>
      </c>
      <c r="H56" s="310" t="s">
        <v>658</v>
      </c>
      <c r="I56" s="303" t="s">
        <v>2267</v>
      </c>
      <c r="J56" s="303" t="s">
        <v>2268</v>
      </c>
      <c r="K56" s="303" t="s">
        <v>2269</v>
      </c>
      <c r="L56" s="303" t="s">
        <v>2270</v>
      </c>
      <c r="M56" s="303" t="s">
        <v>2271</v>
      </c>
      <c r="N56" s="303" t="s">
        <v>2272</v>
      </c>
      <c r="O56" s="305">
        <v>4.95</v>
      </c>
      <c r="P56" s="305">
        <v>12.95</v>
      </c>
      <c r="Q56" s="305">
        <v>60.95</v>
      </c>
      <c r="R56" s="315">
        <v>483.95</v>
      </c>
      <c r="S56" s="315">
        <v>1371.95</v>
      </c>
      <c r="T56" s="315">
        <v>2590.95</v>
      </c>
      <c r="U56" s="303" t="s">
        <v>1216</v>
      </c>
      <c r="V56" s="303" t="s">
        <v>1217</v>
      </c>
      <c r="W56" s="305" t="s">
        <v>98</v>
      </c>
      <c r="X56" s="307" t="s">
        <v>2273</v>
      </c>
      <c r="Y56" s="307" t="s">
        <v>280</v>
      </c>
      <c r="Z56" s="305" t="s">
        <v>1769</v>
      </c>
      <c r="AA56" s="305" t="s">
        <v>2274</v>
      </c>
      <c r="AB56" s="307" t="s">
        <v>2275</v>
      </c>
      <c r="AC56" s="307" t="s">
        <v>2276</v>
      </c>
      <c r="AD56" s="308" t="s">
        <v>2277</v>
      </c>
      <c r="AE56" s="308" t="s">
        <v>1247</v>
      </c>
      <c r="AF56" s="309" t="s">
        <v>2278</v>
      </c>
      <c r="AG56" s="309" t="s">
        <v>1226</v>
      </c>
      <c r="AH56" s="310" t="s">
        <v>1632</v>
      </c>
      <c r="AI56" s="310" t="s">
        <v>2279</v>
      </c>
      <c r="AJ56" s="310" t="s">
        <v>2280</v>
      </c>
      <c r="AK56" s="312" t="s">
        <v>1230</v>
      </c>
      <c r="AL56" s="312" t="s">
        <v>1252</v>
      </c>
    </row>
    <row r="57" ht="33.75" customHeight="1">
      <c r="A57" s="300"/>
      <c r="B57" s="304"/>
      <c r="C57" s="304" t="s">
        <v>2281</v>
      </c>
      <c r="D57" s="303" t="b">
        <v>1</v>
      </c>
      <c r="E57" s="303" t="s">
        <v>2282</v>
      </c>
      <c r="F57" s="303" t="s">
        <v>2283</v>
      </c>
      <c r="G57" s="303" t="s">
        <v>2284</v>
      </c>
      <c r="H57" s="304" t="s">
        <v>2281</v>
      </c>
      <c r="I57" s="303" t="s">
        <v>2285</v>
      </c>
      <c r="J57" s="303" t="s">
        <v>2286</v>
      </c>
      <c r="K57" s="303" t="s">
        <v>2287</v>
      </c>
      <c r="L57" s="303" t="s">
        <v>2288</v>
      </c>
      <c r="M57" s="303" t="s">
        <v>2289</v>
      </c>
      <c r="N57" s="303" t="s">
        <v>2290</v>
      </c>
      <c r="O57" s="305">
        <v>4.95</v>
      </c>
      <c r="P57" s="305">
        <v>9.95</v>
      </c>
      <c r="Q57" s="305">
        <v>39.95</v>
      </c>
      <c r="R57" s="332">
        <v>316.9</v>
      </c>
      <c r="S57" s="315">
        <v>898.88</v>
      </c>
      <c r="T57" s="315">
        <v>1697.88</v>
      </c>
      <c r="U57" s="303" t="s">
        <v>1216</v>
      </c>
      <c r="V57" s="303" t="s">
        <v>1217</v>
      </c>
      <c r="W57" s="362" t="s">
        <v>2291</v>
      </c>
      <c r="X57" s="335" t="s">
        <v>2292</v>
      </c>
      <c r="Y57" s="307" t="s">
        <v>2293</v>
      </c>
      <c r="Z57" s="362" t="s">
        <v>2140</v>
      </c>
      <c r="AA57" s="362" t="s">
        <v>2291</v>
      </c>
      <c r="AB57" s="307" t="s">
        <v>2294</v>
      </c>
      <c r="AC57" s="307" t="s">
        <v>1591</v>
      </c>
      <c r="AD57" s="335" t="s">
        <v>2295</v>
      </c>
      <c r="AE57" s="308" t="s">
        <v>2296</v>
      </c>
      <c r="AF57" s="309" t="s">
        <v>2297</v>
      </c>
      <c r="AG57" s="309" t="s">
        <v>1226</v>
      </c>
      <c r="AH57" s="349" t="s">
        <v>2298</v>
      </c>
      <c r="AI57" s="363" t="s">
        <v>2299</v>
      </c>
      <c r="AJ57" s="356" t="s">
        <v>2300</v>
      </c>
      <c r="AK57" s="312" t="s">
        <v>1230</v>
      </c>
      <c r="AL57" s="312" t="s">
        <v>1252</v>
      </c>
    </row>
    <row r="58" ht="15.0" customHeight="1">
      <c r="A58" s="324"/>
      <c r="B58" s="314"/>
      <c r="C58" s="325" t="s">
        <v>2301</v>
      </c>
      <c r="D58" s="303" t="b">
        <v>1</v>
      </c>
      <c r="E58" s="326" t="s">
        <v>2302</v>
      </c>
      <c r="F58" s="328" t="s">
        <v>2303</v>
      </c>
      <c r="G58" s="318" t="s">
        <v>2303</v>
      </c>
      <c r="H58" s="325" t="s">
        <v>2301</v>
      </c>
      <c r="I58" s="313" t="s">
        <v>2304</v>
      </c>
      <c r="J58" s="307" t="s">
        <v>2305</v>
      </c>
      <c r="K58" s="307" t="s">
        <v>2306</v>
      </c>
      <c r="L58" s="307" t="s">
        <v>2307</v>
      </c>
      <c r="M58" s="307" t="s">
        <v>2308</v>
      </c>
      <c r="N58" s="307" t="s">
        <v>2309</v>
      </c>
      <c r="O58" s="329">
        <v>3.95</v>
      </c>
      <c r="P58" s="330">
        <v>8.95</v>
      </c>
      <c r="Q58" s="330">
        <v>36.95</v>
      </c>
      <c r="R58" s="365">
        <v>293.95</v>
      </c>
      <c r="S58" s="333">
        <v>831.95</v>
      </c>
      <c r="T58" s="334">
        <v>1570.95</v>
      </c>
      <c r="U58" s="303" t="s">
        <v>1216</v>
      </c>
      <c r="V58" s="303" t="s">
        <v>1217</v>
      </c>
      <c r="W58" s="305" t="s">
        <v>86</v>
      </c>
      <c r="X58" s="307" t="s">
        <v>2310</v>
      </c>
      <c r="Y58" s="307" t="s">
        <v>1323</v>
      </c>
      <c r="Z58" s="305" t="s">
        <v>334</v>
      </c>
      <c r="AA58" s="342" t="s">
        <v>1686</v>
      </c>
      <c r="AB58" s="336" t="s">
        <v>326</v>
      </c>
      <c r="AC58" s="342" t="s">
        <v>2311</v>
      </c>
      <c r="AD58" s="345" t="s">
        <v>2312</v>
      </c>
      <c r="AE58" s="336" t="s">
        <v>1247</v>
      </c>
      <c r="AF58" s="309" t="s">
        <v>2313</v>
      </c>
      <c r="AG58" s="309" t="s">
        <v>1226</v>
      </c>
      <c r="AH58" s="319" t="s">
        <v>2314</v>
      </c>
      <c r="AI58" s="337" t="s">
        <v>2315</v>
      </c>
      <c r="AJ58" s="338" t="s">
        <v>2316</v>
      </c>
      <c r="AK58" s="312" t="s">
        <v>1230</v>
      </c>
      <c r="AL58" s="312" t="s">
        <v>1334</v>
      </c>
    </row>
    <row r="59" ht="15.0" customHeight="1">
      <c r="A59" s="300"/>
      <c r="B59" s="304"/>
      <c r="C59" s="304" t="s">
        <v>632</v>
      </c>
      <c r="D59" s="303" t="b">
        <v>1</v>
      </c>
      <c r="E59" s="304" t="s">
        <v>2317</v>
      </c>
      <c r="F59" s="303" t="s">
        <v>2318</v>
      </c>
      <c r="G59" s="303" t="s">
        <v>2319</v>
      </c>
      <c r="H59" s="304" t="s">
        <v>632</v>
      </c>
      <c r="I59" s="304" t="s">
        <v>2320</v>
      </c>
      <c r="J59" s="304" t="s">
        <v>2321</v>
      </c>
      <c r="K59" s="304" t="s">
        <v>2322</v>
      </c>
      <c r="L59" s="304" t="s">
        <v>2323</v>
      </c>
      <c r="M59" s="304" t="s">
        <v>2324</v>
      </c>
      <c r="N59" s="304" t="s">
        <v>2325</v>
      </c>
      <c r="O59" s="305">
        <v>4.95</v>
      </c>
      <c r="P59" s="305">
        <v>10.95</v>
      </c>
      <c r="Q59" s="305">
        <v>45.95</v>
      </c>
      <c r="R59" s="315">
        <v>364.95</v>
      </c>
      <c r="S59" s="315">
        <v>1033.95</v>
      </c>
      <c r="T59" s="315">
        <v>1952.95</v>
      </c>
      <c r="U59" s="303" t="s">
        <v>1216</v>
      </c>
      <c r="V59" s="303" t="s">
        <v>1217</v>
      </c>
      <c r="W59" s="305" t="s">
        <v>92</v>
      </c>
      <c r="X59" s="307" t="s">
        <v>2326</v>
      </c>
      <c r="Y59" s="307" t="s">
        <v>280</v>
      </c>
      <c r="Z59" s="305" t="s">
        <v>2327</v>
      </c>
      <c r="AA59" s="305" t="s">
        <v>92</v>
      </c>
      <c r="AB59" s="307" t="s">
        <v>2328</v>
      </c>
      <c r="AC59" s="307" t="s">
        <v>2329</v>
      </c>
      <c r="AD59" s="308" t="s">
        <v>2330</v>
      </c>
      <c r="AE59" s="308" t="s">
        <v>1247</v>
      </c>
      <c r="AF59" s="309" t="s">
        <v>2331</v>
      </c>
      <c r="AG59" s="309" t="s">
        <v>1226</v>
      </c>
      <c r="AH59" s="310" t="s">
        <v>2332</v>
      </c>
      <c r="AI59" s="310" t="s">
        <v>2333</v>
      </c>
      <c r="AJ59" s="310" t="s">
        <v>2334</v>
      </c>
      <c r="AK59" s="312" t="s">
        <v>1230</v>
      </c>
      <c r="AL59" s="312" t="s">
        <v>1252</v>
      </c>
    </row>
    <row r="60" ht="15.0" customHeight="1">
      <c r="A60" s="300"/>
      <c r="B60" s="304"/>
      <c r="C60" s="310" t="s">
        <v>663</v>
      </c>
      <c r="D60" s="303" t="b">
        <v>1</v>
      </c>
      <c r="E60" s="303" t="s">
        <v>2335</v>
      </c>
      <c r="F60" s="303" t="s">
        <v>2336</v>
      </c>
      <c r="G60" s="303" t="s">
        <v>2337</v>
      </c>
      <c r="H60" s="310" t="s">
        <v>663</v>
      </c>
      <c r="I60" s="303" t="s">
        <v>2338</v>
      </c>
      <c r="J60" s="303" t="s">
        <v>2339</v>
      </c>
      <c r="K60" s="303" t="s">
        <v>2340</v>
      </c>
      <c r="L60" s="303" t="s">
        <v>2341</v>
      </c>
      <c r="M60" s="303" t="s">
        <v>2342</v>
      </c>
      <c r="N60" s="303" t="s">
        <v>2343</v>
      </c>
      <c r="O60" s="305">
        <v>3.95</v>
      </c>
      <c r="P60" s="305">
        <v>8.95</v>
      </c>
      <c r="Q60" s="305">
        <v>29.95</v>
      </c>
      <c r="R60" s="315">
        <v>237.95</v>
      </c>
      <c r="S60" s="315">
        <v>673.95</v>
      </c>
      <c r="T60" s="315">
        <v>1272.95</v>
      </c>
      <c r="U60" s="303" t="s">
        <v>1216</v>
      </c>
      <c r="V60" s="303" t="s">
        <v>1217</v>
      </c>
      <c r="W60" s="305" t="s">
        <v>89</v>
      </c>
      <c r="X60" s="307" t="s">
        <v>2344</v>
      </c>
      <c r="Y60" s="307" t="s">
        <v>1220</v>
      </c>
      <c r="Z60" s="305" t="s">
        <v>314</v>
      </c>
      <c r="AA60" s="305" t="s">
        <v>2345</v>
      </c>
      <c r="AB60" s="307" t="s">
        <v>2346</v>
      </c>
      <c r="AC60" s="307" t="s">
        <v>2347</v>
      </c>
      <c r="AD60" s="308" t="s">
        <v>2348</v>
      </c>
      <c r="AE60" s="308" t="s">
        <v>2349</v>
      </c>
      <c r="AF60" s="309" t="s">
        <v>2350</v>
      </c>
      <c r="AG60" s="309" t="s">
        <v>1226</v>
      </c>
      <c r="AH60" s="310" t="s">
        <v>2351</v>
      </c>
      <c r="AI60" s="310" t="s">
        <v>2352</v>
      </c>
      <c r="AJ60" s="311" t="s">
        <v>2353</v>
      </c>
      <c r="AK60" s="312" t="s">
        <v>1230</v>
      </c>
      <c r="AL60" s="312" t="s">
        <v>1252</v>
      </c>
    </row>
    <row r="61" ht="15.0" customHeight="1">
      <c r="A61" s="324"/>
      <c r="B61" s="352"/>
      <c r="C61" s="349" t="s">
        <v>2354</v>
      </c>
      <c r="D61" s="303" t="b">
        <v>1</v>
      </c>
      <c r="E61" s="326" t="s">
        <v>2355</v>
      </c>
      <c r="F61" s="327" t="s">
        <v>2356</v>
      </c>
      <c r="G61" s="327" t="s">
        <v>2357</v>
      </c>
      <c r="H61" s="349" t="s">
        <v>2354</v>
      </c>
      <c r="I61" s="327" t="s">
        <v>2358</v>
      </c>
      <c r="J61" s="327" t="s">
        <v>2359</v>
      </c>
      <c r="K61" s="327" t="s">
        <v>2360</v>
      </c>
      <c r="L61" s="327" t="s">
        <v>2361</v>
      </c>
      <c r="M61" s="327" t="s">
        <v>2362</v>
      </c>
      <c r="N61" s="327" t="s">
        <v>2363</v>
      </c>
      <c r="O61" s="305">
        <v>4.95</v>
      </c>
      <c r="P61" s="305">
        <v>14.95</v>
      </c>
      <c r="Q61" s="305">
        <v>48.95</v>
      </c>
      <c r="R61" s="315">
        <v>388.95</v>
      </c>
      <c r="S61" s="315">
        <v>1101.95</v>
      </c>
      <c r="T61" s="315">
        <v>2080.95</v>
      </c>
      <c r="U61" s="303" t="s">
        <v>1216</v>
      </c>
      <c r="V61" s="303" t="s">
        <v>1217</v>
      </c>
      <c r="W61" s="305" t="s">
        <v>98</v>
      </c>
      <c r="X61" s="307" t="s">
        <v>2364</v>
      </c>
      <c r="Y61" s="307" t="s">
        <v>1323</v>
      </c>
      <c r="Z61" s="353" t="s">
        <v>2365</v>
      </c>
      <c r="AA61" s="353" t="s">
        <v>2220</v>
      </c>
      <c r="AB61" s="348" t="s">
        <v>2366</v>
      </c>
      <c r="AC61" s="307" t="s">
        <v>2367</v>
      </c>
      <c r="AD61" s="348" t="s">
        <v>2368</v>
      </c>
      <c r="AE61" s="348" t="s">
        <v>2369</v>
      </c>
      <c r="AF61" s="309" t="s">
        <v>2370</v>
      </c>
      <c r="AG61" s="309" t="s">
        <v>1226</v>
      </c>
      <c r="AH61" s="310" t="s">
        <v>2371</v>
      </c>
      <c r="AI61" s="349" t="s">
        <v>2372</v>
      </c>
      <c r="AJ61" s="349" t="s">
        <v>2373</v>
      </c>
      <c r="AK61" s="312" t="s">
        <v>1535</v>
      </c>
      <c r="AL61" s="312" t="s">
        <v>1334</v>
      </c>
    </row>
    <row r="62" ht="15.0" customHeight="1">
      <c r="A62" s="324"/>
      <c r="B62" s="352"/>
      <c r="C62" s="349" t="s">
        <v>2374</v>
      </c>
      <c r="D62" s="303" t="b">
        <v>1</v>
      </c>
      <c r="E62" s="326" t="s">
        <v>2375</v>
      </c>
      <c r="F62" s="327" t="s">
        <v>2376</v>
      </c>
      <c r="G62" s="327" t="s">
        <v>2377</v>
      </c>
      <c r="H62" s="349" t="s">
        <v>2374</v>
      </c>
      <c r="I62" s="327" t="s">
        <v>2378</v>
      </c>
      <c r="J62" s="307" t="s">
        <v>2379</v>
      </c>
      <c r="K62" s="307" t="s">
        <v>2380</v>
      </c>
      <c r="L62" s="307" t="s">
        <v>2381</v>
      </c>
      <c r="M62" s="307" t="s">
        <v>2382</v>
      </c>
      <c r="N62" s="307" t="s">
        <v>2383</v>
      </c>
      <c r="O62" s="305">
        <v>3.95</v>
      </c>
      <c r="P62" s="305">
        <v>10.95</v>
      </c>
      <c r="Q62" s="305">
        <v>48.95</v>
      </c>
      <c r="R62" s="315">
        <v>388.95</v>
      </c>
      <c r="S62" s="315">
        <v>1101.95</v>
      </c>
      <c r="T62" s="315">
        <v>2080.95</v>
      </c>
      <c r="U62" s="303" t="s">
        <v>1216</v>
      </c>
      <c r="V62" s="303" t="s">
        <v>1217</v>
      </c>
      <c r="W62" s="305" t="s">
        <v>2384</v>
      </c>
      <c r="X62" s="307" t="s">
        <v>2385</v>
      </c>
      <c r="Y62" s="307" t="s">
        <v>1323</v>
      </c>
      <c r="Z62" s="353" t="s">
        <v>328</v>
      </c>
      <c r="AA62" s="344" t="s">
        <v>2386</v>
      </c>
      <c r="AB62" s="348" t="s">
        <v>2387</v>
      </c>
      <c r="AC62" s="344" t="s">
        <v>2388</v>
      </c>
      <c r="AD62" s="348" t="s">
        <v>2389</v>
      </c>
      <c r="AE62" s="348" t="s">
        <v>2390</v>
      </c>
      <c r="AF62" s="309" t="s">
        <v>2391</v>
      </c>
      <c r="AG62" s="309" t="s">
        <v>1226</v>
      </c>
      <c r="AH62" s="349" t="s">
        <v>2392</v>
      </c>
      <c r="AI62" s="349" t="s">
        <v>2393</v>
      </c>
      <c r="AJ62" s="349" t="s">
        <v>2394</v>
      </c>
      <c r="AK62" s="312" t="s">
        <v>1230</v>
      </c>
      <c r="AL62" s="312" t="s">
        <v>1334</v>
      </c>
    </row>
    <row r="63" ht="15.0" customHeight="1">
      <c r="A63" s="324"/>
      <c r="B63" s="352"/>
      <c r="C63" s="319" t="s">
        <v>2395</v>
      </c>
      <c r="D63" s="303" t="b">
        <v>1</v>
      </c>
      <c r="E63" s="327" t="s">
        <v>2396</v>
      </c>
      <c r="F63" s="327" t="s">
        <v>2397</v>
      </c>
      <c r="G63" s="327" t="s">
        <v>2398</v>
      </c>
      <c r="H63" s="319" t="s">
        <v>2395</v>
      </c>
      <c r="I63" s="327" t="s">
        <v>2399</v>
      </c>
      <c r="J63" s="327" t="s">
        <v>2400</v>
      </c>
      <c r="K63" s="327" t="s">
        <v>2401</v>
      </c>
      <c r="L63" s="327" t="s">
        <v>2402</v>
      </c>
      <c r="M63" s="327" t="s">
        <v>2403</v>
      </c>
      <c r="N63" s="327" t="s">
        <v>2404</v>
      </c>
      <c r="O63" s="305">
        <v>4.95</v>
      </c>
      <c r="P63" s="305">
        <v>14.95</v>
      </c>
      <c r="Q63" s="305">
        <v>67.95</v>
      </c>
      <c r="R63" s="315">
        <v>539.95</v>
      </c>
      <c r="S63" s="315">
        <v>1528.95</v>
      </c>
      <c r="T63" s="315">
        <v>2887.95</v>
      </c>
      <c r="U63" s="303" t="s">
        <v>1216</v>
      </c>
      <c r="V63" s="303" t="s">
        <v>1217</v>
      </c>
      <c r="W63" s="305" t="s">
        <v>1344</v>
      </c>
      <c r="X63" s="307" t="s">
        <v>2405</v>
      </c>
      <c r="Y63" s="307" t="s">
        <v>1323</v>
      </c>
      <c r="Z63" s="307" t="s">
        <v>2406</v>
      </c>
      <c r="AA63" s="353" t="s">
        <v>1325</v>
      </c>
      <c r="AB63" s="344" t="s">
        <v>2407</v>
      </c>
      <c r="AC63" s="344" t="s">
        <v>2408</v>
      </c>
      <c r="AD63" s="348" t="s">
        <v>2409</v>
      </c>
      <c r="AE63" s="307" t="s">
        <v>2390</v>
      </c>
      <c r="AF63" s="309" t="s">
        <v>2410</v>
      </c>
      <c r="AG63" s="309" t="s">
        <v>1226</v>
      </c>
      <c r="AH63" s="310" t="s">
        <v>2411</v>
      </c>
      <c r="AI63" s="351" t="s">
        <v>2412</v>
      </c>
      <c r="AJ63" s="366" t="s">
        <v>2413</v>
      </c>
      <c r="AK63" s="312" t="s">
        <v>1230</v>
      </c>
      <c r="AL63" s="312" t="s">
        <v>1334</v>
      </c>
    </row>
    <row r="64" ht="15.0" customHeight="1">
      <c r="A64" s="300"/>
      <c r="B64" s="304"/>
      <c r="C64" s="304" t="s">
        <v>667</v>
      </c>
      <c r="D64" s="303" t="b">
        <v>1</v>
      </c>
      <c r="E64" s="304" t="s">
        <v>2414</v>
      </c>
      <c r="F64" s="303" t="s">
        <v>2415</v>
      </c>
      <c r="G64" s="303" t="s">
        <v>2416</v>
      </c>
      <c r="H64" s="304" t="s">
        <v>667</v>
      </c>
      <c r="I64" s="304" t="s">
        <v>2417</v>
      </c>
      <c r="J64" s="304" t="s">
        <v>2418</v>
      </c>
      <c r="K64" s="304" t="s">
        <v>2419</v>
      </c>
      <c r="L64" s="304" t="s">
        <v>2420</v>
      </c>
      <c r="M64" s="304" t="s">
        <v>2421</v>
      </c>
      <c r="N64" s="304" t="s">
        <v>2422</v>
      </c>
      <c r="O64" s="305">
        <v>4.95</v>
      </c>
      <c r="P64" s="305">
        <v>12.95</v>
      </c>
      <c r="Q64" s="305">
        <v>39.95</v>
      </c>
      <c r="R64" s="315">
        <v>316.95</v>
      </c>
      <c r="S64" s="315">
        <v>898.95</v>
      </c>
      <c r="T64" s="315">
        <v>1697.95</v>
      </c>
      <c r="U64" s="303" t="s">
        <v>1216</v>
      </c>
      <c r="V64" s="303" t="s">
        <v>1217</v>
      </c>
      <c r="W64" s="305" t="s">
        <v>2238</v>
      </c>
      <c r="X64" s="307" t="s">
        <v>2423</v>
      </c>
      <c r="Y64" s="307" t="s">
        <v>1704</v>
      </c>
      <c r="Z64" s="305" t="s">
        <v>2160</v>
      </c>
      <c r="AA64" s="305" t="s">
        <v>2238</v>
      </c>
      <c r="AB64" s="307" t="s">
        <v>2424</v>
      </c>
      <c r="AC64" s="307" t="s">
        <v>2425</v>
      </c>
      <c r="AD64" s="308" t="s">
        <v>2426</v>
      </c>
      <c r="AE64" s="308" t="s">
        <v>2427</v>
      </c>
      <c r="AF64" s="309" t="s">
        <v>2428</v>
      </c>
      <c r="AG64" s="309" t="s">
        <v>1226</v>
      </c>
      <c r="AH64" s="310" t="s">
        <v>2429</v>
      </c>
      <c r="AI64" s="310" t="s">
        <v>2430</v>
      </c>
      <c r="AJ64" s="310" t="s">
        <v>2431</v>
      </c>
      <c r="AK64" s="312" t="s">
        <v>1230</v>
      </c>
      <c r="AL64" s="312" t="s">
        <v>1252</v>
      </c>
    </row>
    <row r="65" ht="15.0" customHeight="1">
      <c r="A65" s="300"/>
      <c r="B65" s="304"/>
      <c r="C65" s="304" t="s">
        <v>665</v>
      </c>
      <c r="D65" s="303" t="b">
        <v>1</v>
      </c>
      <c r="E65" s="303" t="s">
        <v>2432</v>
      </c>
      <c r="F65" s="303" t="s">
        <v>2433</v>
      </c>
      <c r="G65" s="303" t="s">
        <v>2434</v>
      </c>
      <c r="H65" s="304" t="s">
        <v>665</v>
      </c>
      <c r="I65" s="303" t="s">
        <v>2435</v>
      </c>
      <c r="J65" s="303" t="s">
        <v>2436</v>
      </c>
      <c r="K65" s="303" t="s">
        <v>2437</v>
      </c>
      <c r="L65" s="303" t="s">
        <v>2438</v>
      </c>
      <c r="M65" s="303" t="s">
        <v>2439</v>
      </c>
      <c r="N65" s="303" t="s">
        <v>2440</v>
      </c>
      <c r="O65" s="305">
        <v>3.95</v>
      </c>
      <c r="P65" s="305">
        <v>12.95</v>
      </c>
      <c r="Q65" s="305">
        <v>64.95</v>
      </c>
      <c r="R65" s="315">
        <v>515.95</v>
      </c>
      <c r="S65" s="315">
        <v>1461.95</v>
      </c>
      <c r="T65" s="315">
        <v>2760.95</v>
      </c>
      <c r="U65" s="303" t="s">
        <v>1216</v>
      </c>
      <c r="V65" s="303" t="s">
        <v>1217</v>
      </c>
      <c r="W65" s="305" t="s">
        <v>2441</v>
      </c>
      <c r="X65" s="307" t="s">
        <v>2442</v>
      </c>
      <c r="Y65" s="307" t="s">
        <v>280</v>
      </c>
      <c r="Z65" s="305" t="s">
        <v>2443</v>
      </c>
      <c r="AA65" s="305" t="s">
        <v>2444</v>
      </c>
      <c r="AB65" s="307" t="s">
        <v>2445</v>
      </c>
      <c r="AC65" s="307" t="s">
        <v>2446</v>
      </c>
      <c r="AD65" s="307" t="s">
        <v>2447</v>
      </c>
      <c r="AE65" s="307" t="s">
        <v>2448</v>
      </c>
      <c r="AF65" s="309" t="s">
        <v>2449</v>
      </c>
      <c r="AG65" s="309" t="s">
        <v>1226</v>
      </c>
      <c r="AH65" s="367" t="s">
        <v>2450</v>
      </c>
      <c r="AI65" s="367" t="s">
        <v>2451</v>
      </c>
      <c r="AJ65" s="367" t="s">
        <v>2452</v>
      </c>
      <c r="AK65" s="312" t="s">
        <v>1230</v>
      </c>
      <c r="AL65" s="312" t="s">
        <v>1252</v>
      </c>
    </row>
    <row r="66" ht="15.0" customHeight="1">
      <c r="A66" s="357"/>
      <c r="B66" s="304"/>
      <c r="C66" s="304" t="s">
        <v>627</v>
      </c>
      <c r="D66" s="303" t="b">
        <v>1</v>
      </c>
      <c r="E66" s="303" t="s">
        <v>2453</v>
      </c>
      <c r="F66" s="303" t="s">
        <v>2454</v>
      </c>
      <c r="G66" s="303" t="s">
        <v>2455</v>
      </c>
      <c r="H66" s="304" t="s">
        <v>627</v>
      </c>
      <c r="I66" s="303" t="s">
        <v>2456</v>
      </c>
      <c r="J66" s="303" t="s">
        <v>2457</v>
      </c>
      <c r="K66" s="303" t="s">
        <v>2458</v>
      </c>
      <c r="L66" s="303" t="s">
        <v>2459</v>
      </c>
      <c r="M66" s="303" t="s">
        <v>2460</v>
      </c>
      <c r="N66" s="303" t="s">
        <v>2461</v>
      </c>
      <c r="O66" s="305">
        <v>4.95</v>
      </c>
      <c r="P66" s="305">
        <v>14.95</v>
      </c>
      <c r="Q66" s="305">
        <v>72.95</v>
      </c>
      <c r="R66" s="315">
        <v>578.95</v>
      </c>
      <c r="S66" s="315">
        <v>1641.95</v>
      </c>
      <c r="T66" s="315">
        <v>3100.95</v>
      </c>
      <c r="U66" s="303" t="s">
        <v>1216</v>
      </c>
      <c r="V66" s="322" t="s">
        <v>2462</v>
      </c>
      <c r="W66" s="305" t="s">
        <v>92</v>
      </c>
      <c r="X66" s="307" t="s">
        <v>2463</v>
      </c>
      <c r="Y66" s="307" t="s">
        <v>1704</v>
      </c>
      <c r="Z66" s="305" t="s">
        <v>2464</v>
      </c>
      <c r="AA66" s="305" t="s">
        <v>2465</v>
      </c>
      <c r="AB66" s="307" t="s">
        <v>2466</v>
      </c>
      <c r="AC66" s="307" t="s">
        <v>2467</v>
      </c>
      <c r="AD66" s="308" t="s">
        <v>2468</v>
      </c>
      <c r="AE66" s="308" t="s">
        <v>1247</v>
      </c>
      <c r="AF66" s="309" t="s">
        <v>2469</v>
      </c>
      <c r="AG66" s="309" t="s">
        <v>1226</v>
      </c>
      <c r="AH66" s="310" t="s">
        <v>2470</v>
      </c>
      <c r="AI66" s="310" t="s">
        <v>2471</v>
      </c>
      <c r="AJ66" s="310" t="s">
        <v>2472</v>
      </c>
      <c r="AK66" s="312" t="s">
        <v>1230</v>
      </c>
      <c r="AL66" s="312" t="s">
        <v>1252</v>
      </c>
    </row>
    <row r="67" ht="15.0" customHeight="1">
      <c r="A67" s="300"/>
      <c r="B67" s="304"/>
      <c r="C67" s="304" t="s">
        <v>669</v>
      </c>
      <c r="D67" s="303" t="b">
        <v>1</v>
      </c>
      <c r="E67" s="304" t="s">
        <v>2473</v>
      </c>
      <c r="F67" s="303" t="s">
        <v>2474</v>
      </c>
      <c r="G67" s="303" t="s">
        <v>2475</v>
      </c>
      <c r="H67" s="304" t="s">
        <v>669</v>
      </c>
      <c r="I67" s="304" t="s">
        <v>2476</v>
      </c>
      <c r="J67" s="304" t="s">
        <v>2477</v>
      </c>
      <c r="K67" s="304" t="s">
        <v>2478</v>
      </c>
      <c r="L67" s="304" t="s">
        <v>2479</v>
      </c>
      <c r="M67" s="304" t="s">
        <v>2480</v>
      </c>
      <c r="N67" s="304" t="s">
        <v>2481</v>
      </c>
      <c r="O67" s="305">
        <v>4.95</v>
      </c>
      <c r="P67" s="305">
        <v>10.95</v>
      </c>
      <c r="Q67" s="305">
        <v>37.95</v>
      </c>
      <c r="R67" s="315">
        <v>301.95</v>
      </c>
      <c r="S67" s="315">
        <v>853.95</v>
      </c>
      <c r="T67" s="315">
        <v>1612.95</v>
      </c>
      <c r="U67" s="303" t="s">
        <v>1216</v>
      </c>
      <c r="V67" s="303" t="s">
        <v>1217</v>
      </c>
      <c r="W67" s="305" t="s">
        <v>83</v>
      </c>
      <c r="X67" s="307" t="s">
        <v>2482</v>
      </c>
      <c r="Y67" s="307" t="s">
        <v>1704</v>
      </c>
      <c r="Z67" s="307" t="s">
        <v>2483</v>
      </c>
      <c r="AA67" s="305" t="s">
        <v>2484</v>
      </c>
      <c r="AB67" s="307" t="s">
        <v>2485</v>
      </c>
      <c r="AC67" s="307" t="s">
        <v>2486</v>
      </c>
      <c r="AD67" s="308" t="s">
        <v>2487</v>
      </c>
      <c r="AE67" s="308" t="s">
        <v>2488</v>
      </c>
      <c r="AF67" s="309" t="s">
        <v>2489</v>
      </c>
      <c r="AG67" s="309" t="s">
        <v>1226</v>
      </c>
      <c r="AH67" s="310" t="s">
        <v>2490</v>
      </c>
      <c r="AI67" s="310" t="s">
        <v>2491</v>
      </c>
      <c r="AJ67" s="310" t="s">
        <v>2492</v>
      </c>
      <c r="AK67" s="312" t="s">
        <v>1230</v>
      </c>
      <c r="AL67" s="312" t="s">
        <v>1252</v>
      </c>
    </row>
    <row r="68" ht="15.0" customHeight="1">
      <c r="A68" s="300"/>
      <c r="B68" s="304"/>
      <c r="C68" s="304" t="s">
        <v>672</v>
      </c>
      <c r="D68" s="303" t="b">
        <v>1</v>
      </c>
      <c r="E68" s="303" t="s">
        <v>2493</v>
      </c>
      <c r="F68" s="303" t="s">
        <v>2494</v>
      </c>
      <c r="G68" s="303" t="s">
        <v>2495</v>
      </c>
      <c r="H68" s="304" t="s">
        <v>672</v>
      </c>
      <c r="I68" s="303" t="s">
        <v>2496</v>
      </c>
      <c r="J68" s="303" t="s">
        <v>2497</v>
      </c>
      <c r="K68" s="303" t="s">
        <v>2498</v>
      </c>
      <c r="L68" s="303" t="s">
        <v>2499</v>
      </c>
      <c r="M68" s="303" t="s">
        <v>2500</v>
      </c>
      <c r="N68" s="303" t="s">
        <v>2501</v>
      </c>
      <c r="O68" s="305">
        <v>4.95</v>
      </c>
      <c r="P68" s="305">
        <v>14.95</v>
      </c>
      <c r="Q68" s="305">
        <v>79.95</v>
      </c>
      <c r="R68" s="315">
        <v>634.95</v>
      </c>
      <c r="S68" s="315">
        <v>1798.95</v>
      </c>
      <c r="T68" s="315">
        <v>3397.95</v>
      </c>
      <c r="U68" s="303" t="s">
        <v>1216</v>
      </c>
      <c r="V68" s="303" t="s">
        <v>1217</v>
      </c>
      <c r="W68" s="305" t="s">
        <v>83</v>
      </c>
      <c r="X68" s="307" t="s">
        <v>2502</v>
      </c>
      <c r="Y68" s="307" t="s">
        <v>1220</v>
      </c>
      <c r="Z68" s="305" t="s">
        <v>2503</v>
      </c>
      <c r="AA68" s="346" t="s">
        <v>83</v>
      </c>
      <c r="AB68" s="307" t="s">
        <v>2504</v>
      </c>
      <c r="AC68" s="307" t="s">
        <v>2505</v>
      </c>
      <c r="AD68" s="308" t="s">
        <v>2506</v>
      </c>
      <c r="AE68" s="308" t="s">
        <v>2507</v>
      </c>
      <c r="AF68" s="309" t="s">
        <v>2508</v>
      </c>
      <c r="AG68" s="309" t="s">
        <v>1226</v>
      </c>
      <c r="AH68" s="310" t="s">
        <v>2509</v>
      </c>
      <c r="AI68" s="310" t="s">
        <v>2510</v>
      </c>
      <c r="AJ68" s="310" t="s">
        <v>2511</v>
      </c>
      <c r="AK68" s="312" t="s">
        <v>1230</v>
      </c>
      <c r="AL68" s="312" t="s">
        <v>1252</v>
      </c>
    </row>
    <row r="69" ht="15.0" customHeight="1">
      <c r="A69" s="357"/>
      <c r="B69" s="304"/>
      <c r="C69" s="304" t="s">
        <v>604</v>
      </c>
      <c r="D69" s="303" t="b">
        <v>1</v>
      </c>
      <c r="E69" s="303" t="s">
        <v>2512</v>
      </c>
      <c r="F69" s="303" t="s">
        <v>2513</v>
      </c>
      <c r="G69" s="303" t="s">
        <v>2514</v>
      </c>
      <c r="H69" s="304" t="s">
        <v>604</v>
      </c>
      <c r="I69" s="303" t="s">
        <v>2515</v>
      </c>
      <c r="J69" s="303" t="s">
        <v>2516</v>
      </c>
      <c r="K69" s="303" t="s">
        <v>2517</v>
      </c>
      <c r="L69" s="303" t="s">
        <v>2518</v>
      </c>
      <c r="M69" s="303" t="s">
        <v>2519</v>
      </c>
      <c r="N69" s="303" t="s">
        <v>2520</v>
      </c>
      <c r="O69" s="305">
        <v>4.95</v>
      </c>
      <c r="P69" s="305">
        <v>12.95</v>
      </c>
      <c r="Q69" s="305">
        <v>62.95</v>
      </c>
      <c r="R69" s="315">
        <v>499.95</v>
      </c>
      <c r="S69" s="315">
        <v>1416.95</v>
      </c>
      <c r="T69" s="315">
        <v>2675.95</v>
      </c>
      <c r="U69" s="303" t="s">
        <v>1216</v>
      </c>
      <c r="V69" s="303" t="s">
        <v>1217</v>
      </c>
      <c r="W69" s="305" t="s">
        <v>2521</v>
      </c>
      <c r="X69" s="307" t="s">
        <v>2522</v>
      </c>
      <c r="Y69" s="307" t="s">
        <v>280</v>
      </c>
      <c r="Z69" s="305" t="s">
        <v>1769</v>
      </c>
      <c r="AA69" s="305" t="s">
        <v>2523</v>
      </c>
      <c r="AB69" s="307" t="s">
        <v>2524</v>
      </c>
      <c r="AC69" s="307" t="s">
        <v>2525</v>
      </c>
      <c r="AD69" s="308" t="s">
        <v>2526</v>
      </c>
      <c r="AE69" s="308" t="s">
        <v>1351</v>
      </c>
      <c r="AF69" s="309" t="s">
        <v>2527</v>
      </c>
      <c r="AG69" s="309" t="s">
        <v>1226</v>
      </c>
      <c r="AH69" s="310" t="s">
        <v>2528</v>
      </c>
      <c r="AI69" s="310" t="s">
        <v>2529</v>
      </c>
      <c r="AJ69" s="310" t="s">
        <v>2530</v>
      </c>
      <c r="AK69" s="312" t="s">
        <v>1230</v>
      </c>
      <c r="AL69" s="312" t="s">
        <v>1252</v>
      </c>
    </row>
    <row r="70" ht="15.0" customHeight="1">
      <c r="A70" s="300"/>
      <c r="B70" s="304"/>
      <c r="C70" s="304" t="s">
        <v>673</v>
      </c>
      <c r="D70" s="303" t="b">
        <v>1</v>
      </c>
      <c r="E70" s="303" t="s">
        <v>2531</v>
      </c>
      <c r="F70" s="303" t="s">
        <v>2532</v>
      </c>
      <c r="G70" s="303" t="s">
        <v>2533</v>
      </c>
      <c r="H70" s="304" t="s">
        <v>673</v>
      </c>
      <c r="I70" s="303" t="s">
        <v>2534</v>
      </c>
      <c r="J70" s="303" t="s">
        <v>2535</v>
      </c>
      <c r="K70" s="303" t="s">
        <v>2536</v>
      </c>
      <c r="L70" s="303" t="s">
        <v>2537</v>
      </c>
      <c r="M70" s="303" t="s">
        <v>2538</v>
      </c>
      <c r="N70" s="303" t="s">
        <v>2539</v>
      </c>
      <c r="O70" s="305">
        <v>3.95</v>
      </c>
      <c r="P70" s="305">
        <v>8.95</v>
      </c>
      <c r="Q70" s="305">
        <v>38.95</v>
      </c>
      <c r="R70" s="315">
        <v>308.95</v>
      </c>
      <c r="S70" s="315">
        <v>876.95</v>
      </c>
      <c r="T70" s="315">
        <v>1655.95</v>
      </c>
      <c r="U70" s="303" t="s">
        <v>1216</v>
      </c>
      <c r="V70" s="303" t="s">
        <v>1217</v>
      </c>
      <c r="W70" s="305" t="s">
        <v>86</v>
      </c>
      <c r="X70" s="307" t="s">
        <v>2540</v>
      </c>
      <c r="Y70" s="307" t="s">
        <v>280</v>
      </c>
      <c r="Z70" s="305" t="s">
        <v>2541</v>
      </c>
      <c r="AA70" s="305" t="s">
        <v>2542</v>
      </c>
      <c r="AB70" s="307" t="s">
        <v>2543</v>
      </c>
      <c r="AC70" s="307" t="s">
        <v>2544</v>
      </c>
      <c r="AD70" s="307" t="s">
        <v>2545</v>
      </c>
      <c r="AE70" s="307" t="s">
        <v>1247</v>
      </c>
      <c r="AF70" s="309" t="s">
        <v>2546</v>
      </c>
      <c r="AG70" s="309" t="s">
        <v>1226</v>
      </c>
      <c r="AH70" s="310" t="s">
        <v>2547</v>
      </c>
      <c r="AI70" s="368" t="s">
        <v>2548</v>
      </c>
      <c r="AJ70" s="368" t="s">
        <v>2549</v>
      </c>
      <c r="AK70" s="312" t="s">
        <v>1230</v>
      </c>
      <c r="AL70" s="312" t="s">
        <v>1252</v>
      </c>
    </row>
    <row r="71" ht="15.0" customHeight="1">
      <c r="A71" s="324"/>
      <c r="B71" s="314"/>
      <c r="C71" s="325" t="s">
        <v>2550</v>
      </c>
      <c r="D71" s="303" t="b">
        <v>1</v>
      </c>
      <c r="E71" s="326" t="s">
        <v>2551</v>
      </c>
      <c r="F71" s="327" t="s">
        <v>2552</v>
      </c>
      <c r="G71" s="327" t="s">
        <v>2552</v>
      </c>
      <c r="H71" s="325" t="s">
        <v>2550</v>
      </c>
      <c r="I71" s="327" t="s">
        <v>2553</v>
      </c>
      <c r="J71" s="327" t="s">
        <v>2554</v>
      </c>
      <c r="K71" s="327" t="s">
        <v>2555</v>
      </c>
      <c r="L71" s="327" t="s">
        <v>2556</v>
      </c>
      <c r="M71" s="327" t="s">
        <v>2557</v>
      </c>
      <c r="N71" s="327" t="s">
        <v>2558</v>
      </c>
      <c r="O71" s="329">
        <v>4.95</v>
      </c>
      <c r="P71" s="330">
        <v>14.95</v>
      </c>
      <c r="Q71" s="331">
        <v>62.95</v>
      </c>
      <c r="R71" s="332">
        <v>499.95</v>
      </c>
      <c r="S71" s="333">
        <v>1416.95</v>
      </c>
      <c r="T71" s="334">
        <v>2675.95</v>
      </c>
      <c r="U71" s="303" t="s">
        <v>1216</v>
      </c>
      <c r="V71" s="303" t="s">
        <v>1217</v>
      </c>
      <c r="W71" s="305" t="s">
        <v>86</v>
      </c>
      <c r="X71" s="307" t="s">
        <v>2559</v>
      </c>
      <c r="Y71" s="307" t="s">
        <v>1323</v>
      </c>
      <c r="Z71" s="305" t="s">
        <v>1366</v>
      </c>
      <c r="AA71" s="307" t="s">
        <v>1686</v>
      </c>
      <c r="AB71" s="342" t="s">
        <v>2560</v>
      </c>
      <c r="AC71" s="344" t="s">
        <v>2561</v>
      </c>
      <c r="AD71" s="336" t="s">
        <v>2562</v>
      </c>
      <c r="AE71" s="336" t="s">
        <v>2563</v>
      </c>
      <c r="AF71" s="309" t="s">
        <v>2564</v>
      </c>
      <c r="AG71" s="309" t="s">
        <v>1226</v>
      </c>
      <c r="AH71" s="319" t="s">
        <v>2565</v>
      </c>
      <c r="AI71" s="319" t="s">
        <v>2566</v>
      </c>
      <c r="AJ71" s="356" t="s">
        <v>2567</v>
      </c>
      <c r="AK71" s="312" t="s">
        <v>1230</v>
      </c>
      <c r="AL71" s="312" t="s">
        <v>1334</v>
      </c>
    </row>
    <row r="72" ht="29.25" customHeight="1">
      <c r="A72" s="300"/>
      <c r="B72" s="304"/>
      <c r="C72" s="304" t="s">
        <v>639</v>
      </c>
      <c r="D72" s="303" t="b">
        <v>1</v>
      </c>
      <c r="E72" s="303" t="s">
        <v>2568</v>
      </c>
      <c r="F72" s="303" t="s">
        <v>2569</v>
      </c>
      <c r="G72" s="303" t="s">
        <v>2570</v>
      </c>
      <c r="H72" s="304" t="s">
        <v>639</v>
      </c>
      <c r="I72" s="303" t="s">
        <v>2571</v>
      </c>
      <c r="J72" s="303" t="s">
        <v>2572</v>
      </c>
      <c r="K72" s="303" t="s">
        <v>2573</v>
      </c>
      <c r="L72" s="303" t="s">
        <v>2574</v>
      </c>
      <c r="M72" s="303" t="s">
        <v>2575</v>
      </c>
      <c r="N72" s="303" t="s">
        <v>2576</v>
      </c>
      <c r="O72" s="305">
        <v>3.95</v>
      </c>
      <c r="P72" s="305">
        <v>8.95</v>
      </c>
      <c r="Q72" s="305">
        <v>39.95</v>
      </c>
      <c r="R72" s="315">
        <v>316.95</v>
      </c>
      <c r="S72" s="315">
        <v>898.95</v>
      </c>
      <c r="T72" s="315">
        <v>1697.95</v>
      </c>
      <c r="U72" s="303" t="s">
        <v>1216</v>
      </c>
      <c r="V72" s="303" t="s">
        <v>1217</v>
      </c>
      <c r="W72" s="305" t="s">
        <v>1524</v>
      </c>
      <c r="X72" s="307" t="s">
        <v>2577</v>
      </c>
      <c r="Y72" s="307" t="s">
        <v>2578</v>
      </c>
      <c r="Z72" s="305" t="s">
        <v>314</v>
      </c>
      <c r="AA72" s="305" t="s">
        <v>2579</v>
      </c>
      <c r="AB72" s="307" t="s">
        <v>2580</v>
      </c>
      <c r="AC72" s="307" t="s">
        <v>2581</v>
      </c>
      <c r="AD72" s="308" t="s">
        <v>2582</v>
      </c>
      <c r="AE72" s="308" t="s">
        <v>1247</v>
      </c>
      <c r="AF72" s="309" t="s">
        <v>2583</v>
      </c>
      <c r="AG72" s="309" t="s">
        <v>1226</v>
      </c>
      <c r="AH72" s="310" t="s">
        <v>2584</v>
      </c>
      <c r="AI72" s="310" t="s">
        <v>2585</v>
      </c>
      <c r="AJ72" s="310" t="s">
        <v>2586</v>
      </c>
      <c r="AK72" s="312" t="s">
        <v>1230</v>
      </c>
      <c r="AL72" s="312" t="s">
        <v>1252</v>
      </c>
    </row>
    <row r="73" ht="38.25" customHeight="1">
      <c r="A73" s="324"/>
      <c r="B73" s="352"/>
      <c r="C73" s="349" t="s">
        <v>2587</v>
      </c>
      <c r="D73" s="303" t="b">
        <v>1</v>
      </c>
      <c r="E73" s="327" t="s">
        <v>2588</v>
      </c>
      <c r="F73" s="327" t="s">
        <v>2589</v>
      </c>
      <c r="G73" s="327" t="s">
        <v>2590</v>
      </c>
      <c r="H73" s="349" t="s">
        <v>2587</v>
      </c>
      <c r="I73" s="327" t="s">
        <v>2591</v>
      </c>
      <c r="J73" s="327" t="s">
        <v>2592</v>
      </c>
      <c r="K73" s="327" t="s">
        <v>2593</v>
      </c>
      <c r="L73" s="327" t="s">
        <v>2594</v>
      </c>
      <c r="M73" s="327" t="s">
        <v>2595</v>
      </c>
      <c r="N73" s="327" t="s">
        <v>2596</v>
      </c>
      <c r="O73" s="305">
        <v>4.95</v>
      </c>
      <c r="P73" s="305">
        <v>14.95</v>
      </c>
      <c r="Q73" s="305">
        <v>64.95</v>
      </c>
      <c r="R73" s="315">
        <v>515.95</v>
      </c>
      <c r="S73" s="315">
        <v>1461.95</v>
      </c>
      <c r="T73" s="315">
        <v>2760.95</v>
      </c>
      <c r="U73" s="303" t="s">
        <v>1216</v>
      </c>
      <c r="V73" s="303" t="s">
        <v>1217</v>
      </c>
      <c r="W73" s="305" t="s">
        <v>1218</v>
      </c>
      <c r="X73" s="307" t="s">
        <v>2597</v>
      </c>
      <c r="Y73" s="307" t="s">
        <v>1323</v>
      </c>
      <c r="Z73" s="353" t="s">
        <v>2365</v>
      </c>
      <c r="AA73" s="353" t="s">
        <v>2138</v>
      </c>
      <c r="AB73" s="344" t="s">
        <v>2598</v>
      </c>
      <c r="AC73" s="344" t="s">
        <v>2599</v>
      </c>
      <c r="AD73" s="348" t="s">
        <v>2600</v>
      </c>
      <c r="AE73" s="369" t="s">
        <v>2601</v>
      </c>
      <c r="AF73" s="309" t="s">
        <v>2602</v>
      </c>
      <c r="AG73" s="309" t="s">
        <v>1226</v>
      </c>
      <c r="AH73" s="349" t="s">
        <v>2603</v>
      </c>
      <c r="AI73" s="351" t="s">
        <v>2604</v>
      </c>
      <c r="AJ73" s="370" t="s">
        <v>2605</v>
      </c>
      <c r="AK73" s="312" t="s">
        <v>1230</v>
      </c>
      <c r="AL73" s="312" t="s">
        <v>1334</v>
      </c>
    </row>
    <row r="74" ht="27.75" customHeight="1">
      <c r="A74" s="357"/>
      <c r="B74" s="304"/>
      <c r="C74" s="304" t="s">
        <v>2606</v>
      </c>
      <c r="D74" s="303" t="b">
        <v>1</v>
      </c>
      <c r="E74" s="303" t="s">
        <v>2607</v>
      </c>
      <c r="F74" s="303" t="s">
        <v>2608</v>
      </c>
      <c r="G74" s="303" t="s">
        <v>2609</v>
      </c>
      <c r="H74" s="304" t="s">
        <v>2606</v>
      </c>
      <c r="I74" s="303" t="s">
        <v>2610</v>
      </c>
      <c r="J74" s="303" t="s">
        <v>2611</v>
      </c>
      <c r="K74" s="303" t="s">
        <v>2612</v>
      </c>
      <c r="L74" s="303" t="s">
        <v>2613</v>
      </c>
      <c r="M74" s="303" t="s">
        <v>2614</v>
      </c>
      <c r="N74" s="303" t="s">
        <v>2615</v>
      </c>
      <c r="O74" s="305">
        <v>4.95</v>
      </c>
      <c r="P74" s="305">
        <v>12.95</v>
      </c>
      <c r="Q74" s="305">
        <v>56.95</v>
      </c>
      <c r="R74" s="315">
        <v>451.95</v>
      </c>
      <c r="S74" s="315">
        <v>1281.95</v>
      </c>
      <c r="T74" s="315">
        <v>2420.95</v>
      </c>
      <c r="U74" s="303" t="s">
        <v>1216</v>
      </c>
      <c r="V74" s="303" t="s">
        <v>1217</v>
      </c>
      <c r="W74" s="305" t="s">
        <v>92</v>
      </c>
      <c r="X74" s="307" t="s">
        <v>2616</v>
      </c>
      <c r="Y74" s="307" t="s">
        <v>280</v>
      </c>
      <c r="Z74" s="305" t="s">
        <v>2617</v>
      </c>
      <c r="AA74" s="346" t="s">
        <v>92</v>
      </c>
      <c r="AB74" s="307" t="s">
        <v>2618</v>
      </c>
      <c r="AC74" s="307" t="s">
        <v>2619</v>
      </c>
      <c r="AD74" s="308" t="s">
        <v>2620</v>
      </c>
      <c r="AE74" s="308" t="s">
        <v>1351</v>
      </c>
      <c r="AF74" s="309" t="s">
        <v>2621</v>
      </c>
      <c r="AG74" s="309" t="s">
        <v>1226</v>
      </c>
      <c r="AH74" s="310" t="s">
        <v>2622</v>
      </c>
      <c r="AI74" s="310" t="s">
        <v>2623</v>
      </c>
      <c r="AJ74" s="310" t="s">
        <v>2624</v>
      </c>
      <c r="AK74" s="312" t="s">
        <v>1230</v>
      </c>
      <c r="AL74" s="312" t="s">
        <v>1252</v>
      </c>
    </row>
    <row r="75" ht="33.75" customHeight="1">
      <c r="A75" s="300"/>
      <c r="B75" s="304"/>
      <c r="C75" s="310" t="s">
        <v>674</v>
      </c>
      <c r="D75" s="303" t="b">
        <v>1</v>
      </c>
      <c r="E75" s="303" t="s">
        <v>2625</v>
      </c>
      <c r="F75" s="303" t="s">
        <v>2626</v>
      </c>
      <c r="G75" s="303" t="s">
        <v>2627</v>
      </c>
      <c r="H75" s="310" t="s">
        <v>674</v>
      </c>
      <c r="I75" s="303" t="s">
        <v>2628</v>
      </c>
      <c r="J75" s="303" t="s">
        <v>2629</v>
      </c>
      <c r="K75" s="303" t="s">
        <v>2630</v>
      </c>
      <c r="L75" s="303" t="s">
        <v>2631</v>
      </c>
      <c r="M75" s="303" t="s">
        <v>2632</v>
      </c>
      <c r="N75" s="303" t="s">
        <v>2633</v>
      </c>
      <c r="O75" s="305">
        <v>4.95</v>
      </c>
      <c r="P75" s="305">
        <v>12.94</v>
      </c>
      <c r="Q75" s="305">
        <v>66.95</v>
      </c>
      <c r="R75" s="315">
        <v>531.95</v>
      </c>
      <c r="S75" s="315">
        <v>1506.95</v>
      </c>
      <c r="T75" s="315">
        <v>2845.95</v>
      </c>
      <c r="U75" s="303" t="s">
        <v>1216</v>
      </c>
      <c r="V75" s="303" t="s">
        <v>1217</v>
      </c>
      <c r="W75" s="305" t="s">
        <v>95</v>
      </c>
      <c r="X75" s="307" t="s">
        <v>2634</v>
      </c>
      <c r="Y75" s="307" t="s">
        <v>280</v>
      </c>
      <c r="Z75" s="305" t="s">
        <v>2635</v>
      </c>
      <c r="AA75" s="305" t="s">
        <v>2636</v>
      </c>
      <c r="AB75" s="307" t="s">
        <v>2637</v>
      </c>
      <c r="AC75" s="307" t="s">
        <v>2638</v>
      </c>
      <c r="AD75" s="308" t="s">
        <v>2639</v>
      </c>
      <c r="AE75" s="308" t="s">
        <v>1351</v>
      </c>
      <c r="AF75" s="309" t="s">
        <v>2640</v>
      </c>
      <c r="AG75" s="309" t="s">
        <v>1226</v>
      </c>
      <c r="AH75" s="310" t="s">
        <v>2641</v>
      </c>
      <c r="AI75" s="310" t="s">
        <v>2642</v>
      </c>
      <c r="AJ75" s="310" t="s">
        <v>2643</v>
      </c>
      <c r="AK75" s="312" t="s">
        <v>1230</v>
      </c>
      <c r="AL75" s="312" t="s">
        <v>1252</v>
      </c>
    </row>
    <row r="76" ht="39.75" customHeight="1">
      <c r="A76" s="300"/>
      <c r="B76" s="304"/>
      <c r="C76" s="304" t="s">
        <v>610</v>
      </c>
      <c r="D76" s="303" t="b">
        <v>1</v>
      </c>
      <c r="E76" s="304" t="s">
        <v>2644</v>
      </c>
      <c r="F76" s="303" t="s">
        <v>2645</v>
      </c>
      <c r="G76" s="303" t="s">
        <v>2646</v>
      </c>
      <c r="H76" s="304" t="s">
        <v>610</v>
      </c>
      <c r="I76" s="304" t="s">
        <v>2647</v>
      </c>
      <c r="J76" s="304" t="s">
        <v>2648</v>
      </c>
      <c r="K76" s="304" t="s">
        <v>2649</v>
      </c>
      <c r="L76" s="304" t="s">
        <v>2650</v>
      </c>
      <c r="M76" s="304" t="s">
        <v>2651</v>
      </c>
      <c r="N76" s="304" t="s">
        <v>2652</v>
      </c>
      <c r="O76" s="305">
        <v>3.95</v>
      </c>
      <c r="P76" s="305">
        <v>8.95</v>
      </c>
      <c r="Q76" s="305">
        <v>32.95</v>
      </c>
      <c r="R76" s="315">
        <v>261.95</v>
      </c>
      <c r="S76" s="315">
        <v>741.95</v>
      </c>
      <c r="T76" s="315">
        <v>1400.95</v>
      </c>
      <c r="U76" s="303" t="s">
        <v>1216</v>
      </c>
      <c r="V76" s="303" t="s">
        <v>1217</v>
      </c>
      <c r="W76" s="305" t="s">
        <v>2653</v>
      </c>
      <c r="X76" s="307" t="s">
        <v>2654</v>
      </c>
      <c r="Y76" s="307" t="s">
        <v>1704</v>
      </c>
      <c r="Z76" s="305" t="s">
        <v>2655</v>
      </c>
      <c r="AA76" s="305" t="s">
        <v>2653</v>
      </c>
      <c r="AB76" s="307" t="s">
        <v>2656</v>
      </c>
      <c r="AC76" s="307" t="s">
        <v>2657</v>
      </c>
      <c r="AD76" s="308" t="s">
        <v>2658</v>
      </c>
      <c r="AE76" s="308" t="s">
        <v>1247</v>
      </c>
      <c r="AF76" s="309" t="s">
        <v>2659</v>
      </c>
      <c r="AG76" s="309" t="s">
        <v>1226</v>
      </c>
      <c r="AH76" s="310" t="s">
        <v>2660</v>
      </c>
      <c r="AI76" s="310" t="s">
        <v>2661</v>
      </c>
      <c r="AJ76" s="310" t="s">
        <v>2662</v>
      </c>
      <c r="AK76" s="312" t="s">
        <v>1230</v>
      </c>
      <c r="AL76" s="312" t="s">
        <v>1252</v>
      </c>
    </row>
    <row r="77" ht="33.75" customHeight="1">
      <c r="A77" s="300"/>
      <c r="B77" s="304"/>
      <c r="C77" s="304" t="s">
        <v>693</v>
      </c>
      <c r="D77" s="303" t="b">
        <v>1</v>
      </c>
      <c r="E77" s="303" t="s">
        <v>2663</v>
      </c>
      <c r="F77" s="303" t="s">
        <v>2664</v>
      </c>
      <c r="G77" s="303" t="s">
        <v>2665</v>
      </c>
      <c r="H77" s="304" t="s">
        <v>693</v>
      </c>
      <c r="I77" s="303" t="s">
        <v>2666</v>
      </c>
      <c r="J77" s="303" t="s">
        <v>2667</v>
      </c>
      <c r="K77" s="303" t="s">
        <v>2668</v>
      </c>
      <c r="L77" s="303" t="s">
        <v>2669</v>
      </c>
      <c r="M77" s="303" t="s">
        <v>2670</v>
      </c>
      <c r="N77" s="303" t="s">
        <v>2671</v>
      </c>
      <c r="O77" s="305">
        <v>4.95</v>
      </c>
      <c r="P77" s="305">
        <v>12.95</v>
      </c>
      <c r="Q77" s="305">
        <v>59.95</v>
      </c>
      <c r="R77" s="315">
        <v>475.95</v>
      </c>
      <c r="S77" s="315">
        <v>1348.95</v>
      </c>
      <c r="T77" s="315">
        <v>2547.95</v>
      </c>
      <c r="U77" s="303" t="s">
        <v>1216</v>
      </c>
      <c r="V77" s="322" t="s">
        <v>2462</v>
      </c>
      <c r="W77" s="305" t="s">
        <v>2672</v>
      </c>
      <c r="X77" s="307" t="s">
        <v>2673</v>
      </c>
      <c r="Y77" s="307" t="s">
        <v>280</v>
      </c>
      <c r="Z77" s="305" t="s">
        <v>74</v>
      </c>
      <c r="AA77" s="305" t="s">
        <v>2672</v>
      </c>
      <c r="AB77" s="307" t="s">
        <v>2674</v>
      </c>
      <c r="AC77" s="307" t="s">
        <v>2675</v>
      </c>
      <c r="AD77" s="308" t="s">
        <v>2676</v>
      </c>
      <c r="AE77" s="308" t="s">
        <v>1351</v>
      </c>
      <c r="AF77" s="309" t="s">
        <v>2677</v>
      </c>
      <c r="AG77" s="309" t="s">
        <v>1226</v>
      </c>
      <c r="AH77" s="310" t="s">
        <v>2678</v>
      </c>
      <c r="AI77" s="310" t="s">
        <v>2679</v>
      </c>
      <c r="AJ77" s="310" t="s">
        <v>2680</v>
      </c>
      <c r="AK77" s="312" t="s">
        <v>1230</v>
      </c>
      <c r="AL77" s="312" t="s">
        <v>1252</v>
      </c>
    </row>
    <row r="78" ht="33.75" customHeight="1">
      <c r="A78" s="300"/>
      <c r="B78" s="304"/>
      <c r="C78" s="304" t="s">
        <v>676</v>
      </c>
      <c r="D78" s="303" t="b">
        <v>1</v>
      </c>
      <c r="E78" s="303" t="s">
        <v>2681</v>
      </c>
      <c r="F78" s="303" t="s">
        <v>2682</v>
      </c>
      <c r="G78" s="303" t="s">
        <v>2683</v>
      </c>
      <c r="H78" s="304" t="s">
        <v>676</v>
      </c>
      <c r="I78" s="303" t="s">
        <v>2684</v>
      </c>
      <c r="J78" s="303" t="s">
        <v>2685</v>
      </c>
      <c r="K78" s="303" t="s">
        <v>2686</v>
      </c>
      <c r="L78" s="303" t="s">
        <v>2687</v>
      </c>
      <c r="M78" s="303" t="s">
        <v>2688</v>
      </c>
      <c r="N78" s="303" t="s">
        <v>2689</v>
      </c>
      <c r="O78" s="305">
        <v>3.95</v>
      </c>
      <c r="P78" s="305">
        <v>8.95</v>
      </c>
      <c r="Q78" s="305">
        <v>33.95</v>
      </c>
      <c r="R78" s="315">
        <v>269.95</v>
      </c>
      <c r="S78" s="315">
        <v>763.95</v>
      </c>
      <c r="T78" s="315">
        <v>1442.95</v>
      </c>
      <c r="U78" s="303" t="s">
        <v>1216</v>
      </c>
      <c r="V78" s="322" t="s">
        <v>2462</v>
      </c>
      <c r="W78" s="305" t="s">
        <v>86</v>
      </c>
      <c r="X78" s="307" t="s">
        <v>2690</v>
      </c>
      <c r="Y78" s="307" t="s">
        <v>1704</v>
      </c>
      <c r="Z78" s="305" t="s">
        <v>2691</v>
      </c>
      <c r="AA78" s="305" t="s">
        <v>2692</v>
      </c>
      <c r="AB78" s="307" t="s">
        <v>2693</v>
      </c>
      <c r="AC78" s="307" t="s">
        <v>2694</v>
      </c>
      <c r="AD78" s="308" t="s">
        <v>2695</v>
      </c>
      <c r="AE78" s="308" t="s">
        <v>2296</v>
      </c>
      <c r="AF78" s="309" t="s">
        <v>2696</v>
      </c>
      <c r="AG78" s="309" t="s">
        <v>1226</v>
      </c>
      <c r="AH78" s="310" t="s">
        <v>2697</v>
      </c>
      <c r="AI78" s="310" t="s">
        <v>2698</v>
      </c>
      <c r="AJ78" s="310" t="s">
        <v>2698</v>
      </c>
      <c r="AK78" s="312" t="s">
        <v>1230</v>
      </c>
      <c r="AL78" s="312" t="s">
        <v>1252</v>
      </c>
    </row>
    <row r="79" ht="33.75" customHeight="1">
      <c r="A79" s="324"/>
      <c r="B79" s="314"/>
      <c r="C79" s="325" t="s">
        <v>2699</v>
      </c>
      <c r="D79" s="303" t="b">
        <v>1</v>
      </c>
      <c r="E79" s="326" t="s">
        <v>2700</v>
      </c>
      <c r="F79" s="327" t="s">
        <v>2701</v>
      </c>
      <c r="G79" s="327" t="s">
        <v>2701</v>
      </c>
      <c r="H79" s="325" t="s">
        <v>2699</v>
      </c>
      <c r="I79" s="327" t="s">
        <v>2702</v>
      </c>
      <c r="J79" s="327" t="s">
        <v>2703</v>
      </c>
      <c r="K79" s="327" t="s">
        <v>2704</v>
      </c>
      <c r="L79" s="327" t="s">
        <v>2705</v>
      </c>
      <c r="M79" s="327" t="s">
        <v>2706</v>
      </c>
      <c r="N79" s="327" t="s">
        <v>2707</v>
      </c>
      <c r="O79" s="329">
        <v>3.95</v>
      </c>
      <c r="P79" s="330">
        <v>8.95</v>
      </c>
      <c r="Q79" s="330">
        <v>36.95</v>
      </c>
      <c r="R79" s="365">
        <v>293.95</v>
      </c>
      <c r="S79" s="333">
        <v>831.95</v>
      </c>
      <c r="T79" s="334">
        <v>1570.95</v>
      </c>
      <c r="U79" s="303" t="s">
        <v>1216</v>
      </c>
      <c r="V79" s="303" t="s">
        <v>1217</v>
      </c>
      <c r="W79" s="305" t="s">
        <v>86</v>
      </c>
      <c r="X79" s="307" t="s">
        <v>2708</v>
      </c>
      <c r="Y79" s="307" t="s">
        <v>1323</v>
      </c>
      <c r="Z79" s="305" t="s">
        <v>334</v>
      </c>
      <c r="AA79" s="342" t="s">
        <v>1686</v>
      </c>
      <c r="AB79" s="342" t="s">
        <v>338</v>
      </c>
      <c r="AC79" s="342" t="s">
        <v>2709</v>
      </c>
      <c r="AD79" s="345" t="s">
        <v>2710</v>
      </c>
      <c r="AE79" s="336" t="s">
        <v>1247</v>
      </c>
      <c r="AF79" s="309" t="s">
        <v>2711</v>
      </c>
      <c r="AG79" s="309" t="s">
        <v>1226</v>
      </c>
      <c r="AH79" s="319" t="s">
        <v>2712</v>
      </c>
      <c r="AI79" s="337" t="s">
        <v>2713</v>
      </c>
      <c r="AJ79" s="310" t="s">
        <v>2714</v>
      </c>
      <c r="AK79" s="312" t="s">
        <v>1230</v>
      </c>
      <c r="AL79" s="312" t="s">
        <v>1334</v>
      </c>
    </row>
    <row r="80" ht="33.75" customHeight="1">
      <c r="A80" s="300"/>
      <c r="B80" s="304"/>
      <c r="C80" s="313" t="s">
        <v>677</v>
      </c>
      <c r="D80" s="303" t="b">
        <v>1</v>
      </c>
      <c r="E80" s="303" t="s">
        <v>2715</v>
      </c>
      <c r="F80" s="303" t="s">
        <v>2716</v>
      </c>
      <c r="G80" s="303" t="s">
        <v>2717</v>
      </c>
      <c r="H80" s="313" t="s">
        <v>677</v>
      </c>
      <c r="I80" s="303" t="s">
        <v>2718</v>
      </c>
      <c r="J80" s="303" t="s">
        <v>2719</v>
      </c>
      <c r="K80" s="303" t="s">
        <v>2720</v>
      </c>
      <c r="L80" s="303" t="s">
        <v>2721</v>
      </c>
      <c r="M80" s="303" t="s">
        <v>2722</v>
      </c>
      <c r="N80" s="303" t="s">
        <v>2723</v>
      </c>
      <c r="O80" s="305">
        <v>4.95</v>
      </c>
      <c r="P80" s="305">
        <v>10.95</v>
      </c>
      <c r="Q80" s="305">
        <v>35.95</v>
      </c>
      <c r="R80" s="315">
        <v>285.95</v>
      </c>
      <c r="S80" s="315">
        <v>808.95</v>
      </c>
      <c r="T80" s="315">
        <v>1527.95</v>
      </c>
      <c r="U80" s="303" t="s">
        <v>1216</v>
      </c>
      <c r="V80" s="303" t="s">
        <v>1217</v>
      </c>
      <c r="W80" s="305" t="s">
        <v>2724</v>
      </c>
      <c r="X80" s="307" t="s">
        <v>2725</v>
      </c>
      <c r="Y80" s="307" t="s">
        <v>1220</v>
      </c>
      <c r="Z80" s="305" t="s">
        <v>2726</v>
      </c>
      <c r="AA80" s="305" t="s">
        <v>1347</v>
      </c>
      <c r="AB80" s="307" t="s">
        <v>2727</v>
      </c>
      <c r="AC80" s="307" t="s">
        <v>2728</v>
      </c>
      <c r="AD80" s="307" t="s">
        <v>2729</v>
      </c>
      <c r="AE80" s="307" t="s">
        <v>1247</v>
      </c>
      <c r="AF80" s="309" t="s">
        <v>2730</v>
      </c>
      <c r="AG80" s="309" t="s">
        <v>1226</v>
      </c>
      <c r="AH80" s="347" t="s">
        <v>2731</v>
      </c>
      <c r="AI80" s="347" t="s">
        <v>2732</v>
      </c>
      <c r="AJ80" s="347" t="s">
        <v>2733</v>
      </c>
      <c r="AK80" s="312" t="s">
        <v>1230</v>
      </c>
      <c r="AL80" s="312" t="s">
        <v>1252</v>
      </c>
    </row>
    <row r="81" ht="33.75" customHeight="1">
      <c r="A81" s="300"/>
      <c r="B81" s="304"/>
      <c r="C81" s="338" t="s">
        <v>2734</v>
      </c>
      <c r="D81" s="303" t="b">
        <v>1</v>
      </c>
      <c r="E81" s="339" t="s">
        <v>2735</v>
      </c>
      <c r="F81" s="303" t="s">
        <v>2736</v>
      </c>
      <c r="G81" s="303" t="s">
        <v>2737</v>
      </c>
      <c r="H81" s="371" t="s">
        <v>2738</v>
      </c>
      <c r="I81" s="327" t="s">
        <v>2739</v>
      </c>
      <c r="J81" s="327" t="s">
        <v>2740</v>
      </c>
      <c r="K81" s="303" t="s">
        <v>2741</v>
      </c>
      <c r="L81" s="327" t="s">
        <v>2742</v>
      </c>
      <c r="M81" s="327" t="s">
        <v>2743</v>
      </c>
      <c r="N81" s="327" t="s">
        <v>2744</v>
      </c>
      <c r="O81" s="330">
        <v>3.95</v>
      </c>
      <c r="P81" s="330">
        <v>8.95</v>
      </c>
      <c r="Q81" s="331">
        <v>36.95</v>
      </c>
      <c r="R81" s="340">
        <v>293.11</v>
      </c>
      <c r="S81" s="341">
        <v>831.38</v>
      </c>
      <c r="T81" s="341">
        <v>1570.38</v>
      </c>
      <c r="U81" s="303" t="s">
        <v>1216</v>
      </c>
      <c r="V81" s="303" t="s">
        <v>1217</v>
      </c>
      <c r="W81" s="342" t="s">
        <v>2745</v>
      </c>
      <c r="X81" s="336" t="s">
        <v>2746</v>
      </c>
      <c r="Y81" s="307" t="s">
        <v>1323</v>
      </c>
      <c r="Z81" s="342" t="s">
        <v>1387</v>
      </c>
      <c r="AA81" s="342" t="s">
        <v>2745</v>
      </c>
      <c r="AB81" s="307" t="s">
        <v>2747</v>
      </c>
      <c r="AC81" s="342" t="s">
        <v>2748</v>
      </c>
      <c r="AD81" s="336" t="s">
        <v>2749</v>
      </c>
      <c r="AE81" s="336" t="s">
        <v>2750</v>
      </c>
      <c r="AF81" s="309" t="s">
        <v>2751</v>
      </c>
      <c r="AG81" s="309" t="s">
        <v>1226</v>
      </c>
      <c r="AH81" s="319" t="s">
        <v>2752</v>
      </c>
      <c r="AI81" s="319" t="s">
        <v>1172</v>
      </c>
      <c r="AJ81" s="325" t="s">
        <v>1172</v>
      </c>
      <c r="AK81" s="343" t="s">
        <v>1395</v>
      </c>
      <c r="AL81" s="312" t="s">
        <v>1252</v>
      </c>
    </row>
    <row r="82" ht="33.75" customHeight="1">
      <c r="A82" s="357"/>
      <c r="B82" s="304"/>
      <c r="C82" s="310" t="s">
        <v>678</v>
      </c>
      <c r="D82" s="303" t="b">
        <v>1</v>
      </c>
      <c r="E82" s="303" t="s">
        <v>2753</v>
      </c>
      <c r="F82" s="303" t="s">
        <v>2754</v>
      </c>
      <c r="G82" s="303" t="s">
        <v>2755</v>
      </c>
      <c r="H82" s="310" t="s">
        <v>678</v>
      </c>
      <c r="I82" s="303" t="s">
        <v>2756</v>
      </c>
      <c r="J82" s="303" t="s">
        <v>2757</v>
      </c>
      <c r="K82" s="303" t="s">
        <v>2758</v>
      </c>
      <c r="L82" s="303" t="s">
        <v>2759</v>
      </c>
      <c r="M82" s="303" t="s">
        <v>2760</v>
      </c>
      <c r="N82" s="303" t="s">
        <v>2761</v>
      </c>
      <c r="O82" s="305">
        <v>4.95</v>
      </c>
      <c r="P82" s="305">
        <v>12.95</v>
      </c>
      <c r="Q82" s="305">
        <v>55.95</v>
      </c>
      <c r="R82" s="315">
        <v>443.95</v>
      </c>
      <c r="S82" s="315">
        <v>1258.95</v>
      </c>
      <c r="T82" s="315">
        <v>2377.95</v>
      </c>
      <c r="U82" s="303" t="s">
        <v>1216</v>
      </c>
      <c r="V82" s="303" t="s">
        <v>1217</v>
      </c>
      <c r="W82" s="305" t="s">
        <v>2762</v>
      </c>
      <c r="X82" s="307" t="s">
        <v>2763</v>
      </c>
      <c r="Y82" s="307" t="s">
        <v>1220</v>
      </c>
      <c r="Z82" s="305" t="s">
        <v>1769</v>
      </c>
      <c r="AA82" s="305" t="s">
        <v>2764</v>
      </c>
      <c r="AB82" s="307" t="s">
        <v>338</v>
      </c>
      <c r="AC82" s="307" t="s">
        <v>2765</v>
      </c>
      <c r="AD82" s="308" t="s">
        <v>2766</v>
      </c>
      <c r="AE82" s="308" t="s">
        <v>1351</v>
      </c>
      <c r="AF82" s="309" t="s">
        <v>2767</v>
      </c>
      <c r="AG82" s="309" t="s">
        <v>1226</v>
      </c>
      <c r="AH82" s="310" t="s">
        <v>2768</v>
      </c>
      <c r="AI82" s="310" t="s">
        <v>2769</v>
      </c>
      <c r="AJ82" s="310" t="s">
        <v>2770</v>
      </c>
      <c r="AK82" s="312" t="s">
        <v>1230</v>
      </c>
      <c r="AL82" s="312" t="s">
        <v>1252</v>
      </c>
    </row>
    <row r="83" ht="33.75" customHeight="1">
      <c r="A83" s="300"/>
      <c r="B83" s="304"/>
      <c r="C83" s="313" t="s">
        <v>651</v>
      </c>
      <c r="D83" s="303" t="b">
        <v>1</v>
      </c>
      <c r="E83" s="303" t="s">
        <v>2771</v>
      </c>
      <c r="F83" s="303" t="s">
        <v>2772</v>
      </c>
      <c r="G83" s="303" t="s">
        <v>2773</v>
      </c>
      <c r="H83" s="313" t="s">
        <v>651</v>
      </c>
      <c r="I83" s="303" t="s">
        <v>2774</v>
      </c>
      <c r="J83" s="303" t="s">
        <v>2775</v>
      </c>
      <c r="K83" s="303" t="s">
        <v>2776</v>
      </c>
      <c r="L83" s="303" t="s">
        <v>2777</v>
      </c>
      <c r="M83" s="303" t="s">
        <v>2778</v>
      </c>
      <c r="N83" s="303" t="s">
        <v>2779</v>
      </c>
      <c r="O83" s="305">
        <v>4.95</v>
      </c>
      <c r="P83" s="305">
        <v>14.95</v>
      </c>
      <c r="Q83" s="305">
        <v>69.95</v>
      </c>
      <c r="R83" s="315">
        <v>554.95</v>
      </c>
      <c r="S83" s="315">
        <v>1573.95</v>
      </c>
      <c r="T83" s="315">
        <v>2972.95</v>
      </c>
      <c r="U83" s="303" t="s">
        <v>1216</v>
      </c>
      <c r="V83" s="303" t="s">
        <v>1217</v>
      </c>
      <c r="W83" s="305" t="s">
        <v>77</v>
      </c>
      <c r="X83" s="307" t="s">
        <v>2780</v>
      </c>
      <c r="Y83" s="307" t="s">
        <v>1220</v>
      </c>
      <c r="Z83" s="305" t="s">
        <v>2160</v>
      </c>
      <c r="AA83" s="305" t="s">
        <v>2781</v>
      </c>
      <c r="AB83" s="307" t="s">
        <v>2782</v>
      </c>
      <c r="AC83" s="307" t="s">
        <v>2783</v>
      </c>
      <c r="AD83" s="308" t="s">
        <v>2784</v>
      </c>
      <c r="AE83" s="308" t="s">
        <v>1865</v>
      </c>
      <c r="AF83" s="309" t="s">
        <v>2785</v>
      </c>
      <c r="AG83" s="309" t="s">
        <v>1226</v>
      </c>
      <c r="AH83" s="310" t="s">
        <v>2786</v>
      </c>
      <c r="AI83" s="310" t="s">
        <v>2787</v>
      </c>
      <c r="AJ83" s="310" t="s">
        <v>2787</v>
      </c>
      <c r="AK83" s="312" t="s">
        <v>1230</v>
      </c>
      <c r="AL83" s="312" t="s">
        <v>1252</v>
      </c>
    </row>
    <row r="84" ht="33.75" customHeight="1">
      <c r="A84" s="300"/>
      <c r="B84" s="304"/>
      <c r="C84" s="304" t="s">
        <v>680</v>
      </c>
      <c r="D84" s="303" t="b">
        <v>1</v>
      </c>
      <c r="E84" s="303" t="s">
        <v>2788</v>
      </c>
      <c r="F84" s="303" t="s">
        <v>2789</v>
      </c>
      <c r="G84" s="303" t="s">
        <v>2790</v>
      </c>
      <c r="H84" s="304" t="s">
        <v>680</v>
      </c>
      <c r="I84" s="303" t="s">
        <v>2791</v>
      </c>
      <c r="J84" s="303" t="s">
        <v>2792</v>
      </c>
      <c r="K84" s="303" t="s">
        <v>2793</v>
      </c>
      <c r="L84" s="303" t="s">
        <v>2794</v>
      </c>
      <c r="M84" s="303" t="s">
        <v>2795</v>
      </c>
      <c r="N84" s="303" t="s">
        <v>2796</v>
      </c>
      <c r="O84" s="305">
        <v>3.95</v>
      </c>
      <c r="P84" s="305">
        <v>8.95</v>
      </c>
      <c r="Q84" s="305">
        <v>32.95</v>
      </c>
      <c r="R84" s="315">
        <v>261.95</v>
      </c>
      <c r="S84" s="315">
        <v>741.95</v>
      </c>
      <c r="T84" s="315">
        <v>1400.95</v>
      </c>
      <c r="U84" s="303" t="s">
        <v>1216</v>
      </c>
      <c r="V84" s="303" t="s">
        <v>1217</v>
      </c>
      <c r="W84" s="305" t="s">
        <v>315</v>
      </c>
      <c r="X84" s="307" t="s">
        <v>2797</v>
      </c>
      <c r="Y84" s="307" t="s">
        <v>1220</v>
      </c>
      <c r="Z84" s="305" t="s">
        <v>321</v>
      </c>
      <c r="AA84" s="305" t="s">
        <v>315</v>
      </c>
      <c r="AB84" s="307" t="s">
        <v>2798</v>
      </c>
      <c r="AC84" s="307" t="s">
        <v>2799</v>
      </c>
      <c r="AD84" s="308" t="s">
        <v>2800</v>
      </c>
      <c r="AE84" s="308" t="s">
        <v>1247</v>
      </c>
      <c r="AF84" s="309" t="s">
        <v>2801</v>
      </c>
      <c r="AG84" s="309" t="s">
        <v>1226</v>
      </c>
      <c r="AH84" s="310" t="s">
        <v>2802</v>
      </c>
      <c r="AI84" s="310" t="s">
        <v>2803</v>
      </c>
      <c r="AJ84" s="310" t="s">
        <v>2804</v>
      </c>
      <c r="AK84" s="312" t="s">
        <v>1230</v>
      </c>
      <c r="AL84" s="312" t="s">
        <v>1252</v>
      </c>
    </row>
    <row r="85" ht="33.75" customHeight="1">
      <c r="A85" s="324"/>
      <c r="B85" s="314"/>
      <c r="C85" s="325" t="s">
        <v>2805</v>
      </c>
      <c r="D85" s="303" t="b">
        <v>1</v>
      </c>
      <c r="E85" s="326" t="s">
        <v>2806</v>
      </c>
      <c r="F85" s="327" t="s">
        <v>2807</v>
      </c>
      <c r="G85" s="327" t="s">
        <v>2808</v>
      </c>
      <c r="H85" s="325" t="s">
        <v>2805</v>
      </c>
      <c r="I85" s="327" t="s">
        <v>2809</v>
      </c>
      <c r="J85" s="327" t="s">
        <v>2810</v>
      </c>
      <c r="K85" s="327" t="s">
        <v>2811</v>
      </c>
      <c r="L85" s="327" t="s">
        <v>2812</v>
      </c>
      <c r="M85" s="327" t="s">
        <v>2813</v>
      </c>
      <c r="N85" s="327" t="s">
        <v>2814</v>
      </c>
      <c r="O85" s="329">
        <v>4.95</v>
      </c>
      <c r="P85" s="330">
        <v>14.95</v>
      </c>
      <c r="Q85" s="331">
        <v>62.95</v>
      </c>
      <c r="R85" s="332">
        <v>499.95</v>
      </c>
      <c r="S85" s="333">
        <v>1416.95</v>
      </c>
      <c r="T85" s="334">
        <v>2675.95</v>
      </c>
      <c r="U85" s="303" t="s">
        <v>1216</v>
      </c>
      <c r="V85" s="303" t="s">
        <v>1217</v>
      </c>
      <c r="W85" s="305" t="s">
        <v>86</v>
      </c>
      <c r="X85" s="307" t="s">
        <v>2815</v>
      </c>
      <c r="Y85" s="307" t="s">
        <v>1323</v>
      </c>
      <c r="Z85" s="305" t="s">
        <v>1366</v>
      </c>
      <c r="AA85" s="307" t="s">
        <v>1686</v>
      </c>
      <c r="AB85" s="342" t="s">
        <v>338</v>
      </c>
      <c r="AC85" s="335" t="s">
        <v>2816</v>
      </c>
      <c r="AD85" s="336" t="s">
        <v>2817</v>
      </c>
      <c r="AE85" s="336" t="s">
        <v>1351</v>
      </c>
      <c r="AF85" s="309" t="s">
        <v>2818</v>
      </c>
      <c r="AG85" s="309" t="s">
        <v>1226</v>
      </c>
      <c r="AH85" s="319" t="s">
        <v>2819</v>
      </c>
      <c r="AI85" s="336" t="s">
        <v>2820</v>
      </c>
      <c r="AJ85" s="310" t="s">
        <v>2821</v>
      </c>
      <c r="AK85" s="312" t="s">
        <v>1230</v>
      </c>
      <c r="AL85" s="312" t="s">
        <v>1334</v>
      </c>
    </row>
    <row r="86" ht="33.75" customHeight="1">
      <c r="A86" s="300"/>
      <c r="B86" s="304"/>
      <c r="C86" s="304" t="s">
        <v>2822</v>
      </c>
      <c r="D86" s="303" t="b">
        <v>1</v>
      </c>
      <c r="E86" s="303" t="s">
        <v>2823</v>
      </c>
      <c r="F86" s="303" t="s">
        <v>2824</v>
      </c>
      <c r="G86" s="303" t="s">
        <v>2825</v>
      </c>
      <c r="H86" s="304" t="s">
        <v>2822</v>
      </c>
      <c r="I86" s="303" t="s">
        <v>2826</v>
      </c>
      <c r="J86" s="303" t="s">
        <v>2827</v>
      </c>
      <c r="K86" s="303" t="s">
        <v>2828</v>
      </c>
      <c r="L86" s="303" t="s">
        <v>2829</v>
      </c>
      <c r="M86" s="303" t="s">
        <v>2830</v>
      </c>
      <c r="N86" s="303" t="s">
        <v>2831</v>
      </c>
      <c r="O86" s="305">
        <v>4.95</v>
      </c>
      <c r="P86" s="305">
        <v>10.95</v>
      </c>
      <c r="Q86" s="305">
        <v>45.95</v>
      </c>
      <c r="R86" s="332">
        <v>364.5</v>
      </c>
      <c r="S86" s="315">
        <v>1033.88</v>
      </c>
      <c r="T86" s="315">
        <v>1952.88</v>
      </c>
      <c r="U86" s="303" t="s">
        <v>1216</v>
      </c>
      <c r="V86" s="303" t="s">
        <v>1217</v>
      </c>
      <c r="W86" s="362" t="s">
        <v>1724</v>
      </c>
      <c r="X86" s="335" t="s">
        <v>2832</v>
      </c>
      <c r="Y86" s="307" t="s">
        <v>1323</v>
      </c>
      <c r="Z86" s="362" t="s">
        <v>2833</v>
      </c>
      <c r="AA86" s="362" t="s">
        <v>1724</v>
      </c>
      <c r="AB86" s="307" t="s">
        <v>2834</v>
      </c>
      <c r="AC86" s="307" t="s">
        <v>2835</v>
      </c>
      <c r="AD86" s="335" t="s">
        <v>2836</v>
      </c>
      <c r="AE86" s="308" t="s">
        <v>1351</v>
      </c>
      <c r="AF86" s="309" t="s">
        <v>2837</v>
      </c>
      <c r="AG86" s="309" t="s">
        <v>1226</v>
      </c>
      <c r="AH86" s="349" t="s">
        <v>2838</v>
      </c>
      <c r="AI86" s="363" t="s">
        <v>2839</v>
      </c>
      <c r="AJ86" s="356" t="s">
        <v>2840</v>
      </c>
      <c r="AK86" s="312" t="s">
        <v>1230</v>
      </c>
      <c r="AL86" s="312" t="s">
        <v>1252</v>
      </c>
    </row>
    <row r="87" ht="33.75" customHeight="1">
      <c r="A87" s="300"/>
      <c r="B87" s="304"/>
      <c r="C87" s="304" t="s">
        <v>2841</v>
      </c>
      <c r="D87" s="303" t="b">
        <v>1</v>
      </c>
      <c r="E87" s="304" t="s">
        <v>2842</v>
      </c>
      <c r="F87" s="303" t="s">
        <v>2843</v>
      </c>
      <c r="G87" s="303" t="s">
        <v>2844</v>
      </c>
      <c r="H87" s="304" t="s">
        <v>2841</v>
      </c>
      <c r="I87" s="304" t="s">
        <v>2845</v>
      </c>
      <c r="J87" s="304" t="s">
        <v>2846</v>
      </c>
      <c r="K87" s="304" t="s">
        <v>2847</v>
      </c>
      <c r="L87" s="304" t="s">
        <v>2848</v>
      </c>
      <c r="M87" s="304" t="s">
        <v>2849</v>
      </c>
      <c r="N87" s="304" t="s">
        <v>2850</v>
      </c>
      <c r="O87" s="305">
        <v>4.95</v>
      </c>
      <c r="P87" s="305">
        <v>8.95</v>
      </c>
      <c r="Q87" s="305">
        <v>36.95</v>
      </c>
      <c r="R87" s="315">
        <v>293.95</v>
      </c>
      <c r="S87" s="315">
        <v>831.95</v>
      </c>
      <c r="T87" s="315">
        <v>1570.95</v>
      </c>
      <c r="U87" s="303" t="s">
        <v>1216</v>
      </c>
      <c r="V87" s="303" t="s">
        <v>1217</v>
      </c>
      <c r="W87" s="305" t="s">
        <v>2764</v>
      </c>
      <c r="X87" s="303" t="s">
        <v>2851</v>
      </c>
      <c r="Y87" s="307" t="s">
        <v>1704</v>
      </c>
      <c r="Z87" s="305" t="s">
        <v>2852</v>
      </c>
      <c r="AA87" s="305" t="s">
        <v>2764</v>
      </c>
      <c r="AB87" s="307" t="s">
        <v>2853</v>
      </c>
      <c r="AC87" s="307" t="s">
        <v>2854</v>
      </c>
      <c r="AD87" s="308" t="s">
        <v>2855</v>
      </c>
      <c r="AE87" s="308" t="s">
        <v>1247</v>
      </c>
      <c r="AF87" s="309" t="s">
        <v>2856</v>
      </c>
      <c r="AG87" s="309" t="s">
        <v>1226</v>
      </c>
      <c r="AH87" s="310" t="s">
        <v>1632</v>
      </c>
      <c r="AI87" s="310" t="s">
        <v>2857</v>
      </c>
      <c r="AJ87" s="310" t="s">
        <v>2858</v>
      </c>
      <c r="AK87" s="312" t="s">
        <v>1230</v>
      </c>
      <c r="AL87" s="312" t="s">
        <v>1252</v>
      </c>
    </row>
    <row r="88" ht="33.75" customHeight="1">
      <c r="A88" s="300"/>
      <c r="B88" s="304"/>
      <c r="C88" s="310" t="s">
        <v>691</v>
      </c>
      <c r="D88" s="303" t="b">
        <v>1</v>
      </c>
      <c r="E88" s="372" t="s">
        <v>2859</v>
      </c>
      <c r="F88" s="303" t="s">
        <v>2860</v>
      </c>
      <c r="G88" s="303" t="s">
        <v>2861</v>
      </c>
      <c r="H88" s="310" t="s">
        <v>691</v>
      </c>
      <c r="I88" s="372" t="s">
        <v>2862</v>
      </c>
      <c r="J88" s="372" t="s">
        <v>2863</v>
      </c>
      <c r="K88" s="372" t="s">
        <v>2864</v>
      </c>
      <c r="L88" s="372" t="s">
        <v>2865</v>
      </c>
      <c r="M88" s="372" t="s">
        <v>2866</v>
      </c>
      <c r="N88" s="372" t="s">
        <v>2867</v>
      </c>
      <c r="O88" s="305">
        <v>4.95</v>
      </c>
      <c r="P88" s="305">
        <v>12.95</v>
      </c>
      <c r="Q88" s="305">
        <v>54.95</v>
      </c>
      <c r="R88" s="315">
        <v>435.95</v>
      </c>
      <c r="S88" s="315">
        <v>1236.95</v>
      </c>
      <c r="T88" s="315">
        <v>2335.95</v>
      </c>
      <c r="U88" s="303" t="s">
        <v>1216</v>
      </c>
      <c r="V88" s="303" t="s">
        <v>1217</v>
      </c>
      <c r="W88" s="305" t="s">
        <v>1724</v>
      </c>
      <c r="X88" s="307" t="s">
        <v>2868</v>
      </c>
      <c r="Y88" s="307" t="s">
        <v>2869</v>
      </c>
      <c r="Z88" s="305" t="s">
        <v>2870</v>
      </c>
      <c r="AA88" s="305" t="s">
        <v>2871</v>
      </c>
      <c r="AB88" s="307" t="s">
        <v>2872</v>
      </c>
      <c r="AC88" s="307" t="s">
        <v>2873</v>
      </c>
      <c r="AD88" s="307" t="s">
        <v>2874</v>
      </c>
      <c r="AE88" s="307" t="s">
        <v>1351</v>
      </c>
      <c r="AF88" s="309" t="s">
        <v>2875</v>
      </c>
      <c r="AG88" s="309" t="s">
        <v>1226</v>
      </c>
      <c r="AH88" s="347" t="s">
        <v>2876</v>
      </c>
      <c r="AI88" s="347" t="s">
        <v>2877</v>
      </c>
      <c r="AJ88" s="347" t="s">
        <v>2878</v>
      </c>
      <c r="AK88" s="312" t="s">
        <v>1230</v>
      </c>
      <c r="AL88" s="312" t="s">
        <v>1252</v>
      </c>
    </row>
    <row r="89" ht="33.75" customHeight="1">
      <c r="A89" s="324"/>
      <c r="B89" s="352"/>
      <c r="C89" s="319" t="s">
        <v>2879</v>
      </c>
      <c r="D89" s="303" t="b">
        <v>1</v>
      </c>
      <c r="E89" s="326" t="s">
        <v>2880</v>
      </c>
      <c r="F89" s="327" t="s">
        <v>2881</v>
      </c>
      <c r="G89" s="327" t="s">
        <v>2882</v>
      </c>
      <c r="H89" s="319" t="s">
        <v>2879</v>
      </c>
      <c r="I89" s="327" t="s">
        <v>2883</v>
      </c>
      <c r="J89" s="327" t="s">
        <v>2884</v>
      </c>
      <c r="K89" s="327" t="s">
        <v>2885</v>
      </c>
      <c r="L89" s="327" t="s">
        <v>2886</v>
      </c>
      <c r="M89" s="327" t="s">
        <v>2887</v>
      </c>
      <c r="N89" s="327" t="s">
        <v>2888</v>
      </c>
      <c r="O89" s="305">
        <v>4.95</v>
      </c>
      <c r="P89" s="305">
        <v>14.95</v>
      </c>
      <c r="Q89" s="305">
        <v>69.95</v>
      </c>
      <c r="R89" s="315">
        <v>554.95</v>
      </c>
      <c r="S89" s="315">
        <v>1573.95</v>
      </c>
      <c r="T89" s="315">
        <v>2972.95</v>
      </c>
      <c r="U89" s="303" t="s">
        <v>1216</v>
      </c>
      <c r="V89" s="303" t="s">
        <v>1217</v>
      </c>
      <c r="W89" s="305" t="s">
        <v>2889</v>
      </c>
      <c r="X89" s="307" t="s">
        <v>2890</v>
      </c>
      <c r="Y89" s="307" t="s">
        <v>1323</v>
      </c>
      <c r="Z89" s="305" t="s">
        <v>2180</v>
      </c>
      <c r="AA89" s="353" t="s">
        <v>2889</v>
      </c>
      <c r="AB89" s="335" t="s">
        <v>2891</v>
      </c>
      <c r="AC89" s="344" t="s">
        <v>2709</v>
      </c>
      <c r="AD89" s="344" t="s">
        <v>2892</v>
      </c>
      <c r="AE89" s="348" t="s">
        <v>2893</v>
      </c>
      <c r="AF89" s="309" t="s">
        <v>2894</v>
      </c>
      <c r="AG89" s="309" t="s">
        <v>1226</v>
      </c>
      <c r="AH89" s="349" t="s">
        <v>2895</v>
      </c>
      <c r="AI89" s="351" t="s">
        <v>2896</v>
      </c>
      <c r="AJ89" s="366" t="s">
        <v>2897</v>
      </c>
      <c r="AK89" s="312" t="s">
        <v>1230</v>
      </c>
      <c r="AL89" s="312" t="s">
        <v>1334</v>
      </c>
    </row>
    <row r="90" ht="33.75" customHeight="1">
      <c r="A90" s="324"/>
      <c r="B90" s="314"/>
      <c r="C90" s="325" t="s">
        <v>2898</v>
      </c>
      <c r="D90" s="303" t="b">
        <v>1</v>
      </c>
      <c r="E90" s="326" t="s">
        <v>2899</v>
      </c>
      <c r="F90" s="327" t="s">
        <v>2900</v>
      </c>
      <c r="G90" s="327" t="s">
        <v>2900</v>
      </c>
      <c r="H90" s="325" t="s">
        <v>2898</v>
      </c>
      <c r="I90" s="327" t="s">
        <v>2901</v>
      </c>
      <c r="J90" s="327" t="s">
        <v>2902</v>
      </c>
      <c r="K90" s="327" t="s">
        <v>2903</v>
      </c>
      <c r="L90" s="327" t="s">
        <v>2904</v>
      </c>
      <c r="M90" s="327" t="s">
        <v>2905</v>
      </c>
      <c r="N90" s="327" t="s">
        <v>2906</v>
      </c>
      <c r="O90" s="329">
        <v>4.95</v>
      </c>
      <c r="P90" s="330">
        <v>14.95</v>
      </c>
      <c r="Q90" s="331">
        <v>62.95</v>
      </c>
      <c r="R90" s="332">
        <v>499.95</v>
      </c>
      <c r="S90" s="333">
        <v>1416.95</v>
      </c>
      <c r="T90" s="334">
        <v>2675.95</v>
      </c>
      <c r="U90" s="303" t="s">
        <v>1216</v>
      </c>
      <c r="V90" s="303" t="s">
        <v>1217</v>
      </c>
      <c r="W90" s="305" t="s">
        <v>86</v>
      </c>
      <c r="X90" s="307" t="s">
        <v>2907</v>
      </c>
      <c r="Y90" s="307" t="s">
        <v>1323</v>
      </c>
      <c r="Z90" s="305" t="s">
        <v>1366</v>
      </c>
      <c r="AA90" s="307" t="s">
        <v>1686</v>
      </c>
      <c r="AB90" s="342" t="s">
        <v>2908</v>
      </c>
      <c r="AC90" s="342" t="s">
        <v>2909</v>
      </c>
      <c r="AD90" s="336" t="s">
        <v>2910</v>
      </c>
      <c r="AE90" s="336" t="s">
        <v>2911</v>
      </c>
      <c r="AF90" s="309" t="s">
        <v>2912</v>
      </c>
      <c r="AG90" s="309" t="s">
        <v>1226</v>
      </c>
      <c r="AH90" s="319" t="s">
        <v>2913</v>
      </c>
      <c r="AI90" s="342" t="s">
        <v>2914</v>
      </c>
      <c r="AJ90" s="310" t="s">
        <v>2915</v>
      </c>
      <c r="AK90" s="312" t="s">
        <v>1230</v>
      </c>
      <c r="AL90" s="312" t="s">
        <v>1334</v>
      </c>
    </row>
    <row r="91" ht="33.75" customHeight="1">
      <c r="A91" s="324"/>
      <c r="B91" s="352"/>
      <c r="C91" s="319" t="s">
        <v>2916</v>
      </c>
      <c r="D91" s="303" t="b">
        <v>1</v>
      </c>
      <c r="E91" s="326" t="s">
        <v>2917</v>
      </c>
      <c r="F91" s="327" t="s">
        <v>2918</v>
      </c>
      <c r="G91" s="327" t="s">
        <v>2919</v>
      </c>
      <c r="H91" s="319" t="s">
        <v>2916</v>
      </c>
      <c r="I91" s="327" t="s">
        <v>2920</v>
      </c>
      <c r="J91" s="327" t="s">
        <v>2921</v>
      </c>
      <c r="K91" s="327" t="s">
        <v>2922</v>
      </c>
      <c r="L91" s="327" t="s">
        <v>2923</v>
      </c>
      <c r="M91" s="327" t="s">
        <v>2924</v>
      </c>
      <c r="N91" s="327" t="s">
        <v>2925</v>
      </c>
      <c r="O91" s="305">
        <v>4.95</v>
      </c>
      <c r="P91" s="305">
        <v>14.95</v>
      </c>
      <c r="Q91" s="305">
        <v>64.95</v>
      </c>
      <c r="R91" s="315">
        <v>515.95</v>
      </c>
      <c r="S91" s="315">
        <v>1461.95</v>
      </c>
      <c r="T91" s="315">
        <v>2760.95</v>
      </c>
      <c r="U91" s="303" t="s">
        <v>1216</v>
      </c>
      <c r="V91" s="303" t="s">
        <v>1217</v>
      </c>
      <c r="W91" s="305" t="s">
        <v>1665</v>
      </c>
      <c r="X91" s="307" t="s">
        <v>2926</v>
      </c>
      <c r="Y91" s="307" t="s">
        <v>1323</v>
      </c>
      <c r="Z91" s="353" t="s">
        <v>2927</v>
      </c>
      <c r="AA91" s="353" t="s">
        <v>1665</v>
      </c>
      <c r="AB91" s="344" t="s">
        <v>2928</v>
      </c>
      <c r="AC91" s="344" t="s">
        <v>2929</v>
      </c>
      <c r="AD91" s="348" t="s">
        <v>2930</v>
      </c>
      <c r="AE91" s="335" t="s">
        <v>2931</v>
      </c>
      <c r="AF91" s="309" t="s">
        <v>2932</v>
      </c>
      <c r="AG91" s="309" t="s">
        <v>1226</v>
      </c>
      <c r="AH91" s="319" t="s">
        <v>2933</v>
      </c>
      <c r="AI91" s="351" t="s">
        <v>2934</v>
      </c>
      <c r="AJ91" s="366" t="s">
        <v>2935</v>
      </c>
      <c r="AK91" s="312" t="s">
        <v>1230</v>
      </c>
      <c r="AL91" s="312" t="s">
        <v>1334</v>
      </c>
    </row>
    <row r="92" ht="33.75" customHeight="1">
      <c r="A92" s="324"/>
      <c r="B92" s="352"/>
      <c r="C92" s="319" t="s">
        <v>2936</v>
      </c>
      <c r="D92" s="303" t="b">
        <v>1</v>
      </c>
      <c r="E92" s="337" t="s">
        <v>2937</v>
      </c>
      <c r="F92" s="327" t="s">
        <v>2938</v>
      </c>
      <c r="G92" s="327" t="s">
        <v>2939</v>
      </c>
      <c r="H92" s="325" t="s">
        <v>2936</v>
      </c>
      <c r="I92" s="319" t="s">
        <v>2940</v>
      </c>
      <c r="J92" s="319" t="s">
        <v>2941</v>
      </c>
      <c r="K92" s="319" t="s">
        <v>2942</v>
      </c>
      <c r="L92" s="319" t="s">
        <v>2943</v>
      </c>
      <c r="M92" s="319" t="s">
        <v>2944</v>
      </c>
      <c r="N92" s="319" t="s">
        <v>2945</v>
      </c>
      <c r="O92" s="305">
        <v>4.95</v>
      </c>
      <c r="P92" s="305">
        <v>14.95</v>
      </c>
      <c r="Q92" s="305">
        <v>69.95</v>
      </c>
      <c r="R92" s="364">
        <v>554.95</v>
      </c>
      <c r="S92" s="364">
        <v>1573.95</v>
      </c>
      <c r="T92" s="364">
        <v>2972.95</v>
      </c>
      <c r="U92" s="303" t="s">
        <v>1216</v>
      </c>
      <c r="V92" s="303" t="s">
        <v>1217</v>
      </c>
      <c r="W92" s="305" t="s">
        <v>2946</v>
      </c>
      <c r="X92" s="307" t="s">
        <v>2947</v>
      </c>
      <c r="Y92" s="307" t="s">
        <v>1323</v>
      </c>
      <c r="Z92" s="353" t="s">
        <v>2948</v>
      </c>
      <c r="AA92" s="353" t="s">
        <v>2946</v>
      </c>
      <c r="AB92" s="344" t="s">
        <v>2598</v>
      </c>
      <c r="AC92" s="344" t="s">
        <v>2949</v>
      </c>
      <c r="AD92" s="344" t="s">
        <v>2950</v>
      </c>
      <c r="AE92" s="307" t="s">
        <v>2951</v>
      </c>
      <c r="AF92" s="309" t="s">
        <v>2952</v>
      </c>
      <c r="AG92" s="309" t="s">
        <v>1226</v>
      </c>
      <c r="AH92" s="319" t="s">
        <v>2953</v>
      </c>
      <c r="AI92" s="351" t="s">
        <v>2954</v>
      </c>
      <c r="AJ92" s="366" t="s">
        <v>2955</v>
      </c>
      <c r="AK92" s="312" t="s">
        <v>1230</v>
      </c>
      <c r="AL92" s="312" t="s">
        <v>1334</v>
      </c>
    </row>
    <row r="93" ht="33.75" customHeight="1">
      <c r="A93" s="324"/>
      <c r="B93" s="352"/>
      <c r="C93" s="325" t="s">
        <v>2956</v>
      </c>
      <c r="D93" s="303" t="b">
        <v>1</v>
      </c>
      <c r="E93" s="326" t="s">
        <v>2957</v>
      </c>
      <c r="F93" s="327" t="s">
        <v>2958</v>
      </c>
      <c r="G93" s="327" t="s">
        <v>2959</v>
      </c>
      <c r="H93" s="325" t="s">
        <v>2956</v>
      </c>
      <c r="I93" s="327" t="s">
        <v>2960</v>
      </c>
      <c r="J93" s="307" t="s">
        <v>2961</v>
      </c>
      <c r="K93" s="307" t="s">
        <v>2962</v>
      </c>
      <c r="L93" s="307" t="s">
        <v>2963</v>
      </c>
      <c r="M93" s="307" t="s">
        <v>2964</v>
      </c>
      <c r="N93" s="307" t="s">
        <v>2965</v>
      </c>
      <c r="O93" s="305">
        <v>4.95</v>
      </c>
      <c r="P93" s="305">
        <v>14.95</v>
      </c>
      <c r="Q93" s="305">
        <v>64.95</v>
      </c>
      <c r="R93" s="315">
        <v>515.95</v>
      </c>
      <c r="S93" s="315">
        <v>1461.95</v>
      </c>
      <c r="T93" s="315">
        <v>2760.95</v>
      </c>
      <c r="U93" s="303" t="s">
        <v>1216</v>
      </c>
      <c r="V93" s="303" t="s">
        <v>1217</v>
      </c>
      <c r="W93" s="305" t="s">
        <v>2138</v>
      </c>
      <c r="X93" s="307" t="s">
        <v>2966</v>
      </c>
      <c r="Y93" s="307" t="s">
        <v>1323</v>
      </c>
      <c r="Z93" s="353" t="s">
        <v>2365</v>
      </c>
      <c r="AA93" s="353" t="s">
        <v>2138</v>
      </c>
      <c r="AB93" s="344" t="s">
        <v>2967</v>
      </c>
      <c r="AC93" s="344" t="s">
        <v>2968</v>
      </c>
      <c r="AD93" s="348" t="s">
        <v>2969</v>
      </c>
      <c r="AE93" s="348" t="s">
        <v>2970</v>
      </c>
      <c r="AF93" s="309" t="s">
        <v>2971</v>
      </c>
      <c r="AG93" s="309" t="s">
        <v>1226</v>
      </c>
      <c r="AH93" s="319" t="s">
        <v>2972</v>
      </c>
      <c r="AI93" s="351" t="s">
        <v>2973</v>
      </c>
      <c r="AJ93" s="366" t="s">
        <v>2974</v>
      </c>
      <c r="AK93" s="312" t="s">
        <v>1230</v>
      </c>
      <c r="AL93" s="312" t="s">
        <v>1334</v>
      </c>
    </row>
    <row r="94" ht="33.75" customHeight="1">
      <c r="A94" s="300"/>
      <c r="B94" s="304"/>
      <c r="C94" s="304" t="s">
        <v>699</v>
      </c>
      <c r="D94" s="303" t="b">
        <v>1</v>
      </c>
      <c r="E94" s="304" t="s">
        <v>2975</v>
      </c>
      <c r="F94" s="303" t="s">
        <v>2976</v>
      </c>
      <c r="G94" s="303" t="s">
        <v>2977</v>
      </c>
      <c r="H94" s="304" t="s">
        <v>699</v>
      </c>
      <c r="I94" s="304" t="s">
        <v>2978</v>
      </c>
      <c r="J94" s="304" t="s">
        <v>2979</v>
      </c>
      <c r="K94" s="304" t="s">
        <v>2980</v>
      </c>
      <c r="L94" s="304" t="s">
        <v>2981</v>
      </c>
      <c r="M94" s="304" t="s">
        <v>2982</v>
      </c>
      <c r="N94" s="304" t="s">
        <v>2983</v>
      </c>
      <c r="O94" s="305">
        <v>3.95</v>
      </c>
      <c r="P94" s="305">
        <v>10.95</v>
      </c>
      <c r="Q94" s="305">
        <v>42.95</v>
      </c>
      <c r="R94" s="315">
        <v>340.95</v>
      </c>
      <c r="S94" s="315">
        <v>966.95</v>
      </c>
      <c r="T94" s="315">
        <v>1825.95</v>
      </c>
      <c r="U94" s="303" t="s">
        <v>1216</v>
      </c>
      <c r="V94" s="303" t="s">
        <v>1217</v>
      </c>
      <c r="W94" s="305" t="s">
        <v>1344</v>
      </c>
      <c r="X94" s="307" t="s">
        <v>2984</v>
      </c>
      <c r="Y94" s="307" t="s">
        <v>280</v>
      </c>
      <c r="Z94" s="305" t="s">
        <v>2985</v>
      </c>
      <c r="AA94" s="305" t="s">
        <v>2986</v>
      </c>
      <c r="AB94" s="307" t="s">
        <v>2987</v>
      </c>
      <c r="AC94" s="307" t="s">
        <v>2988</v>
      </c>
      <c r="AD94" s="308" t="s">
        <v>2989</v>
      </c>
      <c r="AE94" s="308" t="s">
        <v>1247</v>
      </c>
      <c r="AF94" s="309" t="s">
        <v>2990</v>
      </c>
      <c r="AG94" s="309" t="s">
        <v>1226</v>
      </c>
      <c r="AH94" s="310" t="s">
        <v>2991</v>
      </c>
      <c r="AI94" s="310" t="s">
        <v>2992</v>
      </c>
      <c r="AJ94" s="310" t="s">
        <v>2993</v>
      </c>
      <c r="AK94" s="312" t="s">
        <v>1230</v>
      </c>
      <c r="AL94" s="312" t="s">
        <v>1252</v>
      </c>
    </row>
    <row r="95" ht="33.75" customHeight="1">
      <c r="A95" s="300"/>
      <c r="B95" s="304"/>
      <c r="C95" s="304" t="s">
        <v>701</v>
      </c>
      <c r="D95" s="303" t="b">
        <v>1</v>
      </c>
      <c r="E95" s="304" t="s">
        <v>2994</v>
      </c>
      <c r="F95" s="303" t="s">
        <v>2995</v>
      </c>
      <c r="G95" s="303" t="s">
        <v>2996</v>
      </c>
      <c r="H95" s="304" t="s">
        <v>701</v>
      </c>
      <c r="I95" s="304" t="s">
        <v>2997</v>
      </c>
      <c r="J95" s="304" t="s">
        <v>2998</v>
      </c>
      <c r="K95" s="304" t="s">
        <v>2999</v>
      </c>
      <c r="L95" s="304" t="s">
        <v>3000</v>
      </c>
      <c r="M95" s="304" t="s">
        <v>3001</v>
      </c>
      <c r="N95" s="304" t="s">
        <v>3002</v>
      </c>
      <c r="O95" s="305">
        <v>4.95</v>
      </c>
      <c r="P95" s="305">
        <v>10.95</v>
      </c>
      <c r="Q95" s="305">
        <v>45.95</v>
      </c>
      <c r="R95" s="315">
        <v>364.95</v>
      </c>
      <c r="S95" s="315">
        <v>1033.95</v>
      </c>
      <c r="T95" s="315">
        <v>1952.95</v>
      </c>
      <c r="U95" s="303" t="s">
        <v>1216</v>
      </c>
      <c r="V95" s="303" t="s">
        <v>1217</v>
      </c>
      <c r="W95" s="305" t="s">
        <v>92</v>
      </c>
      <c r="X95" s="307" t="s">
        <v>3003</v>
      </c>
      <c r="Y95" s="307" t="s">
        <v>280</v>
      </c>
      <c r="Z95" s="305" t="s">
        <v>3004</v>
      </c>
      <c r="AA95" s="305" t="s">
        <v>92</v>
      </c>
      <c r="AB95" s="307" t="s">
        <v>3005</v>
      </c>
      <c r="AC95" s="307" t="s">
        <v>3006</v>
      </c>
      <c r="AD95" s="308" t="s">
        <v>3007</v>
      </c>
      <c r="AE95" s="308" t="s">
        <v>1247</v>
      </c>
      <c r="AF95" s="309" t="s">
        <v>3008</v>
      </c>
      <c r="AG95" s="309" t="s">
        <v>1226</v>
      </c>
      <c r="AH95" s="310" t="s">
        <v>3009</v>
      </c>
      <c r="AI95" s="310" t="s">
        <v>3010</v>
      </c>
      <c r="AJ95" s="310" t="s">
        <v>3011</v>
      </c>
      <c r="AK95" s="312" t="s">
        <v>1230</v>
      </c>
      <c r="AL95" s="312" t="s">
        <v>1252</v>
      </c>
    </row>
    <row r="96" ht="33.75" customHeight="1">
      <c r="A96" s="300"/>
      <c r="B96" s="304"/>
      <c r="C96" s="304" t="s">
        <v>3012</v>
      </c>
      <c r="D96" s="303" t="b">
        <v>1</v>
      </c>
      <c r="E96" s="304" t="s">
        <v>3013</v>
      </c>
      <c r="F96" s="303" t="s">
        <v>3014</v>
      </c>
      <c r="G96" s="303" t="s">
        <v>3015</v>
      </c>
      <c r="H96" s="304" t="s">
        <v>3012</v>
      </c>
      <c r="I96" s="304" t="s">
        <v>3016</v>
      </c>
      <c r="J96" s="304" t="s">
        <v>3017</v>
      </c>
      <c r="K96" s="304" t="s">
        <v>3018</v>
      </c>
      <c r="L96" s="304" t="s">
        <v>3019</v>
      </c>
      <c r="M96" s="304" t="s">
        <v>3020</v>
      </c>
      <c r="N96" s="304" t="s">
        <v>3021</v>
      </c>
      <c r="O96" s="305">
        <v>4.95</v>
      </c>
      <c r="P96" s="305">
        <v>10.95</v>
      </c>
      <c r="Q96" s="305">
        <v>36.95</v>
      </c>
      <c r="R96" s="315">
        <v>293.95</v>
      </c>
      <c r="S96" s="315">
        <v>831.95</v>
      </c>
      <c r="T96" s="315">
        <v>1570.95</v>
      </c>
      <c r="U96" s="303" t="s">
        <v>1216</v>
      </c>
      <c r="V96" s="303" t="s">
        <v>1217</v>
      </c>
      <c r="W96" s="305" t="s">
        <v>2672</v>
      </c>
      <c r="X96" s="303" t="s">
        <v>3022</v>
      </c>
      <c r="Y96" s="307" t="s">
        <v>1220</v>
      </c>
      <c r="Z96" s="305" t="s">
        <v>3023</v>
      </c>
      <c r="AA96" s="305" t="s">
        <v>2672</v>
      </c>
      <c r="AB96" s="307" t="s">
        <v>3024</v>
      </c>
      <c r="AC96" s="307" t="s">
        <v>3025</v>
      </c>
      <c r="AD96" s="308" t="s">
        <v>3026</v>
      </c>
      <c r="AE96" s="308" t="s">
        <v>3027</v>
      </c>
      <c r="AF96" s="309" t="s">
        <v>3028</v>
      </c>
      <c r="AG96" s="309" t="s">
        <v>1226</v>
      </c>
      <c r="AH96" s="310" t="s">
        <v>3029</v>
      </c>
      <c r="AI96" s="310" t="s">
        <v>3030</v>
      </c>
      <c r="AJ96" s="310" t="s">
        <v>3031</v>
      </c>
      <c r="AK96" s="312" t="s">
        <v>1230</v>
      </c>
      <c r="AL96" s="312" t="s">
        <v>1252</v>
      </c>
    </row>
    <row r="97" ht="33.75" customHeight="1">
      <c r="A97" s="300"/>
      <c r="B97" s="304"/>
      <c r="C97" s="304" t="s">
        <v>3032</v>
      </c>
      <c r="D97" s="303" t="b">
        <v>1</v>
      </c>
      <c r="E97" s="304" t="s">
        <v>3033</v>
      </c>
      <c r="F97" s="303" t="s">
        <v>3034</v>
      </c>
      <c r="G97" s="303" t="s">
        <v>3035</v>
      </c>
      <c r="H97" s="304" t="s">
        <v>3032</v>
      </c>
      <c r="I97" s="304" t="s">
        <v>3036</v>
      </c>
      <c r="J97" s="304" t="s">
        <v>3037</v>
      </c>
      <c r="K97" s="304" t="s">
        <v>3038</v>
      </c>
      <c r="L97" s="304" t="s">
        <v>3039</v>
      </c>
      <c r="M97" s="304" t="s">
        <v>3040</v>
      </c>
      <c r="N97" s="304" t="s">
        <v>3041</v>
      </c>
      <c r="O97" s="305">
        <v>4.95</v>
      </c>
      <c r="P97" s="305">
        <v>14.95</v>
      </c>
      <c r="Q97" s="305">
        <v>64.95</v>
      </c>
      <c r="R97" s="315">
        <v>515.95</v>
      </c>
      <c r="S97" s="315">
        <v>1461.95</v>
      </c>
      <c r="T97" s="315">
        <v>2760.95</v>
      </c>
      <c r="U97" s="303" t="s">
        <v>1216</v>
      </c>
      <c r="V97" s="303" t="s">
        <v>1217</v>
      </c>
      <c r="W97" s="305" t="s">
        <v>92</v>
      </c>
      <c r="X97" s="307" t="s">
        <v>3042</v>
      </c>
      <c r="Y97" s="307" t="s">
        <v>280</v>
      </c>
      <c r="Z97" s="305" t="s">
        <v>3043</v>
      </c>
      <c r="AA97" s="305" t="s">
        <v>2384</v>
      </c>
      <c r="AB97" s="307" t="s">
        <v>3044</v>
      </c>
      <c r="AC97" s="307" t="s">
        <v>3045</v>
      </c>
      <c r="AD97" s="308" t="s">
        <v>3046</v>
      </c>
      <c r="AE97" s="308" t="s">
        <v>3047</v>
      </c>
      <c r="AF97" s="309" t="s">
        <v>3048</v>
      </c>
      <c r="AG97" s="309" t="s">
        <v>1226</v>
      </c>
      <c r="AH97" s="310" t="s">
        <v>3049</v>
      </c>
      <c r="AI97" s="310" t="s">
        <v>3050</v>
      </c>
      <c r="AJ97" s="311" t="s">
        <v>3051</v>
      </c>
      <c r="AK97" s="312" t="s">
        <v>1230</v>
      </c>
      <c r="AL97" s="312" t="s">
        <v>1252</v>
      </c>
    </row>
    <row r="98" ht="33.75" customHeight="1">
      <c r="A98" s="324"/>
      <c r="B98" s="352"/>
      <c r="C98" s="373" t="s">
        <v>3052</v>
      </c>
      <c r="D98" s="303" t="b">
        <v>1</v>
      </c>
      <c r="E98" s="326" t="s">
        <v>3053</v>
      </c>
      <c r="F98" s="327" t="s">
        <v>3054</v>
      </c>
      <c r="G98" s="327" t="s">
        <v>3055</v>
      </c>
      <c r="H98" s="373" t="s">
        <v>3052</v>
      </c>
      <c r="I98" s="327" t="s">
        <v>3056</v>
      </c>
      <c r="J98" s="327" t="s">
        <v>3057</v>
      </c>
      <c r="K98" s="327" t="s">
        <v>3058</v>
      </c>
      <c r="L98" s="327" t="s">
        <v>3059</v>
      </c>
      <c r="M98" s="327" t="s">
        <v>3060</v>
      </c>
      <c r="N98" s="327" t="s">
        <v>3061</v>
      </c>
      <c r="O98" s="305">
        <v>3.95</v>
      </c>
      <c r="P98" s="305">
        <v>8.95</v>
      </c>
      <c r="Q98" s="335">
        <v>34.95</v>
      </c>
      <c r="R98" s="315">
        <v>277.95</v>
      </c>
      <c r="S98" s="315">
        <v>786.95</v>
      </c>
      <c r="T98" s="315">
        <v>1485.95</v>
      </c>
      <c r="U98" s="303" t="s">
        <v>1216</v>
      </c>
      <c r="V98" s="303" t="s">
        <v>1217</v>
      </c>
      <c r="W98" s="305" t="s">
        <v>1406</v>
      </c>
      <c r="X98" s="307" t="s">
        <v>3062</v>
      </c>
      <c r="Y98" s="307" t="s">
        <v>280</v>
      </c>
      <c r="Z98" s="353" t="s">
        <v>328</v>
      </c>
      <c r="AA98" s="353" t="s">
        <v>1406</v>
      </c>
      <c r="AB98" s="348" t="s">
        <v>3063</v>
      </c>
      <c r="AC98" s="344" t="s">
        <v>3064</v>
      </c>
      <c r="AD98" s="348" t="s">
        <v>3065</v>
      </c>
      <c r="AE98" s="348" t="s">
        <v>2349</v>
      </c>
      <c r="AF98" s="309" t="s">
        <v>3066</v>
      </c>
      <c r="AG98" s="309" t="s">
        <v>1226</v>
      </c>
      <c r="AH98" s="349" t="s">
        <v>3067</v>
      </c>
      <c r="AI98" s="349" t="s">
        <v>3068</v>
      </c>
      <c r="AJ98" s="349" t="s">
        <v>3069</v>
      </c>
      <c r="AK98" s="312" t="s">
        <v>1230</v>
      </c>
      <c r="AL98" s="312" t="s">
        <v>1334</v>
      </c>
    </row>
    <row r="99" ht="33.75" customHeight="1">
      <c r="A99" s="300"/>
      <c r="B99" s="304"/>
      <c r="C99" s="313" t="s">
        <v>706</v>
      </c>
      <c r="D99" s="303" t="b">
        <v>1</v>
      </c>
      <c r="E99" s="303" t="s">
        <v>3070</v>
      </c>
      <c r="F99" s="303" t="s">
        <v>3071</v>
      </c>
      <c r="G99" s="303" t="s">
        <v>3072</v>
      </c>
      <c r="H99" s="314" t="s">
        <v>706</v>
      </c>
      <c r="I99" s="303" t="s">
        <v>3073</v>
      </c>
      <c r="J99" s="303" t="s">
        <v>3074</v>
      </c>
      <c r="K99" s="303" t="s">
        <v>3075</v>
      </c>
      <c r="L99" s="303" t="s">
        <v>3076</v>
      </c>
      <c r="M99" s="303" t="s">
        <v>3077</v>
      </c>
      <c r="N99" s="303" t="s">
        <v>3078</v>
      </c>
      <c r="O99" s="305">
        <v>4.95</v>
      </c>
      <c r="P99" s="305">
        <v>10.95</v>
      </c>
      <c r="Q99" s="305">
        <v>49.95</v>
      </c>
      <c r="R99" s="315">
        <v>396.95</v>
      </c>
      <c r="S99" s="315">
        <v>1123.95</v>
      </c>
      <c r="T99" s="315">
        <v>2122.95</v>
      </c>
      <c r="U99" s="303" t="s">
        <v>1216</v>
      </c>
      <c r="V99" s="303" t="s">
        <v>1217</v>
      </c>
      <c r="W99" s="305" t="s">
        <v>98</v>
      </c>
      <c r="X99" s="307" t="s">
        <v>3079</v>
      </c>
      <c r="Y99" s="307" t="s">
        <v>280</v>
      </c>
      <c r="Z99" s="305" t="s">
        <v>2160</v>
      </c>
      <c r="AA99" s="305" t="s">
        <v>3080</v>
      </c>
      <c r="AB99" s="307" t="s">
        <v>3081</v>
      </c>
      <c r="AC99" s="307" t="s">
        <v>3082</v>
      </c>
      <c r="AD99" s="308" t="s">
        <v>3083</v>
      </c>
      <c r="AE99" s="308" t="s">
        <v>2185</v>
      </c>
      <c r="AF99" s="309" t="s">
        <v>3084</v>
      </c>
      <c r="AG99" s="309" t="s">
        <v>1226</v>
      </c>
      <c r="AH99" s="310" t="s">
        <v>3085</v>
      </c>
      <c r="AI99" s="310" t="s">
        <v>3086</v>
      </c>
      <c r="AJ99" s="310" t="s">
        <v>3087</v>
      </c>
      <c r="AK99" s="312" t="s">
        <v>1230</v>
      </c>
      <c r="AL99" s="312" t="s">
        <v>1252</v>
      </c>
    </row>
    <row r="100" ht="33.75" customHeight="1">
      <c r="A100" s="324"/>
      <c r="B100" s="352"/>
      <c r="C100" s="374" t="s">
        <v>3088</v>
      </c>
      <c r="D100" s="303" t="b">
        <v>1</v>
      </c>
      <c r="E100" s="327" t="s">
        <v>3089</v>
      </c>
      <c r="F100" s="327" t="s">
        <v>3090</v>
      </c>
      <c r="G100" s="327" t="s">
        <v>3091</v>
      </c>
      <c r="H100" s="374" t="s">
        <v>3088</v>
      </c>
      <c r="I100" s="327" t="s">
        <v>3092</v>
      </c>
      <c r="J100" s="327" t="s">
        <v>3093</v>
      </c>
      <c r="K100" s="327" t="s">
        <v>3094</v>
      </c>
      <c r="L100" s="327" t="s">
        <v>3095</v>
      </c>
      <c r="M100" s="327" t="s">
        <v>3096</v>
      </c>
      <c r="N100" s="327" t="s">
        <v>3097</v>
      </c>
      <c r="O100" s="305">
        <v>3.95</v>
      </c>
      <c r="P100" s="305">
        <v>8.95</v>
      </c>
      <c r="Q100" s="305">
        <v>39.95</v>
      </c>
      <c r="R100" s="315">
        <v>316.95</v>
      </c>
      <c r="S100" s="315">
        <v>898.95</v>
      </c>
      <c r="T100" s="315">
        <v>1697.95</v>
      </c>
      <c r="U100" s="303" t="s">
        <v>1216</v>
      </c>
      <c r="V100" s="303" t="s">
        <v>1217</v>
      </c>
      <c r="W100" s="305" t="s">
        <v>1724</v>
      </c>
      <c r="X100" s="307" t="s">
        <v>3098</v>
      </c>
      <c r="Y100" s="307" t="s">
        <v>3099</v>
      </c>
      <c r="Z100" s="353" t="s">
        <v>328</v>
      </c>
      <c r="AA100" s="353" t="s">
        <v>1724</v>
      </c>
      <c r="AB100" s="348" t="s">
        <v>3100</v>
      </c>
      <c r="AC100" s="344" t="s">
        <v>3101</v>
      </c>
      <c r="AD100" s="348" t="s">
        <v>3102</v>
      </c>
      <c r="AE100" s="335" t="s">
        <v>2390</v>
      </c>
      <c r="AF100" s="309" t="s">
        <v>3103</v>
      </c>
      <c r="AG100" s="309" t="s">
        <v>1226</v>
      </c>
      <c r="AH100" s="349" t="s">
        <v>3104</v>
      </c>
      <c r="AI100" s="349" t="s">
        <v>3105</v>
      </c>
      <c r="AJ100" s="349" t="s">
        <v>3106</v>
      </c>
      <c r="AK100" s="312" t="s">
        <v>1230</v>
      </c>
      <c r="AL100" s="312" t="s">
        <v>1334</v>
      </c>
    </row>
    <row r="101" ht="33.75" customHeight="1">
      <c r="A101" s="300"/>
      <c r="B101" s="304"/>
      <c r="C101" s="310" t="s">
        <v>686</v>
      </c>
      <c r="D101" s="303" t="b">
        <v>1</v>
      </c>
      <c r="E101" s="303" t="s">
        <v>3107</v>
      </c>
      <c r="F101" s="303" t="s">
        <v>3108</v>
      </c>
      <c r="G101" s="303" t="s">
        <v>3109</v>
      </c>
      <c r="H101" s="310" t="s">
        <v>686</v>
      </c>
      <c r="I101" s="303" t="s">
        <v>3110</v>
      </c>
      <c r="J101" s="303" t="s">
        <v>3111</v>
      </c>
      <c r="K101" s="303" t="s">
        <v>3112</v>
      </c>
      <c r="L101" s="303" t="s">
        <v>3113</v>
      </c>
      <c r="M101" s="303" t="s">
        <v>3114</v>
      </c>
      <c r="N101" s="303" t="s">
        <v>3115</v>
      </c>
      <c r="O101" s="305">
        <v>3.95</v>
      </c>
      <c r="P101" s="305">
        <v>10.95</v>
      </c>
      <c r="Q101" s="305">
        <v>42.95</v>
      </c>
      <c r="R101" s="315">
        <v>340.95</v>
      </c>
      <c r="S101" s="315">
        <v>966.95</v>
      </c>
      <c r="T101" s="315">
        <v>1825.95</v>
      </c>
      <c r="U101" s="303" t="s">
        <v>1216</v>
      </c>
      <c r="V101" s="303" t="s">
        <v>1217</v>
      </c>
      <c r="W101" s="305" t="s">
        <v>92</v>
      </c>
      <c r="X101" s="307" t="s">
        <v>3116</v>
      </c>
      <c r="Y101" s="307" t="s">
        <v>280</v>
      </c>
      <c r="Z101" s="305" t="s">
        <v>314</v>
      </c>
      <c r="AA101" s="305" t="s">
        <v>3117</v>
      </c>
      <c r="AB101" s="307" t="s">
        <v>3118</v>
      </c>
      <c r="AC101" s="307" t="s">
        <v>3119</v>
      </c>
      <c r="AD101" s="307" t="s">
        <v>3120</v>
      </c>
      <c r="AE101" s="307" t="s">
        <v>3121</v>
      </c>
      <c r="AF101" s="309" t="s">
        <v>3122</v>
      </c>
      <c r="AG101" s="309" t="s">
        <v>1226</v>
      </c>
      <c r="AH101" s="310" t="s">
        <v>3123</v>
      </c>
      <c r="AI101" s="310" t="s">
        <v>3124</v>
      </c>
      <c r="AJ101" s="310" t="s">
        <v>3124</v>
      </c>
      <c r="AK101" s="312" t="s">
        <v>1230</v>
      </c>
      <c r="AL101" s="312" t="s">
        <v>1252</v>
      </c>
    </row>
    <row r="102" ht="33.75" customHeight="1">
      <c r="A102" s="300"/>
      <c r="B102" s="304"/>
      <c r="C102" s="310" t="s">
        <v>709</v>
      </c>
      <c r="D102" s="303" t="b">
        <v>1</v>
      </c>
      <c r="E102" s="304" t="s">
        <v>3125</v>
      </c>
      <c r="F102" s="303" t="s">
        <v>3126</v>
      </c>
      <c r="G102" s="303" t="s">
        <v>3127</v>
      </c>
      <c r="H102" s="310" t="s">
        <v>709</v>
      </c>
      <c r="I102" s="304" t="s">
        <v>3128</v>
      </c>
      <c r="J102" s="304" t="s">
        <v>3129</v>
      </c>
      <c r="K102" s="304" t="s">
        <v>3130</v>
      </c>
      <c r="L102" s="304" t="s">
        <v>3131</v>
      </c>
      <c r="M102" s="304" t="s">
        <v>3132</v>
      </c>
      <c r="N102" s="304" t="s">
        <v>3133</v>
      </c>
      <c r="O102" s="305">
        <v>4.95</v>
      </c>
      <c r="P102" s="305">
        <v>10.95</v>
      </c>
      <c r="Q102" s="305">
        <v>39.95</v>
      </c>
      <c r="R102" s="315">
        <v>316.95</v>
      </c>
      <c r="S102" s="315">
        <v>898.95</v>
      </c>
      <c r="T102" s="315">
        <v>1697.95</v>
      </c>
      <c r="U102" s="303" t="s">
        <v>1216</v>
      </c>
      <c r="V102" s="303" t="s">
        <v>1217</v>
      </c>
      <c r="W102" s="305" t="s">
        <v>83</v>
      </c>
      <c r="X102" s="307" t="s">
        <v>3134</v>
      </c>
      <c r="Y102" s="307" t="s">
        <v>1220</v>
      </c>
      <c r="Z102" s="305" t="s">
        <v>3135</v>
      </c>
      <c r="AA102" s="305" t="s">
        <v>3136</v>
      </c>
      <c r="AB102" s="307" t="s">
        <v>3137</v>
      </c>
      <c r="AC102" s="307" t="s">
        <v>3138</v>
      </c>
      <c r="AD102" s="308" t="s">
        <v>3139</v>
      </c>
      <c r="AE102" s="308" t="s">
        <v>1247</v>
      </c>
      <c r="AF102" s="309" t="s">
        <v>3140</v>
      </c>
      <c r="AG102" s="309" t="s">
        <v>1226</v>
      </c>
      <c r="AH102" s="310" t="s">
        <v>3141</v>
      </c>
      <c r="AI102" s="310" t="s">
        <v>3142</v>
      </c>
      <c r="AJ102" s="310" t="s">
        <v>3143</v>
      </c>
      <c r="AK102" s="312" t="s">
        <v>1230</v>
      </c>
      <c r="AL102" s="312" t="s">
        <v>1252</v>
      </c>
    </row>
    <row r="103" ht="33.75" customHeight="1">
      <c r="A103" s="300"/>
      <c r="B103" s="310"/>
      <c r="C103" s="310" t="s">
        <v>3144</v>
      </c>
      <c r="D103" s="303" t="b">
        <v>1</v>
      </c>
      <c r="E103" s="375" t="s">
        <v>3145</v>
      </c>
      <c r="F103" s="375" t="s">
        <v>3146</v>
      </c>
      <c r="G103" s="375" t="s">
        <v>3147</v>
      </c>
      <c r="H103" s="310" t="s">
        <v>3144</v>
      </c>
      <c r="I103" s="375" t="s">
        <v>3148</v>
      </c>
      <c r="J103" s="375" t="s">
        <v>3149</v>
      </c>
      <c r="K103" s="375" t="s">
        <v>3150</v>
      </c>
      <c r="L103" s="375" t="s">
        <v>3151</v>
      </c>
      <c r="M103" s="375" t="s">
        <v>3152</v>
      </c>
      <c r="N103" s="375" t="s">
        <v>3153</v>
      </c>
      <c r="O103" s="307">
        <v>4.95</v>
      </c>
      <c r="P103" s="307">
        <v>14.95</v>
      </c>
      <c r="Q103" s="307">
        <v>62.95</v>
      </c>
      <c r="R103" s="376">
        <v>499.95</v>
      </c>
      <c r="S103" s="376">
        <v>1416.95</v>
      </c>
      <c r="T103" s="376">
        <v>2675.95</v>
      </c>
      <c r="U103" s="303" t="s">
        <v>1216</v>
      </c>
      <c r="V103" s="303" t="s">
        <v>1217</v>
      </c>
      <c r="W103" s="307" t="s">
        <v>92</v>
      </c>
      <c r="X103" s="307" t="s">
        <v>3154</v>
      </c>
      <c r="Y103" s="307" t="s">
        <v>280</v>
      </c>
      <c r="Z103" s="307" t="s">
        <v>3155</v>
      </c>
      <c r="AA103" s="377" t="s">
        <v>92</v>
      </c>
      <c r="AB103" s="307" t="s">
        <v>3156</v>
      </c>
      <c r="AC103" s="307" t="s">
        <v>3157</v>
      </c>
      <c r="AD103" s="360" t="s">
        <v>3158</v>
      </c>
      <c r="AE103" s="360" t="s">
        <v>1247</v>
      </c>
      <c r="AF103" s="378" t="s">
        <v>3159</v>
      </c>
      <c r="AG103" s="309" t="s">
        <v>1226</v>
      </c>
      <c r="AH103" s="310" t="s">
        <v>3160</v>
      </c>
      <c r="AI103" s="310" t="s">
        <v>3161</v>
      </c>
      <c r="AJ103" s="310" t="s">
        <v>3162</v>
      </c>
      <c r="AK103" s="312" t="s">
        <v>1230</v>
      </c>
      <c r="AL103" s="312" t="s">
        <v>1252</v>
      </c>
    </row>
    <row r="104" ht="33.75" customHeight="1">
      <c r="A104" s="357"/>
      <c r="B104" s="304"/>
      <c r="C104" s="304" t="s">
        <v>3163</v>
      </c>
      <c r="D104" s="303" t="b">
        <v>1</v>
      </c>
      <c r="E104" s="303" t="s">
        <v>3164</v>
      </c>
      <c r="F104" s="303" t="s">
        <v>3165</v>
      </c>
      <c r="G104" s="303" t="s">
        <v>3166</v>
      </c>
      <c r="H104" s="304" t="s">
        <v>3163</v>
      </c>
      <c r="I104" s="303" t="s">
        <v>3167</v>
      </c>
      <c r="J104" s="303" t="s">
        <v>3168</v>
      </c>
      <c r="K104" s="303" t="s">
        <v>3169</v>
      </c>
      <c r="L104" s="303" t="s">
        <v>3170</v>
      </c>
      <c r="M104" s="303" t="s">
        <v>3171</v>
      </c>
      <c r="N104" s="303" t="s">
        <v>3172</v>
      </c>
      <c r="O104" s="305">
        <v>4.95</v>
      </c>
      <c r="P104" s="305">
        <v>12.95</v>
      </c>
      <c r="Q104" s="305">
        <v>54.95</v>
      </c>
      <c r="R104" s="315">
        <v>435.95</v>
      </c>
      <c r="S104" s="315">
        <v>1236.95</v>
      </c>
      <c r="T104" s="315">
        <v>2335.95</v>
      </c>
      <c r="U104" s="303" t="s">
        <v>1216</v>
      </c>
      <c r="V104" s="303" t="s">
        <v>1217</v>
      </c>
      <c r="W104" s="305" t="s">
        <v>2238</v>
      </c>
      <c r="X104" s="307" t="s">
        <v>3173</v>
      </c>
      <c r="Y104" s="307" t="s">
        <v>280</v>
      </c>
      <c r="Z104" s="305" t="s">
        <v>3023</v>
      </c>
      <c r="AA104" s="305" t="s">
        <v>2238</v>
      </c>
      <c r="AB104" s="307" t="s">
        <v>337</v>
      </c>
      <c r="AC104" s="307" t="s">
        <v>3174</v>
      </c>
      <c r="AD104" s="308" t="s">
        <v>3175</v>
      </c>
      <c r="AE104" s="308" t="s">
        <v>1351</v>
      </c>
      <c r="AF104" s="309" t="s">
        <v>3176</v>
      </c>
      <c r="AG104" s="309" t="s">
        <v>1226</v>
      </c>
      <c r="AH104" s="349" t="s">
        <v>3177</v>
      </c>
      <c r="AI104" s="310" t="s">
        <v>3178</v>
      </c>
      <c r="AJ104" s="310" t="s">
        <v>3179</v>
      </c>
      <c r="AK104" s="312" t="s">
        <v>1230</v>
      </c>
      <c r="AL104" s="312" t="s">
        <v>1252</v>
      </c>
    </row>
  </sheetData>
  <autoFilter ref="$A$1:$AL$104">
    <sortState ref="A1:AL104">
      <sortCondition ref="C1:C104"/>
    </sortState>
  </autoFilter>
  <hyperlinks>
    <hyperlink r:id="rId2" ref="AF38"/>
  </hyperlinks>
  <printOptions/>
  <pageMargins bottom="0.0" footer="0.0" header="0.0" left="0.0" right="0.0" top="0.0"/>
  <pageSetup fitToHeight="0" orientation="landscape"/>
  <headerFooter>
    <oddFooter/>
  </headerFooter>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1.22" defaultRowHeight="15.0"/>
  <cols>
    <col customWidth="1" min="1" max="1" width="1.0"/>
    <col customWidth="1" min="2" max="2" width="25.0"/>
    <col customWidth="1" min="3" max="3" width="36.89"/>
    <col customWidth="1" min="4" max="4" width="24.33"/>
    <col customWidth="1" min="5" max="5" width="10.89"/>
    <col customWidth="1" min="6" max="6" width="7.44"/>
    <col customWidth="1" min="7" max="7" width="7.33"/>
    <col customWidth="1" min="8" max="8" width="29.0"/>
    <col customWidth="1" min="9" max="9" width="55.44"/>
    <col customWidth="1" min="10" max="11" width="17.11"/>
    <col customWidth="1" min="12" max="12" width="17.22"/>
    <col customWidth="1" min="13" max="13" width="37.44"/>
    <col customWidth="1" min="14" max="15" width="37.89"/>
    <col customWidth="1" min="16" max="16" width="38.22"/>
    <col customWidth="1" min="17" max="17" width="14.89"/>
    <col customWidth="1" min="18" max="19" width="33.33"/>
    <col customWidth="1" min="20" max="20" width="24.33"/>
    <col customWidth="1" min="21" max="21" width="12.89"/>
    <col customWidth="1" min="22" max="22" width="32.0"/>
  </cols>
  <sheetData>
    <row r="1" ht="41.25" customHeight="1">
      <c r="A1" s="379"/>
      <c r="B1" s="379" t="s">
        <v>3180</v>
      </c>
      <c r="C1" s="380" t="s">
        <v>840</v>
      </c>
      <c r="D1" s="380" t="s">
        <v>841</v>
      </c>
      <c r="E1" s="380" t="s">
        <v>394</v>
      </c>
      <c r="F1" s="381" t="s">
        <v>3181</v>
      </c>
      <c r="G1" s="382" t="s">
        <v>846</v>
      </c>
      <c r="H1" s="383" t="s">
        <v>843</v>
      </c>
      <c r="I1" s="383" t="s">
        <v>844</v>
      </c>
      <c r="J1" s="183" t="s">
        <v>842</v>
      </c>
      <c r="K1" s="183" t="s">
        <v>376</v>
      </c>
      <c r="L1" s="183" t="s">
        <v>309</v>
      </c>
      <c r="M1" s="183" t="s">
        <v>845</v>
      </c>
      <c r="N1" s="183" t="s">
        <v>400</v>
      </c>
      <c r="O1" s="183" t="s">
        <v>854</v>
      </c>
      <c r="P1" s="384" t="s">
        <v>855</v>
      </c>
      <c r="Q1" s="183" t="s">
        <v>851</v>
      </c>
      <c r="R1" s="385" t="s">
        <v>852</v>
      </c>
      <c r="S1" s="183" t="s">
        <v>826</v>
      </c>
      <c r="T1" s="183" t="s">
        <v>827</v>
      </c>
      <c r="U1" s="183" t="s">
        <v>828</v>
      </c>
      <c r="V1" s="183" t="s">
        <v>829</v>
      </c>
    </row>
    <row r="2" ht="54.0" customHeight="1">
      <c r="A2" s="386"/>
      <c r="B2" s="387" t="str">
        <f>HYPERLINK("https://drive.google.com/open?id=1xfkpcRfYHOWyb_EnTsQn5I4gsGj_6Q7i&amp;authuser=mehreen@woodenwick.com&amp;usp=drive_fs","THUMBNAIL")</f>
        <v>THUMBNAIL</v>
      </c>
      <c r="C2" s="388" t="s">
        <v>3182</v>
      </c>
      <c r="D2" s="389" t="s">
        <v>3183</v>
      </c>
      <c r="E2" s="390" t="b">
        <v>1</v>
      </c>
      <c r="F2" s="390">
        <v>10.0</v>
      </c>
      <c r="G2" s="390">
        <v>13.0</v>
      </c>
      <c r="H2" s="390" t="s">
        <v>1780</v>
      </c>
      <c r="I2" s="390" t="s">
        <v>3184</v>
      </c>
      <c r="J2" s="388" t="s">
        <v>3182</v>
      </c>
      <c r="K2" s="391" t="s">
        <v>3185</v>
      </c>
      <c r="L2" s="390" t="s">
        <v>3186</v>
      </c>
      <c r="M2" s="390" t="s">
        <v>3187</v>
      </c>
      <c r="N2" s="390" t="s">
        <v>3188</v>
      </c>
      <c r="O2" s="392" t="s">
        <v>3189</v>
      </c>
      <c r="P2" s="390" t="s">
        <v>3190</v>
      </c>
      <c r="Q2" s="390">
        <v>39.95</v>
      </c>
      <c r="R2" s="393">
        <v>15.47</v>
      </c>
      <c r="S2" s="186">
        <v>1.6</v>
      </c>
      <c r="T2" s="183">
        <v>9.0</v>
      </c>
      <c r="U2" s="188">
        <v>6.5</v>
      </c>
      <c r="V2" s="188">
        <v>1.75</v>
      </c>
    </row>
    <row r="3">
      <c r="A3" s="386"/>
      <c r="B3" s="387" t="str">
        <f>HYPERLINK("https://drive.google.com/file/d/1Ofap_3gqvAFq7zAjXzPkVX0_9MH3691r/view","ALT 1")</f>
        <v>ALT 1</v>
      </c>
      <c r="C3" s="394" t="s">
        <v>3191</v>
      </c>
      <c r="D3" s="395"/>
      <c r="E3" s="395"/>
      <c r="F3" s="395"/>
      <c r="G3" s="395"/>
      <c r="H3" s="395"/>
      <c r="I3" s="395"/>
      <c r="J3" s="395"/>
      <c r="K3" s="395"/>
      <c r="L3" s="395"/>
      <c r="M3" s="395"/>
      <c r="N3" s="395"/>
      <c r="O3" s="395"/>
      <c r="P3" s="395"/>
      <c r="Q3" s="395"/>
      <c r="R3" s="396"/>
      <c r="S3" s="395"/>
      <c r="T3" s="395"/>
      <c r="U3" s="395"/>
      <c r="V3" s="395"/>
    </row>
    <row r="4">
      <c r="A4" s="386"/>
      <c r="B4" s="387" t="str">
        <f>HYPERLINK("https://drive.google.com/open?id=1Bv7d9PHILrxA_2VfqLxvCAxxVfZTUV-E&amp;authuser=mehreen@woodenwick.com&amp;usp=drive_fs","ALT 2")</f>
        <v>ALT 2</v>
      </c>
      <c r="C4" s="397" t="s">
        <v>1375</v>
      </c>
      <c r="D4" s="395"/>
      <c r="E4" s="395"/>
      <c r="F4" s="395"/>
      <c r="G4" s="395"/>
      <c r="H4" s="395"/>
      <c r="I4" s="395"/>
      <c r="J4" s="395"/>
      <c r="K4" s="395"/>
      <c r="L4" s="395"/>
      <c r="M4" s="395"/>
      <c r="N4" s="395"/>
      <c r="O4" s="395"/>
      <c r="P4" s="395"/>
      <c r="Q4" s="395"/>
      <c r="R4" s="396"/>
      <c r="S4" s="395"/>
      <c r="T4" s="395"/>
      <c r="U4" s="395"/>
      <c r="V4" s="395"/>
    </row>
    <row r="5">
      <c r="A5" s="386"/>
      <c r="B5" s="387" t="str">
        <f>HYPERLINK("https://drive.google.com/open?id=1p_u4-IQnbZjDfxBQQaP8tsxPuaIHyXhy&amp;authuser=mehreen@woodenwick.com&amp;usp=drive_fs","ALT 3")</f>
        <v>ALT 3</v>
      </c>
      <c r="C5" s="398" t="s">
        <v>1850</v>
      </c>
      <c r="D5" s="395"/>
      <c r="E5" s="395"/>
      <c r="F5" s="395"/>
      <c r="G5" s="395"/>
      <c r="H5" s="395"/>
      <c r="I5" s="395"/>
      <c r="J5" s="395"/>
      <c r="K5" s="395"/>
      <c r="L5" s="395"/>
      <c r="M5" s="395"/>
      <c r="N5" s="395"/>
      <c r="O5" s="395"/>
      <c r="P5" s="395"/>
      <c r="Q5" s="395"/>
      <c r="R5" s="396"/>
      <c r="S5" s="395"/>
      <c r="T5" s="395"/>
      <c r="U5" s="395"/>
      <c r="V5" s="395"/>
    </row>
    <row r="6">
      <c r="A6" s="386"/>
      <c r="B6" s="387" t="str">
        <f>HYPERLINK("https://drive.google.com/open?id=15S_VFSM_nsPpWeq6lD1TYY0FrAnyo90f&amp;authuser=mehreen@woodenwick.com&amp;usp=drive_fs","ALT 4")</f>
        <v>ALT 4</v>
      </c>
      <c r="C6" s="397" t="s">
        <v>1778</v>
      </c>
      <c r="D6" s="390" t="s">
        <v>3192</v>
      </c>
      <c r="E6" s="395"/>
      <c r="F6" s="395"/>
      <c r="G6" s="395"/>
      <c r="H6" s="395"/>
      <c r="I6" s="395"/>
      <c r="J6" s="395"/>
      <c r="K6" s="395"/>
      <c r="L6" s="395"/>
      <c r="M6" s="395"/>
      <c r="N6" s="395"/>
      <c r="O6" s="395"/>
      <c r="P6" s="395"/>
      <c r="Q6" s="395"/>
      <c r="R6" s="396"/>
      <c r="S6" s="395"/>
      <c r="T6" s="395"/>
      <c r="U6" s="395"/>
      <c r="V6" s="395"/>
    </row>
    <row r="7">
      <c r="A7" s="386"/>
      <c r="B7" s="387" t="str">
        <f>HYPERLINK("https://drive.google.com/open?id=1FZkfOJoxKRDPXBeE2BVM2OdZ9oHkArg9&amp;authuser=mehreen@woodenwick.com&amp;usp=drive_fs","ALT 5")</f>
        <v>ALT 5</v>
      </c>
      <c r="C7" s="397" t="s">
        <v>1985</v>
      </c>
      <c r="D7" s="395"/>
      <c r="E7" s="395"/>
      <c r="F7" s="395"/>
      <c r="G7" s="395"/>
      <c r="H7" s="395"/>
      <c r="I7" s="395"/>
      <c r="J7" s="395"/>
      <c r="K7" s="395"/>
      <c r="L7" s="395"/>
      <c r="M7" s="395"/>
      <c r="N7" s="395"/>
      <c r="O7" s="395"/>
      <c r="P7" s="395"/>
      <c r="Q7" s="395"/>
      <c r="R7" s="396"/>
      <c r="S7" s="395"/>
      <c r="T7" s="395"/>
      <c r="U7" s="395"/>
      <c r="V7" s="395"/>
    </row>
    <row r="8">
      <c r="A8" s="386"/>
      <c r="B8" s="387" t="str">
        <f>HYPERLINK("https://drive.google.com/open?id=1jPtSgQbHcS2UEY4NDXtZS-cb1BV6dsrI&amp;authuser=mehreen@woodenwick.com&amp;usp=drive_fs","ALT 6")</f>
        <v>ALT 6</v>
      </c>
      <c r="C8" s="397" t="s">
        <v>1315</v>
      </c>
      <c r="D8" s="395"/>
      <c r="E8" s="395"/>
      <c r="F8" s="395"/>
      <c r="G8" s="395"/>
      <c r="H8" s="395"/>
      <c r="I8" s="395"/>
      <c r="J8" s="395"/>
      <c r="K8" s="395"/>
      <c r="L8" s="395"/>
      <c r="M8" s="395"/>
      <c r="N8" s="395"/>
      <c r="O8" s="395"/>
      <c r="P8" s="395"/>
      <c r="Q8" s="395"/>
      <c r="R8" s="396"/>
      <c r="S8" s="395"/>
      <c r="T8" s="395"/>
      <c r="U8" s="395"/>
      <c r="V8" s="395"/>
    </row>
    <row r="9">
      <c r="A9" s="386"/>
      <c r="B9" s="387" t="str">
        <f>HYPERLINK("https://drive.google.com/open?id=1epx6p22OvqFnTif5MFltwxTOkaJqWpYd&amp;authuser=mehreen@woodenwick.com&amp;usp=drive_fs","ALT 7")</f>
        <v>ALT 7</v>
      </c>
      <c r="C9" s="398" t="s">
        <v>2190</v>
      </c>
      <c r="D9" s="395"/>
      <c r="E9" s="395"/>
      <c r="F9" s="395"/>
      <c r="G9" s="395"/>
      <c r="H9" s="395"/>
      <c r="I9" s="395"/>
      <c r="J9" s="395"/>
      <c r="K9" s="395"/>
      <c r="L9" s="395"/>
      <c r="M9" s="395"/>
      <c r="N9" s="395"/>
      <c r="O9" s="395"/>
      <c r="P9" s="395"/>
      <c r="Q9" s="395"/>
      <c r="R9" s="396"/>
      <c r="S9" s="395"/>
      <c r="T9" s="395"/>
      <c r="U9" s="395"/>
      <c r="V9" s="395"/>
    </row>
    <row r="10">
      <c r="A10" s="386"/>
      <c r="B10" s="387" t="str">
        <f>HYPERLINK("https://drive.google.com/open?id=1e0FxkVLVRgoRvA_Y8tmesWQ11gFQMQEi&amp;authuser=mehreen@woodenwick.com&amp;usp=drive_fs","ALT 8")</f>
        <v>ALT 8</v>
      </c>
      <c r="C10" s="398" t="s">
        <v>2281</v>
      </c>
      <c r="D10" s="395"/>
      <c r="E10" s="395"/>
      <c r="F10" s="395"/>
      <c r="G10" s="395"/>
      <c r="H10" s="395"/>
      <c r="I10" s="395"/>
      <c r="J10" s="395"/>
      <c r="K10" s="395"/>
      <c r="L10" s="395"/>
      <c r="M10" s="395"/>
      <c r="N10" s="395"/>
      <c r="O10" s="395"/>
      <c r="P10" s="395"/>
      <c r="Q10" s="395"/>
      <c r="R10" s="396"/>
      <c r="S10" s="395"/>
      <c r="T10" s="395"/>
      <c r="U10" s="395"/>
      <c r="V10" s="395"/>
    </row>
    <row r="11">
      <c r="A11" s="386"/>
      <c r="B11" s="387" t="str">
        <f>HYPERLINK("https://drive.google.com/open?id=1oKFaxH35Irz9uR9r6jbGRtQKjvBh7DQF&amp;authuser=mehreen@woodenwick.com&amp;usp=drive_fs","ALT 9 ")</f>
        <v>ALT 9 </v>
      </c>
      <c r="C11" s="398" t="s">
        <v>686</v>
      </c>
      <c r="D11" s="395"/>
      <c r="E11" s="395"/>
      <c r="F11" s="395"/>
      <c r="G11" s="395"/>
      <c r="H11" s="395"/>
      <c r="I11" s="395"/>
      <c r="J11" s="395"/>
      <c r="K11" s="395"/>
      <c r="L11" s="395"/>
      <c r="M11" s="395"/>
      <c r="N11" s="395"/>
      <c r="O11" s="395"/>
      <c r="P11" s="395"/>
      <c r="Q11" s="395"/>
      <c r="R11" s="396"/>
      <c r="S11" s="395"/>
      <c r="T11" s="395"/>
      <c r="U11" s="395"/>
      <c r="V11" s="395"/>
    </row>
    <row r="12">
      <c r="A12" s="386"/>
      <c r="B12" s="387" t="str">
        <f>HYPERLINK("https://drive.google.com/open?id=1oMKmIzEBLCd69cflM4N2HqjN2XoQ8Po5&amp;authuser=mehreen@woodenwick.com&amp;usp=drive_fs","ALT 10 ")</f>
        <v>ALT 10 </v>
      </c>
      <c r="C12" s="399" t="s">
        <v>1758</v>
      </c>
      <c r="D12" s="390" t="s">
        <v>3193</v>
      </c>
      <c r="E12" s="395"/>
      <c r="F12" s="395"/>
      <c r="G12" s="395"/>
      <c r="H12" s="395"/>
      <c r="I12" s="395"/>
      <c r="J12" s="395"/>
      <c r="K12" s="395"/>
      <c r="L12" s="395"/>
      <c r="M12" s="395"/>
      <c r="N12" s="395"/>
      <c r="O12" s="395"/>
      <c r="P12" s="395"/>
      <c r="Q12" s="395"/>
      <c r="R12" s="396"/>
      <c r="S12" s="395"/>
      <c r="T12" s="395"/>
      <c r="U12" s="395"/>
      <c r="V12" s="395"/>
    </row>
    <row r="13">
      <c r="A13" s="386"/>
      <c r="B13" s="387" t="str">
        <f>HYPERLINK("https://drive.google.com/open?id=1XPcUYlN8s3okpQTHQcipNqrYe3iFX44z&amp;authuser=mehreen@woodenwick.com&amp;usp=drive_fs","ALT 11")</f>
        <v>ALT 11</v>
      </c>
      <c r="C13" s="397" t="s">
        <v>2004</v>
      </c>
      <c r="D13" s="395"/>
      <c r="E13" s="395"/>
      <c r="F13" s="395"/>
      <c r="G13" s="395"/>
      <c r="H13" s="395"/>
      <c r="I13" s="395"/>
      <c r="J13" s="395"/>
      <c r="K13" s="395"/>
      <c r="L13" s="395"/>
      <c r="M13" s="395"/>
      <c r="N13" s="395"/>
      <c r="O13" s="395"/>
      <c r="P13" s="395"/>
      <c r="Q13" s="395"/>
      <c r="R13" s="396"/>
      <c r="S13" s="395"/>
      <c r="T13" s="395"/>
      <c r="U13" s="395"/>
      <c r="V13" s="395"/>
    </row>
    <row r="14">
      <c r="A14" s="386"/>
      <c r="B14" s="395"/>
      <c r="C14" s="400"/>
      <c r="D14" s="395"/>
      <c r="E14" s="395"/>
      <c r="F14" s="395"/>
      <c r="G14" s="395"/>
      <c r="H14" s="395"/>
      <c r="I14" s="395"/>
      <c r="J14" s="395"/>
      <c r="K14" s="395"/>
      <c r="L14" s="395"/>
      <c r="M14" s="395"/>
      <c r="N14" s="395"/>
      <c r="O14" s="395"/>
      <c r="P14" s="395"/>
      <c r="Q14" s="395"/>
      <c r="R14" s="396"/>
      <c r="S14" s="395"/>
      <c r="T14" s="395"/>
      <c r="U14" s="395"/>
      <c r="V14" s="395"/>
    </row>
    <row r="15">
      <c r="A15" s="386"/>
      <c r="B15" s="395"/>
      <c r="C15" s="401"/>
      <c r="D15" s="395"/>
      <c r="E15" s="395"/>
      <c r="F15" s="395"/>
      <c r="G15" s="395"/>
      <c r="H15" s="395"/>
      <c r="I15" s="395"/>
      <c r="J15" s="395"/>
      <c r="K15" s="395"/>
      <c r="L15" s="395"/>
      <c r="M15" s="395"/>
      <c r="N15" s="395"/>
      <c r="O15" s="395"/>
      <c r="P15" s="395"/>
      <c r="Q15" s="395"/>
      <c r="R15" s="396"/>
      <c r="S15" s="395"/>
      <c r="T15" s="395"/>
      <c r="U15" s="395"/>
      <c r="V15" s="395"/>
    </row>
    <row r="16">
      <c r="A16" s="386"/>
      <c r="B16" s="395"/>
      <c r="C16" s="402" t="s">
        <v>3194</v>
      </c>
      <c r="D16" s="395"/>
      <c r="E16" s="395"/>
      <c r="F16" s="395"/>
      <c r="G16" s="395"/>
      <c r="H16" s="395"/>
      <c r="I16" s="395"/>
      <c r="J16" s="395"/>
      <c r="K16" s="395"/>
      <c r="L16" s="395"/>
      <c r="M16" s="395"/>
      <c r="N16" s="395"/>
      <c r="O16" s="395"/>
      <c r="P16" s="395"/>
      <c r="Q16" s="395"/>
      <c r="R16" s="396"/>
      <c r="S16" s="395"/>
      <c r="T16" s="395"/>
      <c r="U16" s="395"/>
      <c r="V16" s="395"/>
    </row>
    <row r="17" ht="97.5" customHeight="1">
      <c r="A17" s="386"/>
      <c r="B17" s="387" t="str">
        <f>HYPERLINK("https://drive.google.com/open?id=1nkx27iJZyT7VJjk2679puTvOLXxVCaI1&amp;authuser=mehreen@woodenwick.com&amp;usp=drive_fs","THUMBNAIL")</f>
        <v>THUMBNAIL</v>
      </c>
      <c r="C17" s="388" t="s">
        <v>3195</v>
      </c>
      <c r="D17" s="389" t="s">
        <v>3196</v>
      </c>
      <c r="E17" s="390" t="b">
        <v>1</v>
      </c>
      <c r="F17" s="390">
        <v>10.0</v>
      </c>
      <c r="G17" s="390">
        <v>14.0</v>
      </c>
      <c r="H17" s="390" t="s">
        <v>3146</v>
      </c>
      <c r="I17" s="390" t="s">
        <v>3197</v>
      </c>
      <c r="J17" s="388" t="s">
        <v>3198</v>
      </c>
      <c r="K17" s="391" t="s">
        <v>3199</v>
      </c>
      <c r="L17" s="390" t="s">
        <v>3186</v>
      </c>
      <c r="M17" s="390" t="s">
        <v>3200</v>
      </c>
      <c r="N17" s="390" t="s">
        <v>3201</v>
      </c>
      <c r="O17" s="392" t="s">
        <v>3202</v>
      </c>
      <c r="P17" s="390" t="s">
        <v>3203</v>
      </c>
      <c r="Q17" s="390">
        <v>39.95</v>
      </c>
      <c r="R17" s="393">
        <v>15.47</v>
      </c>
      <c r="S17" s="186">
        <v>1.6</v>
      </c>
      <c r="T17" s="183">
        <v>9.0</v>
      </c>
      <c r="U17" s="188">
        <v>6.5</v>
      </c>
      <c r="V17" s="188">
        <v>1.75</v>
      </c>
    </row>
    <row r="18">
      <c r="A18" s="386"/>
      <c r="B18" s="387" t="str">
        <f>HYPERLINK("https://drive.google.com/file/d/1Ofap_3gqvAFq7zAjXzPkVX0_9MH3691r/view","ALT 1")</f>
        <v>ALT 1</v>
      </c>
      <c r="C18" s="394" t="s">
        <v>3191</v>
      </c>
      <c r="D18" s="395"/>
      <c r="E18" s="395"/>
      <c r="F18" s="395"/>
      <c r="G18" s="395"/>
      <c r="H18" s="395"/>
      <c r="I18" s="395"/>
      <c r="J18" s="395"/>
      <c r="K18" s="395"/>
      <c r="L18" s="395"/>
      <c r="M18" s="395"/>
      <c r="N18" s="395"/>
      <c r="O18" s="395"/>
      <c r="P18" s="395"/>
      <c r="Q18" s="395"/>
      <c r="R18" s="396"/>
      <c r="S18" s="395"/>
      <c r="T18" s="395"/>
      <c r="U18" s="395"/>
      <c r="V18" s="395"/>
    </row>
    <row r="19">
      <c r="A19" s="386"/>
      <c r="B19" s="387" t="str">
        <f>HYPERLINK("https://drive.google.com/open?id=1_z0dvl84RMGhJ3h6-1y8w3_TkRM2MvLT&amp;authuser=mehreen@woodenwick.com&amp;usp=drive_fs","ALT 2")</f>
        <v>ALT 2</v>
      </c>
      <c r="C19" s="397" t="s">
        <v>2354</v>
      </c>
      <c r="D19" s="395"/>
      <c r="E19" s="395"/>
      <c r="F19" s="395"/>
      <c r="G19" s="395"/>
      <c r="H19" s="395"/>
      <c r="I19" s="395"/>
      <c r="J19" s="395"/>
      <c r="K19" s="395"/>
      <c r="L19" s="395"/>
      <c r="M19" s="395"/>
      <c r="N19" s="395"/>
      <c r="O19" s="395"/>
      <c r="P19" s="395"/>
      <c r="Q19" s="395"/>
      <c r="R19" s="396"/>
      <c r="S19" s="395"/>
      <c r="T19" s="395"/>
      <c r="U19" s="395"/>
      <c r="V19" s="395"/>
    </row>
    <row r="20">
      <c r="A20" s="386"/>
      <c r="B20" s="387" t="str">
        <f>HYPERLINK("https://drive.google.com/open?id=1MNjxapSIhfhEe8lfw0vQs3eLVCx2sYHs&amp;authuser=mehreen@woodenwick.com&amp;usp=drive_fs","ALT 3")</f>
        <v>ALT 3</v>
      </c>
      <c r="C20" s="397" t="s">
        <v>1513</v>
      </c>
      <c r="D20" s="395"/>
      <c r="E20" s="395"/>
      <c r="F20" s="395"/>
      <c r="G20" s="395"/>
      <c r="H20" s="395"/>
      <c r="I20" s="395"/>
      <c r="J20" s="395"/>
      <c r="K20" s="395"/>
      <c r="L20" s="395"/>
      <c r="M20" s="395"/>
      <c r="N20" s="395"/>
      <c r="O20" s="395"/>
      <c r="P20" s="395"/>
      <c r="Q20" s="395"/>
      <c r="R20" s="396"/>
      <c r="S20" s="395"/>
      <c r="T20" s="395"/>
      <c r="U20" s="395"/>
      <c r="V20" s="395"/>
    </row>
    <row r="21">
      <c r="A21" s="386"/>
      <c r="B21" s="387" t="str">
        <f>HYPERLINK("https://drive.google.com/open?id=12c9lUg99PwI8WKHRgEs_oEIq8uddk4vf&amp;authuser=mehreen@woodenwick.com&amp;usp=drive_fs","ALT 4")</f>
        <v>ALT 4</v>
      </c>
      <c r="C21" s="397" t="s">
        <v>1555</v>
      </c>
      <c r="D21" s="395"/>
      <c r="E21" s="395"/>
      <c r="F21" s="395"/>
      <c r="G21" s="395"/>
      <c r="H21" s="395"/>
      <c r="I21" s="395"/>
      <c r="J21" s="395"/>
      <c r="K21" s="395"/>
      <c r="L21" s="395"/>
      <c r="M21" s="395"/>
      <c r="N21" s="395"/>
      <c r="O21" s="395"/>
      <c r="P21" s="395"/>
      <c r="Q21" s="395"/>
      <c r="R21" s="396"/>
      <c r="S21" s="395"/>
      <c r="T21" s="395"/>
      <c r="U21" s="395"/>
      <c r="V21" s="395"/>
    </row>
    <row r="22">
      <c r="A22" s="386"/>
      <c r="B22" s="387" t="str">
        <f>HYPERLINK("https://drive.google.com/open?id=1lAOQzpPCB2s2ehhYjJfo7_Pyp0Rwsi6f&amp;authuser=mehreen@woodenwick.com&amp;usp=drive_fs","ALT 5")</f>
        <v>ALT 5</v>
      </c>
      <c r="C22" s="397" t="s">
        <v>3204</v>
      </c>
      <c r="D22" s="395"/>
      <c r="E22" s="395"/>
      <c r="F22" s="395"/>
      <c r="G22" s="395"/>
      <c r="H22" s="395"/>
      <c r="I22" s="395"/>
      <c r="J22" s="395"/>
      <c r="K22" s="395"/>
      <c r="L22" s="395"/>
      <c r="M22" s="395"/>
      <c r="N22" s="395"/>
      <c r="O22" s="395"/>
      <c r="P22" s="395"/>
      <c r="Q22" s="395"/>
      <c r="R22" s="396"/>
      <c r="S22" s="395"/>
      <c r="T22" s="395"/>
      <c r="U22" s="395"/>
      <c r="V22" s="395"/>
    </row>
    <row r="23">
      <c r="A23" s="386"/>
      <c r="B23" s="387" t="str">
        <f>HYPERLINK("https://drive.google.com/open?id=1m7YcJ9LZh0OfSS4uRoKU4oI8Ja8D09F9&amp;authuser=mehreen@woodenwick.com&amp;usp=drive_fs","ALT 6")</f>
        <v>ALT 6</v>
      </c>
      <c r="C23" s="397" t="s">
        <v>2587</v>
      </c>
      <c r="D23" s="395"/>
      <c r="E23" s="395"/>
      <c r="F23" s="395"/>
      <c r="G23" s="395"/>
      <c r="H23" s="395"/>
      <c r="I23" s="395"/>
      <c r="J23" s="395"/>
      <c r="K23" s="395"/>
      <c r="L23" s="395"/>
      <c r="M23" s="395"/>
      <c r="N23" s="395"/>
      <c r="O23" s="395"/>
      <c r="P23" s="395"/>
      <c r="Q23" s="395"/>
      <c r="R23" s="396"/>
      <c r="S23" s="395"/>
      <c r="T23" s="395"/>
      <c r="U23" s="395"/>
      <c r="V23" s="395"/>
    </row>
    <row r="24">
      <c r="A24" s="386"/>
      <c r="B24" s="387" t="str">
        <f>HYPERLINK("https://drive.google.com/open?id=1wnGSNVuwJ-40lXyWQc0oIKnZW0LMw3_6&amp;authuser=mehreen@woodenwick.com&amp;usp=drive_fs","ALT 7")</f>
        <v>ALT 7</v>
      </c>
      <c r="C24" s="397" t="s">
        <v>3144</v>
      </c>
      <c r="D24" s="395"/>
      <c r="E24" s="395"/>
      <c r="F24" s="395"/>
      <c r="G24" s="395"/>
      <c r="H24" s="395"/>
      <c r="I24" s="395"/>
      <c r="J24" s="395"/>
      <c r="K24" s="395"/>
      <c r="L24" s="395"/>
      <c r="M24" s="395"/>
      <c r="N24" s="395"/>
      <c r="O24" s="395"/>
      <c r="P24" s="395"/>
      <c r="Q24" s="395"/>
      <c r="R24" s="396"/>
      <c r="S24" s="395"/>
      <c r="T24" s="395"/>
      <c r="U24" s="395"/>
      <c r="V24" s="395"/>
    </row>
    <row r="25">
      <c r="A25" s="386"/>
      <c r="B25" s="387" t="str">
        <f>HYPERLINK("https://drive.google.com/open?id=1h2yJGbuLsKiPYGlLjIvywWGN-WsihWCZ&amp;authuser=mehreen@woodenwick.com&amp;usp=drive_fs","ALT 8")</f>
        <v>ALT 8</v>
      </c>
      <c r="C25" s="397" t="s">
        <v>3032</v>
      </c>
      <c r="D25" s="395"/>
      <c r="E25" s="395"/>
      <c r="F25" s="395"/>
      <c r="G25" s="395"/>
      <c r="H25" s="395"/>
      <c r="I25" s="395"/>
      <c r="J25" s="395"/>
      <c r="K25" s="395"/>
      <c r="L25" s="395"/>
      <c r="M25" s="395"/>
      <c r="N25" s="395"/>
      <c r="O25" s="395"/>
      <c r="P25" s="395"/>
      <c r="Q25" s="395"/>
      <c r="R25" s="396"/>
      <c r="S25" s="395"/>
      <c r="T25" s="395"/>
      <c r="U25" s="395"/>
      <c r="V25" s="395"/>
    </row>
    <row r="26">
      <c r="A26" s="386"/>
      <c r="B26" s="387" t="str">
        <f>HYPERLINK("https://drive.google.com/open?id=1CCn7SM8If3rLHW9vjxNiiOyzHvdsfyrG&amp;authuser=mehreen@woodenwick.com&amp;usp=drive_fs","ALT 9")</f>
        <v>ALT 9</v>
      </c>
      <c r="C26" s="403" t="s">
        <v>2956</v>
      </c>
      <c r="D26" s="395"/>
      <c r="E26" s="395"/>
      <c r="F26" s="395"/>
      <c r="G26" s="395"/>
      <c r="H26" s="395"/>
      <c r="I26" s="395"/>
      <c r="J26" s="395"/>
      <c r="K26" s="395"/>
      <c r="L26" s="395"/>
      <c r="M26" s="395"/>
      <c r="N26" s="395"/>
      <c r="O26" s="395"/>
      <c r="P26" s="395"/>
      <c r="Q26" s="395"/>
      <c r="R26" s="396"/>
      <c r="S26" s="395"/>
      <c r="T26" s="395"/>
      <c r="U26" s="395"/>
      <c r="V26" s="395"/>
    </row>
    <row r="27">
      <c r="A27" s="386"/>
      <c r="B27" s="387" t="str">
        <f>HYPERLINK("https://drive.google.com/open?id=1leZ_RWjbZv96Q1Kl2xPstz9kbNCZllIK&amp;authuser=mehreen@woodenwick.com&amp;usp=drive_fs","ALT 10")</f>
        <v>ALT 10</v>
      </c>
      <c r="C27" s="397" t="s">
        <v>2916</v>
      </c>
      <c r="D27" s="395"/>
      <c r="E27" s="395"/>
      <c r="F27" s="395"/>
      <c r="G27" s="395"/>
      <c r="H27" s="395"/>
      <c r="I27" s="395"/>
      <c r="J27" s="395"/>
      <c r="K27" s="395"/>
      <c r="L27" s="395"/>
      <c r="M27" s="395"/>
      <c r="N27" s="395"/>
      <c r="O27" s="395"/>
      <c r="P27" s="395"/>
      <c r="Q27" s="395"/>
      <c r="R27" s="396"/>
      <c r="S27" s="395"/>
      <c r="T27" s="395"/>
      <c r="U27" s="395"/>
      <c r="V27" s="395"/>
    </row>
    <row r="28">
      <c r="A28" s="386"/>
      <c r="B28" s="387" t="str">
        <f>HYPERLINK("https://drive.google.com/open?id=1ILXYHJqByny8nt1t6je6tJYMX2qcpRVe&amp;authuser=mehreen@woodenwick.com&amp;usp=drive_fs","ALT 11")</f>
        <v>ALT 11</v>
      </c>
      <c r="C28" s="397" t="s">
        <v>2936</v>
      </c>
      <c r="D28" s="395"/>
      <c r="E28" s="395"/>
      <c r="F28" s="395"/>
      <c r="G28" s="395"/>
      <c r="H28" s="395"/>
      <c r="I28" s="395"/>
      <c r="J28" s="395"/>
      <c r="K28" s="395"/>
      <c r="L28" s="395"/>
      <c r="M28" s="395"/>
      <c r="N28" s="395"/>
      <c r="O28" s="395"/>
      <c r="P28" s="395"/>
      <c r="Q28" s="395"/>
      <c r="R28" s="396"/>
      <c r="S28" s="395"/>
      <c r="T28" s="395"/>
      <c r="U28" s="395"/>
      <c r="V28" s="395"/>
    </row>
    <row r="29">
      <c r="A29" s="386"/>
      <c r="B29" s="395"/>
      <c r="C29" s="400"/>
      <c r="D29" s="395"/>
      <c r="E29" s="395"/>
      <c r="F29" s="395"/>
      <c r="G29" s="395"/>
      <c r="H29" s="395"/>
      <c r="I29" s="395"/>
      <c r="J29" s="395"/>
      <c r="K29" s="395"/>
      <c r="L29" s="395"/>
      <c r="M29" s="395"/>
      <c r="N29" s="395"/>
      <c r="O29" s="395"/>
      <c r="P29" s="395"/>
      <c r="Q29" s="395"/>
      <c r="R29" s="396"/>
      <c r="S29" s="395"/>
      <c r="T29" s="395"/>
      <c r="U29" s="395"/>
      <c r="V29" s="395"/>
    </row>
    <row r="30">
      <c r="A30" s="386"/>
      <c r="B30" s="395"/>
      <c r="C30" s="401"/>
      <c r="D30" s="395"/>
      <c r="E30" s="395"/>
      <c r="F30" s="395"/>
      <c r="G30" s="395"/>
      <c r="H30" s="395"/>
      <c r="I30" s="395"/>
      <c r="J30" s="395"/>
      <c r="K30" s="395"/>
      <c r="L30" s="395"/>
      <c r="M30" s="395"/>
      <c r="N30" s="395"/>
      <c r="O30" s="395"/>
      <c r="P30" s="395"/>
      <c r="Q30" s="395"/>
      <c r="R30" s="396"/>
      <c r="S30" s="395"/>
      <c r="T30" s="395"/>
      <c r="U30" s="395"/>
      <c r="V30" s="395"/>
    </row>
    <row r="31">
      <c r="A31" s="386"/>
      <c r="B31" s="395"/>
      <c r="C31" s="402" t="s">
        <v>3205</v>
      </c>
      <c r="D31" s="395"/>
      <c r="E31" s="395"/>
      <c r="F31" s="395"/>
      <c r="G31" s="395"/>
      <c r="H31" s="395"/>
      <c r="I31" s="395"/>
      <c r="J31" s="395"/>
      <c r="K31" s="395"/>
      <c r="L31" s="395"/>
      <c r="M31" s="395"/>
      <c r="N31" s="395"/>
      <c r="O31" s="395"/>
      <c r="P31" s="395"/>
      <c r="Q31" s="395"/>
      <c r="R31" s="396"/>
      <c r="S31" s="395"/>
      <c r="T31" s="395"/>
      <c r="U31" s="395"/>
      <c r="V31" s="395"/>
    </row>
    <row r="32">
      <c r="A32" s="386"/>
      <c r="B32" s="395"/>
      <c r="C32" s="402"/>
      <c r="D32" s="395"/>
      <c r="E32" s="395"/>
      <c r="F32" s="395"/>
      <c r="G32" s="395"/>
      <c r="H32" s="395"/>
      <c r="I32" s="395"/>
      <c r="J32" s="395"/>
      <c r="K32" s="395"/>
      <c r="L32" s="395"/>
      <c r="M32" s="395"/>
      <c r="N32" s="395"/>
      <c r="O32" s="395"/>
      <c r="P32" s="395"/>
      <c r="Q32" s="395"/>
      <c r="R32" s="396"/>
      <c r="S32" s="395"/>
      <c r="T32" s="395"/>
      <c r="U32" s="395"/>
      <c r="V32" s="395"/>
    </row>
    <row r="33" ht="68.25" customHeight="1">
      <c r="A33" s="386"/>
      <c r="B33" s="404" t="str">
        <f>HYPERLINK("https://drive.google.com/drive/u/2/search?q=creamy%20vanilla%20%2B%20coconut%20sugar","THUMBNAIL")</f>
        <v>THUMBNAIL</v>
      </c>
      <c r="C33" s="388" t="s">
        <v>3206</v>
      </c>
      <c r="D33" s="405" t="s">
        <v>3207</v>
      </c>
      <c r="E33" s="390" t="b">
        <v>1</v>
      </c>
      <c r="F33" s="390">
        <v>10.0</v>
      </c>
      <c r="G33" s="390">
        <v>15.0</v>
      </c>
      <c r="H33" s="390" t="s">
        <v>1618</v>
      </c>
      <c r="I33" s="390" t="s">
        <v>3208</v>
      </c>
      <c r="J33" s="388" t="s">
        <v>3209</v>
      </c>
      <c r="K33" s="391" t="s">
        <v>3210</v>
      </c>
      <c r="L33" s="406" t="s">
        <v>3211</v>
      </c>
      <c r="M33" s="390" t="s">
        <v>3212</v>
      </c>
      <c r="N33" s="390" t="s">
        <v>3213</v>
      </c>
      <c r="O33" s="392" t="s">
        <v>3214</v>
      </c>
      <c r="P33" s="390" t="s">
        <v>3215</v>
      </c>
      <c r="Q33" s="390">
        <v>39.95</v>
      </c>
      <c r="R33" s="393">
        <v>15.47</v>
      </c>
      <c r="S33" s="186">
        <v>1.6</v>
      </c>
      <c r="T33" s="183">
        <v>9.0</v>
      </c>
      <c r="U33" s="188">
        <v>6.5</v>
      </c>
      <c r="V33" s="188">
        <v>1.75</v>
      </c>
    </row>
    <row r="34">
      <c r="A34" s="386"/>
      <c r="B34" s="387" t="str">
        <f>HYPERLINK("https://drive.google.com/file/d/1Ofap_3gqvAFq7zAjXzPkVX0_9MH3691r/view","ALT 1")</f>
        <v>ALT 1</v>
      </c>
      <c r="C34" s="407" t="s">
        <v>3191</v>
      </c>
      <c r="D34" s="395"/>
      <c r="E34" s="395"/>
      <c r="F34" s="395"/>
      <c r="G34" s="395"/>
      <c r="H34" s="395"/>
      <c r="I34" s="395"/>
      <c r="J34" s="395"/>
      <c r="K34" s="395"/>
      <c r="L34" s="395"/>
      <c r="M34" s="395"/>
      <c r="N34" s="395"/>
      <c r="O34" s="395"/>
      <c r="P34" s="395"/>
      <c r="Q34" s="395"/>
      <c r="R34" s="396"/>
      <c r="S34" s="395"/>
      <c r="T34" s="395"/>
      <c r="U34" s="395"/>
      <c r="V34" s="395"/>
    </row>
    <row r="35">
      <c r="A35" s="386"/>
      <c r="B35" s="387" t="str">
        <f>HYPERLINK("https://drive.google.com/drive/u/2/search?q=PEPPERMINT%20%2B%20COCOA%20SHAVINGS","ALT 2")</f>
        <v>ALT 2</v>
      </c>
      <c r="C35" s="408" t="s">
        <v>2550</v>
      </c>
      <c r="D35" s="395"/>
      <c r="E35" s="395"/>
      <c r="F35" s="395"/>
      <c r="G35" s="395"/>
      <c r="H35" s="395"/>
      <c r="I35" s="395"/>
      <c r="J35" s="395"/>
      <c r="K35" s="395"/>
      <c r="L35" s="395"/>
      <c r="M35" s="395"/>
      <c r="N35" s="395"/>
      <c r="O35" s="395"/>
      <c r="P35" s="395"/>
      <c r="Q35" s="395"/>
      <c r="R35" s="396"/>
      <c r="S35" s="395"/>
      <c r="T35" s="395"/>
      <c r="U35" s="395"/>
      <c r="V35" s="395"/>
    </row>
    <row r="36">
      <c r="A36" s="386"/>
      <c r="B36" s="387" t="str">
        <f>HYPERLINK("https://drive.google.com/drive/u/2/search?q=CITRONELLA%20%2B%20CAMPHOR","ALT 3")</f>
        <v>ALT 3</v>
      </c>
      <c r="C36" s="408" t="s">
        <v>3216</v>
      </c>
      <c r="D36" s="395"/>
      <c r="E36" s="395"/>
      <c r="F36" s="395"/>
      <c r="G36" s="395"/>
      <c r="H36" s="395"/>
      <c r="I36" s="395"/>
      <c r="J36" s="395"/>
      <c r="K36" s="395"/>
      <c r="L36" s="395"/>
      <c r="M36" s="395"/>
      <c r="N36" s="395"/>
      <c r="O36" s="395"/>
      <c r="P36" s="395"/>
      <c r="Q36" s="395"/>
      <c r="R36" s="396"/>
      <c r="S36" s="395"/>
      <c r="T36" s="395"/>
      <c r="U36" s="395"/>
      <c r="V36" s="395"/>
    </row>
    <row r="37">
      <c r="A37" s="409"/>
      <c r="B37" s="410" t="str">
        <f>HYPERLINK("https://drive.google.com/drive/u/2/search?q=BURNT%20WOOD%20%2B%20ORIENTAL%20SPICE","ALT 4")</f>
        <v>ALT 4</v>
      </c>
      <c r="C37" s="408" t="s">
        <v>1356</v>
      </c>
      <c r="D37" s="411"/>
      <c r="E37" s="411"/>
      <c r="F37" s="411"/>
      <c r="G37" s="411"/>
      <c r="H37" s="411"/>
      <c r="I37" s="411"/>
      <c r="J37" s="411"/>
      <c r="K37" s="411"/>
      <c r="L37" s="411"/>
      <c r="M37" s="411"/>
      <c r="N37" s="411"/>
      <c r="O37" s="411"/>
      <c r="P37" s="411"/>
      <c r="Q37" s="411"/>
      <c r="R37" s="412"/>
      <c r="S37" s="411"/>
      <c r="T37" s="411"/>
      <c r="U37" s="411"/>
      <c r="V37" s="411"/>
    </row>
    <row r="38">
      <c r="A38" s="409"/>
      <c r="B38" s="410" t="str">
        <f>HYPERLINK("https://drive.google.com/drive/u/2/search?q=MACADAMIA%20LATTE%20%2B%20CHAI%20LEAVES","ALT 5")</f>
        <v>ALT 5</v>
      </c>
      <c r="C38" s="408" t="s">
        <v>3217</v>
      </c>
      <c r="D38" s="411"/>
      <c r="E38" s="411"/>
      <c r="F38" s="411"/>
      <c r="G38" s="411"/>
      <c r="H38" s="411"/>
      <c r="I38" s="411"/>
      <c r="J38" s="411"/>
      <c r="K38" s="411"/>
      <c r="L38" s="411"/>
      <c r="M38" s="411"/>
      <c r="N38" s="411"/>
      <c r="O38" s="411"/>
      <c r="P38" s="411"/>
      <c r="Q38" s="411"/>
      <c r="R38" s="412"/>
      <c r="S38" s="411"/>
      <c r="T38" s="411"/>
      <c r="U38" s="411"/>
      <c r="V38" s="411"/>
    </row>
    <row r="39">
      <c r="A39" s="409"/>
      <c r="B39" s="410" t="str">
        <f>HYPERLINK("https://drive.google.com/drive/u/2/search?q=SPICED%20PEAR%20%2B%20WHISKEY","ALT 6")</f>
        <v>ALT 6</v>
      </c>
      <c r="C39" s="408" t="s">
        <v>2898</v>
      </c>
      <c r="D39" s="411"/>
      <c r="E39" s="411"/>
      <c r="F39" s="411"/>
      <c r="G39" s="411"/>
      <c r="H39" s="411"/>
      <c r="I39" s="411"/>
      <c r="J39" s="411"/>
      <c r="K39" s="411"/>
      <c r="L39" s="411"/>
      <c r="M39" s="411"/>
      <c r="N39" s="411"/>
      <c r="O39" s="411"/>
      <c r="P39" s="411"/>
      <c r="Q39" s="411"/>
      <c r="R39" s="412"/>
      <c r="S39" s="411"/>
      <c r="T39" s="411"/>
      <c r="U39" s="411"/>
      <c r="V39" s="411"/>
    </row>
    <row r="40">
      <c r="A40" s="409"/>
      <c r="B40" s="410" t="str">
        <f>HYPERLINK("https://drive.google.com/drive/u/2/search?q=GOLDEN%20OUD%2BMYRRH","ALT 7")</f>
        <v>ALT 7</v>
      </c>
      <c r="C40" s="408" t="s">
        <v>1947</v>
      </c>
      <c r="D40" s="411"/>
      <c r="E40" s="411"/>
      <c r="F40" s="411"/>
      <c r="G40" s="411"/>
      <c r="H40" s="411"/>
      <c r="I40" s="411"/>
      <c r="J40" s="411"/>
      <c r="K40" s="411"/>
      <c r="L40" s="411"/>
      <c r="M40" s="411"/>
      <c r="N40" s="411"/>
      <c r="O40" s="411"/>
      <c r="P40" s="411"/>
      <c r="Q40" s="411"/>
      <c r="R40" s="412"/>
      <c r="S40" s="411"/>
      <c r="T40" s="411"/>
      <c r="U40" s="411"/>
      <c r="V40" s="411"/>
    </row>
    <row r="41">
      <c r="A41" s="409"/>
      <c r="B41" s="410" t="str">
        <f>HYPERLINK("https://drive.google.com/drive/u/2/search?q=CREAMY%20VANILLA%20%2B%20COCONUT%20SUGAR","ALT 8")</f>
        <v>ALT 8</v>
      </c>
      <c r="C41" s="408" t="s">
        <v>1616</v>
      </c>
      <c r="D41" s="411"/>
      <c r="E41" s="411"/>
      <c r="F41" s="411"/>
      <c r="G41" s="411"/>
      <c r="H41" s="411"/>
      <c r="I41" s="411"/>
      <c r="J41" s="411"/>
      <c r="K41" s="411"/>
      <c r="L41" s="411"/>
      <c r="M41" s="411"/>
      <c r="N41" s="411"/>
      <c r="O41" s="411"/>
      <c r="P41" s="411"/>
      <c r="Q41" s="411"/>
      <c r="R41" s="412"/>
      <c r="S41" s="411"/>
      <c r="T41" s="411"/>
      <c r="U41" s="411"/>
      <c r="V41" s="411"/>
    </row>
    <row r="42">
      <c r="A42" s="409"/>
      <c r="B42" s="410" t="str">
        <f>HYPERLINK("https://drive.google.com/drive/u/2/search?q=OAKMOSS%20%2B%20CEDAR","ALT 9")</f>
        <v>ALT 9</v>
      </c>
      <c r="C42" s="413" t="s">
        <v>2395</v>
      </c>
      <c r="D42" s="411"/>
      <c r="E42" s="411"/>
      <c r="F42" s="411"/>
      <c r="G42" s="411"/>
      <c r="H42" s="411"/>
      <c r="I42" s="411"/>
      <c r="J42" s="411"/>
      <c r="K42" s="411"/>
      <c r="L42" s="411"/>
      <c r="M42" s="411"/>
      <c r="N42" s="411"/>
      <c r="O42" s="411"/>
      <c r="P42" s="411"/>
      <c r="Q42" s="411"/>
      <c r="R42" s="412"/>
      <c r="S42" s="411"/>
      <c r="T42" s="411"/>
      <c r="U42" s="411"/>
      <c r="V42" s="411"/>
    </row>
    <row r="43">
      <c r="A43" s="409"/>
      <c r="B43" s="410" t="str">
        <f>HYPERLINK("https://drive.google.com/drive/u/2/search?q=PALO%20SANTO%20%2B%20SAGE","ALT 10")</f>
        <v>ALT 10</v>
      </c>
      <c r="C43" s="408" t="s">
        <v>672</v>
      </c>
      <c r="D43" s="411"/>
      <c r="E43" s="411"/>
      <c r="F43" s="411"/>
      <c r="G43" s="411"/>
      <c r="H43" s="411"/>
      <c r="I43" s="411"/>
      <c r="J43" s="411"/>
      <c r="K43" s="411"/>
      <c r="L43" s="411"/>
      <c r="M43" s="411"/>
      <c r="N43" s="411"/>
      <c r="O43" s="411"/>
      <c r="P43" s="411"/>
      <c r="Q43" s="411"/>
      <c r="R43" s="412"/>
      <c r="S43" s="411"/>
      <c r="T43" s="411"/>
      <c r="U43" s="411"/>
      <c r="V43" s="411"/>
    </row>
    <row r="44">
      <c r="A44" s="409"/>
      <c r="B44" s="410" t="str">
        <f>HYPERLINK("https://drive.google.com/drive/u/2/search?q=SPICED%20BERGAMOT%20%2B%20LABDANUM","ALT 11")</f>
        <v>ALT 11</v>
      </c>
      <c r="C44" s="408" t="s">
        <v>2879</v>
      </c>
      <c r="D44" s="411"/>
      <c r="E44" s="411"/>
      <c r="F44" s="411"/>
      <c r="G44" s="411"/>
      <c r="H44" s="411"/>
      <c r="I44" s="411"/>
      <c r="J44" s="411"/>
      <c r="K44" s="411"/>
      <c r="L44" s="411"/>
      <c r="M44" s="411"/>
      <c r="N44" s="411"/>
      <c r="O44" s="411"/>
      <c r="P44" s="411"/>
      <c r="Q44" s="411"/>
      <c r="R44" s="412"/>
      <c r="S44" s="411"/>
      <c r="T44" s="411"/>
      <c r="U44" s="411"/>
      <c r="V44" s="411"/>
    </row>
    <row r="45">
      <c r="A45" s="409"/>
      <c r="B45" s="411"/>
      <c r="C45" s="414"/>
      <c r="D45" s="411"/>
      <c r="E45" s="411"/>
      <c r="F45" s="411"/>
      <c r="G45" s="411"/>
      <c r="H45" s="411"/>
      <c r="I45" s="411"/>
      <c r="J45" s="411"/>
      <c r="K45" s="411"/>
      <c r="L45" s="411"/>
      <c r="M45" s="411"/>
      <c r="N45" s="411"/>
      <c r="O45" s="411"/>
      <c r="P45" s="411"/>
      <c r="Q45" s="411"/>
      <c r="R45" s="412"/>
      <c r="S45" s="411"/>
      <c r="T45" s="411"/>
      <c r="U45" s="411"/>
      <c r="V45" s="411"/>
    </row>
    <row r="46">
      <c r="A46" s="409"/>
      <c r="B46" s="411"/>
      <c r="C46" s="415"/>
      <c r="D46" s="411"/>
      <c r="E46" s="411"/>
      <c r="F46" s="411"/>
      <c r="G46" s="411"/>
      <c r="H46" s="411"/>
      <c r="I46" s="411"/>
      <c r="J46" s="411"/>
      <c r="K46" s="411"/>
      <c r="L46" s="411"/>
      <c r="M46" s="411"/>
      <c r="N46" s="411"/>
      <c r="O46" s="411"/>
      <c r="P46" s="411"/>
      <c r="Q46" s="411"/>
      <c r="R46" s="412"/>
      <c r="S46" s="411"/>
      <c r="T46" s="411"/>
      <c r="U46" s="411"/>
      <c r="V46" s="411"/>
    </row>
    <row r="47">
      <c r="A47" s="409"/>
      <c r="B47" s="411"/>
      <c r="C47" s="416" t="s">
        <v>3205</v>
      </c>
      <c r="D47" s="411"/>
      <c r="E47" s="411"/>
      <c r="F47" s="411"/>
      <c r="G47" s="411"/>
      <c r="H47" s="411"/>
      <c r="I47" s="411"/>
      <c r="J47" s="411"/>
      <c r="K47" s="411"/>
      <c r="L47" s="411"/>
      <c r="M47" s="411"/>
      <c r="N47" s="411"/>
      <c r="O47" s="411"/>
      <c r="P47" s="411"/>
      <c r="Q47" s="411"/>
      <c r="R47" s="412"/>
      <c r="S47" s="411"/>
      <c r="T47" s="411"/>
      <c r="U47" s="411"/>
      <c r="V47" s="411"/>
    </row>
    <row r="48" ht="38.25" customHeight="1">
      <c r="A48" s="417"/>
      <c r="B48" s="418" t="str">
        <f>HYPERLINK("https://drive.google.com/open?id=1Ofap_3gqvAFq7zAjXzPkVX0_9MH3691r&amp;authuser=mehreen@woodenwick.com&amp;usp=drive_fs","ALT 1")</f>
        <v>ALT 1</v>
      </c>
      <c r="C48" s="419" t="s">
        <v>3218</v>
      </c>
      <c r="D48" s="188" t="s">
        <v>3219</v>
      </c>
      <c r="E48" s="188" t="b">
        <v>1</v>
      </c>
      <c r="F48" s="188">
        <v>10.0</v>
      </c>
      <c r="G48" s="420">
        <v>1.0</v>
      </c>
      <c r="H48" s="420" t="s">
        <v>3014</v>
      </c>
      <c r="I48" s="420" t="s">
        <v>3220</v>
      </c>
      <c r="J48" s="419" t="s">
        <v>3218</v>
      </c>
      <c r="K48" s="421" t="s">
        <v>363</v>
      </c>
      <c r="L48" s="188" t="s">
        <v>2745</v>
      </c>
      <c r="M48" s="188" t="s">
        <v>3221</v>
      </c>
      <c r="N48" s="422" t="s">
        <v>3222</v>
      </c>
      <c r="O48" s="423" t="s">
        <v>3223</v>
      </c>
      <c r="P48" s="424" t="s">
        <v>3224</v>
      </c>
      <c r="Q48" s="425">
        <v>39.95</v>
      </c>
      <c r="R48" s="426">
        <v>15.47</v>
      </c>
      <c r="S48" s="186">
        <v>1.6</v>
      </c>
      <c r="T48" s="183">
        <v>9.0</v>
      </c>
      <c r="U48" s="188">
        <v>6.5</v>
      </c>
      <c r="V48" s="188">
        <v>1.75</v>
      </c>
    </row>
    <row r="49">
      <c r="A49" s="417"/>
      <c r="B49" s="417"/>
      <c r="C49" s="427" t="s">
        <v>3225</v>
      </c>
      <c r="D49" s="188"/>
      <c r="E49" s="428"/>
      <c r="F49" s="428"/>
      <c r="G49" s="429"/>
      <c r="H49" s="429"/>
      <c r="I49" s="429"/>
      <c r="J49" s="430"/>
      <c r="K49" s="430"/>
      <c r="L49" s="188"/>
      <c r="M49" s="428"/>
      <c r="N49" s="427"/>
      <c r="O49" s="427"/>
      <c r="P49" s="431"/>
      <c r="Q49" s="428"/>
      <c r="R49" s="432"/>
      <c r="S49" s="427"/>
      <c r="T49" s="433"/>
      <c r="U49" s="428"/>
      <c r="V49" s="427"/>
    </row>
    <row r="50">
      <c r="A50" s="434"/>
      <c r="B50" s="418" t="str">
        <f>HYPERLINK("https://drive.google.com/open?id=1epx6p22OvqFnTif5MFltwxTOkaJqWpYd&amp;authuser=mehreen@woodenwick.com&amp;usp=drive_fs","ALT 2")</f>
        <v>ALT 2</v>
      </c>
      <c r="C50" s="435" t="s">
        <v>686</v>
      </c>
      <c r="D50" s="436"/>
      <c r="E50" s="436"/>
      <c r="F50" s="436"/>
      <c r="G50" s="437"/>
      <c r="H50" s="437"/>
      <c r="I50" s="437"/>
      <c r="J50" s="438"/>
      <c r="K50" s="438"/>
      <c r="L50" s="436"/>
      <c r="M50" s="436"/>
      <c r="N50" s="438"/>
      <c r="O50" s="438"/>
      <c r="P50" s="439"/>
      <c r="Q50" s="436"/>
      <c r="R50" s="440"/>
      <c r="S50" s="438"/>
      <c r="T50" s="436"/>
      <c r="U50" s="436"/>
      <c r="V50" s="438"/>
    </row>
    <row r="51">
      <c r="A51" s="434"/>
      <c r="B51" s="418" t="str">
        <f>HYPERLINK("https://drive.google.com/open?id=1oMKmIzEBLCd69cflM4N2HqjN2XoQ8Po5&amp;authuser=mehreen@woodenwick.com&amp;usp=drive_fs","ALT 3")</f>
        <v>ALT 3</v>
      </c>
      <c r="C51" s="435" t="s">
        <v>655</v>
      </c>
      <c r="D51" s="436"/>
      <c r="E51" s="436"/>
      <c r="F51" s="436"/>
      <c r="G51" s="437"/>
      <c r="H51" s="437"/>
      <c r="I51" s="437"/>
      <c r="J51" s="438"/>
      <c r="K51" s="438"/>
      <c r="L51" s="436"/>
      <c r="M51" s="436"/>
      <c r="N51" s="438"/>
      <c r="O51" s="438"/>
      <c r="P51" s="439"/>
      <c r="Q51" s="436"/>
      <c r="R51" s="440"/>
      <c r="S51" s="438"/>
      <c r="T51" s="436"/>
      <c r="U51" s="436"/>
      <c r="V51" s="438"/>
    </row>
    <row r="52">
      <c r="A52" s="434"/>
      <c r="B52" s="418" t="str">
        <f>HYPERLINK("https://drive.google.com/open?id=1rETaD9HrMINoxixJskjKWgRciWSnJ9L4&amp;authuser=mehreen@woodenwick.com&amp;usp=drive_fs","ALT 4")</f>
        <v>ALT 4</v>
      </c>
      <c r="C52" s="441" t="s">
        <v>599</v>
      </c>
      <c r="D52" s="436"/>
      <c r="E52" s="436"/>
      <c r="F52" s="436"/>
      <c r="G52" s="437"/>
      <c r="H52" s="437"/>
      <c r="I52" s="437"/>
      <c r="J52" s="438"/>
      <c r="K52" s="438"/>
      <c r="L52" s="436"/>
      <c r="M52" s="436"/>
      <c r="N52" s="438"/>
      <c r="O52" s="438"/>
      <c r="P52" s="439"/>
      <c r="Q52" s="436"/>
      <c r="R52" s="440"/>
      <c r="S52" s="438"/>
      <c r="T52" s="436"/>
      <c r="U52" s="436"/>
      <c r="V52" s="438"/>
    </row>
    <row r="53">
      <c r="A53" s="434"/>
      <c r="B53" s="418" t="str">
        <f>HYPERLINK("https://drive.google.com/open?id=1usbEiXa6IEAAn4whTfNL3wttAu4C80EP&amp;authuser=mehreen@woodenwick.com&amp;usp=drive_fs","ALT 5")</f>
        <v>ALT 5</v>
      </c>
      <c r="C53" s="435" t="s">
        <v>690</v>
      </c>
      <c r="D53" s="436"/>
      <c r="E53" s="436"/>
      <c r="F53" s="436"/>
      <c r="G53" s="437"/>
      <c r="H53" s="437"/>
      <c r="I53" s="437"/>
      <c r="J53" s="438"/>
      <c r="K53" s="438"/>
      <c r="L53" s="436"/>
      <c r="M53" s="436"/>
      <c r="N53" s="438"/>
      <c r="O53" s="438"/>
      <c r="P53" s="439"/>
      <c r="Q53" s="436"/>
      <c r="R53" s="440"/>
      <c r="S53" s="438"/>
      <c r="T53" s="436"/>
      <c r="U53" s="436"/>
      <c r="V53" s="438"/>
    </row>
    <row r="54">
      <c r="A54" s="434"/>
      <c r="B54" s="418" t="str">
        <f>HYPERLINK("https://drive.google.com/open?id=1ripQ2OxMy2jpAWfYhx4HivSw_QEBw8xz&amp;authuser=mehreen@woodenwick.com&amp;usp=drive_fs","ALT 6")</f>
        <v>ALT 6</v>
      </c>
      <c r="C54" s="442" t="s">
        <v>3226</v>
      </c>
      <c r="D54" s="436"/>
      <c r="E54" s="436"/>
      <c r="F54" s="436"/>
      <c r="G54" s="437"/>
      <c r="H54" s="437"/>
      <c r="I54" s="437"/>
      <c r="J54" s="438"/>
      <c r="K54" s="438"/>
      <c r="L54" s="436"/>
      <c r="M54" s="436"/>
      <c r="N54" s="438"/>
      <c r="O54" s="438"/>
      <c r="P54" s="439"/>
      <c r="Q54" s="436"/>
      <c r="R54" s="440"/>
      <c r="S54" s="438"/>
      <c r="T54" s="436"/>
      <c r="U54" s="436"/>
      <c r="V54" s="438"/>
    </row>
    <row r="55">
      <c r="A55" s="434"/>
      <c r="B55" s="418" t="str">
        <f>HYPERLINK("https://drive.google.com/open?id=1s5QJMsmA9wrTDrics-ZBGJy7QUEy_fIA&amp;authuser=mehreen@woodenwick.com&amp;usp=drive_fs","ALT 7")</f>
        <v>ALT 7</v>
      </c>
      <c r="C55" s="435" t="s">
        <v>648</v>
      </c>
      <c r="D55" s="436"/>
      <c r="E55" s="436"/>
      <c r="F55" s="436"/>
      <c r="G55" s="437"/>
      <c r="H55" s="437"/>
      <c r="I55" s="437"/>
      <c r="J55" s="438"/>
      <c r="K55" s="438"/>
      <c r="L55" s="436"/>
      <c r="M55" s="436"/>
      <c r="N55" s="438"/>
      <c r="O55" s="438"/>
      <c r="P55" s="439"/>
      <c r="Q55" s="436"/>
      <c r="R55" s="440"/>
      <c r="S55" s="438"/>
      <c r="T55" s="436"/>
      <c r="U55" s="436"/>
      <c r="V55" s="438"/>
    </row>
    <row r="56">
      <c r="A56" s="434"/>
      <c r="B56" s="418" t="str">
        <f>HYPERLINK("https://drive.google.com/open?id=1qXs7_F1k6FanH5kGT8DxOi9srVqJaxx1&amp;authuser=mehreen@woodenwick.com&amp;usp=drive_fs","ALT 8")</f>
        <v>ALT 8</v>
      </c>
      <c r="C56" s="435" t="s">
        <v>2606</v>
      </c>
      <c r="D56" s="436"/>
      <c r="E56" s="436"/>
      <c r="F56" s="436"/>
      <c r="G56" s="437"/>
      <c r="H56" s="437"/>
      <c r="I56" s="437"/>
      <c r="J56" s="438"/>
      <c r="K56" s="438"/>
      <c r="L56" s="436"/>
      <c r="M56" s="436"/>
      <c r="N56" s="438"/>
      <c r="O56" s="438"/>
      <c r="P56" s="439"/>
      <c r="Q56" s="436"/>
      <c r="R56" s="440"/>
      <c r="S56" s="438"/>
      <c r="T56" s="436"/>
      <c r="U56" s="436"/>
      <c r="V56" s="438"/>
    </row>
    <row r="57">
      <c r="A57" s="434"/>
      <c r="B57" s="418" t="str">
        <f>HYPERLINK("https://drive.google.com/open?id=1tHm484m2vg6aDUYs9_kmxmF_pY74knR9&amp;authuser=mehreen@woodenwick.com&amp;usp=drive_fs","ALT 9")</f>
        <v>ALT 9</v>
      </c>
      <c r="C57" s="435" t="s">
        <v>667</v>
      </c>
      <c r="D57" s="436"/>
      <c r="E57" s="436"/>
      <c r="F57" s="436"/>
      <c r="G57" s="437"/>
      <c r="H57" s="437"/>
      <c r="I57" s="437"/>
      <c r="J57" s="438"/>
      <c r="K57" s="438"/>
      <c r="L57" s="436"/>
      <c r="M57" s="436"/>
      <c r="N57" s="438"/>
      <c r="O57" s="438"/>
      <c r="P57" s="439"/>
      <c r="Q57" s="436"/>
      <c r="R57" s="440"/>
      <c r="S57" s="438"/>
      <c r="T57" s="436"/>
      <c r="U57" s="436"/>
      <c r="V57" s="438"/>
    </row>
    <row r="58">
      <c r="A58" s="434"/>
      <c r="B58" s="418" t="str">
        <f>HYPERLINK("https://drive.google.com/open?id=1vxc34eFkqT1D7to-eKNv04DPpwO_TXRs&amp;authuser=mehreen@woodenwick.com&amp;usp=drive_fs","ALT 10")</f>
        <v>ALT 10</v>
      </c>
      <c r="C58" s="435" t="s">
        <v>701</v>
      </c>
      <c r="D58" s="436"/>
      <c r="E58" s="436"/>
      <c r="F58" s="436"/>
      <c r="G58" s="437"/>
      <c r="H58" s="437"/>
      <c r="I58" s="437"/>
      <c r="J58" s="438"/>
      <c r="K58" s="438"/>
      <c r="L58" s="436"/>
      <c r="M58" s="436"/>
      <c r="N58" s="438"/>
      <c r="O58" s="438"/>
      <c r="P58" s="439"/>
      <c r="Q58" s="436"/>
      <c r="R58" s="440"/>
      <c r="S58" s="438"/>
      <c r="T58" s="436"/>
      <c r="U58" s="436"/>
      <c r="V58" s="438"/>
    </row>
    <row r="59">
      <c r="A59" s="434"/>
      <c r="B59" s="418" t="str">
        <f>HYPERLINK("https://drive.google.com/open?id=1wOsKkI9fyefW_HmoR9XKsvq2F89DRnZJ&amp;authuser=mehreen@woodenwick.com&amp;usp=drive_fs","ALT 11")</f>
        <v>ALT 11</v>
      </c>
      <c r="C59" s="443" t="s">
        <v>1870</v>
      </c>
      <c r="D59" s="436"/>
      <c r="E59" s="436"/>
      <c r="F59" s="436"/>
      <c r="G59" s="437"/>
      <c r="H59" s="437"/>
      <c r="I59" s="437"/>
      <c r="J59" s="438"/>
      <c r="K59" s="438"/>
      <c r="L59" s="436"/>
      <c r="M59" s="436"/>
      <c r="N59" s="438"/>
      <c r="O59" s="438"/>
      <c r="P59" s="439"/>
      <c r="Q59" s="436"/>
      <c r="R59" s="440"/>
      <c r="S59" s="438"/>
      <c r="T59" s="436"/>
      <c r="U59" s="436"/>
      <c r="V59" s="438"/>
    </row>
    <row r="60">
      <c r="A60" s="417"/>
      <c r="B60" s="417"/>
      <c r="C60" s="444"/>
      <c r="D60" s="445"/>
      <c r="E60" s="444"/>
      <c r="F60" s="444"/>
      <c r="G60" s="446"/>
      <c r="H60" s="446"/>
      <c r="I60" s="446"/>
      <c r="J60" s="444"/>
      <c r="K60" s="444"/>
      <c r="L60" s="445"/>
      <c r="M60" s="444"/>
      <c r="N60" s="444"/>
      <c r="O60" s="444"/>
      <c r="P60" s="447"/>
      <c r="Q60" s="444"/>
      <c r="R60" s="445"/>
      <c r="S60" s="444"/>
      <c r="T60" s="445"/>
      <c r="U60" s="444"/>
      <c r="V60" s="444"/>
    </row>
    <row r="61">
      <c r="A61" s="434"/>
      <c r="B61" s="434"/>
      <c r="C61" s="406"/>
      <c r="D61" s="448"/>
      <c r="E61" s="444"/>
      <c r="F61" s="444"/>
      <c r="G61" s="449"/>
      <c r="H61" s="449"/>
      <c r="I61" s="449"/>
      <c r="J61" s="450"/>
      <c r="K61" s="450"/>
      <c r="L61" s="448"/>
      <c r="M61" s="444"/>
      <c r="N61" s="450"/>
      <c r="O61" s="450"/>
      <c r="P61" s="451"/>
      <c r="Q61" s="444"/>
      <c r="R61" s="452"/>
      <c r="S61" s="450"/>
      <c r="T61" s="448"/>
      <c r="U61" s="444"/>
      <c r="V61" s="450"/>
    </row>
    <row r="62">
      <c r="A62" s="453"/>
      <c r="B62" s="453"/>
      <c r="C62" s="406"/>
      <c r="D62" s="448"/>
      <c r="E62" s="444"/>
      <c r="F62" s="444"/>
      <c r="G62" s="437"/>
      <c r="H62" s="437"/>
      <c r="I62" s="437"/>
      <c r="J62" s="406"/>
      <c r="K62" s="406"/>
      <c r="L62" s="448"/>
      <c r="M62" s="444"/>
      <c r="N62" s="406"/>
      <c r="O62" s="406"/>
      <c r="P62" s="451"/>
      <c r="Q62" s="444"/>
      <c r="R62" s="448"/>
      <c r="S62" s="406"/>
      <c r="T62" s="448"/>
      <c r="U62" s="444"/>
      <c r="V62" s="406"/>
    </row>
    <row r="63">
      <c r="A63" s="386"/>
      <c r="B63" s="386"/>
      <c r="C63" s="444"/>
      <c r="D63" s="444"/>
      <c r="E63" s="444"/>
      <c r="F63" s="444"/>
      <c r="G63" s="446"/>
      <c r="H63" s="446"/>
      <c r="I63" s="446"/>
      <c r="J63" s="444"/>
      <c r="K63" s="444"/>
      <c r="L63" s="444"/>
      <c r="M63" s="444"/>
      <c r="N63" s="444"/>
      <c r="O63" s="444"/>
      <c r="P63" s="454"/>
      <c r="Q63" s="444"/>
      <c r="R63" s="445"/>
      <c r="S63" s="444"/>
      <c r="T63" s="444"/>
      <c r="U63" s="444"/>
      <c r="V63" s="444"/>
    </row>
    <row r="64">
      <c r="A64" s="386"/>
      <c r="B64" s="455" t="str">
        <f>HYPERLINK("https://drive.google.com/open?id=1n6a-_fqtowd1zinNlzbBcBRp_FKSRISn&amp;authuser=mehreen@woodenwick.com&amp;usp=drive_fs","THUMBNAIL")</f>
        <v>THUMBNAIL</v>
      </c>
      <c r="C64" s="444"/>
      <c r="D64" s="444"/>
      <c r="E64" s="444"/>
      <c r="F64" s="444"/>
      <c r="G64" s="446"/>
      <c r="H64" s="446"/>
      <c r="I64" s="446"/>
      <c r="J64" s="444"/>
      <c r="K64" s="444"/>
      <c r="L64" s="444"/>
      <c r="M64" s="444"/>
      <c r="N64" s="406"/>
      <c r="O64" s="406"/>
      <c r="P64" s="384" t="s">
        <v>3227</v>
      </c>
      <c r="Q64" s="444"/>
      <c r="R64" s="445"/>
      <c r="S64" s="444"/>
      <c r="T64" s="444"/>
      <c r="U64" s="444"/>
      <c r="V64" s="444"/>
    </row>
    <row r="65">
      <c r="A65" s="456"/>
      <c r="B65" s="457"/>
      <c r="C65" s="458"/>
      <c r="D65" s="458"/>
      <c r="E65" s="458"/>
      <c r="F65" s="458"/>
      <c r="G65" s="459"/>
      <c r="H65" s="459"/>
      <c r="I65" s="459"/>
      <c r="J65" s="458"/>
      <c r="K65" s="458"/>
      <c r="L65" s="458"/>
      <c r="M65" s="458"/>
      <c r="N65" s="460"/>
      <c r="O65" s="460"/>
      <c r="P65" s="461"/>
      <c r="Q65" s="458"/>
      <c r="R65" s="462"/>
      <c r="S65" s="458"/>
      <c r="T65" s="458"/>
      <c r="U65" s="458"/>
      <c r="V65" s="458"/>
    </row>
    <row r="66" ht="40.5" customHeight="1">
      <c r="A66" s="379"/>
      <c r="B66" s="379"/>
      <c r="C66" s="419" t="s">
        <v>3228</v>
      </c>
      <c r="D66" s="188" t="s">
        <v>3229</v>
      </c>
      <c r="E66" s="188" t="b">
        <v>1</v>
      </c>
      <c r="F66" s="183">
        <v>10.0</v>
      </c>
      <c r="G66" s="420">
        <v>2.0</v>
      </c>
      <c r="H66" s="420" t="s">
        <v>1254</v>
      </c>
      <c r="I66" s="420" t="s">
        <v>3230</v>
      </c>
      <c r="J66" s="419" t="s">
        <v>3228</v>
      </c>
      <c r="K66" s="421" t="s">
        <v>361</v>
      </c>
      <c r="L66" s="421" t="s">
        <v>86</v>
      </c>
      <c r="M66" s="463" t="s">
        <v>3231</v>
      </c>
      <c r="N66" s="406" t="s">
        <v>3232</v>
      </c>
      <c r="O66" s="406" t="s">
        <v>3233</v>
      </c>
      <c r="P66" s="464" t="s">
        <v>3234</v>
      </c>
      <c r="Q66" s="425">
        <v>39.95</v>
      </c>
      <c r="R66" s="426">
        <v>15.47</v>
      </c>
      <c r="S66" s="186">
        <v>1.6</v>
      </c>
      <c r="T66" s="183">
        <v>9.0</v>
      </c>
      <c r="U66" s="188">
        <v>6.5</v>
      </c>
      <c r="V66" s="188">
        <v>1.75</v>
      </c>
    </row>
    <row r="67">
      <c r="A67" s="417"/>
      <c r="B67" s="418" t="str">
        <f>HYPERLINK("https://drive.google.com/open?id=1Ofap_3gqvAFq7zAjXzPkVX0_9MH3691r&amp;authuser=mehreen@woodenwick.com&amp;usp=drive_fs","ALT 1")</f>
        <v>ALT 1</v>
      </c>
      <c r="C67" s="427" t="s">
        <v>3191</v>
      </c>
      <c r="D67" s="188"/>
      <c r="E67" s="428"/>
      <c r="F67" s="428"/>
      <c r="G67" s="465"/>
      <c r="H67" s="465"/>
      <c r="I67" s="465"/>
      <c r="J67" s="427"/>
      <c r="K67" s="427"/>
      <c r="L67" s="428"/>
      <c r="M67" s="428"/>
      <c r="N67" s="427"/>
      <c r="O67" s="427"/>
      <c r="P67" s="431"/>
      <c r="Q67" s="428"/>
      <c r="R67" s="445"/>
      <c r="S67" s="444"/>
      <c r="T67" s="444"/>
      <c r="U67" s="444"/>
      <c r="V67" s="444"/>
    </row>
    <row r="68">
      <c r="A68" s="417"/>
      <c r="B68" s="417"/>
      <c r="C68" s="427" t="s">
        <v>3225</v>
      </c>
      <c r="D68" s="188"/>
      <c r="E68" s="428"/>
      <c r="F68" s="428"/>
      <c r="G68" s="420"/>
      <c r="H68" s="420"/>
      <c r="I68" s="420"/>
      <c r="J68" s="466"/>
      <c r="K68" s="466"/>
      <c r="L68" s="467"/>
      <c r="M68" s="467"/>
      <c r="N68" s="466"/>
      <c r="O68" s="466"/>
      <c r="P68" s="468"/>
      <c r="Q68" s="467"/>
      <c r="R68" s="445"/>
      <c r="S68" s="444"/>
      <c r="T68" s="444"/>
      <c r="U68" s="444"/>
      <c r="V68" s="444"/>
    </row>
    <row r="69">
      <c r="A69" s="434"/>
      <c r="B69" s="418" t="str">
        <f>HYPERLINK("https://drive.google.com/open?id=1rr5N9OawG5dv77qAxXQlpi8xGjCMNE7N&amp;authuser=mehreen@woodenwick.com&amp;usp=drive_fs","ALT 2")</f>
        <v>ALT 2</v>
      </c>
      <c r="C69" s="438" t="s">
        <v>643</v>
      </c>
      <c r="D69" s="436"/>
      <c r="E69" s="436"/>
      <c r="F69" s="436"/>
      <c r="G69" s="420"/>
      <c r="H69" s="420"/>
      <c r="I69" s="420"/>
      <c r="J69" s="466"/>
      <c r="K69" s="466"/>
      <c r="L69" s="467"/>
      <c r="M69" s="467"/>
      <c r="N69" s="466"/>
      <c r="O69" s="466"/>
      <c r="P69" s="468"/>
      <c r="Q69" s="467"/>
      <c r="R69" s="445"/>
      <c r="S69" s="444"/>
      <c r="T69" s="444"/>
      <c r="U69" s="444"/>
      <c r="V69" s="444"/>
    </row>
    <row r="70">
      <c r="A70" s="434"/>
      <c r="B70" s="418" t="str">
        <f>HYPERLINK("https://drive.google.com/open?id=1vS5fS_h2p8nFf16dQeXWPL39mUYxEm0v&amp;authuser=mehreen@woodenwick.com&amp;usp=drive_fs","ALT 3")</f>
        <v>ALT 3</v>
      </c>
      <c r="C70" s="438" t="s">
        <v>695</v>
      </c>
      <c r="D70" s="436"/>
      <c r="E70" s="436"/>
      <c r="F70" s="436"/>
      <c r="G70" s="420"/>
      <c r="H70" s="420"/>
      <c r="I70" s="420"/>
      <c r="J70" s="466"/>
      <c r="K70" s="466"/>
      <c r="L70" s="467"/>
      <c r="M70" s="467"/>
      <c r="N70" s="466"/>
      <c r="O70" s="466"/>
      <c r="P70" s="468"/>
      <c r="Q70" s="467"/>
      <c r="R70" s="445"/>
      <c r="S70" s="444"/>
      <c r="T70" s="444"/>
      <c r="U70" s="444"/>
      <c r="V70" s="444"/>
    </row>
    <row r="71">
      <c r="A71" s="434"/>
      <c r="B71" s="418" t="str">
        <f>HYPERLINK("https://drive.google.com/open?id=1u6uGKplQa9jVFj0NFPIQUDW9ETA8foTB&amp;authuser=mehreen@woodenwick.com&amp;usp=drive_fs","ALT 4")</f>
        <v>ALT 4</v>
      </c>
      <c r="C71" s="438" t="s">
        <v>676</v>
      </c>
      <c r="D71" s="436"/>
      <c r="E71" s="436"/>
      <c r="F71" s="436"/>
      <c r="G71" s="420"/>
      <c r="H71" s="420"/>
      <c r="I71" s="420"/>
      <c r="J71" s="466"/>
      <c r="K71" s="466"/>
      <c r="L71" s="467"/>
      <c r="M71" s="467"/>
      <c r="N71" s="466"/>
      <c r="O71" s="466"/>
      <c r="P71" s="468"/>
      <c r="Q71" s="467"/>
      <c r="R71" s="445"/>
      <c r="S71" s="444"/>
      <c r="T71" s="444"/>
      <c r="U71" s="444"/>
      <c r="V71" s="444"/>
    </row>
    <row r="72">
      <c r="A72" s="434"/>
      <c r="B72" s="418" t="str">
        <f>HYPERLINK("https://drive.google.com/open?id=1dqxTZVxDTX1gMmdTr_BbFx_-cHZgzWK4&amp;authuser=mehreen@woodenwick.com&amp;usp=drive_fs","ALT 5")</f>
        <v>ALT 5</v>
      </c>
      <c r="C72" s="438" t="s">
        <v>602</v>
      </c>
      <c r="D72" s="436"/>
      <c r="E72" s="436"/>
      <c r="F72" s="436"/>
      <c r="G72" s="420"/>
      <c r="H72" s="420"/>
      <c r="I72" s="420"/>
      <c r="J72" s="466"/>
      <c r="K72" s="466"/>
      <c r="L72" s="467"/>
      <c r="M72" s="467"/>
      <c r="N72" s="466"/>
      <c r="O72" s="466"/>
      <c r="P72" s="468"/>
      <c r="Q72" s="467"/>
      <c r="R72" s="445"/>
      <c r="S72" s="444"/>
      <c r="T72" s="444"/>
      <c r="U72" s="444"/>
      <c r="V72" s="444"/>
    </row>
    <row r="73">
      <c r="A73" s="434"/>
      <c r="B73" s="418" t="str">
        <f>HYPERLINK("https://drive.google.com/open?id=1q63S2DnSDP7Z9WLdu-YgAJYy8ZYT16a_&amp;authuser=mehreen@woodenwick.com&amp;usp=drive_fs","ALT 6")</f>
        <v>ALT 6</v>
      </c>
      <c r="C73" s="438" t="s">
        <v>614</v>
      </c>
      <c r="D73" s="436"/>
      <c r="E73" s="436"/>
      <c r="F73" s="436"/>
      <c r="G73" s="420"/>
      <c r="H73" s="420"/>
      <c r="I73" s="420"/>
      <c r="J73" s="466"/>
      <c r="K73" s="466"/>
      <c r="L73" s="467"/>
      <c r="M73" s="467"/>
      <c r="N73" s="466"/>
      <c r="O73" s="466"/>
      <c r="P73" s="468"/>
      <c r="Q73" s="467"/>
      <c r="R73" s="445"/>
      <c r="S73" s="444"/>
      <c r="T73" s="444"/>
      <c r="U73" s="444"/>
      <c r="V73" s="444"/>
    </row>
    <row r="74">
      <c r="A74" s="434"/>
      <c r="B74" s="418" t="str">
        <f>HYPERLINK("https://drive.google.com/open?id=1oKFaxH35Irz9uR9r6jbGRtQKjvBh7DQF&amp;authuser=mehreen@woodenwick.com&amp;usp=drive_fs","ALT 7")</f>
        <v>ALT 7</v>
      </c>
      <c r="C74" s="438" t="s">
        <v>673</v>
      </c>
      <c r="D74" s="436"/>
      <c r="E74" s="436"/>
      <c r="F74" s="436"/>
      <c r="G74" s="420"/>
      <c r="H74" s="420"/>
      <c r="I74" s="420"/>
      <c r="J74" s="466"/>
      <c r="K74" s="466"/>
      <c r="L74" s="467"/>
      <c r="M74" s="467"/>
      <c r="N74" s="466"/>
      <c r="O74" s="466"/>
      <c r="P74" s="468"/>
      <c r="Q74" s="467"/>
      <c r="R74" s="445"/>
      <c r="S74" s="444"/>
      <c r="T74" s="444"/>
      <c r="U74" s="444"/>
      <c r="V74" s="444"/>
    </row>
    <row r="75">
      <c r="A75" s="434"/>
      <c r="B75" s="418" t="str">
        <f>HYPERLINK("https://drive.google.com/open?id=1plBkBJGowKtigfwFqRgfBl6Z9G0LHFvl&amp;authuser=mehreen@woodenwick.com&amp;usp=drive_fs","ALT 8 ")</f>
        <v>ALT 8 </v>
      </c>
      <c r="C75" s="438" t="s">
        <v>610</v>
      </c>
      <c r="D75" s="436"/>
      <c r="E75" s="436"/>
      <c r="F75" s="436"/>
      <c r="G75" s="420"/>
      <c r="H75" s="420"/>
      <c r="I75" s="420"/>
      <c r="J75" s="466"/>
      <c r="K75" s="466"/>
      <c r="L75" s="467"/>
      <c r="M75" s="467"/>
      <c r="N75" s="466"/>
      <c r="O75" s="466"/>
      <c r="P75" s="468"/>
      <c r="Q75" s="467"/>
      <c r="R75" s="445"/>
      <c r="S75" s="444"/>
      <c r="T75" s="444"/>
      <c r="U75" s="444"/>
      <c r="V75" s="444"/>
    </row>
    <row r="76">
      <c r="A76" s="434"/>
      <c r="B76" s="418" t="str">
        <f>HYPERLINK("https://drive.google.com/open?id=1tCyBloVIWkfSM2un-e6d982aMMOYfqIT&amp;authuser=mehreen@woodenwick.com&amp;usp=drive_fs","ALT 9 ")</f>
        <v>ALT 9 </v>
      </c>
      <c r="C76" s="438" t="s">
        <v>665</v>
      </c>
      <c r="D76" s="436"/>
      <c r="E76" s="436"/>
      <c r="F76" s="436"/>
      <c r="G76" s="420"/>
      <c r="H76" s="420"/>
      <c r="I76" s="420"/>
      <c r="J76" s="466"/>
      <c r="K76" s="466"/>
      <c r="L76" s="467"/>
      <c r="M76" s="467"/>
      <c r="N76" s="466"/>
      <c r="O76" s="466"/>
      <c r="P76" s="468"/>
      <c r="Q76" s="467"/>
      <c r="R76" s="445"/>
      <c r="S76" s="444"/>
      <c r="T76" s="444"/>
      <c r="U76" s="444"/>
      <c r="V76" s="444"/>
    </row>
    <row r="77">
      <c r="A77" s="434"/>
      <c r="B77" s="418" t="str">
        <f>HYPERLINK("https://drive.google.com/open?id=1qL6GmnOEncF5vTUEu4RvCNHy1c_xz5Sd&amp;authuser=mehreen@woodenwick.com&amp;usp=drive_fs","ALT 10 ")</f>
        <v>ALT 10 </v>
      </c>
      <c r="C77" s="438" t="s">
        <v>619</v>
      </c>
      <c r="D77" s="436"/>
      <c r="E77" s="436"/>
      <c r="F77" s="436"/>
      <c r="G77" s="420"/>
      <c r="H77" s="420"/>
      <c r="I77" s="420"/>
      <c r="J77" s="466"/>
      <c r="K77" s="466"/>
      <c r="L77" s="467"/>
      <c r="M77" s="467"/>
      <c r="N77" s="466"/>
      <c r="O77" s="466"/>
      <c r="P77" s="468"/>
      <c r="Q77" s="467"/>
      <c r="R77" s="445"/>
      <c r="S77" s="444"/>
      <c r="T77" s="444"/>
      <c r="U77" s="444"/>
      <c r="V77" s="444"/>
    </row>
    <row r="78">
      <c r="A78" s="434"/>
      <c r="B78" s="418" t="str">
        <f>HYPERLINK("https://drive.google.com/open?id=1qC6WGu_vTYnwmdOerlZCRENG58s8GyGB&amp;authuser=mehreen@woodenwick.com&amp;usp=drive_fs","ALT 11")</f>
        <v>ALT 11</v>
      </c>
      <c r="C78" s="438" t="s">
        <v>1635</v>
      </c>
      <c r="D78" s="436"/>
      <c r="E78" s="436"/>
      <c r="F78" s="436"/>
      <c r="G78" s="437"/>
      <c r="H78" s="437"/>
      <c r="I78" s="437"/>
      <c r="J78" s="444"/>
      <c r="K78" s="444"/>
      <c r="L78" s="445"/>
      <c r="M78" s="444"/>
      <c r="N78" s="444"/>
      <c r="O78" s="444"/>
      <c r="P78" s="447"/>
      <c r="Q78" s="444"/>
      <c r="R78" s="445"/>
      <c r="S78" s="444"/>
      <c r="T78" s="444"/>
      <c r="U78" s="444"/>
      <c r="V78" s="444"/>
    </row>
    <row r="79">
      <c r="A79" s="417"/>
      <c r="B79" s="417"/>
      <c r="C79" s="444"/>
      <c r="D79" s="445"/>
      <c r="E79" s="444"/>
      <c r="F79" s="444"/>
      <c r="G79" s="449"/>
      <c r="H79" s="449"/>
      <c r="I79" s="449"/>
      <c r="J79" s="469"/>
      <c r="K79" s="469"/>
      <c r="L79" s="470"/>
      <c r="M79" s="471"/>
      <c r="N79" s="469"/>
      <c r="O79" s="469"/>
      <c r="P79" s="472"/>
      <c r="Q79" s="471"/>
      <c r="R79" s="473"/>
      <c r="S79" s="471"/>
      <c r="T79" s="471"/>
      <c r="U79" s="471"/>
      <c r="V79" s="471"/>
    </row>
    <row r="80">
      <c r="A80" s="474"/>
      <c r="B80" s="475" t="str">
        <f>HYPERLINK("https://drive.google.com/open?id=1hCVhPdzHXM7-sLwATPvTPE_by5T325FS&amp;authuser=mehreen@woodenwick.com&amp;usp=drive_fs","THUMBNAIL")</f>
        <v>THUMBNAIL</v>
      </c>
      <c r="C80" s="450"/>
      <c r="D80" s="448"/>
      <c r="E80" s="444"/>
      <c r="F80" s="444"/>
      <c r="G80" s="437"/>
      <c r="H80" s="437"/>
      <c r="I80" s="437"/>
      <c r="J80" s="406"/>
      <c r="K80" s="406"/>
      <c r="L80" s="448"/>
      <c r="M80" s="444"/>
      <c r="N80" s="406"/>
      <c r="O80" s="406"/>
      <c r="P80" s="451"/>
      <c r="Q80" s="444"/>
      <c r="R80" s="445"/>
      <c r="S80" s="444"/>
      <c r="T80" s="444"/>
      <c r="U80" s="444"/>
      <c r="V80" s="444"/>
    </row>
    <row r="81">
      <c r="A81" s="453"/>
      <c r="B81" s="453"/>
      <c r="C81" s="406"/>
      <c r="D81" s="448"/>
      <c r="E81" s="444"/>
      <c r="F81" s="444"/>
      <c r="G81" s="437"/>
      <c r="H81" s="437"/>
      <c r="I81" s="437"/>
      <c r="J81" s="406"/>
      <c r="K81" s="406"/>
      <c r="L81" s="448"/>
      <c r="M81" s="444"/>
      <c r="N81" s="406"/>
      <c r="O81" s="406"/>
      <c r="P81" s="451"/>
      <c r="Q81" s="444"/>
      <c r="R81" s="445"/>
      <c r="S81" s="444"/>
      <c r="T81" s="444"/>
      <c r="U81" s="444"/>
      <c r="V81" s="444"/>
    </row>
    <row r="82">
      <c r="A82" s="453"/>
      <c r="B82" s="453"/>
      <c r="C82" s="406"/>
      <c r="D82" s="444"/>
      <c r="E82" s="444"/>
      <c r="F82" s="444"/>
      <c r="G82" s="446"/>
      <c r="H82" s="446"/>
      <c r="I82" s="446"/>
      <c r="J82" s="444"/>
      <c r="K82" s="444"/>
      <c r="L82" s="444"/>
      <c r="M82" s="444"/>
      <c r="N82" s="444"/>
      <c r="O82" s="444"/>
      <c r="P82" s="454"/>
      <c r="Q82" s="444"/>
      <c r="R82" s="445"/>
      <c r="S82" s="444"/>
      <c r="T82" s="444"/>
      <c r="U82" s="444"/>
      <c r="V82" s="444"/>
    </row>
    <row r="83">
      <c r="A83" s="456"/>
      <c r="B83" s="476"/>
      <c r="C83" s="458"/>
      <c r="D83" s="458"/>
      <c r="E83" s="458"/>
      <c r="F83" s="458"/>
      <c r="G83" s="459"/>
      <c r="H83" s="459"/>
      <c r="I83" s="459"/>
      <c r="J83" s="458"/>
      <c r="K83" s="458"/>
      <c r="L83" s="458"/>
      <c r="M83" s="458"/>
      <c r="N83" s="458"/>
      <c r="O83" s="458"/>
      <c r="P83" s="461" t="s">
        <v>3227</v>
      </c>
      <c r="Q83" s="458"/>
      <c r="R83" s="462"/>
      <c r="S83" s="458"/>
      <c r="T83" s="458"/>
      <c r="U83" s="458"/>
      <c r="V83" s="458"/>
    </row>
    <row r="84" ht="43.5" customHeight="1">
      <c r="A84" s="379"/>
      <c r="B84" s="379"/>
      <c r="C84" s="419" t="s">
        <v>3235</v>
      </c>
      <c r="D84" s="188" t="s">
        <v>3236</v>
      </c>
      <c r="E84" s="188" t="b">
        <v>1</v>
      </c>
      <c r="F84" s="183">
        <v>10.0</v>
      </c>
      <c r="G84" s="420">
        <v>3.0</v>
      </c>
      <c r="H84" s="420" t="s">
        <v>1233</v>
      </c>
      <c r="I84" s="420" t="s">
        <v>3237</v>
      </c>
      <c r="J84" s="419" t="s">
        <v>3235</v>
      </c>
      <c r="K84" s="477" t="s">
        <v>359</v>
      </c>
      <c r="L84" s="406" t="s">
        <v>101</v>
      </c>
      <c r="M84" s="406" t="s">
        <v>3238</v>
      </c>
      <c r="N84" s="406" t="s">
        <v>3239</v>
      </c>
      <c r="O84" s="406" t="s">
        <v>3240</v>
      </c>
      <c r="P84" s="478" t="s">
        <v>3241</v>
      </c>
      <c r="Q84" s="425">
        <v>39.95</v>
      </c>
      <c r="R84" s="426">
        <v>15.47</v>
      </c>
      <c r="S84" s="186">
        <v>1.6</v>
      </c>
      <c r="T84" s="183">
        <v>9.0</v>
      </c>
      <c r="U84" s="188">
        <v>6.5</v>
      </c>
      <c r="V84" s="188">
        <v>1.75</v>
      </c>
    </row>
    <row r="85">
      <c r="A85" s="417"/>
      <c r="B85" s="418" t="str">
        <f>HYPERLINK("https://drive.google.com/open?id=1Ofap_3gqvAFq7zAjXzPkVX0_9MH3691r&amp;authuser=mehreen@woodenwick.com&amp;usp=drive_fs","ALT 1")</f>
        <v>ALT 1</v>
      </c>
      <c r="C85" s="427" t="s">
        <v>3191</v>
      </c>
      <c r="D85" s="188"/>
      <c r="E85" s="428"/>
      <c r="F85" s="428"/>
      <c r="G85" s="446"/>
      <c r="H85" s="446"/>
      <c r="I85" s="446"/>
      <c r="J85" s="444"/>
      <c r="K85" s="444"/>
      <c r="L85" s="444"/>
      <c r="M85" s="444"/>
      <c r="N85" s="444"/>
      <c r="O85" s="444"/>
      <c r="P85" s="454"/>
      <c r="Q85" s="444"/>
      <c r="R85" s="445"/>
      <c r="S85" s="444"/>
      <c r="T85" s="444"/>
      <c r="U85" s="444"/>
      <c r="V85" s="444"/>
    </row>
    <row r="86">
      <c r="A86" s="417"/>
      <c r="B86" s="417"/>
      <c r="C86" s="427" t="s">
        <v>3225</v>
      </c>
      <c r="D86" s="188"/>
      <c r="E86" s="428"/>
      <c r="F86" s="428"/>
      <c r="G86" s="446"/>
      <c r="H86" s="446"/>
      <c r="I86" s="446"/>
      <c r="J86" s="444"/>
      <c r="K86" s="444"/>
      <c r="L86" s="444"/>
      <c r="M86" s="444"/>
      <c r="N86" s="444"/>
      <c r="O86" s="444"/>
      <c r="P86" s="454"/>
      <c r="Q86" s="444"/>
      <c r="R86" s="445"/>
      <c r="S86" s="444"/>
      <c r="T86" s="444"/>
      <c r="U86" s="444"/>
      <c r="V86" s="444"/>
    </row>
    <row r="87">
      <c r="A87" s="434"/>
      <c r="B87" s="418" t="str">
        <f>HYPERLINK("https://drive.google.com/open?id=1rRx7qcnpe1bRnw1Rn03jx5GeQD-0I-ma&amp;authuser=mehreen@woodenwick.com&amp;usp=drive_fs","ALT 2")</f>
        <v>ALT 2</v>
      </c>
      <c r="C87" s="438" t="s">
        <v>637</v>
      </c>
      <c r="D87" s="436"/>
      <c r="E87" s="436"/>
      <c r="F87" s="436"/>
      <c r="G87" s="437"/>
      <c r="H87" s="420"/>
      <c r="I87" s="437"/>
      <c r="J87" s="444"/>
      <c r="K87" s="444"/>
      <c r="L87" s="444"/>
      <c r="M87" s="444"/>
      <c r="N87" s="444"/>
      <c r="O87" s="444"/>
      <c r="P87" s="454"/>
      <c r="Q87" s="444"/>
      <c r="R87" s="445"/>
      <c r="S87" s="444"/>
      <c r="T87" s="444"/>
      <c r="U87" s="444"/>
      <c r="V87" s="444"/>
    </row>
    <row r="88">
      <c r="A88" s="434"/>
      <c r="B88" s="418" t="str">
        <f>HYPERLINK("https://drive.google.com/open?id=1rETaD9HrMINoxixJskjKWgRciWSnJ9L4&amp;authuser=mehreen@woodenwick.com&amp;usp=drive_fs","ALT 3")</f>
        <v>ALT 3</v>
      </c>
      <c r="C88" s="438" t="s">
        <v>1850</v>
      </c>
      <c r="D88" s="436"/>
      <c r="E88" s="436"/>
      <c r="F88" s="436"/>
      <c r="G88" s="437"/>
      <c r="H88" s="420"/>
      <c r="I88" s="437"/>
      <c r="J88" s="444"/>
      <c r="K88" s="444"/>
      <c r="L88" s="444"/>
      <c r="M88" s="444"/>
      <c r="N88" s="444"/>
      <c r="O88" s="444"/>
      <c r="P88" s="454"/>
      <c r="Q88" s="444"/>
      <c r="R88" s="445"/>
      <c r="S88" s="444"/>
      <c r="T88" s="444"/>
      <c r="U88" s="444"/>
      <c r="V88" s="444"/>
    </row>
    <row r="89">
      <c r="A89" s="434"/>
      <c r="B89" s="418" t="str">
        <f>HYPERLINK("https://drive.google.com/open?id=1qeP26duFJLQxQpRjMSsUj8Qd7G-EYMTT&amp;authuser=mehreen@woodenwick.com&amp;usp=drive_fs","ALT 4")</f>
        <v>ALT 4</v>
      </c>
      <c r="C89" s="438" t="s">
        <v>2281</v>
      </c>
      <c r="D89" s="436"/>
      <c r="E89" s="436"/>
      <c r="F89" s="436"/>
      <c r="G89" s="437"/>
      <c r="H89" s="420"/>
      <c r="I89" s="437"/>
      <c r="J89" s="444"/>
      <c r="K89" s="444"/>
      <c r="L89" s="444"/>
      <c r="M89" s="444"/>
      <c r="N89" s="444"/>
      <c r="O89" s="444"/>
      <c r="P89" s="454"/>
      <c r="Q89" s="444"/>
      <c r="R89" s="445"/>
      <c r="S89" s="444"/>
      <c r="T89" s="444"/>
      <c r="U89" s="444"/>
      <c r="V89" s="444"/>
    </row>
    <row r="90">
      <c r="A90" s="434"/>
      <c r="B90" s="418" t="str">
        <f>HYPERLINK("https://drive.google.com/open?id=1qC6WGu_vTYnwmdOerlZCRENG58s8GyGB&amp;authuser=mehreen@woodenwick.com&amp;usp=drive_fs","ALT 5")</f>
        <v>ALT 5</v>
      </c>
      <c r="C90" s="438" t="s">
        <v>1635</v>
      </c>
      <c r="D90" s="436"/>
      <c r="E90" s="436"/>
      <c r="F90" s="436"/>
      <c r="G90" s="437"/>
      <c r="H90" s="420"/>
      <c r="I90" s="437"/>
      <c r="J90" s="444"/>
      <c r="K90" s="444"/>
      <c r="L90" s="444"/>
      <c r="M90" s="444"/>
      <c r="N90" s="444"/>
      <c r="O90" s="444"/>
      <c r="P90" s="454"/>
      <c r="Q90" s="444"/>
      <c r="R90" s="445"/>
      <c r="S90" s="444"/>
      <c r="T90" s="444"/>
      <c r="U90" s="444"/>
      <c r="V90" s="444"/>
    </row>
    <row r="91">
      <c r="A91" s="434"/>
      <c r="B91" s="418" t="str">
        <f>HYPERLINK("https://drive.google.com/open?id=1oNM9iVv8PtqNav60QILnL_AkF6GGq33m&amp;authuser=mehreen@woodenwick.com&amp;usp=drive_fs","ALT 6")</f>
        <v>ALT 6</v>
      </c>
      <c r="C91" s="438" t="s">
        <v>600</v>
      </c>
      <c r="D91" s="436"/>
      <c r="E91" s="436"/>
      <c r="F91" s="436"/>
      <c r="G91" s="437"/>
      <c r="H91" s="420"/>
      <c r="I91" s="437"/>
      <c r="J91" s="444"/>
      <c r="K91" s="444"/>
      <c r="L91" s="444"/>
      <c r="M91" s="444"/>
      <c r="N91" s="444"/>
      <c r="O91" s="444"/>
      <c r="P91" s="454"/>
      <c r="Q91" s="444"/>
      <c r="R91" s="445"/>
      <c r="S91" s="444"/>
      <c r="T91" s="444"/>
      <c r="U91" s="444"/>
      <c r="V91" s="444"/>
    </row>
    <row r="92">
      <c r="A92" s="434"/>
      <c r="B92" s="418" t="str">
        <f>HYPERLINK("https://drive.google.com/open?id=1e0FxkVLVRgoRvA_Y8tmesWQ11gFQMQEi&amp;authuser=mehreen@woodenwick.com&amp;usp=drive_fs","ALT 7")</f>
        <v>ALT 7</v>
      </c>
      <c r="C92" s="438" t="s">
        <v>611</v>
      </c>
      <c r="D92" s="436"/>
      <c r="E92" s="436"/>
      <c r="F92" s="436"/>
      <c r="G92" s="437"/>
      <c r="H92" s="420"/>
      <c r="I92" s="437"/>
      <c r="J92" s="444"/>
      <c r="K92" s="444"/>
      <c r="L92" s="444"/>
      <c r="M92" s="444"/>
      <c r="N92" s="444"/>
      <c r="O92" s="444"/>
      <c r="P92" s="454"/>
      <c r="Q92" s="444"/>
      <c r="R92" s="445"/>
      <c r="S92" s="444"/>
      <c r="T92" s="444"/>
      <c r="U92" s="444"/>
      <c r="V92" s="444"/>
    </row>
    <row r="93">
      <c r="A93" s="434"/>
      <c r="B93" s="418" t="str">
        <f>HYPERLINK("https://drive.google.com/open?id=1qL6GmnOEncF5vTUEu4RvCNHy1c_xz5Sd&amp;authuser=mehreen@woodenwick.com&amp;usp=drive_fs","ALT 8")</f>
        <v>ALT 8</v>
      </c>
      <c r="C93" s="438" t="s">
        <v>619</v>
      </c>
      <c r="D93" s="436"/>
      <c r="E93" s="436"/>
      <c r="F93" s="436"/>
      <c r="G93" s="437"/>
      <c r="H93" s="420"/>
      <c r="I93" s="420"/>
      <c r="J93" s="444"/>
      <c r="K93" s="444"/>
      <c r="L93" s="444"/>
      <c r="M93" s="444"/>
      <c r="N93" s="444"/>
      <c r="O93" s="444"/>
      <c r="P93" s="454"/>
      <c r="Q93" s="444"/>
      <c r="R93" s="445"/>
      <c r="S93" s="444"/>
      <c r="T93" s="444"/>
      <c r="U93" s="444"/>
      <c r="V93" s="444"/>
    </row>
    <row r="94">
      <c r="A94" s="434"/>
      <c r="B94" s="418" t="str">
        <f>HYPERLINK("https://drive.google.com/open?id=1oKFaxH35Irz9uR9r6jbGRtQKjvBh7DQF&amp;authuser=mehreen@woodenwick.com&amp;usp=drive_fs","ALT 9 ")</f>
        <v>ALT 9 </v>
      </c>
      <c r="C94" s="438" t="s">
        <v>673</v>
      </c>
      <c r="D94" s="436"/>
      <c r="E94" s="436"/>
      <c r="F94" s="436"/>
      <c r="G94" s="437"/>
      <c r="H94" s="420"/>
      <c r="I94" s="420"/>
      <c r="J94" s="444"/>
      <c r="K94" s="444"/>
      <c r="L94" s="444"/>
      <c r="M94" s="444"/>
      <c r="N94" s="444"/>
      <c r="O94" s="444"/>
      <c r="P94" s="454"/>
      <c r="Q94" s="444"/>
      <c r="R94" s="445"/>
      <c r="S94" s="444"/>
      <c r="T94" s="444"/>
      <c r="U94" s="444"/>
      <c r="V94" s="444"/>
    </row>
    <row r="95">
      <c r="A95" s="434"/>
      <c r="B95" s="418" t="str">
        <f>HYPERLINK("https://drive.google.com/open?id=1s-xHkCbJxQejiKvSWwfkCsLCXl_zMBeT&amp;authuser=mehreen@woodenwick.com&amp;usp=drive_fs","ALT 10 ")</f>
        <v>ALT 10 </v>
      </c>
      <c r="C95" s="438" t="s">
        <v>3163</v>
      </c>
      <c r="D95" s="436"/>
      <c r="E95" s="436"/>
      <c r="F95" s="436"/>
      <c r="G95" s="437"/>
      <c r="H95" s="420"/>
      <c r="I95" s="437"/>
      <c r="J95" s="444"/>
      <c r="K95" s="444"/>
      <c r="L95" s="444"/>
      <c r="M95" s="444"/>
      <c r="N95" s="444"/>
      <c r="O95" s="444"/>
      <c r="P95" s="454"/>
      <c r="Q95" s="444"/>
      <c r="R95" s="445"/>
      <c r="S95" s="444"/>
      <c r="T95" s="444"/>
      <c r="U95" s="444"/>
      <c r="V95" s="444"/>
    </row>
    <row r="96">
      <c r="A96" s="434"/>
      <c r="B96" s="418" t="str">
        <f>HYPERLINK("https://drive.google.com/open?id=1pHaidFYQ5iOdYPtP8jWvWOZ_FcFnKDks&amp;authuser=mehreen@woodenwick.com&amp;usp=drive_fs","ALT 11")</f>
        <v>ALT 11</v>
      </c>
      <c r="C96" s="438" t="s">
        <v>604</v>
      </c>
      <c r="D96" s="436"/>
      <c r="E96" s="436"/>
      <c r="F96" s="436"/>
      <c r="G96" s="437"/>
      <c r="H96" s="437"/>
      <c r="I96" s="437"/>
      <c r="J96" s="444"/>
      <c r="K96" s="444"/>
      <c r="L96" s="444"/>
      <c r="M96" s="444"/>
      <c r="N96" s="444"/>
      <c r="O96" s="444"/>
      <c r="P96" s="454"/>
      <c r="Q96" s="444"/>
      <c r="R96" s="445"/>
      <c r="S96" s="444"/>
      <c r="T96" s="444"/>
      <c r="U96" s="444"/>
      <c r="V96" s="444"/>
    </row>
    <row r="97">
      <c r="A97" s="417"/>
      <c r="B97" s="417"/>
      <c r="C97" s="444"/>
      <c r="D97" s="445"/>
      <c r="E97" s="444"/>
      <c r="F97" s="444"/>
      <c r="G97" s="446"/>
      <c r="H97" s="446"/>
      <c r="I97" s="446"/>
      <c r="J97" s="444"/>
      <c r="K97" s="444"/>
      <c r="L97" s="444"/>
      <c r="M97" s="444"/>
      <c r="N97" s="444"/>
      <c r="O97" s="444"/>
      <c r="P97" s="454"/>
      <c r="Q97" s="444"/>
      <c r="R97" s="445"/>
      <c r="S97" s="444"/>
      <c r="T97" s="444"/>
      <c r="U97" s="444"/>
      <c r="V97" s="444"/>
    </row>
    <row r="98">
      <c r="A98" s="474"/>
      <c r="B98" s="475" t="str">
        <f>HYPERLINK("https://drive.google.com/open?id=1g8nD45jmtWDXXTiAp7LaD5xBoX14OX5l&amp;authuser=mehreen@woodenwick.com&amp;usp=drive_fs","THUMBNAIL")</f>
        <v>THUMBNAIL</v>
      </c>
      <c r="C98" s="450"/>
      <c r="D98" s="448"/>
      <c r="E98" s="444"/>
      <c r="F98" s="444"/>
      <c r="G98" s="446"/>
      <c r="H98" s="446"/>
      <c r="I98" s="446"/>
      <c r="J98" s="444"/>
      <c r="K98" s="444"/>
      <c r="L98" s="444"/>
      <c r="M98" s="444"/>
      <c r="N98" s="444"/>
      <c r="O98" s="444"/>
      <c r="P98" s="454"/>
      <c r="Q98" s="444"/>
      <c r="R98" s="445"/>
      <c r="S98" s="444"/>
      <c r="T98" s="444"/>
      <c r="U98" s="444"/>
      <c r="V98" s="444"/>
    </row>
    <row r="99">
      <c r="A99" s="453"/>
      <c r="B99" s="453"/>
      <c r="C99" s="406"/>
      <c r="D99" s="448"/>
      <c r="E99" s="444"/>
      <c r="F99" s="444"/>
      <c r="G99" s="446"/>
      <c r="H99" s="446"/>
      <c r="I99" s="446"/>
      <c r="J99" s="444"/>
      <c r="K99" s="444"/>
      <c r="L99" s="444"/>
      <c r="M99" s="444"/>
      <c r="N99" s="444"/>
      <c r="O99" s="444"/>
      <c r="P99" s="454"/>
      <c r="Q99" s="444"/>
      <c r="R99" s="445"/>
      <c r="S99" s="444"/>
      <c r="T99" s="444"/>
      <c r="U99" s="444"/>
      <c r="V99" s="444"/>
    </row>
    <row r="100">
      <c r="A100" s="386"/>
      <c r="B100" s="386"/>
      <c r="C100" s="444"/>
      <c r="D100" s="444"/>
      <c r="E100" s="444"/>
      <c r="F100" s="444"/>
      <c r="G100" s="446"/>
      <c r="H100" s="446"/>
      <c r="I100" s="446"/>
      <c r="J100" s="444"/>
      <c r="K100" s="444"/>
      <c r="L100" s="444"/>
      <c r="M100" s="444"/>
      <c r="N100" s="444"/>
      <c r="O100" s="444"/>
      <c r="P100" s="454"/>
      <c r="Q100" s="444"/>
      <c r="R100" s="445"/>
      <c r="S100" s="444"/>
      <c r="T100" s="444"/>
      <c r="U100" s="444"/>
      <c r="V100" s="444"/>
    </row>
    <row r="101">
      <c r="A101" s="479"/>
      <c r="B101" s="479"/>
      <c r="C101" s="480"/>
      <c r="D101" s="458"/>
      <c r="E101" s="458"/>
      <c r="F101" s="458"/>
      <c r="G101" s="459"/>
      <c r="H101" s="459"/>
      <c r="I101" s="459"/>
      <c r="J101" s="458"/>
      <c r="K101" s="458"/>
      <c r="L101" s="458"/>
      <c r="M101" s="458"/>
      <c r="N101" s="458"/>
      <c r="O101" s="458"/>
      <c r="P101" s="461" t="s">
        <v>3227</v>
      </c>
      <c r="Q101" s="458"/>
      <c r="R101" s="462"/>
      <c r="S101" s="458"/>
      <c r="T101" s="458"/>
      <c r="U101" s="458"/>
      <c r="V101" s="458"/>
    </row>
    <row r="102" ht="43.5" customHeight="1">
      <c r="A102" s="379"/>
      <c r="B102" s="379"/>
      <c r="C102" s="419" t="s">
        <v>3242</v>
      </c>
      <c r="D102" s="188" t="s">
        <v>3243</v>
      </c>
      <c r="E102" s="188" t="b">
        <v>1</v>
      </c>
      <c r="F102" s="183">
        <v>10.0</v>
      </c>
      <c r="G102" s="420">
        <v>4.0</v>
      </c>
      <c r="H102" s="420" t="s">
        <v>3244</v>
      </c>
      <c r="I102" s="420" t="s">
        <v>3245</v>
      </c>
      <c r="J102" s="419" t="s">
        <v>3242</v>
      </c>
      <c r="K102" s="481" t="s">
        <v>3246</v>
      </c>
      <c r="L102" s="406" t="s">
        <v>3247</v>
      </c>
      <c r="M102" s="406" t="s">
        <v>3248</v>
      </c>
      <c r="N102" s="406" t="s">
        <v>3249</v>
      </c>
      <c r="O102" s="406" t="s">
        <v>3250</v>
      </c>
      <c r="P102" s="478" t="s">
        <v>3251</v>
      </c>
      <c r="Q102" s="425">
        <v>39.95</v>
      </c>
      <c r="R102" s="426">
        <v>15.47</v>
      </c>
      <c r="S102" s="186">
        <v>1.6</v>
      </c>
      <c r="T102" s="183">
        <v>9.0</v>
      </c>
      <c r="U102" s="188">
        <v>6.5</v>
      </c>
      <c r="V102" s="188">
        <v>1.75</v>
      </c>
    </row>
    <row r="103">
      <c r="A103" s="417"/>
      <c r="B103" s="418" t="str">
        <f>HYPERLINK("https://drive.google.com/open?id=1Ofap_3gqvAFq7zAjXzPkVX0_9MH3691r&amp;authuser=mehreen@woodenwick.com&amp;usp=drive_fs","ALT 1")</f>
        <v>ALT 1</v>
      </c>
      <c r="C103" s="427" t="s">
        <v>3191</v>
      </c>
      <c r="D103" s="188"/>
      <c r="E103" s="428"/>
      <c r="F103" s="428"/>
      <c r="G103" s="446"/>
      <c r="H103" s="446"/>
      <c r="I103" s="446"/>
      <c r="J103" s="444"/>
      <c r="K103" s="444"/>
      <c r="L103" s="444"/>
      <c r="M103" s="444"/>
      <c r="N103" s="444"/>
      <c r="O103" s="444"/>
      <c r="P103" s="454"/>
      <c r="Q103" s="444"/>
      <c r="R103" s="445"/>
      <c r="S103" s="444"/>
      <c r="T103" s="444"/>
      <c r="U103" s="444"/>
      <c r="V103" s="444"/>
    </row>
    <row r="104">
      <c r="A104" s="417"/>
      <c r="B104" s="417"/>
      <c r="C104" s="427" t="s">
        <v>3225</v>
      </c>
      <c r="D104" s="188"/>
      <c r="E104" s="428"/>
      <c r="F104" s="428"/>
      <c r="G104" s="446"/>
      <c r="H104" s="446"/>
      <c r="I104" s="446"/>
      <c r="J104" s="444"/>
      <c r="K104" s="444"/>
      <c r="L104" s="444"/>
      <c r="M104" s="444"/>
      <c r="N104" s="444"/>
      <c r="O104" s="444"/>
      <c r="P104" s="454"/>
      <c r="Q104" s="444"/>
      <c r="R104" s="445"/>
      <c r="S104" s="444"/>
      <c r="T104" s="444"/>
      <c r="U104" s="444"/>
      <c r="V104" s="444"/>
    </row>
    <row r="105">
      <c r="A105" s="434"/>
      <c r="B105" s="482" t="str">
        <f>HYPERLINK("https://drive.google.com/open?id=1RYilBPEDhZdu_HeLbrV2T1SZM9i7pMEz&amp;authuser=mehreen@woodenwick.com&amp;usp=drive_fs","ALT 2")</f>
        <v>ALT 2</v>
      </c>
      <c r="C105" s="438" t="s">
        <v>3052</v>
      </c>
      <c r="D105" s="436"/>
      <c r="E105" s="436"/>
      <c r="F105" s="436"/>
      <c r="G105" s="437"/>
      <c r="H105" s="420"/>
      <c r="I105" s="437"/>
      <c r="J105" s="444"/>
      <c r="K105" s="444"/>
      <c r="L105" s="444"/>
      <c r="M105" s="444"/>
      <c r="N105" s="444"/>
      <c r="O105" s="444"/>
      <c r="P105" s="454"/>
      <c r="Q105" s="444"/>
      <c r="R105" s="445"/>
      <c r="S105" s="444"/>
      <c r="T105" s="444"/>
      <c r="U105" s="444"/>
      <c r="V105" s="444"/>
    </row>
    <row r="106">
      <c r="A106" s="434"/>
      <c r="B106" s="418" t="str">
        <f>HYPERLINK("https://drive.google.com/open?id=1wW7cKW8Sa62_BurbGk9Dm_R7J9QyUPfK&amp;authuser=mehreen@woodenwick.com&amp;usp=drive_fs","ALT 3")</f>
        <v>ALT 3</v>
      </c>
      <c r="C106" s="438" t="s">
        <v>709</v>
      </c>
      <c r="D106" s="436"/>
      <c r="E106" s="436"/>
      <c r="F106" s="436"/>
      <c r="G106" s="437"/>
      <c r="H106" s="420"/>
      <c r="I106" s="437"/>
      <c r="J106" s="444"/>
      <c r="K106" s="444"/>
      <c r="L106" s="444"/>
      <c r="M106" s="444"/>
      <c r="N106" s="444"/>
      <c r="O106" s="444"/>
      <c r="P106" s="454"/>
      <c r="Q106" s="444"/>
      <c r="R106" s="445"/>
      <c r="S106" s="444"/>
      <c r="T106" s="444"/>
      <c r="U106" s="444"/>
      <c r="V106" s="444"/>
    </row>
    <row r="107">
      <c r="A107" s="434"/>
      <c r="B107" s="418" t="str">
        <f>HYPERLINK("https://drive.google.com/open?id=1vgfOw7cCx1vvrN-C7m9bh5bfZhnBlpUj&amp;authuser=mehreen@woodenwick.com&amp;usp=drive_fs","ALT 4")</f>
        <v>ALT 4</v>
      </c>
      <c r="C107" s="438" t="s">
        <v>699</v>
      </c>
      <c r="D107" s="436"/>
      <c r="E107" s="436"/>
      <c r="F107" s="436"/>
      <c r="G107" s="437"/>
      <c r="H107" s="420"/>
      <c r="I107" s="437"/>
      <c r="J107" s="444"/>
      <c r="K107" s="444"/>
      <c r="L107" s="444"/>
      <c r="M107" s="444"/>
      <c r="N107" s="444"/>
      <c r="O107" s="444"/>
      <c r="P107" s="454"/>
      <c r="Q107" s="444"/>
      <c r="R107" s="445"/>
      <c r="S107" s="444"/>
      <c r="T107" s="444"/>
      <c r="U107" s="444"/>
      <c r="V107" s="444"/>
    </row>
    <row r="108">
      <c r="A108" s="434"/>
      <c r="B108" s="418" t="str">
        <f>HYPERLINK("https://drive.google.com/open?id=1t4DdziyQAPVOidHvXmiz1YdAx79BQItK&amp;authuser=mehreen@woodenwick.com&amp;usp=drive_fs","ALT 5")</f>
        <v>ALT 5</v>
      </c>
      <c r="C108" s="438" t="s">
        <v>663</v>
      </c>
      <c r="D108" s="436"/>
      <c r="E108" s="436"/>
      <c r="F108" s="436"/>
      <c r="G108" s="437"/>
      <c r="H108" s="420"/>
      <c r="I108" s="437"/>
      <c r="J108" s="444"/>
      <c r="K108" s="444"/>
      <c r="L108" s="444"/>
      <c r="M108" s="444"/>
      <c r="N108" s="444"/>
      <c r="O108" s="444"/>
      <c r="P108" s="454"/>
      <c r="Q108" s="444"/>
      <c r="R108" s="445"/>
      <c r="S108" s="444"/>
      <c r="T108" s="444"/>
      <c r="U108" s="444"/>
      <c r="V108" s="444"/>
    </row>
    <row r="109">
      <c r="A109" s="434"/>
      <c r="B109" s="418" t="str">
        <f>HYPERLINK("https://drive.google.com/open?id=1uL6EWntJNwwRh34sw1HxfIRRkNtBmSyF&amp;authuser=mehreen@woodenwick.com&amp;usp=drive_fs","ALT 6")</f>
        <v>ALT 6</v>
      </c>
      <c r="C109" s="438" t="s">
        <v>677</v>
      </c>
      <c r="D109" s="436"/>
      <c r="E109" s="436"/>
      <c r="F109" s="436"/>
      <c r="G109" s="437"/>
      <c r="H109" s="420"/>
      <c r="I109" s="437"/>
      <c r="J109" s="444"/>
      <c r="K109" s="444"/>
      <c r="L109" s="444"/>
      <c r="M109" s="444"/>
      <c r="N109" s="444"/>
      <c r="O109" s="444"/>
      <c r="P109" s="454"/>
      <c r="Q109" s="444"/>
      <c r="R109" s="445"/>
      <c r="S109" s="444"/>
      <c r="T109" s="444"/>
      <c r="U109" s="444"/>
      <c r="V109" s="444"/>
    </row>
    <row r="110">
      <c r="A110" s="434"/>
      <c r="B110" s="482" t="str">
        <f>HYPERLINK("https://drive.google.com/open?id=11m8XT23L-2UpyEy8FZGfdbpvxGnnC7Tq&amp;authuser=mehreen@woodenwick.com&amp;usp=drive_fs","ALT 7")</f>
        <v>ALT 7</v>
      </c>
      <c r="C110" s="438" t="s">
        <v>3088</v>
      </c>
      <c r="D110" s="436"/>
      <c r="E110" s="436"/>
      <c r="F110" s="436"/>
      <c r="G110" s="437"/>
      <c r="H110" s="420"/>
      <c r="I110" s="437"/>
      <c r="J110" s="444"/>
      <c r="K110" s="444"/>
      <c r="L110" s="444"/>
      <c r="M110" s="444"/>
      <c r="N110" s="444"/>
      <c r="O110" s="444"/>
      <c r="P110" s="454"/>
      <c r="Q110" s="444"/>
      <c r="R110" s="445"/>
      <c r="S110" s="444"/>
      <c r="T110" s="444"/>
      <c r="U110" s="444"/>
      <c r="V110" s="444"/>
    </row>
    <row r="111">
      <c r="A111" s="434"/>
      <c r="B111" s="418" t="str">
        <f>HYPERLINK("https://drive.google.com/open?id=1uymI5uqTNb3PeJQesmpeMN8ec74o6pWX&amp;authuser=mehreen@woodenwick.com&amp;usp=drive_fs","ALT 8")</f>
        <v>ALT 8</v>
      </c>
      <c r="C111" s="438" t="s">
        <v>691</v>
      </c>
      <c r="D111" s="436"/>
      <c r="E111" s="436"/>
      <c r="F111" s="436"/>
      <c r="G111" s="437"/>
      <c r="H111" s="420"/>
      <c r="I111" s="437"/>
      <c r="J111" s="444"/>
      <c r="K111" s="444"/>
      <c r="L111" s="444"/>
      <c r="M111" s="444"/>
      <c r="N111" s="444"/>
      <c r="O111" s="444"/>
      <c r="P111" s="454"/>
      <c r="Q111" s="444"/>
      <c r="R111" s="445"/>
      <c r="S111" s="444"/>
      <c r="T111" s="444"/>
      <c r="U111" s="444"/>
      <c r="V111" s="444"/>
    </row>
    <row r="112">
      <c r="A112" s="434"/>
      <c r="B112" s="418" t="str">
        <f>HYPERLINK("https://drive.google.com/open?id=1tmUyFSSUEVR4274YnLKCwacR0IpfF6I8&amp;authuser=mehreen@woodenwick.com&amp;usp=drive_fs","ALT 9 ")</f>
        <v>ALT 9 </v>
      </c>
      <c r="C112" s="438" t="s">
        <v>1655</v>
      </c>
      <c r="D112" s="436"/>
      <c r="E112" s="436"/>
      <c r="F112" s="436"/>
      <c r="G112" s="437"/>
      <c r="H112" s="420"/>
      <c r="I112" s="437"/>
      <c r="J112" s="444"/>
      <c r="K112" s="444"/>
      <c r="L112" s="444"/>
      <c r="M112" s="444"/>
      <c r="N112" s="444"/>
      <c r="O112" s="444"/>
      <c r="P112" s="454"/>
      <c r="Q112" s="444"/>
      <c r="R112" s="445"/>
      <c r="S112" s="444"/>
      <c r="T112" s="444"/>
      <c r="U112" s="444"/>
      <c r="V112" s="444"/>
    </row>
    <row r="113">
      <c r="A113" s="434"/>
      <c r="B113" s="418" t="str">
        <f>HYPERLINK("https://drive.google.com/open?id=1qSrgi52PfQ_ueQGs4s1woDkeVmgOiYMX&amp;authuser=mehreen@woodenwick.com&amp;usp=drive_fs","ALT 10")</f>
        <v>ALT 10</v>
      </c>
      <c r="C113" s="438" t="s">
        <v>623</v>
      </c>
      <c r="D113" s="436"/>
      <c r="E113" s="436"/>
      <c r="F113" s="436"/>
      <c r="G113" s="437"/>
      <c r="H113" s="420"/>
      <c r="I113" s="437"/>
      <c r="J113" s="444"/>
      <c r="K113" s="444"/>
      <c r="L113" s="444"/>
      <c r="M113" s="444"/>
      <c r="N113" s="444"/>
      <c r="O113" s="444"/>
      <c r="P113" s="454"/>
      <c r="Q113" s="444"/>
      <c r="R113" s="445"/>
      <c r="S113" s="444"/>
      <c r="T113" s="444"/>
      <c r="U113" s="444"/>
      <c r="V113" s="444"/>
    </row>
    <row r="114">
      <c r="A114" s="434"/>
      <c r="B114" s="418" t="str">
        <f>HYPERLINK("https://drive.google.com/open?id=1spCBO5WzVnMks6JLT5E1Mio1uqq0PJ6Q&amp;authuser=mehreen@woodenwick.com&amp;usp=drive_fs","ALT 11")</f>
        <v>ALT 11</v>
      </c>
      <c r="C114" s="438" t="s">
        <v>660</v>
      </c>
      <c r="D114" s="436"/>
      <c r="E114" s="436"/>
      <c r="F114" s="436"/>
      <c r="G114" s="437"/>
      <c r="H114" s="437"/>
      <c r="I114" s="437"/>
      <c r="J114" s="444"/>
      <c r="K114" s="444"/>
      <c r="L114" s="444"/>
      <c r="M114" s="444"/>
      <c r="N114" s="444"/>
      <c r="O114" s="444"/>
      <c r="P114" s="454"/>
      <c r="Q114" s="444"/>
      <c r="R114" s="445"/>
      <c r="S114" s="444"/>
      <c r="T114" s="444"/>
      <c r="U114" s="444"/>
      <c r="V114" s="444"/>
    </row>
    <row r="115">
      <c r="A115" s="417"/>
      <c r="B115" s="417"/>
      <c r="C115" s="444"/>
      <c r="D115" s="445"/>
      <c r="E115" s="444"/>
      <c r="F115" s="444"/>
      <c r="G115" s="446"/>
      <c r="H115" s="446"/>
      <c r="I115" s="446"/>
      <c r="J115" s="444"/>
      <c r="K115" s="444"/>
      <c r="L115" s="444"/>
      <c r="M115" s="444"/>
      <c r="N115" s="444"/>
      <c r="O115" s="444"/>
      <c r="P115" s="454"/>
      <c r="Q115" s="444"/>
      <c r="R115" s="445"/>
      <c r="S115" s="444"/>
      <c r="T115" s="444"/>
      <c r="U115" s="444"/>
      <c r="V115" s="444"/>
    </row>
    <row r="116">
      <c r="A116" s="474"/>
      <c r="B116" s="475" t="str">
        <f>HYPERLINK("https://drive.google.com/open?id=1kPP8EyTbu5HX23bF9hK49kb79ZCPJFJb&amp;authuser=mehreen@woodenwick.com&amp;usp=drive_fs","THUMBNAIL")</f>
        <v>THUMBNAIL</v>
      </c>
      <c r="C116" s="450"/>
      <c r="D116" s="448"/>
      <c r="E116" s="444"/>
      <c r="F116" s="444"/>
      <c r="G116" s="446"/>
      <c r="H116" s="446"/>
      <c r="I116" s="446"/>
      <c r="J116" s="444"/>
      <c r="K116" s="444"/>
      <c r="L116" s="444"/>
      <c r="M116" s="444"/>
      <c r="N116" s="444"/>
      <c r="O116" s="444"/>
      <c r="P116" s="454"/>
      <c r="Q116" s="444"/>
      <c r="R116" s="445"/>
      <c r="S116" s="444"/>
      <c r="T116" s="444"/>
      <c r="U116" s="444"/>
      <c r="V116" s="444"/>
    </row>
    <row r="117">
      <c r="A117" s="453"/>
      <c r="B117" s="453"/>
      <c r="C117" s="406"/>
      <c r="D117" s="448"/>
      <c r="E117" s="444"/>
      <c r="F117" s="444"/>
      <c r="G117" s="446"/>
      <c r="H117" s="446"/>
      <c r="I117" s="446"/>
      <c r="J117" s="444"/>
      <c r="K117" s="444"/>
      <c r="L117" s="444"/>
      <c r="M117" s="444"/>
      <c r="N117" s="444"/>
      <c r="O117" s="444"/>
      <c r="P117" s="454"/>
      <c r="Q117" s="444"/>
      <c r="R117" s="445"/>
      <c r="S117" s="444"/>
      <c r="T117" s="444"/>
      <c r="U117" s="444"/>
      <c r="V117" s="444"/>
    </row>
    <row r="118">
      <c r="A118" s="386"/>
      <c r="B118" s="386"/>
      <c r="C118" s="444"/>
      <c r="D118" s="444"/>
      <c r="E118" s="444"/>
      <c r="F118" s="444"/>
      <c r="G118" s="446"/>
      <c r="H118" s="446"/>
      <c r="I118" s="446"/>
      <c r="J118" s="444"/>
      <c r="K118" s="444"/>
      <c r="L118" s="444"/>
      <c r="M118" s="444"/>
      <c r="N118" s="444"/>
      <c r="O118" s="444"/>
      <c r="P118" s="454"/>
      <c r="Q118" s="444"/>
      <c r="R118" s="445"/>
      <c r="S118" s="444"/>
      <c r="T118" s="444"/>
      <c r="U118" s="444"/>
      <c r="V118" s="444"/>
    </row>
    <row r="119">
      <c r="A119" s="456"/>
      <c r="B119" s="456"/>
      <c r="C119" s="458"/>
      <c r="D119" s="458"/>
      <c r="E119" s="458"/>
      <c r="F119" s="458"/>
      <c r="G119" s="459"/>
      <c r="H119" s="459"/>
      <c r="I119" s="459"/>
      <c r="J119" s="458"/>
      <c r="K119" s="458"/>
      <c r="L119" s="458"/>
      <c r="M119" s="458"/>
      <c r="N119" s="458"/>
      <c r="O119" s="458"/>
      <c r="P119" s="461" t="s">
        <v>3227</v>
      </c>
      <c r="Q119" s="458"/>
      <c r="R119" s="462"/>
      <c r="S119" s="458"/>
      <c r="T119" s="458"/>
      <c r="U119" s="458"/>
      <c r="V119" s="458"/>
    </row>
    <row r="120" ht="46.5" customHeight="1">
      <c r="A120" s="379"/>
      <c r="B120" s="379"/>
      <c r="C120" s="419" t="s">
        <v>3252</v>
      </c>
      <c r="D120" s="188" t="s">
        <v>3253</v>
      </c>
      <c r="E120" s="188" t="b">
        <v>1</v>
      </c>
      <c r="F120" s="183">
        <v>10.0</v>
      </c>
      <c r="G120" s="420">
        <v>5.0</v>
      </c>
      <c r="H120" s="420" t="s">
        <v>2772</v>
      </c>
      <c r="I120" s="420" t="s">
        <v>3254</v>
      </c>
      <c r="J120" s="419" t="s">
        <v>3252</v>
      </c>
      <c r="K120" s="481" t="s">
        <v>362</v>
      </c>
      <c r="L120" s="406" t="s">
        <v>3255</v>
      </c>
      <c r="M120" s="406" t="s">
        <v>3256</v>
      </c>
      <c r="N120" s="406" t="s">
        <v>3257</v>
      </c>
      <c r="O120" s="406" t="s">
        <v>3258</v>
      </c>
      <c r="P120" s="478" t="s">
        <v>3259</v>
      </c>
      <c r="Q120" s="425">
        <v>39.95</v>
      </c>
      <c r="R120" s="426">
        <v>15.47</v>
      </c>
      <c r="S120" s="186">
        <v>1.6</v>
      </c>
      <c r="T120" s="183">
        <v>9.0</v>
      </c>
      <c r="U120" s="188">
        <v>6.5</v>
      </c>
      <c r="V120" s="188">
        <v>1.75</v>
      </c>
    </row>
    <row r="121">
      <c r="A121" s="417"/>
      <c r="B121" s="418" t="str">
        <f>HYPERLINK("https://drive.google.com/open?id=1Ofap_3gqvAFq7zAjXzPkVX0_9MH3691r&amp;authuser=mehreen@woodenwick.com&amp;usp=drive_fs","ALT 1")</f>
        <v>ALT 1</v>
      </c>
      <c r="C121" s="427" t="s">
        <v>3191</v>
      </c>
      <c r="D121" s="188"/>
      <c r="E121" s="428"/>
      <c r="F121" s="428"/>
      <c r="G121" s="446"/>
      <c r="H121" s="446"/>
      <c r="I121" s="446"/>
      <c r="J121" s="444"/>
      <c r="K121" s="444"/>
      <c r="L121" s="444"/>
      <c r="M121" s="444"/>
      <c r="N121" s="444"/>
      <c r="O121" s="444"/>
      <c r="P121" s="454"/>
      <c r="Q121" s="444"/>
      <c r="R121" s="445"/>
      <c r="S121" s="444"/>
      <c r="T121" s="444"/>
      <c r="U121" s="444"/>
      <c r="V121" s="444"/>
    </row>
    <row r="122">
      <c r="A122" s="417"/>
      <c r="B122" s="417"/>
      <c r="C122" s="427" t="s">
        <v>3225</v>
      </c>
      <c r="D122" s="188"/>
      <c r="E122" s="428"/>
      <c r="F122" s="428"/>
      <c r="G122" s="446"/>
      <c r="H122" s="446"/>
      <c r="I122" s="446"/>
      <c r="J122" s="444"/>
      <c r="K122" s="444"/>
      <c r="L122" s="444"/>
      <c r="M122" s="444"/>
      <c r="N122" s="444"/>
      <c r="O122" s="444"/>
      <c r="P122" s="454"/>
      <c r="Q122" s="444"/>
      <c r="R122" s="445"/>
      <c r="S122" s="444"/>
      <c r="T122" s="444"/>
      <c r="U122" s="444"/>
      <c r="V122" s="444"/>
    </row>
    <row r="123">
      <c r="A123" s="434"/>
      <c r="B123" s="418" t="str">
        <f>HYPERLINK("https://drive.google.com/open?id=1sNilMHHh_zUl8y4JJsEl-YI7xcj21IsN&amp;authuser=mehreen@woodenwick.com&amp;usp=drive_fs","ALT 2")</f>
        <v>ALT 2</v>
      </c>
      <c r="C123" s="438" t="s">
        <v>651</v>
      </c>
      <c r="D123" s="436" t="s">
        <v>3260</v>
      </c>
      <c r="E123" s="436"/>
      <c r="F123" s="436"/>
      <c r="G123" s="437"/>
      <c r="H123" s="420"/>
      <c r="I123" s="437"/>
      <c r="J123" s="444"/>
      <c r="K123" s="444"/>
      <c r="L123" s="444"/>
      <c r="M123" s="444"/>
      <c r="N123" s="444"/>
      <c r="O123" s="444"/>
      <c r="P123" s="454"/>
      <c r="Q123" s="444"/>
      <c r="R123" s="445"/>
      <c r="S123" s="444"/>
      <c r="T123" s="444"/>
      <c r="U123" s="444"/>
      <c r="V123" s="444"/>
    </row>
    <row r="124">
      <c r="A124" s="434"/>
      <c r="B124" s="418" t="str">
        <f>HYPERLINK("https://drive.google.com/open?id=1rRx7qcnpe1bRnw1Rn03jx5GeQD-0I-ma&amp;authuser=mehreen@woodenwick.com&amp;usp=drive_fs","ALT 3")</f>
        <v>ALT 3</v>
      </c>
      <c r="C124" s="438" t="s">
        <v>637</v>
      </c>
      <c r="D124" s="436"/>
      <c r="E124" s="436"/>
      <c r="F124" s="436"/>
      <c r="G124" s="437"/>
      <c r="H124" s="420"/>
      <c r="I124" s="437"/>
      <c r="J124" s="444"/>
      <c r="K124" s="444"/>
      <c r="L124" s="444"/>
      <c r="M124" s="444"/>
      <c r="N124" s="444"/>
      <c r="O124" s="444"/>
      <c r="P124" s="454"/>
      <c r="Q124" s="444"/>
      <c r="R124" s="445"/>
      <c r="S124" s="444"/>
      <c r="T124" s="444"/>
      <c r="U124" s="444"/>
      <c r="V124" s="444"/>
    </row>
    <row r="125">
      <c r="A125" s="434"/>
      <c r="B125" s="418" t="str">
        <f>HYPERLINK("https://drive.google.com/open?id=1sS1Erm12IrIFaiSxud2mcvE7tLgQCqPS&amp;authuser=mehreen@woodenwick.com&amp;usp=drive_fs","ALT 4")</f>
        <v>ALT 4</v>
      </c>
      <c r="C125" s="438" t="s">
        <v>653</v>
      </c>
      <c r="D125" s="436"/>
      <c r="E125" s="436"/>
      <c r="F125" s="436"/>
      <c r="G125" s="437"/>
      <c r="H125" s="420"/>
      <c r="I125" s="437"/>
      <c r="J125" s="444"/>
      <c r="K125" s="444"/>
      <c r="L125" s="444"/>
      <c r="M125" s="444"/>
      <c r="N125" s="444"/>
      <c r="O125" s="444"/>
      <c r="P125" s="454"/>
      <c r="Q125" s="444"/>
      <c r="R125" s="445"/>
      <c r="S125" s="444"/>
      <c r="T125" s="444"/>
      <c r="U125" s="444"/>
      <c r="V125" s="444"/>
    </row>
    <row r="126">
      <c r="A126" s="434"/>
      <c r="B126" s="418" t="str">
        <f>HYPERLINK("https://drive.google.com/open?id=1wI9vKERLdX9tRdM8QnehKd-23lgVZi3H&amp;authuser=mehreen@woodenwick.com&amp;usp=drive_fs","ALT 5")</f>
        <v>ALT 5</v>
      </c>
      <c r="C126" s="438" t="s">
        <v>706</v>
      </c>
      <c r="D126" s="436"/>
      <c r="E126" s="436"/>
      <c r="F126" s="436"/>
      <c r="G126" s="437"/>
      <c r="H126" s="420"/>
      <c r="I126" s="437"/>
      <c r="J126" s="444"/>
      <c r="K126" s="444"/>
      <c r="L126" s="444"/>
      <c r="M126" s="444"/>
      <c r="N126" s="444"/>
      <c r="O126" s="444"/>
      <c r="P126" s="454"/>
      <c r="Q126" s="444"/>
      <c r="R126" s="445"/>
      <c r="S126" s="444"/>
      <c r="T126" s="444"/>
      <c r="U126" s="444"/>
      <c r="V126" s="444"/>
    </row>
    <row r="127">
      <c r="A127" s="434"/>
      <c r="B127" s="418" t="str">
        <f>HYPERLINK("https://drive.google.com/open?id=1wnGSNVuwJ-40lXyWQc0oIKnZW0LMw3_6&amp;authuser=mehreen@woodenwick.com&amp;usp=drive_fs","ALT 6")</f>
        <v>ALT 6</v>
      </c>
      <c r="C127" s="438" t="s">
        <v>3144</v>
      </c>
      <c r="D127" s="436"/>
      <c r="E127" s="436"/>
      <c r="F127" s="436"/>
      <c r="G127" s="437"/>
      <c r="H127" s="420"/>
      <c r="I127" s="437"/>
      <c r="J127" s="444"/>
      <c r="K127" s="444"/>
      <c r="L127" s="444"/>
      <c r="M127" s="444"/>
      <c r="N127" s="444"/>
      <c r="O127" s="444"/>
      <c r="P127" s="454"/>
      <c r="Q127" s="444"/>
      <c r="R127" s="445"/>
      <c r="S127" s="444"/>
      <c r="T127" s="444"/>
      <c r="U127" s="444"/>
      <c r="V127" s="444"/>
    </row>
    <row r="128">
      <c r="A128" s="434"/>
      <c r="B128" s="418" t="str">
        <f>HYPERLINK("https://drive.google.com/open?id=1uL6EWntJNwwRh34sw1HxfIRRkNtBmSyF&amp;authuser=mehreen@woodenwick.com&amp;usp=drive_fs","ALT 7")</f>
        <v>ALT 7</v>
      </c>
      <c r="C128" s="438" t="s">
        <v>677</v>
      </c>
      <c r="D128" s="436"/>
      <c r="E128" s="436"/>
      <c r="F128" s="436"/>
      <c r="G128" s="437"/>
      <c r="H128" s="420"/>
      <c r="I128" s="437"/>
      <c r="J128" s="444"/>
      <c r="K128" s="444"/>
      <c r="L128" s="444"/>
      <c r="M128" s="444"/>
      <c r="N128" s="444"/>
      <c r="O128" s="444"/>
      <c r="P128" s="454"/>
      <c r="Q128" s="444"/>
      <c r="R128" s="445"/>
      <c r="S128" s="444"/>
      <c r="T128" s="444"/>
      <c r="U128" s="444"/>
      <c r="V128" s="444"/>
    </row>
    <row r="129">
      <c r="A129" s="434"/>
      <c r="B129" s="418" t="str">
        <f>HYPERLINK("https://drive.google.com/open?id=1t_JdjTaWGi67R-ebRkL1u9ok5IBlZGAQ&amp;authuser=mehreen@woodenwick.com&amp;usp=drive_fs","ALT 8")</f>
        <v>ALT 8</v>
      </c>
      <c r="C129" s="438" t="s">
        <v>3261</v>
      </c>
      <c r="D129" s="436"/>
      <c r="E129" s="436"/>
      <c r="F129" s="436"/>
      <c r="G129" s="437"/>
      <c r="H129" s="420"/>
      <c r="I129" s="437"/>
      <c r="J129" s="444"/>
      <c r="K129" s="444"/>
      <c r="L129" s="444"/>
      <c r="M129" s="444"/>
      <c r="N129" s="444"/>
      <c r="O129" s="444"/>
      <c r="P129" s="454"/>
      <c r="Q129" s="444"/>
      <c r="R129" s="445"/>
      <c r="S129" s="444"/>
      <c r="T129" s="444"/>
      <c r="U129" s="444"/>
      <c r="V129" s="444"/>
    </row>
    <row r="130">
      <c r="A130" s="434"/>
      <c r="B130" s="418" t="str">
        <f>HYPERLINK("https://drive.google.com/open?id=1spCBO5WzVnMks6JLT5E1Mio1uqq0PJ6Q&amp;authuser=mehreen@woodenwick.com&amp;usp=drive_fs","ALT 9")</f>
        <v>ALT 9</v>
      </c>
      <c r="C130" s="438" t="s">
        <v>660</v>
      </c>
      <c r="D130" s="436"/>
      <c r="E130" s="436"/>
      <c r="F130" s="436"/>
      <c r="G130" s="437"/>
      <c r="H130" s="420"/>
      <c r="I130" s="437"/>
      <c r="J130" s="444"/>
      <c r="K130" s="444"/>
      <c r="L130" s="444"/>
      <c r="M130" s="444"/>
      <c r="N130" s="444"/>
      <c r="O130" s="444"/>
      <c r="P130" s="454"/>
      <c r="Q130" s="444"/>
      <c r="R130" s="445"/>
      <c r="S130" s="444"/>
      <c r="T130" s="444"/>
      <c r="U130" s="444"/>
      <c r="V130" s="444"/>
    </row>
    <row r="131">
      <c r="A131" s="434"/>
      <c r="B131" s="418" t="str">
        <f>HYPERLINK("https://drive.google.com/open?id=1qrIz520o02xU6uplOTqVEecQ8NAce4Aw&amp;authuser=mehreen@woodenwick.com&amp;usp=drive_fs","ALT 10")</f>
        <v>ALT 10</v>
      </c>
      <c r="C131" s="438" t="s">
        <v>630</v>
      </c>
      <c r="D131" s="436"/>
      <c r="E131" s="436"/>
      <c r="F131" s="436"/>
      <c r="G131" s="437"/>
      <c r="H131" s="420"/>
      <c r="I131" s="437"/>
      <c r="J131" s="444"/>
      <c r="K131" s="444"/>
      <c r="L131" s="444"/>
      <c r="M131" s="444"/>
      <c r="N131" s="444"/>
      <c r="O131" s="444"/>
      <c r="P131" s="454"/>
      <c r="Q131" s="444"/>
      <c r="R131" s="445"/>
      <c r="S131" s="444"/>
      <c r="T131" s="444"/>
      <c r="U131" s="444"/>
      <c r="V131" s="444"/>
    </row>
    <row r="132">
      <c r="A132" s="434"/>
      <c r="B132" s="418" t="str">
        <f>HYPERLINK("https://drive.google.com/open?id=1vgfOw7cCx1vvrN-C7m9bh5bfZhnBlpUj&amp;authuser=mehreen@woodenwick.com&amp;usp=drive_fs","ALT 11")</f>
        <v>ALT 11</v>
      </c>
      <c r="C132" s="438" t="s">
        <v>699</v>
      </c>
      <c r="D132" s="436"/>
      <c r="E132" s="436"/>
      <c r="F132" s="436"/>
      <c r="G132" s="437"/>
      <c r="H132" s="437"/>
      <c r="I132" s="437"/>
      <c r="J132" s="444"/>
      <c r="K132" s="444"/>
      <c r="L132" s="444"/>
      <c r="M132" s="444"/>
      <c r="N132" s="444"/>
      <c r="O132" s="444"/>
      <c r="P132" s="454"/>
      <c r="Q132" s="444"/>
      <c r="R132" s="445"/>
      <c r="S132" s="444"/>
      <c r="T132" s="444"/>
      <c r="U132" s="444"/>
      <c r="V132" s="444"/>
    </row>
    <row r="133">
      <c r="A133" s="417"/>
      <c r="B133" s="417"/>
      <c r="C133" s="444"/>
      <c r="D133" s="445"/>
      <c r="E133" s="444"/>
      <c r="F133" s="444"/>
      <c r="G133" s="446"/>
      <c r="H133" s="446"/>
      <c r="I133" s="446"/>
      <c r="J133" s="444"/>
      <c r="K133" s="444"/>
      <c r="L133" s="444"/>
      <c r="M133" s="444"/>
      <c r="N133" s="444"/>
      <c r="O133" s="444"/>
      <c r="P133" s="454"/>
      <c r="Q133" s="444"/>
      <c r="R133" s="445"/>
      <c r="S133" s="444"/>
      <c r="T133" s="444"/>
      <c r="U133" s="444"/>
      <c r="V133" s="444"/>
    </row>
    <row r="134">
      <c r="A134" s="474"/>
      <c r="B134" s="475" t="str">
        <f>HYPERLINK("https://drive.google.com/open?id=1jB9tMl9u3_I8yTJNORSlYRby_wX_4Lk5&amp;authuser=mehreen@woodenwick.com&amp;usp=drive_fs","THUMBNAIL")</f>
        <v>THUMBNAIL</v>
      </c>
      <c r="C134" s="450"/>
      <c r="D134" s="448"/>
      <c r="E134" s="444"/>
      <c r="F134" s="444"/>
      <c r="G134" s="446"/>
      <c r="H134" s="446"/>
      <c r="I134" s="446"/>
      <c r="J134" s="444"/>
      <c r="K134" s="444"/>
      <c r="L134" s="444"/>
      <c r="M134" s="444"/>
      <c r="N134" s="444"/>
      <c r="O134" s="444"/>
      <c r="P134" s="454"/>
      <c r="Q134" s="444"/>
      <c r="R134" s="445"/>
      <c r="S134" s="444"/>
      <c r="T134" s="444"/>
      <c r="U134" s="444"/>
      <c r="V134" s="444"/>
    </row>
    <row r="135">
      <c r="A135" s="453"/>
      <c r="B135" s="453"/>
      <c r="C135" s="406"/>
      <c r="D135" s="448"/>
      <c r="E135" s="444"/>
      <c r="F135" s="444"/>
      <c r="G135" s="446"/>
      <c r="H135" s="446"/>
      <c r="I135" s="446"/>
      <c r="J135" s="444"/>
      <c r="K135" s="444"/>
      <c r="L135" s="444"/>
      <c r="M135" s="444"/>
      <c r="N135" s="444"/>
      <c r="O135" s="444"/>
      <c r="P135" s="454"/>
      <c r="Q135" s="444"/>
      <c r="R135" s="445"/>
      <c r="S135" s="444"/>
      <c r="T135" s="444"/>
      <c r="U135" s="444"/>
      <c r="V135" s="444"/>
    </row>
    <row r="136">
      <c r="A136" s="386"/>
      <c r="B136" s="386"/>
      <c r="C136" s="444"/>
      <c r="D136" s="444"/>
      <c r="E136" s="444"/>
      <c r="F136" s="444"/>
      <c r="G136" s="446"/>
      <c r="H136" s="446"/>
      <c r="I136" s="446"/>
      <c r="J136" s="444"/>
      <c r="K136" s="444"/>
      <c r="L136" s="444"/>
      <c r="M136" s="444"/>
      <c r="N136" s="444"/>
      <c r="O136" s="444"/>
      <c r="P136" s="454"/>
      <c r="Q136" s="444"/>
      <c r="R136" s="445"/>
      <c r="S136" s="444"/>
      <c r="T136" s="444"/>
      <c r="U136" s="444"/>
      <c r="V136" s="444"/>
    </row>
    <row r="137">
      <c r="A137" s="456"/>
      <c r="B137" s="456"/>
      <c r="C137" s="458"/>
      <c r="D137" s="458"/>
      <c r="E137" s="458"/>
      <c r="F137" s="458"/>
      <c r="G137" s="459"/>
      <c r="H137" s="459"/>
      <c r="I137" s="459"/>
      <c r="J137" s="458"/>
      <c r="K137" s="458"/>
      <c r="L137" s="458"/>
      <c r="M137" s="458"/>
      <c r="N137" s="458"/>
      <c r="O137" s="458"/>
      <c r="P137" s="483"/>
      <c r="Q137" s="458"/>
      <c r="R137" s="462"/>
      <c r="S137" s="458"/>
      <c r="T137" s="458"/>
      <c r="U137" s="458"/>
      <c r="V137" s="458"/>
    </row>
    <row r="138" ht="45.75" customHeight="1">
      <c r="A138" s="417"/>
      <c r="B138" s="418" t="str">
        <f>HYPERLINK("https://drive.google.com/open?id=1Ofap_3gqvAFq7zAjXzPkVX0_9MH3691r&amp;authuser=mehreen@woodenwick.com&amp;usp=drive_fs","ALT 1")</f>
        <v>ALT 1</v>
      </c>
      <c r="C138" s="484" t="s">
        <v>3262</v>
      </c>
      <c r="D138" s="485" t="s">
        <v>3263</v>
      </c>
      <c r="E138" s="188" t="b">
        <v>1</v>
      </c>
      <c r="F138" s="433">
        <v>10.0</v>
      </c>
      <c r="G138" s="420">
        <v>7.0</v>
      </c>
      <c r="H138" s="420" t="s">
        <v>2038</v>
      </c>
      <c r="I138" s="420" t="s">
        <v>3264</v>
      </c>
      <c r="J138" s="486" t="s">
        <v>3262</v>
      </c>
      <c r="K138" s="406" t="s">
        <v>358</v>
      </c>
      <c r="L138" s="469" t="s">
        <v>3265</v>
      </c>
      <c r="M138" s="406" t="s">
        <v>3266</v>
      </c>
      <c r="N138" s="406" t="s">
        <v>3267</v>
      </c>
      <c r="O138" s="406" t="s">
        <v>3268</v>
      </c>
      <c r="P138" s="478" t="s">
        <v>3269</v>
      </c>
      <c r="Q138" s="425">
        <v>39.95</v>
      </c>
      <c r="R138" s="426">
        <v>15.47</v>
      </c>
      <c r="S138" s="186">
        <v>1.6</v>
      </c>
      <c r="T138" s="183">
        <v>9.0</v>
      </c>
      <c r="U138" s="188">
        <v>6.5</v>
      </c>
      <c r="V138" s="188">
        <v>1.75</v>
      </c>
    </row>
    <row r="139">
      <c r="A139" s="417"/>
      <c r="B139" s="417"/>
      <c r="C139" s="487" t="s">
        <v>3191</v>
      </c>
      <c r="D139" s="488"/>
      <c r="E139" s="488"/>
      <c r="F139" s="488"/>
      <c r="G139" s="446"/>
      <c r="H139" s="446"/>
      <c r="I139" s="446"/>
      <c r="J139" s="444"/>
      <c r="K139" s="444"/>
      <c r="L139" s="444"/>
      <c r="M139" s="444"/>
      <c r="N139" s="444"/>
      <c r="O139" s="444"/>
      <c r="P139" s="489"/>
      <c r="Q139" s="444"/>
      <c r="R139" s="445"/>
      <c r="S139" s="444"/>
      <c r="T139" s="444"/>
      <c r="U139" s="444"/>
      <c r="V139" s="444"/>
    </row>
    <row r="140">
      <c r="A140" s="417"/>
      <c r="B140" s="417"/>
      <c r="C140" s="490" t="s">
        <v>3225</v>
      </c>
      <c r="D140" s="485"/>
      <c r="E140" s="488"/>
      <c r="F140" s="488"/>
      <c r="G140" s="446"/>
      <c r="H140" s="446"/>
      <c r="I140" s="446"/>
      <c r="J140" s="444"/>
      <c r="K140" s="444"/>
      <c r="L140" s="444"/>
      <c r="M140" s="444"/>
      <c r="N140" s="444"/>
      <c r="O140" s="444"/>
      <c r="P140" s="489"/>
      <c r="Q140" s="444"/>
      <c r="R140" s="445"/>
      <c r="S140" s="444"/>
      <c r="T140" s="444"/>
      <c r="U140" s="444"/>
      <c r="V140" s="444"/>
    </row>
    <row r="141">
      <c r="A141" s="434"/>
      <c r="B141" s="418" t="str">
        <f>HYPERLINK("https://drive.google.com/open?id=1dqxTZVxDTX1gMmdTr_BbFx_-cHZgzWK4&amp;authuser=mehreen@woodenwick.com&amp;usp=drive_fs","ALT 2")</f>
        <v>ALT 2</v>
      </c>
      <c r="C141" s="491" t="s">
        <v>602</v>
      </c>
      <c r="D141" s="492"/>
      <c r="E141" s="492"/>
      <c r="F141" s="492"/>
      <c r="G141" s="437"/>
      <c r="H141" s="420"/>
      <c r="I141" s="437"/>
      <c r="J141" s="444"/>
      <c r="K141" s="444"/>
      <c r="L141" s="444"/>
      <c r="M141" s="444"/>
      <c r="N141" s="444"/>
      <c r="O141" s="444"/>
      <c r="P141" s="493"/>
      <c r="Q141" s="444"/>
      <c r="R141" s="445"/>
      <c r="S141" s="444"/>
      <c r="T141" s="444"/>
      <c r="U141" s="444"/>
      <c r="V141" s="444"/>
    </row>
    <row r="142">
      <c r="A142" s="434"/>
      <c r="B142" s="418" t="str">
        <f>HYPERLINK("https://drive.google.com/open?id=1rr5N9OawG5dv77qAxXQlpi8xGjCMNE7N&amp;authuser=mehreen@woodenwick.com&amp;usp=drive_fs","ALT 3")</f>
        <v>ALT 3</v>
      </c>
      <c r="C142" s="491" t="s">
        <v>643</v>
      </c>
      <c r="D142" s="492"/>
      <c r="E142" s="492"/>
      <c r="F142" s="492"/>
      <c r="G142" s="437"/>
      <c r="H142" s="420"/>
      <c r="I142" s="437"/>
      <c r="J142" s="444"/>
      <c r="K142" s="444"/>
      <c r="L142" s="444"/>
      <c r="M142" s="444"/>
      <c r="N142" s="444"/>
      <c r="O142" s="444"/>
      <c r="P142" s="489"/>
      <c r="Q142" s="444"/>
      <c r="R142" s="445"/>
      <c r="S142" s="444"/>
      <c r="T142" s="444"/>
      <c r="U142" s="444"/>
      <c r="V142" s="444"/>
    </row>
    <row r="143">
      <c r="A143" s="434"/>
      <c r="B143" s="418" t="str">
        <f>HYPERLINK("https://drive.google.com/open?id=1t_JdjTaWGi67R-ebRkL1u9ok5IBlZGAQ&amp;authuser=mehreen@woodenwick.com&amp;usp=drive_fs","ALT 4")</f>
        <v>ALT 4</v>
      </c>
      <c r="C143" s="491" t="s">
        <v>3261</v>
      </c>
      <c r="D143" s="492"/>
      <c r="E143" s="492"/>
      <c r="F143" s="492"/>
      <c r="G143" s="437"/>
      <c r="H143" s="420"/>
      <c r="I143" s="437"/>
      <c r="J143" s="444"/>
      <c r="K143" s="444"/>
      <c r="L143" s="444"/>
      <c r="M143" s="444"/>
      <c r="N143" s="444"/>
      <c r="O143" s="444"/>
      <c r="P143" s="489"/>
      <c r="Q143" s="444"/>
      <c r="R143" s="445"/>
      <c r="S143" s="444"/>
      <c r="T143" s="444"/>
      <c r="U143" s="444"/>
      <c r="V143" s="444"/>
    </row>
    <row r="144">
      <c r="A144" s="434"/>
      <c r="B144" s="418" t="str">
        <f>HYPERLINK("https://drive.google.com/open?id=1plBkBJGowKtigfwFqRgfBl6Z9G0LHFvl&amp;authuser=mehreen@woodenwick.com&amp;usp=drive_fs","ALT 5")</f>
        <v>ALT 5</v>
      </c>
      <c r="C144" s="491" t="s">
        <v>614</v>
      </c>
      <c r="D144" s="492"/>
      <c r="E144" s="492"/>
      <c r="F144" s="492"/>
      <c r="G144" s="437"/>
      <c r="H144" s="420"/>
      <c r="I144" s="437"/>
      <c r="J144" s="444"/>
      <c r="K144" s="444"/>
      <c r="L144" s="444"/>
      <c r="M144" s="444"/>
      <c r="N144" s="444"/>
      <c r="O144" s="444"/>
      <c r="P144" s="489"/>
      <c r="Q144" s="444"/>
      <c r="R144" s="445"/>
      <c r="S144" s="444"/>
      <c r="T144" s="444"/>
      <c r="U144" s="444"/>
      <c r="V144" s="444"/>
    </row>
    <row r="145">
      <c r="A145" s="434"/>
      <c r="B145" s="418" t="str">
        <f>HYPERLINK("https://drive.google.com/open?id=1wW7cKW8Sa62_BurbGk9Dm_R7J9QyUPfK&amp;authuser=mehreen@woodenwick.com&amp;usp=drive_fs","ALT 6")</f>
        <v>ALT 6</v>
      </c>
      <c r="C145" s="494" t="s">
        <v>662</v>
      </c>
      <c r="D145" s="492"/>
      <c r="E145" s="492"/>
      <c r="F145" s="492"/>
      <c r="G145" s="437"/>
      <c r="H145" s="420"/>
      <c r="I145" s="437"/>
      <c r="J145" s="444"/>
      <c r="K145" s="444"/>
      <c r="L145" s="444"/>
      <c r="M145" s="444"/>
      <c r="N145" s="444"/>
      <c r="O145" s="444"/>
      <c r="P145" s="489"/>
      <c r="Q145" s="444"/>
      <c r="R145" s="445"/>
      <c r="S145" s="444"/>
      <c r="T145" s="444"/>
      <c r="U145" s="444"/>
      <c r="V145" s="444"/>
    </row>
    <row r="146">
      <c r="A146" s="434"/>
      <c r="B146" s="418" t="str">
        <f>HYPERLINK("https://drive.google.com/open?id=1rETaD9HrMINoxixJskjKWgRciWSnJ9L4&amp;authuser=mehreen@woodenwick.com&amp;usp=drive_fs","ALT 7")</f>
        <v>ALT 7</v>
      </c>
      <c r="C146" s="491" t="s">
        <v>1870</v>
      </c>
      <c r="D146" s="492"/>
      <c r="E146" s="495"/>
      <c r="F146" s="495"/>
      <c r="G146" s="437"/>
      <c r="H146" s="420"/>
      <c r="I146" s="437"/>
      <c r="J146" s="444"/>
      <c r="K146" s="444"/>
      <c r="L146" s="444"/>
      <c r="M146" s="444"/>
      <c r="N146" s="444"/>
      <c r="O146" s="444"/>
      <c r="P146" s="489"/>
      <c r="Q146" s="444"/>
      <c r="R146" s="445"/>
      <c r="S146" s="444"/>
      <c r="T146" s="444"/>
      <c r="U146" s="444"/>
      <c r="V146" s="444"/>
    </row>
    <row r="147">
      <c r="A147" s="434"/>
      <c r="B147" s="418" t="str">
        <f>HYPERLINK("https://drive.google.com/open?id=1pEItt0UCS3QcZC22lTBXUVeSzBngcMPz&amp;authuser=mehreen@woodenwick.com&amp;usp=drive_fs","ALT 8")</f>
        <v>ALT 8</v>
      </c>
      <c r="C147" s="491" t="s">
        <v>651</v>
      </c>
      <c r="D147" s="492"/>
      <c r="E147" s="492"/>
      <c r="F147" s="492"/>
      <c r="G147" s="437"/>
      <c r="H147" s="420"/>
      <c r="I147" s="437"/>
      <c r="J147" s="444"/>
      <c r="K147" s="444"/>
      <c r="L147" s="444"/>
      <c r="M147" s="444"/>
      <c r="N147" s="444"/>
      <c r="O147" s="444"/>
      <c r="P147" s="489"/>
      <c r="Q147" s="444"/>
      <c r="R147" s="445"/>
      <c r="S147" s="444"/>
      <c r="T147" s="444"/>
      <c r="U147" s="444"/>
      <c r="V147" s="444"/>
    </row>
    <row r="148">
      <c r="A148" s="434"/>
      <c r="B148" s="418" t="str">
        <f>HYPERLINK("https://drive.google.com/open?id=1uL6EWntJNwwRh34sw1HxfIRRkNtBmSyF&amp;authuser=mehreen@woodenwick.com&amp;usp=drive_fs","ALT 9")</f>
        <v>ALT 9</v>
      </c>
      <c r="C148" s="491" t="s">
        <v>677</v>
      </c>
      <c r="D148" s="492"/>
      <c r="E148" s="492"/>
      <c r="F148" s="492"/>
      <c r="G148" s="437"/>
      <c r="H148" s="420"/>
      <c r="I148" s="437"/>
      <c r="J148" s="444"/>
      <c r="K148" s="444"/>
      <c r="L148" s="444"/>
      <c r="M148" s="444"/>
      <c r="N148" s="444"/>
      <c r="O148" s="444"/>
      <c r="P148" s="489"/>
      <c r="Q148" s="444"/>
      <c r="R148" s="445"/>
      <c r="S148" s="444"/>
      <c r="T148" s="444"/>
      <c r="U148" s="444"/>
      <c r="V148" s="444"/>
    </row>
    <row r="149">
      <c r="A149" s="434"/>
      <c r="B149" s="418" t="str">
        <f>HYPERLINK("https://drive.google.com/open?id=1t4DdziyQAPVOidHvXmiz1YdAx79BQItK&amp;authuser=mehreen@woodenwick.com&amp;usp=drive_fs","ALT 10")</f>
        <v>ALT 10</v>
      </c>
      <c r="C149" s="494" t="s">
        <v>1927</v>
      </c>
      <c r="D149" s="492"/>
      <c r="E149" s="492"/>
      <c r="F149" s="492"/>
      <c r="G149" s="437"/>
      <c r="H149" s="420"/>
      <c r="I149" s="437"/>
      <c r="J149" s="444"/>
      <c r="K149" s="444"/>
      <c r="L149" s="444"/>
      <c r="M149" s="444"/>
      <c r="N149" s="444"/>
      <c r="O149" s="444"/>
      <c r="P149" s="489"/>
      <c r="Q149" s="444"/>
      <c r="R149" s="445"/>
      <c r="S149" s="444"/>
      <c r="T149" s="444"/>
      <c r="U149" s="444"/>
      <c r="V149" s="444"/>
    </row>
    <row r="150">
      <c r="A150" s="434"/>
      <c r="B150" s="418" t="str">
        <f>HYPERLINK("https://drive.google.com/open?id=1w3RUpbTqi2Z9baYhGmPLy27z9xiu57l5&amp;authuser=mehreen@woodenwick.com&amp;usp=drive_fs","ALT 11")</f>
        <v>ALT 11</v>
      </c>
      <c r="C150" s="494" t="s">
        <v>2822</v>
      </c>
      <c r="D150" s="492"/>
      <c r="E150" s="492"/>
      <c r="F150" s="492"/>
      <c r="G150" s="437"/>
      <c r="H150" s="437"/>
      <c r="I150" s="437"/>
      <c r="J150" s="444"/>
      <c r="K150" s="444"/>
      <c r="L150" s="444"/>
      <c r="M150" s="444"/>
      <c r="N150" s="444"/>
      <c r="O150" s="444"/>
      <c r="P150" s="454"/>
      <c r="Q150" s="444"/>
      <c r="R150" s="445"/>
      <c r="S150" s="444"/>
      <c r="T150" s="444"/>
      <c r="U150" s="444"/>
      <c r="V150" s="444"/>
    </row>
    <row r="151">
      <c r="A151" s="417"/>
      <c r="B151" s="417"/>
      <c r="C151" s="496"/>
      <c r="D151" s="497"/>
      <c r="E151" s="496"/>
      <c r="F151" s="496"/>
      <c r="G151" s="446"/>
      <c r="H151" s="446"/>
      <c r="I151" s="446"/>
      <c r="J151" s="444"/>
      <c r="K151" s="444"/>
      <c r="L151" s="444"/>
      <c r="M151" s="444"/>
      <c r="N151" s="444"/>
      <c r="O151" s="444"/>
      <c r="P151" s="454"/>
      <c r="Q151" s="444"/>
      <c r="R151" s="445"/>
      <c r="S151" s="444"/>
      <c r="T151" s="444"/>
      <c r="U151" s="444"/>
      <c r="V151" s="444"/>
    </row>
    <row r="152">
      <c r="A152" s="386"/>
      <c r="B152" s="455" t="str">
        <f>HYPERLINK("https://drive.google.com/open?id=1ie_0zH0020ixmjnaBu-zfbwDB-zzRijs&amp;authuser=mehreen@woodenwick.com&amp;usp=drive_fs","THUMBNAIL")</f>
        <v>THUMBNAIL</v>
      </c>
      <c r="C152" s="498"/>
      <c r="D152" s="497"/>
      <c r="E152" s="496"/>
      <c r="F152" s="496"/>
      <c r="G152" s="446"/>
      <c r="H152" s="446"/>
      <c r="I152" s="446"/>
      <c r="J152" s="444"/>
      <c r="K152" s="444"/>
      <c r="L152" s="444"/>
      <c r="M152" s="444"/>
      <c r="N152" s="444"/>
      <c r="O152" s="444"/>
      <c r="P152" s="454"/>
      <c r="Q152" s="444"/>
      <c r="R152" s="445"/>
      <c r="S152" s="444"/>
      <c r="T152" s="444"/>
      <c r="U152" s="444"/>
      <c r="V152" s="444"/>
    </row>
    <row r="153">
      <c r="A153" s="386"/>
      <c r="B153" s="386"/>
      <c r="C153" s="499"/>
      <c r="D153" s="497"/>
      <c r="E153" s="496"/>
      <c r="F153" s="496"/>
      <c r="G153" s="446"/>
      <c r="H153" s="446"/>
      <c r="I153" s="446"/>
      <c r="J153" s="444"/>
      <c r="K153" s="444"/>
      <c r="L153" s="444"/>
      <c r="M153" s="444"/>
      <c r="N153" s="444"/>
      <c r="O153" s="444"/>
      <c r="P153" s="454"/>
      <c r="Q153" s="444"/>
      <c r="R153" s="445"/>
      <c r="S153" s="444"/>
      <c r="T153" s="444"/>
      <c r="U153" s="444"/>
      <c r="V153" s="444"/>
    </row>
    <row r="154">
      <c r="A154" s="386"/>
      <c r="B154" s="386"/>
      <c r="C154" s="499"/>
      <c r="D154" s="497"/>
      <c r="E154" s="496"/>
      <c r="F154" s="496"/>
      <c r="G154" s="446"/>
      <c r="H154" s="446"/>
      <c r="I154" s="446"/>
      <c r="J154" s="444"/>
      <c r="K154" s="444"/>
      <c r="L154" s="444"/>
      <c r="M154" s="444"/>
      <c r="N154" s="444"/>
      <c r="O154" s="444"/>
      <c r="P154" s="454"/>
      <c r="Q154" s="444"/>
      <c r="R154" s="445"/>
      <c r="S154" s="444"/>
      <c r="T154" s="444"/>
      <c r="U154" s="444"/>
      <c r="V154" s="444"/>
    </row>
    <row r="155">
      <c r="A155" s="386"/>
      <c r="B155" s="386"/>
      <c r="C155" s="499"/>
      <c r="D155" s="496"/>
      <c r="E155" s="496"/>
      <c r="F155" s="496"/>
      <c r="G155" s="446"/>
      <c r="H155" s="446"/>
      <c r="I155" s="446"/>
      <c r="J155" s="444"/>
      <c r="K155" s="444"/>
      <c r="L155" s="444"/>
      <c r="M155" s="444"/>
      <c r="N155" s="444"/>
      <c r="O155" s="444"/>
      <c r="P155" s="454"/>
      <c r="Q155" s="444"/>
      <c r="R155" s="445"/>
      <c r="S155" s="444"/>
      <c r="T155" s="444"/>
      <c r="U155" s="444"/>
      <c r="V155" s="444"/>
    </row>
    <row r="156">
      <c r="A156" s="386"/>
      <c r="B156" s="386"/>
      <c r="C156" s="496"/>
      <c r="D156" s="496"/>
      <c r="E156" s="496"/>
      <c r="F156" s="496"/>
      <c r="G156" s="446"/>
      <c r="H156" s="446"/>
      <c r="I156" s="446"/>
      <c r="J156" s="444"/>
      <c r="K156" s="444"/>
      <c r="L156" s="444"/>
      <c r="M156" s="444"/>
      <c r="N156" s="444"/>
      <c r="O156" s="444"/>
      <c r="P156" s="454"/>
      <c r="Q156" s="444"/>
      <c r="R156" s="445"/>
      <c r="S156" s="444"/>
      <c r="T156" s="444"/>
      <c r="U156" s="444"/>
      <c r="V156" s="444"/>
    </row>
    <row r="157">
      <c r="A157" s="456"/>
      <c r="B157" s="456"/>
      <c r="C157" s="458"/>
      <c r="D157" s="458"/>
      <c r="E157" s="458"/>
      <c r="F157" s="458"/>
      <c r="G157" s="459"/>
      <c r="H157" s="459"/>
      <c r="I157" s="459"/>
      <c r="J157" s="458"/>
      <c r="K157" s="458"/>
      <c r="L157" s="458"/>
      <c r="M157" s="458"/>
      <c r="N157" s="458"/>
      <c r="O157" s="458"/>
      <c r="P157" s="483"/>
      <c r="Q157" s="458"/>
      <c r="R157" s="462"/>
      <c r="S157" s="458"/>
      <c r="T157" s="458"/>
      <c r="U157" s="458"/>
      <c r="V157" s="458"/>
    </row>
    <row r="158" ht="144.75" customHeight="1">
      <c r="A158" s="417"/>
      <c r="B158" s="418" t="str">
        <f>HYPERLINK("https://drive.google.com/open?id=1Ofap_3gqvAFq7zAjXzPkVX0_9MH3691r&amp;authuser=mehreen@woodenwick.com&amp;usp=drive_fs
","ALT 1")</f>
        <v>ALT 1</v>
      </c>
      <c r="C158" s="500" t="s">
        <v>3270</v>
      </c>
      <c r="D158" s="501" t="s">
        <v>3271</v>
      </c>
      <c r="E158" s="188" t="b">
        <v>1</v>
      </c>
      <c r="F158" s="433">
        <v>10.0</v>
      </c>
      <c r="G158" s="420">
        <v>8.0</v>
      </c>
      <c r="H158" s="420" t="s">
        <v>3126</v>
      </c>
      <c r="I158" s="420" t="s">
        <v>3272</v>
      </c>
      <c r="J158" s="500" t="s">
        <v>3270</v>
      </c>
      <c r="K158" s="406" t="s">
        <v>3273</v>
      </c>
      <c r="L158" s="406" t="s">
        <v>3274</v>
      </c>
      <c r="M158" s="406" t="s">
        <v>3275</v>
      </c>
      <c r="N158" s="406" t="s">
        <v>3276</v>
      </c>
      <c r="O158" s="469" t="s">
        <v>3277</v>
      </c>
      <c r="P158" s="478" t="s">
        <v>3278</v>
      </c>
      <c r="Q158" s="425">
        <v>39.95</v>
      </c>
      <c r="R158" s="426">
        <v>15.47</v>
      </c>
      <c r="S158" s="186">
        <v>1.6</v>
      </c>
      <c r="T158" s="183">
        <v>9.0</v>
      </c>
      <c r="U158" s="188">
        <v>6.5</v>
      </c>
      <c r="V158" s="188">
        <v>1.75</v>
      </c>
    </row>
    <row r="159">
      <c r="A159" s="417"/>
      <c r="B159" s="417"/>
      <c r="C159" s="502" t="s">
        <v>3191</v>
      </c>
      <c r="D159" s="501"/>
      <c r="E159" s="496"/>
      <c r="F159" s="496"/>
      <c r="G159" s="446"/>
      <c r="H159" s="446"/>
      <c r="I159" s="446"/>
      <c r="J159" s="444"/>
      <c r="K159" s="444"/>
      <c r="L159" s="444"/>
      <c r="M159" s="444"/>
      <c r="N159" s="444"/>
      <c r="O159" s="444"/>
      <c r="P159" s="503"/>
      <c r="Q159" s="444"/>
      <c r="R159" s="445"/>
      <c r="S159" s="444"/>
      <c r="T159" s="444"/>
      <c r="U159" s="444"/>
      <c r="V159" s="444"/>
    </row>
    <row r="160">
      <c r="A160" s="434"/>
      <c r="B160" s="418" t="str">
        <f>HYPERLINK("https://drive.google.com/open?id=1t_JdjTaWGi67R-ebRkL1u9ok5IBlZGAQ&amp;authuser=mehreen@woodenwick.com&amp;usp=drive_fs","ALT 2")</f>
        <v>ALT 2</v>
      </c>
      <c r="C160" s="503" t="s">
        <v>3261</v>
      </c>
      <c r="D160" s="504"/>
      <c r="E160" s="504"/>
      <c r="F160" s="504"/>
      <c r="G160" s="437"/>
      <c r="H160" s="420"/>
      <c r="I160" s="437"/>
      <c r="J160" s="444"/>
      <c r="K160" s="444"/>
      <c r="L160" s="444"/>
      <c r="M160" s="444"/>
      <c r="N160" s="444"/>
      <c r="O160" s="444"/>
      <c r="P160" s="503"/>
      <c r="Q160" s="444"/>
      <c r="R160" s="445"/>
      <c r="S160" s="444"/>
      <c r="T160" s="444"/>
      <c r="U160" s="444"/>
      <c r="V160" s="444"/>
    </row>
    <row r="161">
      <c r="A161" s="434"/>
      <c r="B161" s="418" t="str">
        <f>HYPERLINK("https://drive.google.com/open?id=1wW7cKW8Sa62_BurbGk9Dm_R7J9QyUPfK&amp;authuser=mehreen@woodenwick.com&amp;usp=drive_fs","ALT 3")</f>
        <v>ALT 3</v>
      </c>
      <c r="C161" s="503" t="s">
        <v>709</v>
      </c>
      <c r="D161" s="504"/>
      <c r="E161" s="504"/>
      <c r="F161" s="504"/>
      <c r="G161" s="437"/>
      <c r="H161" s="420"/>
      <c r="I161" s="437"/>
      <c r="J161" s="444"/>
      <c r="K161" s="444"/>
      <c r="L161" s="444"/>
      <c r="M161" s="444"/>
      <c r="N161" s="444"/>
      <c r="O161" s="444"/>
      <c r="P161" s="503"/>
      <c r="Q161" s="444"/>
      <c r="R161" s="445"/>
      <c r="S161" s="444"/>
      <c r="T161" s="444"/>
      <c r="U161" s="444"/>
      <c r="V161" s="444"/>
    </row>
    <row r="162">
      <c r="A162" s="434"/>
      <c r="B162" s="418" t="str">
        <f>HYPERLINK("https://drive.google.com/open?id=1uObfXTOihKly5MX54RXfsYakz1PVQBdS&amp;authuser=mehreen@woodenwick.com&amp;usp=drive_fs","ALT 4")</f>
        <v>ALT 4</v>
      </c>
      <c r="C162" s="503" t="s">
        <v>678</v>
      </c>
      <c r="D162" s="504"/>
      <c r="E162" s="504"/>
      <c r="F162" s="504"/>
      <c r="G162" s="437"/>
      <c r="H162" s="420"/>
      <c r="I162" s="437"/>
      <c r="J162" s="444"/>
      <c r="K162" s="444"/>
      <c r="L162" s="444"/>
      <c r="M162" s="444"/>
      <c r="N162" s="444"/>
      <c r="O162" s="444"/>
      <c r="P162" s="503"/>
      <c r="Q162" s="444"/>
      <c r="R162" s="445"/>
      <c r="S162" s="444"/>
      <c r="T162" s="444"/>
      <c r="U162" s="444"/>
      <c r="V162" s="444"/>
    </row>
    <row r="163">
      <c r="A163" s="434"/>
      <c r="B163" s="418" t="str">
        <f>HYPERLINK("https://drive.google.com/open?id=1qrIz520o02xU6uplOTqVEecQ8NAce4Aw&amp;authuser=mehreen@woodenwick.com&amp;usp=drive_fs","ALT 5")</f>
        <v>ALT 5</v>
      </c>
      <c r="C163" s="503" t="s">
        <v>630</v>
      </c>
      <c r="D163" s="504"/>
      <c r="E163" s="504"/>
      <c r="F163" s="504"/>
      <c r="G163" s="437"/>
      <c r="H163" s="420"/>
      <c r="I163" s="437"/>
      <c r="J163" s="444"/>
      <c r="K163" s="444"/>
      <c r="L163" s="444"/>
      <c r="M163" s="444"/>
      <c r="N163" s="444"/>
      <c r="O163" s="444"/>
      <c r="P163" s="503"/>
      <c r="Q163" s="444"/>
      <c r="R163" s="445"/>
      <c r="S163" s="444"/>
      <c r="T163" s="444"/>
      <c r="U163" s="444"/>
      <c r="V163" s="444"/>
    </row>
    <row r="164">
      <c r="A164" s="434"/>
      <c r="B164" s="418" t="str">
        <f>HYPERLINK("https://drive.google.com/open?id=1uymI5uqTNb3PeJQesmpeMN8ec74o6pWX&amp;authuser=mehreen@woodenwick.com&amp;usp=drive_fs","ALT 6")</f>
        <v>ALT 6</v>
      </c>
      <c r="C164" s="503" t="s">
        <v>691</v>
      </c>
      <c r="D164" s="504"/>
      <c r="E164" s="504"/>
      <c r="F164" s="504"/>
      <c r="G164" s="437"/>
      <c r="H164" s="420"/>
      <c r="I164" s="437"/>
      <c r="J164" s="444"/>
      <c r="K164" s="444"/>
      <c r="L164" s="444"/>
      <c r="M164" s="444"/>
      <c r="N164" s="444"/>
      <c r="O164" s="444"/>
      <c r="P164" s="503"/>
      <c r="Q164" s="444"/>
      <c r="R164" s="445"/>
      <c r="S164" s="444"/>
      <c r="T164" s="444"/>
      <c r="U164" s="444"/>
      <c r="V164" s="444"/>
    </row>
    <row r="165">
      <c r="A165" s="434"/>
      <c r="B165" s="418" t="str">
        <f>HYPERLINK("https://drive.google.com/open?id=1twa50LMtnX8P3_Bqd1G47uPQQUe1bT5X&amp;authuser=mehreen@woodenwick.com&amp;usp=drive_fs","ALT 7")</f>
        <v>ALT 7</v>
      </c>
      <c r="C165" s="503" t="s">
        <v>674</v>
      </c>
      <c r="D165" s="504"/>
      <c r="E165" s="504"/>
      <c r="F165" s="504"/>
      <c r="G165" s="437"/>
      <c r="H165" s="420"/>
      <c r="I165" s="437"/>
      <c r="J165" s="444"/>
      <c r="K165" s="444"/>
      <c r="L165" s="444"/>
      <c r="M165" s="444"/>
      <c r="N165" s="444"/>
      <c r="O165" s="444"/>
      <c r="P165" s="503"/>
      <c r="Q165" s="444"/>
      <c r="R165" s="445"/>
      <c r="S165" s="444"/>
      <c r="T165" s="444"/>
      <c r="U165" s="444"/>
      <c r="V165" s="444"/>
    </row>
    <row r="166">
      <c r="A166" s="434"/>
      <c r="B166" s="418" t="str">
        <f>HYPERLINK("https://drive.google.com/open?id=1qSrgi52PfQ_ueQGs4s1woDkeVmgOiYMX&amp;authuser=mehreen@woodenwick.com&amp;usp=drive_fs","ALT 8 ")</f>
        <v>ALT 8 </v>
      </c>
      <c r="C166" s="503" t="s">
        <v>623</v>
      </c>
      <c r="D166" s="504"/>
      <c r="E166" s="504"/>
      <c r="F166" s="504"/>
      <c r="G166" s="437"/>
      <c r="H166" s="420"/>
      <c r="I166" s="437"/>
      <c r="J166" s="444"/>
      <c r="K166" s="444"/>
      <c r="L166" s="444"/>
      <c r="M166" s="444"/>
      <c r="N166" s="444"/>
      <c r="O166" s="444"/>
      <c r="P166" s="503"/>
      <c r="Q166" s="444"/>
      <c r="R166" s="445"/>
      <c r="S166" s="444"/>
      <c r="T166" s="444"/>
      <c r="U166" s="444"/>
      <c r="V166" s="444"/>
    </row>
    <row r="167">
      <c r="A167" s="434"/>
      <c r="B167" s="418" t="str">
        <f>HYPERLINK("https://drive.google.com/open?id=1oqFs3wE0aaLfl1WPqZZ-ZdgwYLreFk0L&amp;authuser=mehreen@woodenwick.com&amp;usp=drive_fs","ALT 9 ")</f>
        <v>ALT 9 </v>
      </c>
      <c r="C167" s="505" t="s">
        <v>658</v>
      </c>
      <c r="D167" s="506"/>
      <c r="E167" s="504"/>
      <c r="F167" s="504"/>
      <c r="G167" s="437"/>
      <c r="H167" s="420"/>
      <c r="I167" s="437"/>
      <c r="J167" s="444"/>
      <c r="K167" s="444"/>
      <c r="L167" s="444"/>
      <c r="M167" s="444"/>
      <c r="N167" s="444"/>
      <c r="O167" s="444"/>
      <c r="P167" s="503"/>
      <c r="Q167" s="444"/>
      <c r="R167" s="445"/>
      <c r="S167" s="444"/>
      <c r="T167" s="444"/>
      <c r="U167" s="444"/>
      <c r="V167" s="444"/>
    </row>
    <row r="168">
      <c r="A168" s="434"/>
      <c r="B168" s="418" t="str">
        <f>HYPERLINK("https://drive.google.com/open?id=1pdZvbwWWC-ly1KyySo-k_tLgwItniT2E&amp;authuser=mehreen@woodenwick.com&amp;usp=drive_fs","ALT 10")</f>
        <v>ALT 10</v>
      </c>
      <c r="C168" s="503" t="s">
        <v>1471</v>
      </c>
      <c r="D168" s="504"/>
      <c r="E168" s="504"/>
      <c r="F168" s="504"/>
      <c r="G168" s="437"/>
      <c r="H168" s="420"/>
      <c r="I168" s="437"/>
      <c r="J168" s="444"/>
      <c r="K168" s="444"/>
      <c r="L168" s="444"/>
      <c r="M168" s="444"/>
      <c r="N168" s="444"/>
      <c r="O168" s="444"/>
      <c r="P168" s="503"/>
      <c r="Q168" s="444"/>
      <c r="R168" s="445"/>
      <c r="S168" s="444"/>
      <c r="T168" s="444"/>
      <c r="U168" s="444"/>
      <c r="V168" s="444"/>
    </row>
    <row r="169">
      <c r="A169" s="434"/>
      <c r="B169" s="418" t="str">
        <f>HYPERLINK("https://drive.google.com/open?id=1ukrLsC-lboyycn7efKX_9XdqFMet1R6J&amp;authuser=mehreen@woodenwick.com&amp;usp=drive_fs","ALT 11")</f>
        <v>ALT 11</v>
      </c>
      <c r="C169" s="505" t="s">
        <v>2822</v>
      </c>
      <c r="D169" s="506"/>
      <c r="E169" s="504"/>
      <c r="F169" s="504"/>
      <c r="G169" s="437"/>
      <c r="H169" s="437"/>
      <c r="I169" s="437"/>
      <c r="J169" s="444"/>
      <c r="K169" s="444"/>
      <c r="L169" s="444"/>
      <c r="M169" s="444"/>
      <c r="N169" s="444"/>
      <c r="O169" s="444"/>
      <c r="P169" s="454"/>
      <c r="Q169" s="444"/>
      <c r="R169" s="445"/>
      <c r="S169" s="444"/>
      <c r="T169" s="444"/>
      <c r="U169" s="444"/>
      <c r="V169" s="444"/>
    </row>
    <row r="170">
      <c r="A170" s="417"/>
      <c r="B170" s="417"/>
      <c r="C170" s="496"/>
      <c r="D170" s="497"/>
      <c r="E170" s="496"/>
      <c r="F170" s="496"/>
      <c r="G170" s="446"/>
      <c r="H170" s="446"/>
      <c r="I170" s="446"/>
      <c r="J170" s="444"/>
      <c r="K170" s="444"/>
      <c r="L170" s="444"/>
      <c r="M170" s="444"/>
      <c r="N170" s="444"/>
      <c r="O170" s="444"/>
      <c r="P170" s="454"/>
      <c r="Q170" s="444"/>
      <c r="R170" s="445"/>
      <c r="S170" s="444"/>
      <c r="T170" s="444"/>
      <c r="U170" s="444"/>
      <c r="V170" s="444"/>
    </row>
    <row r="171">
      <c r="A171" s="386"/>
      <c r="B171" s="455" t="str">
        <f>HYPERLINK("https://drive.google.com/open?id=1nYtWqXdOTZPmH4QekCy2-IQRJBmWcf2d&amp;authuser=mehreen@woodenwick.com&amp;usp=drive_fs","THUMBNAIL")</f>
        <v>THUMBNAIL</v>
      </c>
      <c r="C171" s="498"/>
      <c r="D171" s="497"/>
      <c r="E171" s="496"/>
      <c r="F171" s="496"/>
      <c r="G171" s="446"/>
      <c r="H171" s="446"/>
      <c r="I171" s="446"/>
      <c r="J171" s="444"/>
      <c r="K171" s="444"/>
      <c r="L171" s="444"/>
      <c r="M171" s="444"/>
      <c r="N171" s="444"/>
      <c r="O171" s="444"/>
      <c r="P171" s="454"/>
      <c r="Q171" s="444"/>
      <c r="R171" s="445"/>
      <c r="S171" s="444"/>
      <c r="T171" s="444"/>
      <c r="U171" s="444"/>
      <c r="V171" s="444"/>
    </row>
    <row r="172">
      <c r="A172" s="386"/>
      <c r="B172" s="386"/>
      <c r="C172" s="499"/>
      <c r="D172" s="497"/>
      <c r="E172" s="496"/>
      <c r="F172" s="496"/>
      <c r="G172" s="446"/>
      <c r="H172" s="446"/>
      <c r="I172" s="446"/>
      <c r="J172" s="444"/>
      <c r="K172" s="444"/>
      <c r="L172" s="444"/>
      <c r="M172" s="444"/>
      <c r="N172" s="444"/>
      <c r="O172" s="444"/>
      <c r="P172" s="454"/>
      <c r="Q172" s="444"/>
      <c r="R172" s="445"/>
      <c r="S172" s="444"/>
      <c r="T172" s="444"/>
      <c r="U172" s="444"/>
      <c r="V172" s="444"/>
    </row>
    <row r="173">
      <c r="A173" s="386"/>
      <c r="B173" s="386"/>
      <c r="C173" s="499"/>
      <c r="D173" s="497"/>
      <c r="E173" s="496"/>
      <c r="F173" s="496"/>
      <c r="G173" s="446"/>
      <c r="H173" s="446"/>
      <c r="I173" s="446"/>
      <c r="J173" s="444"/>
      <c r="K173" s="444"/>
      <c r="L173" s="444"/>
      <c r="M173" s="444"/>
      <c r="N173" s="444"/>
      <c r="O173" s="444"/>
      <c r="P173" s="454"/>
      <c r="Q173" s="444"/>
      <c r="R173" s="445"/>
      <c r="S173" s="444"/>
      <c r="T173" s="444"/>
      <c r="U173" s="444"/>
      <c r="V173" s="444"/>
    </row>
    <row r="174">
      <c r="A174" s="456"/>
      <c r="B174" s="456"/>
      <c r="C174" s="507"/>
      <c r="D174" s="507"/>
      <c r="E174" s="507"/>
      <c r="F174" s="507"/>
      <c r="G174" s="459"/>
      <c r="H174" s="459"/>
      <c r="I174" s="459"/>
      <c r="J174" s="458"/>
      <c r="K174" s="458"/>
      <c r="L174" s="458"/>
      <c r="M174" s="458"/>
      <c r="N174" s="458"/>
      <c r="O174" s="458"/>
      <c r="P174" s="483"/>
      <c r="Q174" s="458"/>
      <c r="R174" s="462"/>
      <c r="S174" s="458"/>
      <c r="T174" s="458"/>
      <c r="U174" s="458"/>
      <c r="V174" s="458"/>
    </row>
    <row r="175" ht="151.5" customHeight="1">
      <c r="A175" s="417"/>
      <c r="B175" s="418" t="str">
        <f>HYPERLINK("
https://drive.google.com/open?id=1Ofap_3gqvAFq7zAjXzPkVX0_9MH3691r&amp;authuser=mehreen@woodenwick.com&amp;usp=drive_fs","ALT 1")</f>
        <v>ALT 1</v>
      </c>
      <c r="C175" s="484" t="s">
        <v>3279</v>
      </c>
      <c r="D175" s="501" t="s">
        <v>3280</v>
      </c>
      <c r="E175" s="188" t="b">
        <v>1</v>
      </c>
      <c r="F175" s="433">
        <v>10.0</v>
      </c>
      <c r="G175" s="420">
        <v>9.0</v>
      </c>
      <c r="H175" s="420" t="s">
        <v>1695</v>
      </c>
      <c r="I175" s="420" t="s">
        <v>3281</v>
      </c>
      <c r="J175" s="486" t="s">
        <v>3279</v>
      </c>
      <c r="K175" s="406" t="s">
        <v>365</v>
      </c>
      <c r="L175" s="406" t="s">
        <v>3282</v>
      </c>
      <c r="M175" s="406" t="s">
        <v>3283</v>
      </c>
      <c r="N175" s="406" t="s">
        <v>3284</v>
      </c>
      <c r="O175" s="406" t="s">
        <v>3285</v>
      </c>
      <c r="P175" s="478" t="s">
        <v>3286</v>
      </c>
      <c r="Q175" s="425">
        <v>39.95</v>
      </c>
      <c r="R175" s="426">
        <v>15.47</v>
      </c>
      <c r="S175" s="186">
        <v>1.6</v>
      </c>
      <c r="T175" s="183">
        <v>9.0</v>
      </c>
      <c r="U175" s="188">
        <v>6.5</v>
      </c>
      <c r="V175" s="188">
        <v>1.75</v>
      </c>
    </row>
    <row r="176">
      <c r="A176" s="417"/>
      <c r="B176" s="417"/>
      <c r="C176" s="502" t="s">
        <v>3191</v>
      </c>
      <c r="D176" s="501"/>
      <c r="E176" s="496"/>
      <c r="F176" s="496"/>
      <c r="G176" s="446"/>
      <c r="H176" s="446"/>
      <c r="I176" s="446"/>
      <c r="J176" s="444"/>
      <c r="K176" s="444"/>
      <c r="L176" s="444"/>
      <c r="M176" s="444"/>
      <c r="N176" s="444"/>
      <c r="O176" s="444"/>
      <c r="P176" s="454"/>
      <c r="Q176" s="444"/>
      <c r="R176" s="445"/>
      <c r="S176" s="444"/>
      <c r="T176" s="444"/>
      <c r="U176" s="444"/>
      <c r="V176" s="444"/>
    </row>
    <row r="177">
      <c r="A177" s="434"/>
      <c r="B177" s="418" t="str">
        <f>HYPERLINK("https://drive.google.com/open?id=1uObfXTOihKly5MX54RXfsYakz1PVQBdS&amp;authuser=mehreen@woodenwick.com&amp;usp=drive_fs","ALT 2")</f>
        <v>ALT 2</v>
      </c>
      <c r="C177" s="503" t="s">
        <v>678</v>
      </c>
      <c r="D177" s="504"/>
      <c r="E177" s="504"/>
      <c r="F177" s="504"/>
      <c r="G177" s="437"/>
      <c r="H177" s="420"/>
      <c r="I177" s="437"/>
      <c r="J177" s="444"/>
      <c r="K177" s="444"/>
      <c r="L177" s="444"/>
      <c r="M177" s="444"/>
      <c r="N177" s="444"/>
      <c r="O177" s="444"/>
      <c r="P177" s="454"/>
      <c r="Q177" s="444"/>
      <c r="R177" s="445"/>
      <c r="S177" s="444"/>
      <c r="T177" s="444"/>
      <c r="U177" s="444"/>
      <c r="V177" s="444"/>
    </row>
    <row r="178">
      <c r="A178" s="434"/>
      <c r="B178" s="418" t="str">
        <f>HYPERLINK("https://drive.google.com/open?id=1ukrLsC-lboyycn7efKX_9XdqFMet1R6J&amp;authuser=mehreen@woodenwick.com&amp;usp=drive_fs","ALT 3")</f>
        <v>ALT 3</v>
      </c>
      <c r="C178" s="505" t="s">
        <v>3163</v>
      </c>
      <c r="D178" s="506"/>
      <c r="E178" s="504"/>
      <c r="F178" s="504"/>
      <c r="G178" s="437"/>
      <c r="H178" s="420"/>
      <c r="I178" s="437"/>
      <c r="J178" s="444"/>
      <c r="K178" s="444"/>
      <c r="L178" s="444"/>
      <c r="M178" s="444"/>
      <c r="N178" s="444"/>
      <c r="O178" s="444"/>
      <c r="P178" s="454"/>
      <c r="Q178" s="444"/>
      <c r="R178" s="445"/>
      <c r="S178" s="444"/>
      <c r="T178" s="444"/>
      <c r="U178" s="444"/>
      <c r="V178" s="444"/>
    </row>
    <row r="179">
      <c r="A179" s="434"/>
      <c r="B179" s="418" t="str">
        <f>HYPERLINK("https://drive.google.com/open?id=1qZcMVYHk1IoAWYM48gWF0hqt2CLl1YTX&amp;authuser=mehreen@woodenwick.com&amp;usp=drive_fs","ALT 4")</f>
        <v>ALT 4</v>
      </c>
      <c r="C179" s="503" t="s">
        <v>627</v>
      </c>
      <c r="D179" s="504"/>
      <c r="E179" s="504"/>
      <c r="F179" s="504"/>
      <c r="G179" s="437"/>
      <c r="H179" s="420"/>
      <c r="I179" s="437"/>
      <c r="J179" s="444"/>
      <c r="K179" s="444"/>
      <c r="L179" s="444"/>
      <c r="M179" s="444"/>
      <c r="N179" s="444"/>
      <c r="O179" s="444"/>
      <c r="P179" s="454"/>
      <c r="Q179" s="444"/>
      <c r="R179" s="445"/>
      <c r="S179" s="444"/>
      <c r="T179" s="444"/>
      <c r="U179" s="444"/>
      <c r="V179" s="444"/>
    </row>
    <row r="180">
      <c r="A180" s="434"/>
      <c r="B180" s="418" t="str">
        <f>HYPERLINK("https://drive.google.com/open?id=1suBoYg6ajHDNVXfFH8XnxSXIT1ygN7H1&amp;authuser=mehreen@woodenwick.com&amp;usp=drive_fs","ALT 5")</f>
        <v>ALT 5</v>
      </c>
      <c r="C180" s="503" t="s">
        <v>662</v>
      </c>
      <c r="D180" s="504"/>
      <c r="E180" s="504"/>
      <c r="F180" s="504"/>
      <c r="G180" s="437"/>
      <c r="H180" s="420"/>
      <c r="I180" s="437"/>
      <c r="J180" s="444"/>
      <c r="K180" s="444"/>
      <c r="L180" s="444"/>
      <c r="M180" s="444"/>
      <c r="N180" s="444"/>
      <c r="O180" s="444"/>
      <c r="P180" s="454"/>
      <c r="Q180" s="444"/>
      <c r="R180" s="445"/>
      <c r="S180" s="444"/>
      <c r="T180" s="444"/>
      <c r="U180" s="444"/>
      <c r="V180" s="444"/>
    </row>
    <row r="181">
      <c r="A181" s="434"/>
      <c r="B181" s="418" t="str">
        <f>HYPERLINK("https://drive.google.com/open?id=1tHm484m2vg6aDUYs9_kmxmF_pY74knR9&amp;authuser=mehreen@woodenwick.com&amp;usp=drive_fs","ALT 6")</f>
        <v>ALT 6</v>
      </c>
      <c r="C181" s="503" t="s">
        <v>667</v>
      </c>
      <c r="D181" s="504"/>
      <c r="E181" s="504"/>
      <c r="F181" s="504"/>
      <c r="G181" s="437"/>
      <c r="H181" s="420"/>
      <c r="I181" s="437"/>
      <c r="J181" s="444"/>
      <c r="K181" s="444"/>
      <c r="L181" s="444"/>
      <c r="M181" s="444"/>
      <c r="N181" s="444"/>
      <c r="O181" s="444"/>
      <c r="P181" s="454"/>
      <c r="Q181" s="444"/>
      <c r="R181" s="445"/>
      <c r="S181" s="444"/>
      <c r="T181" s="444"/>
      <c r="U181" s="444"/>
      <c r="V181" s="444"/>
    </row>
    <row r="182">
      <c r="A182" s="434"/>
      <c r="B182" s="418" t="str">
        <f>HYPERLINK("https://drive.google.com/open?id=1scbKhJWQNpmOvNZhFcbJC2otRTR-vDZx&amp;authuser=mehreen@woodenwick.com&amp;usp=drive_fs","ALT 7")</f>
        <v>ALT 7</v>
      </c>
      <c r="C182" s="503" t="s">
        <v>658</v>
      </c>
      <c r="D182" s="504"/>
      <c r="E182" s="504"/>
      <c r="F182" s="504"/>
      <c r="G182" s="437"/>
      <c r="H182" s="420"/>
      <c r="I182" s="437"/>
      <c r="J182" s="444"/>
      <c r="K182" s="444"/>
      <c r="L182" s="444"/>
      <c r="M182" s="444"/>
      <c r="N182" s="444"/>
      <c r="O182" s="444"/>
      <c r="P182" s="454"/>
      <c r="Q182" s="444"/>
      <c r="R182" s="445"/>
      <c r="S182" s="444"/>
      <c r="T182" s="444"/>
      <c r="U182" s="444"/>
      <c r="V182" s="444"/>
    </row>
    <row r="183">
      <c r="A183" s="434"/>
      <c r="B183" s="418" t="str">
        <f>HYPERLINK("https://drive.google.com/open?id=1qXs7_F1k6FanH5kGT8DxOi9srVqJaxx1&amp;authuser=mehreen@woodenwick.com&amp;usp=drive_fs","ALT 8")</f>
        <v>ALT 8</v>
      </c>
      <c r="C183" s="503" t="s">
        <v>2606</v>
      </c>
      <c r="D183" s="504"/>
      <c r="E183" s="504"/>
      <c r="F183" s="504"/>
      <c r="G183" s="437"/>
      <c r="H183" s="420"/>
      <c r="I183" s="437"/>
      <c r="J183" s="444"/>
      <c r="K183" s="444"/>
      <c r="L183" s="444"/>
      <c r="M183" s="444"/>
      <c r="N183" s="444"/>
      <c r="O183" s="444"/>
      <c r="P183" s="454"/>
      <c r="Q183" s="444"/>
      <c r="R183" s="445"/>
      <c r="S183" s="444"/>
      <c r="T183" s="444"/>
      <c r="U183" s="444"/>
      <c r="V183" s="444"/>
    </row>
    <row r="184">
      <c r="A184" s="434"/>
      <c r="B184" s="418" t="str">
        <f>HYPERLINK("https://drive.google.com/open?id=1pdZvbwWWC-ly1KyySo-k_tLgwItniT2E&amp;authuser=mehreen@woodenwick.com&amp;usp=drive_fs","ALT 9")</f>
        <v>ALT 9</v>
      </c>
      <c r="C184" s="508" t="s">
        <v>3088</v>
      </c>
      <c r="D184" s="504"/>
      <c r="E184" s="504"/>
      <c r="F184" s="504"/>
      <c r="G184" s="437"/>
      <c r="H184" s="420"/>
      <c r="I184" s="437"/>
      <c r="J184" s="444"/>
      <c r="K184" s="444"/>
      <c r="L184" s="444"/>
      <c r="M184" s="444"/>
      <c r="N184" s="444"/>
      <c r="O184" s="444"/>
      <c r="P184" s="454"/>
      <c r="Q184" s="444"/>
      <c r="R184" s="445"/>
      <c r="S184" s="444"/>
      <c r="T184" s="444"/>
      <c r="U184" s="444"/>
      <c r="V184" s="444"/>
    </row>
    <row r="185">
      <c r="A185" s="434"/>
      <c r="B185" s="418" t="str">
        <f>HYPERLINK("https://drive.google.com/open?id=1tmUyFSSUEVR4274YnLKCwacR0IpfF6I8&amp;authuser=mehreen@woodenwick.com&amp;usp=drive_fs","ALT 10")</f>
        <v>ALT 10</v>
      </c>
      <c r="C185" s="503" t="s">
        <v>1655</v>
      </c>
      <c r="D185" s="504"/>
      <c r="E185" s="504"/>
      <c r="F185" s="504"/>
      <c r="G185" s="437"/>
      <c r="H185" s="420"/>
      <c r="I185" s="437"/>
      <c r="J185" s="444"/>
      <c r="K185" s="444"/>
      <c r="L185" s="444"/>
      <c r="M185" s="444"/>
      <c r="N185" s="444"/>
      <c r="O185" s="444"/>
      <c r="P185" s="454"/>
      <c r="Q185" s="444"/>
      <c r="R185" s="445"/>
      <c r="S185" s="444"/>
      <c r="T185" s="444"/>
      <c r="U185" s="444"/>
      <c r="V185" s="444"/>
    </row>
    <row r="186">
      <c r="A186" s="434"/>
      <c r="B186" s="418" t="str">
        <f>HYPERLINK("https://drive.google.com/open?id=1oWgE62tD50iGc7jlbPTIWWMMYxotB48h&amp;authuser=mehreen@woodenwick.com&amp;usp=drive_fs","ALT 11")</f>
        <v>ALT 11</v>
      </c>
      <c r="C186" s="503" t="s">
        <v>3287</v>
      </c>
      <c r="D186" s="504"/>
      <c r="E186" s="504"/>
      <c r="F186" s="504"/>
      <c r="G186" s="437"/>
      <c r="H186" s="437"/>
      <c r="I186" s="437"/>
      <c r="J186" s="444"/>
      <c r="K186" s="444"/>
      <c r="L186" s="444"/>
      <c r="M186" s="444"/>
      <c r="N186" s="444"/>
      <c r="O186" s="444"/>
      <c r="P186" s="454"/>
      <c r="Q186" s="444"/>
      <c r="R186" s="445"/>
      <c r="S186" s="444"/>
      <c r="T186" s="444"/>
      <c r="U186" s="444"/>
      <c r="V186" s="444"/>
    </row>
    <row r="187">
      <c r="A187" s="417"/>
      <c r="B187" s="417"/>
      <c r="C187" s="496"/>
      <c r="D187" s="497"/>
      <c r="E187" s="496"/>
      <c r="F187" s="496"/>
      <c r="G187" s="446"/>
      <c r="H187" s="446"/>
      <c r="I187" s="446"/>
      <c r="J187" s="444"/>
      <c r="K187" s="444"/>
      <c r="L187" s="444"/>
      <c r="M187" s="444"/>
      <c r="N187" s="444"/>
      <c r="O187" s="444"/>
      <c r="P187" s="454"/>
      <c r="Q187" s="444"/>
      <c r="R187" s="445"/>
      <c r="S187" s="444"/>
      <c r="T187" s="444"/>
      <c r="U187" s="444"/>
      <c r="V187" s="444"/>
    </row>
    <row r="188">
      <c r="A188" s="386"/>
      <c r="B188" s="455" t="str">
        <f>HYPERLINK("https://drive.google.com/open?id=1jl8gN-lkYzriYuatCdjvQZyfpd2TPajn&amp;authuser=mehreen@woodenwick.com&amp;usp=drive_fs","THUMBNAIL")</f>
        <v>THUMBNAIL</v>
      </c>
      <c r="C188" s="498"/>
      <c r="D188" s="497"/>
      <c r="E188" s="496"/>
      <c r="F188" s="496"/>
      <c r="G188" s="446"/>
      <c r="H188" s="446"/>
      <c r="I188" s="446"/>
      <c r="J188" s="444"/>
      <c r="K188" s="444"/>
      <c r="L188" s="444"/>
      <c r="M188" s="444"/>
      <c r="N188" s="444"/>
      <c r="O188" s="444"/>
      <c r="P188" s="454"/>
      <c r="Q188" s="444"/>
      <c r="R188" s="445"/>
      <c r="S188" s="444"/>
      <c r="T188" s="444"/>
      <c r="U188" s="444"/>
      <c r="V188" s="444"/>
    </row>
    <row r="189">
      <c r="A189" s="386"/>
      <c r="B189" s="386"/>
      <c r="C189" s="499"/>
      <c r="D189" s="497"/>
      <c r="E189" s="496"/>
      <c r="F189" s="496"/>
      <c r="G189" s="446"/>
      <c r="H189" s="446"/>
      <c r="I189" s="446"/>
      <c r="J189" s="444"/>
      <c r="K189" s="444"/>
      <c r="L189" s="444"/>
      <c r="M189" s="444"/>
      <c r="N189" s="444"/>
      <c r="O189" s="444"/>
      <c r="P189" s="454"/>
      <c r="Q189" s="444"/>
      <c r="R189" s="445"/>
      <c r="S189" s="444"/>
      <c r="T189" s="444"/>
      <c r="U189" s="444"/>
      <c r="V189" s="444"/>
    </row>
    <row r="190">
      <c r="A190" s="456"/>
      <c r="B190" s="456"/>
      <c r="C190" s="509"/>
      <c r="D190" s="510"/>
      <c r="E190" s="507"/>
      <c r="F190" s="507"/>
      <c r="G190" s="459"/>
      <c r="H190" s="459"/>
      <c r="I190" s="459"/>
      <c r="J190" s="458"/>
      <c r="K190" s="458"/>
      <c r="L190" s="458"/>
      <c r="M190" s="458"/>
      <c r="N190" s="458"/>
      <c r="O190" s="458"/>
      <c r="P190" s="483"/>
      <c r="Q190" s="458"/>
      <c r="R190" s="462"/>
      <c r="S190" s="458"/>
      <c r="T190" s="458"/>
      <c r="U190" s="458"/>
      <c r="V190" s="458"/>
    </row>
    <row r="191" ht="163.5" customHeight="1">
      <c r="A191" s="386"/>
      <c r="B191" s="386"/>
      <c r="C191" s="511" t="s">
        <v>3288</v>
      </c>
      <c r="D191" s="406" t="s">
        <v>3289</v>
      </c>
      <c r="E191" s="188" t="b">
        <v>1</v>
      </c>
      <c r="F191" s="512">
        <v>10.0</v>
      </c>
      <c r="G191" s="420">
        <v>10.0</v>
      </c>
      <c r="H191" s="420" t="s">
        <v>2021</v>
      </c>
      <c r="I191" s="420" t="s">
        <v>3290</v>
      </c>
      <c r="J191" s="511" t="s">
        <v>3288</v>
      </c>
      <c r="K191" s="406" t="s">
        <v>367</v>
      </c>
      <c r="L191" s="406" t="s">
        <v>3291</v>
      </c>
      <c r="M191" s="406" t="s">
        <v>3292</v>
      </c>
      <c r="N191" s="406" t="s">
        <v>3293</v>
      </c>
      <c r="O191" s="406" t="s">
        <v>3294</v>
      </c>
      <c r="P191" s="478" t="s">
        <v>3295</v>
      </c>
      <c r="Q191" s="425">
        <v>39.95</v>
      </c>
      <c r="R191" s="426">
        <v>15.47</v>
      </c>
      <c r="S191" s="186">
        <v>1.6</v>
      </c>
      <c r="T191" s="183">
        <v>9.0</v>
      </c>
      <c r="U191" s="188">
        <v>6.5</v>
      </c>
      <c r="V191" s="188">
        <v>1.75</v>
      </c>
    </row>
    <row r="192">
      <c r="A192" s="386"/>
      <c r="B192" s="386"/>
      <c r="C192" s="502" t="s">
        <v>3191</v>
      </c>
      <c r="D192" s="444"/>
      <c r="E192" s="444"/>
      <c r="F192" s="444"/>
      <c r="G192" s="446"/>
      <c r="H192" s="446"/>
      <c r="I192" s="446"/>
      <c r="J192" s="444"/>
      <c r="K192" s="444"/>
      <c r="L192" s="444"/>
      <c r="M192" s="444"/>
      <c r="N192" s="444"/>
      <c r="O192" s="444"/>
      <c r="P192" s="454"/>
      <c r="Q192" s="444"/>
      <c r="R192" s="445"/>
      <c r="S192" s="444"/>
      <c r="T192" s="444"/>
      <c r="U192" s="444"/>
      <c r="V192" s="444"/>
    </row>
    <row r="193">
      <c r="A193" s="386"/>
      <c r="B193" s="513" t="str">
        <f>HYPERLINK("https://drive.google.com/open?id=1Ofap_3gqvAFq7zAjXzPkVX0_9MH3691r&amp;authuser=mehreen@woodenwick.com&amp;usp=drive_fs","ALT 1 - MAIN")</f>
        <v>ALT 1 - MAIN</v>
      </c>
      <c r="C193" s="514" t="s">
        <v>3225</v>
      </c>
      <c r="D193" s="406"/>
      <c r="E193" s="444"/>
      <c r="F193" s="444"/>
      <c r="G193" s="446"/>
      <c r="H193" s="446"/>
      <c r="I193" s="446"/>
      <c r="J193" s="444"/>
      <c r="K193" s="444"/>
      <c r="L193" s="444"/>
      <c r="M193" s="444"/>
      <c r="N193" s="444"/>
      <c r="O193" s="444"/>
      <c r="P193" s="454"/>
      <c r="Q193" s="444"/>
      <c r="R193" s="445"/>
      <c r="S193" s="444"/>
      <c r="T193" s="444"/>
      <c r="U193" s="444"/>
      <c r="V193" s="444"/>
    </row>
    <row r="194">
      <c r="A194" s="386"/>
      <c r="B194" s="513" t="str">
        <f>HYPERLINK("https://drive.google.com/open?id=1rRx7qcnpe1bRnw1Rn03jx5GeQD-0I-ma&amp;authuser=mehreen@woodenwick.com&amp;usp=drive_fs","ALT 2")</f>
        <v>ALT 2</v>
      </c>
      <c r="C194" s="503" t="s">
        <v>637</v>
      </c>
      <c r="D194" s="444"/>
      <c r="E194" s="444"/>
      <c r="F194" s="444"/>
      <c r="G194" s="437"/>
      <c r="H194" s="420"/>
      <c r="I194" s="437"/>
      <c r="J194" s="444"/>
      <c r="K194" s="444"/>
      <c r="L194" s="444"/>
      <c r="M194" s="444"/>
      <c r="N194" s="444"/>
      <c r="O194" s="444"/>
      <c r="P194" s="454"/>
      <c r="Q194" s="444"/>
      <c r="R194" s="445"/>
      <c r="S194" s="444"/>
      <c r="T194" s="444"/>
      <c r="U194" s="444"/>
      <c r="V194" s="444"/>
    </row>
    <row r="195">
      <c r="A195" s="386"/>
      <c r="B195" s="513" t="str">
        <f>HYPERLINK("https://drive.google.com/open?id=1ps-1pdMdDHmpZuVX9WXbF_MQUR3FMx0L&amp;authuser=mehreen@woodenwick.com&amp;usp=drive_fs","ALT 3")</f>
        <v>ALT 3</v>
      </c>
      <c r="C195" s="503" t="s">
        <v>1493</v>
      </c>
      <c r="D195" s="444"/>
      <c r="E195" s="444"/>
      <c r="F195" s="444"/>
      <c r="G195" s="437"/>
      <c r="H195" s="420"/>
      <c r="I195" s="437"/>
      <c r="J195" s="444"/>
      <c r="K195" s="444"/>
      <c r="L195" s="444"/>
      <c r="M195" s="444"/>
      <c r="N195" s="444"/>
      <c r="O195" s="444"/>
      <c r="P195" s="454"/>
      <c r="Q195" s="444"/>
      <c r="R195" s="445"/>
      <c r="S195" s="444"/>
      <c r="T195" s="444"/>
      <c r="U195" s="444"/>
      <c r="V195" s="444"/>
    </row>
    <row r="196">
      <c r="A196" s="386"/>
      <c r="B196" s="513" t="str">
        <f>HYPERLINK("https://drive.google.com/open?id=1wI9vKERLdX9tRdM8QnehKd-23lgVZi3H&amp;authuser=mehreen@woodenwick.com&amp;usp=drive_fs","ALT 4")</f>
        <v>ALT 4</v>
      </c>
      <c r="C196" s="503" t="s">
        <v>706</v>
      </c>
      <c r="D196" s="444"/>
      <c r="E196" s="444"/>
      <c r="F196" s="444"/>
      <c r="G196" s="437"/>
      <c r="H196" s="420"/>
      <c r="I196" s="437"/>
      <c r="J196" s="444"/>
      <c r="K196" s="444"/>
      <c r="L196" s="444"/>
      <c r="M196" s="444"/>
      <c r="N196" s="444"/>
      <c r="O196" s="444"/>
      <c r="P196" s="454"/>
      <c r="Q196" s="444"/>
      <c r="R196" s="445"/>
      <c r="S196" s="444"/>
      <c r="T196" s="444"/>
      <c r="U196" s="444"/>
      <c r="V196" s="444"/>
    </row>
    <row r="197">
      <c r="A197" s="386"/>
      <c r="B197" s="513" t="str">
        <f>HYPERLINK("https://drive.google.com/open?id=1roGMrqFgwqAE_RLNAps8KCzFsOisULGF&amp;authuser=mehreen@woodenwick.com&amp;usp=drive_fs","ALT 5")</f>
        <v>ALT 5</v>
      </c>
      <c r="C197" s="503" t="s">
        <v>2019</v>
      </c>
      <c r="D197" s="444"/>
      <c r="E197" s="444"/>
      <c r="F197" s="444"/>
      <c r="G197" s="437"/>
      <c r="H197" s="420"/>
      <c r="I197" s="437"/>
      <c r="J197" s="444"/>
      <c r="K197" s="444"/>
      <c r="L197" s="444"/>
      <c r="M197" s="444"/>
      <c r="N197" s="444"/>
      <c r="O197" s="444"/>
      <c r="P197" s="454"/>
      <c r="Q197" s="444"/>
      <c r="R197" s="445"/>
      <c r="S197" s="444"/>
      <c r="T197" s="444"/>
      <c r="U197" s="444"/>
      <c r="V197" s="444"/>
    </row>
    <row r="198">
      <c r="A198" s="386"/>
      <c r="B198" s="513" t="str">
        <f>HYPERLINK("https://drive.google.com/open?id=1ripQ2OxMy2jpAWfYhx4HivSw_QEBw8xz&amp;authuser=mehreen@woodenwick.com&amp;usp=drive_fs","ALT 6")</f>
        <v>ALT 6</v>
      </c>
      <c r="C198" s="505" t="s">
        <v>3226</v>
      </c>
      <c r="D198" s="444"/>
      <c r="E198" s="444"/>
      <c r="F198" s="444"/>
      <c r="G198" s="437"/>
      <c r="H198" s="420"/>
      <c r="I198" s="437"/>
      <c r="J198" s="444"/>
      <c r="K198" s="444"/>
      <c r="L198" s="444"/>
      <c r="M198" s="444"/>
      <c r="N198" s="444"/>
      <c r="O198" s="444"/>
      <c r="P198" s="454"/>
      <c r="Q198" s="444"/>
      <c r="R198" s="445"/>
      <c r="S198" s="444"/>
      <c r="T198" s="444"/>
      <c r="U198" s="444"/>
      <c r="V198" s="444"/>
    </row>
    <row r="199">
      <c r="A199" s="386"/>
      <c r="B199" s="513" t="str">
        <f>HYPERLINK("https://drive.google.com/open?id=1XPcUYlN8s3okpQTHQcipNqrYe3iFX44z&amp;authuser=mehreen@woodenwick.com&amp;usp=drive_fs","ALT 7")</f>
        <v>ALT 7</v>
      </c>
      <c r="C199" s="503" t="s">
        <v>2004</v>
      </c>
      <c r="D199" s="444"/>
      <c r="E199" s="444"/>
      <c r="F199" s="444"/>
      <c r="G199" s="437"/>
      <c r="H199" s="420"/>
      <c r="I199" s="437"/>
      <c r="J199" s="444"/>
      <c r="K199" s="444"/>
      <c r="L199" s="444"/>
      <c r="M199" s="444"/>
      <c r="N199" s="444"/>
      <c r="O199" s="444"/>
      <c r="P199" s="454"/>
      <c r="Q199" s="444"/>
      <c r="R199" s="445"/>
      <c r="S199" s="444"/>
      <c r="T199" s="444"/>
      <c r="U199" s="444"/>
      <c r="V199" s="444"/>
    </row>
    <row r="200">
      <c r="A200" s="386"/>
      <c r="B200" s="513" t="str">
        <f>HYPERLINK("https://drive.google.com/open?id=1rBE4Bk_e7oRYTNaP69YH8eSsYlGjUdNO&amp;authuser=mehreen@woodenwick.com&amp;usp=drive_fs","ALT 8")</f>
        <v>ALT 8</v>
      </c>
      <c r="C200" s="503" t="s">
        <v>2374</v>
      </c>
      <c r="D200" s="444"/>
      <c r="E200" s="444"/>
      <c r="F200" s="444"/>
      <c r="G200" s="437"/>
      <c r="H200" s="420"/>
      <c r="I200" s="437"/>
      <c r="J200" s="444"/>
      <c r="K200" s="444"/>
      <c r="L200" s="444"/>
      <c r="M200" s="444"/>
      <c r="N200" s="444"/>
      <c r="O200" s="444"/>
      <c r="P200" s="454"/>
      <c r="Q200" s="444"/>
      <c r="R200" s="445"/>
      <c r="S200" s="444"/>
      <c r="T200" s="444"/>
      <c r="U200" s="444"/>
      <c r="V200" s="444"/>
    </row>
    <row r="201">
      <c r="A201" s="386"/>
      <c r="B201" s="513" t="str">
        <f>HYPERLINK("https://drive.google.com/open?id=1O7bNDmAqBCcnOTKxDW42UK9vAfVJSThV&amp;authuser=mehreen@woodenwick.com&amp;usp=drive_fs","ALT 9")</f>
        <v>ALT 9</v>
      </c>
      <c r="C201" s="505" t="s">
        <v>2190</v>
      </c>
      <c r="D201" s="444"/>
      <c r="E201" s="444"/>
      <c r="F201" s="444"/>
      <c r="G201" s="437"/>
      <c r="H201" s="420"/>
      <c r="I201" s="437"/>
      <c r="J201" s="444"/>
      <c r="K201" s="444"/>
      <c r="L201" s="444"/>
      <c r="M201" s="444"/>
      <c r="N201" s="444"/>
      <c r="O201" s="444"/>
      <c r="P201" s="454"/>
      <c r="Q201" s="444"/>
      <c r="R201" s="445"/>
      <c r="S201" s="444"/>
      <c r="T201" s="444"/>
      <c r="U201" s="444"/>
      <c r="V201" s="444"/>
    </row>
    <row r="202">
      <c r="A202" s="386"/>
      <c r="B202" s="513" t="str">
        <f>HYPERLINK("https://drive.google.com/open?id=1MNjxapSIhfhEe8lfw0vQs3eLVCx2sYHs&amp;authuser=mehreen@woodenwick.com&amp;usp=drive_fs","ALT 10 ")</f>
        <v>ALT 10 </v>
      </c>
      <c r="C202" s="505" t="s">
        <v>1985</v>
      </c>
      <c r="D202" s="444"/>
      <c r="E202" s="444"/>
      <c r="F202" s="444"/>
      <c r="G202" s="437"/>
      <c r="H202" s="420"/>
      <c r="I202" s="437"/>
      <c r="J202" s="444"/>
      <c r="K202" s="444"/>
      <c r="L202" s="444"/>
      <c r="M202" s="444"/>
      <c r="N202" s="444"/>
      <c r="O202" s="444"/>
      <c r="P202" s="454"/>
      <c r="Q202" s="444"/>
      <c r="R202" s="445"/>
      <c r="S202" s="444"/>
      <c r="T202" s="444"/>
      <c r="U202" s="444"/>
      <c r="V202" s="444"/>
    </row>
    <row r="203">
      <c r="A203" s="386"/>
      <c r="B203" s="513" t="str">
        <f>HYPERLINK("https://drive.google.com/open?id=1_z0dvl84RMGhJ3h6-1y8w3_TkRM2MvLT&amp;authuser=mehreen@woodenwick.com&amp;usp=drive_fs","ALT 11")</f>
        <v>ALT 11</v>
      </c>
      <c r="C203" s="503" t="s">
        <v>2354</v>
      </c>
      <c r="D203" s="444"/>
      <c r="E203" s="444"/>
      <c r="F203" s="444"/>
      <c r="G203" s="437"/>
      <c r="H203" s="437"/>
      <c r="I203" s="437"/>
      <c r="J203" s="444"/>
      <c r="K203" s="444"/>
      <c r="L203" s="444"/>
      <c r="M203" s="444"/>
      <c r="N203" s="444"/>
      <c r="O203" s="444"/>
      <c r="P203" s="454"/>
      <c r="Q203" s="444"/>
      <c r="R203" s="445"/>
      <c r="S203" s="444"/>
      <c r="T203" s="444"/>
      <c r="U203" s="444"/>
      <c r="V203" s="444"/>
    </row>
    <row r="204">
      <c r="A204" s="386"/>
      <c r="B204" s="386"/>
      <c r="C204" s="395"/>
      <c r="D204" s="444"/>
      <c r="E204" s="444"/>
      <c r="F204" s="444"/>
      <c r="G204" s="446"/>
      <c r="H204" s="446"/>
      <c r="I204" s="446"/>
      <c r="J204" s="444"/>
      <c r="K204" s="444"/>
      <c r="L204" s="444"/>
      <c r="M204" s="444"/>
      <c r="N204" s="444"/>
      <c r="O204" s="444"/>
      <c r="P204" s="454"/>
      <c r="Q204" s="444"/>
      <c r="R204" s="445"/>
      <c r="S204" s="444"/>
      <c r="T204" s="444"/>
      <c r="U204" s="444"/>
      <c r="V204" s="444"/>
    </row>
    <row r="205">
      <c r="A205" s="386"/>
      <c r="B205" s="513" t="str">
        <f>HYPERLINK("https://drive.google.com/open?id=1iGSgtB8OTCldWrCNzJXgQawrZCFrmkp1&amp;authuser=mehreen@woodenwick.com&amp;usp=drive_fs","THUMBNAIL")</f>
        <v>THUMBNAIL</v>
      </c>
      <c r="C205" s="515"/>
      <c r="D205" s="444"/>
      <c r="E205" s="444"/>
      <c r="F205" s="444"/>
      <c r="G205" s="446"/>
      <c r="H205" s="446"/>
      <c r="I205" s="446"/>
      <c r="J205" s="444"/>
      <c r="K205" s="444"/>
      <c r="L205" s="444"/>
      <c r="M205" s="444"/>
      <c r="N205" s="444"/>
      <c r="O205" s="444"/>
      <c r="P205" s="454"/>
      <c r="Q205" s="444"/>
      <c r="R205" s="445"/>
      <c r="S205" s="444"/>
      <c r="T205" s="444"/>
      <c r="U205" s="444"/>
      <c r="V205" s="444"/>
    </row>
    <row r="206">
      <c r="A206" s="386"/>
      <c r="B206" s="456"/>
      <c r="C206" s="509"/>
      <c r="D206" s="510"/>
      <c r="E206" s="507"/>
      <c r="F206" s="507"/>
      <c r="G206" s="459"/>
      <c r="H206" s="459"/>
      <c r="I206" s="459"/>
      <c r="J206" s="458"/>
      <c r="K206" s="458"/>
      <c r="L206" s="458"/>
      <c r="M206" s="458"/>
      <c r="N206" s="458"/>
      <c r="O206" s="458"/>
      <c r="P206" s="483"/>
      <c r="Q206" s="458"/>
      <c r="R206" s="462"/>
      <c r="S206" s="458"/>
      <c r="T206" s="458"/>
      <c r="U206" s="458"/>
      <c r="V206" s="458"/>
    </row>
    <row r="207" ht="55.5" customHeight="1">
      <c r="A207" s="386"/>
      <c r="B207" s="386"/>
      <c r="C207" s="511" t="s">
        <v>3296</v>
      </c>
      <c r="D207" s="516" t="s">
        <v>3297</v>
      </c>
      <c r="E207" s="188" t="b">
        <v>1</v>
      </c>
      <c r="F207" s="512">
        <v>10.0</v>
      </c>
      <c r="G207" s="420">
        <v>11.0</v>
      </c>
      <c r="H207" s="420" t="s">
        <v>1418</v>
      </c>
      <c r="I207" s="517" t="s">
        <v>3298</v>
      </c>
      <c r="J207" s="511" t="s">
        <v>3299</v>
      </c>
      <c r="K207" s="406" t="s">
        <v>3300</v>
      </c>
      <c r="L207" s="406" t="s">
        <v>3301</v>
      </c>
      <c r="M207" s="406" t="s">
        <v>3302</v>
      </c>
      <c r="N207" s="516" t="s">
        <v>3303</v>
      </c>
      <c r="O207" s="406" t="s">
        <v>3304</v>
      </c>
      <c r="P207" s="478" t="s">
        <v>3305</v>
      </c>
      <c r="Q207" s="425">
        <v>39.95</v>
      </c>
      <c r="R207" s="426">
        <v>15.47</v>
      </c>
      <c r="S207" s="186">
        <v>1.6</v>
      </c>
      <c r="T207" s="183">
        <v>9.0</v>
      </c>
      <c r="U207" s="188">
        <v>6.5</v>
      </c>
      <c r="V207" s="188">
        <v>1.75</v>
      </c>
    </row>
    <row r="208">
      <c r="A208" s="386"/>
      <c r="B208" s="513" t="str">
        <f>HYPERLINK("https://drive.google.com/open?id=1ErnektQdB1smK6r8hsQ5o1k1FyrZw3db&amp;authuser=mehreen@woodenwick.com&amp;usp=drive_fs","THUMBNAIL")</f>
        <v>THUMBNAIL</v>
      </c>
      <c r="C208" s="502" t="s">
        <v>3191</v>
      </c>
      <c r="D208" s="444"/>
      <c r="E208" s="444"/>
      <c r="F208" s="444"/>
      <c r="G208" s="446"/>
      <c r="H208" s="446"/>
      <c r="I208" s="446"/>
      <c r="J208" s="444"/>
      <c r="K208" s="444"/>
      <c r="L208" s="444"/>
      <c r="M208" s="444"/>
      <c r="N208" s="444"/>
      <c r="O208" s="444"/>
      <c r="P208" s="454"/>
      <c r="Q208" s="444"/>
      <c r="R208" s="445"/>
      <c r="S208" s="444"/>
      <c r="T208" s="444"/>
      <c r="U208" s="444"/>
      <c r="V208" s="444"/>
    </row>
    <row r="209">
      <c r="A209" s="386"/>
      <c r="B209" s="513" t="str">
        <f>HYPERLINK("https://drive.google.com/open?id=1Ofap_3gqvAFq7zAjXzPkVX0_9MH3691r&amp;authuser=mehreen@woodenwick.com&amp;usp=drive_fs","ALT 1")</f>
        <v>ALT 1</v>
      </c>
      <c r="C209" s="514" t="s">
        <v>3225</v>
      </c>
      <c r="D209" s="406"/>
      <c r="E209" s="444"/>
      <c r="F209" s="444"/>
      <c r="G209" s="446"/>
      <c r="H209" s="446"/>
      <c r="I209" s="446"/>
      <c r="J209" s="444"/>
      <c r="K209" s="444"/>
      <c r="L209" s="444"/>
      <c r="M209" s="444"/>
      <c r="N209" s="444"/>
      <c r="O209" s="444"/>
      <c r="P209" s="454"/>
      <c r="Q209" s="444"/>
      <c r="R209" s="445"/>
      <c r="S209" s="444"/>
      <c r="T209" s="444"/>
      <c r="U209" s="444"/>
      <c r="V209" s="444"/>
    </row>
    <row r="210">
      <c r="A210" s="386"/>
      <c r="B210" s="513" t="str">
        <f>HYPERLINK("https://drive.google.com/open?id=1EYRgpGH0HyShByi_WXiagL31mDpmjV-6&amp;authuser=mehreen@woodenwick.com&amp;usp=drive_fs","ALT 2")</f>
        <v>ALT 2</v>
      </c>
      <c r="C210" s="397" t="s">
        <v>1416</v>
      </c>
      <c r="D210" s="444"/>
      <c r="E210" s="444"/>
      <c r="F210" s="444"/>
      <c r="G210" s="437"/>
      <c r="H210" s="420"/>
      <c r="I210" s="437"/>
      <c r="J210" s="444"/>
      <c r="K210" s="444"/>
      <c r="L210" s="444"/>
      <c r="M210" s="444"/>
      <c r="N210" s="444"/>
      <c r="O210" s="444"/>
      <c r="P210" s="454"/>
      <c r="Q210" s="444"/>
      <c r="R210" s="445"/>
      <c r="S210" s="444"/>
      <c r="T210" s="444"/>
      <c r="U210" s="444"/>
      <c r="V210" s="444"/>
    </row>
    <row r="211">
      <c r="A211" s="386"/>
      <c r="B211" s="513" t="str">
        <f>HYPERLINK("https://drive.google.com/open?id=1E-6Ot181AK3LAlX9hMQqXLhTP9zyVa9t&amp;authuser=mehreen@woodenwick.com&amp;usp=drive_fs","ALT 3")</f>
        <v>ALT 3</v>
      </c>
      <c r="C211" s="397" t="s">
        <v>1909</v>
      </c>
      <c r="D211" s="444"/>
      <c r="E211" s="444"/>
      <c r="F211" s="444"/>
      <c r="G211" s="437"/>
      <c r="H211" s="420"/>
      <c r="I211" s="437"/>
      <c r="J211" s="444"/>
      <c r="K211" s="444"/>
      <c r="L211" s="444"/>
      <c r="M211" s="444"/>
      <c r="N211" s="444"/>
      <c r="O211" s="444"/>
      <c r="P211" s="454"/>
      <c r="Q211" s="444"/>
      <c r="R211" s="445"/>
      <c r="S211" s="444"/>
      <c r="T211" s="444"/>
      <c r="U211" s="444"/>
      <c r="V211" s="444"/>
    </row>
    <row r="212">
      <c r="A212" s="386"/>
      <c r="B212" s="513" t="str">
        <f>HYPERLINK("https://drive.google.com/open?id=1E0AyShkmnKQeBJLvWPrSIn8kBk3O0zXN&amp;authuser=mehreen@woodenwick.com&amp;usp=drive_fs","ALT 4")</f>
        <v>ALT 4</v>
      </c>
      <c r="C212" s="397" t="s">
        <v>2109</v>
      </c>
      <c r="D212" s="444"/>
      <c r="E212" s="444"/>
      <c r="F212" s="444"/>
      <c r="G212" s="437"/>
      <c r="H212" s="420"/>
      <c r="I212" s="437"/>
      <c r="J212" s="444"/>
      <c r="K212" s="444"/>
      <c r="L212" s="444"/>
      <c r="M212" s="444"/>
      <c r="N212" s="444"/>
      <c r="O212" s="444"/>
      <c r="P212" s="454"/>
      <c r="Q212" s="444"/>
      <c r="R212" s="445"/>
      <c r="S212" s="444"/>
      <c r="T212" s="444"/>
      <c r="U212" s="444"/>
      <c r="V212" s="444"/>
    </row>
    <row r="213">
      <c r="A213" s="386"/>
      <c r="B213" s="513" t="str">
        <f>HYPERLINK("https://drive.google.com/open?id=1Eb6Iie49qMTl4sVvxez1vn67GpeOYMdW&amp;authuser=mehreen@woodenwick.com&amp;usp=drive_fs","ALT 5")</f>
        <v>ALT 5</v>
      </c>
      <c r="C213" s="397" t="s">
        <v>1814</v>
      </c>
      <c r="D213" s="444"/>
      <c r="E213" s="444"/>
      <c r="F213" s="444"/>
      <c r="G213" s="437"/>
      <c r="H213" s="420"/>
      <c r="I213" s="437"/>
      <c r="J213" s="444"/>
      <c r="K213" s="444"/>
      <c r="L213" s="444"/>
      <c r="M213" s="444"/>
      <c r="N213" s="444"/>
      <c r="O213" s="444"/>
      <c r="P213" s="454"/>
      <c r="Q213" s="444"/>
      <c r="R213" s="445"/>
      <c r="S213" s="444"/>
      <c r="T213" s="444"/>
      <c r="U213" s="444"/>
      <c r="V213" s="444"/>
    </row>
    <row r="214">
      <c r="A214" s="386"/>
      <c r="B214" s="513" t="str">
        <f>HYPERLINK("https://drive.google.com/open?id=1EC8IPerYp4ijrd3YjiYGOshtuGFjSmRI&amp;authuser=mehreen@woodenwick.com&amp;usp=drive_fs","ALT 6")</f>
        <v>ALT 6</v>
      </c>
      <c r="C214" s="397" t="s">
        <v>2699</v>
      </c>
      <c r="D214" s="444"/>
      <c r="E214" s="444"/>
      <c r="F214" s="444"/>
      <c r="G214" s="437"/>
      <c r="H214" s="420"/>
      <c r="I214" s="437"/>
      <c r="J214" s="444"/>
      <c r="K214" s="444"/>
      <c r="L214" s="444"/>
      <c r="M214" s="444"/>
      <c r="N214" s="444"/>
      <c r="O214" s="444"/>
      <c r="P214" s="454"/>
      <c r="Q214" s="444"/>
      <c r="R214" s="445"/>
      <c r="S214" s="444"/>
      <c r="T214" s="444"/>
      <c r="U214" s="444"/>
      <c r="V214" s="444"/>
    </row>
    <row r="215">
      <c r="A215" s="386"/>
      <c r="B215" s="513" t="str">
        <f>HYPERLINK("https://drive.google.com/open?id=1E2088zsN9-LQTpRR_CTRLsTFMBtfH1bN&amp;authuser=mehreen@woodenwick.com&amp;usp=drive_fs","ALT 7 ")</f>
        <v>ALT 7 </v>
      </c>
      <c r="C215" s="397" t="s">
        <v>3306</v>
      </c>
      <c r="D215" s="444"/>
      <c r="E215" s="444"/>
      <c r="F215" s="444"/>
      <c r="G215" s="437"/>
      <c r="H215" s="420"/>
      <c r="I215" s="437"/>
      <c r="J215" s="444"/>
      <c r="K215" s="444"/>
      <c r="L215" s="444"/>
      <c r="M215" s="444"/>
      <c r="N215" s="444"/>
      <c r="O215" s="444"/>
      <c r="P215" s="454"/>
      <c r="Q215" s="444"/>
      <c r="R215" s="445"/>
      <c r="S215" s="444"/>
      <c r="T215" s="444"/>
      <c r="U215" s="444"/>
      <c r="V215" s="444"/>
    </row>
    <row r="216">
      <c r="A216" s="386"/>
      <c r="B216" s="513" t="str">
        <f>HYPERLINK("https://drive.google.com/open?id=1sCo9NTTyWugAZpJwKhVjAOM82y8gGye9&amp;authuser=mehreen@woodenwick.com&amp;usp=drive_fs","ALT 8")</f>
        <v>ALT 8</v>
      </c>
      <c r="C216" s="397" t="s">
        <v>2091</v>
      </c>
      <c r="D216" s="444"/>
      <c r="E216" s="444"/>
      <c r="F216" s="444"/>
      <c r="G216" s="437"/>
      <c r="H216" s="420"/>
      <c r="I216" s="437"/>
      <c r="J216" s="444"/>
      <c r="K216" s="444"/>
      <c r="L216" s="444"/>
      <c r="M216" s="444"/>
      <c r="N216" s="444"/>
      <c r="O216" s="444"/>
      <c r="P216" s="454"/>
      <c r="Q216" s="444"/>
      <c r="R216" s="445"/>
      <c r="S216" s="444"/>
      <c r="T216" s="444"/>
      <c r="U216" s="444"/>
      <c r="V216" s="444"/>
    </row>
    <row r="217">
      <c r="A217" s="386"/>
      <c r="B217" s="513" t="str">
        <f>HYPERLINK("https://drive.google.com/open?id=1E_QIITmmadGN07-Tx0MT3LCbzQ7KCMIT&amp;authuser=mehreen@woodenwick.com&amp;usp=drive_fs","ALT 9")</f>
        <v>ALT 9</v>
      </c>
      <c r="C217" s="403" t="s">
        <v>1536</v>
      </c>
      <c r="D217" s="444"/>
      <c r="E217" s="444"/>
      <c r="F217" s="444"/>
      <c r="G217" s="437"/>
      <c r="H217" s="420"/>
      <c r="I217" s="437"/>
      <c r="J217" s="444"/>
      <c r="K217" s="444"/>
      <c r="L217" s="444"/>
      <c r="M217" s="444"/>
      <c r="N217" s="444"/>
      <c r="O217" s="444"/>
      <c r="P217" s="454"/>
      <c r="Q217" s="444"/>
      <c r="R217" s="445"/>
      <c r="S217" s="444"/>
      <c r="T217" s="444"/>
      <c r="U217" s="444"/>
      <c r="V217" s="444"/>
    </row>
    <row r="218">
      <c r="A218" s="386"/>
      <c r="B218" s="513" t="str">
        <f>HYPERLINK("https://drive.google.com/open?id=1u6uGKplQa9jVFj0NFPIQUDW9ETA8foTB&amp;authuser=mehreen@woodenwick.com&amp;usp=drive_fs","ALT 10")</f>
        <v>ALT 10</v>
      </c>
      <c r="C218" s="397" t="s">
        <v>676</v>
      </c>
      <c r="D218" s="444"/>
      <c r="E218" s="444"/>
      <c r="F218" s="444"/>
      <c r="G218" s="437"/>
      <c r="H218" s="420"/>
      <c r="I218" s="437"/>
      <c r="J218" s="444"/>
      <c r="K218" s="444"/>
      <c r="L218" s="444"/>
      <c r="M218" s="444"/>
      <c r="N218" s="444"/>
      <c r="O218" s="444"/>
      <c r="P218" s="454"/>
      <c r="Q218" s="444"/>
      <c r="R218" s="445"/>
      <c r="S218" s="444"/>
      <c r="T218" s="444"/>
      <c r="U218" s="444"/>
      <c r="V218" s="444"/>
    </row>
    <row r="219">
      <c r="A219" s="386"/>
      <c r="B219" s="513" t="str">
        <f>HYPERLINK("https://drive.google.com/open?id=1wOsKkI9fyefW_HmoR9XKsvq2F89DRnZJ&amp;authuser=mehreen@woodenwick.com&amp;usp=drive_fs","ALT 11")</f>
        <v>ALT 11</v>
      </c>
      <c r="C219" s="397" t="s">
        <v>1870</v>
      </c>
      <c r="D219" s="444"/>
      <c r="E219" s="444"/>
      <c r="F219" s="444"/>
      <c r="G219" s="437"/>
      <c r="H219" s="437"/>
      <c r="I219" s="437"/>
      <c r="J219" s="444"/>
      <c r="K219" s="444"/>
      <c r="L219" s="444"/>
      <c r="M219" s="444"/>
      <c r="N219" s="444"/>
      <c r="O219" s="444"/>
      <c r="P219" s="454"/>
      <c r="Q219" s="444"/>
      <c r="R219" s="445"/>
      <c r="S219" s="444"/>
      <c r="T219" s="444"/>
      <c r="U219" s="444"/>
      <c r="V219" s="444"/>
    </row>
    <row r="220">
      <c r="A220" s="386"/>
      <c r="B220" s="518"/>
      <c r="C220" s="519"/>
      <c r="D220" s="520"/>
      <c r="E220" s="519"/>
      <c r="F220" s="519"/>
      <c r="G220" s="518"/>
      <c r="H220" s="518"/>
      <c r="I220" s="518"/>
      <c r="J220" s="518"/>
      <c r="K220" s="518"/>
      <c r="L220" s="518"/>
      <c r="M220" s="518"/>
      <c r="N220" s="518"/>
      <c r="O220" s="518"/>
      <c r="P220" s="518"/>
      <c r="Q220" s="518"/>
      <c r="R220" s="521"/>
      <c r="S220" s="518"/>
      <c r="T220" s="518"/>
      <c r="U220" s="518"/>
      <c r="V220" s="518"/>
    </row>
    <row r="221">
      <c r="A221" s="386"/>
      <c r="B221" s="395"/>
      <c r="C221" s="402"/>
      <c r="D221" s="395"/>
      <c r="E221" s="395"/>
      <c r="F221" s="395"/>
      <c r="G221" s="395"/>
      <c r="H221" s="395"/>
      <c r="I221" s="395"/>
      <c r="J221" s="395"/>
      <c r="K221" s="395"/>
      <c r="L221" s="395"/>
      <c r="M221" s="395"/>
      <c r="N221" s="395"/>
      <c r="O221" s="395"/>
      <c r="P221" s="395"/>
      <c r="Q221" s="395"/>
      <c r="R221" s="396"/>
      <c r="S221" s="395"/>
      <c r="T221" s="395"/>
      <c r="U221" s="395"/>
      <c r="V221" s="395"/>
    </row>
    <row r="222">
      <c r="A222" s="386"/>
      <c r="B222" s="395"/>
      <c r="C222" s="402"/>
      <c r="D222" s="395"/>
      <c r="E222" s="395"/>
      <c r="F222" s="395"/>
      <c r="G222" s="395"/>
      <c r="H222" s="395"/>
      <c r="I222" s="395"/>
      <c r="J222" s="395"/>
      <c r="K222" s="395"/>
      <c r="L222" s="395"/>
      <c r="M222" s="395"/>
      <c r="N222" s="395"/>
      <c r="O222" s="395"/>
      <c r="P222" s="395"/>
      <c r="Q222" s="395"/>
      <c r="R222" s="396"/>
      <c r="S222" s="395"/>
      <c r="T222" s="395"/>
      <c r="U222" s="395"/>
      <c r="V222" s="395"/>
    </row>
    <row r="223">
      <c r="A223" s="386"/>
      <c r="B223" s="395"/>
      <c r="C223" s="402"/>
      <c r="D223" s="395"/>
      <c r="E223" s="395"/>
      <c r="F223" s="395"/>
      <c r="G223" s="395"/>
      <c r="H223" s="395"/>
      <c r="I223" s="395"/>
      <c r="J223" s="395"/>
      <c r="K223" s="395"/>
      <c r="L223" s="395"/>
      <c r="M223" s="395"/>
      <c r="N223" s="395"/>
      <c r="O223" s="395"/>
      <c r="P223" s="395"/>
      <c r="Q223" s="395"/>
      <c r="R223" s="396"/>
      <c r="S223" s="395"/>
      <c r="T223" s="395"/>
      <c r="U223" s="395"/>
      <c r="V223" s="395"/>
    </row>
    <row r="224">
      <c r="A224" s="386"/>
      <c r="B224" s="395"/>
      <c r="C224" s="402"/>
      <c r="D224" s="395"/>
      <c r="E224" s="395"/>
      <c r="F224" s="395"/>
      <c r="G224" s="395"/>
      <c r="H224" s="395"/>
      <c r="I224" s="395"/>
      <c r="J224" s="395"/>
      <c r="K224" s="395"/>
      <c r="L224" s="395"/>
      <c r="M224" s="395"/>
      <c r="N224" s="395"/>
      <c r="O224" s="395"/>
      <c r="P224" s="395"/>
      <c r="Q224" s="395"/>
      <c r="R224" s="396"/>
      <c r="S224" s="395"/>
      <c r="T224" s="395"/>
      <c r="U224" s="395"/>
      <c r="V224" s="395"/>
    </row>
    <row r="225">
      <c r="A225" s="386"/>
      <c r="B225" s="395"/>
      <c r="C225" s="402"/>
      <c r="D225" s="395"/>
      <c r="E225" s="395"/>
      <c r="F225" s="395"/>
      <c r="G225" s="395"/>
      <c r="H225" s="395"/>
      <c r="I225" s="395"/>
      <c r="J225" s="395"/>
      <c r="K225" s="395"/>
      <c r="L225" s="395"/>
      <c r="M225" s="395"/>
      <c r="N225" s="395"/>
      <c r="O225" s="395"/>
      <c r="P225" s="395"/>
      <c r="Q225" s="395"/>
      <c r="R225" s="396"/>
      <c r="S225" s="395"/>
      <c r="T225" s="395"/>
      <c r="U225" s="395"/>
      <c r="V225" s="395"/>
    </row>
    <row r="226" ht="53.25" customHeight="1">
      <c r="A226" s="522"/>
      <c r="B226" s="523"/>
      <c r="C226" s="524" t="s">
        <v>3307</v>
      </c>
      <c r="D226" s="525" t="s">
        <v>3308</v>
      </c>
      <c r="E226" s="526" t="b">
        <v>0</v>
      </c>
      <c r="F226" s="527">
        <v>10.0</v>
      </c>
      <c r="G226" s="528">
        <v>12.0</v>
      </c>
      <c r="H226" s="528" t="s">
        <v>1949</v>
      </c>
      <c r="I226" s="529" t="s">
        <v>3309</v>
      </c>
      <c r="J226" s="530" t="s">
        <v>3307</v>
      </c>
      <c r="K226" s="531" t="s">
        <v>3310</v>
      </c>
      <c r="L226" s="532" t="s">
        <v>3211</v>
      </c>
      <c r="M226" s="532" t="s">
        <v>3311</v>
      </c>
      <c r="N226" s="533" t="s">
        <v>3312</v>
      </c>
      <c r="O226" s="531" t="s">
        <v>3313</v>
      </c>
      <c r="P226" s="534" t="s">
        <v>3314</v>
      </c>
      <c r="Q226" s="535">
        <v>39.95</v>
      </c>
      <c r="R226" s="536">
        <v>15.47</v>
      </c>
      <c r="S226" s="537">
        <v>1.6</v>
      </c>
      <c r="T226" s="538">
        <v>9.0</v>
      </c>
      <c r="U226" s="527">
        <v>6.5</v>
      </c>
      <c r="V226" s="527">
        <v>1.75</v>
      </c>
    </row>
    <row r="227">
      <c r="A227" s="386"/>
      <c r="B227" s="539" t="str">
        <f>HYPERLINK("https://drive.google.com/open?id=1F0Cr8NUzC95iN17l4WJh27-wQfE4VgKP&amp;authuser=mehreen@woodenwick.com&amp;usp=drive_fs","THUMBNAIL ")</f>
        <v>THUMBNAIL </v>
      </c>
      <c r="C227" s="540" t="s">
        <v>3191</v>
      </c>
      <c r="D227" s="395"/>
      <c r="E227" s="395"/>
      <c r="F227" s="395"/>
      <c r="G227" s="395"/>
      <c r="H227" s="395"/>
      <c r="I227" s="395"/>
      <c r="J227" s="395"/>
      <c r="K227" s="395"/>
      <c r="L227" s="395"/>
      <c r="M227" s="395"/>
      <c r="N227" s="395"/>
      <c r="O227" s="395"/>
      <c r="P227" s="395"/>
      <c r="Q227" s="395"/>
      <c r="R227" s="396"/>
      <c r="S227" s="395"/>
      <c r="T227" s="395"/>
      <c r="U227" s="395"/>
      <c r="V227" s="395"/>
    </row>
    <row r="228">
      <c r="A228" s="386"/>
      <c r="B228" s="539" t="str">
        <f>HYPERLINK("https://drive.google.com/open?id=1Ofap_3gqvAFq7zAjXzPkVX0_9MH3691r&amp;authuser=mehreen@woodenwick.com&amp;usp=drive_fs","ALT 1")</f>
        <v>ALT 1</v>
      </c>
      <c r="C228" s="540" t="s">
        <v>3225</v>
      </c>
      <c r="D228" s="499"/>
      <c r="E228" s="395"/>
      <c r="F228" s="395"/>
      <c r="G228" s="395"/>
      <c r="H228" s="395"/>
      <c r="I228" s="395"/>
      <c r="J228" s="395"/>
      <c r="K228" s="395"/>
      <c r="L228" s="395"/>
      <c r="M228" s="395"/>
      <c r="N228" s="395"/>
      <c r="O228" s="395"/>
      <c r="P228" s="395"/>
      <c r="Q228" s="395"/>
      <c r="R228" s="396"/>
      <c r="S228" s="395"/>
      <c r="T228" s="395"/>
      <c r="U228" s="395"/>
      <c r="V228" s="395"/>
    </row>
    <row r="229">
      <c r="A229" s="386"/>
      <c r="B229" s="541" t="str">
        <f>HYPERLINK("https://drive.google.com/open?id=1E-9DqhSS86fpWuu-n3QxbKS-P7SGQA3R&amp;authuser=mehreen@woodenwick.com&amp;usp=drive_fs","ALT 2")</f>
        <v>ALT 2</v>
      </c>
      <c r="C229" s="397" t="s">
        <v>1947</v>
      </c>
      <c r="D229" s="395"/>
      <c r="E229" s="395"/>
      <c r="F229" s="395"/>
      <c r="G229" s="395"/>
      <c r="H229" s="542"/>
      <c r="I229" s="395"/>
      <c r="J229" s="395"/>
      <c r="K229" s="395"/>
      <c r="L229" s="395"/>
      <c r="M229" s="395"/>
      <c r="N229" s="395"/>
      <c r="O229" s="395"/>
      <c r="P229" s="395"/>
      <c r="Q229" s="395"/>
      <c r="R229" s="396"/>
      <c r="S229" s="395"/>
      <c r="T229" s="395"/>
      <c r="U229" s="395"/>
      <c r="V229" s="395"/>
    </row>
    <row r="230">
      <c r="A230" s="386"/>
      <c r="B230" s="541" t="str">
        <f>HYPERLINK("https://drive.google.com/open?id=1E0HXvjTmo1BdQOuY9TRAYpAncEqp3o6_&amp;authuser=mehreen@woodenwick.com&amp;usp=drive_fs","ALT 3")</f>
        <v>ALT 3</v>
      </c>
      <c r="C230" s="397" t="s">
        <v>3217</v>
      </c>
      <c r="D230" s="395"/>
      <c r="E230" s="395"/>
      <c r="F230" s="395"/>
      <c r="G230" s="395"/>
      <c r="H230" s="542"/>
      <c r="I230" s="395"/>
      <c r="J230" s="395"/>
      <c r="K230" s="395"/>
      <c r="L230" s="395"/>
      <c r="M230" s="395"/>
      <c r="N230" s="395"/>
      <c r="O230" s="395"/>
      <c r="P230" s="395"/>
      <c r="Q230" s="395"/>
      <c r="R230" s="396"/>
      <c r="S230" s="395"/>
      <c r="T230" s="395"/>
      <c r="U230" s="395"/>
      <c r="V230" s="395"/>
    </row>
    <row r="231">
      <c r="A231" s="386"/>
      <c r="B231" s="541" t="str">
        <f>HYPERLINK("https://drive.google.com/open?id=1EXjlsNN9u6cVV-k8EmGPJ2jkpb_S1iOT&amp;authuser=mehreen@woodenwick.com&amp;usp=drive_fs","ALT 4")</f>
        <v>ALT 4</v>
      </c>
      <c r="C231" s="397" t="s">
        <v>1356</v>
      </c>
      <c r="D231" s="395"/>
      <c r="E231" s="395"/>
      <c r="F231" s="395"/>
      <c r="G231" s="395"/>
      <c r="H231" s="542"/>
      <c r="I231" s="395"/>
      <c r="J231" s="395"/>
      <c r="K231" s="395"/>
      <c r="L231" s="395"/>
      <c r="M231" s="395"/>
      <c r="N231" s="395"/>
      <c r="O231" s="395"/>
      <c r="P231" s="395"/>
      <c r="Q231" s="395"/>
      <c r="R231" s="396"/>
      <c r="S231" s="395"/>
      <c r="T231" s="395"/>
      <c r="U231" s="395"/>
      <c r="V231" s="395"/>
    </row>
    <row r="232">
      <c r="A232" s="386"/>
      <c r="B232" s="541" t="str">
        <f>HYPERLINK("https://drive.google.com/open?id=1EIpqlW-i9584PJXe6fDqIiCjTQwv3Slb&amp;authuser=mehreen@woodenwick.com&amp;usp=drive_fs","ALT 5")</f>
        <v>ALT 5</v>
      </c>
      <c r="C232" s="397" t="s">
        <v>3216</v>
      </c>
      <c r="D232" s="395"/>
      <c r="E232" s="395"/>
      <c r="F232" s="395"/>
      <c r="G232" s="395"/>
      <c r="H232" s="542"/>
      <c r="I232" s="395"/>
      <c r="J232" s="395"/>
      <c r="K232" s="395"/>
      <c r="L232" s="395"/>
      <c r="M232" s="395"/>
      <c r="N232" s="395"/>
      <c r="O232" s="395"/>
      <c r="P232" s="395"/>
      <c r="Q232" s="395"/>
      <c r="R232" s="396"/>
      <c r="S232" s="395"/>
      <c r="T232" s="395"/>
      <c r="U232" s="395"/>
      <c r="V232" s="395"/>
    </row>
    <row r="233">
      <c r="A233" s="386"/>
      <c r="B233" s="541" t="str">
        <f>HYPERLINK("https://drive.google.com/open?id=1EBDLMgS7-8JxZuJZ7RdQXRYViEcL2Tut&amp;authuser=mehreen@woodenwick.com&amp;usp=drive_fs","ALT 6")</f>
        <v>ALT 6</v>
      </c>
      <c r="C233" s="397" t="s">
        <v>2550</v>
      </c>
      <c r="D233" s="395"/>
      <c r="E233" s="395"/>
      <c r="F233" s="395"/>
      <c r="G233" s="395"/>
      <c r="H233" s="542"/>
      <c r="I233" s="395"/>
      <c r="J233" s="395"/>
      <c r="K233" s="395"/>
      <c r="L233" s="395"/>
      <c r="M233" s="395"/>
      <c r="N233" s="395"/>
      <c r="O233" s="395"/>
      <c r="P233" s="395"/>
      <c r="Q233" s="395"/>
      <c r="R233" s="396"/>
      <c r="S233" s="395"/>
      <c r="T233" s="395"/>
      <c r="U233" s="395"/>
      <c r="V233" s="395"/>
    </row>
    <row r="234">
      <c r="A234" s="386"/>
      <c r="B234" s="541" t="str">
        <f>HYPERLINK("https://drive.google.com/open?id=1yIT2z0r2RvmaOndwZJCRKtVeYm1pEjeM&amp;authuser=mehreen@woodenwick.com&amp;usp=drive_fs","ALT 7")</f>
        <v>ALT 7</v>
      </c>
      <c r="C234" s="397" t="s">
        <v>1616</v>
      </c>
      <c r="D234" s="395"/>
      <c r="E234" s="395"/>
      <c r="F234" s="395"/>
      <c r="G234" s="395"/>
      <c r="H234" s="542"/>
      <c r="I234" s="395"/>
      <c r="J234" s="395"/>
      <c r="K234" s="395"/>
      <c r="L234" s="395"/>
      <c r="M234" s="395"/>
      <c r="N234" s="395"/>
      <c r="O234" s="395"/>
      <c r="P234" s="395"/>
      <c r="Q234" s="395"/>
      <c r="R234" s="396"/>
      <c r="S234" s="395"/>
      <c r="T234" s="395"/>
      <c r="U234" s="395"/>
      <c r="V234" s="395"/>
    </row>
    <row r="235">
      <c r="A235" s="386"/>
      <c r="B235" s="541" t="str">
        <f>HYPERLINK("https://drive.google.com/open?id=17RoTH8YcaobvAWoMAR4GkTTbsZr7Xd44&amp;authuser=mehreen@woodenwick.com&amp;usp=drive_fs","ALT 8")</f>
        <v>ALT 8</v>
      </c>
      <c r="C235" s="397" t="s">
        <v>2395</v>
      </c>
      <c r="D235" s="395"/>
      <c r="E235" s="395"/>
      <c r="F235" s="395"/>
      <c r="G235" s="395"/>
      <c r="H235" s="542"/>
      <c r="I235" s="395"/>
      <c r="J235" s="395"/>
      <c r="K235" s="395"/>
      <c r="L235" s="395"/>
      <c r="M235" s="395"/>
      <c r="N235" s="395"/>
      <c r="O235" s="395"/>
      <c r="P235" s="395"/>
      <c r="Q235" s="395"/>
      <c r="R235" s="396"/>
      <c r="S235" s="395"/>
      <c r="T235" s="395"/>
      <c r="U235" s="395"/>
      <c r="V235" s="395"/>
    </row>
    <row r="236">
      <c r="A236" s="386"/>
      <c r="B236" s="541" t="str">
        <f>HYPERLINK("https://drive.google.com/open?id=12aISPWWeRIVM8xhbxGEb3Y12cn30Hc07&amp;authuser=mehreen@woodenwick.com&amp;usp=drive_fs","ALT 9")</f>
        <v>ALT 9</v>
      </c>
      <c r="C236" s="397" t="s">
        <v>2879</v>
      </c>
      <c r="D236" s="395"/>
      <c r="E236" s="395"/>
      <c r="F236" s="395"/>
      <c r="G236" s="395"/>
      <c r="H236" s="542"/>
      <c r="I236" s="395"/>
      <c r="J236" s="395"/>
      <c r="K236" s="395"/>
      <c r="L236" s="395"/>
      <c r="M236" s="395"/>
      <c r="N236" s="395"/>
      <c r="O236" s="395"/>
      <c r="P236" s="395"/>
      <c r="Q236" s="395"/>
      <c r="R236" s="396"/>
      <c r="S236" s="395"/>
      <c r="T236" s="395"/>
      <c r="U236" s="395"/>
      <c r="V236" s="395"/>
    </row>
    <row r="237">
      <c r="A237" s="386"/>
      <c r="B237" s="541" t="str">
        <f>HYPERLINK("https://drive.google.com/open?id=1EKQNyZopUvYjH8xtrvSoHfrx1ltKsP7U&amp;authuser=mehreen@woodenwick.com&amp;usp=drive_fs","ALT 10")</f>
        <v>ALT 10</v>
      </c>
      <c r="C237" s="403" t="s">
        <v>2898</v>
      </c>
      <c r="D237" s="395"/>
      <c r="E237" s="395"/>
      <c r="F237" s="395"/>
      <c r="G237" s="395"/>
      <c r="H237" s="542"/>
      <c r="I237" s="395"/>
      <c r="J237" s="395"/>
      <c r="K237" s="395"/>
      <c r="L237" s="395"/>
      <c r="M237" s="395"/>
      <c r="N237" s="395"/>
      <c r="O237" s="395"/>
      <c r="P237" s="395"/>
      <c r="Q237" s="395"/>
      <c r="R237" s="396"/>
      <c r="S237" s="395"/>
      <c r="T237" s="395"/>
      <c r="U237" s="395"/>
      <c r="V237" s="395"/>
    </row>
    <row r="238">
      <c r="A238" s="386"/>
      <c r="B238" s="541" t="str">
        <f>HYPERLINK("https://drive.google.com/open?id=1leZ_RWjbZv96Q1Kl2xPstz9kbNCZllIK&amp;authuser=mehreen@woodenwick.com&amp;usp=drive_fs","ALT 11")</f>
        <v>ALT 11</v>
      </c>
      <c r="C238" s="397" t="s">
        <v>2916</v>
      </c>
      <c r="D238" s="395"/>
      <c r="E238" s="395"/>
      <c r="F238" s="395"/>
      <c r="G238" s="395"/>
      <c r="H238" s="395"/>
      <c r="I238" s="395"/>
      <c r="J238" s="395"/>
      <c r="K238" s="395"/>
      <c r="L238" s="395"/>
      <c r="M238" s="395"/>
      <c r="N238" s="395"/>
      <c r="O238" s="395"/>
      <c r="P238" s="395"/>
      <c r="Q238" s="395"/>
      <c r="R238" s="396"/>
      <c r="S238" s="395"/>
      <c r="T238" s="395"/>
      <c r="U238" s="395"/>
      <c r="V238" s="395"/>
    </row>
    <row r="239">
      <c r="A239" s="386"/>
      <c r="B239" s="395"/>
      <c r="C239" s="543"/>
      <c r="D239" s="395"/>
      <c r="E239" s="395"/>
      <c r="F239" s="395"/>
      <c r="G239" s="395"/>
      <c r="H239" s="395"/>
      <c r="I239" s="395"/>
      <c r="J239" s="395"/>
      <c r="K239" s="395"/>
      <c r="L239" s="395"/>
      <c r="M239" s="395"/>
      <c r="N239" s="395"/>
      <c r="O239" s="395"/>
      <c r="P239" s="395"/>
      <c r="Q239" s="395"/>
      <c r="R239" s="396"/>
      <c r="S239" s="395"/>
      <c r="T239" s="395"/>
      <c r="U239" s="395"/>
      <c r="V239" s="395"/>
    </row>
    <row r="240">
      <c r="A240" s="386"/>
      <c r="B240" s="395"/>
      <c r="C240" s="543"/>
      <c r="D240" s="395"/>
      <c r="E240" s="395"/>
      <c r="F240" s="395"/>
      <c r="G240" s="395"/>
      <c r="H240" s="395"/>
      <c r="I240" s="395"/>
      <c r="J240" s="395"/>
      <c r="K240" s="395"/>
      <c r="L240" s="395"/>
      <c r="M240" s="395"/>
      <c r="N240" s="395"/>
      <c r="O240" s="395"/>
      <c r="P240" s="395"/>
      <c r="Q240" s="395"/>
      <c r="R240" s="396"/>
      <c r="S240" s="395"/>
      <c r="T240" s="395"/>
      <c r="U240" s="395"/>
      <c r="V240" s="395"/>
    </row>
    <row r="241">
      <c r="A241" s="544"/>
      <c r="B241" s="544"/>
      <c r="C241" s="545"/>
      <c r="D241" s="458"/>
      <c r="E241" s="458"/>
      <c r="F241" s="458"/>
      <c r="G241" s="459"/>
      <c r="H241" s="459"/>
      <c r="I241" s="459"/>
      <c r="J241" s="458"/>
      <c r="K241" s="458"/>
      <c r="L241" s="458"/>
      <c r="M241" s="458"/>
      <c r="N241" s="458"/>
      <c r="O241" s="458"/>
      <c r="P241" s="461" t="s">
        <v>3227</v>
      </c>
      <c r="Q241" s="458"/>
      <c r="R241" s="462"/>
      <c r="S241" s="458"/>
      <c r="T241" s="458"/>
      <c r="U241" s="458"/>
      <c r="V241" s="458"/>
    </row>
    <row r="242" ht="46.5" customHeight="1">
      <c r="A242" s="546"/>
      <c r="B242" s="546"/>
      <c r="C242" s="547" t="s">
        <v>3315</v>
      </c>
      <c r="D242" s="526" t="s">
        <v>3316</v>
      </c>
      <c r="E242" s="526" t="b">
        <v>0</v>
      </c>
      <c r="F242" s="547">
        <v>10.0</v>
      </c>
      <c r="G242" s="548">
        <v>6.0</v>
      </c>
      <c r="H242" s="548" t="s">
        <v>2716</v>
      </c>
      <c r="I242" s="548" t="s">
        <v>3317</v>
      </c>
      <c r="J242" s="547" t="s">
        <v>3315</v>
      </c>
      <c r="K242" s="549" t="s">
        <v>360</v>
      </c>
      <c r="L242" s="532" t="s">
        <v>3318</v>
      </c>
      <c r="M242" s="532" t="s">
        <v>3319</v>
      </c>
      <c r="N242" s="531" t="s">
        <v>3320</v>
      </c>
      <c r="O242" s="531" t="s">
        <v>3321</v>
      </c>
      <c r="P242" s="550" t="s">
        <v>3322</v>
      </c>
      <c r="Q242" s="551">
        <v>39.95</v>
      </c>
      <c r="R242" s="536">
        <v>15.47</v>
      </c>
      <c r="S242" s="552">
        <v>1.6</v>
      </c>
      <c r="T242" s="547">
        <v>9.0</v>
      </c>
      <c r="U242" s="526">
        <v>6.5</v>
      </c>
      <c r="V242" s="526">
        <v>1.75</v>
      </c>
    </row>
    <row r="243">
      <c r="A243" s="417"/>
      <c r="B243" s="418" t="str">
        <f>HYPERLINK("https://drive.google.com/open?id=1Ofap_3gqvAFq7zAjXzPkVX0_9MH3691r&amp;authuser=mehreen@woodenwick.com&amp;usp=drive_fs","ALT 1")</f>
        <v>ALT 1</v>
      </c>
      <c r="C243" s="427" t="s">
        <v>3191</v>
      </c>
      <c r="D243" s="188"/>
      <c r="E243" s="428"/>
      <c r="F243" s="428"/>
      <c r="G243" s="446"/>
      <c r="H243" s="446"/>
      <c r="I243" s="446"/>
      <c r="J243" s="444"/>
      <c r="K243" s="444"/>
      <c r="L243" s="444"/>
      <c r="M243" s="444"/>
      <c r="N243" s="444"/>
      <c r="O243" s="444"/>
      <c r="P243" s="454"/>
      <c r="Q243" s="444"/>
      <c r="R243" s="445"/>
      <c r="S243" s="444"/>
      <c r="T243" s="444"/>
      <c r="U243" s="444"/>
      <c r="V243" s="444"/>
    </row>
    <row r="244">
      <c r="A244" s="417"/>
      <c r="B244" s="417"/>
      <c r="C244" s="427" t="s">
        <v>3225</v>
      </c>
      <c r="D244" s="188"/>
      <c r="E244" s="428"/>
      <c r="F244" s="428"/>
      <c r="G244" s="446"/>
      <c r="H244" s="446"/>
      <c r="I244" s="446"/>
      <c r="J244" s="444"/>
      <c r="K244" s="444"/>
      <c r="L244" s="444"/>
      <c r="M244" s="444"/>
      <c r="N244" s="444"/>
      <c r="O244" s="444"/>
      <c r="P244" s="454"/>
      <c r="Q244" s="444"/>
      <c r="R244" s="445"/>
      <c r="S244" s="444"/>
      <c r="T244" s="444"/>
      <c r="U244" s="444"/>
      <c r="V244" s="444"/>
    </row>
    <row r="245">
      <c r="A245" s="434"/>
      <c r="B245" s="418" t="str">
        <f>HYPERLINK("https://drive.google.com/open?id=1tq2nN-UTZFLOk_Fjicn_bsFceX3JFLHn&amp;authuser=mehreen@woodenwick.com&amp;usp=drive_fs","ALT 2")</f>
        <v>ALT 2</v>
      </c>
      <c r="C245" s="438" t="s">
        <v>672</v>
      </c>
      <c r="D245" s="436"/>
      <c r="E245" s="436"/>
      <c r="F245" s="436"/>
      <c r="G245" s="437"/>
      <c r="H245" s="420"/>
      <c r="I245" s="437"/>
      <c r="J245" s="444"/>
      <c r="K245" s="444"/>
      <c r="L245" s="444"/>
      <c r="M245" s="444"/>
      <c r="N245" s="444"/>
      <c r="O245" s="444"/>
      <c r="P245" s="454"/>
      <c r="Q245" s="444"/>
      <c r="R245" s="445"/>
      <c r="S245" s="444"/>
      <c r="T245" s="444"/>
      <c r="U245" s="444"/>
      <c r="V245" s="444"/>
    </row>
    <row r="246">
      <c r="A246" s="434"/>
      <c r="B246" s="418" t="str">
        <f>HYPERLINK("https://drive.google.com/open?id=1wnGSNVuwJ-40lXyWQc0oIKnZW0LMw3_6&amp;authuser=mehreen@woodenwick.com&amp;usp=drive_fs","ALT 3")</f>
        <v>ALT 3</v>
      </c>
      <c r="C246" s="438" t="s">
        <v>3144</v>
      </c>
      <c r="D246" s="436"/>
      <c r="E246" s="436"/>
      <c r="F246" s="436"/>
      <c r="G246" s="437"/>
      <c r="H246" s="420"/>
      <c r="I246" s="437"/>
      <c r="J246" s="444"/>
      <c r="K246" s="444"/>
      <c r="L246" s="444"/>
      <c r="M246" s="444"/>
      <c r="N246" s="444"/>
      <c r="O246" s="444"/>
      <c r="P246" s="454"/>
      <c r="Q246" s="444"/>
      <c r="R246" s="445"/>
      <c r="S246" s="444"/>
      <c r="T246" s="444"/>
      <c r="U246" s="444"/>
      <c r="V246" s="444"/>
    </row>
    <row r="247">
      <c r="A247" s="434"/>
      <c r="B247" s="418" t="str">
        <f>HYPERLINK("https://drive.google.com/open?id=1lG-zrxkGu7iBqUp0IaXO3JbaSqKG-Fyn&amp;authuser=mehreen@woodenwick.com&amp;usp=drive_fs","ALT 4")</f>
        <v>ALT 4</v>
      </c>
      <c r="C247" s="438" t="s">
        <v>2956</v>
      </c>
      <c r="D247" s="436"/>
      <c r="E247" s="436"/>
      <c r="F247" s="436"/>
      <c r="G247" s="437"/>
      <c r="H247" s="420"/>
      <c r="I247" s="437"/>
      <c r="J247" s="444"/>
      <c r="K247" s="444"/>
      <c r="L247" s="444"/>
      <c r="M247" s="444"/>
      <c r="N247" s="444"/>
      <c r="O247" s="444"/>
      <c r="P247" s="454"/>
      <c r="Q247" s="444"/>
      <c r="R247" s="445"/>
      <c r="S247" s="444"/>
      <c r="T247" s="444"/>
      <c r="U247" s="444"/>
      <c r="V247" s="444"/>
    </row>
    <row r="248">
      <c r="A248" s="434"/>
      <c r="B248" s="418" t="str">
        <f>HYPERLINK("https://drive.google.com/open?id=12aISPWWeRIVM8xhbxGEb3Y12cn30Hc07&amp;authuser=mehreen@woodenwick.com&amp;usp=drive_fs","ALT 5")</f>
        <v>ALT 5</v>
      </c>
      <c r="C248" s="438" t="s">
        <v>2879</v>
      </c>
      <c r="D248" s="436"/>
      <c r="E248" s="436"/>
      <c r="F248" s="436"/>
      <c r="G248" s="437"/>
      <c r="H248" s="420"/>
      <c r="I248" s="437"/>
      <c r="J248" s="444"/>
      <c r="K248" s="444"/>
      <c r="L248" s="444"/>
      <c r="M248" s="444"/>
      <c r="N248" s="444"/>
      <c r="O248" s="444"/>
      <c r="P248" s="454"/>
      <c r="Q248" s="444"/>
      <c r="R248" s="445"/>
      <c r="S248" s="444"/>
      <c r="T248" s="444"/>
      <c r="U248" s="444"/>
      <c r="V248" s="444"/>
    </row>
    <row r="249">
      <c r="A249" s="434"/>
      <c r="B249" s="418" t="str">
        <f>HYPERLINK("https://drive.google.com/open?id=1l_2IeZVpFLDjEuJPOSZNoIYBj7CY0kpa&amp;authuser=mehreen@woodenwick.com&amp;usp=drive_fs","ALT 6")</f>
        <v>ALT 6</v>
      </c>
      <c r="C249" s="438" t="s">
        <v>3032</v>
      </c>
      <c r="D249" s="436"/>
      <c r="E249" s="436"/>
      <c r="F249" s="436"/>
      <c r="G249" s="437"/>
      <c r="H249" s="420"/>
      <c r="I249" s="437"/>
      <c r="J249" s="444"/>
      <c r="K249" s="444"/>
      <c r="L249" s="444"/>
      <c r="M249" s="444"/>
      <c r="N249" s="444"/>
      <c r="O249" s="444"/>
      <c r="P249" s="454"/>
      <c r="Q249" s="444"/>
      <c r="R249" s="445"/>
      <c r="S249" s="444"/>
      <c r="T249" s="444"/>
      <c r="U249" s="444"/>
      <c r="V249" s="444"/>
    </row>
    <row r="250">
      <c r="A250" s="434"/>
      <c r="B250" s="482" t="str">
        <f>HYPERLINK("https://drive.google.com/open?id=1yIT2z0r2RvmaOndwZJCRKtVeYm1pEjeM&amp;authuser=mehreen@woodenwick.com&amp;usp=drive_fs","ALT 7 ")</f>
        <v>ALT 7 </v>
      </c>
      <c r="C250" s="438" t="s">
        <v>1616</v>
      </c>
      <c r="D250" s="436"/>
      <c r="E250" s="436"/>
      <c r="F250" s="436"/>
      <c r="G250" s="437"/>
      <c r="H250" s="420"/>
      <c r="I250" s="437"/>
      <c r="J250" s="444"/>
      <c r="K250" s="444"/>
      <c r="L250" s="444"/>
      <c r="M250" s="444"/>
      <c r="N250" s="444"/>
      <c r="O250" s="444"/>
      <c r="P250" s="454"/>
      <c r="Q250" s="444"/>
      <c r="R250" s="445"/>
      <c r="S250" s="444"/>
      <c r="T250" s="444"/>
      <c r="U250" s="444"/>
      <c r="V250" s="444"/>
    </row>
    <row r="251">
      <c r="A251" s="434"/>
      <c r="B251" s="418" t="str">
        <f>HYPERLINK("https://drive.google.com/open?id=1kk-nvx2clKX2GY1Vib-QghYzCXQvnRCK&amp;authuser=mehreen@woodenwick.com&amp;usp=drive_fs","ALT 8")</f>
        <v>ALT 8</v>
      </c>
      <c r="C251" s="438" t="s">
        <v>1555</v>
      </c>
      <c r="D251" s="436"/>
      <c r="E251" s="436"/>
      <c r="F251" s="436"/>
      <c r="G251" s="437"/>
      <c r="H251" s="420"/>
      <c r="I251" s="437"/>
      <c r="J251" s="444"/>
      <c r="K251" s="444"/>
      <c r="L251" s="444"/>
      <c r="M251" s="444"/>
      <c r="N251" s="444"/>
      <c r="O251" s="444"/>
      <c r="P251" s="454"/>
      <c r="Q251" s="444"/>
      <c r="R251" s="445"/>
      <c r="S251" s="444"/>
      <c r="T251" s="444"/>
      <c r="U251" s="444"/>
      <c r="V251" s="444"/>
    </row>
    <row r="252">
      <c r="A252" s="434"/>
      <c r="B252" s="418" t="str">
        <f>HYPERLINK("https://drive.google.com/open?id=1l3tuViTixp5l6fMw-UmFIbTrSU1xKcvP&amp;authuser=mehreen@woodenwick.com&amp;usp=drive_fs","ALT 9")</f>
        <v>ALT 9</v>
      </c>
      <c r="C252" s="438" t="s">
        <v>2395</v>
      </c>
      <c r="D252" s="436"/>
      <c r="E252" s="436"/>
      <c r="F252" s="436"/>
      <c r="G252" s="437"/>
      <c r="H252" s="420"/>
      <c r="I252" s="437"/>
      <c r="J252" s="444"/>
      <c r="K252" s="444"/>
      <c r="L252" s="444"/>
      <c r="M252" s="444"/>
      <c r="N252" s="444"/>
      <c r="O252" s="444"/>
      <c r="P252" s="454"/>
      <c r="Q252" s="444"/>
      <c r="R252" s="445"/>
      <c r="S252" s="444"/>
      <c r="T252" s="444"/>
      <c r="U252" s="444"/>
      <c r="V252" s="444"/>
    </row>
    <row r="253">
      <c r="A253" s="434"/>
      <c r="B253" s="418" t="str">
        <f>HYPERLINK("https://drive.google.com/open?id=1lUAfObPo7cK3bq8QlOhJzKgJ3xn8KtIv&amp;authuser=mehreen@woodenwick.com&amp;usp=drive_fs","ALT 10")</f>
        <v>ALT 10</v>
      </c>
      <c r="C253" s="438" t="s">
        <v>2916</v>
      </c>
      <c r="D253" s="436"/>
      <c r="E253" s="436"/>
      <c r="F253" s="436"/>
      <c r="G253" s="437"/>
      <c r="H253" s="420"/>
      <c r="I253" s="437"/>
      <c r="J253" s="444"/>
      <c r="K253" s="444"/>
      <c r="L253" s="444"/>
      <c r="M253" s="444"/>
      <c r="N253" s="444"/>
      <c r="O253" s="444"/>
      <c r="P253" s="454"/>
      <c r="Q253" s="444"/>
      <c r="R253" s="445"/>
      <c r="S253" s="444"/>
      <c r="T253" s="444"/>
      <c r="U253" s="444"/>
      <c r="V253" s="444"/>
    </row>
    <row r="254">
      <c r="A254" s="434"/>
      <c r="B254" s="418" t="str">
        <f>HYPERLINK("https://drive.google.com/open?id=1lAOQzpPCB2s2ehhYjJfo7_Pyp0Rwsi6f&amp;authuser=mehreen@woodenwick.com&amp;usp=drive_fs","ALT 11")</f>
        <v>ALT 11</v>
      </c>
      <c r="C254" s="438" t="s">
        <v>3204</v>
      </c>
      <c r="D254" s="436"/>
      <c r="E254" s="436"/>
      <c r="F254" s="436"/>
      <c r="G254" s="437"/>
      <c r="H254" s="437"/>
      <c r="I254" s="437"/>
      <c r="J254" s="444"/>
      <c r="K254" s="444"/>
      <c r="L254" s="444"/>
      <c r="M254" s="444"/>
      <c r="N254" s="444"/>
      <c r="O254" s="444"/>
      <c r="P254" s="454"/>
      <c r="Q254" s="444"/>
      <c r="R254" s="445"/>
      <c r="S254" s="444"/>
      <c r="T254" s="444"/>
      <c r="U254" s="444"/>
      <c r="V254" s="444"/>
    </row>
    <row r="255">
      <c r="A255" s="417"/>
      <c r="B255" s="417"/>
      <c r="C255" s="444"/>
      <c r="D255" s="445"/>
      <c r="E255" s="444"/>
      <c r="F255" s="444"/>
      <c r="G255" s="446"/>
      <c r="H255" s="446"/>
      <c r="I255" s="446"/>
      <c r="J255" s="444"/>
      <c r="K255" s="444"/>
      <c r="L255" s="444"/>
      <c r="M255" s="444"/>
      <c r="N255" s="444"/>
      <c r="O255" s="444"/>
      <c r="P255" s="454"/>
      <c r="Q255" s="444"/>
      <c r="R255" s="445"/>
      <c r="S255" s="444"/>
      <c r="T255" s="444"/>
      <c r="U255" s="444"/>
      <c r="V255" s="444"/>
    </row>
    <row r="256">
      <c r="A256" s="474"/>
      <c r="B256" s="475" t="str">
        <f>HYPERLINK("https://drive.google.com/open?id=1klFvMClA7TERDdf3RtGvNW3MUQ8OdVMo&amp;authuser=mehreen@woodenwick.com&amp;usp=drive_fs","THUMBNAIL")</f>
        <v>THUMBNAIL</v>
      </c>
      <c r="C256" s="450"/>
      <c r="D256" s="448"/>
      <c r="E256" s="444"/>
      <c r="F256" s="444"/>
      <c r="G256" s="446"/>
      <c r="H256" s="446"/>
      <c r="I256" s="446"/>
      <c r="J256" s="444"/>
      <c r="K256" s="444"/>
      <c r="L256" s="444"/>
      <c r="M256" s="444"/>
      <c r="N256" s="444"/>
      <c r="O256" s="444"/>
      <c r="P256" s="454"/>
      <c r="Q256" s="444"/>
      <c r="R256" s="445"/>
      <c r="S256" s="444"/>
      <c r="T256" s="444"/>
      <c r="U256" s="444"/>
      <c r="V256" s="444"/>
    </row>
    <row r="257">
      <c r="A257" s="453"/>
      <c r="B257" s="453"/>
      <c r="C257" s="406"/>
      <c r="D257" s="448"/>
      <c r="E257" s="444"/>
      <c r="F257" s="444"/>
      <c r="G257" s="446"/>
      <c r="H257" s="446"/>
      <c r="I257" s="446"/>
      <c r="J257" s="444"/>
      <c r="K257" s="444"/>
      <c r="L257" s="444"/>
      <c r="M257" s="444"/>
      <c r="N257" s="444"/>
      <c r="O257" s="444"/>
      <c r="P257" s="454"/>
      <c r="Q257" s="444"/>
      <c r="R257" s="445"/>
      <c r="S257" s="444"/>
      <c r="T257" s="444"/>
      <c r="U257" s="444"/>
      <c r="V257" s="444"/>
    </row>
    <row r="258">
      <c r="A258" s="386"/>
      <c r="B258" s="386"/>
      <c r="C258" s="444"/>
      <c r="D258" s="444"/>
      <c r="E258" s="444"/>
      <c r="F258" s="444"/>
      <c r="G258" s="446"/>
      <c r="H258" s="446"/>
      <c r="I258" s="446"/>
      <c r="J258" s="444"/>
      <c r="K258" s="444"/>
      <c r="L258" s="444"/>
      <c r="M258" s="444"/>
      <c r="N258" s="444"/>
      <c r="O258" s="444"/>
      <c r="P258" s="454"/>
      <c r="Q258" s="444"/>
      <c r="R258" s="445"/>
      <c r="S258" s="444"/>
      <c r="T258" s="444"/>
      <c r="U258" s="444"/>
      <c r="V258" s="444"/>
    </row>
  </sheetData>
  <printOptions gridLines="1" horizontalCentered="1"/>
  <pageMargins bottom="0.75" footer="0.0" header="0.0" left="0.7" right="0.7" top="0.75"/>
  <pageSetup fitToHeight="0" cellComments="atEnd" orientation="portrait" pageOrder="overThenDow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1.22" defaultRowHeight="15.0"/>
  <cols>
    <col customWidth="1" min="2" max="2" width="37.33"/>
    <col customWidth="1" min="4" max="5" width="17.0"/>
    <col customWidth="1" min="6" max="6" width="35.0"/>
    <col customWidth="1" min="7" max="7" width="31.44"/>
    <col customWidth="1" min="8" max="8" width="30.44"/>
    <col customWidth="1" min="16" max="16" width="16.89"/>
    <col customWidth="1" min="17" max="17" width="19.78"/>
    <col customWidth="1" min="18" max="18" width="22.0"/>
    <col customWidth="1" min="19" max="19" width="14.33"/>
    <col customWidth="1" min="20" max="20" width="29.11"/>
    <col customWidth="1" min="21" max="22" width="31.78"/>
    <col customWidth="1" min="23" max="23" width="60.78"/>
    <col customWidth="1" min="24" max="24" width="29.56"/>
    <col customWidth="1" min="25" max="29" width="46.56"/>
  </cols>
  <sheetData>
    <row r="1">
      <c r="A1" s="295" t="s">
        <v>1185</v>
      </c>
      <c r="B1" s="295" t="s">
        <v>840</v>
      </c>
      <c r="C1" s="294" t="s">
        <v>394</v>
      </c>
      <c r="D1" s="294" t="s">
        <v>846</v>
      </c>
      <c r="E1" s="294" t="s">
        <v>841</v>
      </c>
      <c r="F1" s="296" t="s">
        <v>843</v>
      </c>
      <c r="G1" s="296" t="s">
        <v>844</v>
      </c>
      <c r="H1" s="294" t="s">
        <v>842</v>
      </c>
      <c r="I1" s="297" t="s">
        <v>851</v>
      </c>
      <c r="J1" s="297" t="s">
        <v>852</v>
      </c>
      <c r="K1" s="294" t="s">
        <v>1197</v>
      </c>
      <c r="L1" s="294" t="s">
        <v>1198</v>
      </c>
      <c r="M1" s="294" t="s">
        <v>853</v>
      </c>
      <c r="N1" s="294" t="s">
        <v>1200</v>
      </c>
      <c r="O1" s="294" t="s">
        <v>309</v>
      </c>
      <c r="P1" s="294" t="s">
        <v>375</v>
      </c>
      <c r="Q1" s="294" t="s">
        <v>3323</v>
      </c>
      <c r="R1" s="294" t="s">
        <v>845</v>
      </c>
      <c r="S1" s="294" t="s">
        <v>1204</v>
      </c>
      <c r="T1" s="299" t="s">
        <v>855</v>
      </c>
      <c r="U1" s="299" t="s">
        <v>3324</v>
      </c>
      <c r="V1" s="299" t="s">
        <v>1205</v>
      </c>
      <c r="W1" s="294" t="s">
        <v>400</v>
      </c>
      <c r="X1" s="294" t="s">
        <v>854</v>
      </c>
      <c r="Y1" s="201" t="s">
        <v>826</v>
      </c>
      <c r="Z1" s="200" t="s">
        <v>827</v>
      </c>
      <c r="AA1" s="200" t="s">
        <v>828</v>
      </c>
      <c r="AB1" s="200" t="s">
        <v>829</v>
      </c>
      <c r="AC1" s="294" t="s">
        <v>1206</v>
      </c>
    </row>
    <row r="2" ht="70.5" customHeight="1">
      <c r="A2" s="553" t="str">
        <f>HYPERLINK("https://drive.google.com/drive/folders/18fnwoXW8IxGM8rjbas4HE4OqZV5Uo4cE","ALL HERE")</f>
        <v>ALL HERE</v>
      </c>
      <c r="B2" s="554" t="s">
        <v>3325</v>
      </c>
      <c r="C2" s="555" t="b">
        <v>1</v>
      </c>
      <c r="D2" s="555">
        <v>1.0</v>
      </c>
      <c r="E2" s="555" t="s">
        <v>3326</v>
      </c>
      <c r="F2" s="556" t="s">
        <v>3327</v>
      </c>
      <c r="G2" s="556" t="s">
        <v>3328</v>
      </c>
      <c r="H2" s="557" t="s">
        <v>3329</v>
      </c>
      <c r="I2" s="558">
        <v>6.95</v>
      </c>
      <c r="J2" s="559">
        <v>0.0</v>
      </c>
      <c r="K2" s="560">
        <v>2698.88</v>
      </c>
      <c r="L2" s="560">
        <v>5097.88</v>
      </c>
      <c r="M2" s="555" t="s">
        <v>3330</v>
      </c>
      <c r="N2" s="555" t="s">
        <v>1217</v>
      </c>
      <c r="O2" s="561" t="s">
        <v>1347</v>
      </c>
      <c r="P2" s="561" t="s">
        <v>3331</v>
      </c>
      <c r="Q2" s="561" t="s">
        <v>3332</v>
      </c>
      <c r="R2" s="561" t="s">
        <v>3333</v>
      </c>
      <c r="S2" s="562" t="s">
        <v>3334</v>
      </c>
      <c r="T2" s="563" t="s">
        <v>3335</v>
      </c>
      <c r="U2" s="563" t="s">
        <v>3336</v>
      </c>
      <c r="V2" s="563" t="s">
        <v>1226</v>
      </c>
      <c r="W2" s="564" t="s">
        <v>3337</v>
      </c>
      <c r="X2" s="565" t="s">
        <v>3338</v>
      </c>
      <c r="Y2" s="566">
        <v>0.13</v>
      </c>
      <c r="Z2" s="566">
        <v>1.5</v>
      </c>
      <c r="AA2" s="566">
        <v>1.5</v>
      </c>
      <c r="AB2" s="566">
        <v>3.5</v>
      </c>
      <c r="AC2" s="566" t="s">
        <v>1231</v>
      </c>
    </row>
    <row r="3" ht="70.5" customHeight="1">
      <c r="A3" s="567"/>
      <c r="B3" s="554" t="s">
        <v>3325</v>
      </c>
      <c r="C3" s="555" t="b">
        <v>1</v>
      </c>
      <c r="D3" s="555">
        <v>1.0</v>
      </c>
      <c r="E3" s="555" t="s">
        <v>3339</v>
      </c>
      <c r="F3" s="556" t="s">
        <v>3327</v>
      </c>
      <c r="G3" s="556" t="s">
        <v>3328</v>
      </c>
      <c r="H3" s="557" t="s">
        <v>3340</v>
      </c>
      <c r="I3" s="558">
        <v>24.95</v>
      </c>
      <c r="J3" s="559">
        <v>0.0</v>
      </c>
      <c r="K3" s="560">
        <v>2698.88</v>
      </c>
      <c r="L3" s="560">
        <v>5097.88</v>
      </c>
      <c r="M3" s="555" t="s">
        <v>3341</v>
      </c>
      <c r="N3" s="555" t="s">
        <v>1217</v>
      </c>
      <c r="O3" s="561" t="s">
        <v>1347</v>
      </c>
      <c r="P3" s="561" t="s">
        <v>3331</v>
      </c>
      <c r="Q3" s="561" t="s">
        <v>3332</v>
      </c>
      <c r="R3" s="561" t="s">
        <v>3333</v>
      </c>
      <c r="S3" s="562" t="s">
        <v>3334</v>
      </c>
      <c r="T3" s="563" t="s">
        <v>3342</v>
      </c>
      <c r="U3" s="563" t="s">
        <v>3336</v>
      </c>
      <c r="V3" s="563" t="s">
        <v>1226</v>
      </c>
      <c r="W3" s="564" t="s">
        <v>3337</v>
      </c>
      <c r="X3" s="565" t="s">
        <v>3338</v>
      </c>
      <c r="Y3" s="566">
        <v>0.13</v>
      </c>
      <c r="Z3" s="566">
        <v>1.5</v>
      </c>
      <c r="AA3" s="566">
        <v>1.5</v>
      </c>
      <c r="AB3" s="566">
        <v>3.5</v>
      </c>
      <c r="AC3" s="566"/>
    </row>
    <row r="4" ht="70.5" customHeight="1">
      <c r="A4" s="567"/>
      <c r="B4" s="554" t="s">
        <v>3325</v>
      </c>
      <c r="C4" s="555" t="b">
        <v>1</v>
      </c>
      <c r="D4" s="555">
        <v>1.0</v>
      </c>
      <c r="E4" s="555" t="s">
        <v>3343</v>
      </c>
      <c r="F4" s="556" t="s">
        <v>3327</v>
      </c>
      <c r="G4" s="556" t="s">
        <v>3328</v>
      </c>
      <c r="H4" s="557" t="s">
        <v>3344</v>
      </c>
      <c r="I4" s="558">
        <v>119.95</v>
      </c>
      <c r="J4" s="559">
        <v>0.0</v>
      </c>
      <c r="K4" s="560">
        <v>2698.88</v>
      </c>
      <c r="L4" s="560">
        <v>5097.88</v>
      </c>
      <c r="M4" s="555" t="s">
        <v>3345</v>
      </c>
      <c r="N4" s="555" t="s">
        <v>1217</v>
      </c>
      <c r="O4" s="561" t="s">
        <v>1347</v>
      </c>
      <c r="P4" s="561" t="s">
        <v>3331</v>
      </c>
      <c r="Q4" s="561" t="s">
        <v>3332</v>
      </c>
      <c r="R4" s="561" t="s">
        <v>3333</v>
      </c>
      <c r="S4" s="562" t="s">
        <v>3334</v>
      </c>
      <c r="T4" s="563" t="s">
        <v>3335</v>
      </c>
      <c r="U4" s="563" t="s">
        <v>3336</v>
      </c>
      <c r="V4" s="563" t="s">
        <v>1226</v>
      </c>
      <c r="W4" s="564" t="s">
        <v>3337</v>
      </c>
      <c r="X4" s="565" t="s">
        <v>3338</v>
      </c>
      <c r="Y4" s="566">
        <v>1.0</v>
      </c>
      <c r="Z4" s="566">
        <v>3.0</v>
      </c>
      <c r="AA4" s="566">
        <v>3.0</v>
      </c>
      <c r="AB4" s="566">
        <v>6.5</v>
      </c>
      <c r="AC4" s="566"/>
    </row>
    <row r="5" ht="70.5" customHeight="1">
      <c r="A5" s="567"/>
      <c r="B5" s="554" t="s">
        <v>3325</v>
      </c>
      <c r="C5" s="555" t="b">
        <v>1</v>
      </c>
      <c r="D5" s="555">
        <v>1.0</v>
      </c>
      <c r="E5" s="555" t="s">
        <v>3346</v>
      </c>
      <c r="F5" s="556" t="s">
        <v>3327</v>
      </c>
      <c r="G5" s="556" t="s">
        <v>3328</v>
      </c>
      <c r="H5" s="557" t="s">
        <v>3347</v>
      </c>
      <c r="I5" s="560">
        <v>951.5</v>
      </c>
      <c r="J5" s="559">
        <v>0.0</v>
      </c>
      <c r="K5" s="560">
        <v>2698.88</v>
      </c>
      <c r="L5" s="560">
        <v>5097.88</v>
      </c>
      <c r="M5" s="555" t="s">
        <v>3348</v>
      </c>
      <c r="N5" s="555" t="s">
        <v>1217</v>
      </c>
      <c r="O5" s="561" t="s">
        <v>1347</v>
      </c>
      <c r="P5" s="561" t="s">
        <v>3331</v>
      </c>
      <c r="Q5" s="561" t="s">
        <v>3332</v>
      </c>
      <c r="R5" s="561" t="s">
        <v>3333</v>
      </c>
      <c r="S5" s="562" t="s">
        <v>3334</v>
      </c>
      <c r="T5" s="563" t="s">
        <v>3335</v>
      </c>
      <c r="U5" s="563" t="s">
        <v>3336</v>
      </c>
      <c r="V5" s="563" t="s">
        <v>1226</v>
      </c>
      <c r="W5" s="564" t="s">
        <v>3337</v>
      </c>
      <c r="X5" s="565" t="s">
        <v>3338</v>
      </c>
      <c r="Y5" s="566">
        <v>8.25</v>
      </c>
      <c r="Z5" s="566">
        <v>7.0</v>
      </c>
      <c r="AA5" s="566">
        <v>5.0</v>
      </c>
      <c r="AB5" s="566">
        <v>11.0</v>
      </c>
      <c r="AC5" s="566"/>
    </row>
    <row r="6" ht="60.75" customHeight="1">
      <c r="A6" s="304"/>
      <c r="B6" s="313" t="s">
        <v>3349</v>
      </c>
      <c r="C6" s="303" t="b">
        <v>1</v>
      </c>
      <c r="D6" s="303">
        <v>2.0</v>
      </c>
      <c r="E6" s="303" t="s">
        <v>3350</v>
      </c>
      <c r="F6" s="375" t="s">
        <v>3351</v>
      </c>
      <c r="G6" s="375" t="s">
        <v>3352</v>
      </c>
      <c r="H6" s="568" t="s">
        <v>3353</v>
      </c>
      <c r="I6" s="307">
        <v>4.95</v>
      </c>
      <c r="J6" s="559">
        <v>0.0</v>
      </c>
      <c r="K6" s="315">
        <v>1573.88</v>
      </c>
      <c r="L6" s="315">
        <v>2972.88</v>
      </c>
      <c r="M6" s="555" t="s">
        <v>3330</v>
      </c>
      <c r="N6" s="303" t="s">
        <v>1217</v>
      </c>
      <c r="O6" s="307" t="s">
        <v>3354</v>
      </c>
      <c r="P6" s="307" t="s">
        <v>3355</v>
      </c>
      <c r="Q6" s="307" t="s">
        <v>3356</v>
      </c>
      <c r="R6" s="307" t="s">
        <v>3357</v>
      </c>
      <c r="S6" s="308" t="s">
        <v>3358</v>
      </c>
      <c r="T6" s="316" t="s">
        <v>3359</v>
      </c>
      <c r="U6" s="309" t="s">
        <v>3360</v>
      </c>
      <c r="V6" s="309" t="s">
        <v>1226</v>
      </c>
      <c r="W6" s="310" t="s">
        <v>3361</v>
      </c>
      <c r="X6" s="310" t="s">
        <v>3362</v>
      </c>
      <c r="Y6" s="566">
        <v>0.13</v>
      </c>
      <c r="Z6" s="566">
        <v>1.5</v>
      </c>
      <c r="AA6" s="566">
        <v>1.5</v>
      </c>
      <c r="AB6" s="566">
        <v>3.5</v>
      </c>
      <c r="AC6" s="312" t="s">
        <v>1252</v>
      </c>
    </row>
    <row r="7" ht="60.75" customHeight="1">
      <c r="A7" s="304"/>
      <c r="B7" s="313" t="s">
        <v>3349</v>
      </c>
      <c r="C7" s="303" t="b">
        <v>1</v>
      </c>
      <c r="D7" s="303">
        <v>2.0</v>
      </c>
      <c r="E7" s="303" t="s">
        <v>3363</v>
      </c>
      <c r="F7" s="375" t="s">
        <v>3351</v>
      </c>
      <c r="G7" s="375" t="s">
        <v>3352</v>
      </c>
      <c r="H7" s="568" t="s">
        <v>3364</v>
      </c>
      <c r="I7" s="305">
        <v>12.95</v>
      </c>
      <c r="J7" s="559">
        <v>0.0</v>
      </c>
      <c r="K7" s="315">
        <v>1573.88</v>
      </c>
      <c r="L7" s="315">
        <v>2972.88</v>
      </c>
      <c r="M7" s="555" t="s">
        <v>3341</v>
      </c>
      <c r="N7" s="303" t="s">
        <v>1217</v>
      </c>
      <c r="O7" s="307" t="s">
        <v>3354</v>
      </c>
      <c r="P7" s="307" t="s">
        <v>3355</v>
      </c>
      <c r="Q7" s="307" t="s">
        <v>3356</v>
      </c>
      <c r="R7" s="307" t="s">
        <v>3357</v>
      </c>
      <c r="S7" s="308" t="s">
        <v>3358</v>
      </c>
      <c r="T7" s="316" t="s">
        <v>3359</v>
      </c>
      <c r="U7" s="309" t="s">
        <v>3360</v>
      </c>
      <c r="V7" s="309" t="s">
        <v>1226</v>
      </c>
      <c r="W7" s="310" t="s">
        <v>3361</v>
      </c>
      <c r="X7" s="310" t="s">
        <v>3362</v>
      </c>
      <c r="Y7" s="566">
        <v>0.13</v>
      </c>
      <c r="Z7" s="566">
        <v>1.5</v>
      </c>
      <c r="AA7" s="566">
        <v>1.5</v>
      </c>
      <c r="AB7" s="566">
        <v>3.5</v>
      </c>
      <c r="AC7" s="312"/>
    </row>
    <row r="8" ht="60.75" customHeight="1">
      <c r="A8" s="304"/>
      <c r="B8" s="313" t="s">
        <v>3349</v>
      </c>
      <c r="C8" s="303" t="b">
        <v>1</v>
      </c>
      <c r="D8" s="303">
        <v>2.0</v>
      </c>
      <c r="E8" s="303" t="s">
        <v>3365</v>
      </c>
      <c r="F8" s="375" t="s">
        <v>3351</v>
      </c>
      <c r="G8" s="375" t="s">
        <v>3352</v>
      </c>
      <c r="H8" s="568" t="s">
        <v>3366</v>
      </c>
      <c r="I8" s="305">
        <v>69.95</v>
      </c>
      <c r="J8" s="559">
        <v>0.0</v>
      </c>
      <c r="K8" s="315">
        <v>1573.88</v>
      </c>
      <c r="L8" s="315">
        <v>2972.88</v>
      </c>
      <c r="M8" s="555" t="s">
        <v>3345</v>
      </c>
      <c r="N8" s="303" t="s">
        <v>1217</v>
      </c>
      <c r="O8" s="307" t="s">
        <v>3354</v>
      </c>
      <c r="P8" s="307" t="s">
        <v>3355</v>
      </c>
      <c r="Q8" s="307" t="s">
        <v>3356</v>
      </c>
      <c r="R8" s="307" t="s">
        <v>3357</v>
      </c>
      <c r="S8" s="308" t="s">
        <v>3358</v>
      </c>
      <c r="T8" s="316" t="s">
        <v>3359</v>
      </c>
      <c r="U8" s="309" t="s">
        <v>3360</v>
      </c>
      <c r="V8" s="309" t="s">
        <v>1226</v>
      </c>
      <c r="W8" s="310" t="s">
        <v>3361</v>
      </c>
      <c r="X8" s="310" t="s">
        <v>3362</v>
      </c>
      <c r="Y8" s="566">
        <v>1.0</v>
      </c>
      <c r="Z8" s="566">
        <v>3.0</v>
      </c>
      <c r="AA8" s="566">
        <v>3.0</v>
      </c>
      <c r="AB8" s="566">
        <v>6.5</v>
      </c>
      <c r="AC8" s="312"/>
    </row>
    <row r="9" ht="60.75" customHeight="1">
      <c r="A9" s="304"/>
      <c r="B9" s="313" t="s">
        <v>3349</v>
      </c>
      <c r="C9" s="303" t="b">
        <v>1</v>
      </c>
      <c r="D9" s="303">
        <v>2.0</v>
      </c>
      <c r="E9" s="303" t="s">
        <v>3367</v>
      </c>
      <c r="F9" s="375" t="s">
        <v>3351</v>
      </c>
      <c r="G9" s="375" t="s">
        <v>3352</v>
      </c>
      <c r="H9" s="568" t="s">
        <v>3368</v>
      </c>
      <c r="I9" s="315">
        <v>554.88</v>
      </c>
      <c r="J9" s="559">
        <v>0.0</v>
      </c>
      <c r="K9" s="315">
        <v>1573.88</v>
      </c>
      <c r="L9" s="315">
        <v>2972.88</v>
      </c>
      <c r="M9" s="555" t="s">
        <v>3348</v>
      </c>
      <c r="N9" s="303" t="s">
        <v>1217</v>
      </c>
      <c r="O9" s="307" t="s">
        <v>3354</v>
      </c>
      <c r="P9" s="307" t="s">
        <v>3355</v>
      </c>
      <c r="Q9" s="307" t="s">
        <v>3356</v>
      </c>
      <c r="R9" s="307" t="s">
        <v>3357</v>
      </c>
      <c r="S9" s="308" t="s">
        <v>3358</v>
      </c>
      <c r="T9" s="316" t="s">
        <v>3359</v>
      </c>
      <c r="U9" s="309" t="s">
        <v>3360</v>
      </c>
      <c r="V9" s="309" t="s">
        <v>1226</v>
      </c>
      <c r="W9" s="310" t="s">
        <v>3361</v>
      </c>
      <c r="X9" s="310" t="s">
        <v>3362</v>
      </c>
      <c r="Y9" s="566">
        <v>8.25</v>
      </c>
      <c r="Z9" s="566">
        <v>7.0</v>
      </c>
      <c r="AA9" s="566">
        <v>5.0</v>
      </c>
      <c r="AB9" s="566">
        <v>11.0</v>
      </c>
      <c r="AC9" s="312"/>
    </row>
    <row r="10" ht="54.75" customHeight="1">
      <c r="A10" s="554"/>
      <c r="B10" s="554" t="s">
        <v>3369</v>
      </c>
      <c r="C10" s="555" t="b">
        <v>1</v>
      </c>
      <c r="D10" s="555">
        <v>3.0</v>
      </c>
      <c r="E10" s="555" t="s">
        <v>3370</v>
      </c>
      <c r="F10" s="556" t="s">
        <v>3371</v>
      </c>
      <c r="G10" s="556" t="s">
        <v>3372</v>
      </c>
      <c r="H10" s="557" t="s">
        <v>3373</v>
      </c>
      <c r="I10" s="558">
        <v>3.95</v>
      </c>
      <c r="J10" s="559">
        <v>0.0</v>
      </c>
      <c r="K10" s="569">
        <v>673.88</v>
      </c>
      <c r="L10" s="569">
        <v>1272.88</v>
      </c>
      <c r="M10" s="555" t="s">
        <v>3330</v>
      </c>
      <c r="N10" s="555" t="s">
        <v>1217</v>
      </c>
      <c r="O10" s="561" t="s">
        <v>3374</v>
      </c>
      <c r="P10" s="561" t="s">
        <v>3331</v>
      </c>
      <c r="Q10" s="561" t="s">
        <v>3375</v>
      </c>
      <c r="R10" s="561" t="s">
        <v>3376</v>
      </c>
      <c r="S10" s="562" t="s">
        <v>3377</v>
      </c>
      <c r="T10" s="563" t="s">
        <v>3378</v>
      </c>
      <c r="U10" s="563" t="s">
        <v>3379</v>
      </c>
      <c r="V10" s="563" t="s">
        <v>1226</v>
      </c>
      <c r="W10" s="570" t="s">
        <v>3380</v>
      </c>
      <c r="X10" s="565" t="s">
        <v>3381</v>
      </c>
      <c r="Y10" s="566">
        <v>0.13</v>
      </c>
      <c r="Z10" s="566">
        <v>1.5</v>
      </c>
      <c r="AA10" s="566">
        <v>1.5</v>
      </c>
      <c r="AB10" s="566">
        <v>3.5</v>
      </c>
      <c r="AC10" s="566" t="s">
        <v>1252</v>
      </c>
    </row>
    <row r="11" ht="54.75" customHeight="1">
      <c r="A11" s="554"/>
      <c r="B11" s="554" t="s">
        <v>3369</v>
      </c>
      <c r="C11" s="555" t="b">
        <v>1</v>
      </c>
      <c r="D11" s="555">
        <v>3.0</v>
      </c>
      <c r="E11" s="555" t="s">
        <v>3382</v>
      </c>
      <c r="F11" s="556" t="s">
        <v>3371</v>
      </c>
      <c r="G11" s="556" t="s">
        <v>3372</v>
      </c>
      <c r="H11" s="557" t="s">
        <v>3383</v>
      </c>
      <c r="I11" s="558">
        <v>8.95</v>
      </c>
      <c r="J11" s="559">
        <v>0.0</v>
      </c>
      <c r="K11" s="569">
        <v>673.88</v>
      </c>
      <c r="L11" s="569">
        <v>1272.88</v>
      </c>
      <c r="M11" s="555" t="s">
        <v>3341</v>
      </c>
      <c r="N11" s="555" t="s">
        <v>1217</v>
      </c>
      <c r="O11" s="561" t="s">
        <v>3374</v>
      </c>
      <c r="P11" s="561" t="s">
        <v>3331</v>
      </c>
      <c r="Q11" s="561" t="s">
        <v>3375</v>
      </c>
      <c r="R11" s="561" t="s">
        <v>3376</v>
      </c>
      <c r="S11" s="562" t="s">
        <v>3377</v>
      </c>
      <c r="T11" s="563" t="s">
        <v>3378</v>
      </c>
      <c r="U11" s="563" t="s">
        <v>3379</v>
      </c>
      <c r="V11" s="563" t="s">
        <v>1226</v>
      </c>
      <c r="W11" s="570" t="s">
        <v>3380</v>
      </c>
      <c r="X11" s="565" t="s">
        <v>3381</v>
      </c>
      <c r="Y11" s="566">
        <v>0.13</v>
      </c>
      <c r="Z11" s="566">
        <v>1.5</v>
      </c>
      <c r="AA11" s="566">
        <v>1.5</v>
      </c>
      <c r="AB11" s="566">
        <v>3.5</v>
      </c>
      <c r="AC11" s="566"/>
    </row>
    <row r="12" ht="54.75" customHeight="1">
      <c r="A12" s="554"/>
      <c r="B12" s="554" t="s">
        <v>3369</v>
      </c>
      <c r="C12" s="555" t="b">
        <v>1</v>
      </c>
      <c r="D12" s="555">
        <v>3.0</v>
      </c>
      <c r="E12" s="555" t="s">
        <v>3384</v>
      </c>
      <c r="F12" s="556" t="s">
        <v>3371</v>
      </c>
      <c r="G12" s="556" t="s">
        <v>3372</v>
      </c>
      <c r="H12" s="557" t="s">
        <v>3385</v>
      </c>
      <c r="I12" s="558">
        <v>29.95</v>
      </c>
      <c r="J12" s="559">
        <v>0.0</v>
      </c>
      <c r="K12" s="569">
        <v>673.88</v>
      </c>
      <c r="L12" s="569">
        <v>1272.88</v>
      </c>
      <c r="M12" s="555" t="s">
        <v>3345</v>
      </c>
      <c r="N12" s="555" t="s">
        <v>1217</v>
      </c>
      <c r="O12" s="561" t="s">
        <v>3374</v>
      </c>
      <c r="P12" s="561" t="s">
        <v>3331</v>
      </c>
      <c r="Q12" s="561" t="s">
        <v>3375</v>
      </c>
      <c r="R12" s="561" t="s">
        <v>3376</v>
      </c>
      <c r="S12" s="562" t="s">
        <v>3377</v>
      </c>
      <c r="T12" s="563" t="s">
        <v>3378</v>
      </c>
      <c r="U12" s="563" t="s">
        <v>3379</v>
      </c>
      <c r="V12" s="563" t="s">
        <v>1226</v>
      </c>
      <c r="W12" s="570" t="s">
        <v>3380</v>
      </c>
      <c r="X12" s="565" t="s">
        <v>3381</v>
      </c>
      <c r="Y12" s="566">
        <v>1.0</v>
      </c>
      <c r="Z12" s="566">
        <v>3.0</v>
      </c>
      <c r="AA12" s="566">
        <v>3.0</v>
      </c>
      <c r="AB12" s="566">
        <v>6.5</v>
      </c>
      <c r="AC12" s="566"/>
    </row>
    <row r="13" ht="54.75" customHeight="1">
      <c r="A13" s="554"/>
      <c r="B13" s="554" t="s">
        <v>3369</v>
      </c>
      <c r="C13" s="555" t="b">
        <v>1</v>
      </c>
      <c r="D13" s="555">
        <v>3.0</v>
      </c>
      <c r="E13" s="555" t="s">
        <v>3386</v>
      </c>
      <c r="F13" s="556" t="s">
        <v>3371</v>
      </c>
      <c r="G13" s="556" t="s">
        <v>3372</v>
      </c>
      <c r="H13" s="557" t="s">
        <v>3387</v>
      </c>
      <c r="I13" s="569">
        <v>237.58</v>
      </c>
      <c r="J13" s="559">
        <v>0.0</v>
      </c>
      <c r="K13" s="569">
        <v>673.88</v>
      </c>
      <c r="L13" s="569">
        <v>1272.88</v>
      </c>
      <c r="M13" s="555" t="s">
        <v>3348</v>
      </c>
      <c r="N13" s="555" t="s">
        <v>1217</v>
      </c>
      <c r="O13" s="561" t="s">
        <v>3374</v>
      </c>
      <c r="P13" s="561" t="s">
        <v>3331</v>
      </c>
      <c r="Q13" s="561" t="s">
        <v>3375</v>
      </c>
      <c r="R13" s="561" t="s">
        <v>3376</v>
      </c>
      <c r="S13" s="562" t="s">
        <v>3377</v>
      </c>
      <c r="T13" s="563" t="s">
        <v>3378</v>
      </c>
      <c r="U13" s="563" t="s">
        <v>3379</v>
      </c>
      <c r="V13" s="563" t="s">
        <v>1226</v>
      </c>
      <c r="W13" s="570" t="s">
        <v>3380</v>
      </c>
      <c r="X13" s="565" t="s">
        <v>3381</v>
      </c>
      <c r="Y13" s="566">
        <v>8.25</v>
      </c>
      <c r="Z13" s="566">
        <v>7.0</v>
      </c>
      <c r="AA13" s="566">
        <v>5.0</v>
      </c>
      <c r="AB13" s="566">
        <v>11.0</v>
      </c>
      <c r="AC13" s="566"/>
    </row>
    <row r="14" ht="51.0" customHeight="1">
      <c r="A14" s="304"/>
      <c r="B14" s="313" t="s">
        <v>3388</v>
      </c>
      <c r="C14" s="303" t="b">
        <v>1</v>
      </c>
      <c r="D14" s="304">
        <v>4.0</v>
      </c>
      <c r="E14" s="304" t="s">
        <v>3389</v>
      </c>
      <c r="F14" s="375" t="s">
        <v>3390</v>
      </c>
      <c r="G14" s="375" t="s">
        <v>3391</v>
      </c>
      <c r="H14" s="568" t="s">
        <v>3392</v>
      </c>
      <c r="I14" s="305">
        <v>4.95</v>
      </c>
      <c r="J14" s="559">
        <v>0.0</v>
      </c>
      <c r="K14" s="315">
        <v>1573.88</v>
      </c>
      <c r="L14" s="315">
        <v>2972.88</v>
      </c>
      <c r="M14" s="555" t="s">
        <v>3330</v>
      </c>
      <c r="N14" s="303" t="s">
        <v>1217</v>
      </c>
      <c r="O14" s="307" t="s">
        <v>3393</v>
      </c>
      <c r="P14" s="307" t="s">
        <v>3394</v>
      </c>
      <c r="Q14" s="307" t="s">
        <v>3395</v>
      </c>
      <c r="R14" s="307" t="s">
        <v>3396</v>
      </c>
      <c r="S14" s="308" t="s">
        <v>3397</v>
      </c>
      <c r="T14" s="317" t="s">
        <v>3398</v>
      </c>
      <c r="U14" s="309" t="s">
        <v>3399</v>
      </c>
      <c r="V14" s="309" t="s">
        <v>1226</v>
      </c>
      <c r="W14" s="310" t="s">
        <v>3400</v>
      </c>
      <c r="X14" s="310" t="s">
        <v>3401</v>
      </c>
      <c r="Y14" s="566">
        <v>0.13</v>
      </c>
      <c r="Z14" s="566">
        <v>1.5</v>
      </c>
      <c r="AA14" s="566">
        <v>1.5</v>
      </c>
      <c r="AB14" s="566">
        <v>3.5</v>
      </c>
      <c r="AC14" s="312" t="s">
        <v>1252</v>
      </c>
    </row>
    <row r="15" ht="51.0" customHeight="1">
      <c r="A15" s="304"/>
      <c r="B15" s="313" t="s">
        <v>3388</v>
      </c>
      <c r="C15" s="303" t="b">
        <v>1</v>
      </c>
      <c r="D15" s="304">
        <v>4.0</v>
      </c>
      <c r="E15" s="304" t="s">
        <v>3402</v>
      </c>
      <c r="F15" s="375" t="s">
        <v>3390</v>
      </c>
      <c r="G15" s="375" t="s">
        <v>3391</v>
      </c>
      <c r="H15" s="568" t="s">
        <v>3403</v>
      </c>
      <c r="I15" s="305">
        <v>12.95</v>
      </c>
      <c r="J15" s="559">
        <v>0.0</v>
      </c>
      <c r="K15" s="315">
        <v>1573.88</v>
      </c>
      <c r="L15" s="315">
        <v>2972.88</v>
      </c>
      <c r="M15" s="555" t="s">
        <v>3341</v>
      </c>
      <c r="N15" s="303" t="s">
        <v>1217</v>
      </c>
      <c r="O15" s="307" t="s">
        <v>3393</v>
      </c>
      <c r="P15" s="307" t="s">
        <v>3394</v>
      </c>
      <c r="Q15" s="307" t="s">
        <v>3395</v>
      </c>
      <c r="R15" s="307" t="s">
        <v>3396</v>
      </c>
      <c r="S15" s="308" t="s">
        <v>3397</v>
      </c>
      <c r="T15" s="317" t="s">
        <v>3398</v>
      </c>
      <c r="U15" s="309" t="s">
        <v>3399</v>
      </c>
      <c r="V15" s="309" t="s">
        <v>1226</v>
      </c>
      <c r="W15" s="310" t="s">
        <v>3400</v>
      </c>
      <c r="X15" s="310" t="s">
        <v>3401</v>
      </c>
      <c r="Y15" s="566">
        <v>0.13</v>
      </c>
      <c r="Z15" s="566">
        <v>1.5</v>
      </c>
      <c r="AA15" s="566">
        <v>1.5</v>
      </c>
      <c r="AB15" s="566">
        <v>3.5</v>
      </c>
      <c r="AC15" s="312"/>
    </row>
    <row r="16" ht="51.0" customHeight="1">
      <c r="A16" s="304"/>
      <c r="B16" s="313" t="s">
        <v>3388</v>
      </c>
      <c r="C16" s="303" t="b">
        <v>1</v>
      </c>
      <c r="D16" s="304">
        <v>4.0</v>
      </c>
      <c r="E16" s="304" t="s">
        <v>3404</v>
      </c>
      <c r="F16" s="375" t="s">
        <v>3390</v>
      </c>
      <c r="G16" s="375" t="s">
        <v>3391</v>
      </c>
      <c r="H16" s="568" t="s">
        <v>3405</v>
      </c>
      <c r="I16" s="305">
        <v>69.95</v>
      </c>
      <c r="J16" s="559">
        <v>0.0</v>
      </c>
      <c r="K16" s="315">
        <v>1573.88</v>
      </c>
      <c r="L16" s="315">
        <v>2972.88</v>
      </c>
      <c r="M16" s="555" t="s">
        <v>3345</v>
      </c>
      <c r="N16" s="303" t="s">
        <v>1217</v>
      </c>
      <c r="O16" s="307" t="s">
        <v>3393</v>
      </c>
      <c r="P16" s="307" t="s">
        <v>3394</v>
      </c>
      <c r="Q16" s="307" t="s">
        <v>3395</v>
      </c>
      <c r="R16" s="307" t="s">
        <v>3396</v>
      </c>
      <c r="S16" s="308" t="s">
        <v>3397</v>
      </c>
      <c r="T16" s="317" t="s">
        <v>3398</v>
      </c>
      <c r="U16" s="309" t="s">
        <v>3399</v>
      </c>
      <c r="V16" s="309" t="s">
        <v>1226</v>
      </c>
      <c r="W16" s="310" t="s">
        <v>3400</v>
      </c>
      <c r="X16" s="310" t="s">
        <v>3401</v>
      </c>
      <c r="Y16" s="566">
        <v>1.0</v>
      </c>
      <c r="Z16" s="566">
        <v>3.0</v>
      </c>
      <c r="AA16" s="566">
        <v>3.0</v>
      </c>
      <c r="AB16" s="566">
        <v>6.5</v>
      </c>
      <c r="AC16" s="312"/>
    </row>
    <row r="17" ht="51.0" customHeight="1">
      <c r="A17" s="304"/>
      <c r="B17" s="313" t="s">
        <v>3388</v>
      </c>
      <c r="C17" s="303" t="b">
        <v>1</v>
      </c>
      <c r="D17" s="304">
        <v>4.0</v>
      </c>
      <c r="E17" s="304" t="s">
        <v>3406</v>
      </c>
      <c r="F17" s="375" t="s">
        <v>3390</v>
      </c>
      <c r="G17" s="375" t="s">
        <v>3391</v>
      </c>
      <c r="H17" s="568" t="s">
        <v>3407</v>
      </c>
      <c r="I17" s="315">
        <v>554.88</v>
      </c>
      <c r="J17" s="559">
        <v>0.0</v>
      </c>
      <c r="K17" s="315">
        <v>1573.88</v>
      </c>
      <c r="L17" s="315">
        <v>2972.88</v>
      </c>
      <c r="M17" s="555" t="s">
        <v>3348</v>
      </c>
      <c r="N17" s="303" t="s">
        <v>1217</v>
      </c>
      <c r="O17" s="307" t="s">
        <v>3393</v>
      </c>
      <c r="P17" s="307" t="s">
        <v>3394</v>
      </c>
      <c r="Q17" s="307" t="s">
        <v>3395</v>
      </c>
      <c r="R17" s="307" t="s">
        <v>3396</v>
      </c>
      <c r="S17" s="308" t="s">
        <v>3397</v>
      </c>
      <c r="T17" s="317" t="s">
        <v>3398</v>
      </c>
      <c r="U17" s="309" t="s">
        <v>3399</v>
      </c>
      <c r="V17" s="309" t="s">
        <v>1226</v>
      </c>
      <c r="W17" s="310" t="s">
        <v>3400</v>
      </c>
      <c r="X17" s="310" t="s">
        <v>3401</v>
      </c>
      <c r="Y17" s="566">
        <v>8.25</v>
      </c>
      <c r="Z17" s="566">
        <v>7.0</v>
      </c>
      <c r="AA17" s="566">
        <v>5.0</v>
      </c>
      <c r="AB17" s="566">
        <v>11.0</v>
      </c>
      <c r="AC17" s="312"/>
    </row>
    <row r="18" ht="54.75" customHeight="1">
      <c r="A18" s="554"/>
      <c r="B18" s="570" t="s">
        <v>3408</v>
      </c>
      <c r="C18" s="555" t="b">
        <v>1</v>
      </c>
      <c r="D18" s="555">
        <v>5.0</v>
      </c>
      <c r="E18" s="555" t="s">
        <v>3409</v>
      </c>
      <c r="F18" s="556" t="s">
        <v>3410</v>
      </c>
      <c r="G18" s="571" t="s">
        <v>3411</v>
      </c>
      <c r="H18" s="572" t="s">
        <v>3412</v>
      </c>
      <c r="I18" s="558">
        <v>3.95</v>
      </c>
      <c r="J18" s="559">
        <v>0.0</v>
      </c>
      <c r="K18" s="569">
        <v>673.88</v>
      </c>
      <c r="L18" s="569">
        <v>1272.88</v>
      </c>
      <c r="M18" s="555" t="s">
        <v>3330</v>
      </c>
      <c r="N18" s="555" t="s">
        <v>1217</v>
      </c>
      <c r="O18" s="561" t="s">
        <v>83</v>
      </c>
      <c r="P18" s="561" t="s">
        <v>3394</v>
      </c>
      <c r="Q18" s="561" t="s">
        <v>3332</v>
      </c>
      <c r="R18" s="561" t="s">
        <v>3413</v>
      </c>
      <c r="S18" s="561" t="s">
        <v>2349</v>
      </c>
      <c r="T18" s="563" t="s">
        <v>3414</v>
      </c>
      <c r="U18" s="563" t="s">
        <v>3415</v>
      </c>
      <c r="V18" s="563" t="s">
        <v>1226</v>
      </c>
      <c r="W18" s="570" t="s">
        <v>3416</v>
      </c>
      <c r="X18" s="570" t="s">
        <v>3417</v>
      </c>
      <c r="Y18" s="566">
        <v>0.13</v>
      </c>
      <c r="Z18" s="566">
        <v>1.5</v>
      </c>
      <c r="AA18" s="566">
        <v>1.5</v>
      </c>
      <c r="AB18" s="566">
        <v>3.5</v>
      </c>
      <c r="AC18" s="566" t="s">
        <v>1252</v>
      </c>
    </row>
    <row r="19" ht="54.75" customHeight="1">
      <c r="A19" s="554"/>
      <c r="B19" s="570" t="s">
        <v>3408</v>
      </c>
      <c r="C19" s="555" t="b">
        <v>1</v>
      </c>
      <c r="D19" s="555">
        <v>5.0</v>
      </c>
      <c r="E19" s="555" t="s">
        <v>3418</v>
      </c>
      <c r="F19" s="556" t="s">
        <v>3410</v>
      </c>
      <c r="G19" s="571" t="s">
        <v>3411</v>
      </c>
      <c r="H19" s="572" t="s">
        <v>3419</v>
      </c>
      <c r="I19" s="558">
        <v>7.95</v>
      </c>
      <c r="J19" s="559">
        <v>0.0</v>
      </c>
      <c r="K19" s="569">
        <v>673.88</v>
      </c>
      <c r="L19" s="569">
        <v>1272.88</v>
      </c>
      <c r="M19" s="555" t="s">
        <v>3341</v>
      </c>
      <c r="N19" s="555" t="s">
        <v>1217</v>
      </c>
      <c r="O19" s="561" t="s">
        <v>83</v>
      </c>
      <c r="P19" s="561" t="s">
        <v>3394</v>
      </c>
      <c r="Q19" s="561" t="s">
        <v>3332</v>
      </c>
      <c r="R19" s="561" t="s">
        <v>3413</v>
      </c>
      <c r="S19" s="561" t="s">
        <v>2349</v>
      </c>
      <c r="T19" s="563" t="s">
        <v>3414</v>
      </c>
      <c r="U19" s="563" t="s">
        <v>3415</v>
      </c>
      <c r="V19" s="563" t="s">
        <v>1226</v>
      </c>
      <c r="W19" s="570" t="s">
        <v>3416</v>
      </c>
      <c r="X19" s="570" t="s">
        <v>3417</v>
      </c>
      <c r="Y19" s="566">
        <v>0.13</v>
      </c>
      <c r="Z19" s="566">
        <v>1.5</v>
      </c>
      <c r="AA19" s="566">
        <v>1.5</v>
      </c>
      <c r="AB19" s="566">
        <v>3.5</v>
      </c>
      <c r="AC19" s="566"/>
    </row>
    <row r="20" ht="54.75" customHeight="1">
      <c r="A20" s="554"/>
      <c r="B20" s="570" t="s">
        <v>3408</v>
      </c>
      <c r="C20" s="555" t="b">
        <v>1</v>
      </c>
      <c r="D20" s="555">
        <v>5.0</v>
      </c>
      <c r="E20" s="555" t="s">
        <v>3420</v>
      </c>
      <c r="F20" s="556" t="s">
        <v>3410</v>
      </c>
      <c r="G20" s="571" t="s">
        <v>3411</v>
      </c>
      <c r="H20" s="572" t="s">
        <v>3421</v>
      </c>
      <c r="I20" s="558">
        <v>29.95</v>
      </c>
      <c r="J20" s="559">
        <v>0.0</v>
      </c>
      <c r="K20" s="569">
        <v>673.88</v>
      </c>
      <c r="L20" s="569">
        <v>1272.88</v>
      </c>
      <c r="M20" s="555" t="s">
        <v>3345</v>
      </c>
      <c r="N20" s="555" t="s">
        <v>1217</v>
      </c>
      <c r="O20" s="561" t="s">
        <v>83</v>
      </c>
      <c r="P20" s="561" t="s">
        <v>3394</v>
      </c>
      <c r="Q20" s="561" t="s">
        <v>3332</v>
      </c>
      <c r="R20" s="561" t="s">
        <v>3413</v>
      </c>
      <c r="S20" s="561" t="s">
        <v>2349</v>
      </c>
      <c r="T20" s="563" t="s">
        <v>3414</v>
      </c>
      <c r="U20" s="563" t="s">
        <v>3415</v>
      </c>
      <c r="V20" s="563" t="s">
        <v>1226</v>
      </c>
      <c r="W20" s="570" t="s">
        <v>3416</v>
      </c>
      <c r="X20" s="570" t="s">
        <v>3417</v>
      </c>
      <c r="Y20" s="566">
        <v>1.0</v>
      </c>
      <c r="Z20" s="566">
        <v>3.0</v>
      </c>
      <c r="AA20" s="566">
        <v>3.0</v>
      </c>
      <c r="AB20" s="566">
        <v>6.5</v>
      </c>
      <c r="AC20" s="566"/>
    </row>
    <row r="21" ht="54.75" customHeight="1">
      <c r="A21" s="554"/>
      <c r="B21" s="570" t="s">
        <v>3408</v>
      </c>
      <c r="C21" s="555" t="b">
        <v>1</v>
      </c>
      <c r="D21" s="555">
        <v>5.0</v>
      </c>
      <c r="E21" s="555" t="s">
        <v>3422</v>
      </c>
      <c r="F21" s="556" t="s">
        <v>3410</v>
      </c>
      <c r="G21" s="571" t="s">
        <v>3411</v>
      </c>
      <c r="H21" s="572" t="s">
        <v>3423</v>
      </c>
      <c r="I21" s="569">
        <v>237.58</v>
      </c>
      <c r="J21" s="559">
        <v>0.0</v>
      </c>
      <c r="K21" s="569">
        <v>673.88</v>
      </c>
      <c r="L21" s="569">
        <v>1272.88</v>
      </c>
      <c r="M21" s="555" t="s">
        <v>3348</v>
      </c>
      <c r="N21" s="555" t="s">
        <v>1217</v>
      </c>
      <c r="O21" s="561" t="s">
        <v>83</v>
      </c>
      <c r="P21" s="561" t="s">
        <v>3394</v>
      </c>
      <c r="Q21" s="561" t="s">
        <v>3332</v>
      </c>
      <c r="R21" s="561" t="s">
        <v>3413</v>
      </c>
      <c r="S21" s="561" t="s">
        <v>2349</v>
      </c>
      <c r="T21" s="563" t="s">
        <v>3414</v>
      </c>
      <c r="U21" s="563" t="s">
        <v>3415</v>
      </c>
      <c r="V21" s="563" t="s">
        <v>1226</v>
      </c>
      <c r="W21" s="570" t="s">
        <v>3416</v>
      </c>
      <c r="X21" s="570" t="s">
        <v>3417</v>
      </c>
      <c r="Y21" s="566">
        <v>8.25</v>
      </c>
      <c r="Z21" s="566">
        <v>7.0</v>
      </c>
      <c r="AA21" s="566">
        <v>5.0</v>
      </c>
      <c r="AB21" s="566">
        <v>11.0</v>
      </c>
      <c r="AC21" s="566"/>
    </row>
    <row r="22" ht="55.5" customHeight="1">
      <c r="A22" s="304"/>
      <c r="B22" s="310" t="s">
        <v>3424</v>
      </c>
      <c r="C22" s="303" t="b">
        <v>1</v>
      </c>
      <c r="D22" s="303">
        <v>6.0</v>
      </c>
      <c r="E22" s="303" t="s">
        <v>3425</v>
      </c>
      <c r="F22" s="303" t="s">
        <v>3426</v>
      </c>
      <c r="G22" s="318" t="s">
        <v>3427</v>
      </c>
      <c r="H22" s="573" t="s">
        <v>3428</v>
      </c>
      <c r="I22" s="305">
        <v>8.95</v>
      </c>
      <c r="J22" s="559">
        <v>0.0</v>
      </c>
      <c r="K22" s="315">
        <v>3823.88</v>
      </c>
      <c r="L22" s="315">
        <v>7222.88</v>
      </c>
      <c r="M22" s="555" t="s">
        <v>3330</v>
      </c>
      <c r="N22" s="303" t="s">
        <v>1217</v>
      </c>
      <c r="O22" s="307" t="s">
        <v>86</v>
      </c>
      <c r="P22" s="307" t="s">
        <v>3355</v>
      </c>
      <c r="Q22" s="307" t="s">
        <v>3429</v>
      </c>
      <c r="R22" s="307" t="s">
        <v>3430</v>
      </c>
      <c r="S22" s="307" t="s">
        <v>2349</v>
      </c>
      <c r="T22" s="309" t="s">
        <v>3431</v>
      </c>
      <c r="U22" s="309" t="s">
        <v>3432</v>
      </c>
      <c r="V22" s="309" t="s">
        <v>1226</v>
      </c>
      <c r="W22" s="310" t="s">
        <v>3433</v>
      </c>
      <c r="X22" s="310" t="s">
        <v>3434</v>
      </c>
      <c r="Y22" s="566">
        <v>0.13</v>
      </c>
      <c r="Z22" s="566">
        <v>1.5</v>
      </c>
      <c r="AA22" s="566">
        <v>1.5</v>
      </c>
      <c r="AB22" s="566">
        <v>3.5</v>
      </c>
      <c r="AC22" s="312" t="s">
        <v>1252</v>
      </c>
    </row>
    <row r="23" ht="55.5" customHeight="1">
      <c r="A23" s="574"/>
      <c r="B23" s="310" t="s">
        <v>3424</v>
      </c>
      <c r="C23" s="303" t="b">
        <v>1</v>
      </c>
      <c r="D23" s="303">
        <v>6.0</v>
      </c>
      <c r="E23" s="303" t="s">
        <v>3435</v>
      </c>
      <c r="F23" s="303" t="s">
        <v>3426</v>
      </c>
      <c r="G23" s="318" t="s">
        <v>3427</v>
      </c>
      <c r="H23" s="573" t="s">
        <v>3436</v>
      </c>
      <c r="I23" s="305">
        <v>30.95</v>
      </c>
      <c r="J23" s="559">
        <v>0.0</v>
      </c>
      <c r="K23" s="315">
        <v>3823.88</v>
      </c>
      <c r="L23" s="315">
        <v>7222.88</v>
      </c>
      <c r="M23" s="555" t="s">
        <v>3341</v>
      </c>
      <c r="N23" s="303" t="s">
        <v>1217</v>
      </c>
      <c r="O23" s="307" t="s">
        <v>86</v>
      </c>
      <c r="P23" s="307" t="s">
        <v>3355</v>
      </c>
      <c r="Q23" s="307" t="s">
        <v>3429</v>
      </c>
      <c r="R23" s="307" t="s">
        <v>3430</v>
      </c>
      <c r="S23" s="307" t="s">
        <v>2349</v>
      </c>
      <c r="T23" s="309" t="s">
        <v>3431</v>
      </c>
      <c r="U23" s="309" t="s">
        <v>3432</v>
      </c>
      <c r="V23" s="309" t="s">
        <v>1226</v>
      </c>
      <c r="W23" s="310" t="s">
        <v>3433</v>
      </c>
      <c r="X23" s="310" t="s">
        <v>3434</v>
      </c>
      <c r="Y23" s="566">
        <v>0.13</v>
      </c>
      <c r="Z23" s="566">
        <v>1.5</v>
      </c>
      <c r="AA23" s="566">
        <v>1.5</v>
      </c>
      <c r="AB23" s="566">
        <v>3.5</v>
      </c>
      <c r="AC23" s="575"/>
    </row>
    <row r="24" ht="55.5" customHeight="1">
      <c r="A24" s="574"/>
      <c r="B24" s="310" t="s">
        <v>3424</v>
      </c>
      <c r="C24" s="303" t="b">
        <v>1</v>
      </c>
      <c r="D24" s="303">
        <v>6.0</v>
      </c>
      <c r="E24" s="303" t="s">
        <v>3437</v>
      </c>
      <c r="F24" s="303" t="s">
        <v>3426</v>
      </c>
      <c r="G24" s="318" t="s">
        <v>3427</v>
      </c>
      <c r="H24" s="573" t="s">
        <v>3438</v>
      </c>
      <c r="I24" s="305">
        <v>169.95</v>
      </c>
      <c r="J24" s="559">
        <v>0.0</v>
      </c>
      <c r="K24" s="315">
        <v>3823.88</v>
      </c>
      <c r="L24" s="315">
        <v>7222.88</v>
      </c>
      <c r="M24" s="555" t="s">
        <v>3345</v>
      </c>
      <c r="N24" s="303" t="s">
        <v>1217</v>
      </c>
      <c r="O24" s="307" t="s">
        <v>86</v>
      </c>
      <c r="P24" s="307" t="s">
        <v>3355</v>
      </c>
      <c r="Q24" s="307" t="s">
        <v>3429</v>
      </c>
      <c r="R24" s="307" t="s">
        <v>3430</v>
      </c>
      <c r="S24" s="307" t="s">
        <v>2349</v>
      </c>
      <c r="T24" s="309" t="s">
        <v>3431</v>
      </c>
      <c r="U24" s="309" t="s">
        <v>3432</v>
      </c>
      <c r="V24" s="309" t="s">
        <v>1226</v>
      </c>
      <c r="W24" s="310" t="s">
        <v>3433</v>
      </c>
      <c r="X24" s="310" t="s">
        <v>3434</v>
      </c>
      <c r="Y24" s="566">
        <v>1.0</v>
      </c>
      <c r="Z24" s="566">
        <v>3.0</v>
      </c>
      <c r="AA24" s="566">
        <v>3.0</v>
      </c>
      <c r="AB24" s="566">
        <v>6.5</v>
      </c>
      <c r="AC24" s="575"/>
    </row>
    <row r="25" ht="55.5" customHeight="1">
      <c r="A25" s="574"/>
      <c r="B25" s="310" t="s">
        <v>3424</v>
      </c>
      <c r="C25" s="303" t="b">
        <v>1</v>
      </c>
      <c r="D25" s="303">
        <v>6.0</v>
      </c>
      <c r="E25" s="303" t="s">
        <v>3439</v>
      </c>
      <c r="F25" s="303" t="s">
        <v>3426</v>
      </c>
      <c r="G25" s="318" t="s">
        <v>3427</v>
      </c>
      <c r="H25" s="573" t="s">
        <v>3440</v>
      </c>
      <c r="I25" s="315">
        <v>1348.13</v>
      </c>
      <c r="J25" s="559">
        <v>0.0</v>
      </c>
      <c r="K25" s="315">
        <v>3823.88</v>
      </c>
      <c r="L25" s="315">
        <v>7222.88</v>
      </c>
      <c r="M25" s="555" t="s">
        <v>3348</v>
      </c>
      <c r="N25" s="303" t="s">
        <v>1217</v>
      </c>
      <c r="O25" s="307" t="s">
        <v>86</v>
      </c>
      <c r="P25" s="307" t="s">
        <v>3355</v>
      </c>
      <c r="Q25" s="307" t="s">
        <v>3429</v>
      </c>
      <c r="R25" s="307" t="s">
        <v>3430</v>
      </c>
      <c r="S25" s="307" t="s">
        <v>2349</v>
      </c>
      <c r="T25" s="309" t="s">
        <v>3431</v>
      </c>
      <c r="U25" s="309" t="s">
        <v>3432</v>
      </c>
      <c r="V25" s="309" t="s">
        <v>1226</v>
      </c>
      <c r="W25" s="310" t="s">
        <v>3433</v>
      </c>
      <c r="X25" s="310" t="s">
        <v>3434</v>
      </c>
      <c r="Y25" s="566">
        <v>8.25</v>
      </c>
      <c r="Z25" s="566">
        <v>7.0</v>
      </c>
      <c r="AA25" s="566">
        <v>5.0</v>
      </c>
      <c r="AB25" s="566">
        <v>11.0</v>
      </c>
      <c r="AC25" s="575"/>
    </row>
    <row r="26" ht="15.0" customHeight="1">
      <c r="O26" s="29"/>
      <c r="P26" s="29"/>
      <c r="Q26" s="29"/>
      <c r="R26" s="29"/>
    </row>
    <row r="27" ht="15.0" customHeight="1">
      <c r="O27" s="29"/>
      <c r="P27" s="29"/>
      <c r="Q27" s="29"/>
      <c r="R27" s="29"/>
    </row>
    <row r="28" ht="15.0" customHeight="1">
      <c r="O28" s="29"/>
      <c r="P28" s="29"/>
      <c r="Q28" s="29"/>
      <c r="R28" s="29"/>
    </row>
    <row r="29" ht="15.0" customHeight="1">
      <c r="O29" s="29"/>
      <c r="P29" s="29"/>
      <c r="Q29" s="29"/>
      <c r="R29" s="29"/>
    </row>
    <row r="30" ht="15.0" customHeight="1">
      <c r="O30" s="29"/>
      <c r="P30" s="29"/>
      <c r="Q30" s="29"/>
      <c r="R30" s="29"/>
    </row>
    <row r="31" ht="15.0" customHeight="1">
      <c r="O31" s="29"/>
      <c r="P31" s="29"/>
      <c r="Q31" s="29"/>
      <c r="R31" s="29"/>
    </row>
    <row r="32" ht="15.0" customHeight="1">
      <c r="O32" s="29"/>
      <c r="P32" s="29"/>
      <c r="Q32" s="29"/>
      <c r="R32" s="29"/>
    </row>
    <row r="33" ht="15.0" customHeight="1">
      <c r="O33" s="29"/>
      <c r="P33" s="29"/>
      <c r="Q33" s="29"/>
      <c r="R33" s="29"/>
    </row>
    <row r="34" ht="15.0" customHeight="1">
      <c r="O34" s="29"/>
      <c r="P34" s="29"/>
      <c r="Q34" s="29"/>
      <c r="R34" s="29"/>
    </row>
    <row r="35" ht="15.0" customHeight="1">
      <c r="O35" s="29"/>
      <c r="P35" s="29"/>
      <c r="Q35" s="29"/>
      <c r="R35" s="29"/>
    </row>
    <row r="36" ht="15.0" customHeight="1">
      <c r="O36" s="29"/>
      <c r="P36" s="29"/>
      <c r="Q36" s="29"/>
      <c r="R36" s="29"/>
    </row>
    <row r="37" ht="15.0" customHeight="1">
      <c r="O37" s="29"/>
      <c r="P37" s="29"/>
      <c r="Q37" s="29"/>
      <c r="R37" s="29"/>
    </row>
    <row r="38" ht="15.0" customHeight="1">
      <c r="O38" s="29"/>
      <c r="P38" s="29"/>
      <c r="Q38" s="29"/>
      <c r="R38" s="29"/>
    </row>
    <row r="39" ht="15.0" customHeight="1">
      <c r="O39" s="29"/>
      <c r="P39" s="29"/>
      <c r="Q39" s="29"/>
      <c r="R39" s="29"/>
    </row>
    <row r="40" ht="15.0" customHeight="1">
      <c r="O40" s="29"/>
      <c r="P40" s="29"/>
      <c r="Q40" s="29"/>
      <c r="R40" s="29"/>
    </row>
    <row r="41">
      <c r="O41" s="29"/>
      <c r="P41" s="29"/>
      <c r="Q41" s="29"/>
      <c r="R41" s="29"/>
    </row>
    <row r="42">
      <c r="O42" s="29"/>
      <c r="P42" s="29"/>
      <c r="Q42" s="29"/>
      <c r="R42" s="29"/>
    </row>
    <row r="43">
      <c r="O43" s="29"/>
      <c r="P43" s="29"/>
      <c r="Q43" s="29"/>
      <c r="R43" s="29"/>
    </row>
    <row r="44">
      <c r="O44" s="29"/>
      <c r="P44" s="29"/>
      <c r="Q44" s="29"/>
      <c r="R44" s="29"/>
    </row>
    <row r="45">
      <c r="O45" s="29"/>
      <c r="P45" s="29"/>
      <c r="Q45" s="29"/>
      <c r="R45" s="29"/>
    </row>
    <row r="46">
      <c r="O46" s="29"/>
      <c r="P46" s="29"/>
      <c r="Q46" s="29"/>
      <c r="R46" s="29"/>
    </row>
    <row r="47">
      <c r="O47" s="29"/>
      <c r="P47" s="29"/>
      <c r="Q47" s="29"/>
      <c r="R47" s="29"/>
    </row>
    <row r="48">
      <c r="O48" s="29"/>
      <c r="P48" s="29"/>
      <c r="Q48" s="29"/>
      <c r="R48" s="29"/>
    </row>
    <row r="49">
      <c r="O49" s="29"/>
      <c r="P49" s="29"/>
      <c r="Q49" s="29"/>
      <c r="R49" s="29"/>
    </row>
    <row r="50">
      <c r="O50" s="29"/>
      <c r="P50" s="29"/>
      <c r="Q50" s="29"/>
      <c r="R50" s="29"/>
    </row>
    <row r="51">
      <c r="O51" s="29"/>
      <c r="P51" s="29"/>
      <c r="Q51" s="29"/>
      <c r="R51" s="29"/>
    </row>
    <row r="52">
      <c r="O52" s="29"/>
      <c r="P52" s="29"/>
      <c r="Q52" s="29"/>
      <c r="R52" s="29"/>
    </row>
    <row r="53">
      <c r="O53" s="29"/>
      <c r="P53" s="29"/>
      <c r="Q53" s="29"/>
      <c r="R53" s="29"/>
    </row>
    <row r="54">
      <c r="O54" s="29"/>
      <c r="P54" s="29"/>
      <c r="Q54" s="29"/>
      <c r="R54" s="29"/>
    </row>
    <row r="55">
      <c r="O55" s="29"/>
      <c r="P55" s="29"/>
      <c r="Q55" s="29"/>
      <c r="R55" s="29"/>
    </row>
    <row r="56">
      <c r="O56" s="29"/>
      <c r="P56" s="29"/>
      <c r="Q56" s="29"/>
      <c r="R56" s="29"/>
    </row>
    <row r="57">
      <c r="O57" s="29"/>
      <c r="P57" s="29"/>
      <c r="Q57" s="29"/>
      <c r="R57" s="29"/>
    </row>
    <row r="58">
      <c r="O58" s="29"/>
      <c r="P58" s="29"/>
      <c r="Q58" s="29"/>
      <c r="R58" s="29"/>
    </row>
    <row r="59">
      <c r="O59" s="29"/>
      <c r="P59" s="29"/>
      <c r="Q59" s="29"/>
      <c r="R59" s="29"/>
    </row>
    <row r="60">
      <c r="O60" s="29"/>
      <c r="P60" s="29"/>
      <c r="Q60" s="29"/>
      <c r="R60" s="29"/>
    </row>
    <row r="61">
      <c r="O61" s="29"/>
      <c r="P61" s="29"/>
      <c r="Q61" s="29"/>
      <c r="R61" s="29"/>
    </row>
    <row r="62">
      <c r="O62" s="29"/>
      <c r="P62" s="29"/>
      <c r="Q62" s="29"/>
      <c r="R62" s="29"/>
    </row>
    <row r="63">
      <c r="O63" s="29"/>
      <c r="P63" s="29"/>
      <c r="Q63" s="29"/>
      <c r="R63" s="29"/>
    </row>
    <row r="64">
      <c r="O64" s="29"/>
      <c r="P64" s="29"/>
      <c r="Q64" s="29"/>
      <c r="R64" s="29"/>
    </row>
    <row r="65">
      <c r="O65" s="29"/>
      <c r="P65" s="29"/>
      <c r="Q65" s="29"/>
      <c r="R65" s="29"/>
    </row>
    <row r="66">
      <c r="O66" s="29"/>
      <c r="P66" s="29"/>
      <c r="Q66" s="29"/>
      <c r="R66" s="29"/>
    </row>
    <row r="67">
      <c r="O67" s="29"/>
      <c r="P67" s="29"/>
      <c r="Q67" s="29"/>
      <c r="R67" s="29"/>
    </row>
    <row r="68">
      <c r="O68" s="29"/>
      <c r="P68" s="29"/>
      <c r="Q68" s="29"/>
      <c r="R68" s="29"/>
    </row>
    <row r="69">
      <c r="O69" s="29"/>
      <c r="P69" s="29"/>
      <c r="Q69" s="29"/>
      <c r="R69" s="29"/>
    </row>
    <row r="70">
      <c r="O70" s="29"/>
      <c r="P70" s="29"/>
      <c r="Q70" s="29"/>
      <c r="R70" s="29"/>
    </row>
    <row r="71">
      <c r="O71" s="29"/>
      <c r="P71" s="29"/>
      <c r="Q71" s="29"/>
      <c r="R71" s="29"/>
    </row>
    <row r="72">
      <c r="O72" s="29"/>
      <c r="P72" s="29"/>
      <c r="Q72" s="29"/>
      <c r="R72" s="29"/>
    </row>
    <row r="73">
      <c r="O73" s="29"/>
      <c r="P73" s="29"/>
      <c r="Q73" s="29"/>
      <c r="R73" s="29"/>
    </row>
    <row r="74">
      <c r="O74" s="29"/>
      <c r="P74" s="29"/>
      <c r="Q74" s="29"/>
      <c r="R74" s="29"/>
    </row>
    <row r="75">
      <c r="O75" s="29"/>
      <c r="P75" s="29"/>
      <c r="Q75" s="29"/>
      <c r="R75" s="29"/>
    </row>
    <row r="76">
      <c r="O76" s="29"/>
      <c r="P76" s="29"/>
      <c r="Q76" s="29"/>
      <c r="R76" s="29"/>
    </row>
    <row r="77">
      <c r="O77" s="29"/>
      <c r="P77" s="29"/>
      <c r="Q77" s="29"/>
      <c r="R77" s="29"/>
    </row>
    <row r="78">
      <c r="O78" s="29"/>
      <c r="P78" s="29"/>
      <c r="Q78" s="29"/>
      <c r="R78" s="29"/>
    </row>
    <row r="79">
      <c r="O79" s="29"/>
      <c r="P79" s="29"/>
      <c r="Q79" s="29"/>
      <c r="R79" s="29"/>
    </row>
    <row r="80">
      <c r="O80" s="29"/>
      <c r="P80" s="29"/>
      <c r="Q80" s="29"/>
      <c r="R80" s="29"/>
    </row>
    <row r="81">
      <c r="O81" s="29"/>
      <c r="P81" s="29"/>
      <c r="Q81" s="29"/>
      <c r="R81" s="29"/>
    </row>
    <row r="82">
      <c r="O82" s="29"/>
      <c r="P82" s="29"/>
      <c r="Q82" s="29"/>
      <c r="R82" s="29"/>
    </row>
    <row r="83">
      <c r="O83" s="29"/>
      <c r="P83" s="29"/>
      <c r="Q83" s="29"/>
      <c r="R83" s="29"/>
    </row>
    <row r="84">
      <c r="O84" s="29"/>
      <c r="P84" s="29"/>
      <c r="Q84" s="29"/>
      <c r="R84" s="29"/>
    </row>
    <row r="85">
      <c r="O85" s="29"/>
      <c r="P85" s="29"/>
      <c r="Q85" s="29"/>
      <c r="R85" s="29"/>
    </row>
    <row r="86">
      <c r="O86" s="29"/>
      <c r="P86" s="29"/>
      <c r="Q86" s="29"/>
      <c r="R86" s="29"/>
    </row>
    <row r="87">
      <c r="O87" s="29"/>
      <c r="P87" s="29"/>
      <c r="Q87" s="29"/>
      <c r="R87" s="29"/>
    </row>
    <row r="88">
      <c r="O88" s="29"/>
      <c r="P88" s="29"/>
      <c r="Q88" s="29"/>
      <c r="R88" s="29"/>
    </row>
    <row r="89">
      <c r="O89" s="29"/>
      <c r="P89" s="29"/>
      <c r="Q89" s="29"/>
      <c r="R89" s="29"/>
    </row>
    <row r="90">
      <c r="O90" s="29"/>
      <c r="P90" s="29"/>
      <c r="Q90" s="29"/>
      <c r="R90" s="29"/>
    </row>
    <row r="91">
      <c r="O91" s="29"/>
      <c r="P91" s="29"/>
      <c r="Q91" s="29"/>
      <c r="R91" s="29"/>
    </row>
    <row r="92">
      <c r="O92" s="29"/>
      <c r="P92" s="29"/>
      <c r="Q92" s="29"/>
      <c r="R92" s="29"/>
    </row>
    <row r="93">
      <c r="O93" s="29"/>
      <c r="P93" s="29"/>
      <c r="Q93" s="29"/>
      <c r="R93" s="29"/>
    </row>
    <row r="94">
      <c r="O94" s="29"/>
      <c r="P94" s="29"/>
      <c r="Q94" s="29"/>
      <c r="R94" s="29"/>
    </row>
    <row r="95">
      <c r="O95" s="29"/>
      <c r="P95" s="29"/>
      <c r="Q95" s="29"/>
      <c r="R95" s="29"/>
    </row>
    <row r="96">
      <c r="O96" s="29"/>
      <c r="P96" s="29"/>
      <c r="Q96" s="29"/>
      <c r="R96" s="29"/>
    </row>
    <row r="97">
      <c r="O97" s="29"/>
      <c r="P97" s="29"/>
      <c r="Q97" s="29"/>
      <c r="R97" s="29"/>
    </row>
    <row r="98">
      <c r="O98" s="29"/>
      <c r="P98" s="29"/>
      <c r="Q98" s="29"/>
      <c r="R98" s="29"/>
    </row>
    <row r="99">
      <c r="O99" s="29"/>
      <c r="P99" s="29"/>
      <c r="Q99" s="29"/>
      <c r="R99" s="29"/>
    </row>
    <row r="100">
      <c r="O100" s="29"/>
      <c r="P100" s="29"/>
      <c r="Q100" s="29"/>
      <c r="R100" s="29"/>
    </row>
    <row r="101">
      <c r="O101" s="29"/>
      <c r="P101" s="29"/>
      <c r="Q101" s="29"/>
      <c r="R101" s="29"/>
    </row>
    <row r="102">
      <c r="O102" s="29"/>
      <c r="P102" s="29"/>
      <c r="Q102" s="29"/>
      <c r="R102" s="29"/>
    </row>
    <row r="103">
      <c r="O103" s="29"/>
      <c r="P103" s="29"/>
      <c r="Q103" s="29"/>
      <c r="R103" s="29"/>
    </row>
    <row r="104">
      <c r="O104" s="29"/>
      <c r="P104" s="29"/>
      <c r="Q104" s="29"/>
      <c r="R104" s="29"/>
    </row>
    <row r="105">
      <c r="O105" s="29"/>
      <c r="P105" s="29"/>
      <c r="Q105" s="29"/>
      <c r="R105" s="29"/>
    </row>
    <row r="106">
      <c r="O106" s="29"/>
      <c r="P106" s="29"/>
      <c r="Q106" s="29"/>
      <c r="R106" s="29"/>
    </row>
    <row r="107">
      <c r="O107" s="29"/>
      <c r="P107" s="29"/>
      <c r="Q107" s="29"/>
      <c r="R107" s="29"/>
    </row>
    <row r="108">
      <c r="O108" s="29"/>
      <c r="P108" s="29"/>
      <c r="Q108" s="29"/>
      <c r="R108" s="29"/>
    </row>
    <row r="109">
      <c r="O109" s="29"/>
      <c r="P109" s="29"/>
      <c r="Q109" s="29"/>
      <c r="R109" s="29"/>
    </row>
    <row r="110">
      <c r="O110" s="29"/>
      <c r="P110" s="29"/>
      <c r="Q110" s="29"/>
      <c r="R110" s="29"/>
    </row>
    <row r="111">
      <c r="O111" s="29"/>
      <c r="P111" s="29"/>
      <c r="Q111" s="29"/>
      <c r="R111" s="29"/>
    </row>
    <row r="112">
      <c r="O112" s="29"/>
      <c r="P112" s="29"/>
      <c r="Q112" s="29"/>
      <c r="R112" s="29"/>
    </row>
    <row r="113">
      <c r="O113" s="29"/>
      <c r="P113" s="29"/>
      <c r="Q113" s="29"/>
      <c r="R113" s="29"/>
    </row>
    <row r="114">
      <c r="O114" s="29"/>
      <c r="P114" s="29"/>
      <c r="Q114" s="29"/>
      <c r="R114" s="29"/>
    </row>
    <row r="115">
      <c r="O115" s="29"/>
      <c r="P115" s="29"/>
      <c r="Q115" s="29"/>
      <c r="R115" s="29"/>
    </row>
    <row r="116">
      <c r="O116" s="29"/>
      <c r="P116" s="29"/>
      <c r="Q116" s="29"/>
      <c r="R116" s="29"/>
    </row>
    <row r="117">
      <c r="O117" s="29"/>
      <c r="P117" s="29"/>
      <c r="Q117" s="29"/>
      <c r="R117" s="29"/>
    </row>
    <row r="118">
      <c r="O118" s="29"/>
      <c r="P118" s="29"/>
      <c r="Q118" s="29"/>
      <c r="R118" s="29"/>
    </row>
    <row r="119">
      <c r="O119" s="29"/>
      <c r="P119" s="29"/>
      <c r="Q119" s="29"/>
      <c r="R119" s="29"/>
    </row>
    <row r="120">
      <c r="O120" s="29"/>
      <c r="P120" s="29"/>
      <c r="Q120" s="29"/>
      <c r="R120" s="29"/>
    </row>
    <row r="121">
      <c r="O121" s="29"/>
      <c r="P121" s="29"/>
      <c r="Q121" s="29"/>
      <c r="R121" s="29"/>
    </row>
    <row r="122">
      <c r="O122" s="29"/>
      <c r="P122" s="29"/>
      <c r="Q122" s="29"/>
      <c r="R122" s="29"/>
    </row>
    <row r="123">
      <c r="O123" s="29"/>
      <c r="P123" s="29"/>
      <c r="Q123" s="29"/>
      <c r="R123" s="29"/>
    </row>
    <row r="124">
      <c r="O124" s="29"/>
      <c r="P124" s="29"/>
      <c r="Q124" s="29"/>
      <c r="R124" s="29"/>
    </row>
    <row r="125">
      <c r="O125" s="29"/>
      <c r="P125" s="29"/>
      <c r="Q125" s="29"/>
      <c r="R125" s="29"/>
    </row>
    <row r="126">
      <c r="O126" s="29"/>
      <c r="P126" s="29"/>
      <c r="Q126" s="29"/>
      <c r="R126" s="29"/>
    </row>
    <row r="127">
      <c r="O127" s="29"/>
      <c r="P127" s="29"/>
      <c r="Q127" s="29"/>
      <c r="R127" s="29"/>
    </row>
    <row r="128">
      <c r="O128" s="29"/>
      <c r="P128" s="29"/>
      <c r="Q128" s="29"/>
      <c r="R128" s="29"/>
    </row>
    <row r="129">
      <c r="O129" s="29"/>
      <c r="P129" s="29"/>
      <c r="Q129" s="29"/>
      <c r="R129" s="29"/>
    </row>
    <row r="130">
      <c r="O130" s="29"/>
      <c r="P130" s="29"/>
      <c r="Q130" s="29"/>
      <c r="R130" s="29"/>
    </row>
    <row r="131">
      <c r="O131" s="29"/>
      <c r="P131" s="29"/>
      <c r="Q131" s="29"/>
      <c r="R131" s="29"/>
    </row>
    <row r="132">
      <c r="O132" s="29"/>
      <c r="P132" s="29"/>
      <c r="Q132" s="29"/>
      <c r="R132" s="29"/>
    </row>
    <row r="133">
      <c r="O133" s="29"/>
      <c r="P133" s="29"/>
      <c r="Q133" s="29"/>
      <c r="R133" s="29"/>
    </row>
    <row r="134">
      <c r="O134" s="29"/>
      <c r="P134" s="29"/>
      <c r="Q134" s="29"/>
      <c r="R134" s="29"/>
    </row>
    <row r="135">
      <c r="O135" s="29"/>
      <c r="P135" s="29"/>
      <c r="Q135" s="29"/>
      <c r="R135" s="29"/>
    </row>
    <row r="136">
      <c r="O136" s="29"/>
      <c r="P136" s="29"/>
      <c r="Q136" s="29"/>
      <c r="R136" s="29"/>
    </row>
    <row r="137">
      <c r="O137" s="29"/>
      <c r="P137" s="29"/>
      <c r="Q137" s="29"/>
      <c r="R137" s="29"/>
    </row>
    <row r="138">
      <c r="O138" s="29"/>
      <c r="P138" s="29"/>
      <c r="Q138" s="29"/>
      <c r="R138" s="29"/>
    </row>
    <row r="139">
      <c r="O139" s="29"/>
      <c r="P139" s="29"/>
      <c r="Q139" s="29"/>
      <c r="R139" s="29"/>
    </row>
    <row r="140">
      <c r="O140" s="29"/>
      <c r="P140" s="29"/>
      <c r="Q140" s="29"/>
      <c r="R140" s="29"/>
    </row>
    <row r="141">
      <c r="O141" s="29"/>
      <c r="P141" s="29"/>
      <c r="Q141" s="29"/>
      <c r="R141" s="29"/>
    </row>
    <row r="142">
      <c r="O142" s="29"/>
      <c r="P142" s="29"/>
      <c r="Q142" s="29"/>
      <c r="R142" s="29"/>
    </row>
    <row r="143">
      <c r="O143" s="29"/>
      <c r="P143" s="29"/>
      <c r="Q143" s="29"/>
      <c r="R143" s="29"/>
    </row>
    <row r="144">
      <c r="O144" s="29"/>
      <c r="P144" s="29"/>
      <c r="Q144" s="29"/>
      <c r="R144" s="29"/>
    </row>
    <row r="145">
      <c r="O145" s="29"/>
      <c r="P145" s="29"/>
      <c r="Q145" s="29"/>
      <c r="R145" s="29"/>
    </row>
    <row r="146">
      <c r="O146" s="29"/>
      <c r="P146" s="29"/>
      <c r="Q146" s="29"/>
      <c r="R146" s="29"/>
    </row>
    <row r="147">
      <c r="O147" s="29"/>
      <c r="P147" s="29"/>
      <c r="Q147" s="29"/>
      <c r="R147" s="29"/>
    </row>
    <row r="148">
      <c r="O148" s="29"/>
      <c r="P148" s="29"/>
      <c r="Q148" s="29"/>
      <c r="R148" s="29"/>
    </row>
    <row r="149">
      <c r="O149" s="29"/>
      <c r="P149" s="29"/>
      <c r="Q149" s="29"/>
      <c r="R149" s="29"/>
    </row>
    <row r="150">
      <c r="O150" s="29"/>
      <c r="P150" s="29"/>
      <c r="Q150" s="29"/>
      <c r="R150" s="29"/>
    </row>
    <row r="151">
      <c r="O151" s="29"/>
      <c r="P151" s="29"/>
      <c r="Q151" s="29"/>
      <c r="R151" s="29"/>
    </row>
    <row r="152">
      <c r="O152" s="29"/>
      <c r="P152" s="29"/>
      <c r="Q152" s="29"/>
      <c r="R152" s="29"/>
    </row>
    <row r="153">
      <c r="O153" s="29"/>
      <c r="P153" s="29"/>
      <c r="Q153" s="29"/>
      <c r="R153" s="29"/>
    </row>
    <row r="154">
      <c r="O154" s="29"/>
      <c r="P154" s="29"/>
      <c r="Q154" s="29"/>
      <c r="R154" s="29"/>
    </row>
    <row r="155">
      <c r="O155" s="29"/>
      <c r="P155" s="29"/>
      <c r="Q155" s="29"/>
      <c r="R155" s="29"/>
    </row>
    <row r="156">
      <c r="O156" s="29"/>
      <c r="P156" s="29"/>
      <c r="Q156" s="29"/>
      <c r="R156" s="29"/>
    </row>
    <row r="157">
      <c r="O157" s="29"/>
      <c r="P157" s="29"/>
      <c r="Q157" s="29"/>
      <c r="R157" s="29"/>
    </row>
    <row r="158">
      <c r="O158" s="29"/>
      <c r="P158" s="29"/>
      <c r="Q158" s="29"/>
      <c r="R158" s="29"/>
    </row>
    <row r="159">
      <c r="O159" s="29"/>
      <c r="P159" s="29"/>
      <c r="Q159" s="29"/>
      <c r="R159" s="29"/>
    </row>
    <row r="160">
      <c r="O160" s="29"/>
      <c r="P160" s="29"/>
      <c r="Q160" s="29"/>
      <c r="R160" s="29"/>
    </row>
    <row r="161">
      <c r="O161" s="29"/>
      <c r="P161" s="29"/>
      <c r="Q161" s="29"/>
      <c r="R161" s="29"/>
    </row>
    <row r="162">
      <c r="O162" s="29"/>
      <c r="P162" s="29"/>
      <c r="Q162" s="29"/>
      <c r="R162" s="29"/>
    </row>
    <row r="163">
      <c r="O163" s="29"/>
      <c r="P163" s="29"/>
      <c r="Q163" s="29"/>
      <c r="R163" s="29"/>
    </row>
    <row r="164">
      <c r="O164" s="29"/>
      <c r="P164" s="29"/>
      <c r="Q164" s="29"/>
      <c r="R164" s="29"/>
    </row>
    <row r="165">
      <c r="O165" s="29"/>
      <c r="P165" s="29"/>
      <c r="Q165" s="29"/>
      <c r="R165" s="29"/>
    </row>
    <row r="166">
      <c r="O166" s="29"/>
      <c r="P166" s="29"/>
      <c r="Q166" s="29"/>
      <c r="R166" s="29"/>
    </row>
    <row r="167">
      <c r="O167" s="29"/>
      <c r="P167" s="29"/>
      <c r="Q167" s="29"/>
      <c r="R167" s="29"/>
    </row>
    <row r="168">
      <c r="O168" s="29"/>
      <c r="P168" s="29"/>
      <c r="Q168" s="29"/>
      <c r="R168" s="29"/>
    </row>
    <row r="169">
      <c r="O169" s="29"/>
      <c r="P169" s="29"/>
      <c r="Q169" s="29"/>
      <c r="R169" s="29"/>
    </row>
    <row r="170">
      <c r="O170" s="29"/>
      <c r="P170" s="29"/>
      <c r="Q170" s="29"/>
      <c r="R170" s="29"/>
    </row>
    <row r="171">
      <c r="O171" s="29"/>
      <c r="P171" s="29"/>
      <c r="Q171" s="29"/>
      <c r="R171" s="29"/>
    </row>
    <row r="172">
      <c r="O172" s="29"/>
      <c r="P172" s="29"/>
      <c r="Q172" s="29"/>
      <c r="R172" s="29"/>
    </row>
    <row r="173">
      <c r="O173" s="29"/>
      <c r="P173" s="29"/>
      <c r="Q173" s="29"/>
      <c r="R173" s="29"/>
    </row>
    <row r="174">
      <c r="O174" s="29"/>
      <c r="P174" s="29"/>
      <c r="Q174" s="29"/>
      <c r="R174" s="29"/>
    </row>
    <row r="175">
      <c r="O175" s="29"/>
      <c r="P175" s="29"/>
      <c r="Q175" s="29"/>
      <c r="R175" s="29"/>
    </row>
    <row r="176">
      <c r="O176" s="29"/>
      <c r="P176" s="29"/>
      <c r="Q176" s="29"/>
      <c r="R176" s="29"/>
    </row>
    <row r="177">
      <c r="O177" s="29"/>
      <c r="P177" s="29"/>
      <c r="Q177" s="29"/>
      <c r="R177" s="29"/>
    </row>
    <row r="178">
      <c r="O178" s="29"/>
      <c r="P178" s="29"/>
      <c r="Q178" s="29"/>
      <c r="R178" s="29"/>
    </row>
    <row r="179">
      <c r="O179" s="29"/>
      <c r="P179" s="29"/>
      <c r="Q179" s="29"/>
      <c r="R179" s="29"/>
    </row>
    <row r="180">
      <c r="O180" s="29"/>
      <c r="P180" s="29"/>
      <c r="Q180" s="29"/>
      <c r="R180" s="29"/>
    </row>
    <row r="181">
      <c r="O181" s="29"/>
      <c r="P181" s="29"/>
      <c r="Q181" s="29"/>
      <c r="R181" s="29"/>
    </row>
    <row r="182">
      <c r="O182" s="29"/>
      <c r="P182" s="29"/>
      <c r="Q182" s="29"/>
      <c r="R182" s="29"/>
    </row>
    <row r="183">
      <c r="O183" s="29"/>
      <c r="P183" s="29"/>
      <c r="Q183" s="29"/>
      <c r="R183" s="29"/>
    </row>
    <row r="184">
      <c r="O184" s="29"/>
      <c r="P184" s="29"/>
      <c r="Q184" s="29"/>
      <c r="R184" s="29"/>
    </row>
    <row r="185">
      <c r="O185" s="29"/>
      <c r="P185" s="29"/>
      <c r="Q185" s="29"/>
      <c r="R185" s="29"/>
    </row>
    <row r="186">
      <c r="O186" s="29"/>
      <c r="P186" s="29"/>
      <c r="Q186" s="29"/>
      <c r="R186" s="29"/>
    </row>
    <row r="187">
      <c r="O187" s="29"/>
      <c r="P187" s="29"/>
      <c r="Q187" s="29"/>
      <c r="R187" s="29"/>
    </row>
    <row r="188">
      <c r="O188" s="29"/>
      <c r="P188" s="29"/>
      <c r="Q188" s="29"/>
      <c r="R188" s="29"/>
    </row>
    <row r="189">
      <c r="O189" s="29"/>
      <c r="P189" s="29"/>
      <c r="Q189" s="29"/>
      <c r="R189" s="29"/>
    </row>
    <row r="190">
      <c r="O190" s="29"/>
      <c r="P190" s="29"/>
      <c r="Q190" s="29"/>
      <c r="R190" s="29"/>
    </row>
    <row r="191">
      <c r="O191" s="29"/>
      <c r="P191" s="29"/>
      <c r="Q191" s="29"/>
      <c r="R191" s="29"/>
    </row>
    <row r="192">
      <c r="O192" s="29"/>
      <c r="P192" s="29"/>
      <c r="Q192" s="29"/>
      <c r="R192" s="29"/>
    </row>
    <row r="193">
      <c r="O193" s="29"/>
      <c r="P193" s="29"/>
      <c r="Q193" s="29"/>
      <c r="R193" s="29"/>
    </row>
    <row r="194">
      <c r="O194" s="29"/>
      <c r="P194" s="29"/>
      <c r="Q194" s="29"/>
      <c r="R194" s="29"/>
    </row>
    <row r="195">
      <c r="O195" s="29"/>
      <c r="P195" s="29"/>
      <c r="Q195" s="29"/>
      <c r="R195" s="29"/>
    </row>
    <row r="196">
      <c r="O196" s="29"/>
      <c r="P196" s="29"/>
      <c r="Q196" s="29"/>
      <c r="R196" s="29"/>
    </row>
    <row r="197">
      <c r="O197" s="29"/>
      <c r="P197" s="29"/>
      <c r="Q197" s="29"/>
      <c r="R197" s="29"/>
    </row>
    <row r="198">
      <c r="O198" s="29"/>
      <c r="P198" s="29"/>
      <c r="Q198" s="29"/>
      <c r="R198" s="29"/>
    </row>
    <row r="199">
      <c r="O199" s="29"/>
      <c r="P199" s="29"/>
      <c r="Q199" s="29"/>
      <c r="R199" s="29"/>
    </row>
    <row r="200">
      <c r="O200" s="29"/>
      <c r="P200" s="29"/>
      <c r="Q200" s="29"/>
      <c r="R200" s="29"/>
    </row>
    <row r="201">
      <c r="O201" s="29"/>
      <c r="P201" s="29"/>
      <c r="Q201" s="29"/>
      <c r="R201" s="29"/>
    </row>
    <row r="202">
      <c r="O202" s="29"/>
      <c r="P202" s="29"/>
      <c r="Q202" s="29"/>
      <c r="R202" s="29"/>
    </row>
    <row r="203">
      <c r="O203" s="29"/>
      <c r="P203" s="29"/>
      <c r="Q203" s="29"/>
      <c r="R203" s="29"/>
    </row>
    <row r="204">
      <c r="O204" s="29"/>
      <c r="P204" s="29"/>
      <c r="Q204" s="29"/>
      <c r="R204" s="29"/>
    </row>
    <row r="205">
      <c r="O205" s="29"/>
      <c r="P205" s="29"/>
      <c r="Q205" s="29"/>
      <c r="R205" s="29"/>
    </row>
    <row r="206">
      <c r="O206" s="29"/>
      <c r="P206" s="29"/>
      <c r="Q206" s="29"/>
      <c r="R206" s="29"/>
    </row>
    <row r="207">
      <c r="O207" s="29"/>
      <c r="P207" s="29"/>
      <c r="Q207" s="29"/>
      <c r="R207" s="29"/>
    </row>
    <row r="208">
      <c r="O208" s="29"/>
      <c r="P208" s="29"/>
      <c r="Q208" s="29"/>
      <c r="R208" s="29"/>
    </row>
    <row r="209">
      <c r="O209" s="29"/>
      <c r="P209" s="29"/>
      <c r="Q209" s="29"/>
      <c r="R209" s="29"/>
    </row>
    <row r="210">
      <c r="O210" s="29"/>
      <c r="P210" s="29"/>
      <c r="Q210" s="29"/>
      <c r="R210" s="29"/>
    </row>
    <row r="211">
      <c r="O211" s="29"/>
      <c r="P211" s="29"/>
      <c r="Q211" s="29"/>
      <c r="R211" s="29"/>
    </row>
    <row r="212">
      <c r="O212" s="29"/>
      <c r="P212" s="29"/>
      <c r="Q212" s="29"/>
      <c r="R212" s="29"/>
    </row>
    <row r="213">
      <c r="O213" s="29"/>
      <c r="P213" s="29"/>
      <c r="Q213" s="29"/>
      <c r="R213" s="29"/>
    </row>
    <row r="214">
      <c r="O214" s="29"/>
      <c r="P214" s="29"/>
      <c r="Q214" s="29"/>
      <c r="R214" s="29"/>
    </row>
    <row r="215">
      <c r="O215" s="29"/>
      <c r="P215" s="29"/>
      <c r="Q215" s="29"/>
      <c r="R215" s="29"/>
    </row>
    <row r="216">
      <c r="O216" s="29"/>
      <c r="P216" s="29"/>
      <c r="Q216" s="29"/>
      <c r="R216" s="29"/>
    </row>
    <row r="217">
      <c r="O217" s="29"/>
      <c r="P217" s="29"/>
      <c r="Q217" s="29"/>
      <c r="R217" s="29"/>
    </row>
    <row r="218">
      <c r="O218" s="29"/>
      <c r="P218" s="29"/>
      <c r="Q218" s="29"/>
      <c r="R218" s="29"/>
    </row>
    <row r="219">
      <c r="O219" s="29"/>
      <c r="P219" s="29"/>
      <c r="Q219" s="29"/>
      <c r="R219" s="29"/>
    </row>
    <row r="220">
      <c r="O220" s="29"/>
      <c r="P220" s="29"/>
      <c r="Q220" s="29"/>
      <c r="R220" s="29"/>
    </row>
    <row r="221">
      <c r="O221" s="29"/>
      <c r="P221" s="29"/>
      <c r="Q221" s="29"/>
      <c r="R221" s="29"/>
    </row>
    <row r="222">
      <c r="O222" s="29"/>
      <c r="P222" s="29"/>
      <c r="Q222" s="29"/>
      <c r="R222" s="29"/>
    </row>
    <row r="223">
      <c r="O223" s="29"/>
      <c r="P223" s="29"/>
      <c r="Q223" s="29"/>
      <c r="R223" s="29"/>
    </row>
    <row r="224">
      <c r="O224" s="29"/>
      <c r="P224" s="29"/>
      <c r="Q224" s="29"/>
      <c r="R224" s="29"/>
    </row>
    <row r="225">
      <c r="O225" s="29"/>
      <c r="P225" s="29"/>
      <c r="Q225" s="29"/>
      <c r="R225" s="29"/>
    </row>
    <row r="226">
      <c r="O226" s="29"/>
      <c r="P226" s="29"/>
      <c r="Q226" s="29"/>
      <c r="R226" s="29"/>
    </row>
    <row r="227">
      <c r="O227" s="29"/>
      <c r="P227" s="29"/>
      <c r="Q227" s="29"/>
      <c r="R227" s="29"/>
    </row>
    <row r="228">
      <c r="O228" s="29"/>
      <c r="P228" s="29"/>
      <c r="Q228" s="29"/>
      <c r="R228" s="29"/>
    </row>
    <row r="229">
      <c r="O229" s="29"/>
      <c r="P229" s="29"/>
      <c r="Q229" s="29"/>
      <c r="R229" s="29"/>
    </row>
    <row r="230">
      <c r="O230" s="29"/>
      <c r="P230" s="29"/>
      <c r="Q230" s="29"/>
      <c r="R230" s="29"/>
    </row>
    <row r="231">
      <c r="O231" s="29"/>
      <c r="P231" s="29"/>
      <c r="Q231" s="29"/>
      <c r="R231" s="29"/>
    </row>
    <row r="232">
      <c r="O232" s="29"/>
      <c r="P232" s="29"/>
      <c r="Q232" s="29"/>
      <c r="R232" s="29"/>
    </row>
    <row r="233">
      <c r="O233" s="29"/>
      <c r="P233" s="29"/>
      <c r="Q233" s="29"/>
      <c r="R233" s="29"/>
    </row>
    <row r="234">
      <c r="O234" s="29"/>
      <c r="P234" s="29"/>
      <c r="Q234" s="29"/>
      <c r="R234" s="29"/>
    </row>
    <row r="235">
      <c r="O235" s="29"/>
      <c r="P235" s="29"/>
      <c r="Q235" s="29"/>
      <c r="R235" s="29"/>
    </row>
    <row r="236">
      <c r="O236" s="29"/>
      <c r="P236" s="29"/>
      <c r="Q236" s="29"/>
      <c r="R236" s="29"/>
    </row>
    <row r="237">
      <c r="O237" s="29"/>
      <c r="P237" s="29"/>
      <c r="Q237" s="29"/>
      <c r="R237" s="29"/>
    </row>
    <row r="238">
      <c r="O238" s="29"/>
      <c r="P238" s="29"/>
      <c r="Q238" s="29"/>
      <c r="R238" s="29"/>
    </row>
    <row r="239">
      <c r="O239" s="29"/>
      <c r="P239" s="29"/>
      <c r="Q239" s="29"/>
      <c r="R239" s="29"/>
    </row>
    <row r="240">
      <c r="O240" s="29"/>
      <c r="P240" s="29"/>
      <c r="Q240" s="29"/>
      <c r="R240" s="29"/>
    </row>
    <row r="241">
      <c r="O241" s="29"/>
      <c r="P241" s="29"/>
      <c r="Q241" s="29"/>
      <c r="R241" s="29"/>
    </row>
    <row r="242">
      <c r="O242" s="29"/>
      <c r="P242" s="29"/>
      <c r="Q242" s="29"/>
      <c r="R242" s="29"/>
    </row>
    <row r="243">
      <c r="O243" s="29"/>
      <c r="P243" s="29"/>
      <c r="Q243" s="29"/>
      <c r="R243" s="29"/>
    </row>
    <row r="244">
      <c r="O244" s="29"/>
      <c r="P244" s="29"/>
      <c r="Q244" s="29"/>
      <c r="R244" s="29"/>
    </row>
    <row r="245">
      <c r="O245" s="29"/>
      <c r="P245" s="29"/>
      <c r="Q245" s="29"/>
      <c r="R245" s="29"/>
    </row>
    <row r="246">
      <c r="O246" s="29"/>
      <c r="P246" s="29"/>
      <c r="Q246" s="29"/>
      <c r="R246" s="29"/>
    </row>
    <row r="247">
      <c r="O247" s="29"/>
      <c r="P247" s="29"/>
      <c r="Q247" s="29"/>
      <c r="R247" s="29"/>
    </row>
    <row r="248">
      <c r="O248" s="29"/>
      <c r="P248" s="29"/>
      <c r="Q248" s="29"/>
      <c r="R248" s="29"/>
    </row>
    <row r="249">
      <c r="O249" s="29"/>
      <c r="P249" s="29"/>
      <c r="Q249" s="29"/>
      <c r="R249" s="29"/>
    </row>
    <row r="250">
      <c r="O250" s="29"/>
      <c r="P250" s="29"/>
      <c r="Q250" s="29"/>
      <c r="R250" s="29"/>
    </row>
    <row r="251">
      <c r="O251" s="29"/>
      <c r="P251" s="29"/>
      <c r="Q251" s="29"/>
      <c r="R251" s="29"/>
    </row>
    <row r="252">
      <c r="O252" s="29"/>
      <c r="P252" s="29"/>
      <c r="Q252" s="29"/>
      <c r="R252" s="29"/>
    </row>
    <row r="253">
      <c r="O253" s="29"/>
      <c r="P253" s="29"/>
      <c r="Q253" s="29"/>
      <c r="R253" s="29"/>
    </row>
    <row r="254">
      <c r="O254" s="29"/>
      <c r="P254" s="29"/>
      <c r="Q254" s="29"/>
      <c r="R254" s="29"/>
    </row>
    <row r="255">
      <c r="O255" s="29"/>
      <c r="P255" s="29"/>
      <c r="Q255" s="29"/>
      <c r="R255" s="29"/>
    </row>
    <row r="256">
      <c r="O256" s="29"/>
      <c r="P256" s="29"/>
      <c r="Q256" s="29"/>
      <c r="R256" s="29"/>
    </row>
    <row r="257">
      <c r="O257" s="29"/>
      <c r="P257" s="29"/>
      <c r="Q257" s="29"/>
      <c r="R257" s="29"/>
    </row>
    <row r="258">
      <c r="O258" s="29"/>
      <c r="P258" s="29"/>
      <c r="Q258" s="29"/>
      <c r="R258" s="29"/>
    </row>
    <row r="259">
      <c r="O259" s="29"/>
      <c r="P259" s="29"/>
      <c r="Q259" s="29"/>
      <c r="R259" s="29"/>
    </row>
    <row r="260">
      <c r="O260" s="29"/>
      <c r="P260" s="29"/>
      <c r="Q260" s="29"/>
      <c r="R260" s="29"/>
    </row>
    <row r="261">
      <c r="O261" s="29"/>
      <c r="P261" s="29"/>
      <c r="Q261" s="29"/>
      <c r="R261" s="29"/>
    </row>
    <row r="262">
      <c r="O262" s="29"/>
      <c r="P262" s="29"/>
      <c r="Q262" s="29"/>
      <c r="R262" s="29"/>
    </row>
    <row r="263">
      <c r="O263" s="29"/>
      <c r="P263" s="29"/>
      <c r="Q263" s="29"/>
      <c r="R263" s="29"/>
    </row>
    <row r="264">
      <c r="O264" s="29"/>
      <c r="P264" s="29"/>
      <c r="Q264" s="29"/>
      <c r="R264" s="29"/>
    </row>
    <row r="265">
      <c r="O265" s="29"/>
      <c r="P265" s="29"/>
      <c r="Q265" s="29"/>
      <c r="R265" s="29"/>
    </row>
    <row r="266">
      <c r="O266" s="29"/>
      <c r="P266" s="29"/>
      <c r="Q266" s="29"/>
      <c r="R266" s="29"/>
    </row>
    <row r="267">
      <c r="O267" s="29"/>
      <c r="P267" s="29"/>
      <c r="Q267" s="29"/>
      <c r="R267" s="29"/>
    </row>
    <row r="268">
      <c r="O268" s="29"/>
      <c r="P268" s="29"/>
      <c r="Q268" s="29"/>
      <c r="R268" s="29"/>
    </row>
    <row r="269">
      <c r="O269" s="29"/>
      <c r="P269" s="29"/>
      <c r="Q269" s="29"/>
      <c r="R269" s="29"/>
    </row>
    <row r="270">
      <c r="O270" s="29"/>
      <c r="P270" s="29"/>
      <c r="Q270" s="29"/>
      <c r="R270" s="29"/>
    </row>
    <row r="271">
      <c r="O271" s="29"/>
      <c r="P271" s="29"/>
      <c r="Q271" s="29"/>
      <c r="R271" s="29"/>
    </row>
    <row r="272">
      <c r="O272" s="29"/>
      <c r="P272" s="29"/>
      <c r="Q272" s="29"/>
      <c r="R272" s="29"/>
    </row>
    <row r="273">
      <c r="O273" s="29"/>
      <c r="P273" s="29"/>
      <c r="Q273" s="29"/>
      <c r="R273" s="29"/>
    </row>
    <row r="274">
      <c r="O274" s="29"/>
      <c r="P274" s="29"/>
      <c r="Q274" s="29"/>
      <c r="R274" s="29"/>
    </row>
    <row r="275">
      <c r="O275" s="29"/>
      <c r="P275" s="29"/>
      <c r="Q275" s="29"/>
      <c r="R275" s="29"/>
    </row>
    <row r="276">
      <c r="O276" s="29"/>
      <c r="P276" s="29"/>
      <c r="Q276" s="29"/>
      <c r="R276" s="29"/>
    </row>
    <row r="277">
      <c r="O277" s="29"/>
      <c r="P277" s="29"/>
      <c r="Q277" s="29"/>
      <c r="R277" s="29"/>
    </row>
    <row r="278">
      <c r="O278" s="29"/>
      <c r="P278" s="29"/>
      <c r="Q278" s="29"/>
      <c r="R278" s="29"/>
    </row>
    <row r="279">
      <c r="O279" s="29"/>
      <c r="P279" s="29"/>
      <c r="Q279" s="29"/>
      <c r="R279" s="29"/>
    </row>
    <row r="280">
      <c r="O280" s="29"/>
      <c r="P280" s="29"/>
      <c r="Q280" s="29"/>
      <c r="R280" s="29"/>
    </row>
    <row r="281">
      <c r="O281" s="29"/>
      <c r="P281" s="29"/>
      <c r="Q281" s="29"/>
      <c r="R281" s="29"/>
    </row>
    <row r="282">
      <c r="O282" s="29"/>
      <c r="P282" s="29"/>
      <c r="Q282" s="29"/>
      <c r="R282" s="29"/>
    </row>
    <row r="283">
      <c r="O283" s="29"/>
      <c r="P283" s="29"/>
      <c r="Q283" s="29"/>
      <c r="R283" s="29"/>
    </row>
    <row r="284">
      <c r="O284" s="29"/>
      <c r="P284" s="29"/>
      <c r="Q284" s="29"/>
      <c r="R284" s="29"/>
    </row>
    <row r="285">
      <c r="O285" s="29"/>
      <c r="P285" s="29"/>
      <c r="Q285" s="29"/>
      <c r="R285" s="29"/>
    </row>
    <row r="286">
      <c r="O286" s="29"/>
      <c r="P286" s="29"/>
      <c r="Q286" s="29"/>
      <c r="R286" s="29"/>
    </row>
    <row r="287">
      <c r="O287" s="29"/>
      <c r="P287" s="29"/>
      <c r="Q287" s="29"/>
      <c r="R287" s="29"/>
    </row>
    <row r="288">
      <c r="O288" s="29"/>
      <c r="P288" s="29"/>
      <c r="Q288" s="29"/>
      <c r="R288" s="29"/>
    </row>
    <row r="289">
      <c r="O289" s="29"/>
      <c r="P289" s="29"/>
      <c r="Q289" s="29"/>
      <c r="R289" s="29"/>
    </row>
    <row r="290">
      <c r="O290" s="29"/>
      <c r="P290" s="29"/>
      <c r="Q290" s="29"/>
      <c r="R290" s="29"/>
    </row>
    <row r="291">
      <c r="O291" s="29"/>
      <c r="P291" s="29"/>
      <c r="Q291" s="29"/>
      <c r="R291" s="29"/>
    </row>
    <row r="292">
      <c r="O292" s="29"/>
      <c r="P292" s="29"/>
      <c r="Q292" s="29"/>
      <c r="R292" s="29"/>
    </row>
    <row r="293">
      <c r="O293" s="29"/>
      <c r="P293" s="29"/>
      <c r="Q293" s="29"/>
      <c r="R293" s="29"/>
    </row>
    <row r="294">
      <c r="O294" s="29"/>
      <c r="P294" s="29"/>
      <c r="Q294" s="29"/>
      <c r="R294" s="29"/>
    </row>
    <row r="295">
      <c r="O295" s="29"/>
      <c r="P295" s="29"/>
      <c r="Q295" s="29"/>
      <c r="R295" s="29"/>
    </row>
    <row r="296">
      <c r="O296" s="29"/>
      <c r="P296" s="29"/>
      <c r="Q296" s="29"/>
      <c r="R296" s="29"/>
    </row>
    <row r="297">
      <c r="O297" s="29"/>
      <c r="P297" s="29"/>
      <c r="Q297" s="29"/>
      <c r="R297" s="29"/>
    </row>
    <row r="298">
      <c r="O298" s="29"/>
      <c r="P298" s="29"/>
      <c r="Q298" s="29"/>
      <c r="R298" s="29"/>
    </row>
    <row r="299">
      <c r="O299" s="29"/>
      <c r="P299" s="29"/>
      <c r="Q299" s="29"/>
      <c r="R299" s="29"/>
    </row>
    <row r="300">
      <c r="O300" s="29"/>
      <c r="P300" s="29"/>
      <c r="Q300" s="29"/>
      <c r="R300" s="29"/>
    </row>
    <row r="301">
      <c r="O301" s="29"/>
      <c r="P301" s="29"/>
      <c r="Q301" s="29"/>
      <c r="R301" s="29"/>
    </row>
    <row r="302">
      <c r="O302" s="29"/>
      <c r="P302" s="29"/>
      <c r="Q302" s="29"/>
      <c r="R302" s="29"/>
    </row>
    <row r="303">
      <c r="O303" s="29"/>
      <c r="P303" s="29"/>
      <c r="Q303" s="29"/>
      <c r="R303" s="29"/>
    </row>
    <row r="304">
      <c r="O304" s="29"/>
      <c r="P304" s="29"/>
      <c r="Q304" s="29"/>
      <c r="R304" s="29"/>
    </row>
    <row r="305">
      <c r="O305" s="29"/>
      <c r="P305" s="29"/>
      <c r="Q305" s="29"/>
      <c r="R305" s="29"/>
    </row>
    <row r="306">
      <c r="O306" s="29"/>
      <c r="P306" s="29"/>
      <c r="Q306" s="29"/>
      <c r="R306" s="29"/>
    </row>
    <row r="307">
      <c r="O307" s="29"/>
      <c r="P307" s="29"/>
      <c r="Q307" s="29"/>
      <c r="R307" s="29"/>
    </row>
    <row r="308">
      <c r="O308" s="29"/>
      <c r="P308" s="29"/>
      <c r="Q308" s="29"/>
      <c r="R308" s="29"/>
    </row>
    <row r="309">
      <c r="O309" s="29"/>
      <c r="P309" s="29"/>
      <c r="Q309" s="29"/>
      <c r="R309" s="29"/>
    </row>
    <row r="310">
      <c r="O310" s="29"/>
      <c r="P310" s="29"/>
      <c r="Q310" s="29"/>
      <c r="R310" s="29"/>
    </row>
    <row r="311">
      <c r="O311" s="29"/>
      <c r="P311" s="29"/>
      <c r="Q311" s="29"/>
      <c r="R311" s="29"/>
    </row>
    <row r="312">
      <c r="O312" s="29"/>
      <c r="P312" s="29"/>
      <c r="Q312" s="29"/>
      <c r="R312" s="29"/>
    </row>
    <row r="313">
      <c r="O313" s="29"/>
      <c r="P313" s="29"/>
      <c r="Q313" s="29"/>
      <c r="R313" s="29"/>
    </row>
    <row r="314">
      <c r="O314" s="29"/>
      <c r="P314" s="29"/>
      <c r="Q314" s="29"/>
      <c r="R314" s="29"/>
    </row>
    <row r="315">
      <c r="O315" s="29"/>
      <c r="P315" s="29"/>
      <c r="Q315" s="29"/>
      <c r="R315" s="29"/>
    </row>
    <row r="316">
      <c r="O316" s="29"/>
      <c r="P316" s="29"/>
      <c r="Q316" s="29"/>
      <c r="R316" s="29"/>
    </row>
    <row r="317">
      <c r="O317" s="29"/>
      <c r="P317" s="29"/>
      <c r="Q317" s="29"/>
      <c r="R317" s="29"/>
    </row>
    <row r="318">
      <c r="O318" s="29"/>
      <c r="P318" s="29"/>
      <c r="Q318" s="29"/>
      <c r="R318" s="29"/>
    </row>
    <row r="319">
      <c r="O319" s="29"/>
      <c r="P319" s="29"/>
      <c r="Q319" s="29"/>
      <c r="R319" s="29"/>
    </row>
    <row r="320">
      <c r="O320" s="29"/>
      <c r="P320" s="29"/>
      <c r="Q320" s="29"/>
      <c r="R320" s="29"/>
    </row>
    <row r="321">
      <c r="O321" s="29"/>
      <c r="P321" s="29"/>
      <c r="Q321" s="29"/>
      <c r="R321" s="29"/>
    </row>
    <row r="322">
      <c r="O322" s="29"/>
      <c r="P322" s="29"/>
      <c r="Q322" s="29"/>
      <c r="R322" s="29"/>
    </row>
    <row r="323">
      <c r="O323" s="29"/>
      <c r="P323" s="29"/>
      <c r="Q323" s="29"/>
      <c r="R323" s="29"/>
    </row>
    <row r="324">
      <c r="O324" s="29"/>
      <c r="P324" s="29"/>
      <c r="Q324" s="29"/>
      <c r="R324" s="29"/>
    </row>
    <row r="325">
      <c r="O325" s="29"/>
      <c r="P325" s="29"/>
      <c r="Q325" s="29"/>
      <c r="R325" s="29"/>
    </row>
    <row r="326">
      <c r="O326" s="29"/>
      <c r="P326" s="29"/>
      <c r="Q326" s="29"/>
      <c r="R326" s="29"/>
    </row>
    <row r="327">
      <c r="O327" s="29"/>
      <c r="P327" s="29"/>
      <c r="Q327" s="29"/>
      <c r="R327" s="29"/>
    </row>
    <row r="328">
      <c r="O328" s="29"/>
      <c r="P328" s="29"/>
      <c r="Q328" s="29"/>
      <c r="R328" s="29"/>
    </row>
    <row r="329">
      <c r="O329" s="29"/>
      <c r="P329" s="29"/>
      <c r="Q329" s="29"/>
      <c r="R329" s="29"/>
    </row>
    <row r="330">
      <c r="O330" s="29"/>
      <c r="P330" s="29"/>
      <c r="Q330" s="29"/>
      <c r="R330" s="29"/>
    </row>
    <row r="331">
      <c r="O331" s="29"/>
      <c r="P331" s="29"/>
      <c r="Q331" s="29"/>
      <c r="R331" s="29"/>
    </row>
    <row r="332">
      <c r="O332" s="29"/>
      <c r="P332" s="29"/>
      <c r="Q332" s="29"/>
      <c r="R332" s="29"/>
    </row>
    <row r="333">
      <c r="O333" s="29"/>
      <c r="P333" s="29"/>
      <c r="Q333" s="29"/>
      <c r="R333" s="29"/>
    </row>
    <row r="334">
      <c r="O334" s="29"/>
      <c r="P334" s="29"/>
      <c r="Q334" s="29"/>
      <c r="R334" s="29"/>
    </row>
    <row r="335">
      <c r="O335" s="29"/>
      <c r="P335" s="29"/>
      <c r="Q335" s="29"/>
      <c r="R335" s="29"/>
    </row>
    <row r="336">
      <c r="O336" s="29"/>
      <c r="P336" s="29"/>
      <c r="Q336" s="29"/>
      <c r="R336" s="29"/>
    </row>
    <row r="337">
      <c r="O337" s="29"/>
      <c r="P337" s="29"/>
      <c r="Q337" s="29"/>
      <c r="R337" s="29"/>
    </row>
    <row r="338">
      <c r="O338" s="29"/>
      <c r="P338" s="29"/>
      <c r="Q338" s="29"/>
      <c r="R338" s="29"/>
    </row>
    <row r="339">
      <c r="O339" s="29"/>
      <c r="P339" s="29"/>
      <c r="Q339" s="29"/>
      <c r="R339" s="29"/>
    </row>
    <row r="340">
      <c r="O340" s="29"/>
      <c r="P340" s="29"/>
      <c r="Q340" s="29"/>
      <c r="R340" s="29"/>
    </row>
    <row r="341">
      <c r="O341" s="29"/>
      <c r="P341" s="29"/>
      <c r="Q341" s="29"/>
      <c r="R341" s="29"/>
    </row>
    <row r="342">
      <c r="O342" s="29"/>
      <c r="P342" s="29"/>
      <c r="Q342" s="29"/>
      <c r="R342" s="29"/>
    </row>
    <row r="343">
      <c r="O343" s="29"/>
      <c r="P343" s="29"/>
      <c r="Q343" s="29"/>
      <c r="R343" s="29"/>
    </row>
    <row r="344">
      <c r="O344" s="29"/>
      <c r="P344" s="29"/>
      <c r="Q344" s="29"/>
      <c r="R344" s="29"/>
    </row>
    <row r="345">
      <c r="O345" s="29"/>
      <c r="P345" s="29"/>
      <c r="Q345" s="29"/>
      <c r="R345" s="29"/>
    </row>
    <row r="346">
      <c r="O346" s="29"/>
      <c r="P346" s="29"/>
      <c r="Q346" s="29"/>
      <c r="R346" s="29"/>
    </row>
    <row r="347">
      <c r="O347" s="29"/>
      <c r="P347" s="29"/>
      <c r="Q347" s="29"/>
      <c r="R347" s="29"/>
    </row>
    <row r="348">
      <c r="O348" s="29"/>
      <c r="P348" s="29"/>
      <c r="Q348" s="29"/>
      <c r="R348" s="29"/>
    </row>
    <row r="349">
      <c r="O349" s="29"/>
      <c r="P349" s="29"/>
      <c r="Q349" s="29"/>
      <c r="R349" s="29"/>
    </row>
    <row r="350">
      <c r="O350" s="29"/>
      <c r="P350" s="29"/>
      <c r="Q350" s="29"/>
      <c r="R350" s="29"/>
    </row>
    <row r="351">
      <c r="O351" s="29"/>
      <c r="P351" s="29"/>
      <c r="Q351" s="29"/>
      <c r="R351" s="29"/>
    </row>
    <row r="352">
      <c r="O352" s="29"/>
      <c r="P352" s="29"/>
      <c r="Q352" s="29"/>
      <c r="R352" s="29"/>
    </row>
    <row r="353">
      <c r="O353" s="29"/>
      <c r="P353" s="29"/>
      <c r="Q353" s="29"/>
      <c r="R353" s="29"/>
    </row>
    <row r="354">
      <c r="O354" s="29"/>
      <c r="P354" s="29"/>
      <c r="Q354" s="29"/>
      <c r="R354" s="29"/>
    </row>
    <row r="355">
      <c r="O355" s="29"/>
      <c r="P355" s="29"/>
      <c r="Q355" s="29"/>
      <c r="R355" s="29"/>
    </row>
    <row r="356">
      <c r="O356" s="29"/>
      <c r="P356" s="29"/>
      <c r="Q356" s="29"/>
      <c r="R356" s="29"/>
    </row>
    <row r="357">
      <c r="O357" s="29"/>
      <c r="P357" s="29"/>
      <c r="Q357" s="29"/>
      <c r="R357" s="29"/>
    </row>
    <row r="358">
      <c r="O358" s="29"/>
      <c r="P358" s="29"/>
      <c r="Q358" s="29"/>
      <c r="R358" s="29"/>
    </row>
    <row r="359">
      <c r="O359" s="29"/>
      <c r="P359" s="29"/>
      <c r="Q359" s="29"/>
      <c r="R359" s="29"/>
    </row>
    <row r="360">
      <c r="O360" s="29"/>
      <c r="P360" s="29"/>
      <c r="Q360" s="29"/>
      <c r="R360" s="29"/>
    </row>
    <row r="361">
      <c r="O361" s="29"/>
      <c r="P361" s="29"/>
      <c r="Q361" s="29"/>
      <c r="R361" s="29"/>
    </row>
    <row r="362">
      <c r="O362" s="29"/>
      <c r="P362" s="29"/>
      <c r="Q362" s="29"/>
      <c r="R362" s="29"/>
    </row>
    <row r="363">
      <c r="O363" s="29"/>
      <c r="P363" s="29"/>
      <c r="Q363" s="29"/>
      <c r="R363" s="29"/>
    </row>
    <row r="364">
      <c r="O364" s="29"/>
      <c r="P364" s="29"/>
      <c r="Q364" s="29"/>
      <c r="R364" s="29"/>
    </row>
    <row r="365">
      <c r="O365" s="29"/>
      <c r="P365" s="29"/>
      <c r="Q365" s="29"/>
      <c r="R365" s="29"/>
    </row>
    <row r="366">
      <c r="O366" s="29"/>
      <c r="P366" s="29"/>
      <c r="Q366" s="29"/>
      <c r="R366" s="29"/>
    </row>
    <row r="367">
      <c r="O367" s="29"/>
      <c r="P367" s="29"/>
      <c r="Q367" s="29"/>
      <c r="R367" s="29"/>
    </row>
    <row r="368">
      <c r="O368" s="29"/>
      <c r="P368" s="29"/>
      <c r="Q368" s="29"/>
      <c r="R368" s="29"/>
    </row>
    <row r="369">
      <c r="O369" s="29"/>
      <c r="P369" s="29"/>
      <c r="Q369" s="29"/>
      <c r="R369" s="29"/>
    </row>
    <row r="370">
      <c r="O370" s="29"/>
      <c r="P370" s="29"/>
      <c r="Q370" s="29"/>
      <c r="R370" s="29"/>
    </row>
    <row r="371">
      <c r="O371" s="29"/>
      <c r="P371" s="29"/>
      <c r="Q371" s="29"/>
      <c r="R371" s="29"/>
    </row>
    <row r="372">
      <c r="O372" s="29"/>
      <c r="P372" s="29"/>
      <c r="Q372" s="29"/>
      <c r="R372" s="29"/>
    </row>
    <row r="373">
      <c r="O373" s="29"/>
      <c r="P373" s="29"/>
      <c r="Q373" s="29"/>
      <c r="R373" s="29"/>
    </row>
    <row r="374">
      <c r="O374" s="29"/>
      <c r="P374" s="29"/>
      <c r="Q374" s="29"/>
      <c r="R374" s="29"/>
    </row>
    <row r="375">
      <c r="O375" s="29"/>
      <c r="P375" s="29"/>
      <c r="Q375" s="29"/>
      <c r="R375" s="29"/>
    </row>
    <row r="376">
      <c r="O376" s="29"/>
      <c r="P376" s="29"/>
      <c r="Q376" s="29"/>
      <c r="R376" s="29"/>
    </row>
    <row r="377">
      <c r="O377" s="29"/>
      <c r="P377" s="29"/>
      <c r="Q377" s="29"/>
      <c r="R377" s="29"/>
    </row>
    <row r="378">
      <c r="O378" s="29"/>
      <c r="P378" s="29"/>
      <c r="Q378" s="29"/>
      <c r="R378" s="29"/>
    </row>
    <row r="379">
      <c r="O379" s="29"/>
      <c r="P379" s="29"/>
      <c r="Q379" s="29"/>
      <c r="R379" s="29"/>
    </row>
    <row r="380">
      <c r="O380" s="29"/>
      <c r="P380" s="29"/>
      <c r="Q380" s="29"/>
      <c r="R380" s="29"/>
    </row>
    <row r="381">
      <c r="O381" s="29"/>
      <c r="P381" s="29"/>
      <c r="Q381" s="29"/>
      <c r="R381" s="29"/>
    </row>
    <row r="382">
      <c r="O382" s="29"/>
      <c r="P382" s="29"/>
      <c r="Q382" s="29"/>
      <c r="R382" s="29"/>
    </row>
    <row r="383">
      <c r="O383" s="29"/>
      <c r="P383" s="29"/>
      <c r="Q383" s="29"/>
      <c r="R383" s="29"/>
    </row>
    <row r="384">
      <c r="O384" s="29"/>
      <c r="P384" s="29"/>
      <c r="Q384" s="29"/>
      <c r="R384" s="29"/>
    </row>
    <row r="385">
      <c r="O385" s="29"/>
      <c r="P385" s="29"/>
      <c r="Q385" s="29"/>
      <c r="R385" s="29"/>
    </row>
    <row r="386">
      <c r="O386" s="29"/>
      <c r="P386" s="29"/>
      <c r="Q386" s="29"/>
      <c r="R386" s="29"/>
    </row>
    <row r="387">
      <c r="O387" s="29"/>
      <c r="P387" s="29"/>
      <c r="Q387" s="29"/>
      <c r="R387" s="29"/>
    </row>
    <row r="388">
      <c r="O388" s="29"/>
      <c r="P388" s="29"/>
      <c r="Q388" s="29"/>
      <c r="R388" s="29"/>
    </row>
    <row r="389">
      <c r="O389" s="29"/>
      <c r="P389" s="29"/>
      <c r="Q389" s="29"/>
      <c r="R389" s="29"/>
    </row>
    <row r="390">
      <c r="O390" s="29"/>
      <c r="P390" s="29"/>
      <c r="Q390" s="29"/>
      <c r="R390" s="29"/>
    </row>
    <row r="391">
      <c r="O391" s="29"/>
      <c r="P391" s="29"/>
      <c r="Q391" s="29"/>
      <c r="R391" s="29"/>
    </row>
    <row r="392">
      <c r="O392" s="29"/>
      <c r="P392" s="29"/>
      <c r="Q392" s="29"/>
      <c r="R392" s="29"/>
    </row>
    <row r="393">
      <c r="O393" s="29"/>
      <c r="P393" s="29"/>
      <c r="Q393" s="29"/>
      <c r="R393" s="29"/>
    </row>
    <row r="394">
      <c r="O394" s="29"/>
      <c r="P394" s="29"/>
      <c r="Q394" s="29"/>
      <c r="R394" s="29"/>
    </row>
    <row r="395">
      <c r="O395" s="29"/>
      <c r="P395" s="29"/>
      <c r="Q395" s="29"/>
      <c r="R395" s="29"/>
    </row>
    <row r="396">
      <c r="O396" s="29"/>
      <c r="P396" s="29"/>
      <c r="Q396" s="29"/>
      <c r="R396" s="29"/>
    </row>
    <row r="397">
      <c r="O397" s="29"/>
      <c r="P397" s="29"/>
      <c r="Q397" s="29"/>
      <c r="R397" s="29"/>
    </row>
    <row r="398">
      <c r="O398" s="29"/>
      <c r="P398" s="29"/>
      <c r="Q398" s="29"/>
      <c r="R398" s="29"/>
    </row>
    <row r="399">
      <c r="O399" s="29"/>
      <c r="P399" s="29"/>
      <c r="Q399" s="29"/>
      <c r="R399" s="29"/>
    </row>
    <row r="400">
      <c r="O400" s="29"/>
      <c r="P400" s="29"/>
      <c r="Q400" s="29"/>
      <c r="R400" s="29"/>
    </row>
    <row r="401">
      <c r="O401" s="29"/>
      <c r="P401" s="29"/>
      <c r="Q401" s="29"/>
      <c r="R401" s="29"/>
    </row>
    <row r="402">
      <c r="O402" s="29"/>
      <c r="P402" s="29"/>
      <c r="Q402" s="29"/>
      <c r="R402" s="29"/>
    </row>
    <row r="403">
      <c r="O403" s="29"/>
      <c r="P403" s="29"/>
      <c r="Q403" s="29"/>
      <c r="R403" s="29"/>
    </row>
    <row r="404">
      <c r="O404" s="29"/>
      <c r="P404" s="29"/>
      <c r="Q404" s="29"/>
      <c r="R404" s="29"/>
    </row>
    <row r="405">
      <c r="O405" s="29"/>
      <c r="P405" s="29"/>
      <c r="Q405" s="29"/>
      <c r="R405" s="29"/>
    </row>
    <row r="406">
      <c r="O406" s="29"/>
      <c r="P406" s="29"/>
      <c r="Q406" s="29"/>
      <c r="R406" s="29"/>
    </row>
    <row r="407">
      <c r="O407" s="29"/>
      <c r="P407" s="29"/>
      <c r="Q407" s="29"/>
      <c r="R407" s="29"/>
    </row>
    <row r="408">
      <c r="O408" s="29"/>
      <c r="P408" s="29"/>
      <c r="Q408" s="29"/>
      <c r="R408" s="29"/>
    </row>
    <row r="409">
      <c r="O409" s="29"/>
      <c r="P409" s="29"/>
      <c r="Q409" s="29"/>
      <c r="R409" s="29"/>
    </row>
    <row r="410">
      <c r="O410" s="29"/>
      <c r="P410" s="29"/>
      <c r="Q410" s="29"/>
      <c r="R410" s="29"/>
    </row>
    <row r="411">
      <c r="O411" s="29"/>
      <c r="P411" s="29"/>
      <c r="Q411" s="29"/>
      <c r="R411" s="29"/>
    </row>
    <row r="412">
      <c r="O412" s="29"/>
      <c r="P412" s="29"/>
      <c r="Q412" s="29"/>
      <c r="R412" s="29"/>
    </row>
    <row r="413">
      <c r="O413" s="29"/>
      <c r="P413" s="29"/>
      <c r="Q413" s="29"/>
      <c r="R413" s="29"/>
    </row>
    <row r="414">
      <c r="O414" s="29"/>
      <c r="P414" s="29"/>
      <c r="Q414" s="29"/>
      <c r="R414" s="29"/>
    </row>
    <row r="415">
      <c r="O415" s="29"/>
      <c r="P415" s="29"/>
      <c r="Q415" s="29"/>
      <c r="R415" s="29"/>
    </row>
    <row r="416">
      <c r="O416" s="29"/>
      <c r="P416" s="29"/>
      <c r="Q416" s="29"/>
      <c r="R416" s="29"/>
    </row>
    <row r="417">
      <c r="O417" s="29"/>
      <c r="P417" s="29"/>
      <c r="Q417" s="29"/>
      <c r="R417" s="29"/>
    </row>
    <row r="418">
      <c r="O418" s="29"/>
      <c r="P418" s="29"/>
      <c r="Q418" s="29"/>
      <c r="R418" s="29"/>
    </row>
    <row r="419">
      <c r="O419" s="29"/>
      <c r="P419" s="29"/>
      <c r="Q419" s="29"/>
      <c r="R419" s="29"/>
    </row>
    <row r="420">
      <c r="O420" s="29"/>
      <c r="P420" s="29"/>
      <c r="Q420" s="29"/>
      <c r="R420" s="29"/>
    </row>
    <row r="421">
      <c r="O421" s="29"/>
      <c r="P421" s="29"/>
      <c r="Q421" s="29"/>
      <c r="R421" s="29"/>
    </row>
    <row r="422">
      <c r="O422" s="29"/>
      <c r="P422" s="29"/>
      <c r="Q422" s="29"/>
      <c r="R422" s="29"/>
    </row>
    <row r="423">
      <c r="O423" s="29"/>
      <c r="P423" s="29"/>
      <c r="Q423" s="29"/>
      <c r="R423" s="29"/>
    </row>
    <row r="424">
      <c r="O424" s="29"/>
      <c r="P424" s="29"/>
      <c r="Q424" s="29"/>
      <c r="R424" s="29"/>
    </row>
    <row r="425">
      <c r="O425" s="29"/>
      <c r="P425" s="29"/>
      <c r="Q425" s="29"/>
      <c r="R425" s="29"/>
    </row>
    <row r="426">
      <c r="O426" s="29"/>
      <c r="P426" s="29"/>
      <c r="Q426" s="29"/>
      <c r="R426" s="29"/>
    </row>
    <row r="427">
      <c r="O427" s="29"/>
      <c r="P427" s="29"/>
      <c r="Q427" s="29"/>
      <c r="R427" s="29"/>
    </row>
    <row r="428">
      <c r="O428" s="29"/>
      <c r="P428" s="29"/>
      <c r="Q428" s="29"/>
      <c r="R428" s="29"/>
    </row>
    <row r="429">
      <c r="O429" s="29"/>
      <c r="P429" s="29"/>
      <c r="Q429" s="29"/>
      <c r="R429" s="29"/>
    </row>
    <row r="430">
      <c r="O430" s="29"/>
      <c r="P430" s="29"/>
      <c r="Q430" s="29"/>
      <c r="R430" s="29"/>
    </row>
    <row r="431">
      <c r="O431" s="29"/>
      <c r="P431" s="29"/>
      <c r="Q431" s="29"/>
      <c r="R431" s="29"/>
    </row>
    <row r="432">
      <c r="O432" s="29"/>
      <c r="P432" s="29"/>
      <c r="Q432" s="29"/>
      <c r="R432" s="29"/>
    </row>
    <row r="433">
      <c r="O433" s="29"/>
      <c r="P433" s="29"/>
      <c r="Q433" s="29"/>
      <c r="R433" s="29"/>
    </row>
    <row r="434">
      <c r="O434" s="29"/>
      <c r="P434" s="29"/>
      <c r="Q434" s="29"/>
      <c r="R434" s="29"/>
    </row>
    <row r="435">
      <c r="O435" s="29"/>
      <c r="P435" s="29"/>
      <c r="Q435" s="29"/>
      <c r="R435" s="29"/>
    </row>
    <row r="436">
      <c r="O436" s="29"/>
      <c r="P436" s="29"/>
      <c r="Q436" s="29"/>
      <c r="R436" s="29"/>
    </row>
    <row r="437">
      <c r="O437" s="29"/>
      <c r="P437" s="29"/>
      <c r="Q437" s="29"/>
      <c r="R437" s="29"/>
    </row>
    <row r="438">
      <c r="O438" s="29"/>
      <c r="P438" s="29"/>
      <c r="Q438" s="29"/>
      <c r="R438" s="29"/>
    </row>
    <row r="439">
      <c r="O439" s="29"/>
      <c r="P439" s="29"/>
      <c r="Q439" s="29"/>
      <c r="R439" s="29"/>
    </row>
    <row r="440">
      <c r="O440" s="29"/>
      <c r="P440" s="29"/>
      <c r="Q440" s="29"/>
      <c r="R440" s="29"/>
    </row>
    <row r="441">
      <c r="O441" s="29"/>
      <c r="P441" s="29"/>
      <c r="Q441" s="29"/>
      <c r="R441" s="29"/>
    </row>
    <row r="442">
      <c r="O442" s="29"/>
      <c r="P442" s="29"/>
      <c r="Q442" s="29"/>
      <c r="R442" s="29"/>
    </row>
    <row r="443">
      <c r="O443" s="29"/>
      <c r="P443" s="29"/>
      <c r="Q443" s="29"/>
      <c r="R443" s="29"/>
    </row>
    <row r="444">
      <c r="O444" s="29"/>
      <c r="P444" s="29"/>
      <c r="Q444" s="29"/>
      <c r="R444" s="29"/>
    </row>
    <row r="445">
      <c r="O445" s="29"/>
      <c r="P445" s="29"/>
      <c r="Q445" s="29"/>
      <c r="R445" s="29"/>
    </row>
    <row r="446">
      <c r="O446" s="29"/>
      <c r="P446" s="29"/>
      <c r="Q446" s="29"/>
      <c r="R446" s="29"/>
    </row>
    <row r="447">
      <c r="O447" s="29"/>
      <c r="P447" s="29"/>
      <c r="Q447" s="29"/>
      <c r="R447" s="29"/>
    </row>
    <row r="448">
      <c r="O448" s="29"/>
      <c r="P448" s="29"/>
      <c r="Q448" s="29"/>
      <c r="R448" s="29"/>
    </row>
    <row r="449">
      <c r="O449" s="29"/>
      <c r="P449" s="29"/>
      <c r="Q449" s="29"/>
      <c r="R449" s="29"/>
    </row>
    <row r="450">
      <c r="O450" s="29"/>
      <c r="P450" s="29"/>
      <c r="Q450" s="29"/>
      <c r="R450" s="29"/>
    </row>
    <row r="451">
      <c r="O451" s="29"/>
      <c r="P451" s="29"/>
      <c r="Q451" s="29"/>
      <c r="R451" s="29"/>
    </row>
    <row r="452">
      <c r="O452" s="29"/>
      <c r="P452" s="29"/>
      <c r="Q452" s="29"/>
      <c r="R452" s="29"/>
    </row>
    <row r="453">
      <c r="O453" s="29"/>
      <c r="P453" s="29"/>
      <c r="Q453" s="29"/>
      <c r="R453" s="29"/>
    </row>
    <row r="454">
      <c r="O454" s="29"/>
      <c r="P454" s="29"/>
      <c r="Q454" s="29"/>
      <c r="R454" s="29"/>
    </row>
    <row r="455">
      <c r="O455" s="29"/>
      <c r="P455" s="29"/>
      <c r="Q455" s="29"/>
      <c r="R455" s="29"/>
    </row>
    <row r="456">
      <c r="O456" s="29"/>
      <c r="P456" s="29"/>
      <c r="Q456" s="29"/>
      <c r="R456" s="29"/>
    </row>
    <row r="457">
      <c r="O457" s="29"/>
      <c r="P457" s="29"/>
      <c r="Q457" s="29"/>
      <c r="R457" s="29"/>
    </row>
    <row r="458">
      <c r="O458" s="29"/>
      <c r="P458" s="29"/>
      <c r="Q458" s="29"/>
      <c r="R458" s="29"/>
    </row>
    <row r="459">
      <c r="O459" s="29"/>
      <c r="P459" s="29"/>
      <c r="Q459" s="29"/>
      <c r="R459" s="29"/>
    </row>
    <row r="460">
      <c r="O460" s="29"/>
      <c r="P460" s="29"/>
      <c r="Q460" s="29"/>
      <c r="R460" s="29"/>
    </row>
    <row r="461">
      <c r="O461" s="29"/>
      <c r="P461" s="29"/>
      <c r="Q461" s="29"/>
      <c r="R461" s="29"/>
    </row>
    <row r="462">
      <c r="O462" s="29"/>
      <c r="P462" s="29"/>
      <c r="Q462" s="29"/>
      <c r="R462" s="29"/>
    </row>
    <row r="463">
      <c r="O463" s="29"/>
      <c r="P463" s="29"/>
      <c r="Q463" s="29"/>
      <c r="R463" s="29"/>
    </row>
    <row r="464">
      <c r="O464" s="29"/>
      <c r="P464" s="29"/>
      <c r="Q464" s="29"/>
      <c r="R464" s="29"/>
    </row>
    <row r="465">
      <c r="O465" s="29"/>
      <c r="P465" s="29"/>
      <c r="Q465" s="29"/>
      <c r="R465" s="29"/>
    </row>
    <row r="466">
      <c r="O466" s="29"/>
      <c r="P466" s="29"/>
      <c r="Q466" s="29"/>
      <c r="R466" s="29"/>
    </row>
    <row r="467">
      <c r="O467" s="29"/>
      <c r="P467" s="29"/>
      <c r="Q467" s="29"/>
      <c r="R467" s="29"/>
    </row>
    <row r="468">
      <c r="O468" s="29"/>
      <c r="P468" s="29"/>
      <c r="Q468" s="29"/>
      <c r="R468" s="29"/>
    </row>
    <row r="469">
      <c r="O469" s="29"/>
      <c r="P469" s="29"/>
      <c r="Q469" s="29"/>
      <c r="R469" s="29"/>
    </row>
    <row r="470">
      <c r="O470" s="29"/>
      <c r="P470" s="29"/>
      <c r="Q470" s="29"/>
      <c r="R470" s="29"/>
    </row>
    <row r="471">
      <c r="O471" s="29"/>
      <c r="P471" s="29"/>
      <c r="Q471" s="29"/>
      <c r="R471" s="29"/>
    </row>
    <row r="472">
      <c r="O472" s="29"/>
      <c r="P472" s="29"/>
      <c r="Q472" s="29"/>
      <c r="R472" s="29"/>
    </row>
    <row r="473">
      <c r="O473" s="29"/>
      <c r="P473" s="29"/>
      <c r="Q473" s="29"/>
      <c r="R473" s="29"/>
    </row>
    <row r="474">
      <c r="O474" s="29"/>
      <c r="P474" s="29"/>
      <c r="Q474" s="29"/>
      <c r="R474" s="29"/>
    </row>
    <row r="475">
      <c r="O475" s="29"/>
      <c r="P475" s="29"/>
      <c r="Q475" s="29"/>
      <c r="R475" s="29"/>
    </row>
    <row r="476">
      <c r="O476" s="29"/>
      <c r="P476" s="29"/>
      <c r="Q476" s="29"/>
      <c r="R476" s="29"/>
    </row>
    <row r="477">
      <c r="O477" s="29"/>
      <c r="P477" s="29"/>
      <c r="Q477" s="29"/>
      <c r="R477" s="29"/>
    </row>
    <row r="478">
      <c r="O478" s="29"/>
      <c r="P478" s="29"/>
      <c r="Q478" s="29"/>
      <c r="R478" s="29"/>
    </row>
    <row r="479">
      <c r="O479" s="29"/>
      <c r="P479" s="29"/>
      <c r="Q479" s="29"/>
      <c r="R479" s="29"/>
    </row>
    <row r="480">
      <c r="O480" s="29"/>
      <c r="P480" s="29"/>
      <c r="Q480" s="29"/>
      <c r="R480" s="29"/>
    </row>
    <row r="481">
      <c r="O481" s="29"/>
      <c r="P481" s="29"/>
      <c r="Q481" s="29"/>
      <c r="R481" s="29"/>
    </row>
    <row r="482">
      <c r="O482" s="29"/>
      <c r="P482" s="29"/>
      <c r="Q482" s="29"/>
      <c r="R482" s="29"/>
    </row>
    <row r="483">
      <c r="O483" s="29"/>
      <c r="P483" s="29"/>
      <c r="Q483" s="29"/>
      <c r="R483" s="29"/>
    </row>
    <row r="484">
      <c r="O484" s="29"/>
      <c r="P484" s="29"/>
      <c r="Q484" s="29"/>
      <c r="R484" s="29"/>
    </row>
    <row r="485">
      <c r="O485" s="29"/>
      <c r="P485" s="29"/>
      <c r="Q485" s="29"/>
      <c r="R485" s="29"/>
    </row>
    <row r="486">
      <c r="O486" s="29"/>
      <c r="P486" s="29"/>
      <c r="Q486" s="29"/>
      <c r="R486" s="29"/>
    </row>
    <row r="487">
      <c r="O487" s="29"/>
      <c r="P487" s="29"/>
      <c r="Q487" s="29"/>
      <c r="R487" s="29"/>
    </row>
    <row r="488">
      <c r="O488" s="29"/>
      <c r="P488" s="29"/>
      <c r="Q488" s="29"/>
      <c r="R488" s="29"/>
    </row>
    <row r="489">
      <c r="O489" s="29"/>
      <c r="P489" s="29"/>
      <c r="Q489" s="29"/>
      <c r="R489" s="29"/>
    </row>
    <row r="490">
      <c r="O490" s="29"/>
      <c r="P490" s="29"/>
      <c r="Q490" s="29"/>
      <c r="R490" s="29"/>
    </row>
    <row r="491">
      <c r="O491" s="29"/>
      <c r="P491" s="29"/>
      <c r="Q491" s="29"/>
      <c r="R491" s="29"/>
    </row>
    <row r="492">
      <c r="O492" s="29"/>
      <c r="P492" s="29"/>
      <c r="Q492" s="29"/>
      <c r="R492" s="29"/>
    </row>
    <row r="493">
      <c r="O493" s="29"/>
      <c r="P493" s="29"/>
      <c r="Q493" s="29"/>
      <c r="R493" s="29"/>
    </row>
    <row r="494">
      <c r="O494" s="29"/>
      <c r="P494" s="29"/>
      <c r="Q494" s="29"/>
      <c r="R494" s="29"/>
    </row>
    <row r="495">
      <c r="O495" s="29"/>
      <c r="P495" s="29"/>
      <c r="Q495" s="29"/>
      <c r="R495" s="29"/>
    </row>
    <row r="496">
      <c r="O496" s="29"/>
      <c r="P496" s="29"/>
      <c r="Q496" s="29"/>
      <c r="R496" s="29"/>
    </row>
    <row r="497">
      <c r="O497" s="29"/>
      <c r="P497" s="29"/>
      <c r="Q497" s="29"/>
      <c r="R497" s="29"/>
    </row>
    <row r="498">
      <c r="O498" s="29"/>
      <c r="P498" s="29"/>
      <c r="Q498" s="29"/>
      <c r="R498" s="29"/>
    </row>
    <row r="499">
      <c r="O499" s="29"/>
      <c r="P499" s="29"/>
      <c r="Q499" s="29"/>
      <c r="R499" s="29"/>
    </row>
    <row r="500">
      <c r="O500" s="29"/>
      <c r="P500" s="29"/>
      <c r="Q500" s="29"/>
      <c r="R500" s="29"/>
    </row>
    <row r="501">
      <c r="O501" s="29"/>
      <c r="P501" s="29"/>
      <c r="Q501" s="29"/>
      <c r="R501" s="29"/>
    </row>
    <row r="502">
      <c r="O502" s="29"/>
      <c r="P502" s="29"/>
      <c r="Q502" s="29"/>
      <c r="R502" s="29"/>
    </row>
    <row r="503">
      <c r="O503" s="29"/>
      <c r="P503" s="29"/>
      <c r="Q503" s="29"/>
      <c r="R503" s="29"/>
    </row>
    <row r="504">
      <c r="O504" s="29"/>
      <c r="P504" s="29"/>
      <c r="Q504" s="29"/>
      <c r="R504" s="29"/>
    </row>
    <row r="505">
      <c r="O505" s="29"/>
      <c r="P505" s="29"/>
      <c r="Q505" s="29"/>
      <c r="R505" s="29"/>
    </row>
    <row r="506">
      <c r="O506" s="29"/>
      <c r="P506" s="29"/>
      <c r="Q506" s="29"/>
      <c r="R506" s="29"/>
    </row>
    <row r="507">
      <c r="O507" s="29"/>
      <c r="P507" s="29"/>
      <c r="Q507" s="29"/>
      <c r="R507" s="29"/>
    </row>
    <row r="508">
      <c r="O508" s="29"/>
      <c r="P508" s="29"/>
      <c r="Q508" s="29"/>
      <c r="R508" s="29"/>
    </row>
    <row r="509">
      <c r="O509" s="29"/>
      <c r="P509" s="29"/>
      <c r="Q509" s="29"/>
      <c r="R509" s="29"/>
    </row>
    <row r="510">
      <c r="O510" s="29"/>
      <c r="P510" s="29"/>
      <c r="Q510" s="29"/>
      <c r="R510" s="29"/>
    </row>
    <row r="511">
      <c r="O511" s="29"/>
      <c r="P511" s="29"/>
      <c r="Q511" s="29"/>
      <c r="R511" s="29"/>
    </row>
    <row r="512">
      <c r="O512" s="29"/>
      <c r="P512" s="29"/>
      <c r="Q512" s="29"/>
      <c r="R512" s="29"/>
    </row>
    <row r="513">
      <c r="O513" s="29"/>
      <c r="P513" s="29"/>
      <c r="Q513" s="29"/>
      <c r="R513" s="29"/>
    </row>
    <row r="514">
      <c r="O514" s="29"/>
      <c r="P514" s="29"/>
      <c r="Q514" s="29"/>
      <c r="R514" s="29"/>
    </row>
    <row r="515">
      <c r="O515" s="29"/>
      <c r="P515" s="29"/>
      <c r="Q515" s="29"/>
      <c r="R515" s="29"/>
    </row>
    <row r="516">
      <c r="O516" s="29"/>
      <c r="P516" s="29"/>
      <c r="Q516" s="29"/>
      <c r="R516" s="29"/>
    </row>
    <row r="517">
      <c r="O517" s="29"/>
      <c r="P517" s="29"/>
      <c r="Q517" s="29"/>
      <c r="R517" s="29"/>
    </row>
    <row r="518">
      <c r="O518" s="29"/>
      <c r="P518" s="29"/>
      <c r="Q518" s="29"/>
      <c r="R518" s="29"/>
    </row>
    <row r="519">
      <c r="O519" s="29"/>
      <c r="P519" s="29"/>
      <c r="Q519" s="29"/>
      <c r="R519" s="29"/>
    </row>
    <row r="520">
      <c r="O520" s="29"/>
      <c r="P520" s="29"/>
      <c r="Q520" s="29"/>
      <c r="R520" s="29"/>
    </row>
    <row r="521">
      <c r="O521" s="29"/>
      <c r="P521" s="29"/>
      <c r="Q521" s="29"/>
      <c r="R521" s="29"/>
    </row>
    <row r="522">
      <c r="O522" s="29"/>
      <c r="P522" s="29"/>
      <c r="Q522" s="29"/>
      <c r="R522" s="29"/>
    </row>
    <row r="523">
      <c r="O523" s="29"/>
      <c r="P523" s="29"/>
      <c r="Q523" s="29"/>
      <c r="R523" s="29"/>
    </row>
    <row r="524">
      <c r="O524" s="29"/>
      <c r="P524" s="29"/>
      <c r="Q524" s="29"/>
      <c r="R524" s="29"/>
    </row>
    <row r="525">
      <c r="O525" s="29"/>
      <c r="P525" s="29"/>
      <c r="Q525" s="29"/>
      <c r="R525" s="29"/>
    </row>
    <row r="526">
      <c r="O526" s="29"/>
      <c r="P526" s="29"/>
      <c r="Q526" s="29"/>
      <c r="R526" s="29"/>
    </row>
    <row r="527">
      <c r="O527" s="29"/>
      <c r="P527" s="29"/>
      <c r="Q527" s="29"/>
      <c r="R527" s="29"/>
    </row>
    <row r="528">
      <c r="O528" s="29"/>
      <c r="P528" s="29"/>
      <c r="Q528" s="29"/>
      <c r="R528" s="29"/>
    </row>
    <row r="529">
      <c r="O529" s="29"/>
      <c r="P529" s="29"/>
      <c r="Q529" s="29"/>
      <c r="R529" s="29"/>
    </row>
    <row r="530">
      <c r="O530" s="29"/>
      <c r="P530" s="29"/>
      <c r="Q530" s="29"/>
      <c r="R530" s="29"/>
    </row>
    <row r="531">
      <c r="O531" s="29"/>
      <c r="P531" s="29"/>
      <c r="Q531" s="29"/>
      <c r="R531" s="29"/>
    </row>
    <row r="532">
      <c r="O532" s="29"/>
      <c r="P532" s="29"/>
      <c r="Q532" s="29"/>
      <c r="R532" s="29"/>
    </row>
    <row r="533">
      <c r="O533" s="29"/>
      <c r="P533" s="29"/>
      <c r="Q533" s="29"/>
      <c r="R533" s="29"/>
    </row>
    <row r="534">
      <c r="O534" s="29"/>
      <c r="P534" s="29"/>
      <c r="Q534" s="29"/>
      <c r="R534" s="29"/>
    </row>
    <row r="535">
      <c r="O535" s="29"/>
      <c r="P535" s="29"/>
      <c r="Q535" s="29"/>
      <c r="R535" s="29"/>
    </row>
    <row r="536">
      <c r="O536" s="29"/>
      <c r="P536" s="29"/>
      <c r="Q536" s="29"/>
      <c r="R536" s="29"/>
    </row>
    <row r="537">
      <c r="O537" s="29"/>
      <c r="P537" s="29"/>
      <c r="Q537" s="29"/>
      <c r="R537" s="29"/>
    </row>
    <row r="538">
      <c r="O538" s="29"/>
      <c r="P538" s="29"/>
      <c r="Q538" s="29"/>
      <c r="R538" s="29"/>
    </row>
    <row r="539">
      <c r="O539" s="29"/>
      <c r="P539" s="29"/>
      <c r="Q539" s="29"/>
      <c r="R539" s="29"/>
    </row>
    <row r="540">
      <c r="O540" s="29"/>
      <c r="P540" s="29"/>
      <c r="Q540" s="29"/>
      <c r="R540" s="29"/>
    </row>
    <row r="541">
      <c r="O541" s="29"/>
      <c r="P541" s="29"/>
      <c r="Q541" s="29"/>
      <c r="R541" s="29"/>
    </row>
    <row r="542">
      <c r="O542" s="29"/>
      <c r="P542" s="29"/>
      <c r="Q542" s="29"/>
      <c r="R542" s="29"/>
    </row>
    <row r="543">
      <c r="O543" s="29"/>
      <c r="P543" s="29"/>
      <c r="Q543" s="29"/>
      <c r="R543" s="29"/>
    </row>
    <row r="544">
      <c r="O544" s="29"/>
      <c r="P544" s="29"/>
      <c r="Q544" s="29"/>
      <c r="R544" s="29"/>
    </row>
    <row r="545">
      <c r="O545" s="29"/>
      <c r="P545" s="29"/>
      <c r="Q545" s="29"/>
      <c r="R545" s="29"/>
    </row>
    <row r="546">
      <c r="O546" s="29"/>
      <c r="P546" s="29"/>
      <c r="Q546" s="29"/>
      <c r="R546" s="29"/>
    </row>
    <row r="547">
      <c r="O547" s="29"/>
      <c r="P547" s="29"/>
      <c r="Q547" s="29"/>
      <c r="R547" s="29"/>
    </row>
    <row r="548">
      <c r="O548" s="29"/>
      <c r="P548" s="29"/>
      <c r="Q548" s="29"/>
      <c r="R548" s="29"/>
    </row>
    <row r="549">
      <c r="O549" s="29"/>
      <c r="P549" s="29"/>
      <c r="Q549" s="29"/>
      <c r="R549" s="29"/>
    </row>
    <row r="550">
      <c r="O550" s="29"/>
      <c r="P550" s="29"/>
      <c r="Q550" s="29"/>
      <c r="R550" s="29"/>
    </row>
    <row r="551">
      <c r="O551" s="29"/>
      <c r="P551" s="29"/>
      <c r="Q551" s="29"/>
      <c r="R551" s="29"/>
    </row>
    <row r="552">
      <c r="O552" s="29"/>
      <c r="P552" s="29"/>
      <c r="Q552" s="29"/>
      <c r="R552" s="29"/>
    </row>
    <row r="553">
      <c r="O553" s="29"/>
      <c r="P553" s="29"/>
      <c r="Q553" s="29"/>
      <c r="R553" s="29"/>
    </row>
    <row r="554">
      <c r="O554" s="29"/>
      <c r="P554" s="29"/>
      <c r="Q554" s="29"/>
      <c r="R554" s="29"/>
    </row>
    <row r="555">
      <c r="O555" s="29"/>
      <c r="P555" s="29"/>
      <c r="Q555" s="29"/>
      <c r="R555" s="29"/>
    </row>
    <row r="556">
      <c r="O556" s="29"/>
      <c r="P556" s="29"/>
      <c r="Q556" s="29"/>
      <c r="R556" s="29"/>
    </row>
    <row r="557">
      <c r="O557" s="29"/>
      <c r="P557" s="29"/>
      <c r="Q557" s="29"/>
      <c r="R557" s="29"/>
    </row>
    <row r="558">
      <c r="O558" s="29"/>
      <c r="P558" s="29"/>
      <c r="Q558" s="29"/>
      <c r="R558" s="29"/>
    </row>
    <row r="559">
      <c r="O559" s="29"/>
      <c r="P559" s="29"/>
      <c r="Q559" s="29"/>
      <c r="R559" s="29"/>
    </row>
    <row r="560">
      <c r="O560" s="29"/>
      <c r="P560" s="29"/>
      <c r="Q560" s="29"/>
      <c r="R560" s="29"/>
    </row>
    <row r="561">
      <c r="O561" s="29"/>
      <c r="P561" s="29"/>
      <c r="Q561" s="29"/>
      <c r="R561" s="29"/>
    </row>
    <row r="562">
      <c r="O562" s="29"/>
      <c r="P562" s="29"/>
      <c r="Q562" s="29"/>
      <c r="R562" s="29"/>
    </row>
    <row r="563">
      <c r="O563" s="29"/>
      <c r="P563" s="29"/>
      <c r="Q563" s="29"/>
      <c r="R563" s="29"/>
    </row>
    <row r="564">
      <c r="O564" s="29"/>
      <c r="P564" s="29"/>
      <c r="Q564" s="29"/>
      <c r="R564" s="29"/>
    </row>
    <row r="565">
      <c r="O565" s="29"/>
      <c r="P565" s="29"/>
      <c r="Q565" s="29"/>
      <c r="R565" s="29"/>
    </row>
    <row r="566">
      <c r="O566" s="29"/>
      <c r="P566" s="29"/>
      <c r="Q566" s="29"/>
      <c r="R566" s="29"/>
    </row>
    <row r="567">
      <c r="O567" s="29"/>
      <c r="P567" s="29"/>
      <c r="Q567" s="29"/>
      <c r="R567" s="29"/>
    </row>
    <row r="568">
      <c r="O568" s="29"/>
      <c r="P568" s="29"/>
      <c r="Q568" s="29"/>
      <c r="R568" s="29"/>
    </row>
    <row r="569">
      <c r="O569" s="29"/>
      <c r="P569" s="29"/>
      <c r="Q569" s="29"/>
      <c r="R569" s="29"/>
    </row>
    <row r="570">
      <c r="O570" s="29"/>
      <c r="P570" s="29"/>
      <c r="Q570" s="29"/>
      <c r="R570" s="29"/>
    </row>
    <row r="571">
      <c r="O571" s="29"/>
      <c r="P571" s="29"/>
      <c r="Q571" s="29"/>
      <c r="R571" s="29"/>
    </row>
    <row r="572">
      <c r="O572" s="29"/>
      <c r="P572" s="29"/>
      <c r="Q572" s="29"/>
      <c r="R572" s="29"/>
    </row>
    <row r="573">
      <c r="O573" s="29"/>
      <c r="P573" s="29"/>
      <c r="Q573" s="29"/>
      <c r="R573" s="29"/>
    </row>
    <row r="574">
      <c r="O574" s="29"/>
      <c r="P574" s="29"/>
      <c r="Q574" s="29"/>
      <c r="R574" s="29"/>
    </row>
    <row r="575">
      <c r="O575" s="29"/>
      <c r="P575" s="29"/>
      <c r="Q575" s="29"/>
      <c r="R575" s="29"/>
    </row>
    <row r="576">
      <c r="O576" s="29"/>
      <c r="P576" s="29"/>
      <c r="Q576" s="29"/>
      <c r="R576" s="29"/>
    </row>
    <row r="577">
      <c r="O577" s="29"/>
      <c r="P577" s="29"/>
      <c r="Q577" s="29"/>
      <c r="R577" s="29"/>
    </row>
    <row r="578">
      <c r="O578" s="29"/>
      <c r="P578" s="29"/>
      <c r="Q578" s="29"/>
      <c r="R578" s="29"/>
    </row>
    <row r="579">
      <c r="O579" s="29"/>
      <c r="P579" s="29"/>
      <c r="Q579" s="29"/>
      <c r="R579" s="29"/>
    </row>
    <row r="580">
      <c r="O580" s="29"/>
      <c r="P580" s="29"/>
      <c r="Q580" s="29"/>
      <c r="R580" s="29"/>
    </row>
    <row r="581">
      <c r="O581" s="29"/>
      <c r="P581" s="29"/>
      <c r="Q581" s="29"/>
      <c r="R581" s="29"/>
    </row>
    <row r="582">
      <c r="O582" s="29"/>
      <c r="P582" s="29"/>
      <c r="Q582" s="29"/>
      <c r="R582" s="29"/>
    </row>
    <row r="583">
      <c r="O583" s="29"/>
      <c r="P583" s="29"/>
      <c r="Q583" s="29"/>
      <c r="R583" s="29"/>
    </row>
    <row r="584">
      <c r="O584" s="29"/>
      <c r="P584" s="29"/>
      <c r="Q584" s="29"/>
      <c r="R584" s="29"/>
    </row>
    <row r="585">
      <c r="O585" s="29"/>
      <c r="P585" s="29"/>
      <c r="Q585" s="29"/>
      <c r="R585" s="29"/>
    </row>
    <row r="586">
      <c r="O586" s="29"/>
      <c r="P586" s="29"/>
      <c r="Q586" s="29"/>
      <c r="R586" s="29"/>
    </row>
    <row r="587">
      <c r="O587" s="29"/>
      <c r="P587" s="29"/>
      <c r="Q587" s="29"/>
      <c r="R587" s="29"/>
    </row>
    <row r="588">
      <c r="O588" s="29"/>
      <c r="P588" s="29"/>
      <c r="Q588" s="29"/>
      <c r="R588" s="29"/>
    </row>
    <row r="589">
      <c r="O589" s="29"/>
      <c r="P589" s="29"/>
      <c r="Q589" s="29"/>
      <c r="R589" s="29"/>
    </row>
    <row r="590">
      <c r="O590" s="29"/>
      <c r="P590" s="29"/>
      <c r="Q590" s="29"/>
      <c r="R590" s="29"/>
    </row>
    <row r="591">
      <c r="O591" s="29"/>
      <c r="P591" s="29"/>
      <c r="Q591" s="29"/>
      <c r="R591" s="29"/>
    </row>
    <row r="592">
      <c r="O592" s="29"/>
      <c r="P592" s="29"/>
      <c r="Q592" s="29"/>
      <c r="R592" s="29"/>
    </row>
    <row r="593">
      <c r="O593" s="29"/>
      <c r="P593" s="29"/>
      <c r="Q593" s="29"/>
      <c r="R593" s="29"/>
    </row>
    <row r="594">
      <c r="O594" s="29"/>
      <c r="P594" s="29"/>
      <c r="Q594" s="29"/>
      <c r="R594" s="29"/>
    </row>
    <row r="595">
      <c r="O595" s="29"/>
      <c r="P595" s="29"/>
      <c r="Q595" s="29"/>
      <c r="R595" s="29"/>
    </row>
    <row r="596">
      <c r="O596" s="29"/>
      <c r="P596" s="29"/>
      <c r="Q596" s="29"/>
      <c r="R596" s="29"/>
    </row>
    <row r="597">
      <c r="O597" s="29"/>
      <c r="P597" s="29"/>
      <c r="Q597" s="29"/>
      <c r="R597" s="29"/>
    </row>
    <row r="598">
      <c r="O598" s="29"/>
      <c r="P598" s="29"/>
      <c r="Q598" s="29"/>
      <c r="R598" s="29"/>
    </row>
    <row r="599">
      <c r="O599" s="29"/>
      <c r="P599" s="29"/>
      <c r="Q599" s="29"/>
      <c r="R599" s="29"/>
    </row>
    <row r="600">
      <c r="O600" s="29"/>
      <c r="P600" s="29"/>
      <c r="Q600" s="29"/>
      <c r="R600" s="29"/>
    </row>
    <row r="601">
      <c r="O601" s="29"/>
      <c r="P601" s="29"/>
      <c r="Q601" s="29"/>
      <c r="R601" s="29"/>
    </row>
    <row r="602">
      <c r="O602" s="29"/>
      <c r="P602" s="29"/>
      <c r="Q602" s="29"/>
      <c r="R602" s="29"/>
    </row>
    <row r="603">
      <c r="O603" s="29"/>
      <c r="P603" s="29"/>
      <c r="Q603" s="29"/>
      <c r="R603" s="29"/>
    </row>
    <row r="604">
      <c r="O604" s="29"/>
      <c r="P604" s="29"/>
      <c r="Q604" s="29"/>
      <c r="R604" s="29"/>
    </row>
    <row r="605">
      <c r="O605" s="29"/>
      <c r="P605" s="29"/>
      <c r="Q605" s="29"/>
      <c r="R605" s="29"/>
    </row>
    <row r="606">
      <c r="O606" s="29"/>
      <c r="P606" s="29"/>
      <c r="Q606" s="29"/>
      <c r="R606" s="29"/>
    </row>
    <row r="607">
      <c r="O607" s="29"/>
      <c r="P607" s="29"/>
      <c r="Q607" s="29"/>
      <c r="R607" s="29"/>
    </row>
    <row r="608">
      <c r="O608" s="29"/>
      <c r="P608" s="29"/>
      <c r="Q608" s="29"/>
      <c r="R608" s="29"/>
    </row>
    <row r="609">
      <c r="O609" s="29"/>
      <c r="P609" s="29"/>
      <c r="Q609" s="29"/>
      <c r="R609" s="29"/>
    </row>
    <row r="610">
      <c r="O610" s="29"/>
      <c r="P610" s="29"/>
      <c r="Q610" s="29"/>
      <c r="R610" s="29"/>
    </row>
    <row r="611">
      <c r="O611" s="29"/>
      <c r="P611" s="29"/>
      <c r="Q611" s="29"/>
      <c r="R611" s="29"/>
    </row>
    <row r="612">
      <c r="O612" s="29"/>
      <c r="P612" s="29"/>
      <c r="Q612" s="29"/>
      <c r="R612" s="29"/>
    </row>
    <row r="613">
      <c r="O613" s="29"/>
      <c r="P613" s="29"/>
      <c r="Q613" s="29"/>
      <c r="R613" s="29"/>
    </row>
    <row r="614">
      <c r="O614" s="29"/>
      <c r="P614" s="29"/>
      <c r="Q614" s="29"/>
      <c r="R614" s="29"/>
    </row>
    <row r="615">
      <c r="O615" s="29"/>
      <c r="P615" s="29"/>
      <c r="Q615" s="29"/>
      <c r="R615" s="29"/>
    </row>
    <row r="616">
      <c r="O616" s="29"/>
      <c r="P616" s="29"/>
      <c r="Q616" s="29"/>
      <c r="R616" s="29"/>
    </row>
    <row r="617">
      <c r="O617" s="29"/>
      <c r="P617" s="29"/>
      <c r="Q617" s="29"/>
      <c r="R617" s="29"/>
    </row>
    <row r="618">
      <c r="O618" s="29"/>
      <c r="P618" s="29"/>
      <c r="Q618" s="29"/>
      <c r="R618" s="29"/>
    </row>
    <row r="619">
      <c r="O619" s="29"/>
      <c r="P619" s="29"/>
      <c r="Q619" s="29"/>
      <c r="R619" s="29"/>
    </row>
    <row r="620">
      <c r="O620" s="29"/>
      <c r="P620" s="29"/>
      <c r="Q620" s="29"/>
      <c r="R620" s="29"/>
    </row>
    <row r="621">
      <c r="O621" s="29"/>
      <c r="P621" s="29"/>
      <c r="Q621" s="29"/>
      <c r="R621" s="29"/>
    </row>
    <row r="622">
      <c r="O622" s="29"/>
      <c r="P622" s="29"/>
      <c r="Q622" s="29"/>
      <c r="R622" s="29"/>
    </row>
    <row r="623">
      <c r="O623" s="29"/>
      <c r="P623" s="29"/>
      <c r="Q623" s="29"/>
      <c r="R623" s="29"/>
    </row>
    <row r="624">
      <c r="O624" s="29"/>
      <c r="P624" s="29"/>
      <c r="Q624" s="29"/>
      <c r="R624" s="29"/>
    </row>
    <row r="625">
      <c r="O625" s="29"/>
      <c r="P625" s="29"/>
      <c r="Q625" s="29"/>
      <c r="R625" s="29"/>
    </row>
    <row r="626">
      <c r="O626" s="29"/>
      <c r="P626" s="29"/>
      <c r="Q626" s="29"/>
      <c r="R626" s="29"/>
    </row>
    <row r="627">
      <c r="O627" s="29"/>
      <c r="P627" s="29"/>
      <c r="Q627" s="29"/>
      <c r="R627" s="29"/>
    </row>
    <row r="628">
      <c r="O628" s="29"/>
      <c r="P628" s="29"/>
      <c r="Q628" s="29"/>
      <c r="R628" s="29"/>
    </row>
    <row r="629">
      <c r="O629" s="29"/>
      <c r="P629" s="29"/>
      <c r="Q629" s="29"/>
      <c r="R629" s="29"/>
    </row>
    <row r="630">
      <c r="O630" s="29"/>
      <c r="P630" s="29"/>
      <c r="Q630" s="29"/>
      <c r="R630" s="29"/>
    </row>
    <row r="631">
      <c r="O631" s="29"/>
      <c r="P631" s="29"/>
      <c r="Q631" s="29"/>
      <c r="R631" s="29"/>
    </row>
    <row r="632">
      <c r="O632" s="29"/>
      <c r="P632" s="29"/>
      <c r="Q632" s="29"/>
      <c r="R632" s="29"/>
    </row>
    <row r="633">
      <c r="O633" s="29"/>
      <c r="P633" s="29"/>
      <c r="Q633" s="29"/>
      <c r="R633" s="29"/>
    </row>
    <row r="634">
      <c r="O634" s="29"/>
      <c r="P634" s="29"/>
      <c r="Q634" s="29"/>
      <c r="R634" s="29"/>
    </row>
    <row r="635">
      <c r="O635" s="29"/>
      <c r="P635" s="29"/>
      <c r="Q635" s="29"/>
      <c r="R635" s="29"/>
    </row>
    <row r="636">
      <c r="O636" s="29"/>
      <c r="P636" s="29"/>
      <c r="Q636" s="29"/>
      <c r="R636" s="29"/>
    </row>
    <row r="637">
      <c r="O637" s="29"/>
      <c r="P637" s="29"/>
      <c r="Q637" s="29"/>
      <c r="R637" s="29"/>
    </row>
    <row r="638">
      <c r="O638" s="29"/>
      <c r="P638" s="29"/>
      <c r="Q638" s="29"/>
      <c r="R638" s="29"/>
    </row>
    <row r="639">
      <c r="O639" s="29"/>
      <c r="P639" s="29"/>
      <c r="Q639" s="29"/>
      <c r="R639" s="29"/>
    </row>
    <row r="640">
      <c r="O640" s="29"/>
      <c r="P640" s="29"/>
      <c r="Q640" s="29"/>
      <c r="R640" s="29"/>
    </row>
    <row r="641">
      <c r="O641" s="29"/>
      <c r="P641" s="29"/>
      <c r="Q641" s="29"/>
      <c r="R641" s="29"/>
    </row>
    <row r="642">
      <c r="O642" s="29"/>
      <c r="P642" s="29"/>
      <c r="Q642" s="29"/>
      <c r="R642" s="29"/>
    </row>
    <row r="643">
      <c r="O643" s="29"/>
      <c r="P643" s="29"/>
      <c r="Q643" s="29"/>
      <c r="R643" s="29"/>
    </row>
    <row r="644">
      <c r="O644" s="29"/>
      <c r="P644" s="29"/>
      <c r="Q644" s="29"/>
      <c r="R644" s="29"/>
    </row>
    <row r="645">
      <c r="O645" s="29"/>
      <c r="P645" s="29"/>
      <c r="Q645" s="29"/>
      <c r="R645" s="29"/>
    </row>
    <row r="646">
      <c r="O646" s="29"/>
      <c r="P646" s="29"/>
      <c r="Q646" s="29"/>
      <c r="R646" s="29"/>
    </row>
    <row r="647">
      <c r="O647" s="29"/>
      <c r="P647" s="29"/>
      <c r="Q647" s="29"/>
      <c r="R647" s="29"/>
    </row>
    <row r="648">
      <c r="O648" s="29"/>
      <c r="P648" s="29"/>
      <c r="Q648" s="29"/>
      <c r="R648" s="29"/>
    </row>
    <row r="649">
      <c r="O649" s="29"/>
      <c r="P649" s="29"/>
      <c r="Q649" s="29"/>
      <c r="R649" s="29"/>
    </row>
    <row r="650">
      <c r="O650" s="29"/>
      <c r="P650" s="29"/>
      <c r="Q650" s="29"/>
      <c r="R650" s="29"/>
    </row>
    <row r="651">
      <c r="O651" s="29"/>
      <c r="P651" s="29"/>
      <c r="Q651" s="29"/>
      <c r="R651" s="29"/>
    </row>
    <row r="652">
      <c r="O652" s="29"/>
      <c r="P652" s="29"/>
      <c r="Q652" s="29"/>
      <c r="R652" s="29"/>
    </row>
    <row r="653">
      <c r="O653" s="29"/>
      <c r="P653" s="29"/>
      <c r="Q653" s="29"/>
      <c r="R653" s="29"/>
    </row>
    <row r="654">
      <c r="O654" s="29"/>
      <c r="P654" s="29"/>
      <c r="Q654" s="29"/>
      <c r="R654" s="29"/>
    </row>
    <row r="655">
      <c r="O655" s="29"/>
      <c r="P655" s="29"/>
      <c r="Q655" s="29"/>
      <c r="R655" s="29"/>
    </row>
    <row r="656">
      <c r="O656" s="29"/>
      <c r="P656" s="29"/>
      <c r="Q656" s="29"/>
      <c r="R656" s="29"/>
    </row>
    <row r="657">
      <c r="O657" s="29"/>
      <c r="P657" s="29"/>
      <c r="Q657" s="29"/>
      <c r="R657" s="29"/>
    </row>
    <row r="658">
      <c r="O658" s="29"/>
      <c r="P658" s="29"/>
      <c r="Q658" s="29"/>
      <c r="R658" s="29"/>
    </row>
    <row r="659">
      <c r="O659" s="29"/>
      <c r="P659" s="29"/>
      <c r="Q659" s="29"/>
      <c r="R659" s="29"/>
    </row>
    <row r="660">
      <c r="O660" s="29"/>
      <c r="P660" s="29"/>
      <c r="Q660" s="29"/>
      <c r="R660" s="29"/>
    </row>
    <row r="661">
      <c r="O661" s="29"/>
      <c r="P661" s="29"/>
      <c r="Q661" s="29"/>
      <c r="R661" s="29"/>
    </row>
    <row r="662">
      <c r="O662" s="29"/>
      <c r="P662" s="29"/>
      <c r="Q662" s="29"/>
      <c r="R662" s="29"/>
    </row>
    <row r="663">
      <c r="O663" s="29"/>
      <c r="P663" s="29"/>
      <c r="Q663" s="29"/>
      <c r="R663" s="29"/>
    </row>
    <row r="664">
      <c r="O664" s="29"/>
      <c r="P664" s="29"/>
      <c r="Q664" s="29"/>
      <c r="R664" s="29"/>
    </row>
    <row r="665">
      <c r="O665" s="29"/>
      <c r="P665" s="29"/>
      <c r="Q665" s="29"/>
      <c r="R665" s="29"/>
    </row>
    <row r="666">
      <c r="O666" s="29"/>
      <c r="P666" s="29"/>
      <c r="Q666" s="29"/>
      <c r="R666" s="29"/>
    </row>
    <row r="667">
      <c r="O667" s="29"/>
      <c r="P667" s="29"/>
      <c r="Q667" s="29"/>
      <c r="R667" s="29"/>
    </row>
    <row r="668">
      <c r="O668" s="29"/>
      <c r="P668" s="29"/>
      <c r="Q668" s="29"/>
      <c r="R668" s="29"/>
    </row>
    <row r="669">
      <c r="O669" s="29"/>
      <c r="P669" s="29"/>
      <c r="Q669" s="29"/>
      <c r="R669" s="29"/>
    </row>
    <row r="670">
      <c r="O670" s="29"/>
      <c r="P670" s="29"/>
      <c r="Q670" s="29"/>
      <c r="R670" s="29"/>
    </row>
    <row r="671">
      <c r="O671" s="29"/>
      <c r="P671" s="29"/>
      <c r="Q671" s="29"/>
      <c r="R671" s="29"/>
    </row>
    <row r="672">
      <c r="O672" s="29"/>
      <c r="P672" s="29"/>
      <c r="Q672" s="29"/>
      <c r="R672" s="29"/>
    </row>
    <row r="673">
      <c r="O673" s="29"/>
      <c r="P673" s="29"/>
      <c r="Q673" s="29"/>
      <c r="R673" s="29"/>
    </row>
    <row r="674">
      <c r="O674" s="29"/>
      <c r="P674" s="29"/>
      <c r="Q674" s="29"/>
      <c r="R674" s="29"/>
    </row>
    <row r="675">
      <c r="O675" s="29"/>
      <c r="P675" s="29"/>
      <c r="Q675" s="29"/>
      <c r="R675" s="29"/>
    </row>
    <row r="676">
      <c r="O676" s="29"/>
      <c r="P676" s="29"/>
      <c r="Q676" s="29"/>
      <c r="R676" s="29"/>
    </row>
    <row r="677">
      <c r="O677" s="29"/>
      <c r="P677" s="29"/>
      <c r="Q677" s="29"/>
      <c r="R677" s="29"/>
    </row>
    <row r="678">
      <c r="O678" s="29"/>
      <c r="P678" s="29"/>
      <c r="Q678" s="29"/>
      <c r="R678" s="29"/>
    </row>
    <row r="679">
      <c r="O679" s="29"/>
      <c r="P679" s="29"/>
      <c r="Q679" s="29"/>
      <c r="R679" s="29"/>
    </row>
    <row r="680">
      <c r="O680" s="29"/>
      <c r="P680" s="29"/>
      <c r="Q680" s="29"/>
      <c r="R680" s="29"/>
    </row>
    <row r="681">
      <c r="O681" s="29"/>
      <c r="P681" s="29"/>
      <c r="Q681" s="29"/>
      <c r="R681" s="29"/>
    </row>
    <row r="682">
      <c r="O682" s="29"/>
      <c r="P682" s="29"/>
      <c r="Q682" s="29"/>
      <c r="R682" s="29"/>
    </row>
    <row r="683">
      <c r="O683" s="29"/>
      <c r="P683" s="29"/>
      <c r="Q683" s="29"/>
      <c r="R683" s="29"/>
    </row>
    <row r="684">
      <c r="O684" s="29"/>
      <c r="P684" s="29"/>
      <c r="Q684" s="29"/>
      <c r="R684" s="29"/>
    </row>
    <row r="685">
      <c r="O685" s="29"/>
      <c r="P685" s="29"/>
      <c r="Q685" s="29"/>
      <c r="R685" s="29"/>
    </row>
    <row r="686">
      <c r="O686" s="29"/>
      <c r="P686" s="29"/>
      <c r="Q686" s="29"/>
      <c r="R686" s="29"/>
    </row>
    <row r="687">
      <c r="O687" s="29"/>
      <c r="P687" s="29"/>
      <c r="Q687" s="29"/>
      <c r="R687" s="29"/>
    </row>
    <row r="688">
      <c r="O688" s="29"/>
      <c r="P688" s="29"/>
      <c r="Q688" s="29"/>
      <c r="R688" s="29"/>
    </row>
    <row r="689">
      <c r="O689" s="29"/>
      <c r="P689" s="29"/>
      <c r="Q689" s="29"/>
      <c r="R689" s="29"/>
    </row>
    <row r="690">
      <c r="O690" s="29"/>
      <c r="P690" s="29"/>
      <c r="Q690" s="29"/>
      <c r="R690" s="29"/>
    </row>
    <row r="691">
      <c r="O691" s="29"/>
      <c r="P691" s="29"/>
      <c r="Q691" s="29"/>
      <c r="R691" s="29"/>
    </row>
    <row r="692">
      <c r="O692" s="29"/>
      <c r="P692" s="29"/>
      <c r="Q692" s="29"/>
      <c r="R692" s="29"/>
    </row>
    <row r="693">
      <c r="O693" s="29"/>
      <c r="P693" s="29"/>
      <c r="Q693" s="29"/>
      <c r="R693" s="29"/>
    </row>
    <row r="694">
      <c r="O694" s="29"/>
      <c r="P694" s="29"/>
      <c r="Q694" s="29"/>
      <c r="R694" s="29"/>
    </row>
    <row r="695">
      <c r="O695" s="29"/>
      <c r="P695" s="29"/>
      <c r="Q695" s="29"/>
      <c r="R695" s="29"/>
    </row>
    <row r="696">
      <c r="O696" s="29"/>
      <c r="P696" s="29"/>
      <c r="Q696" s="29"/>
      <c r="R696" s="29"/>
    </row>
    <row r="697">
      <c r="O697" s="29"/>
      <c r="P697" s="29"/>
      <c r="Q697" s="29"/>
      <c r="R697" s="29"/>
    </row>
    <row r="698">
      <c r="O698" s="29"/>
      <c r="P698" s="29"/>
      <c r="Q698" s="29"/>
      <c r="R698" s="29"/>
    </row>
    <row r="699">
      <c r="O699" s="29"/>
      <c r="P699" s="29"/>
      <c r="Q699" s="29"/>
      <c r="R699" s="29"/>
    </row>
    <row r="700">
      <c r="O700" s="29"/>
      <c r="P700" s="29"/>
      <c r="Q700" s="29"/>
      <c r="R700" s="29"/>
    </row>
    <row r="701">
      <c r="O701" s="29"/>
      <c r="P701" s="29"/>
      <c r="Q701" s="29"/>
      <c r="R701" s="29"/>
    </row>
    <row r="702">
      <c r="O702" s="29"/>
      <c r="P702" s="29"/>
      <c r="Q702" s="29"/>
      <c r="R702" s="29"/>
    </row>
    <row r="703">
      <c r="O703" s="29"/>
      <c r="P703" s="29"/>
      <c r="Q703" s="29"/>
      <c r="R703" s="29"/>
    </row>
    <row r="704">
      <c r="O704" s="29"/>
      <c r="P704" s="29"/>
      <c r="Q704" s="29"/>
      <c r="R704" s="29"/>
    </row>
    <row r="705">
      <c r="O705" s="29"/>
      <c r="P705" s="29"/>
      <c r="Q705" s="29"/>
      <c r="R705" s="29"/>
    </row>
    <row r="706">
      <c r="O706" s="29"/>
      <c r="P706" s="29"/>
      <c r="Q706" s="29"/>
      <c r="R706" s="29"/>
    </row>
    <row r="707">
      <c r="O707" s="29"/>
      <c r="P707" s="29"/>
      <c r="Q707" s="29"/>
      <c r="R707" s="29"/>
    </row>
    <row r="708">
      <c r="O708" s="29"/>
      <c r="P708" s="29"/>
      <c r="Q708" s="29"/>
      <c r="R708" s="29"/>
    </row>
    <row r="709">
      <c r="O709" s="29"/>
      <c r="P709" s="29"/>
      <c r="Q709" s="29"/>
      <c r="R709" s="29"/>
    </row>
    <row r="710">
      <c r="O710" s="29"/>
      <c r="P710" s="29"/>
      <c r="Q710" s="29"/>
      <c r="R710" s="29"/>
    </row>
    <row r="711">
      <c r="O711" s="29"/>
      <c r="P711" s="29"/>
      <c r="Q711" s="29"/>
      <c r="R711" s="29"/>
    </row>
    <row r="712">
      <c r="O712" s="29"/>
      <c r="P712" s="29"/>
      <c r="Q712" s="29"/>
      <c r="R712" s="29"/>
    </row>
    <row r="713">
      <c r="O713" s="29"/>
      <c r="P713" s="29"/>
      <c r="Q713" s="29"/>
      <c r="R713" s="29"/>
    </row>
    <row r="714">
      <c r="O714" s="29"/>
      <c r="P714" s="29"/>
      <c r="Q714" s="29"/>
      <c r="R714" s="29"/>
    </row>
    <row r="715">
      <c r="O715" s="29"/>
      <c r="P715" s="29"/>
      <c r="Q715" s="29"/>
      <c r="R715" s="29"/>
    </row>
    <row r="716">
      <c r="O716" s="29"/>
      <c r="P716" s="29"/>
      <c r="Q716" s="29"/>
      <c r="R716" s="29"/>
    </row>
    <row r="717">
      <c r="O717" s="29"/>
      <c r="P717" s="29"/>
      <c r="Q717" s="29"/>
      <c r="R717" s="29"/>
    </row>
    <row r="718">
      <c r="O718" s="29"/>
      <c r="P718" s="29"/>
      <c r="Q718" s="29"/>
      <c r="R718" s="29"/>
    </row>
    <row r="719">
      <c r="O719" s="29"/>
      <c r="P719" s="29"/>
      <c r="Q719" s="29"/>
      <c r="R719" s="29"/>
    </row>
    <row r="720">
      <c r="O720" s="29"/>
      <c r="P720" s="29"/>
      <c r="Q720" s="29"/>
      <c r="R720" s="29"/>
    </row>
    <row r="721">
      <c r="O721" s="29"/>
      <c r="P721" s="29"/>
      <c r="Q721" s="29"/>
      <c r="R721" s="29"/>
    </row>
    <row r="722">
      <c r="O722" s="29"/>
      <c r="P722" s="29"/>
      <c r="Q722" s="29"/>
      <c r="R722" s="29"/>
    </row>
    <row r="723">
      <c r="O723" s="29"/>
      <c r="P723" s="29"/>
      <c r="Q723" s="29"/>
      <c r="R723" s="29"/>
    </row>
    <row r="724">
      <c r="O724" s="29"/>
      <c r="P724" s="29"/>
      <c r="Q724" s="29"/>
      <c r="R724" s="29"/>
    </row>
    <row r="725">
      <c r="O725" s="29"/>
      <c r="P725" s="29"/>
      <c r="Q725" s="29"/>
      <c r="R725" s="29"/>
    </row>
    <row r="726">
      <c r="O726" s="29"/>
      <c r="P726" s="29"/>
      <c r="Q726" s="29"/>
      <c r="R726" s="29"/>
    </row>
    <row r="727">
      <c r="O727" s="29"/>
      <c r="P727" s="29"/>
      <c r="Q727" s="29"/>
      <c r="R727" s="29"/>
    </row>
    <row r="728">
      <c r="O728" s="29"/>
      <c r="P728" s="29"/>
      <c r="Q728" s="29"/>
      <c r="R728" s="29"/>
    </row>
    <row r="729">
      <c r="O729" s="29"/>
      <c r="P729" s="29"/>
      <c r="Q729" s="29"/>
      <c r="R729" s="29"/>
    </row>
    <row r="730">
      <c r="O730" s="29"/>
      <c r="P730" s="29"/>
      <c r="Q730" s="29"/>
      <c r="R730" s="29"/>
    </row>
    <row r="731">
      <c r="O731" s="29"/>
      <c r="P731" s="29"/>
      <c r="Q731" s="29"/>
      <c r="R731" s="29"/>
    </row>
    <row r="732">
      <c r="O732" s="29"/>
      <c r="P732" s="29"/>
      <c r="Q732" s="29"/>
      <c r="R732" s="29"/>
    </row>
    <row r="733">
      <c r="O733" s="29"/>
      <c r="P733" s="29"/>
      <c r="Q733" s="29"/>
      <c r="R733" s="29"/>
    </row>
    <row r="734">
      <c r="O734" s="29"/>
      <c r="P734" s="29"/>
      <c r="Q734" s="29"/>
      <c r="R734" s="29"/>
    </row>
    <row r="735">
      <c r="O735" s="29"/>
      <c r="P735" s="29"/>
      <c r="Q735" s="29"/>
      <c r="R735" s="29"/>
    </row>
    <row r="736">
      <c r="O736" s="29"/>
      <c r="P736" s="29"/>
      <c r="Q736" s="29"/>
      <c r="R736" s="29"/>
    </row>
    <row r="737">
      <c r="O737" s="29"/>
      <c r="P737" s="29"/>
      <c r="Q737" s="29"/>
      <c r="R737" s="29"/>
    </row>
    <row r="738">
      <c r="O738" s="29"/>
      <c r="P738" s="29"/>
      <c r="Q738" s="29"/>
      <c r="R738" s="29"/>
    </row>
    <row r="739">
      <c r="O739" s="29"/>
      <c r="P739" s="29"/>
      <c r="Q739" s="29"/>
      <c r="R739" s="29"/>
    </row>
    <row r="740">
      <c r="O740" s="29"/>
      <c r="P740" s="29"/>
      <c r="Q740" s="29"/>
      <c r="R740" s="29"/>
    </row>
    <row r="741">
      <c r="O741" s="29"/>
      <c r="P741" s="29"/>
      <c r="Q741" s="29"/>
      <c r="R741" s="29"/>
    </row>
    <row r="742">
      <c r="O742" s="29"/>
      <c r="P742" s="29"/>
      <c r="Q742" s="29"/>
      <c r="R742" s="29"/>
    </row>
    <row r="743">
      <c r="O743" s="29"/>
      <c r="P743" s="29"/>
      <c r="Q743" s="29"/>
      <c r="R743" s="29"/>
    </row>
    <row r="744">
      <c r="O744" s="29"/>
      <c r="P744" s="29"/>
      <c r="Q744" s="29"/>
      <c r="R744" s="29"/>
    </row>
    <row r="745">
      <c r="O745" s="29"/>
      <c r="P745" s="29"/>
      <c r="Q745" s="29"/>
      <c r="R745" s="29"/>
    </row>
    <row r="746">
      <c r="O746" s="29"/>
      <c r="P746" s="29"/>
      <c r="Q746" s="29"/>
      <c r="R746" s="29"/>
    </row>
    <row r="747">
      <c r="O747" s="29"/>
      <c r="P747" s="29"/>
      <c r="Q747" s="29"/>
      <c r="R747" s="29"/>
    </row>
    <row r="748">
      <c r="O748" s="29"/>
      <c r="P748" s="29"/>
      <c r="Q748" s="29"/>
      <c r="R748" s="29"/>
    </row>
    <row r="749">
      <c r="O749" s="29"/>
      <c r="P749" s="29"/>
      <c r="Q749" s="29"/>
      <c r="R749" s="29"/>
    </row>
    <row r="750">
      <c r="O750" s="29"/>
      <c r="P750" s="29"/>
      <c r="Q750" s="29"/>
      <c r="R750" s="29"/>
    </row>
    <row r="751">
      <c r="O751" s="29"/>
      <c r="P751" s="29"/>
      <c r="Q751" s="29"/>
      <c r="R751" s="29"/>
    </row>
    <row r="752">
      <c r="O752" s="29"/>
      <c r="P752" s="29"/>
      <c r="Q752" s="29"/>
      <c r="R752" s="29"/>
    </row>
    <row r="753">
      <c r="O753" s="29"/>
      <c r="P753" s="29"/>
      <c r="Q753" s="29"/>
      <c r="R753" s="29"/>
    </row>
    <row r="754">
      <c r="O754" s="29"/>
      <c r="P754" s="29"/>
      <c r="Q754" s="29"/>
      <c r="R754" s="29"/>
    </row>
    <row r="755">
      <c r="O755" s="29"/>
      <c r="P755" s="29"/>
      <c r="Q755" s="29"/>
      <c r="R755" s="29"/>
    </row>
    <row r="756">
      <c r="O756" s="29"/>
      <c r="P756" s="29"/>
      <c r="Q756" s="29"/>
      <c r="R756" s="29"/>
    </row>
    <row r="757">
      <c r="O757" s="29"/>
      <c r="P757" s="29"/>
      <c r="Q757" s="29"/>
      <c r="R757" s="29"/>
    </row>
    <row r="758">
      <c r="O758" s="29"/>
      <c r="P758" s="29"/>
      <c r="Q758" s="29"/>
      <c r="R758" s="29"/>
    </row>
    <row r="759">
      <c r="O759" s="29"/>
      <c r="P759" s="29"/>
      <c r="Q759" s="29"/>
      <c r="R759" s="29"/>
    </row>
    <row r="760">
      <c r="O760" s="29"/>
      <c r="P760" s="29"/>
      <c r="Q760" s="29"/>
      <c r="R760" s="29"/>
    </row>
    <row r="761">
      <c r="O761" s="29"/>
      <c r="P761" s="29"/>
      <c r="Q761" s="29"/>
      <c r="R761" s="29"/>
    </row>
    <row r="762">
      <c r="O762" s="29"/>
      <c r="P762" s="29"/>
      <c r="Q762" s="29"/>
      <c r="R762" s="29"/>
    </row>
    <row r="763">
      <c r="O763" s="29"/>
      <c r="P763" s="29"/>
      <c r="Q763" s="29"/>
      <c r="R763" s="29"/>
    </row>
    <row r="764">
      <c r="O764" s="29"/>
      <c r="P764" s="29"/>
      <c r="Q764" s="29"/>
      <c r="R764" s="29"/>
    </row>
    <row r="765">
      <c r="O765" s="29"/>
      <c r="P765" s="29"/>
      <c r="Q765" s="29"/>
      <c r="R765" s="29"/>
    </row>
    <row r="766">
      <c r="O766" s="29"/>
      <c r="P766" s="29"/>
      <c r="Q766" s="29"/>
      <c r="R766" s="29"/>
    </row>
    <row r="767">
      <c r="O767" s="29"/>
      <c r="P767" s="29"/>
      <c r="Q767" s="29"/>
      <c r="R767" s="29"/>
    </row>
    <row r="768">
      <c r="O768" s="29"/>
      <c r="P768" s="29"/>
      <c r="Q768" s="29"/>
      <c r="R768" s="29"/>
    </row>
    <row r="769">
      <c r="O769" s="29"/>
      <c r="P769" s="29"/>
      <c r="Q769" s="29"/>
      <c r="R769" s="29"/>
    </row>
    <row r="770">
      <c r="O770" s="29"/>
      <c r="P770" s="29"/>
      <c r="Q770" s="29"/>
      <c r="R770" s="29"/>
    </row>
    <row r="771">
      <c r="O771" s="29"/>
      <c r="P771" s="29"/>
      <c r="Q771" s="29"/>
      <c r="R771" s="29"/>
    </row>
    <row r="772">
      <c r="O772" s="29"/>
      <c r="P772" s="29"/>
      <c r="Q772" s="29"/>
      <c r="R772" s="29"/>
    </row>
    <row r="773">
      <c r="O773" s="29"/>
      <c r="P773" s="29"/>
      <c r="Q773" s="29"/>
      <c r="R773" s="29"/>
    </row>
    <row r="774">
      <c r="O774" s="29"/>
      <c r="P774" s="29"/>
      <c r="Q774" s="29"/>
      <c r="R774" s="29"/>
    </row>
    <row r="775">
      <c r="O775" s="29"/>
      <c r="P775" s="29"/>
      <c r="Q775" s="29"/>
      <c r="R775" s="29"/>
    </row>
    <row r="776">
      <c r="O776" s="29"/>
      <c r="P776" s="29"/>
      <c r="Q776" s="29"/>
      <c r="R776" s="29"/>
    </row>
    <row r="777">
      <c r="O777" s="29"/>
      <c r="P777" s="29"/>
      <c r="Q777" s="29"/>
      <c r="R777" s="29"/>
    </row>
    <row r="778">
      <c r="O778" s="29"/>
      <c r="P778" s="29"/>
      <c r="Q778" s="29"/>
      <c r="R778" s="29"/>
    </row>
    <row r="779">
      <c r="O779" s="29"/>
      <c r="P779" s="29"/>
      <c r="Q779" s="29"/>
      <c r="R779" s="29"/>
    </row>
    <row r="780">
      <c r="O780" s="29"/>
      <c r="P780" s="29"/>
      <c r="Q780" s="29"/>
      <c r="R780" s="29"/>
    </row>
    <row r="781">
      <c r="O781" s="29"/>
      <c r="P781" s="29"/>
      <c r="Q781" s="29"/>
      <c r="R781" s="29"/>
    </row>
    <row r="782">
      <c r="O782" s="29"/>
      <c r="P782" s="29"/>
      <c r="Q782" s="29"/>
      <c r="R782" s="29"/>
    </row>
    <row r="783">
      <c r="O783" s="29"/>
      <c r="P783" s="29"/>
      <c r="Q783" s="29"/>
      <c r="R783" s="29"/>
    </row>
    <row r="784">
      <c r="O784" s="29"/>
      <c r="P784" s="29"/>
      <c r="Q784" s="29"/>
      <c r="R784" s="29"/>
    </row>
    <row r="785">
      <c r="O785" s="29"/>
      <c r="P785" s="29"/>
      <c r="Q785" s="29"/>
      <c r="R785" s="29"/>
    </row>
    <row r="786">
      <c r="O786" s="29"/>
      <c r="P786" s="29"/>
      <c r="Q786" s="29"/>
      <c r="R786" s="29"/>
    </row>
    <row r="787">
      <c r="O787" s="29"/>
      <c r="P787" s="29"/>
      <c r="Q787" s="29"/>
      <c r="R787" s="29"/>
    </row>
    <row r="788">
      <c r="O788" s="29"/>
      <c r="P788" s="29"/>
      <c r="Q788" s="29"/>
      <c r="R788" s="29"/>
    </row>
    <row r="789">
      <c r="O789" s="29"/>
      <c r="P789" s="29"/>
      <c r="Q789" s="29"/>
      <c r="R789" s="29"/>
    </row>
    <row r="790">
      <c r="O790" s="29"/>
      <c r="P790" s="29"/>
      <c r="Q790" s="29"/>
      <c r="R790" s="29"/>
    </row>
    <row r="791">
      <c r="O791" s="29"/>
      <c r="P791" s="29"/>
      <c r="Q791" s="29"/>
      <c r="R791" s="29"/>
    </row>
    <row r="792">
      <c r="O792" s="29"/>
      <c r="P792" s="29"/>
      <c r="Q792" s="29"/>
      <c r="R792" s="29"/>
    </row>
    <row r="793">
      <c r="O793" s="29"/>
      <c r="P793" s="29"/>
      <c r="Q793" s="29"/>
      <c r="R793" s="29"/>
    </row>
    <row r="794">
      <c r="O794" s="29"/>
      <c r="P794" s="29"/>
      <c r="Q794" s="29"/>
      <c r="R794" s="29"/>
    </row>
    <row r="795">
      <c r="O795" s="29"/>
      <c r="P795" s="29"/>
      <c r="Q795" s="29"/>
      <c r="R795" s="29"/>
    </row>
    <row r="796">
      <c r="O796" s="29"/>
      <c r="P796" s="29"/>
      <c r="Q796" s="29"/>
      <c r="R796" s="29"/>
    </row>
    <row r="797">
      <c r="O797" s="29"/>
      <c r="P797" s="29"/>
      <c r="Q797" s="29"/>
      <c r="R797" s="29"/>
    </row>
    <row r="798">
      <c r="O798" s="29"/>
      <c r="P798" s="29"/>
      <c r="Q798" s="29"/>
      <c r="R798" s="29"/>
    </row>
    <row r="799">
      <c r="O799" s="29"/>
      <c r="P799" s="29"/>
      <c r="Q799" s="29"/>
      <c r="R799" s="29"/>
    </row>
    <row r="800">
      <c r="O800" s="29"/>
      <c r="P800" s="29"/>
      <c r="Q800" s="29"/>
      <c r="R800" s="29"/>
    </row>
    <row r="801">
      <c r="O801" s="29"/>
      <c r="P801" s="29"/>
      <c r="Q801" s="29"/>
      <c r="R801" s="29"/>
    </row>
    <row r="802">
      <c r="O802" s="29"/>
      <c r="P802" s="29"/>
      <c r="Q802" s="29"/>
      <c r="R802" s="29"/>
    </row>
    <row r="803">
      <c r="O803" s="29"/>
      <c r="P803" s="29"/>
      <c r="Q803" s="29"/>
      <c r="R803" s="29"/>
    </row>
    <row r="804">
      <c r="O804" s="29"/>
      <c r="P804" s="29"/>
      <c r="Q804" s="29"/>
      <c r="R804" s="29"/>
    </row>
    <row r="805">
      <c r="O805" s="29"/>
      <c r="P805" s="29"/>
      <c r="Q805" s="29"/>
      <c r="R805" s="29"/>
    </row>
    <row r="806">
      <c r="O806" s="29"/>
      <c r="P806" s="29"/>
      <c r="Q806" s="29"/>
      <c r="R806" s="29"/>
    </row>
    <row r="807">
      <c r="O807" s="29"/>
      <c r="P807" s="29"/>
      <c r="Q807" s="29"/>
      <c r="R807" s="29"/>
    </row>
    <row r="808">
      <c r="O808" s="29"/>
      <c r="P808" s="29"/>
      <c r="Q808" s="29"/>
      <c r="R808" s="29"/>
    </row>
    <row r="809">
      <c r="O809" s="29"/>
      <c r="P809" s="29"/>
      <c r="Q809" s="29"/>
      <c r="R809" s="29"/>
    </row>
    <row r="810">
      <c r="O810" s="29"/>
      <c r="P810" s="29"/>
      <c r="Q810" s="29"/>
      <c r="R810" s="29"/>
    </row>
    <row r="811">
      <c r="O811" s="29"/>
      <c r="P811" s="29"/>
      <c r="Q811" s="29"/>
      <c r="R811" s="29"/>
    </row>
    <row r="812">
      <c r="O812" s="29"/>
      <c r="P812" s="29"/>
      <c r="Q812" s="29"/>
      <c r="R812" s="29"/>
    </row>
    <row r="813">
      <c r="O813" s="29"/>
      <c r="P813" s="29"/>
      <c r="Q813" s="29"/>
      <c r="R813" s="29"/>
    </row>
    <row r="814">
      <c r="O814" s="29"/>
      <c r="P814" s="29"/>
      <c r="Q814" s="29"/>
      <c r="R814" s="29"/>
    </row>
    <row r="815">
      <c r="O815" s="29"/>
      <c r="P815" s="29"/>
      <c r="Q815" s="29"/>
      <c r="R815" s="29"/>
    </row>
    <row r="816">
      <c r="O816" s="29"/>
      <c r="P816" s="29"/>
      <c r="Q816" s="29"/>
      <c r="R816" s="29"/>
    </row>
    <row r="817">
      <c r="O817" s="29"/>
      <c r="P817" s="29"/>
      <c r="Q817" s="29"/>
      <c r="R817" s="29"/>
    </row>
    <row r="818">
      <c r="O818" s="29"/>
      <c r="P818" s="29"/>
      <c r="Q818" s="29"/>
      <c r="R818" s="29"/>
    </row>
    <row r="819">
      <c r="O819" s="29"/>
      <c r="P819" s="29"/>
      <c r="Q819" s="29"/>
      <c r="R819" s="29"/>
    </row>
    <row r="820">
      <c r="O820" s="29"/>
      <c r="P820" s="29"/>
      <c r="Q820" s="29"/>
      <c r="R820" s="29"/>
    </row>
    <row r="821">
      <c r="O821" s="29"/>
      <c r="P821" s="29"/>
      <c r="Q821" s="29"/>
      <c r="R821" s="29"/>
    </row>
    <row r="822">
      <c r="O822" s="29"/>
      <c r="P822" s="29"/>
      <c r="Q822" s="29"/>
      <c r="R822" s="29"/>
    </row>
    <row r="823">
      <c r="O823" s="29"/>
      <c r="P823" s="29"/>
      <c r="Q823" s="29"/>
      <c r="R823" s="29"/>
    </row>
    <row r="824">
      <c r="O824" s="29"/>
      <c r="P824" s="29"/>
      <c r="Q824" s="29"/>
      <c r="R824" s="29"/>
    </row>
    <row r="825">
      <c r="O825" s="29"/>
      <c r="P825" s="29"/>
      <c r="Q825" s="29"/>
      <c r="R825" s="29"/>
    </row>
    <row r="826">
      <c r="O826" s="29"/>
      <c r="P826" s="29"/>
      <c r="Q826" s="29"/>
      <c r="R826" s="29"/>
    </row>
    <row r="827">
      <c r="O827" s="29"/>
      <c r="P827" s="29"/>
      <c r="Q827" s="29"/>
      <c r="R827" s="29"/>
    </row>
    <row r="828">
      <c r="O828" s="29"/>
      <c r="P828" s="29"/>
      <c r="Q828" s="29"/>
      <c r="R828" s="29"/>
    </row>
    <row r="829">
      <c r="O829" s="29"/>
      <c r="P829" s="29"/>
      <c r="Q829" s="29"/>
      <c r="R829" s="29"/>
    </row>
    <row r="830">
      <c r="O830" s="29"/>
      <c r="P830" s="29"/>
      <c r="Q830" s="29"/>
      <c r="R830" s="29"/>
    </row>
    <row r="831">
      <c r="O831" s="29"/>
      <c r="P831" s="29"/>
      <c r="Q831" s="29"/>
      <c r="R831" s="29"/>
    </row>
    <row r="832">
      <c r="O832" s="29"/>
      <c r="P832" s="29"/>
      <c r="Q832" s="29"/>
      <c r="R832" s="29"/>
    </row>
    <row r="833">
      <c r="O833" s="29"/>
      <c r="P833" s="29"/>
      <c r="Q833" s="29"/>
      <c r="R833" s="29"/>
    </row>
    <row r="834">
      <c r="O834" s="29"/>
      <c r="P834" s="29"/>
      <c r="Q834" s="29"/>
      <c r="R834" s="29"/>
    </row>
    <row r="835">
      <c r="O835" s="29"/>
      <c r="P835" s="29"/>
      <c r="Q835" s="29"/>
      <c r="R835" s="29"/>
    </row>
    <row r="836">
      <c r="O836" s="29"/>
      <c r="P836" s="29"/>
      <c r="Q836" s="29"/>
      <c r="R836" s="29"/>
    </row>
    <row r="837">
      <c r="O837" s="29"/>
      <c r="P837" s="29"/>
      <c r="Q837" s="29"/>
      <c r="R837" s="29"/>
    </row>
    <row r="838">
      <c r="O838" s="29"/>
      <c r="P838" s="29"/>
      <c r="Q838" s="29"/>
      <c r="R838" s="29"/>
    </row>
    <row r="839">
      <c r="O839" s="29"/>
      <c r="P839" s="29"/>
      <c r="Q839" s="29"/>
      <c r="R839" s="29"/>
    </row>
    <row r="840">
      <c r="O840" s="29"/>
      <c r="P840" s="29"/>
      <c r="Q840" s="29"/>
      <c r="R840" s="29"/>
    </row>
    <row r="841">
      <c r="O841" s="29"/>
      <c r="P841" s="29"/>
      <c r="Q841" s="29"/>
      <c r="R841" s="29"/>
    </row>
    <row r="842">
      <c r="O842" s="29"/>
      <c r="P842" s="29"/>
      <c r="Q842" s="29"/>
      <c r="R842" s="29"/>
    </row>
    <row r="843">
      <c r="O843" s="29"/>
      <c r="P843" s="29"/>
      <c r="Q843" s="29"/>
      <c r="R843" s="29"/>
    </row>
    <row r="844">
      <c r="O844" s="29"/>
      <c r="P844" s="29"/>
      <c r="Q844" s="29"/>
      <c r="R844" s="29"/>
    </row>
    <row r="845">
      <c r="O845" s="29"/>
      <c r="P845" s="29"/>
      <c r="Q845" s="29"/>
      <c r="R845" s="29"/>
    </row>
    <row r="846">
      <c r="O846" s="29"/>
      <c r="P846" s="29"/>
      <c r="Q846" s="29"/>
      <c r="R846" s="29"/>
    </row>
    <row r="847">
      <c r="O847" s="29"/>
      <c r="P847" s="29"/>
      <c r="Q847" s="29"/>
      <c r="R847" s="29"/>
    </row>
    <row r="848">
      <c r="O848" s="29"/>
      <c r="P848" s="29"/>
      <c r="Q848" s="29"/>
      <c r="R848" s="29"/>
    </row>
    <row r="849">
      <c r="O849" s="29"/>
      <c r="P849" s="29"/>
      <c r="Q849" s="29"/>
      <c r="R849" s="29"/>
    </row>
    <row r="850">
      <c r="O850" s="29"/>
      <c r="P850" s="29"/>
      <c r="Q850" s="29"/>
      <c r="R850" s="29"/>
    </row>
    <row r="851">
      <c r="O851" s="29"/>
      <c r="P851" s="29"/>
      <c r="Q851" s="29"/>
      <c r="R851" s="29"/>
    </row>
    <row r="852">
      <c r="O852" s="29"/>
      <c r="P852" s="29"/>
      <c r="Q852" s="29"/>
      <c r="R852" s="29"/>
    </row>
    <row r="853">
      <c r="O853" s="29"/>
      <c r="P853" s="29"/>
      <c r="Q853" s="29"/>
      <c r="R853" s="29"/>
    </row>
    <row r="854">
      <c r="O854" s="29"/>
      <c r="P854" s="29"/>
      <c r="Q854" s="29"/>
      <c r="R854" s="29"/>
    </row>
    <row r="855">
      <c r="O855" s="29"/>
      <c r="P855" s="29"/>
      <c r="Q855" s="29"/>
      <c r="R855" s="29"/>
    </row>
    <row r="856">
      <c r="O856" s="29"/>
      <c r="P856" s="29"/>
      <c r="Q856" s="29"/>
      <c r="R856" s="29"/>
    </row>
    <row r="857">
      <c r="O857" s="29"/>
      <c r="P857" s="29"/>
      <c r="Q857" s="29"/>
      <c r="R857" s="29"/>
    </row>
    <row r="858">
      <c r="O858" s="29"/>
      <c r="P858" s="29"/>
      <c r="Q858" s="29"/>
      <c r="R858" s="29"/>
    </row>
    <row r="859">
      <c r="O859" s="29"/>
      <c r="P859" s="29"/>
      <c r="Q859" s="29"/>
      <c r="R859" s="29"/>
    </row>
    <row r="860">
      <c r="O860" s="29"/>
      <c r="P860" s="29"/>
      <c r="Q860" s="29"/>
      <c r="R860" s="29"/>
    </row>
    <row r="861">
      <c r="O861" s="29"/>
      <c r="P861" s="29"/>
      <c r="Q861" s="29"/>
      <c r="R861" s="29"/>
    </row>
    <row r="862">
      <c r="O862" s="29"/>
      <c r="P862" s="29"/>
      <c r="Q862" s="29"/>
      <c r="R862" s="29"/>
    </row>
    <row r="863">
      <c r="O863" s="29"/>
      <c r="P863" s="29"/>
      <c r="Q863" s="29"/>
      <c r="R863" s="29"/>
    </row>
    <row r="864">
      <c r="O864" s="29"/>
      <c r="P864" s="29"/>
      <c r="Q864" s="29"/>
      <c r="R864" s="29"/>
    </row>
    <row r="865">
      <c r="O865" s="29"/>
      <c r="P865" s="29"/>
      <c r="Q865" s="29"/>
      <c r="R865" s="29"/>
    </row>
    <row r="866">
      <c r="O866" s="29"/>
      <c r="P866" s="29"/>
      <c r="Q866" s="29"/>
      <c r="R866" s="29"/>
    </row>
    <row r="867">
      <c r="O867" s="29"/>
      <c r="P867" s="29"/>
      <c r="Q867" s="29"/>
      <c r="R867" s="29"/>
    </row>
    <row r="868">
      <c r="O868" s="29"/>
      <c r="P868" s="29"/>
      <c r="Q868" s="29"/>
      <c r="R868" s="29"/>
    </row>
    <row r="869">
      <c r="O869" s="29"/>
      <c r="P869" s="29"/>
      <c r="Q869" s="29"/>
      <c r="R869" s="29"/>
    </row>
    <row r="870">
      <c r="O870" s="29"/>
      <c r="P870" s="29"/>
      <c r="Q870" s="29"/>
      <c r="R870" s="29"/>
    </row>
    <row r="871">
      <c r="O871" s="29"/>
      <c r="P871" s="29"/>
      <c r="Q871" s="29"/>
      <c r="R871" s="29"/>
    </row>
    <row r="872">
      <c r="O872" s="29"/>
      <c r="P872" s="29"/>
      <c r="Q872" s="29"/>
      <c r="R872" s="29"/>
    </row>
    <row r="873">
      <c r="O873" s="29"/>
      <c r="P873" s="29"/>
      <c r="Q873" s="29"/>
      <c r="R873" s="29"/>
    </row>
    <row r="874">
      <c r="O874" s="29"/>
      <c r="P874" s="29"/>
      <c r="Q874" s="29"/>
      <c r="R874" s="29"/>
    </row>
    <row r="875">
      <c r="O875" s="29"/>
      <c r="P875" s="29"/>
      <c r="Q875" s="29"/>
      <c r="R875" s="29"/>
    </row>
    <row r="876">
      <c r="O876" s="29"/>
      <c r="P876" s="29"/>
      <c r="Q876" s="29"/>
      <c r="R876" s="29"/>
    </row>
    <row r="877">
      <c r="O877" s="29"/>
      <c r="P877" s="29"/>
      <c r="Q877" s="29"/>
      <c r="R877" s="29"/>
    </row>
    <row r="878">
      <c r="O878" s="29"/>
      <c r="P878" s="29"/>
      <c r="Q878" s="29"/>
      <c r="R878" s="29"/>
    </row>
    <row r="879">
      <c r="O879" s="29"/>
      <c r="P879" s="29"/>
      <c r="Q879" s="29"/>
      <c r="R879" s="29"/>
    </row>
    <row r="880">
      <c r="O880" s="29"/>
      <c r="P880" s="29"/>
      <c r="Q880" s="29"/>
      <c r="R880" s="29"/>
    </row>
    <row r="881">
      <c r="O881" s="29"/>
      <c r="P881" s="29"/>
      <c r="Q881" s="29"/>
      <c r="R881" s="29"/>
    </row>
    <row r="882">
      <c r="O882" s="29"/>
      <c r="P882" s="29"/>
      <c r="Q882" s="29"/>
      <c r="R882" s="29"/>
    </row>
    <row r="883">
      <c r="O883" s="29"/>
      <c r="P883" s="29"/>
      <c r="Q883" s="29"/>
      <c r="R883" s="29"/>
    </row>
    <row r="884">
      <c r="O884" s="29"/>
      <c r="P884" s="29"/>
      <c r="Q884" s="29"/>
      <c r="R884" s="29"/>
    </row>
    <row r="885">
      <c r="O885" s="29"/>
      <c r="P885" s="29"/>
      <c r="Q885" s="29"/>
      <c r="R885" s="29"/>
    </row>
    <row r="886">
      <c r="O886" s="29"/>
      <c r="P886" s="29"/>
      <c r="Q886" s="29"/>
      <c r="R886" s="29"/>
    </row>
    <row r="887">
      <c r="O887" s="29"/>
      <c r="P887" s="29"/>
      <c r="Q887" s="29"/>
      <c r="R887" s="29"/>
    </row>
    <row r="888">
      <c r="O888" s="29"/>
      <c r="P888" s="29"/>
      <c r="Q888" s="29"/>
      <c r="R888" s="29"/>
    </row>
    <row r="889">
      <c r="O889" s="29"/>
      <c r="P889" s="29"/>
      <c r="Q889" s="29"/>
      <c r="R889" s="29"/>
    </row>
    <row r="890">
      <c r="O890" s="29"/>
      <c r="P890" s="29"/>
      <c r="Q890" s="29"/>
      <c r="R890" s="29"/>
    </row>
    <row r="891">
      <c r="O891" s="29"/>
      <c r="P891" s="29"/>
      <c r="Q891" s="29"/>
      <c r="R891" s="29"/>
    </row>
    <row r="892">
      <c r="O892" s="29"/>
      <c r="P892" s="29"/>
      <c r="Q892" s="29"/>
      <c r="R892" s="29"/>
    </row>
    <row r="893">
      <c r="O893" s="29"/>
      <c r="P893" s="29"/>
      <c r="Q893" s="29"/>
      <c r="R893" s="29"/>
    </row>
    <row r="894">
      <c r="O894" s="29"/>
      <c r="P894" s="29"/>
      <c r="Q894" s="29"/>
      <c r="R894" s="29"/>
    </row>
    <row r="895">
      <c r="O895" s="29"/>
      <c r="P895" s="29"/>
      <c r="Q895" s="29"/>
      <c r="R895" s="29"/>
    </row>
    <row r="896">
      <c r="O896" s="29"/>
      <c r="P896" s="29"/>
      <c r="Q896" s="29"/>
      <c r="R896" s="29"/>
    </row>
    <row r="897">
      <c r="O897" s="29"/>
      <c r="P897" s="29"/>
      <c r="Q897" s="29"/>
      <c r="R897" s="29"/>
    </row>
    <row r="898">
      <c r="O898" s="29"/>
      <c r="P898" s="29"/>
      <c r="Q898" s="29"/>
      <c r="R898" s="29"/>
    </row>
    <row r="899">
      <c r="O899" s="29"/>
      <c r="P899" s="29"/>
      <c r="Q899" s="29"/>
      <c r="R899" s="29"/>
    </row>
    <row r="900">
      <c r="O900" s="29"/>
      <c r="P900" s="29"/>
      <c r="Q900" s="29"/>
      <c r="R900" s="29"/>
    </row>
    <row r="901">
      <c r="O901" s="29"/>
      <c r="P901" s="29"/>
      <c r="Q901" s="29"/>
      <c r="R901" s="29"/>
    </row>
    <row r="902">
      <c r="O902" s="29"/>
      <c r="P902" s="29"/>
      <c r="Q902" s="29"/>
      <c r="R902" s="29"/>
    </row>
    <row r="903">
      <c r="O903" s="29"/>
      <c r="P903" s="29"/>
      <c r="Q903" s="29"/>
      <c r="R903" s="29"/>
    </row>
    <row r="904">
      <c r="O904" s="29"/>
      <c r="P904" s="29"/>
      <c r="Q904" s="29"/>
      <c r="R904" s="29"/>
    </row>
    <row r="905">
      <c r="O905" s="29"/>
      <c r="P905" s="29"/>
      <c r="Q905" s="29"/>
      <c r="R905" s="29"/>
    </row>
    <row r="906">
      <c r="O906" s="29"/>
      <c r="P906" s="29"/>
      <c r="Q906" s="29"/>
      <c r="R906" s="29"/>
    </row>
    <row r="907">
      <c r="O907" s="29"/>
      <c r="P907" s="29"/>
      <c r="Q907" s="29"/>
      <c r="R907" s="29"/>
    </row>
    <row r="908">
      <c r="O908" s="29"/>
      <c r="P908" s="29"/>
      <c r="Q908" s="29"/>
      <c r="R908" s="29"/>
    </row>
    <row r="909">
      <c r="O909" s="29"/>
      <c r="P909" s="29"/>
      <c r="Q909" s="29"/>
      <c r="R909" s="29"/>
    </row>
    <row r="910">
      <c r="O910" s="29"/>
      <c r="P910" s="29"/>
      <c r="Q910" s="29"/>
      <c r="R910" s="29"/>
    </row>
    <row r="911">
      <c r="O911" s="29"/>
      <c r="P911" s="29"/>
      <c r="Q911" s="29"/>
      <c r="R911" s="29"/>
    </row>
    <row r="912">
      <c r="O912" s="29"/>
      <c r="P912" s="29"/>
      <c r="Q912" s="29"/>
      <c r="R912" s="29"/>
    </row>
    <row r="913">
      <c r="O913" s="29"/>
      <c r="P913" s="29"/>
      <c r="Q913" s="29"/>
      <c r="R913" s="29"/>
    </row>
    <row r="914">
      <c r="O914" s="29"/>
      <c r="P914" s="29"/>
      <c r="Q914" s="29"/>
      <c r="R914" s="29"/>
    </row>
    <row r="915">
      <c r="O915" s="29"/>
      <c r="P915" s="29"/>
      <c r="Q915" s="29"/>
      <c r="R915" s="29"/>
    </row>
    <row r="916">
      <c r="O916" s="29"/>
      <c r="P916" s="29"/>
      <c r="Q916" s="29"/>
      <c r="R916" s="29"/>
    </row>
    <row r="917">
      <c r="O917" s="29"/>
      <c r="P917" s="29"/>
      <c r="Q917" s="29"/>
      <c r="R917" s="29"/>
    </row>
    <row r="918">
      <c r="O918" s="29"/>
      <c r="P918" s="29"/>
      <c r="Q918" s="29"/>
      <c r="R918" s="29"/>
    </row>
    <row r="919">
      <c r="O919" s="29"/>
      <c r="P919" s="29"/>
      <c r="Q919" s="29"/>
      <c r="R919" s="29"/>
    </row>
    <row r="920">
      <c r="O920" s="29"/>
      <c r="P920" s="29"/>
      <c r="Q920" s="29"/>
      <c r="R920" s="29"/>
    </row>
    <row r="921">
      <c r="O921" s="29"/>
      <c r="P921" s="29"/>
      <c r="Q921" s="29"/>
      <c r="R921" s="29"/>
    </row>
    <row r="922">
      <c r="O922" s="29"/>
      <c r="P922" s="29"/>
      <c r="Q922" s="29"/>
      <c r="R922" s="29"/>
    </row>
    <row r="923">
      <c r="O923" s="29"/>
      <c r="P923" s="29"/>
      <c r="Q923" s="29"/>
      <c r="R923" s="29"/>
    </row>
    <row r="924">
      <c r="O924" s="29"/>
      <c r="P924" s="29"/>
      <c r="Q924" s="29"/>
      <c r="R924" s="29"/>
    </row>
    <row r="925">
      <c r="O925" s="29"/>
      <c r="P925" s="29"/>
      <c r="Q925" s="29"/>
      <c r="R925" s="29"/>
    </row>
    <row r="926">
      <c r="O926" s="29"/>
      <c r="P926" s="29"/>
      <c r="Q926" s="29"/>
      <c r="R926" s="29"/>
    </row>
    <row r="927">
      <c r="O927" s="29"/>
      <c r="P927" s="29"/>
      <c r="Q927" s="29"/>
      <c r="R927" s="29"/>
    </row>
    <row r="928">
      <c r="O928" s="29"/>
      <c r="P928" s="29"/>
      <c r="Q928" s="29"/>
      <c r="R928" s="29"/>
    </row>
    <row r="929">
      <c r="O929" s="29"/>
      <c r="P929" s="29"/>
      <c r="Q929" s="29"/>
      <c r="R929" s="29"/>
    </row>
    <row r="930">
      <c r="O930" s="29"/>
      <c r="P930" s="29"/>
      <c r="Q930" s="29"/>
      <c r="R930" s="29"/>
    </row>
    <row r="931">
      <c r="O931" s="29"/>
      <c r="P931" s="29"/>
      <c r="Q931" s="29"/>
      <c r="R931" s="29"/>
    </row>
    <row r="932">
      <c r="O932" s="29"/>
      <c r="P932" s="29"/>
      <c r="Q932" s="29"/>
      <c r="R932" s="29"/>
    </row>
    <row r="933">
      <c r="O933" s="29"/>
      <c r="P933" s="29"/>
      <c r="Q933" s="29"/>
      <c r="R933" s="29"/>
    </row>
    <row r="934">
      <c r="O934" s="29"/>
      <c r="P934" s="29"/>
      <c r="Q934" s="29"/>
      <c r="R934" s="29"/>
    </row>
    <row r="935">
      <c r="O935" s="29"/>
      <c r="P935" s="29"/>
      <c r="Q935" s="29"/>
      <c r="R935" s="29"/>
    </row>
    <row r="936">
      <c r="O936" s="29"/>
      <c r="P936" s="29"/>
      <c r="Q936" s="29"/>
      <c r="R936" s="29"/>
    </row>
    <row r="937">
      <c r="O937" s="29"/>
      <c r="P937" s="29"/>
      <c r="Q937" s="29"/>
      <c r="R937" s="29"/>
    </row>
    <row r="938">
      <c r="O938" s="29"/>
      <c r="P938" s="29"/>
      <c r="Q938" s="29"/>
      <c r="R938" s="29"/>
    </row>
    <row r="939">
      <c r="O939" s="29"/>
      <c r="P939" s="29"/>
      <c r="Q939" s="29"/>
      <c r="R939" s="29"/>
    </row>
    <row r="940">
      <c r="O940" s="29"/>
      <c r="P940" s="29"/>
      <c r="Q940" s="29"/>
      <c r="R940" s="29"/>
    </row>
    <row r="941">
      <c r="O941" s="29"/>
      <c r="P941" s="29"/>
      <c r="Q941" s="29"/>
      <c r="R941" s="29"/>
    </row>
    <row r="942">
      <c r="O942" s="29"/>
      <c r="P942" s="29"/>
      <c r="Q942" s="29"/>
      <c r="R942" s="29"/>
    </row>
    <row r="943">
      <c r="O943" s="29"/>
      <c r="P943" s="29"/>
      <c r="Q943" s="29"/>
      <c r="R943" s="29"/>
    </row>
    <row r="944">
      <c r="O944" s="29"/>
      <c r="P944" s="29"/>
      <c r="Q944" s="29"/>
      <c r="R944" s="29"/>
    </row>
    <row r="945">
      <c r="O945" s="29"/>
      <c r="P945" s="29"/>
      <c r="Q945" s="29"/>
      <c r="R945" s="29"/>
    </row>
    <row r="946">
      <c r="O946" s="29"/>
      <c r="P946" s="29"/>
      <c r="Q946" s="29"/>
      <c r="R946" s="29"/>
    </row>
    <row r="947">
      <c r="O947" s="29"/>
      <c r="P947" s="29"/>
      <c r="Q947" s="29"/>
      <c r="R947" s="29"/>
    </row>
    <row r="948">
      <c r="O948" s="29"/>
      <c r="P948" s="29"/>
      <c r="Q948" s="29"/>
      <c r="R948" s="29"/>
    </row>
    <row r="949">
      <c r="O949" s="29"/>
      <c r="P949" s="29"/>
      <c r="Q949" s="29"/>
      <c r="R949" s="29"/>
    </row>
    <row r="950">
      <c r="O950" s="29"/>
      <c r="P950" s="29"/>
      <c r="Q950" s="29"/>
      <c r="R950" s="29"/>
    </row>
    <row r="951">
      <c r="O951" s="29"/>
      <c r="P951" s="29"/>
      <c r="Q951" s="29"/>
      <c r="R951" s="29"/>
    </row>
    <row r="952">
      <c r="O952" s="29"/>
      <c r="P952" s="29"/>
      <c r="Q952" s="29"/>
      <c r="R952" s="29"/>
    </row>
    <row r="953">
      <c r="O953" s="29"/>
      <c r="P953" s="29"/>
      <c r="Q953" s="29"/>
      <c r="R953" s="29"/>
    </row>
    <row r="954">
      <c r="O954" s="29"/>
      <c r="P954" s="29"/>
      <c r="Q954" s="29"/>
      <c r="R954" s="29"/>
    </row>
    <row r="955">
      <c r="O955" s="29"/>
      <c r="P955" s="29"/>
      <c r="Q955" s="29"/>
      <c r="R955" s="29"/>
    </row>
    <row r="956">
      <c r="O956" s="29"/>
      <c r="P956" s="29"/>
      <c r="Q956" s="29"/>
      <c r="R956" s="29"/>
    </row>
    <row r="957">
      <c r="O957" s="29"/>
      <c r="P957" s="29"/>
      <c r="Q957" s="29"/>
      <c r="R957" s="29"/>
    </row>
    <row r="958">
      <c r="O958" s="29"/>
      <c r="P958" s="29"/>
      <c r="Q958" s="29"/>
      <c r="R958" s="29"/>
    </row>
    <row r="959">
      <c r="O959" s="29"/>
      <c r="P959" s="29"/>
      <c r="Q959" s="29"/>
      <c r="R959" s="29"/>
    </row>
    <row r="960">
      <c r="O960" s="29"/>
      <c r="P960" s="29"/>
      <c r="Q960" s="29"/>
      <c r="R960" s="29"/>
    </row>
    <row r="961">
      <c r="O961" s="29"/>
      <c r="P961" s="29"/>
      <c r="Q961" s="29"/>
      <c r="R961" s="29"/>
    </row>
    <row r="962">
      <c r="O962" s="29"/>
      <c r="P962" s="29"/>
      <c r="Q962" s="29"/>
      <c r="R962" s="29"/>
    </row>
    <row r="963">
      <c r="O963" s="29"/>
      <c r="P963" s="29"/>
      <c r="Q963" s="29"/>
      <c r="R963" s="29"/>
    </row>
    <row r="964">
      <c r="O964" s="29"/>
      <c r="P964" s="29"/>
      <c r="Q964" s="29"/>
      <c r="R964" s="29"/>
    </row>
    <row r="965">
      <c r="O965" s="29"/>
      <c r="P965" s="29"/>
      <c r="Q965" s="29"/>
      <c r="R965" s="29"/>
    </row>
    <row r="966">
      <c r="O966" s="29"/>
      <c r="P966" s="29"/>
      <c r="Q966" s="29"/>
      <c r="R966" s="29"/>
    </row>
    <row r="967">
      <c r="O967" s="29"/>
      <c r="P967" s="29"/>
      <c r="Q967" s="29"/>
      <c r="R967" s="29"/>
    </row>
    <row r="968">
      <c r="O968" s="29"/>
      <c r="P968" s="29"/>
      <c r="Q968" s="29"/>
      <c r="R968" s="29"/>
    </row>
    <row r="969">
      <c r="O969" s="29"/>
      <c r="P969" s="29"/>
      <c r="Q969" s="29"/>
      <c r="R969" s="29"/>
    </row>
    <row r="970">
      <c r="O970" s="29"/>
      <c r="P970" s="29"/>
      <c r="Q970" s="29"/>
      <c r="R970" s="29"/>
    </row>
    <row r="971">
      <c r="O971" s="29"/>
      <c r="P971" s="29"/>
      <c r="Q971" s="29"/>
      <c r="R971" s="29"/>
    </row>
    <row r="972">
      <c r="O972" s="29"/>
      <c r="P972" s="29"/>
      <c r="Q972" s="29"/>
      <c r="R972" s="29"/>
    </row>
    <row r="973">
      <c r="O973" s="29"/>
      <c r="P973" s="29"/>
      <c r="Q973" s="29"/>
      <c r="R973" s="29"/>
    </row>
    <row r="974">
      <c r="O974" s="29"/>
      <c r="P974" s="29"/>
      <c r="Q974" s="29"/>
      <c r="R974" s="29"/>
    </row>
    <row r="975">
      <c r="O975" s="29"/>
      <c r="P975" s="29"/>
      <c r="Q975" s="29"/>
      <c r="R975" s="29"/>
    </row>
    <row r="976">
      <c r="O976" s="29"/>
      <c r="P976" s="29"/>
      <c r="Q976" s="29"/>
      <c r="R976" s="29"/>
    </row>
    <row r="977">
      <c r="O977" s="29"/>
      <c r="P977" s="29"/>
      <c r="Q977" s="29"/>
      <c r="R977" s="29"/>
    </row>
    <row r="978">
      <c r="O978" s="29"/>
      <c r="P978" s="29"/>
      <c r="Q978" s="29"/>
      <c r="R978" s="29"/>
    </row>
    <row r="979">
      <c r="O979" s="29"/>
      <c r="P979" s="29"/>
      <c r="Q979" s="29"/>
      <c r="R979" s="29"/>
    </row>
    <row r="980">
      <c r="O980" s="29"/>
      <c r="P980" s="29"/>
      <c r="Q980" s="29"/>
      <c r="R980" s="29"/>
    </row>
    <row r="981">
      <c r="O981" s="29"/>
      <c r="P981" s="29"/>
      <c r="Q981" s="29"/>
      <c r="R981" s="29"/>
    </row>
    <row r="982">
      <c r="O982" s="29"/>
      <c r="P982" s="29"/>
      <c r="Q982" s="29"/>
      <c r="R982" s="29"/>
    </row>
    <row r="983">
      <c r="O983" s="29"/>
      <c r="P983" s="29"/>
      <c r="Q983" s="29"/>
      <c r="R983" s="29"/>
    </row>
    <row r="984">
      <c r="O984" s="29"/>
      <c r="P984" s="29"/>
      <c r="Q984" s="29"/>
      <c r="R984" s="29"/>
    </row>
    <row r="985">
      <c r="O985" s="29"/>
      <c r="P985" s="29"/>
      <c r="Q985" s="29"/>
      <c r="R985" s="29"/>
    </row>
    <row r="986">
      <c r="O986" s="29"/>
      <c r="P986" s="29"/>
      <c r="Q986" s="29"/>
      <c r="R986" s="29"/>
    </row>
    <row r="987">
      <c r="O987" s="29"/>
      <c r="P987" s="29"/>
      <c r="Q987" s="29"/>
      <c r="R987" s="29"/>
    </row>
    <row r="988">
      <c r="O988" s="29"/>
      <c r="P988" s="29"/>
      <c r="Q988" s="29"/>
      <c r="R988" s="29"/>
    </row>
    <row r="989">
      <c r="O989" s="29"/>
      <c r="P989" s="29"/>
      <c r="Q989" s="29"/>
      <c r="R989" s="29"/>
    </row>
    <row r="990">
      <c r="O990" s="29"/>
      <c r="P990" s="29"/>
      <c r="Q990" s="29"/>
      <c r="R990" s="29"/>
    </row>
    <row r="991">
      <c r="O991" s="29"/>
      <c r="P991" s="29"/>
      <c r="Q991" s="29"/>
      <c r="R991" s="29"/>
    </row>
    <row r="992">
      <c r="O992" s="29"/>
      <c r="P992" s="29"/>
      <c r="Q992" s="29"/>
      <c r="R992" s="29"/>
    </row>
    <row r="993">
      <c r="O993" s="29"/>
      <c r="P993" s="29"/>
      <c r="Q993" s="29"/>
      <c r="R993" s="29"/>
    </row>
    <row r="994">
      <c r="O994" s="29"/>
      <c r="P994" s="29"/>
      <c r="Q994" s="29"/>
      <c r="R994" s="29"/>
    </row>
    <row r="995">
      <c r="O995" s="29"/>
      <c r="P995" s="29"/>
      <c r="Q995" s="29"/>
      <c r="R995" s="29"/>
    </row>
    <row r="996">
      <c r="O996" s="29"/>
      <c r="P996" s="29"/>
      <c r="Q996" s="29"/>
      <c r="R996" s="29"/>
    </row>
    <row r="997">
      <c r="O997" s="29"/>
      <c r="P997" s="29"/>
      <c r="Q997" s="29"/>
      <c r="R997" s="29"/>
    </row>
    <row r="998">
      <c r="O998" s="29"/>
      <c r="P998" s="29"/>
      <c r="Q998" s="29"/>
      <c r="R998" s="29"/>
    </row>
    <row r="999">
      <c r="O999" s="29"/>
      <c r="P999" s="29"/>
      <c r="Q999" s="29"/>
      <c r="R999" s="29"/>
    </row>
    <row r="1000">
      <c r="O1000" s="29"/>
      <c r="P1000" s="29"/>
      <c r="Q1000" s="29"/>
      <c r="R1000" s="29"/>
    </row>
    <row r="1001">
      <c r="O1001" s="29"/>
      <c r="P1001" s="29"/>
      <c r="Q1001" s="29"/>
      <c r="R1001" s="29"/>
    </row>
    <row r="1002">
      <c r="O1002" s="29"/>
      <c r="P1002" s="29"/>
      <c r="Q1002" s="29"/>
      <c r="R1002" s="29"/>
    </row>
    <row r="1003">
      <c r="O1003" s="29"/>
      <c r="P1003" s="29"/>
      <c r="Q1003" s="29"/>
      <c r="R1003" s="29"/>
    </row>
    <row r="1004">
      <c r="O1004" s="29"/>
      <c r="P1004" s="29"/>
      <c r="Q1004" s="29"/>
      <c r="R1004" s="29"/>
    </row>
    <row r="1005">
      <c r="O1005" s="29"/>
      <c r="P1005" s="29"/>
      <c r="Q1005" s="29"/>
      <c r="R1005" s="29"/>
    </row>
    <row r="1006">
      <c r="O1006" s="29"/>
      <c r="P1006" s="29"/>
      <c r="Q1006" s="29"/>
      <c r="R1006" s="29"/>
    </row>
    <row r="1007">
      <c r="O1007" s="29"/>
      <c r="P1007" s="29"/>
      <c r="Q1007" s="29"/>
      <c r="R1007" s="29"/>
    </row>
    <row r="1008">
      <c r="O1008" s="29"/>
      <c r="P1008" s="29"/>
      <c r="Q1008" s="29"/>
      <c r="R1008" s="29"/>
    </row>
    <row r="1009">
      <c r="O1009" s="29"/>
      <c r="P1009" s="29"/>
      <c r="Q1009" s="29"/>
      <c r="R1009" s="29"/>
    </row>
    <row r="1010">
      <c r="O1010" s="29"/>
      <c r="P1010" s="29"/>
      <c r="Q1010" s="29"/>
      <c r="R1010" s="29"/>
    </row>
    <row r="1011">
      <c r="O1011" s="29"/>
      <c r="P1011" s="29"/>
      <c r="Q1011" s="29"/>
      <c r="R1011" s="29"/>
    </row>
    <row r="1012">
      <c r="O1012" s="29"/>
      <c r="P1012" s="29"/>
      <c r="Q1012" s="29"/>
      <c r="R1012" s="29"/>
    </row>
    <row r="1013">
      <c r="O1013" s="29"/>
      <c r="P1013" s="29"/>
      <c r="Q1013" s="29"/>
      <c r="R1013" s="29"/>
    </row>
    <row r="1014">
      <c r="O1014" s="29"/>
      <c r="P1014" s="29"/>
      <c r="Q1014" s="29"/>
      <c r="R1014" s="29"/>
    </row>
    <row r="1015">
      <c r="O1015" s="29"/>
      <c r="P1015" s="29"/>
      <c r="Q1015" s="29"/>
      <c r="R1015" s="29"/>
    </row>
    <row r="1016">
      <c r="O1016" s="29"/>
      <c r="P1016" s="29"/>
      <c r="Q1016" s="29"/>
      <c r="R1016" s="29"/>
    </row>
    <row r="1017">
      <c r="O1017" s="29"/>
      <c r="P1017" s="29"/>
      <c r="Q1017" s="29"/>
      <c r="R1017" s="29"/>
    </row>
    <row r="1018">
      <c r="O1018" s="29"/>
      <c r="P1018" s="29"/>
      <c r="Q1018" s="29"/>
      <c r="R1018" s="29"/>
    </row>
    <row r="1019">
      <c r="O1019" s="29"/>
      <c r="P1019" s="29"/>
      <c r="Q1019" s="29"/>
      <c r="R1019" s="2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cols>
    <col customWidth="1" min="4" max="4" width="24.33"/>
    <col customWidth="1" min="5" max="5" width="20.0"/>
    <col customWidth="1" min="6" max="6" width="38.11"/>
    <col customWidth="1" min="8" max="8" width="24.0"/>
    <col customWidth="1" min="20" max="20" width="20.0"/>
    <col customWidth="1" min="35" max="35" width="17.44"/>
    <col customWidth="1" min="36" max="36" width="24.33"/>
  </cols>
  <sheetData>
    <row r="1" ht="37.5" customHeight="1">
      <c r="A1" s="576" t="s">
        <v>1185</v>
      </c>
      <c r="B1" s="577" t="s">
        <v>846</v>
      </c>
      <c r="C1" s="578" t="s">
        <v>394</v>
      </c>
      <c r="D1" s="577" t="s">
        <v>840</v>
      </c>
      <c r="E1" s="577" t="s">
        <v>842</v>
      </c>
      <c r="F1" s="577" t="s">
        <v>844</v>
      </c>
      <c r="G1" s="577" t="s">
        <v>843</v>
      </c>
      <c r="H1" s="577" t="s">
        <v>841</v>
      </c>
      <c r="I1" s="577" t="s">
        <v>3441</v>
      </c>
      <c r="J1" s="577" t="s">
        <v>3442</v>
      </c>
      <c r="K1" s="577" t="s">
        <v>3443</v>
      </c>
      <c r="L1" s="577" t="s">
        <v>3444</v>
      </c>
      <c r="M1" s="577" t="s">
        <v>3445</v>
      </c>
      <c r="N1" s="577" t="s">
        <v>3446</v>
      </c>
      <c r="O1" s="577" t="s">
        <v>3447</v>
      </c>
      <c r="P1" s="577" t="s">
        <v>3448</v>
      </c>
      <c r="Q1" s="577" t="s">
        <v>3449</v>
      </c>
      <c r="R1" s="577" t="s">
        <v>3450</v>
      </c>
      <c r="S1" s="577" t="s">
        <v>3451</v>
      </c>
      <c r="T1" s="577" t="s">
        <v>3452</v>
      </c>
      <c r="U1" s="577" t="s">
        <v>3453</v>
      </c>
      <c r="V1" s="577" t="s">
        <v>3454</v>
      </c>
      <c r="W1" s="577" t="s">
        <v>3455</v>
      </c>
      <c r="X1" s="579" t="s">
        <v>3456</v>
      </c>
      <c r="Y1" s="577" t="s">
        <v>3457</v>
      </c>
      <c r="Z1" s="577" t="s">
        <v>3458</v>
      </c>
      <c r="AA1" s="577" t="s">
        <v>3459</v>
      </c>
      <c r="AB1" s="577" t="s">
        <v>3460</v>
      </c>
      <c r="AC1" s="577" t="s">
        <v>851</v>
      </c>
      <c r="AD1" s="578" t="s">
        <v>852</v>
      </c>
      <c r="AE1" s="577" t="s">
        <v>3461</v>
      </c>
      <c r="AF1" s="577" t="s">
        <v>3462</v>
      </c>
      <c r="AG1" s="577" t="s">
        <v>400</v>
      </c>
      <c r="AH1" s="577" t="s">
        <v>854</v>
      </c>
      <c r="AI1" s="577" t="s">
        <v>855</v>
      </c>
      <c r="AJ1" s="577" t="s">
        <v>856</v>
      </c>
      <c r="AK1" s="580" t="s">
        <v>826</v>
      </c>
      <c r="AL1" s="581" t="s">
        <v>827</v>
      </c>
      <c r="AM1" s="581" t="s">
        <v>828</v>
      </c>
      <c r="AN1" s="581" t="s">
        <v>829</v>
      </c>
      <c r="AO1" s="577" t="s">
        <v>1206</v>
      </c>
    </row>
    <row r="2" ht="37.5" customHeight="1">
      <c r="A2" s="582" t="s">
        <v>3463</v>
      </c>
      <c r="B2" s="583">
        <v>1.0</v>
      </c>
      <c r="C2" s="584" t="b">
        <v>1</v>
      </c>
      <c r="D2" s="584" t="s">
        <v>3464</v>
      </c>
      <c r="E2" s="583" t="s">
        <v>3465</v>
      </c>
      <c r="F2" s="583" t="s">
        <v>3466</v>
      </c>
      <c r="G2" s="583" t="s">
        <v>3467</v>
      </c>
      <c r="H2" s="583" t="s">
        <v>3468</v>
      </c>
      <c r="I2" s="583" t="s">
        <v>3469</v>
      </c>
      <c r="J2" s="583" t="s">
        <v>3470</v>
      </c>
      <c r="K2" s="583" t="s">
        <v>3471</v>
      </c>
      <c r="L2" s="583">
        <v>0.0</v>
      </c>
      <c r="M2" s="584" t="s">
        <v>3472</v>
      </c>
      <c r="N2" s="584" t="s">
        <v>3473</v>
      </c>
      <c r="O2" s="583" t="s">
        <v>3474</v>
      </c>
      <c r="P2" s="585"/>
      <c r="Q2" s="583">
        <v>5.0</v>
      </c>
      <c r="R2" s="586" t="s">
        <v>3475</v>
      </c>
      <c r="S2" s="584" t="s">
        <v>3476</v>
      </c>
      <c r="T2" s="583" t="s">
        <v>3477</v>
      </c>
      <c r="U2" s="583" t="s">
        <v>3478</v>
      </c>
      <c r="V2" s="583" t="s">
        <v>3479</v>
      </c>
      <c r="W2" s="583" t="s">
        <v>3480</v>
      </c>
      <c r="X2" s="587" t="s">
        <v>3481</v>
      </c>
      <c r="Y2" s="583" t="s">
        <v>3482</v>
      </c>
      <c r="Z2" s="583" t="s">
        <v>3483</v>
      </c>
      <c r="AA2" s="583" t="s">
        <v>3484</v>
      </c>
      <c r="AB2" s="583" t="s">
        <v>3485</v>
      </c>
      <c r="AC2" s="588">
        <v>0.1</v>
      </c>
      <c r="AD2" s="589">
        <v>0.0</v>
      </c>
      <c r="AE2" s="590" t="str">
        <f t="shared" ref="AE2:AE15" si="1">HYPERLINK("https://docs.google.com/spreadsheets/d/1bkja2awVavADRNCw4Wd8yxVUASDZ9yBE7P7jG2zUuOo/edit#gid=0")</f>
        <v>https://docs.google.com/spreadsheets/d/1bkja2awVavADRNCw4Wd8yxVUASDZ9yBE7P7jG2zUuOo/edit#gid=0</v>
      </c>
      <c r="AF2" s="583" t="s">
        <v>3486</v>
      </c>
      <c r="AG2" s="591" t="s">
        <v>3487</v>
      </c>
      <c r="AH2" s="591" t="s">
        <v>3487</v>
      </c>
      <c r="AI2" s="592" t="s">
        <v>3488</v>
      </c>
      <c r="AJ2" s="593" t="s">
        <v>3489</v>
      </c>
      <c r="AK2" s="594">
        <v>0.005</v>
      </c>
      <c r="AL2" s="595">
        <f t="shared" ref="AL2:AL15" si="2">3/100</f>
        <v>0.03</v>
      </c>
      <c r="AM2" s="595">
        <f t="shared" ref="AM2:AM15" si="3">6/100</f>
        <v>0.06</v>
      </c>
      <c r="AN2" s="595">
        <f t="shared" ref="AN2:AN15" si="4">9/100</f>
        <v>0.09</v>
      </c>
      <c r="AO2" s="583" t="s">
        <v>3490</v>
      </c>
    </row>
    <row r="3" ht="37.5" customHeight="1">
      <c r="A3" s="582" t="s">
        <v>3463</v>
      </c>
      <c r="B3" s="583">
        <v>1.0</v>
      </c>
      <c r="C3" s="584" t="b">
        <v>1</v>
      </c>
      <c r="D3" s="584" t="s">
        <v>3491</v>
      </c>
      <c r="E3" s="583" t="s">
        <v>3492</v>
      </c>
      <c r="F3" s="583" t="s">
        <v>3466</v>
      </c>
      <c r="G3" s="583" t="s">
        <v>3467</v>
      </c>
      <c r="H3" s="583" t="s">
        <v>3493</v>
      </c>
      <c r="I3" s="583" t="s">
        <v>3469</v>
      </c>
      <c r="J3" s="583" t="s">
        <v>3494</v>
      </c>
      <c r="K3" s="583" t="s">
        <v>3471</v>
      </c>
      <c r="L3" s="583">
        <v>1.0</v>
      </c>
      <c r="M3" s="584" t="s">
        <v>3472</v>
      </c>
      <c r="N3" s="584" t="s">
        <v>3473</v>
      </c>
      <c r="O3" s="585"/>
      <c r="P3" s="585"/>
      <c r="Q3" s="583">
        <v>5.0</v>
      </c>
      <c r="R3" s="586" t="s">
        <v>3475</v>
      </c>
      <c r="S3" s="584" t="s">
        <v>3476</v>
      </c>
      <c r="T3" s="583" t="s">
        <v>3495</v>
      </c>
      <c r="U3" s="583" t="s">
        <v>3478</v>
      </c>
      <c r="V3" s="583" t="s">
        <v>3479</v>
      </c>
      <c r="W3" s="583" t="s">
        <v>3480</v>
      </c>
      <c r="X3" s="587" t="s">
        <v>3481</v>
      </c>
      <c r="Y3" s="583" t="s">
        <v>3482</v>
      </c>
      <c r="Z3" s="596" t="s">
        <v>3483</v>
      </c>
      <c r="AA3" s="583" t="s">
        <v>3484</v>
      </c>
      <c r="AB3" s="583" t="s">
        <v>3485</v>
      </c>
      <c r="AC3" s="588">
        <v>0.1</v>
      </c>
      <c r="AD3" s="589">
        <v>0.0</v>
      </c>
      <c r="AE3" s="590" t="str">
        <f t="shared" si="1"/>
        <v>https://docs.google.com/spreadsheets/d/1bkja2awVavADRNCw4Wd8yxVUASDZ9yBE7P7jG2zUuOo/edit#gid=0</v>
      </c>
      <c r="AF3" s="583" t="s">
        <v>3496</v>
      </c>
      <c r="AG3" s="591" t="s">
        <v>3487</v>
      </c>
      <c r="AH3" s="591" t="s">
        <v>3487</v>
      </c>
      <c r="AI3" s="592" t="s">
        <v>3488</v>
      </c>
      <c r="AJ3" s="593" t="s">
        <v>3489</v>
      </c>
      <c r="AK3" s="594">
        <v>0.005</v>
      </c>
      <c r="AL3" s="595">
        <f t="shared" si="2"/>
        <v>0.03</v>
      </c>
      <c r="AM3" s="595">
        <f t="shared" si="3"/>
        <v>0.06</v>
      </c>
      <c r="AN3" s="595">
        <f t="shared" si="4"/>
        <v>0.09</v>
      </c>
      <c r="AO3" s="597"/>
    </row>
    <row r="4" ht="54.75" customHeight="1">
      <c r="A4" s="582" t="s">
        <v>3463</v>
      </c>
      <c r="B4" s="583">
        <v>1.0</v>
      </c>
      <c r="C4" s="584" t="b">
        <v>1</v>
      </c>
      <c r="D4" s="584" t="s">
        <v>3497</v>
      </c>
      <c r="E4" s="583" t="s">
        <v>3498</v>
      </c>
      <c r="F4" s="583" t="s">
        <v>3466</v>
      </c>
      <c r="G4" s="583" t="s">
        <v>3467</v>
      </c>
      <c r="H4" s="583" t="s">
        <v>3499</v>
      </c>
      <c r="I4" s="583" t="s">
        <v>3469</v>
      </c>
      <c r="J4" s="583" t="s">
        <v>1368</v>
      </c>
      <c r="K4" s="583" t="s">
        <v>1368</v>
      </c>
      <c r="L4" s="583">
        <v>2.0</v>
      </c>
      <c r="M4" s="584" t="s">
        <v>3472</v>
      </c>
      <c r="N4" s="584" t="s">
        <v>3473</v>
      </c>
      <c r="O4" s="585"/>
      <c r="P4" s="585"/>
      <c r="Q4" s="583">
        <v>5.0</v>
      </c>
      <c r="R4" s="586" t="s">
        <v>3475</v>
      </c>
      <c r="S4" s="584" t="s">
        <v>3476</v>
      </c>
      <c r="T4" s="583" t="s">
        <v>3500</v>
      </c>
      <c r="U4" s="583" t="s">
        <v>3478</v>
      </c>
      <c r="V4" s="583" t="s">
        <v>3479</v>
      </c>
      <c r="W4" s="583" t="s">
        <v>3480</v>
      </c>
      <c r="X4" s="587" t="s">
        <v>3481</v>
      </c>
      <c r="Y4" s="583" t="s">
        <v>3482</v>
      </c>
      <c r="Z4" s="596" t="s">
        <v>3483</v>
      </c>
      <c r="AA4" s="583" t="s">
        <v>3484</v>
      </c>
      <c r="AB4" s="583" t="s">
        <v>3485</v>
      </c>
      <c r="AC4" s="588">
        <v>0.1</v>
      </c>
      <c r="AD4" s="589">
        <v>0.0</v>
      </c>
      <c r="AE4" s="590" t="str">
        <f t="shared" si="1"/>
        <v>https://docs.google.com/spreadsheets/d/1bkja2awVavADRNCw4Wd8yxVUASDZ9yBE7P7jG2zUuOo/edit#gid=0</v>
      </c>
      <c r="AF4" s="583" t="s">
        <v>3501</v>
      </c>
      <c r="AG4" s="591" t="s">
        <v>3487</v>
      </c>
      <c r="AH4" s="591" t="s">
        <v>3487</v>
      </c>
      <c r="AI4" s="592" t="s">
        <v>3488</v>
      </c>
      <c r="AJ4" s="593" t="s">
        <v>3489</v>
      </c>
      <c r="AK4" s="594">
        <v>0.005</v>
      </c>
      <c r="AL4" s="595">
        <f t="shared" si="2"/>
        <v>0.03</v>
      </c>
      <c r="AM4" s="595">
        <f t="shared" si="3"/>
        <v>0.06</v>
      </c>
      <c r="AN4" s="595">
        <f t="shared" si="4"/>
        <v>0.09</v>
      </c>
      <c r="AO4" s="597"/>
    </row>
    <row r="5" ht="37.5" customHeight="1">
      <c r="A5" s="582" t="s">
        <v>3502</v>
      </c>
      <c r="B5" s="583">
        <v>1.0</v>
      </c>
      <c r="C5" s="584" t="b">
        <v>1</v>
      </c>
      <c r="D5" s="584" t="s">
        <v>3503</v>
      </c>
      <c r="E5" s="583" t="s">
        <v>3504</v>
      </c>
      <c r="F5" s="583" t="s">
        <v>3505</v>
      </c>
      <c r="G5" s="583" t="s">
        <v>3506</v>
      </c>
      <c r="H5" s="583" t="s">
        <v>3507</v>
      </c>
      <c r="I5" s="583" t="s">
        <v>3469</v>
      </c>
      <c r="J5" s="583" t="s">
        <v>3470</v>
      </c>
      <c r="K5" s="583" t="s">
        <v>3508</v>
      </c>
      <c r="L5" s="583">
        <v>0.0</v>
      </c>
      <c r="M5" s="584" t="s">
        <v>3472</v>
      </c>
      <c r="N5" s="584" t="s">
        <v>3473</v>
      </c>
      <c r="O5" s="585"/>
      <c r="P5" s="585"/>
      <c r="Q5" s="583">
        <v>5.0</v>
      </c>
      <c r="R5" s="586" t="s">
        <v>3475</v>
      </c>
      <c r="S5" s="584" t="s">
        <v>3476</v>
      </c>
      <c r="T5" s="583" t="s">
        <v>3477</v>
      </c>
      <c r="U5" s="583" t="s">
        <v>3478</v>
      </c>
      <c r="V5" s="583" t="s">
        <v>3479</v>
      </c>
      <c r="W5" s="583" t="s">
        <v>3509</v>
      </c>
      <c r="X5" s="587" t="s">
        <v>3510</v>
      </c>
      <c r="Y5" s="583" t="s">
        <v>3482</v>
      </c>
      <c r="Z5" s="596" t="s">
        <v>3483</v>
      </c>
      <c r="AA5" s="583" t="s">
        <v>3484</v>
      </c>
      <c r="AB5" s="583" t="s">
        <v>3485</v>
      </c>
      <c r="AC5" s="588">
        <v>0.1</v>
      </c>
      <c r="AD5" s="589">
        <v>0.0</v>
      </c>
      <c r="AE5" s="590" t="str">
        <f t="shared" si="1"/>
        <v>https://docs.google.com/spreadsheets/d/1bkja2awVavADRNCw4Wd8yxVUASDZ9yBE7P7jG2zUuOo/edit#gid=0</v>
      </c>
      <c r="AF5" s="583" t="s">
        <v>3511</v>
      </c>
      <c r="AG5" s="591" t="s">
        <v>3487</v>
      </c>
      <c r="AH5" s="591" t="s">
        <v>3487</v>
      </c>
      <c r="AI5" s="592" t="s">
        <v>3488</v>
      </c>
      <c r="AJ5" s="593" t="s">
        <v>3489</v>
      </c>
      <c r="AK5" s="594">
        <v>0.005</v>
      </c>
      <c r="AL5" s="595">
        <f t="shared" si="2"/>
        <v>0.03</v>
      </c>
      <c r="AM5" s="595">
        <f t="shared" si="3"/>
        <v>0.06</v>
      </c>
      <c r="AN5" s="595">
        <f t="shared" si="4"/>
        <v>0.09</v>
      </c>
      <c r="AO5" s="597"/>
    </row>
    <row r="6" ht="37.5" customHeight="1">
      <c r="A6" s="582" t="s">
        <v>3502</v>
      </c>
      <c r="B6" s="583">
        <v>1.0</v>
      </c>
      <c r="C6" s="584" t="b">
        <v>1</v>
      </c>
      <c r="D6" s="584" t="s">
        <v>3512</v>
      </c>
      <c r="E6" s="583" t="s">
        <v>3513</v>
      </c>
      <c r="F6" s="583" t="s">
        <v>3505</v>
      </c>
      <c r="G6" s="583" t="s">
        <v>3506</v>
      </c>
      <c r="H6" s="583" t="s">
        <v>3514</v>
      </c>
      <c r="I6" s="583" t="s">
        <v>3469</v>
      </c>
      <c r="J6" s="583" t="s">
        <v>3494</v>
      </c>
      <c r="K6" s="583" t="s">
        <v>3508</v>
      </c>
      <c r="L6" s="583">
        <v>1.0</v>
      </c>
      <c r="M6" s="584" t="s">
        <v>3472</v>
      </c>
      <c r="N6" s="584" t="s">
        <v>3473</v>
      </c>
      <c r="O6" s="585"/>
      <c r="P6" s="585"/>
      <c r="Q6" s="583">
        <v>5.0</v>
      </c>
      <c r="R6" s="586" t="s">
        <v>3475</v>
      </c>
      <c r="S6" s="584" t="s">
        <v>3476</v>
      </c>
      <c r="T6" s="583" t="s">
        <v>3495</v>
      </c>
      <c r="U6" s="583" t="s">
        <v>3478</v>
      </c>
      <c r="V6" s="583" t="s">
        <v>3515</v>
      </c>
      <c r="W6" s="583" t="s">
        <v>3509</v>
      </c>
      <c r="X6" s="587" t="s">
        <v>3510</v>
      </c>
      <c r="Y6" s="583" t="s">
        <v>3482</v>
      </c>
      <c r="Z6" s="596" t="s">
        <v>3483</v>
      </c>
      <c r="AA6" s="583" t="s">
        <v>3484</v>
      </c>
      <c r="AB6" s="583" t="s">
        <v>3485</v>
      </c>
      <c r="AC6" s="588">
        <v>0.1</v>
      </c>
      <c r="AD6" s="589">
        <v>0.0</v>
      </c>
      <c r="AE6" s="590" t="str">
        <f t="shared" si="1"/>
        <v>https://docs.google.com/spreadsheets/d/1bkja2awVavADRNCw4Wd8yxVUASDZ9yBE7P7jG2zUuOo/edit#gid=0</v>
      </c>
      <c r="AF6" s="583" t="s">
        <v>3516</v>
      </c>
      <c r="AG6" s="591" t="s">
        <v>3487</v>
      </c>
      <c r="AH6" s="591" t="s">
        <v>3487</v>
      </c>
      <c r="AI6" s="592" t="s">
        <v>3488</v>
      </c>
      <c r="AJ6" s="593" t="s">
        <v>3489</v>
      </c>
      <c r="AK6" s="594">
        <v>0.005</v>
      </c>
      <c r="AL6" s="595">
        <f t="shared" si="2"/>
        <v>0.03</v>
      </c>
      <c r="AM6" s="595">
        <f t="shared" si="3"/>
        <v>0.06</v>
      </c>
      <c r="AN6" s="595">
        <f t="shared" si="4"/>
        <v>0.09</v>
      </c>
      <c r="AO6" s="597"/>
    </row>
    <row r="7" ht="37.5" customHeight="1">
      <c r="A7" s="582" t="s">
        <v>3463</v>
      </c>
      <c r="B7" s="583">
        <v>1.0</v>
      </c>
      <c r="C7" s="584" t="b">
        <v>1</v>
      </c>
      <c r="D7" s="583" t="s">
        <v>3517</v>
      </c>
      <c r="E7" s="583" t="s">
        <v>3518</v>
      </c>
      <c r="F7" s="583" t="s">
        <v>3519</v>
      </c>
      <c r="G7" s="583" t="s">
        <v>3520</v>
      </c>
      <c r="H7" s="583" t="s">
        <v>3521</v>
      </c>
      <c r="I7" s="583" t="s">
        <v>3469</v>
      </c>
      <c r="J7" s="598" t="s">
        <v>3522</v>
      </c>
      <c r="K7" s="583" t="s">
        <v>3471</v>
      </c>
      <c r="L7" s="598">
        <v>4.0</v>
      </c>
      <c r="M7" s="599" t="s">
        <v>3523</v>
      </c>
      <c r="N7" s="584" t="s">
        <v>3524</v>
      </c>
      <c r="O7" s="585"/>
      <c r="P7" s="585"/>
      <c r="Q7" s="583">
        <v>5.0</v>
      </c>
      <c r="R7" s="586" t="s">
        <v>3475</v>
      </c>
      <c r="S7" s="584" t="s">
        <v>3476</v>
      </c>
      <c r="T7" s="583" t="s">
        <v>3525</v>
      </c>
      <c r="U7" s="583" t="s">
        <v>3526</v>
      </c>
      <c r="V7" s="583" t="s">
        <v>3515</v>
      </c>
      <c r="W7" s="583" t="s">
        <v>3480</v>
      </c>
      <c r="X7" s="587" t="s">
        <v>3481</v>
      </c>
      <c r="Y7" s="583" t="s">
        <v>3482</v>
      </c>
      <c r="Z7" s="596" t="s">
        <v>3483</v>
      </c>
      <c r="AA7" s="583" t="s">
        <v>3484</v>
      </c>
      <c r="AB7" s="583" t="s">
        <v>3485</v>
      </c>
      <c r="AC7" s="588">
        <v>0.1</v>
      </c>
      <c r="AD7" s="589">
        <v>0.0</v>
      </c>
      <c r="AE7" s="590" t="str">
        <f t="shared" si="1"/>
        <v>https://docs.google.com/spreadsheets/d/1bkja2awVavADRNCw4Wd8yxVUASDZ9yBE7P7jG2zUuOo/edit#gid=0</v>
      </c>
      <c r="AF7" s="583" t="s">
        <v>3517</v>
      </c>
      <c r="AG7" s="591" t="s">
        <v>3487</v>
      </c>
      <c r="AH7" s="591" t="s">
        <v>3487</v>
      </c>
      <c r="AI7" s="592" t="s">
        <v>3488</v>
      </c>
      <c r="AJ7" s="593" t="s">
        <v>3489</v>
      </c>
      <c r="AK7" s="594">
        <v>0.005</v>
      </c>
      <c r="AL7" s="595">
        <f t="shared" si="2"/>
        <v>0.03</v>
      </c>
      <c r="AM7" s="595">
        <f t="shared" si="3"/>
        <v>0.06</v>
      </c>
      <c r="AN7" s="595">
        <f t="shared" si="4"/>
        <v>0.09</v>
      </c>
      <c r="AO7" s="597"/>
    </row>
    <row r="8" ht="37.5" customHeight="1">
      <c r="A8" s="582" t="s">
        <v>3463</v>
      </c>
      <c r="B8" s="583">
        <v>1.0</v>
      </c>
      <c r="C8" s="584" t="b">
        <v>1</v>
      </c>
      <c r="D8" s="583" t="s">
        <v>3527</v>
      </c>
      <c r="E8" s="583" t="s">
        <v>3528</v>
      </c>
      <c r="F8" s="583" t="s">
        <v>3519</v>
      </c>
      <c r="G8" s="583" t="s">
        <v>3520</v>
      </c>
      <c r="H8" s="583" t="s">
        <v>3529</v>
      </c>
      <c r="I8" s="583" t="s">
        <v>3469</v>
      </c>
      <c r="J8" s="598" t="s">
        <v>3530</v>
      </c>
      <c r="K8" s="583" t="s">
        <v>3471</v>
      </c>
      <c r="L8" s="598">
        <v>5.0</v>
      </c>
      <c r="M8" s="599" t="s">
        <v>3523</v>
      </c>
      <c r="N8" s="584" t="s">
        <v>3524</v>
      </c>
      <c r="O8" s="585"/>
      <c r="P8" s="585"/>
      <c r="Q8" s="583">
        <v>5.0</v>
      </c>
      <c r="R8" s="586" t="s">
        <v>3475</v>
      </c>
      <c r="S8" s="584" t="s">
        <v>3476</v>
      </c>
      <c r="T8" s="583" t="s">
        <v>3531</v>
      </c>
      <c r="U8" s="583" t="s">
        <v>3526</v>
      </c>
      <c r="V8" s="583" t="s">
        <v>3515</v>
      </c>
      <c r="W8" s="583" t="s">
        <v>3480</v>
      </c>
      <c r="X8" s="587" t="s">
        <v>3481</v>
      </c>
      <c r="Y8" s="583" t="s">
        <v>3482</v>
      </c>
      <c r="Z8" s="596" t="s">
        <v>3483</v>
      </c>
      <c r="AA8" s="583" t="s">
        <v>3484</v>
      </c>
      <c r="AB8" s="583" t="s">
        <v>3485</v>
      </c>
      <c r="AC8" s="588">
        <v>0.1</v>
      </c>
      <c r="AD8" s="589">
        <v>0.0</v>
      </c>
      <c r="AE8" s="590" t="str">
        <f t="shared" si="1"/>
        <v>https://docs.google.com/spreadsheets/d/1bkja2awVavADRNCw4Wd8yxVUASDZ9yBE7P7jG2zUuOo/edit#gid=0</v>
      </c>
      <c r="AF8" s="583" t="s">
        <v>3527</v>
      </c>
      <c r="AG8" s="591" t="s">
        <v>3487</v>
      </c>
      <c r="AH8" s="591" t="s">
        <v>3487</v>
      </c>
      <c r="AI8" s="592" t="s">
        <v>3488</v>
      </c>
      <c r="AJ8" s="593" t="s">
        <v>3489</v>
      </c>
      <c r="AK8" s="594">
        <v>0.005</v>
      </c>
      <c r="AL8" s="595">
        <f t="shared" si="2"/>
        <v>0.03</v>
      </c>
      <c r="AM8" s="595">
        <f t="shared" si="3"/>
        <v>0.06</v>
      </c>
      <c r="AN8" s="595">
        <f t="shared" si="4"/>
        <v>0.09</v>
      </c>
      <c r="AO8" s="597"/>
    </row>
    <row r="9" ht="37.5" customHeight="1">
      <c r="A9" s="582" t="s">
        <v>3463</v>
      </c>
      <c r="B9" s="583">
        <v>1.0</v>
      </c>
      <c r="C9" s="584" t="b">
        <v>1</v>
      </c>
      <c r="D9" s="583" t="s">
        <v>3532</v>
      </c>
      <c r="E9" s="583" t="s">
        <v>3533</v>
      </c>
      <c r="F9" s="583" t="s">
        <v>3519</v>
      </c>
      <c r="G9" s="583" t="s">
        <v>3520</v>
      </c>
      <c r="H9" s="583" t="s">
        <v>3534</v>
      </c>
      <c r="I9" s="583" t="s">
        <v>3469</v>
      </c>
      <c r="J9" s="598" t="s">
        <v>3535</v>
      </c>
      <c r="K9" s="583" t="s">
        <v>3471</v>
      </c>
      <c r="L9" s="598">
        <v>6.0</v>
      </c>
      <c r="M9" s="599" t="s">
        <v>3523</v>
      </c>
      <c r="N9" s="584" t="s">
        <v>3524</v>
      </c>
      <c r="O9" s="585"/>
      <c r="P9" s="585"/>
      <c r="Q9" s="583">
        <v>5.0</v>
      </c>
      <c r="R9" s="586" t="s">
        <v>3475</v>
      </c>
      <c r="S9" s="584" t="s">
        <v>3476</v>
      </c>
      <c r="T9" s="583" t="s">
        <v>3536</v>
      </c>
      <c r="U9" s="583" t="s">
        <v>3526</v>
      </c>
      <c r="V9" s="583" t="s">
        <v>3515</v>
      </c>
      <c r="W9" s="583" t="s">
        <v>3480</v>
      </c>
      <c r="X9" s="587" t="s">
        <v>3481</v>
      </c>
      <c r="Y9" s="583" t="s">
        <v>3482</v>
      </c>
      <c r="Z9" s="596" t="s">
        <v>3483</v>
      </c>
      <c r="AA9" s="583" t="s">
        <v>3484</v>
      </c>
      <c r="AB9" s="583" t="s">
        <v>3485</v>
      </c>
      <c r="AC9" s="588">
        <v>0.1</v>
      </c>
      <c r="AD9" s="589">
        <v>0.0</v>
      </c>
      <c r="AE9" s="590" t="str">
        <f t="shared" si="1"/>
        <v>https://docs.google.com/spreadsheets/d/1bkja2awVavADRNCw4Wd8yxVUASDZ9yBE7P7jG2zUuOo/edit#gid=0</v>
      </c>
      <c r="AF9" s="583" t="s">
        <v>3532</v>
      </c>
      <c r="AG9" s="591" t="s">
        <v>3487</v>
      </c>
      <c r="AH9" s="591" t="s">
        <v>3487</v>
      </c>
      <c r="AI9" s="592" t="s">
        <v>3488</v>
      </c>
      <c r="AJ9" s="593" t="s">
        <v>3489</v>
      </c>
      <c r="AK9" s="594">
        <v>0.005</v>
      </c>
      <c r="AL9" s="595">
        <f t="shared" si="2"/>
        <v>0.03</v>
      </c>
      <c r="AM9" s="595">
        <f t="shared" si="3"/>
        <v>0.06</v>
      </c>
      <c r="AN9" s="595">
        <f t="shared" si="4"/>
        <v>0.09</v>
      </c>
      <c r="AO9" s="597"/>
    </row>
    <row r="10" ht="37.5" customHeight="1">
      <c r="A10" s="582" t="s">
        <v>3502</v>
      </c>
      <c r="B10" s="583">
        <v>1.0</v>
      </c>
      <c r="C10" s="584" t="b">
        <v>1</v>
      </c>
      <c r="D10" s="583" t="s">
        <v>3537</v>
      </c>
      <c r="E10" s="583" t="s">
        <v>3538</v>
      </c>
      <c r="F10" s="583" t="s">
        <v>3539</v>
      </c>
      <c r="G10" s="583" t="s">
        <v>3540</v>
      </c>
      <c r="H10" s="583" t="s">
        <v>3541</v>
      </c>
      <c r="I10" s="583" t="s">
        <v>3469</v>
      </c>
      <c r="J10" s="600" t="s">
        <v>3522</v>
      </c>
      <c r="K10" s="583" t="s">
        <v>3508</v>
      </c>
      <c r="L10" s="598">
        <v>4.0</v>
      </c>
      <c r="M10" s="599" t="s">
        <v>3523</v>
      </c>
      <c r="N10" s="584" t="s">
        <v>3524</v>
      </c>
      <c r="O10" s="585"/>
      <c r="P10" s="585"/>
      <c r="Q10" s="583">
        <v>5.0</v>
      </c>
      <c r="R10" s="586" t="s">
        <v>3475</v>
      </c>
      <c r="S10" s="584" t="s">
        <v>3476</v>
      </c>
      <c r="T10" s="583" t="s">
        <v>3525</v>
      </c>
      <c r="U10" s="583" t="s">
        <v>3526</v>
      </c>
      <c r="V10" s="583" t="s">
        <v>3515</v>
      </c>
      <c r="W10" s="583" t="s">
        <v>3509</v>
      </c>
      <c r="X10" s="587" t="s">
        <v>3510</v>
      </c>
      <c r="Y10" s="583" t="s">
        <v>3482</v>
      </c>
      <c r="Z10" s="596" t="s">
        <v>3483</v>
      </c>
      <c r="AA10" s="583" t="s">
        <v>3484</v>
      </c>
      <c r="AB10" s="583" t="s">
        <v>3485</v>
      </c>
      <c r="AC10" s="588">
        <v>0.1</v>
      </c>
      <c r="AD10" s="589">
        <v>0.0</v>
      </c>
      <c r="AE10" s="590" t="str">
        <f t="shared" si="1"/>
        <v>https://docs.google.com/spreadsheets/d/1bkja2awVavADRNCw4Wd8yxVUASDZ9yBE7P7jG2zUuOo/edit#gid=0</v>
      </c>
      <c r="AF10" s="583" t="s">
        <v>3537</v>
      </c>
      <c r="AG10" s="591" t="s">
        <v>3487</v>
      </c>
      <c r="AH10" s="591" t="s">
        <v>3487</v>
      </c>
      <c r="AI10" s="592" t="s">
        <v>3488</v>
      </c>
      <c r="AJ10" s="593" t="s">
        <v>3489</v>
      </c>
      <c r="AK10" s="594">
        <v>0.005</v>
      </c>
      <c r="AL10" s="595">
        <f t="shared" si="2"/>
        <v>0.03</v>
      </c>
      <c r="AM10" s="595">
        <f t="shared" si="3"/>
        <v>0.06</v>
      </c>
      <c r="AN10" s="595">
        <f t="shared" si="4"/>
        <v>0.09</v>
      </c>
      <c r="AO10" s="597"/>
    </row>
    <row r="11" ht="37.5" customHeight="1">
      <c r="A11" s="582" t="s">
        <v>3502</v>
      </c>
      <c r="B11" s="583">
        <v>1.0</v>
      </c>
      <c r="C11" s="584" t="b">
        <v>1</v>
      </c>
      <c r="D11" s="583" t="s">
        <v>3542</v>
      </c>
      <c r="E11" s="583" t="s">
        <v>3543</v>
      </c>
      <c r="F11" s="583" t="s">
        <v>3539</v>
      </c>
      <c r="G11" s="583" t="s">
        <v>3540</v>
      </c>
      <c r="H11" s="583" t="s">
        <v>3544</v>
      </c>
      <c r="I11" s="583" t="s">
        <v>3469</v>
      </c>
      <c r="J11" s="8" t="s">
        <v>3545</v>
      </c>
      <c r="K11" s="583" t="s">
        <v>3508</v>
      </c>
      <c r="L11" s="598">
        <v>5.0</v>
      </c>
      <c r="M11" s="599" t="s">
        <v>3523</v>
      </c>
      <c r="N11" s="584" t="s">
        <v>3524</v>
      </c>
      <c r="O11" s="585"/>
      <c r="P11" s="585"/>
      <c r="Q11" s="583">
        <v>5.0</v>
      </c>
      <c r="R11" s="586" t="s">
        <v>3475</v>
      </c>
      <c r="S11" s="584" t="s">
        <v>3476</v>
      </c>
      <c r="T11" s="583" t="s">
        <v>3531</v>
      </c>
      <c r="U11" s="583" t="s">
        <v>3526</v>
      </c>
      <c r="V11" s="583" t="s">
        <v>3515</v>
      </c>
      <c r="W11" s="583" t="s">
        <v>3509</v>
      </c>
      <c r="X11" s="587" t="s">
        <v>3510</v>
      </c>
      <c r="Y11" s="583" t="s">
        <v>3482</v>
      </c>
      <c r="Z11" s="596" t="s">
        <v>3483</v>
      </c>
      <c r="AA11" s="583" t="s">
        <v>3484</v>
      </c>
      <c r="AB11" s="583" t="s">
        <v>3485</v>
      </c>
      <c r="AC11" s="588">
        <v>0.1</v>
      </c>
      <c r="AD11" s="589">
        <v>0.0</v>
      </c>
      <c r="AE11" s="590" t="str">
        <f t="shared" si="1"/>
        <v>https://docs.google.com/spreadsheets/d/1bkja2awVavADRNCw4Wd8yxVUASDZ9yBE7P7jG2zUuOo/edit#gid=0</v>
      </c>
      <c r="AF11" s="583" t="s">
        <v>3542</v>
      </c>
      <c r="AG11" s="591" t="s">
        <v>3487</v>
      </c>
      <c r="AH11" s="591" t="s">
        <v>3487</v>
      </c>
      <c r="AI11" s="592" t="s">
        <v>3488</v>
      </c>
      <c r="AJ11" s="593" t="s">
        <v>3489</v>
      </c>
      <c r="AK11" s="594">
        <v>0.005</v>
      </c>
      <c r="AL11" s="595">
        <f t="shared" si="2"/>
        <v>0.03</v>
      </c>
      <c r="AM11" s="595">
        <f t="shared" si="3"/>
        <v>0.06</v>
      </c>
      <c r="AN11" s="595">
        <f t="shared" si="4"/>
        <v>0.09</v>
      </c>
      <c r="AO11" s="597"/>
    </row>
    <row r="12" ht="37.5" customHeight="1">
      <c r="A12" s="582" t="s">
        <v>3463</v>
      </c>
      <c r="B12" s="583">
        <v>1.0</v>
      </c>
      <c r="C12" s="584" t="b">
        <v>1</v>
      </c>
      <c r="D12" s="583" t="s">
        <v>3546</v>
      </c>
      <c r="E12" s="583" t="s">
        <v>3547</v>
      </c>
      <c r="F12" s="583" t="s">
        <v>3548</v>
      </c>
      <c r="G12" s="583" t="s">
        <v>3549</v>
      </c>
      <c r="H12" s="583" t="s">
        <v>3550</v>
      </c>
      <c r="I12" s="583" t="s">
        <v>3469</v>
      </c>
      <c r="J12" s="583" t="s">
        <v>1368</v>
      </c>
      <c r="K12" s="583" t="s">
        <v>1368</v>
      </c>
      <c r="L12" s="583">
        <v>0.0</v>
      </c>
      <c r="M12" s="584" t="s">
        <v>3472</v>
      </c>
      <c r="N12" s="584" t="s">
        <v>3473</v>
      </c>
      <c r="O12" s="585"/>
      <c r="P12" s="585"/>
      <c r="Q12" s="583">
        <v>5.0</v>
      </c>
      <c r="R12" s="586" t="s">
        <v>3475</v>
      </c>
      <c r="S12" s="584" t="s">
        <v>3476</v>
      </c>
      <c r="T12" s="583" t="s">
        <v>3551</v>
      </c>
      <c r="U12" s="583" t="s">
        <v>3552</v>
      </c>
      <c r="V12" s="583" t="s">
        <v>3479</v>
      </c>
      <c r="W12" s="583" t="s">
        <v>3480</v>
      </c>
      <c r="X12" s="587" t="s">
        <v>3481</v>
      </c>
      <c r="Y12" s="583" t="s">
        <v>3482</v>
      </c>
      <c r="Z12" s="596" t="s">
        <v>3483</v>
      </c>
      <c r="AA12" s="583" t="s">
        <v>3484</v>
      </c>
      <c r="AB12" s="583" t="s">
        <v>3485</v>
      </c>
      <c r="AC12" s="588">
        <v>0.1</v>
      </c>
      <c r="AD12" s="589">
        <v>0.0</v>
      </c>
      <c r="AE12" s="590" t="str">
        <f t="shared" si="1"/>
        <v>https://docs.google.com/spreadsheets/d/1bkja2awVavADRNCw4Wd8yxVUASDZ9yBE7P7jG2zUuOo/edit#gid=0</v>
      </c>
      <c r="AF12" s="583" t="s">
        <v>3546</v>
      </c>
      <c r="AG12" s="591" t="s">
        <v>3487</v>
      </c>
      <c r="AH12" s="591" t="s">
        <v>3487</v>
      </c>
      <c r="AI12" s="592" t="s">
        <v>3488</v>
      </c>
      <c r="AJ12" s="593" t="s">
        <v>3489</v>
      </c>
      <c r="AK12" s="594">
        <v>0.005</v>
      </c>
      <c r="AL12" s="595">
        <f t="shared" si="2"/>
        <v>0.03</v>
      </c>
      <c r="AM12" s="595">
        <f t="shared" si="3"/>
        <v>0.06</v>
      </c>
      <c r="AN12" s="595">
        <f t="shared" si="4"/>
        <v>0.09</v>
      </c>
      <c r="AO12" s="597"/>
    </row>
    <row r="13" ht="37.5" customHeight="1">
      <c r="A13" s="582" t="s">
        <v>3502</v>
      </c>
      <c r="B13" s="583">
        <v>1.0</v>
      </c>
      <c r="C13" s="584" t="b">
        <v>1</v>
      </c>
      <c r="D13" s="583" t="s">
        <v>3553</v>
      </c>
      <c r="E13" s="583" t="s">
        <v>3554</v>
      </c>
      <c r="F13" s="584" t="s">
        <v>3555</v>
      </c>
      <c r="G13" s="583" t="s">
        <v>3556</v>
      </c>
      <c r="H13" s="583" t="s">
        <v>3557</v>
      </c>
      <c r="I13" s="583" t="s">
        <v>3469</v>
      </c>
      <c r="J13" s="583" t="s">
        <v>1368</v>
      </c>
      <c r="K13" s="583" t="s">
        <v>1368</v>
      </c>
      <c r="L13" s="583">
        <v>0.0</v>
      </c>
      <c r="M13" s="584" t="s">
        <v>3472</v>
      </c>
      <c r="N13" s="584" t="s">
        <v>3473</v>
      </c>
      <c r="O13" s="585"/>
      <c r="P13" s="585"/>
      <c r="Q13" s="583">
        <v>5.0</v>
      </c>
      <c r="R13" s="586" t="s">
        <v>3475</v>
      </c>
      <c r="S13" s="584" t="s">
        <v>3476</v>
      </c>
      <c r="T13" s="583" t="s">
        <v>3551</v>
      </c>
      <c r="U13" s="583" t="s">
        <v>3552</v>
      </c>
      <c r="V13" s="583" t="s">
        <v>3479</v>
      </c>
      <c r="W13" s="583" t="s">
        <v>3509</v>
      </c>
      <c r="X13" s="587" t="s">
        <v>3510</v>
      </c>
      <c r="Y13" s="583" t="s">
        <v>3482</v>
      </c>
      <c r="Z13" s="596" t="s">
        <v>3483</v>
      </c>
      <c r="AA13" s="583" t="s">
        <v>3484</v>
      </c>
      <c r="AB13" s="583" t="s">
        <v>3485</v>
      </c>
      <c r="AC13" s="588">
        <v>0.1</v>
      </c>
      <c r="AD13" s="589">
        <v>0.0</v>
      </c>
      <c r="AE13" s="590" t="str">
        <f t="shared" si="1"/>
        <v>https://docs.google.com/spreadsheets/d/1bkja2awVavADRNCw4Wd8yxVUASDZ9yBE7P7jG2zUuOo/edit#gid=0</v>
      </c>
      <c r="AF13" s="583" t="s">
        <v>3553</v>
      </c>
      <c r="AG13" s="591" t="s">
        <v>3487</v>
      </c>
      <c r="AH13" s="591" t="s">
        <v>3487</v>
      </c>
      <c r="AI13" s="592" t="s">
        <v>3488</v>
      </c>
      <c r="AJ13" s="593" t="s">
        <v>3489</v>
      </c>
      <c r="AK13" s="594">
        <v>0.005</v>
      </c>
      <c r="AL13" s="595">
        <f t="shared" si="2"/>
        <v>0.03</v>
      </c>
      <c r="AM13" s="595">
        <f t="shared" si="3"/>
        <v>0.06</v>
      </c>
      <c r="AN13" s="595">
        <f t="shared" si="4"/>
        <v>0.09</v>
      </c>
      <c r="AO13" s="597"/>
    </row>
    <row r="14" ht="37.5" customHeight="1">
      <c r="A14" s="582" t="s">
        <v>3558</v>
      </c>
      <c r="B14" s="583">
        <v>1.0</v>
      </c>
      <c r="C14" s="584" t="b">
        <v>1</v>
      </c>
      <c r="D14" s="583" t="s">
        <v>3559</v>
      </c>
      <c r="E14" s="583" t="s">
        <v>3560</v>
      </c>
      <c r="F14" s="583" t="s">
        <v>3561</v>
      </c>
      <c r="G14" s="583" t="s">
        <v>3562</v>
      </c>
      <c r="H14" s="583" t="s">
        <v>3563</v>
      </c>
      <c r="I14" s="583" t="s">
        <v>3469</v>
      </c>
      <c r="J14" s="587" t="s">
        <v>3564</v>
      </c>
      <c r="K14" s="583" t="s">
        <v>3565</v>
      </c>
      <c r="L14" s="587" t="s">
        <v>3566</v>
      </c>
      <c r="M14" s="587" t="s">
        <v>3567</v>
      </c>
      <c r="N14" s="583">
        <v>6.4</v>
      </c>
      <c r="O14" s="585"/>
      <c r="P14" s="585"/>
      <c r="Q14" s="584">
        <v>5.0</v>
      </c>
      <c r="R14" s="586" t="s">
        <v>3568</v>
      </c>
      <c r="S14" s="584">
        <v>127.0</v>
      </c>
      <c r="T14" s="583" t="s">
        <v>3525</v>
      </c>
      <c r="U14" s="583" t="s">
        <v>3569</v>
      </c>
      <c r="V14" s="583" t="s">
        <v>3570</v>
      </c>
      <c r="W14" s="583" t="s">
        <v>3480</v>
      </c>
      <c r="X14" s="587" t="s">
        <v>3571</v>
      </c>
      <c r="Y14" s="583" t="s">
        <v>3482</v>
      </c>
      <c r="Z14" s="596" t="s">
        <v>3483</v>
      </c>
      <c r="AA14" s="583" t="s">
        <v>3484</v>
      </c>
      <c r="AB14" s="584" t="s">
        <v>3572</v>
      </c>
      <c r="AC14" s="588">
        <v>0.1</v>
      </c>
      <c r="AD14" s="589">
        <v>0.0</v>
      </c>
      <c r="AE14" s="590" t="str">
        <f t="shared" si="1"/>
        <v>https://docs.google.com/spreadsheets/d/1bkja2awVavADRNCw4Wd8yxVUASDZ9yBE7P7jG2zUuOo/edit#gid=0</v>
      </c>
      <c r="AF14" s="583" t="s">
        <v>3559</v>
      </c>
      <c r="AG14" s="591" t="s">
        <v>3487</v>
      </c>
      <c r="AH14" s="591" t="s">
        <v>3487</v>
      </c>
      <c r="AI14" s="592" t="s">
        <v>3488</v>
      </c>
      <c r="AJ14" s="593" t="s">
        <v>3489</v>
      </c>
      <c r="AK14" s="594">
        <v>0.005</v>
      </c>
      <c r="AL14" s="595">
        <f t="shared" si="2"/>
        <v>0.03</v>
      </c>
      <c r="AM14" s="595">
        <f t="shared" si="3"/>
        <v>0.06</v>
      </c>
      <c r="AN14" s="595">
        <f t="shared" si="4"/>
        <v>0.09</v>
      </c>
      <c r="AO14" s="597"/>
    </row>
    <row r="15" ht="37.5" customHeight="1">
      <c r="A15" s="582" t="s">
        <v>3573</v>
      </c>
      <c r="B15" s="583">
        <v>1.0</v>
      </c>
      <c r="C15" s="584" t="b">
        <v>1</v>
      </c>
      <c r="D15" s="583" t="s">
        <v>3574</v>
      </c>
      <c r="E15" s="583" t="s">
        <v>3575</v>
      </c>
      <c r="F15" s="583" t="s">
        <v>3576</v>
      </c>
      <c r="G15" s="583" t="s">
        <v>3577</v>
      </c>
      <c r="H15" s="583" t="s">
        <v>3578</v>
      </c>
      <c r="I15" s="583" t="s">
        <v>3469</v>
      </c>
      <c r="J15" s="586" t="s">
        <v>3579</v>
      </c>
      <c r="K15" s="583" t="s">
        <v>3565</v>
      </c>
      <c r="L15" s="583">
        <v>0.0</v>
      </c>
      <c r="M15" s="587" t="s">
        <v>3580</v>
      </c>
      <c r="N15" s="583">
        <v>9.5</v>
      </c>
      <c r="O15" s="585"/>
      <c r="P15" s="585"/>
      <c r="Q15" s="584">
        <v>5.0</v>
      </c>
      <c r="R15" s="586" t="s">
        <v>3568</v>
      </c>
      <c r="S15" s="584">
        <v>127.0</v>
      </c>
      <c r="T15" s="583" t="s">
        <v>3531</v>
      </c>
      <c r="U15" s="583" t="s">
        <v>3581</v>
      </c>
      <c r="V15" s="583" t="s">
        <v>3570</v>
      </c>
      <c r="W15" s="583" t="s">
        <v>3480</v>
      </c>
      <c r="X15" s="587" t="s">
        <v>3571</v>
      </c>
      <c r="Y15" s="583" t="s">
        <v>3482</v>
      </c>
      <c r="Z15" s="596" t="s">
        <v>3483</v>
      </c>
      <c r="AA15" s="583" t="s">
        <v>3484</v>
      </c>
      <c r="AB15" s="584" t="s">
        <v>3582</v>
      </c>
      <c r="AC15" s="588">
        <v>0.1</v>
      </c>
      <c r="AD15" s="589">
        <v>0.0</v>
      </c>
      <c r="AE15" s="590" t="str">
        <f t="shared" si="1"/>
        <v>https://docs.google.com/spreadsheets/d/1bkja2awVavADRNCw4Wd8yxVUASDZ9yBE7P7jG2zUuOo/edit#gid=0</v>
      </c>
      <c r="AF15" s="583" t="s">
        <v>3574</v>
      </c>
      <c r="AG15" s="591" t="s">
        <v>3487</v>
      </c>
      <c r="AH15" s="591" t="s">
        <v>3487</v>
      </c>
      <c r="AI15" s="592" t="s">
        <v>3488</v>
      </c>
      <c r="AJ15" s="593" t="s">
        <v>3489</v>
      </c>
      <c r="AK15" s="594">
        <v>0.005</v>
      </c>
      <c r="AL15" s="595">
        <f t="shared" si="2"/>
        <v>0.03</v>
      </c>
      <c r="AM15" s="595">
        <f t="shared" si="3"/>
        <v>0.06</v>
      </c>
      <c r="AN15" s="595">
        <f t="shared" si="4"/>
        <v>0.09</v>
      </c>
      <c r="AO15" s="597"/>
    </row>
    <row r="16">
      <c r="L16" s="601"/>
      <c r="X16" s="602"/>
    </row>
    <row r="17">
      <c r="L17" s="601"/>
      <c r="X17" s="602"/>
    </row>
    <row r="18">
      <c r="L18" s="601"/>
      <c r="X18" s="602"/>
    </row>
    <row r="19">
      <c r="L19" s="601"/>
      <c r="X19" s="602"/>
    </row>
    <row r="20">
      <c r="L20" s="601"/>
      <c r="X20" s="602"/>
    </row>
    <row r="21">
      <c r="L21" s="601"/>
      <c r="X21" s="602"/>
    </row>
    <row r="22">
      <c r="L22" s="601"/>
      <c r="X22" s="602"/>
    </row>
    <row r="23">
      <c r="L23" s="601"/>
      <c r="X23" s="602"/>
    </row>
    <row r="24">
      <c r="L24" s="601"/>
      <c r="X24" s="602"/>
    </row>
    <row r="25">
      <c r="L25" s="601"/>
      <c r="X25" s="602"/>
    </row>
    <row r="26">
      <c r="L26" s="601"/>
      <c r="X26" s="602"/>
    </row>
    <row r="27">
      <c r="L27" s="601"/>
      <c r="X27" s="602"/>
    </row>
    <row r="28">
      <c r="L28" s="601"/>
      <c r="X28" s="602"/>
    </row>
    <row r="29">
      <c r="L29" s="601"/>
      <c r="X29" s="602"/>
    </row>
    <row r="30">
      <c r="L30" s="601"/>
      <c r="X30" s="602"/>
    </row>
    <row r="31">
      <c r="L31" s="601"/>
      <c r="X31" s="602"/>
    </row>
    <row r="32">
      <c r="L32" s="601"/>
      <c r="X32" s="602"/>
    </row>
    <row r="33">
      <c r="L33" s="601"/>
      <c r="X33" s="602"/>
    </row>
    <row r="34">
      <c r="L34" s="601"/>
      <c r="X34" s="602"/>
    </row>
    <row r="35">
      <c r="L35" s="601"/>
      <c r="X35" s="602"/>
    </row>
    <row r="36">
      <c r="L36" s="601"/>
      <c r="X36" s="602"/>
    </row>
    <row r="37">
      <c r="L37" s="601"/>
      <c r="X37" s="602"/>
    </row>
    <row r="38">
      <c r="L38" s="601"/>
      <c r="X38" s="602"/>
    </row>
    <row r="39">
      <c r="L39" s="601"/>
      <c r="X39" s="602"/>
    </row>
    <row r="40">
      <c r="L40" s="601"/>
      <c r="X40" s="602"/>
    </row>
    <row r="41">
      <c r="L41" s="601"/>
      <c r="X41" s="602"/>
    </row>
    <row r="42">
      <c r="L42" s="601"/>
      <c r="X42" s="602"/>
    </row>
    <row r="43">
      <c r="L43" s="601"/>
      <c r="X43" s="602"/>
    </row>
    <row r="44">
      <c r="L44" s="601"/>
      <c r="X44" s="602"/>
    </row>
    <row r="45">
      <c r="L45" s="601"/>
      <c r="X45" s="602"/>
    </row>
    <row r="46">
      <c r="L46" s="601"/>
      <c r="X46" s="602"/>
    </row>
    <row r="47">
      <c r="L47" s="601"/>
      <c r="X47" s="602"/>
    </row>
    <row r="48">
      <c r="L48" s="601"/>
      <c r="X48" s="602"/>
    </row>
    <row r="49">
      <c r="L49" s="601"/>
      <c r="X49" s="602"/>
    </row>
    <row r="50">
      <c r="L50" s="601"/>
      <c r="X50" s="602"/>
    </row>
    <row r="51">
      <c r="L51" s="601"/>
      <c r="X51" s="602"/>
    </row>
    <row r="52">
      <c r="L52" s="601"/>
      <c r="X52" s="602"/>
    </row>
    <row r="53">
      <c r="L53" s="601"/>
      <c r="X53" s="602"/>
    </row>
    <row r="54">
      <c r="L54" s="601"/>
      <c r="X54" s="602"/>
    </row>
    <row r="55">
      <c r="L55" s="601"/>
      <c r="X55" s="602"/>
    </row>
    <row r="56">
      <c r="L56" s="601"/>
      <c r="X56" s="602"/>
    </row>
    <row r="57">
      <c r="L57" s="601"/>
      <c r="X57" s="602"/>
    </row>
    <row r="58">
      <c r="L58" s="601"/>
      <c r="X58" s="602"/>
    </row>
    <row r="59">
      <c r="L59" s="601"/>
      <c r="X59" s="602"/>
    </row>
    <row r="60">
      <c r="L60" s="601"/>
      <c r="X60" s="602"/>
    </row>
    <row r="61">
      <c r="L61" s="601"/>
      <c r="X61" s="602"/>
    </row>
    <row r="62">
      <c r="L62" s="601"/>
      <c r="X62" s="602"/>
    </row>
    <row r="63">
      <c r="L63" s="601"/>
      <c r="X63" s="602"/>
    </row>
    <row r="64">
      <c r="L64" s="601"/>
      <c r="X64" s="602"/>
    </row>
    <row r="65">
      <c r="L65" s="601"/>
      <c r="X65" s="602"/>
    </row>
    <row r="66">
      <c r="L66" s="601"/>
      <c r="X66" s="602"/>
    </row>
    <row r="67">
      <c r="L67" s="601"/>
      <c r="X67" s="602"/>
    </row>
    <row r="68">
      <c r="L68" s="601"/>
      <c r="X68" s="602"/>
    </row>
    <row r="69">
      <c r="L69" s="601"/>
      <c r="X69" s="602"/>
    </row>
    <row r="70">
      <c r="L70" s="601"/>
      <c r="X70" s="602"/>
    </row>
    <row r="71">
      <c r="L71" s="601"/>
      <c r="X71" s="602"/>
    </row>
    <row r="72">
      <c r="L72" s="601"/>
      <c r="X72" s="602"/>
    </row>
    <row r="73">
      <c r="L73" s="601"/>
      <c r="X73" s="602"/>
    </row>
    <row r="74">
      <c r="L74" s="601"/>
      <c r="X74" s="602"/>
    </row>
    <row r="75">
      <c r="L75" s="601"/>
      <c r="X75" s="602"/>
    </row>
    <row r="76">
      <c r="L76" s="601"/>
      <c r="X76" s="602"/>
    </row>
    <row r="77">
      <c r="L77" s="601"/>
      <c r="X77" s="602"/>
    </row>
    <row r="78">
      <c r="L78" s="601"/>
      <c r="X78" s="602"/>
    </row>
    <row r="79">
      <c r="L79" s="601"/>
      <c r="X79" s="602"/>
    </row>
    <row r="80">
      <c r="L80" s="601"/>
      <c r="X80" s="602"/>
    </row>
    <row r="81">
      <c r="L81" s="601"/>
      <c r="X81" s="602"/>
    </row>
    <row r="82">
      <c r="L82" s="601"/>
      <c r="X82" s="602"/>
    </row>
    <row r="83">
      <c r="L83" s="601"/>
      <c r="X83" s="602"/>
    </row>
    <row r="84">
      <c r="L84" s="601"/>
      <c r="X84" s="602"/>
    </row>
    <row r="85">
      <c r="L85" s="601"/>
      <c r="X85" s="602"/>
    </row>
    <row r="86">
      <c r="L86" s="601"/>
      <c r="X86" s="602"/>
    </row>
    <row r="87">
      <c r="L87" s="601"/>
      <c r="X87" s="602"/>
    </row>
    <row r="88">
      <c r="L88" s="601"/>
      <c r="X88" s="602"/>
    </row>
    <row r="89">
      <c r="L89" s="601"/>
      <c r="X89" s="602"/>
    </row>
    <row r="90">
      <c r="L90" s="601"/>
      <c r="X90" s="602"/>
    </row>
    <row r="91">
      <c r="L91" s="601"/>
      <c r="X91" s="602"/>
    </row>
    <row r="92">
      <c r="L92" s="601"/>
      <c r="X92" s="602"/>
    </row>
    <row r="93">
      <c r="L93" s="601"/>
      <c r="X93" s="602"/>
    </row>
    <row r="94">
      <c r="L94" s="601"/>
      <c r="X94" s="602"/>
    </row>
    <row r="95">
      <c r="L95" s="601"/>
      <c r="X95" s="602"/>
    </row>
    <row r="96">
      <c r="L96" s="601"/>
      <c r="X96" s="602"/>
    </row>
    <row r="97">
      <c r="L97" s="601"/>
      <c r="X97" s="602"/>
    </row>
    <row r="98">
      <c r="L98" s="601"/>
      <c r="X98" s="602"/>
    </row>
    <row r="99">
      <c r="L99" s="601"/>
      <c r="X99" s="602"/>
    </row>
    <row r="100">
      <c r="L100" s="601"/>
      <c r="X100" s="602"/>
    </row>
    <row r="101">
      <c r="L101" s="601"/>
      <c r="X101" s="602"/>
    </row>
    <row r="102">
      <c r="L102" s="601"/>
      <c r="X102" s="602"/>
    </row>
    <row r="103">
      <c r="L103" s="601"/>
      <c r="X103" s="602"/>
    </row>
    <row r="104">
      <c r="L104" s="601"/>
      <c r="X104" s="602"/>
    </row>
    <row r="105">
      <c r="L105" s="601"/>
      <c r="X105" s="602"/>
    </row>
    <row r="106">
      <c r="L106" s="601"/>
      <c r="X106" s="602"/>
    </row>
    <row r="107">
      <c r="L107" s="601"/>
      <c r="X107" s="602"/>
    </row>
    <row r="108">
      <c r="L108" s="601"/>
      <c r="X108" s="602"/>
    </row>
    <row r="109">
      <c r="L109" s="601"/>
      <c r="X109" s="602"/>
    </row>
    <row r="110">
      <c r="L110" s="601"/>
      <c r="X110" s="602"/>
    </row>
    <row r="111">
      <c r="L111" s="601"/>
      <c r="X111" s="602"/>
    </row>
    <row r="112">
      <c r="L112" s="601"/>
      <c r="X112" s="602"/>
    </row>
    <row r="113">
      <c r="L113" s="601"/>
      <c r="X113" s="602"/>
    </row>
    <row r="114">
      <c r="L114" s="601"/>
      <c r="X114" s="602"/>
    </row>
    <row r="115">
      <c r="L115" s="601"/>
      <c r="X115" s="602"/>
    </row>
    <row r="116">
      <c r="L116" s="601"/>
      <c r="X116" s="602"/>
    </row>
    <row r="117">
      <c r="L117" s="601"/>
      <c r="X117" s="602"/>
    </row>
    <row r="118">
      <c r="L118" s="601"/>
      <c r="X118" s="602"/>
    </row>
    <row r="119">
      <c r="L119" s="601"/>
      <c r="X119" s="602"/>
    </row>
    <row r="120">
      <c r="L120" s="601"/>
      <c r="X120" s="602"/>
    </row>
    <row r="121">
      <c r="L121" s="601"/>
      <c r="X121" s="602"/>
    </row>
    <row r="122">
      <c r="L122" s="601"/>
      <c r="X122" s="602"/>
    </row>
    <row r="123">
      <c r="L123" s="601"/>
      <c r="X123" s="602"/>
    </row>
    <row r="124">
      <c r="L124" s="601"/>
      <c r="X124" s="602"/>
    </row>
    <row r="125">
      <c r="L125" s="601"/>
      <c r="X125" s="602"/>
    </row>
    <row r="126">
      <c r="L126" s="601"/>
      <c r="X126" s="602"/>
    </row>
    <row r="127">
      <c r="L127" s="601"/>
      <c r="X127" s="602"/>
    </row>
    <row r="128">
      <c r="L128" s="601"/>
      <c r="X128" s="602"/>
    </row>
    <row r="129">
      <c r="L129" s="601"/>
      <c r="X129" s="602"/>
    </row>
    <row r="130">
      <c r="L130" s="601"/>
      <c r="X130" s="602"/>
    </row>
    <row r="131">
      <c r="L131" s="601"/>
      <c r="X131" s="602"/>
    </row>
    <row r="132">
      <c r="L132" s="601"/>
      <c r="X132" s="602"/>
    </row>
    <row r="133">
      <c r="L133" s="601"/>
      <c r="X133" s="602"/>
    </row>
    <row r="134">
      <c r="L134" s="601"/>
      <c r="X134" s="602"/>
    </row>
    <row r="135">
      <c r="L135" s="601"/>
      <c r="X135" s="602"/>
    </row>
    <row r="136">
      <c r="L136" s="601"/>
      <c r="X136" s="602"/>
    </row>
    <row r="137">
      <c r="L137" s="601"/>
      <c r="X137" s="602"/>
    </row>
    <row r="138">
      <c r="L138" s="601"/>
      <c r="X138" s="602"/>
    </row>
    <row r="139">
      <c r="L139" s="601"/>
      <c r="X139" s="602"/>
    </row>
    <row r="140">
      <c r="L140" s="601"/>
      <c r="X140" s="602"/>
    </row>
    <row r="141">
      <c r="L141" s="601"/>
      <c r="X141" s="602"/>
    </row>
    <row r="142">
      <c r="L142" s="601"/>
      <c r="X142" s="602"/>
    </row>
    <row r="143">
      <c r="L143" s="601"/>
      <c r="X143" s="602"/>
    </row>
    <row r="144">
      <c r="L144" s="601"/>
      <c r="X144" s="602"/>
    </row>
    <row r="145">
      <c r="L145" s="601"/>
      <c r="X145" s="602"/>
    </row>
    <row r="146">
      <c r="L146" s="601"/>
      <c r="X146" s="602"/>
    </row>
    <row r="147">
      <c r="L147" s="601"/>
      <c r="X147" s="602"/>
    </row>
    <row r="148">
      <c r="L148" s="601"/>
      <c r="X148" s="602"/>
    </row>
    <row r="149">
      <c r="L149" s="601"/>
      <c r="X149" s="602"/>
    </row>
    <row r="150">
      <c r="L150" s="601"/>
      <c r="X150" s="602"/>
    </row>
    <row r="151">
      <c r="L151" s="601"/>
      <c r="X151" s="602"/>
    </row>
    <row r="152">
      <c r="L152" s="601"/>
      <c r="X152" s="602"/>
    </row>
    <row r="153">
      <c r="L153" s="601"/>
      <c r="X153" s="602"/>
    </row>
    <row r="154">
      <c r="L154" s="601"/>
      <c r="X154" s="602"/>
    </row>
    <row r="155">
      <c r="L155" s="601"/>
      <c r="X155" s="602"/>
    </row>
    <row r="156">
      <c r="L156" s="601"/>
      <c r="X156" s="602"/>
    </row>
    <row r="157">
      <c r="L157" s="601"/>
      <c r="X157" s="602"/>
    </row>
    <row r="158">
      <c r="L158" s="601"/>
      <c r="X158" s="602"/>
    </row>
    <row r="159">
      <c r="L159" s="601"/>
      <c r="X159" s="602"/>
    </row>
    <row r="160">
      <c r="L160" s="601"/>
      <c r="X160" s="602"/>
    </row>
    <row r="161">
      <c r="L161" s="601"/>
      <c r="X161" s="602"/>
    </row>
    <row r="162">
      <c r="L162" s="601"/>
      <c r="X162" s="602"/>
    </row>
    <row r="163">
      <c r="L163" s="601"/>
      <c r="X163" s="602"/>
    </row>
    <row r="164">
      <c r="L164" s="601"/>
      <c r="X164" s="602"/>
    </row>
    <row r="165">
      <c r="L165" s="601"/>
      <c r="X165" s="602"/>
    </row>
    <row r="166">
      <c r="L166" s="601"/>
      <c r="X166" s="602"/>
    </row>
    <row r="167">
      <c r="L167" s="601"/>
      <c r="X167" s="602"/>
    </row>
    <row r="168">
      <c r="L168" s="601"/>
      <c r="X168" s="602"/>
    </row>
    <row r="169">
      <c r="L169" s="601"/>
      <c r="X169" s="602"/>
    </row>
    <row r="170">
      <c r="L170" s="601"/>
      <c r="X170" s="602"/>
    </row>
    <row r="171">
      <c r="L171" s="601"/>
      <c r="X171" s="602"/>
    </row>
    <row r="172">
      <c r="L172" s="601"/>
      <c r="X172" s="602"/>
    </row>
    <row r="173">
      <c r="L173" s="601"/>
      <c r="X173" s="602"/>
    </row>
    <row r="174">
      <c r="L174" s="601"/>
      <c r="X174" s="602"/>
    </row>
    <row r="175">
      <c r="L175" s="601"/>
      <c r="X175" s="602"/>
    </row>
    <row r="176">
      <c r="L176" s="601"/>
      <c r="X176" s="602"/>
    </row>
    <row r="177">
      <c r="L177" s="601"/>
      <c r="X177" s="602"/>
    </row>
    <row r="178">
      <c r="L178" s="601"/>
      <c r="X178" s="602"/>
    </row>
    <row r="179">
      <c r="L179" s="601"/>
      <c r="X179" s="602"/>
    </row>
    <row r="180">
      <c r="L180" s="601"/>
      <c r="X180" s="602"/>
    </row>
    <row r="181">
      <c r="L181" s="601"/>
      <c r="X181" s="602"/>
    </row>
    <row r="182">
      <c r="L182" s="601"/>
      <c r="X182" s="602"/>
    </row>
    <row r="183">
      <c r="L183" s="601"/>
      <c r="X183" s="602"/>
    </row>
    <row r="184">
      <c r="L184" s="601"/>
      <c r="X184" s="602"/>
    </row>
    <row r="185">
      <c r="L185" s="601"/>
      <c r="X185" s="602"/>
    </row>
    <row r="186">
      <c r="L186" s="601"/>
      <c r="X186" s="602"/>
    </row>
    <row r="187">
      <c r="L187" s="601"/>
      <c r="X187" s="602"/>
    </row>
    <row r="188">
      <c r="L188" s="601"/>
      <c r="X188" s="602"/>
    </row>
    <row r="189">
      <c r="L189" s="601"/>
      <c r="X189" s="602"/>
    </row>
    <row r="190">
      <c r="L190" s="601"/>
      <c r="X190" s="602"/>
    </row>
    <row r="191">
      <c r="L191" s="601"/>
      <c r="X191" s="602"/>
    </row>
    <row r="192">
      <c r="L192" s="601"/>
      <c r="X192" s="602"/>
    </row>
    <row r="193">
      <c r="L193" s="601"/>
      <c r="X193" s="602"/>
    </row>
    <row r="194">
      <c r="L194" s="601"/>
      <c r="X194" s="602"/>
    </row>
    <row r="195">
      <c r="L195" s="601"/>
      <c r="X195" s="602"/>
    </row>
    <row r="196">
      <c r="L196" s="601"/>
      <c r="X196" s="602"/>
    </row>
    <row r="197">
      <c r="L197" s="601"/>
      <c r="X197" s="602"/>
    </row>
    <row r="198">
      <c r="L198" s="601"/>
      <c r="X198" s="602"/>
    </row>
    <row r="199">
      <c r="L199" s="601"/>
      <c r="X199" s="602"/>
    </row>
    <row r="200">
      <c r="L200" s="601"/>
      <c r="X200" s="602"/>
    </row>
    <row r="201">
      <c r="L201" s="601"/>
      <c r="X201" s="602"/>
    </row>
    <row r="202">
      <c r="L202" s="601"/>
      <c r="X202" s="602"/>
    </row>
    <row r="203">
      <c r="L203" s="601"/>
      <c r="X203" s="602"/>
    </row>
    <row r="204">
      <c r="L204" s="601"/>
      <c r="X204" s="602"/>
    </row>
    <row r="205">
      <c r="L205" s="601"/>
      <c r="X205" s="602"/>
    </row>
    <row r="206">
      <c r="L206" s="601"/>
      <c r="X206" s="602"/>
    </row>
    <row r="207">
      <c r="L207" s="601"/>
      <c r="X207" s="602"/>
    </row>
    <row r="208">
      <c r="L208" s="601"/>
      <c r="X208" s="602"/>
    </row>
    <row r="209">
      <c r="L209" s="601"/>
      <c r="X209" s="602"/>
    </row>
    <row r="210">
      <c r="L210" s="601"/>
      <c r="X210" s="602"/>
    </row>
    <row r="211">
      <c r="L211" s="601"/>
      <c r="X211" s="602"/>
    </row>
    <row r="212">
      <c r="L212" s="601"/>
      <c r="X212" s="602"/>
    </row>
    <row r="213">
      <c r="L213" s="601"/>
      <c r="X213" s="602"/>
    </row>
    <row r="214">
      <c r="L214" s="601"/>
      <c r="X214" s="602"/>
    </row>
    <row r="215">
      <c r="L215" s="601"/>
      <c r="X215" s="602"/>
    </row>
    <row r="216">
      <c r="L216" s="601"/>
      <c r="X216" s="602"/>
    </row>
    <row r="217">
      <c r="L217" s="601"/>
      <c r="X217" s="602"/>
    </row>
    <row r="218">
      <c r="L218" s="601"/>
      <c r="X218" s="602"/>
    </row>
    <row r="219">
      <c r="L219" s="601"/>
      <c r="X219" s="602"/>
    </row>
    <row r="220">
      <c r="L220" s="601"/>
      <c r="X220" s="602"/>
    </row>
    <row r="221">
      <c r="L221" s="601"/>
      <c r="X221" s="602"/>
    </row>
    <row r="222">
      <c r="L222" s="601"/>
      <c r="X222" s="602"/>
    </row>
    <row r="223">
      <c r="L223" s="601"/>
      <c r="X223" s="602"/>
    </row>
    <row r="224">
      <c r="L224" s="601"/>
      <c r="X224" s="602"/>
    </row>
    <row r="225">
      <c r="L225" s="601"/>
      <c r="X225" s="602"/>
    </row>
    <row r="226">
      <c r="L226" s="601"/>
      <c r="X226" s="602"/>
    </row>
    <row r="227">
      <c r="L227" s="601"/>
      <c r="X227" s="602"/>
    </row>
    <row r="228">
      <c r="L228" s="601"/>
      <c r="X228" s="602"/>
    </row>
    <row r="229">
      <c r="L229" s="601"/>
      <c r="X229" s="602"/>
    </row>
    <row r="230">
      <c r="L230" s="601"/>
      <c r="X230" s="602"/>
    </row>
    <row r="231">
      <c r="L231" s="601"/>
      <c r="X231" s="602"/>
    </row>
    <row r="232">
      <c r="L232" s="601"/>
      <c r="X232" s="602"/>
    </row>
    <row r="233">
      <c r="L233" s="601"/>
      <c r="X233" s="602"/>
    </row>
    <row r="234">
      <c r="L234" s="601"/>
      <c r="X234" s="602"/>
    </row>
    <row r="235">
      <c r="L235" s="601"/>
      <c r="X235" s="602"/>
    </row>
    <row r="236">
      <c r="L236" s="601"/>
      <c r="X236" s="602"/>
    </row>
    <row r="237">
      <c r="L237" s="601"/>
      <c r="X237" s="602"/>
    </row>
    <row r="238">
      <c r="L238" s="601"/>
      <c r="X238" s="602"/>
    </row>
    <row r="239">
      <c r="L239" s="601"/>
      <c r="X239" s="602"/>
    </row>
    <row r="240">
      <c r="L240" s="601"/>
      <c r="X240" s="602"/>
    </row>
    <row r="241">
      <c r="L241" s="601"/>
      <c r="X241" s="602"/>
    </row>
    <row r="242">
      <c r="L242" s="601"/>
      <c r="X242" s="602"/>
    </row>
    <row r="243">
      <c r="L243" s="601"/>
      <c r="X243" s="602"/>
    </row>
    <row r="244">
      <c r="L244" s="601"/>
      <c r="X244" s="602"/>
    </row>
    <row r="245">
      <c r="L245" s="601"/>
      <c r="X245" s="602"/>
    </row>
    <row r="246">
      <c r="L246" s="601"/>
      <c r="X246" s="602"/>
    </row>
    <row r="247">
      <c r="L247" s="601"/>
      <c r="X247" s="602"/>
    </row>
    <row r="248">
      <c r="L248" s="601"/>
      <c r="X248" s="602"/>
    </row>
    <row r="249">
      <c r="L249" s="601"/>
      <c r="X249" s="602"/>
    </row>
    <row r="250">
      <c r="L250" s="601"/>
      <c r="X250" s="602"/>
    </row>
    <row r="251">
      <c r="L251" s="601"/>
      <c r="X251" s="602"/>
    </row>
    <row r="252">
      <c r="L252" s="601"/>
      <c r="X252" s="602"/>
    </row>
    <row r="253">
      <c r="L253" s="601"/>
      <c r="X253" s="602"/>
    </row>
    <row r="254">
      <c r="L254" s="601"/>
      <c r="X254" s="602"/>
    </row>
    <row r="255">
      <c r="L255" s="601"/>
      <c r="X255" s="602"/>
    </row>
    <row r="256">
      <c r="L256" s="601"/>
      <c r="X256" s="602"/>
    </row>
    <row r="257">
      <c r="L257" s="601"/>
      <c r="X257" s="602"/>
    </row>
    <row r="258">
      <c r="L258" s="601"/>
      <c r="X258" s="602"/>
    </row>
    <row r="259">
      <c r="L259" s="601"/>
      <c r="X259" s="602"/>
    </row>
    <row r="260">
      <c r="L260" s="601"/>
      <c r="X260" s="602"/>
    </row>
    <row r="261">
      <c r="L261" s="601"/>
      <c r="X261" s="602"/>
    </row>
    <row r="262">
      <c r="L262" s="601"/>
      <c r="X262" s="602"/>
    </row>
    <row r="263">
      <c r="L263" s="601"/>
      <c r="X263" s="602"/>
    </row>
    <row r="264">
      <c r="L264" s="601"/>
      <c r="X264" s="602"/>
    </row>
    <row r="265">
      <c r="L265" s="601"/>
      <c r="X265" s="602"/>
    </row>
    <row r="266">
      <c r="L266" s="601"/>
      <c r="X266" s="602"/>
    </row>
    <row r="267">
      <c r="L267" s="601"/>
      <c r="X267" s="602"/>
    </row>
    <row r="268">
      <c r="L268" s="601"/>
      <c r="X268" s="602"/>
    </row>
    <row r="269">
      <c r="L269" s="601"/>
      <c r="X269" s="602"/>
    </row>
    <row r="270">
      <c r="L270" s="601"/>
      <c r="X270" s="602"/>
    </row>
    <row r="271">
      <c r="L271" s="601"/>
      <c r="X271" s="602"/>
    </row>
    <row r="272">
      <c r="L272" s="601"/>
      <c r="X272" s="602"/>
    </row>
    <row r="273">
      <c r="L273" s="601"/>
      <c r="X273" s="602"/>
    </row>
    <row r="274">
      <c r="L274" s="601"/>
      <c r="X274" s="602"/>
    </row>
    <row r="275">
      <c r="L275" s="601"/>
      <c r="X275" s="602"/>
    </row>
    <row r="276">
      <c r="L276" s="601"/>
      <c r="X276" s="602"/>
    </row>
    <row r="277">
      <c r="L277" s="601"/>
      <c r="X277" s="602"/>
    </row>
    <row r="278">
      <c r="L278" s="601"/>
      <c r="X278" s="602"/>
    </row>
    <row r="279">
      <c r="L279" s="601"/>
      <c r="X279" s="602"/>
    </row>
    <row r="280">
      <c r="L280" s="601"/>
      <c r="X280" s="602"/>
    </row>
    <row r="281">
      <c r="L281" s="601"/>
      <c r="X281" s="602"/>
    </row>
    <row r="282">
      <c r="L282" s="601"/>
      <c r="X282" s="602"/>
    </row>
    <row r="283">
      <c r="L283" s="601"/>
      <c r="X283" s="602"/>
    </row>
    <row r="284">
      <c r="L284" s="601"/>
      <c r="X284" s="602"/>
    </row>
    <row r="285">
      <c r="L285" s="601"/>
      <c r="X285" s="602"/>
    </row>
    <row r="286">
      <c r="L286" s="601"/>
      <c r="X286" s="602"/>
    </row>
    <row r="287">
      <c r="L287" s="601"/>
      <c r="X287" s="602"/>
    </row>
    <row r="288">
      <c r="L288" s="601"/>
      <c r="X288" s="602"/>
    </row>
    <row r="289">
      <c r="L289" s="601"/>
      <c r="X289" s="602"/>
    </row>
    <row r="290">
      <c r="L290" s="601"/>
      <c r="X290" s="602"/>
    </row>
    <row r="291">
      <c r="L291" s="601"/>
      <c r="X291" s="602"/>
    </row>
    <row r="292">
      <c r="L292" s="601"/>
      <c r="X292" s="602"/>
    </row>
    <row r="293">
      <c r="L293" s="601"/>
      <c r="X293" s="602"/>
    </row>
    <row r="294">
      <c r="L294" s="601"/>
      <c r="X294" s="602"/>
    </row>
    <row r="295">
      <c r="L295" s="601"/>
      <c r="X295" s="602"/>
    </row>
    <row r="296">
      <c r="L296" s="601"/>
      <c r="X296" s="602"/>
    </row>
    <row r="297">
      <c r="L297" s="601"/>
      <c r="X297" s="602"/>
    </row>
    <row r="298">
      <c r="L298" s="601"/>
      <c r="X298" s="602"/>
    </row>
    <row r="299">
      <c r="L299" s="601"/>
      <c r="X299" s="602"/>
    </row>
    <row r="300">
      <c r="L300" s="601"/>
      <c r="X300" s="602"/>
    </row>
    <row r="301">
      <c r="L301" s="601"/>
      <c r="X301" s="602"/>
    </row>
    <row r="302">
      <c r="L302" s="601"/>
      <c r="X302" s="602"/>
    </row>
    <row r="303">
      <c r="L303" s="601"/>
      <c r="X303" s="602"/>
    </row>
    <row r="304">
      <c r="L304" s="601"/>
      <c r="X304" s="602"/>
    </row>
    <row r="305">
      <c r="L305" s="601"/>
      <c r="X305" s="602"/>
    </row>
    <row r="306">
      <c r="L306" s="601"/>
      <c r="X306" s="602"/>
    </row>
    <row r="307">
      <c r="L307" s="601"/>
      <c r="X307" s="602"/>
    </row>
    <row r="308">
      <c r="L308" s="601"/>
      <c r="X308" s="602"/>
    </row>
    <row r="309">
      <c r="L309" s="601"/>
      <c r="X309" s="602"/>
    </row>
    <row r="310">
      <c r="L310" s="601"/>
      <c r="X310" s="602"/>
    </row>
    <row r="311">
      <c r="L311" s="601"/>
      <c r="X311" s="602"/>
    </row>
    <row r="312">
      <c r="L312" s="601"/>
      <c r="X312" s="602"/>
    </row>
    <row r="313">
      <c r="L313" s="601"/>
      <c r="X313" s="602"/>
    </row>
    <row r="314">
      <c r="L314" s="601"/>
      <c r="X314" s="602"/>
    </row>
    <row r="315">
      <c r="L315" s="601"/>
      <c r="X315" s="602"/>
    </row>
    <row r="316">
      <c r="L316" s="601"/>
      <c r="X316" s="602"/>
    </row>
    <row r="317">
      <c r="L317" s="601"/>
      <c r="X317" s="602"/>
    </row>
    <row r="318">
      <c r="L318" s="601"/>
      <c r="X318" s="602"/>
    </row>
    <row r="319">
      <c r="L319" s="601"/>
      <c r="X319" s="602"/>
    </row>
    <row r="320">
      <c r="L320" s="601"/>
      <c r="X320" s="602"/>
    </row>
    <row r="321">
      <c r="L321" s="601"/>
      <c r="X321" s="602"/>
    </row>
    <row r="322">
      <c r="L322" s="601"/>
      <c r="X322" s="602"/>
    </row>
    <row r="323">
      <c r="L323" s="601"/>
      <c r="X323" s="602"/>
    </row>
    <row r="324">
      <c r="L324" s="601"/>
      <c r="X324" s="602"/>
    </row>
    <row r="325">
      <c r="L325" s="601"/>
      <c r="X325" s="602"/>
    </row>
    <row r="326">
      <c r="L326" s="601"/>
      <c r="X326" s="602"/>
    </row>
    <row r="327">
      <c r="L327" s="601"/>
      <c r="X327" s="602"/>
    </row>
    <row r="328">
      <c r="L328" s="601"/>
      <c r="X328" s="602"/>
    </row>
    <row r="329">
      <c r="L329" s="601"/>
      <c r="X329" s="602"/>
    </row>
    <row r="330">
      <c r="L330" s="601"/>
      <c r="X330" s="602"/>
    </row>
    <row r="331">
      <c r="L331" s="601"/>
      <c r="X331" s="602"/>
    </row>
    <row r="332">
      <c r="L332" s="601"/>
      <c r="X332" s="602"/>
    </row>
    <row r="333">
      <c r="L333" s="601"/>
      <c r="X333" s="602"/>
    </row>
    <row r="334">
      <c r="L334" s="601"/>
      <c r="X334" s="602"/>
    </row>
    <row r="335">
      <c r="L335" s="601"/>
      <c r="X335" s="602"/>
    </row>
    <row r="336">
      <c r="L336" s="601"/>
      <c r="X336" s="602"/>
    </row>
    <row r="337">
      <c r="L337" s="601"/>
      <c r="X337" s="602"/>
    </row>
    <row r="338">
      <c r="L338" s="601"/>
      <c r="X338" s="602"/>
    </row>
    <row r="339">
      <c r="L339" s="601"/>
      <c r="X339" s="602"/>
    </row>
    <row r="340">
      <c r="L340" s="601"/>
      <c r="X340" s="602"/>
    </row>
    <row r="341">
      <c r="L341" s="601"/>
      <c r="X341" s="602"/>
    </row>
    <row r="342">
      <c r="L342" s="601"/>
      <c r="X342" s="602"/>
    </row>
    <row r="343">
      <c r="L343" s="601"/>
      <c r="X343" s="602"/>
    </row>
    <row r="344">
      <c r="L344" s="601"/>
      <c r="X344" s="602"/>
    </row>
    <row r="345">
      <c r="L345" s="601"/>
      <c r="X345" s="602"/>
    </row>
    <row r="346">
      <c r="L346" s="601"/>
      <c r="X346" s="602"/>
    </row>
    <row r="347">
      <c r="L347" s="601"/>
      <c r="X347" s="602"/>
    </row>
    <row r="348">
      <c r="L348" s="601"/>
      <c r="X348" s="602"/>
    </row>
    <row r="349">
      <c r="L349" s="601"/>
      <c r="X349" s="602"/>
    </row>
    <row r="350">
      <c r="L350" s="601"/>
      <c r="X350" s="602"/>
    </row>
    <row r="351">
      <c r="L351" s="601"/>
      <c r="X351" s="602"/>
    </row>
    <row r="352">
      <c r="L352" s="601"/>
      <c r="X352" s="602"/>
    </row>
    <row r="353">
      <c r="L353" s="601"/>
      <c r="X353" s="602"/>
    </row>
    <row r="354">
      <c r="L354" s="601"/>
      <c r="X354" s="602"/>
    </row>
    <row r="355">
      <c r="L355" s="601"/>
      <c r="X355" s="602"/>
    </row>
    <row r="356">
      <c r="L356" s="601"/>
      <c r="X356" s="602"/>
    </row>
    <row r="357">
      <c r="L357" s="601"/>
      <c r="X357" s="602"/>
    </row>
    <row r="358">
      <c r="L358" s="601"/>
      <c r="X358" s="602"/>
    </row>
    <row r="359">
      <c r="L359" s="601"/>
      <c r="X359" s="602"/>
    </row>
    <row r="360">
      <c r="L360" s="601"/>
      <c r="X360" s="602"/>
    </row>
    <row r="361">
      <c r="L361" s="601"/>
      <c r="X361" s="602"/>
    </row>
    <row r="362">
      <c r="L362" s="601"/>
      <c r="X362" s="602"/>
    </row>
    <row r="363">
      <c r="L363" s="601"/>
      <c r="X363" s="602"/>
    </row>
    <row r="364">
      <c r="L364" s="601"/>
      <c r="X364" s="602"/>
    </row>
    <row r="365">
      <c r="L365" s="601"/>
      <c r="X365" s="602"/>
    </row>
    <row r="366">
      <c r="L366" s="601"/>
      <c r="X366" s="602"/>
    </row>
    <row r="367">
      <c r="L367" s="601"/>
      <c r="X367" s="602"/>
    </row>
    <row r="368">
      <c r="L368" s="601"/>
      <c r="X368" s="602"/>
    </row>
    <row r="369">
      <c r="L369" s="601"/>
      <c r="X369" s="602"/>
    </row>
    <row r="370">
      <c r="L370" s="601"/>
      <c r="X370" s="602"/>
    </row>
    <row r="371">
      <c r="L371" s="601"/>
      <c r="X371" s="602"/>
    </row>
    <row r="372">
      <c r="L372" s="601"/>
      <c r="X372" s="602"/>
    </row>
    <row r="373">
      <c r="L373" s="601"/>
      <c r="X373" s="602"/>
    </row>
    <row r="374">
      <c r="L374" s="601"/>
      <c r="X374" s="602"/>
    </row>
    <row r="375">
      <c r="L375" s="601"/>
      <c r="X375" s="602"/>
    </row>
    <row r="376">
      <c r="L376" s="601"/>
      <c r="X376" s="602"/>
    </row>
    <row r="377">
      <c r="L377" s="601"/>
      <c r="X377" s="602"/>
    </row>
    <row r="378">
      <c r="L378" s="601"/>
      <c r="X378" s="602"/>
    </row>
    <row r="379">
      <c r="L379" s="601"/>
      <c r="X379" s="602"/>
    </row>
    <row r="380">
      <c r="L380" s="601"/>
      <c r="X380" s="602"/>
    </row>
    <row r="381">
      <c r="L381" s="601"/>
      <c r="X381" s="602"/>
    </row>
    <row r="382">
      <c r="L382" s="601"/>
      <c r="X382" s="602"/>
    </row>
    <row r="383">
      <c r="L383" s="601"/>
      <c r="X383" s="602"/>
    </row>
    <row r="384">
      <c r="L384" s="601"/>
      <c r="X384" s="602"/>
    </row>
    <row r="385">
      <c r="L385" s="601"/>
      <c r="X385" s="602"/>
    </row>
    <row r="386">
      <c r="L386" s="601"/>
      <c r="X386" s="602"/>
    </row>
    <row r="387">
      <c r="L387" s="601"/>
      <c r="X387" s="602"/>
    </row>
    <row r="388">
      <c r="L388" s="601"/>
      <c r="X388" s="602"/>
    </row>
    <row r="389">
      <c r="L389" s="601"/>
      <c r="X389" s="602"/>
    </row>
    <row r="390">
      <c r="L390" s="601"/>
      <c r="X390" s="602"/>
    </row>
    <row r="391">
      <c r="L391" s="601"/>
      <c r="X391" s="602"/>
    </row>
    <row r="392">
      <c r="L392" s="601"/>
      <c r="X392" s="602"/>
    </row>
    <row r="393">
      <c r="L393" s="601"/>
      <c r="X393" s="602"/>
    </row>
    <row r="394">
      <c r="L394" s="601"/>
      <c r="X394" s="602"/>
    </row>
    <row r="395">
      <c r="L395" s="601"/>
      <c r="X395" s="602"/>
    </row>
    <row r="396">
      <c r="L396" s="601"/>
      <c r="X396" s="602"/>
    </row>
    <row r="397">
      <c r="L397" s="601"/>
      <c r="X397" s="602"/>
    </row>
    <row r="398">
      <c r="L398" s="601"/>
      <c r="X398" s="602"/>
    </row>
    <row r="399">
      <c r="L399" s="601"/>
      <c r="X399" s="602"/>
    </row>
    <row r="400">
      <c r="L400" s="601"/>
      <c r="X400" s="602"/>
    </row>
    <row r="401">
      <c r="L401" s="601"/>
      <c r="X401" s="602"/>
    </row>
    <row r="402">
      <c r="L402" s="601"/>
      <c r="X402" s="602"/>
    </row>
    <row r="403">
      <c r="L403" s="601"/>
      <c r="X403" s="602"/>
    </row>
    <row r="404">
      <c r="L404" s="601"/>
      <c r="X404" s="602"/>
    </row>
    <row r="405">
      <c r="L405" s="601"/>
      <c r="X405" s="602"/>
    </row>
    <row r="406">
      <c r="L406" s="601"/>
      <c r="X406" s="602"/>
    </row>
    <row r="407">
      <c r="L407" s="601"/>
      <c r="X407" s="602"/>
    </row>
    <row r="408">
      <c r="L408" s="601"/>
      <c r="X408" s="602"/>
    </row>
    <row r="409">
      <c r="L409" s="601"/>
      <c r="X409" s="602"/>
    </row>
    <row r="410">
      <c r="L410" s="601"/>
      <c r="X410" s="602"/>
    </row>
    <row r="411">
      <c r="L411" s="601"/>
      <c r="X411" s="602"/>
    </row>
    <row r="412">
      <c r="L412" s="601"/>
      <c r="X412" s="602"/>
    </row>
    <row r="413">
      <c r="L413" s="601"/>
      <c r="X413" s="602"/>
    </row>
    <row r="414">
      <c r="L414" s="601"/>
      <c r="X414" s="602"/>
    </row>
    <row r="415">
      <c r="L415" s="601"/>
      <c r="X415" s="602"/>
    </row>
    <row r="416">
      <c r="L416" s="601"/>
      <c r="X416" s="602"/>
    </row>
    <row r="417">
      <c r="L417" s="601"/>
      <c r="X417" s="602"/>
    </row>
    <row r="418">
      <c r="L418" s="601"/>
      <c r="X418" s="602"/>
    </row>
    <row r="419">
      <c r="L419" s="601"/>
      <c r="X419" s="602"/>
    </row>
    <row r="420">
      <c r="L420" s="601"/>
      <c r="X420" s="602"/>
    </row>
    <row r="421">
      <c r="L421" s="601"/>
      <c r="X421" s="602"/>
    </row>
    <row r="422">
      <c r="L422" s="601"/>
      <c r="X422" s="602"/>
    </row>
    <row r="423">
      <c r="L423" s="601"/>
      <c r="X423" s="602"/>
    </row>
    <row r="424">
      <c r="L424" s="601"/>
      <c r="X424" s="602"/>
    </row>
    <row r="425">
      <c r="L425" s="601"/>
      <c r="X425" s="602"/>
    </row>
    <row r="426">
      <c r="L426" s="601"/>
      <c r="X426" s="602"/>
    </row>
    <row r="427">
      <c r="L427" s="601"/>
      <c r="X427" s="602"/>
    </row>
    <row r="428">
      <c r="L428" s="601"/>
      <c r="X428" s="602"/>
    </row>
    <row r="429">
      <c r="L429" s="601"/>
      <c r="X429" s="602"/>
    </row>
    <row r="430">
      <c r="L430" s="601"/>
      <c r="X430" s="602"/>
    </row>
    <row r="431">
      <c r="L431" s="601"/>
      <c r="X431" s="602"/>
    </row>
    <row r="432">
      <c r="L432" s="601"/>
      <c r="X432" s="602"/>
    </row>
    <row r="433">
      <c r="L433" s="601"/>
      <c r="X433" s="602"/>
    </row>
    <row r="434">
      <c r="L434" s="601"/>
      <c r="X434" s="602"/>
    </row>
    <row r="435">
      <c r="L435" s="601"/>
      <c r="X435" s="602"/>
    </row>
    <row r="436">
      <c r="L436" s="601"/>
      <c r="X436" s="602"/>
    </row>
    <row r="437">
      <c r="L437" s="601"/>
      <c r="X437" s="602"/>
    </row>
    <row r="438">
      <c r="L438" s="601"/>
      <c r="X438" s="602"/>
    </row>
    <row r="439">
      <c r="L439" s="601"/>
      <c r="X439" s="602"/>
    </row>
    <row r="440">
      <c r="L440" s="601"/>
      <c r="X440" s="602"/>
    </row>
    <row r="441">
      <c r="L441" s="601"/>
      <c r="X441" s="602"/>
    </row>
    <row r="442">
      <c r="L442" s="601"/>
      <c r="X442" s="602"/>
    </row>
    <row r="443">
      <c r="L443" s="601"/>
      <c r="X443" s="602"/>
    </row>
    <row r="444">
      <c r="L444" s="601"/>
      <c r="X444" s="602"/>
    </row>
    <row r="445">
      <c r="L445" s="601"/>
      <c r="X445" s="602"/>
    </row>
    <row r="446">
      <c r="L446" s="601"/>
      <c r="X446" s="602"/>
    </row>
    <row r="447">
      <c r="L447" s="601"/>
      <c r="X447" s="602"/>
    </row>
    <row r="448">
      <c r="L448" s="601"/>
      <c r="X448" s="602"/>
    </row>
    <row r="449">
      <c r="L449" s="601"/>
      <c r="X449" s="602"/>
    </row>
    <row r="450">
      <c r="L450" s="601"/>
      <c r="X450" s="602"/>
    </row>
    <row r="451">
      <c r="L451" s="601"/>
      <c r="X451" s="602"/>
    </row>
    <row r="452">
      <c r="L452" s="601"/>
      <c r="X452" s="602"/>
    </row>
    <row r="453">
      <c r="L453" s="601"/>
      <c r="X453" s="602"/>
    </row>
    <row r="454">
      <c r="L454" s="601"/>
      <c r="X454" s="602"/>
    </row>
    <row r="455">
      <c r="L455" s="601"/>
      <c r="X455" s="602"/>
    </row>
    <row r="456">
      <c r="L456" s="601"/>
      <c r="X456" s="602"/>
    </row>
    <row r="457">
      <c r="L457" s="601"/>
      <c r="X457" s="602"/>
    </row>
    <row r="458">
      <c r="L458" s="601"/>
      <c r="X458" s="602"/>
    </row>
    <row r="459">
      <c r="L459" s="601"/>
      <c r="X459" s="602"/>
    </row>
    <row r="460">
      <c r="L460" s="601"/>
      <c r="X460" s="602"/>
    </row>
    <row r="461">
      <c r="L461" s="601"/>
      <c r="X461" s="602"/>
    </row>
    <row r="462">
      <c r="L462" s="601"/>
      <c r="X462" s="602"/>
    </row>
    <row r="463">
      <c r="L463" s="601"/>
      <c r="X463" s="602"/>
    </row>
    <row r="464">
      <c r="L464" s="601"/>
      <c r="X464" s="602"/>
    </row>
    <row r="465">
      <c r="L465" s="601"/>
      <c r="X465" s="602"/>
    </row>
    <row r="466">
      <c r="L466" s="601"/>
      <c r="X466" s="602"/>
    </row>
    <row r="467">
      <c r="L467" s="601"/>
      <c r="X467" s="602"/>
    </row>
    <row r="468">
      <c r="L468" s="601"/>
      <c r="X468" s="602"/>
    </row>
    <row r="469">
      <c r="L469" s="601"/>
      <c r="X469" s="602"/>
    </row>
    <row r="470">
      <c r="L470" s="601"/>
      <c r="X470" s="602"/>
    </row>
    <row r="471">
      <c r="L471" s="601"/>
      <c r="X471" s="602"/>
    </row>
    <row r="472">
      <c r="L472" s="601"/>
      <c r="X472" s="602"/>
    </row>
    <row r="473">
      <c r="L473" s="601"/>
      <c r="X473" s="602"/>
    </row>
    <row r="474">
      <c r="L474" s="601"/>
      <c r="X474" s="602"/>
    </row>
    <row r="475">
      <c r="L475" s="601"/>
      <c r="X475" s="602"/>
    </row>
    <row r="476">
      <c r="L476" s="601"/>
      <c r="X476" s="602"/>
    </row>
    <row r="477">
      <c r="L477" s="601"/>
      <c r="X477" s="602"/>
    </row>
    <row r="478">
      <c r="L478" s="601"/>
      <c r="X478" s="602"/>
    </row>
    <row r="479">
      <c r="L479" s="601"/>
      <c r="X479" s="602"/>
    </row>
    <row r="480">
      <c r="L480" s="601"/>
      <c r="X480" s="602"/>
    </row>
    <row r="481">
      <c r="L481" s="601"/>
      <c r="X481" s="602"/>
    </row>
    <row r="482">
      <c r="L482" s="601"/>
      <c r="X482" s="602"/>
    </row>
    <row r="483">
      <c r="L483" s="601"/>
      <c r="X483" s="602"/>
    </row>
    <row r="484">
      <c r="L484" s="601"/>
      <c r="X484" s="602"/>
    </row>
    <row r="485">
      <c r="L485" s="601"/>
      <c r="X485" s="602"/>
    </row>
    <row r="486">
      <c r="L486" s="601"/>
      <c r="X486" s="602"/>
    </row>
    <row r="487">
      <c r="L487" s="601"/>
      <c r="X487" s="602"/>
    </row>
    <row r="488">
      <c r="L488" s="601"/>
      <c r="X488" s="602"/>
    </row>
    <row r="489">
      <c r="L489" s="601"/>
      <c r="X489" s="602"/>
    </row>
    <row r="490">
      <c r="L490" s="601"/>
      <c r="X490" s="602"/>
    </row>
    <row r="491">
      <c r="L491" s="601"/>
      <c r="X491" s="602"/>
    </row>
    <row r="492">
      <c r="L492" s="601"/>
      <c r="X492" s="602"/>
    </row>
    <row r="493">
      <c r="L493" s="601"/>
      <c r="X493" s="602"/>
    </row>
    <row r="494">
      <c r="L494" s="601"/>
      <c r="X494" s="602"/>
    </row>
    <row r="495">
      <c r="L495" s="601"/>
      <c r="X495" s="602"/>
    </row>
    <row r="496">
      <c r="L496" s="601"/>
      <c r="X496" s="602"/>
    </row>
    <row r="497">
      <c r="L497" s="601"/>
      <c r="X497" s="602"/>
    </row>
    <row r="498">
      <c r="L498" s="601"/>
      <c r="X498" s="602"/>
    </row>
    <row r="499">
      <c r="L499" s="601"/>
      <c r="X499" s="602"/>
    </row>
    <row r="500">
      <c r="L500" s="601"/>
      <c r="X500" s="602"/>
    </row>
    <row r="501">
      <c r="L501" s="601"/>
      <c r="X501" s="602"/>
    </row>
    <row r="502">
      <c r="L502" s="601"/>
      <c r="X502" s="602"/>
    </row>
    <row r="503">
      <c r="L503" s="601"/>
      <c r="X503" s="602"/>
    </row>
    <row r="504">
      <c r="L504" s="601"/>
      <c r="X504" s="602"/>
    </row>
    <row r="505">
      <c r="L505" s="601"/>
      <c r="X505" s="602"/>
    </row>
    <row r="506">
      <c r="L506" s="601"/>
      <c r="X506" s="602"/>
    </row>
    <row r="507">
      <c r="L507" s="601"/>
      <c r="X507" s="602"/>
    </row>
    <row r="508">
      <c r="L508" s="601"/>
      <c r="X508" s="602"/>
    </row>
    <row r="509">
      <c r="L509" s="601"/>
      <c r="X509" s="602"/>
    </row>
    <row r="510">
      <c r="L510" s="601"/>
      <c r="X510" s="602"/>
    </row>
    <row r="511">
      <c r="L511" s="601"/>
      <c r="X511" s="602"/>
    </row>
    <row r="512">
      <c r="L512" s="601"/>
      <c r="X512" s="602"/>
    </row>
    <row r="513">
      <c r="L513" s="601"/>
      <c r="X513" s="602"/>
    </row>
    <row r="514">
      <c r="L514" s="601"/>
      <c r="X514" s="602"/>
    </row>
    <row r="515">
      <c r="L515" s="601"/>
      <c r="X515" s="602"/>
    </row>
    <row r="516">
      <c r="L516" s="601"/>
      <c r="X516" s="602"/>
    </row>
    <row r="517">
      <c r="L517" s="601"/>
      <c r="X517" s="602"/>
    </row>
    <row r="518">
      <c r="L518" s="601"/>
      <c r="X518" s="602"/>
    </row>
    <row r="519">
      <c r="L519" s="601"/>
      <c r="X519" s="602"/>
    </row>
    <row r="520">
      <c r="L520" s="601"/>
      <c r="X520" s="602"/>
    </row>
    <row r="521">
      <c r="L521" s="601"/>
      <c r="X521" s="602"/>
    </row>
    <row r="522">
      <c r="L522" s="601"/>
      <c r="X522" s="602"/>
    </row>
    <row r="523">
      <c r="L523" s="601"/>
      <c r="X523" s="602"/>
    </row>
    <row r="524">
      <c r="L524" s="601"/>
      <c r="X524" s="602"/>
    </row>
    <row r="525">
      <c r="L525" s="601"/>
      <c r="X525" s="602"/>
    </row>
    <row r="526">
      <c r="L526" s="601"/>
      <c r="X526" s="602"/>
    </row>
    <row r="527">
      <c r="L527" s="601"/>
      <c r="X527" s="602"/>
    </row>
    <row r="528">
      <c r="L528" s="601"/>
      <c r="X528" s="602"/>
    </row>
    <row r="529">
      <c r="L529" s="601"/>
      <c r="X529" s="602"/>
    </row>
    <row r="530">
      <c r="L530" s="601"/>
      <c r="X530" s="602"/>
    </row>
    <row r="531">
      <c r="L531" s="601"/>
      <c r="X531" s="602"/>
    </row>
    <row r="532">
      <c r="L532" s="601"/>
      <c r="X532" s="602"/>
    </row>
    <row r="533">
      <c r="L533" s="601"/>
      <c r="X533" s="602"/>
    </row>
    <row r="534">
      <c r="L534" s="601"/>
      <c r="X534" s="602"/>
    </row>
    <row r="535">
      <c r="L535" s="601"/>
      <c r="X535" s="602"/>
    </row>
    <row r="536">
      <c r="L536" s="601"/>
      <c r="X536" s="602"/>
    </row>
    <row r="537">
      <c r="L537" s="601"/>
      <c r="X537" s="602"/>
    </row>
    <row r="538">
      <c r="L538" s="601"/>
      <c r="X538" s="602"/>
    </row>
    <row r="539">
      <c r="L539" s="601"/>
      <c r="X539" s="602"/>
    </row>
    <row r="540">
      <c r="L540" s="601"/>
      <c r="X540" s="602"/>
    </row>
    <row r="541">
      <c r="L541" s="601"/>
      <c r="X541" s="602"/>
    </row>
    <row r="542">
      <c r="L542" s="601"/>
      <c r="X542" s="602"/>
    </row>
    <row r="543">
      <c r="L543" s="601"/>
      <c r="X543" s="602"/>
    </row>
    <row r="544">
      <c r="L544" s="601"/>
      <c r="X544" s="602"/>
    </row>
    <row r="545">
      <c r="L545" s="601"/>
      <c r="X545" s="602"/>
    </row>
    <row r="546">
      <c r="L546" s="601"/>
      <c r="X546" s="602"/>
    </row>
    <row r="547">
      <c r="L547" s="601"/>
      <c r="X547" s="602"/>
    </row>
    <row r="548">
      <c r="L548" s="601"/>
      <c r="X548" s="602"/>
    </row>
    <row r="549">
      <c r="L549" s="601"/>
      <c r="X549" s="602"/>
    </row>
    <row r="550">
      <c r="L550" s="601"/>
      <c r="X550" s="602"/>
    </row>
    <row r="551">
      <c r="L551" s="601"/>
      <c r="X551" s="602"/>
    </row>
    <row r="552">
      <c r="L552" s="601"/>
      <c r="X552" s="602"/>
    </row>
    <row r="553">
      <c r="L553" s="601"/>
      <c r="X553" s="602"/>
    </row>
    <row r="554">
      <c r="L554" s="601"/>
      <c r="X554" s="602"/>
    </row>
    <row r="555">
      <c r="L555" s="601"/>
      <c r="X555" s="602"/>
    </row>
    <row r="556">
      <c r="L556" s="601"/>
      <c r="X556" s="602"/>
    </row>
    <row r="557">
      <c r="L557" s="601"/>
      <c r="X557" s="602"/>
    </row>
    <row r="558">
      <c r="L558" s="601"/>
      <c r="X558" s="602"/>
    </row>
    <row r="559">
      <c r="L559" s="601"/>
      <c r="X559" s="602"/>
    </row>
    <row r="560">
      <c r="L560" s="601"/>
      <c r="X560" s="602"/>
    </row>
    <row r="561">
      <c r="L561" s="601"/>
      <c r="X561" s="602"/>
    </row>
    <row r="562">
      <c r="L562" s="601"/>
      <c r="X562" s="602"/>
    </row>
    <row r="563">
      <c r="L563" s="601"/>
      <c r="X563" s="602"/>
    </row>
    <row r="564">
      <c r="L564" s="601"/>
      <c r="X564" s="602"/>
    </row>
    <row r="565">
      <c r="L565" s="601"/>
      <c r="X565" s="602"/>
    </row>
    <row r="566">
      <c r="L566" s="601"/>
      <c r="X566" s="602"/>
    </row>
    <row r="567">
      <c r="L567" s="601"/>
      <c r="X567" s="602"/>
    </row>
    <row r="568">
      <c r="L568" s="601"/>
      <c r="X568" s="602"/>
    </row>
    <row r="569">
      <c r="L569" s="601"/>
      <c r="X569" s="602"/>
    </row>
    <row r="570">
      <c r="L570" s="601"/>
      <c r="X570" s="602"/>
    </row>
    <row r="571">
      <c r="L571" s="601"/>
      <c r="X571" s="602"/>
    </row>
    <row r="572">
      <c r="L572" s="601"/>
      <c r="X572" s="602"/>
    </row>
    <row r="573">
      <c r="L573" s="601"/>
      <c r="X573" s="602"/>
    </row>
    <row r="574">
      <c r="L574" s="601"/>
      <c r="X574" s="602"/>
    </row>
    <row r="575">
      <c r="L575" s="601"/>
      <c r="X575" s="602"/>
    </row>
    <row r="576">
      <c r="L576" s="601"/>
      <c r="X576" s="602"/>
    </row>
    <row r="577">
      <c r="L577" s="601"/>
      <c r="X577" s="602"/>
    </row>
    <row r="578">
      <c r="L578" s="601"/>
      <c r="X578" s="602"/>
    </row>
    <row r="579">
      <c r="L579" s="601"/>
      <c r="X579" s="602"/>
    </row>
    <row r="580">
      <c r="L580" s="601"/>
      <c r="X580" s="602"/>
    </row>
    <row r="581">
      <c r="L581" s="601"/>
      <c r="X581" s="602"/>
    </row>
    <row r="582">
      <c r="L582" s="601"/>
      <c r="X582" s="602"/>
    </row>
    <row r="583">
      <c r="L583" s="601"/>
      <c r="X583" s="602"/>
    </row>
    <row r="584">
      <c r="L584" s="601"/>
      <c r="X584" s="602"/>
    </row>
    <row r="585">
      <c r="L585" s="601"/>
      <c r="X585" s="602"/>
    </row>
    <row r="586">
      <c r="L586" s="601"/>
      <c r="X586" s="602"/>
    </row>
    <row r="587">
      <c r="L587" s="601"/>
      <c r="X587" s="602"/>
    </row>
    <row r="588">
      <c r="L588" s="601"/>
      <c r="X588" s="602"/>
    </row>
    <row r="589">
      <c r="L589" s="601"/>
      <c r="X589" s="602"/>
    </row>
    <row r="590">
      <c r="L590" s="601"/>
      <c r="X590" s="602"/>
    </row>
    <row r="591">
      <c r="L591" s="601"/>
      <c r="X591" s="602"/>
    </row>
    <row r="592">
      <c r="L592" s="601"/>
      <c r="X592" s="602"/>
    </row>
    <row r="593">
      <c r="L593" s="601"/>
      <c r="X593" s="602"/>
    </row>
    <row r="594">
      <c r="L594" s="601"/>
      <c r="X594" s="602"/>
    </row>
    <row r="595">
      <c r="L595" s="601"/>
      <c r="X595" s="602"/>
    </row>
    <row r="596">
      <c r="L596" s="601"/>
      <c r="X596" s="602"/>
    </row>
    <row r="597">
      <c r="L597" s="601"/>
      <c r="X597" s="602"/>
    </row>
    <row r="598">
      <c r="L598" s="601"/>
      <c r="X598" s="602"/>
    </row>
    <row r="599">
      <c r="L599" s="601"/>
      <c r="X599" s="602"/>
    </row>
    <row r="600">
      <c r="L600" s="601"/>
      <c r="X600" s="602"/>
    </row>
    <row r="601">
      <c r="L601" s="601"/>
      <c r="X601" s="602"/>
    </row>
    <row r="602">
      <c r="L602" s="601"/>
      <c r="X602" s="602"/>
    </row>
    <row r="603">
      <c r="L603" s="601"/>
      <c r="X603" s="602"/>
    </row>
    <row r="604">
      <c r="L604" s="601"/>
      <c r="X604" s="602"/>
    </row>
    <row r="605">
      <c r="L605" s="601"/>
      <c r="X605" s="602"/>
    </row>
    <row r="606">
      <c r="L606" s="601"/>
      <c r="X606" s="602"/>
    </row>
    <row r="607">
      <c r="L607" s="601"/>
      <c r="X607" s="602"/>
    </row>
    <row r="608">
      <c r="L608" s="601"/>
      <c r="X608" s="602"/>
    </row>
    <row r="609">
      <c r="L609" s="601"/>
      <c r="X609" s="602"/>
    </row>
    <row r="610">
      <c r="L610" s="601"/>
      <c r="X610" s="602"/>
    </row>
    <row r="611">
      <c r="L611" s="601"/>
      <c r="X611" s="602"/>
    </row>
    <row r="612">
      <c r="L612" s="601"/>
      <c r="X612" s="602"/>
    </row>
    <row r="613">
      <c r="L613" s="601"/>
      <c r="X613" s="602"/>
    </row>
    <row r="614">
      <c r="L614" s="601"/>
      <c r="X614" s="602"/>
    </row>
    <row r="615">
      <c r="L615" s="601"/>
      <c r="X615" s="602"/>
    </row>
    <row r="616">
      <c r="L616" s="601"/>
      <c r="X616" s="602"/>
    </row>
    <row r="617">
      <c r="L617" s="601"/>
      <c r="X617" s="602"/>
    </row>
    <row r="618">
      <c r="L618" s="601"/>
      <c r="X618" s="602"/>
    </row>
    <row r="619">
      <c r="L619" s="601"/>
      <c r="X619" s="602"/>
    </row>
    <row r="620">
      <c r="L620" s="601"/>
      <c r="X620" s="602"/>
    </row>
    <row r="621">
      <c r="L621" s="601"/>
      <c r="X621" s="602"/>
    </row>
    <row r="622">
      <c r="L622" s="601"/>
      <c r="X622" s="602"/>
    </row>
    <row r="623">
      <c r="L623" s="601"/>
      <c r="X623" s="602"/>
    </row>
    <row r="624">
      <c r="L624" s="601"/>
      <c r="X624" s="602"/>
    </row>
    <row r="625">
      <c r="L625" s="601"/>
      <c r="X625" s="602"/>
    </row>
    <row r="626">
      <c r="L626" s="601"/>
      <c r="X626" s="602"/>
    </row>
    <row r="627">
      <c r="L627" s="601"/>
      <c r="X627" s="602"/>
    </row>
    <row r="628">
      <c r="L628" s="601"/>
      <c r="X628" s="602"/>
    </row>
    <row r="629">
      <c r="L629" s="601"/>
      <c r="X629" s="602"/>
    </row>
    <row r="630">
      <c r="L630" s="601"/>
      <c r="X630" s="602"/>
    </row>
    <row r="631">
      <c r="L631" s="601"/>
      <c r="X631" s="602"/>
    </row>
    <row r="632">
      <c r="L632" s="601"/>
      <c r="X632" s="602"/>
    </row>
    <row r="633">
      <c r="L633" s="601"/>
      <c r="X633" s="602"/>
    </row>
    <row r="634">
      <c r="L634" s="601"/>
      <c r="X634" s="602"/>
    </row>
    <row r="635">
      <c r="L635" s="601"/>
      <c r="X635" s="602"/>
    </row>
    <row r="636">
      <c r="L636" s="601"/>
      <c r="X636" s="602"/>
    </row>
    <row r="637">
      <c r="L637" s="601"/>
      <c r="X637" s="602"/>
    </row>
    <row r="638">
      <c r="L638" s="601"/>
      <c r="X638" s="602"/>
    </row>
    <row r="639">
      <c r="L639" s="601"/>
      <c r="X639" s="602"/>
    </row>
    <row r="640">
      <c r="L640" s="601"/>
      <c r="X640" s="602"/>
    </row>
    <row r="641">
      <c r="L641" s="601"/>
      <c r="X641" s="602"/>
    </row>
    <row r="642">
      <c r="L642" s="601"/>
      <c r="X642" s="602"/>
    </row>
    <row r="643">
      <c r="L643" s="601"/>
      <c r="X643" s="602"/>
    </row>
    <row r="644">
      <c r="L644" s="601"/>
      <c r="X644" s="602"/>
    </row>
    <row r="645">
      <c r="L645" s="601"/>
      <c r="X645" s="602"/>
    </row>
    <row r="646">
      <c r="L646" s="601"/>
      <c r="X646" s="602"/>
    </row>
    <row r="647">
      <c r="L647" s="601"/>
      <c r="X647" s="602"/>
    </row>
    <row r="648">
      <c r="L648" s="601"/>
      <c r="X648" s="602"/>
    </row>
    <row r="649">
      <c r="L649" s="601"/>
      <c r="X649" s="602"/>
    </row>
    <row r="650">
      <c r="L650" s="601"/>
      <c r="X650" s="602"/>
    </row>
    <row r="651">
      <c r="L651" s="601"/>
      <c r="X651" s="602"/>
    </row>
    <row r="652">
      <c r="L652" s="601"/>
      <c r="X652" s="602"/>
    </row>
    <row r="653">
      <c r="L653" s="601"/>
      <c r="X653" s="602"/>
    </row>
    <row r="654">
      <c r="L654" s="601"/>
      <c r="X654" s="602"/>
    </row>
    <row r="655">
      <c r="L655" s="601"/>
      <c r="X655" s="602"/>
    </row>
    <row r="656">
      <c r="L656" s="601"/>
      <c r="X656" s="602"/>
    </row>
    <row r="657">
      <c r="L657" s="601"/>
      <c r="X657" s="602"/>
    </row>
    <row r="658">
      <c r="L658" s="601"/>
      <c r="X658" s="602"/>
    </row>
    <row r="659">
      <c r="L659" s="601"/>
      <c r="X659" s="602"/>
    </row>
    <row r="660">
      <c r="L660" s="601"/>
      <c r="X660" s="602"/>
    </row>
    <row r="661">
      <c r="L661" s="601"/>
      <c r="X661" s="602"/>
    </row>
    <row r="662">
      <c r="L662" s="601"/>
      <c r="X662" s="602"/>
    </row>
    <row r="663">
      <c r="L663" s="601"/>
      <c r="X663" s="602"/>
    </row>
    <row r="664">
      <c r="L664" s="601"/>
      <c r="X664" s="602"/>
    </row>
    <row r="665">
      <c r="L665" s="601"/>
      <c r="X665" s="602"/>
    </row>
    <row r="666">
      <c r="L666" s="601"/>
      <c r="X666" s="602"/>
    </row>
    <row r="667">
      <c r="L667" s="601"/>
      <c r="X667" s="602"/>
    </row>
    <row r="668">
      <c r="L668" s="601"/>
      <c r="X668" s="602"/>
    </row>
    <row r="669">
      <c r="L669" s="601"/>
      <c r="X669" s="602"/>
    </row>
    <row r="670">
      <c r="L670" s="601"/>
      <c r="X670" s="602"/>
    </row>
    <row r="671">
      <c r="L671" s="601"/>
      <c r="X671" s="602"/>
    </row>
    <row r="672">
      <c r="L672" s="601"/>
      <c r="X672" s="602"/>
    </row>
    <row r="673">
      <c r="L673" s="601"/>
      <c r="X673" s="602"/>
    </row>
    <row r="674">
      <c r="L674" s="601"/>
      <c r="X674" s="602"/>
    </row>
    <row r="675">
      <c r="L675" s="601"/>
      <c r="X675" s="602"/>
    </row>
    <row r="676">
      <c r="L676" s="601"/>
      <c r="X676" s="602"/>
    </row>
    <row r="677">
      <c r="L677" s="601"/>
      <c r="X677" s="602"/>
    </row>
    <row r="678">
      <c r="L678" s="601"/>
      <c r="X678" s="602"/>
    </row>
    <row r="679">
      <c r="L679" s="601"/>
      <c r="X679" s="602"/>
    </row>
    <row r="680">
      <c r="L680" s="601"/>
      <c r="X680" s="602"/>
    </row>
    <row r="681">
      <c r="L681" s="601"/>
      <c r="X681" s="602"/>
    </row>
    <row r="682">
      <c r="L682" s="601"/>
      <c r="X682" s="602"/>
    </row>
    <row r="683">
      <c r="L683" s="601"/>
      <c r="X683" s="602"/>
    </row>
    <row r="684">
      <c r="L684" s="601"/>
      <c r="X684" s="602"/>
    </row>
    <row r="685">
      <c r="L685" s="601"/>
      <c r="X685" s="602"/>
    </row>
    <row r="686">
      <c r="L686" s="601"/>
      <c r="X686" s="602"/>
    </row>
    <row r="687">
      <c r="L687" s="601"/>
      <c r="X687" s="602"/>
    </row>
    <row r="688">
      <c r="L688" s="601"/>
      <c r="X688" s="602"/>
    </row>
    <row r="689">
      <c r="L689" s="601"/>
      <c r="X689" s="602"/>
    </row>
    <row r="690">
      <c r="L690" s="601"/>
      <c r="X690" s="602"/>
    </row>
    <row r="691">
      <c r="L691" s="601"/>
      <c r="X691" s="602"/>
    </row>
    <row r="692">
      <c r="L692" s="601"/>
      <c r="X692" s="602"/>
    </row>
    <row r="693">
      <c r="L693" s="601"/>
      <c r="X693" s="602"/>
    </row>
    <row r="694">
      <c r="L694" s="601"/>
      <c r="X694" s="602"/>
    </row>
    <row r="695">
      <c r="L695" s="601"/>
      <c r="X695" s="602"/>
    </row>
    <row r="696">
      <c r="L696" s="601"/>
      <c r="X696" s="602"/>
    </row>
    <row r="697">
      <c r="L697" s="601"/>
      <c r="X697" s="602"/>
    </row>
    <row r="698">
      <c r="L698" s="601"/>
      <c r="X698" s="602"/>
    </row>
    <row r="699">
      <c r="L699" s="601"/>
      <c r="X699" s="602"/>
    </row>
    <row r="700">
      <c r="L700" s="601"/>
      <c r="X700" s="602"/>
    </row>
    <row r="701">
      <c r="L701" s="601"/>
      <c r="X701" s="602"/>
    </row>
    <row r="702">
      <c r="L702" s="601"/>
      <c r="X702" s="602"/>
    </row>
    <row r="703">
      <c r="L703" s="601"/>
      <c r="X703" s="602"/>
    </row>
    <row r="704">
      <c r="L704" s="601"/>
      <c r="X704" s="602"/>
    </row>
    <row r="705">
      <c r="L705" s="601"/>
      <c r="X705" s="602"/>
    </row>
    <row r="706">
      <c r="L706" s="601"/>
      <c r="X706" s="602"/>
    </row>
    <row r="707">
      <c r="L707" s="601"/>
      <c r="X707" s="602"/>
    </row>
    <row r="708">
      <c r="L708" s="601"/>
      <c r="X708" s="602"/>
    </row>
    <row r="709">
      <c r="L709" s="601"/>
      <c r="X709" s="602"/>
    </row>
    <row r="710">
      <c r="L710" s="601"/>
      <c r="X710" s="602"/>
    </row>
    <row r="711">
      <c r="L711" s="601"/>
      <c r="X711" s="602"/>
    </row>
    <row r="712">
      <c r="L712" s="601"/>
      <c r="X712" s="602"/>
    </row>
    <row r="713">
      <c r="L713" s="601"/>
      <c r="X713" s="602"/>
    </row>
    <row r="714">
      <c r="L714" s="601"/>
      <c r="X714" s="602"/>
    </row>
    <row r="715">
      <c r="L715" s="601"/>
      <c r="X715" s="602"/>
    </row>
    <row r="716">
      <c r="L716" s="601"/>
      <c r="X716" s="602"/>
    </row>
    <row r="717">
      <c r="L717" s="601"/>
      <c r="X717" s="602"/>
    </row>
    <row r="718">
      <c r="L718" s="601"/>
      <c r="X718" s="602"/>
    </row>
    <row r="719">
      <c r="L719" s="601"/>
      <c r="X719" s="602"/>
    </row>
    <row r="720">
      <c r="L720" s="601"/>
      <c r="X720" s="602"/>
    </row>
    <row r="721">
      <c r="L721" s="601"/>
      <c r="X721" s="602"/>
    </row>
    <row r="722">
      <c r="L722" s="601"/>
      <c r="X722" s="602"/>
    </row>
    <row r="723">
      <c r="L723" s="601"/>
      <c r="X723" s="602"/>
    </row>
    <row r="724">
      <c r="L724" s="601"/>
      <c r="X724" s="602"/>
    </row>
    <row r="725">
      <c r="L725" s="601"/>
      <c r="X725" s="602"/>
    </row>
    <row r="726">
      <c r="L726" s="601"/>
      <c r="X726" s="602"/>
    </row>
    <row r="727">
      <c r="L727" s="601"/>
      <c r="X727" s="602"/>
    </row>
    <row r="728">
      <c r="L728" s="601"/>
      <c r="X728" s="602"/>
    </row>
    <row r="729">
      <c r="L729" s="601"/>
      <c r="X729" s="602"/>
    </row>
    <row r="730">
      <c r="L730" s="601"/>
      <c r="X730" s="602"/>
    </row>
    <row r="731">
      <c r="L731" s="601"/>
      <c r="X731" s="602"/>
    </row>
    <row r="732">
      <c r="L732" s="601"/>
      <c r="X732" s="602"/>
    </row>
    <row r="733">
      <c r="L733" s="601"/>
      <c r="X733" s="602"/>
    </row>
    <row r="734">
      <c r="L734" s="601"/>
      <c r="X734" s="602"/>
    </row>
    <row r="735">
      <c r="L735" s="601"/>
      <c r="X735" s="602"/>
    </row>
    <row r="736">
      <c r="L736" s="601"/>
      <c r="X736" s="602"/>
    </row>
    <row r="737">
      <c r="L737" s="601"/>
      <c r="X737" s="602"/>
    </row>
    <row r="738">
      <c r="L738" s="601"/>
      <c r="X738" s="602"/>
    </row>
    <row r="739">
      <c r="L739" s="601"/>
      <c r="X739" s="602"/>
    </row>
    <row r="740">
      <c r="L740" s="601"/>
      <c r="X740" s="602"/>
    </row>
    <row r="741">
      <c r="L741" s="601"/>
      <c r="X741" s="602"/>
    </row>
    <row r="742">
      <c r="L742" s="601"/>
      <c r="X742" s="602"/>
    </row>
    <row r="743">
      <c r="L743" s="601"/>
      <c r="X743" s="602"/>
    </row>
    <row r="744">
      <c r="L744" s="601"/>
      <c r="X744" s="602"/>
    </row>
    <row r="745">
      <c r="L745" s="601"/>
      <c r="X745" s="602"/>
    </row>
    <row r="746">
      <c r="L746" s="601"/>
      <c r="X746" s="602"/>
    </row>
    <row r="747">
      <c r="L747" s="601"/>
      <c r="X747" s="602"/>
    </row>
    <row r="748">
      <c r="L748" s="601"/>
      <c r="X748" s="602"/>
    </row>
    <row r="749">
      <c r="L749" s="601"/>
      <c r="X749" s="602"/>
    </row>
    <row r="750">
      <c r="L750" s="601"/>
      <c r="X750" s="602"/>
    </row>
    <row r="751">
      <c r="L751" s="601"/>
      <c r="X751" s="602"/>
    </row>
    <row r="752">
      <c r="L752" s="601"/>
      <c r="X752" s="602"/>
    </row>
    <row r="753">
      <c r="L753" s="601"/>
      <c r="X753" s="602"/>
    </row>
    <row r="754">
      <c r="L754" s="601"/>
      <c r="X754" s="602"/>
    </row>
    <row r="755">
      <c r="L755" s="601"/>
      <c r="X755" s="602"/>
    </row>
    <row r="756">
      <c r="L756" s="601"/>
      <c r="X756" s="602"/>
    </row>
    <row r="757">
      <c r="L757" s="601"/>
      <c r="X757" s="602"/>
    </row>
    <row r="758">
      <c r="L758" s="601"/>
      <c r="X758" s="602"/>
    </row>
    <row r="759">
      <c r="L759" s="601"/>
      <c r="X759" s="602"/>
    </row>
    <row r="760">
      <c r="L760" s="601"/>
      <c r="X760" s="602"/>
    </row>
    <row r="761">
      <c r="L761" s="601"/>
      <c r="X761" s="602"/>
    </row>
    <row r="762">
      <c r="L762" s="601"/>
      <c r="X762" s="602"/>
    </row>
    <row r="763">
      <c r="L763" s="601"/>
      <c r="X763" s="602"/>
    </row>
    <row r="764">
      <c r="L764" s="601"/>
      <c r="X764" s="602"/>
    </row>
    <row r="765">
      <c r="L765" s="601"/>
      <c r="X765" s="602"/>
    </row>
    <row r="766">
      <c r="L766" s="601"/>
      <c r="X766" s="602"/>
    </row>
    <row r="767">
      <c r="L767" s="601"/>
      <c r="X767" s="602"/>
    </row>
    <row r="768">
      <c r="L768" s="601"/>
      <c r="X768" s="602"/>
    </row>
    <row r="769">
      <c r="L769" s="601"/>
      <c r="X769" s="602"/>
    </row>
    <row r="770">
      <c r="L770" s="601"/>
      <c r="X770" s="602"/>
    </row>
    <row r="771">
      <c r="L771" s="601"/>
      <c r="X771" s="602"/>
    </row>
    <row r="772">
      <c r="L772" s="601"/>
      <c r="X772" s="602"/>
    </row>
    <row r="773">
      <c r="L773" s="601"/>
      <c r="X773" s="602"/>
    </row>
    <row r="774">
      <c r="L774" s="601"/>
      <c r="X774" s="602"/>
    </row>
    <row r="775">
      <c r="L775" s="601"/>
      <c r="X775" s="602"/>
    </row>
    <row r="776">
      <c r="L776" s="601"/>
      <c r="X776" s="602"/>
    </row>
    <row r="777">
      <c r="L777" s="601"/>
      <c r="X777" s="602"/>
    </row>
    <row r="778">
      <c r="L778" s="601"/>
      <c r="X778" s="602"/>
    </row>
    <row r="779">
      <c r="L779" s="601"/>
      <c r="X779" s="602"/>
    </row>
    <row r="780">
      <c r="L780" s="601"/>
      <c r="X780" s="602"/>
    </row>
    <row r="781">
      <c r="L781" s="601"/>
      <c r="X781" s="602"/>
    </row>
    <row r="782">
      <c r="L782" s="601"/>
      <c r="X782" s="602"/>
    </row>
    <row r="783">
      <c r="L783" s="601"/>
      <c r="X783" s="602"/>
    </row>
    <row r="784">
      <c r="L784" s="601"/>
      <c r="X784" s="602"/>
    </row>
    <row r="785">
      <c r="L785" s="601"/>
      <c r="X785" s="602"/>
    </row>
    <row r="786">
      <c r="L786" s="601"/>
      <c r="X786" s="602"/>
    </row>
    <row r="787">
      <c r="L787" s="601"/>
      <c r="X787" s="602"/>
    </row>
    <row r="788">
      <c r="L788" s="601"/>
      <c r="X788" s="602"/>
    </row>
    <row r="789">
      <c r="L789" s="601"/>
      <c r="X789" s="602"/>
    </row>
    <row r="790">
      <c r="L790" s="601"/>
      <c r="X790" s="602"/>
    </row>
    <row r="791">
      <c r="L791" s="601"/>
      <c r="X791" s="602"/>
    </row>
    <row r="792">
      <c r="L792" s="601"/>
      <c r="X792" s="602"/>
    </row>
    <row r="793">
      <c r="L793" s="601"/>
      <c r="X793" s="602"/>
    </row>
    <row r="794">
      <c r="L794" s="601"/>
      <c r="X794" s="602"/>
    </row>
    <row r="795">
      <c r="L795" s="601"/>
      <c r="X795" s="602"/>
    </row>
    <row r="796">
      <c r="L796" s="601"/>
      <c r="X796" s="602"/>
    </row>
    <row r="797">
      <c r="L797" s="601"/>
      <c r="X797" s="602"/>
    </row>
    <row r="798">
      <c r="L798" s="601"/>
      <c r="X798" s="602"/>
    </row>
    <row r="799">
      <c r="L799" s="601"/>
      <c r="X799" s="602"/>
    </row>
    <row r="800">
      <c r="L800" s="601"/>
      <c r="X800" s="602"/>
    </row>
    <row r="801">
      <c r="L801" s="601"/>
      <c r="X801" s="602"/>
    </row>
    <row r="802">
      <c r="L802" s="601"/>
      <c r="X802" s="602"/>
    </row>
    <row r="803">
      <c r="L803" s="601"/>
      <c r="X803" s="602"/>
    </row>
    <row r="804">
      <c r="L804" s="601"/>
      <c r="X804" s="602"/>
    </row>
    <row r="805">
      <c r="L805" s="601"/>
      <c r="X805" s="602"/>
    </row>
    <row r="806">
      <c r="L806" s="601"/>
      <c r="X806" s="602"/>
    </row>
    <row r="807">
      <c r="L807" s="601"/>
      <c r="X807" s="602"/>
    </row>
    <row r="808">
      <c r="L808" s="601"/>
      <c r="X808" s="602"/>
    </row>
    <row r="809">
      <c r="L809" s="601"/>
      <c r="X809" s="602"/>
    </row>
    <row r="810">
      <c r="L810" s="601"/>
      <c r="X810" s="602"/>
    </row>
    <row r="811">
      <c r="L811" s="601"/>
      <c r="X811" s="602"/>
    </row>
    <row r="812">
      <c r="L812" s="601"/>
      <c r="X812" s="602"/>
    </row>
    <row r="813">
      <c r="L813" s="601"/>
      <c r="X813" s="602"/>
    </row>
    <row r="814">
      <c r="L814" s="601"/>
      <c r="X814" s="602"/>
    </row>
    <row r="815">
      <c r="L815" s="601"/>
      <c r="X815" s="602"/>
    </row>
    <row r="816">
      <c r="L816" s="601"/>
      <c r="X816" s="602"/>
    </row>
    <row r="817">
      <c r="L817" s="601"/>
      <c r="X817" s="602"/>
    </row>
    <row r="818">
      <c r="L818" s="601"/>
      <c r="X818" s="602"/>
    </row>
    <row r="819">
      <c r="L819" s="601"/>
      <c r="X819" s="602"/>
    </row>
    <row r="820">
      <c r="L820" s="601"/>
      <c r="X820" s="602"/>
    </row>
    <row r="821">
      <c r="L821" s="601"/>
      <c r="X821" s="602"/>
    </row>
    <row r="822">
      <c r="L822" s="601"/>
      <c r="X822" s="602"/>
    </row>
    <row r="823">
      <c r="L823" s="601"/>
      <c r="X823" s="602"/>
    </row>
    <row r="824">
      <c r="L824" s="601"/>
      <c r="X824" s="602"/>
    </row>
    <row r="825">
      <c r="L825" s="601"/>
      <c r="X825" s="602"/>
    </row>
    <row r="826">
      <c r="L826" s="601"/>
      <c r="X826" s="602"/>
    </row>
    <row r="827">
      <c r="L827" s="601"/>
      <c r="X827" s="602"/>
    </row>
    <row r="828">
      <c r="L828" s="601"/>
      <c r="X828" s="602"/>
    </row>
    <row r="829">
      <c r="L829" s="601"/>
      <c r="X829" s="602"/>
    </row>
    <row r="830">
      <c r="L830" s="601"/>
      <c r="X830" s="602"/>
    </row>
    <row r="831">
      <c r="L831" s="601"/>
      <c r="X831" s="602"/>
    </row>
    <row r="832">
      <c r="L832" s="601"/>
      <c r="X832" s="602"/>
    </row>
    <row r="833">
      <c r="L833" s="601"/>
      <c r="X833" s="602"/>
    </row>
    <row r="834">
      <c r="L834" s="601"/>
      <c r="X834" s="602"/>
    </row>
    <row r="835">
      <c r="L835" s="601"/>
      <c r="X835" s="602"/>
    </row>
    <row r="836">
      <c r="L836" s="601"/>
      <c r="X836" s="602"/>
    </row>
    <row r="837">
      <c r="L837" s="601"/>
      <c r="X837" s="602"/>
    </row>
    <row r="838">
      <c r="L838" s="601"/>
      <c r="X838" s="602"/>
    </row>
    <row r="839">
      <c r="L839" s="601"/>
      <c r="X839" s="602"/>
    </row>
    <row r="840">
      <c r="L840" s="601"/>
      <c r="X840" s="602"/>
    </row>
    <row r="841">
      <c r="L841" s="601"/>
      <c r="X841" s="602"/>
    </row>
    <row r="842">
      <c r="L842" s="601"/>
      <c r="X842" s="602"/>
    </row>
    <row r="843">
      <c r="L843" s="601"/>
      <c r="X843" s="602"/>
    </row>
    <row r="844">
      <c r="L844" s="601"/>
      <c r="X844" s="602"/>
    </row>
    <row r="845">
      <c r="L845" s="601"/>
      <c r="X845" s="602"/>
    </row>
    <row r="846">
      <c r="L846" s="601"/>
      <c r="X846" s="602"/>
    </row>
    <row r="847">
      <c r="L847" s="601"/>
      <c r="X847" s="602"/>
    </row>
    <row r="848">
      <c r="L848" s="601"/>
      <c r="X848" s="602"/>
    </row>
    <row r="849">
      <c r="L849" s="601"/>
      <c r="X849" s="602"/>
    </row>
    <row r="850">
      <c r="L850" s="601"/>
      <c r="X850" s="602"/>
    </row>
    <row r="851">
      <c r="L851" s="601"/>
      <c r="X851" s="602"/>
    </row>
    <row r="852">
      <c r="L852" s="601"/>
      <c r="X852" s="602"/>
    </row>
    <row r="853">
      <c r="L853" s="601"/>
      <c r="X853" s="602"/>
    </row>
    <row r="854">
      <c r="L854" s="601"/>
      <c r="X854" s="602"/>
    </row>
    <row r="855">
      <c r="L855" s="601"/>
      <c r="X855" s="602"/>
    </row>
    <row r="856">
      <c r="L856" s="601"/>
      <c r="X856" s="602"/>
    </row>
    <row r="857">
      <c r="L857" s="601"/>
      <c r="X857" s="602"/>
    </row>
    <row r="858">
      <c r="L858" s="601"/>
      <c r="X858" s="602"/>
    </row>
    <row r="859">
      <c r="L859" s="601"/>
      <c r="X859" s="602"/>
    </row>
    <row r="860">
      <c r="L860" s="601"/>
      <c r="X860" s="602"/>
    </row>
    <row r="861">
      <c r="L861" s="601"/>
      <c r="X861" s="602"/>
    </row>
    <row r="862">
      <c r="L862" s="601"/>
      <c r="X862" s="602"/>
    </row>
    <row r="863">
      <c r="L863" s="601"/>
      <c r="X863" s="602"/>
    </row>
    <row r="864">
      <c r="L864" s="601"/>
      <c r="X864" s="602"/>
    </row>
    <row r="865">
      <c r="L865" s="601"/>
      <c r="X865" s="602"/>
    </row>
    <row r="866">
      <c r="L866" s="601"/>
      <c r="X866" s="602"/>
    </row>
    <row r="867">
      <c r="L867" s="601"/>
      <c r="X867" s="602"/>
    </row>
    <row r="868">
      <c r="L868" s="601"/>
      <c r="X868" s="602"/>
    </row>
    <row r="869">
      <c r="L869" s="601"/>
      <c r="X869" s="602"/>
    </row>
    <row r="870">
      <c r="L870" s="601"/>
      <c r="X870" s="602"/>
    </row>
    <row r="871">
      <c r="L871" s="601"/>
      <c r="X871" s="602"/>
    </row>
    <row r="872">
      <c r="L872" s="601"/>
      <c r="X872" s="602"/>
    </row>
    <row r="873">
      <c r="L873" s="601"/>
      <c r="X873" s="602"/>
    </row>
    <row r="874">
      <c r="L874" s="601"/>
      <c r="X874" s="602"/>
    </row>
    <row r="875">
      <c r="L875" s="601"/>
      <c r="X875" s="602"/>
    </row>
    <row r="876">
      <c r="L876" s="601"/>
      <c r="X876" s="602"/>
    </row>
    <row r="877">
      <c r="L877" s="601"/>
      <c r="X877" s="602"/>
    </row>
    <row r="878">
      <c r="L878" s="601"/>
      <c r="X878" s="602"/>
    </row>
    <row r="879">
      <c r="L879" s="601"/>
      <c r="X879" s="602"/>
    </row>
    <row r="880">
      <c r="L880" s="601"/>
      <c r="X880" s="602"/>
    </row>
    <row r="881">
      <c r="L881" s="601"/>
      <c r="X881" s="602"/>
    </row>
    <row r="882">
      <c r="L882" s="601"/>
      <c r="X882" s="602"/>
    </row>
    <row r="883">
      <c r="L883" s="601"/>
      <c r="X883" s="602"/>
    </row>
    <row r="884">
      <c r="L884" s="601"/>
      <c r="X884" s="602"/>
    </row>
    <row r="885">
      <c r="L885" s="601"/>
      <c r="X885" s="602"/>
    </row>
    <row r="886">
      <c r="L886" s="601"/>
      <c r="X886" s="602"/>
    </row>
    <row r="887">
      <c r="L887" s="601"/>
      <c r="X887" s="602"/>
    </row>
    <row r="888">
      <c r="L888" s="601"/>
      <c r="X888" s="602"/>
    </row>
    <row r="889">
      <c r="L889" s="601"/>
      <c r="X889" s="602"/>
    </row>
    <row r="890">
      <c r="L890" s="601"/>
      <c r="X890" s="602"/>
    </row>
    <row r="891">
      <c r="L891" s="601"/>
      <c r="X891" s="602"/>
    </row>
    <row r="892">
      <c r="L892" s="601"/>
      <c r="X892" s="602"/>
    </row>
    <row r="893">
      <c r="L893" s="601"/>
      <c r="X893" s="602"/>
    </row>
    <row r="894">
      <c r="L894" s="601"/>
      <c r="X894" s="602"/>
    </row>
    <row r="895">
      <c r="L895" s="601"/>
      <c r="X895" s="602"/>
    </row>
    <row r="896">
      <c r="L896" s="601"/>
      <c r="X896" s="602"/>
    </row>
    <row r="897">
      <c r="L897" s="601"/>
      <c r="X897" s="602"/>
    </row>
    <row r="898">
      <c r="L898" s="601"/>
      <c r="X898" s="602"/>
    </row>
    <row r="899">
      <c r="L899" s="601"/>
      <c r="X899" s="602"/>
    </row>
    <row r="900">
      <c r="L900" s="601"/>
      <c r="X900" s="602"/>
    </row>
    <row r="901">
      <c r="L901" s="601"/>
      <c r="X901" s="602"/>
    </row>
    <row r="902">
      <c r="L902" s="601"/>
      <c r="X902" s="602"/>
    </row>
    <row r="903">
      <c r="L903" s="601"/>
      <c r="X903" s="602"/>
    </row>
    <row r="904">
      <c r="L904" s="601"/>
      <c r="X904" s="602"/>
    </row>
    <row r="905">
      <c r="L905" s="601"/>
      <c r="X905" s="602"/>
    </row>
    <row r="906">
      <c r="L906" s="601"/>
      <c r="X906" s="602"/>
    </row>
    <row r="907">
      <c r="L907" s="601"/>
      <c r="X907" s="602"/>
    </row>
    <row r="908">
      <c r="L908" s="601"/>
      <c r="X908" s="602"/>
    </row>
    <row r="909">
      <c r="L909" s="601"/>
      <c r="X909" s="602"/>
    </row>
    <row r="910">
      <c r="L910" s="601"/>
      <c r="X910" s="602"/>
    </row>
    <row r="911">
      <c r="L911" s="601"/>
      <c r="X911" s="602"/>
    </row>
    <row r="912">
      <c r="L912" s="601"/>
      <c r="X912" s="602"/>
    </row>
    <row r="913">
      <c r="L913" s="601"/>
      <c r="X913" s="602"/>
    </row>
    <row r="914">
      <c r="L914" s="601"/>
      <c r="X914" s="602"/>
    </row>
    <row r="915">
      <c r="L915" s="601"/>
      <c r="X915" s="602"/>
    </row>
    <row r="916">
      <c r="L916" s="601"/>
      <c r="X916" s="602"/>
    </row>
    <row r="917">
      <c r="L917" s="601"/>
      <c r="X917" s="602"/>
    </row>
    <row r="918">
      <c r="L918" s="601"/>
      <c r="X918" s="602"/>
    </row>
    <row r="919">
      <c r="L919" s="601"/>
      <c r="X919" s="602"/>
    </row>
    <row r="920">
      <c r="L920" s="601"/>
      <c r="X920" s="602"/>
    </row>
    <row r="921">
      <c r="L921" s="601"/>
      <c r="X921" s="602"/>
    </row>
    <row r="922">
      <c r="L922" s="601"/>
      <c r="X922" s="602"/>
    </row>
    <row r="923">
      <c r="L923" s="601"/>
      <c r="X923" s="602"/>
    </row>
    <row r="924">
      <c r="L924" s="601"/>
      <c r="X924" s="602"/>
    </row>
    <row r="925">
      <c r="L925" s="601"/>
      <c r="X925" s="602"/>
    </row>
    <row r="926">
      <c r="L926" s="601"/>
      <c r="X926" s="602"/>
    </row>
    <row r="927">
      <c r="L927" s="601"/>
      <c r="X927" s="602"/>
    </row>
    <row r="928">
      <c r="L928" s="601"/>
      <c r="X928" s="602"/>
    </row>
    <row r="929">
      <c r="L929" s="601"/>
      <c r="X929" s="602"/>
    </row>
    <row r="930">
      <c r="L930" s="601"/>
      <c r="X930" s="602"/>
    </row>
    <row r="931">
      <c r="L931" s="601"/>
      <c r="X931" s="602"/>
    </row>
    <row r="932">
      <c r="L932" s="601"/>
      <c r="X932" s="602"/>
    </row>
    <row r="933">
      <c r="L933" s="601"/>
      <c r="X933" s="602"/>
    </row>
    <row r="934">
      <c r="L934" s="601"/>
      <c r="X934" s="602"/>
    </row>
    <row r="935">
      <c r="L935" s="601"/>
      <c r="X935" s="602"/>
    </row>
    <row r="936">
      <c r="L936" s="601"/>
      <c r="X936" s="602"/>
    </row>
    <row r="937">
      <c r="L937" s="601"/>
      <c r="X937" s="602"/>
    </row>
    <row r="938">
      <c r="L938" s="601"/>
      <c r="X938" s="602"/>
    </row>
    <row r="939">
      <c r="L939" s="601"/>
      <c r="X939" s="602"/>
    </row>
    <row r="940">
      <c r="L940" s="601"/>
      <c r="X940" s="602"/>
    </row>
    <row r="941">
      <c r="L941" s="601"/>
      <c r="X941" s="602"/>
    </row>
    <row r="942">
      <c r="L942" s="601"/>
      <c r="X942" s="602"/>
    </row>
    <row r="943">
      <c r="L943" s="601"/>
      <c r="X943" s="602"/>
    </row>
    <row r="944">
      <c r="L944" s="601"/>
      <c r="X944" s="602"/>
    </row>
    <row r="945">
      <c r="L945" s="601"/>
      <c r="X945" s="602"/>
    </row>
    <row r="946">
      <c r="L946" s="601"/>
      <c r="X946" s="602"/>
    </row>
    <row r="947">
      <c r="L947" s="601"/>
      <c r="X947" s="602"/>
    </row>
    <row r="948">
      <c r="L948" s="601"/>
      <c r="X948" s="602"/>
    </row>
    <row r="949">
      <c r="L949" s="601"/>
      <c r="X949" s="602"/>
    </row>
    <row r="950">
      <c r="L950" s="601"/>
      <c r="X950" s="602"/>
    </row>
    <row r="951">
      <c r="L951" s="601"/>
      <c r="X951" s="602"/>
    </row>
    <row r="952">
      <c r="L952" s="601"/>
      <c r="X952" s="602"/>
    </row>
    <row r="953">
      <c r="L953" s="601"/>
      <c r="X953" s="602"/>
    </row>
    <row r="954">
      <c r="L954" s="601"/>
      <c r="X954" s="602"/>
    </row>
    <row r="955">
      <c r="L955" s="601"/>
      <c r="X955" s="602"/>
    </row>
    <row r="956">
      <c r="L956" s="601"/>
      <c r="X956" s="602"/>
    </row>
    <row r="957">
      <c r="L957" s="601"/>
      <c r="X957" s="602"/>
    </row>
    <row r="958">
      <c r="L958" s="601"/>
      <c r="X958" s="602"/>
    </row>
    <row r="959">
      <c r="L959" s="601"/>
      <c r="X959" s="602"/>
    </row>
    <row r="960">
      <c r="L960" s="601"/>
      <c r="X960" s="602"/>
    </row>
    <row r="961">
      <c r="L961" s="601"/>
      <c r="X961" s="602"/>
    </row>
    <row r="962">
      <c r="L962" s="601"/>
      <c r="X962" s="602"/>
    </row>
    <row r="963">
      <c r="L963" s="601"/>
      <c r="X963" s="602"/>
    </row>
    <row r="964">
      <c r="L964" s="601"/>
      <c r="X964" s="602"/>
    </row>
    <row r="965">
      <c r="L965" s="601"/>
      <c r="X965" s="602"/>
    </row>
    <row r="966">
      <c r="L966" s="601"/>
      <c r="X966" s="602"/>
    </row>
    <row r="967">
      <c r="L967" s="601"/>
      <c r="X967" s="602"/>
    </row>
    <row r="968">
      <c r="L968" s="601"/>
      <c r="X968" s="602"/>
    </row>
    <row r="969">
      <c r="L969" s="601"/>
      <c r="X969" s="602"/>
    </row>
    <row r="970">
      <c r="L970" s="601"/>
      <c r="X970" s="602"/>
    </row>
    <row r="971">
      <c r="L971" s="601"/>
      <c r="X971" s="602"/>
    </row>
    <row r="972">
      <c r="L972" s="601"/>
      <c r="X972" s="602"/>
    </row>
    <row r="973">
      <c r="L973" s="601"/>
      <c r="X973" s="602"/>
    </row>
    <row r="974">
      <c r="L974" s="601"/>
      <c r="X974" s="602"/>
    </row>
    <row r="975">
      <c r="L975" s="601"/>
      <c r="X975" s="602"/>
    </row>
    <row r="976">
      <c r="L976" s="601"/>
      <c r="X976" s="602"/>
    </row>
    <row r="977">
      <c r="L977" s="601"/>
      <c r="X977" s="602"/>
    </row>
    <row r="978">
      <c r="L978" s="601"/>
      <c r="X978" s="602"/>
    </row>
    <row r="979">
      <c r="L979" s="601"/>
      <c r="X979" s="602"/>
    </row>
    <row r="980">
      <c r="L980" s="601"/>
      <c r="X980" s="602"/>
    </row>
    <row r="981">
      <c r="L981" s="601"/>
      <c r="X981" s="602"/>
    </row>
    <row r="982">
      <c r="L982" s="601"/>
      <c r="X982" s="602"/>
    </row>
    <row r="983">
      <c r="L983" s="601"/>
      <c r="X983" s="602"/>
    </row>
    <row r="984">
      <c r="L984" s="601"/>
      <c r="X984" s="602"/>
    </row>
    <row r="985">
      <c r="L985" s="601"/>
      <c r="X985" s="602"/>
    </row>
    <row r="986">
      <c r="L986" s="601"/>
      <c r="X986" s="602"/>
    </row>
    <row r="987">
      <c r="L987" s="601"/>
      <c r="X987" s="602"/>
    </row>
    <row r="988">
      <c r="L988" s="601"/>
      <c r="X988" s="602"/>
    </row>
    <row r="989">
      <c r="L989" s="601"/>
      <c r="X989" s="602"/>
    </row>
    <row r="990">
      <c r="L990" s="601"/>
      <c r="X990" s="602"/>
    </row>
    <row r="991">
      <c r="L991" s="601"/>
      <c r="X991" s="602"/>
    </row>
    <row r="992">
      <c r="L992" s="601"/>
      <c r="X992" s="602"/>
    </row>
    <row r="993">
      <c r="L993" s="601"/>
      <c r="X993" s="602"/>
    </row>
    <row r="994">
      <c r="L994" s="601"/>
      <c r="X994" s="602"/>
    </row>
    <row r="995">
      <c r="L995" s="601"/>
      <c r="X995" s="602"/>
    </row>
    <row r="996">
      <c r="L996" s="601"/>
      <c r="X996" s="602"/>
    </row>
    <row r="997">
      <c r="L997" s="601"/>
      <c r="X997" s="602"/>
    </row>
    <row r="998">
      <c r="L998" s="601"/>
      <c r="X998" s="602"/>
    </row>
    <row r="999">
      <c r="L999" s="601"/>
      <c r="X999" s="602"/>
    </row>
    <row r="1000">
      <c r="L1000" s="601"/>
      <c r="X1000" s="602"/>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cols>
    <col customWidth="1" min="1" max="1" width="0.22"/>
    <col customWidth="1" min="2" max="2" width="34.33"/>
    <col customWidth="1" min="3" max="3" width="15.44"/>
    <col customWidth="1" min="4" max="4" width="12.33"/>
    <col customWidth="1" min="5" max="7" width="54.22"/>
    <col customWidth="1" min="8" max="8" width="49.22"/>
    <col customWidth="1" hidden="1" min="9" max="9" width="27.67"/>
    <col customWidth="1" hidden="1" min="10" max="10" width="17.67"/>
    <col customWidth="1" hidden="1" min="11" max="11" width="15.11"/>
    <col customWidth="1" hidden="1" min="12" max="12" width="7.33"/>
    <col customWidth="1" min="13" max="13" width="10.56"/>
    <col customWidth="1" min="14" max="19" width="12.22"/>
  </cols>
  <sheetData>
    <row r="1" ht="44.25" customHeight="1">
      <c r="A1" s="193"/>
      <c r="B1" s="603" t="s">
        <v>3</v>
      </c>
      <c r="C1" s="603" t="s">
        <v>840</v>
      </c>
      <c r="D1" s="603" t="s">
        <v>841</v>
      </c>
      <c r="E1" s="604" t="s">
        <v>394</v>
      </c>
      <c r="F1" s="603" t="s">
        <v>842</v>
      </c>
      <c r="G1" s="603" t="s">
        <v>843</v>
      </c>
      <c r="H1" s="603" t="s">
        <v>846</v>
      </c>
      <c r="I1" s="605" t="s">
        <v>844</v>
      </c>
      <c r="J1" s="606" t="s">
        <v>3583</v>
      </c>
      <c r="K1" s="606" t="s">
        <v>400</v>
      </c>
      <c r="L1" s="606" t="s">
        <v>854</v>
      </c>
      <c r="M1" s="607" t="s">
        <v>855</v>
      </c>
      <c r="N1" s="605" t="s">
        <v>3458</v>
      </c>
      <c r="O1" s="605" t="s">
        <v>3584</v>
      </c>
      <c r="P1" s="605" t="s">
        <v>3585</v>
      </c>
      <c r="Q1" s="605" t="s">
        <v>3444</v>
      </c>
      <c r="R1" s="605" t="s">
        <v>3586</v>
      </c>
      <c r="S1" s="605" t="s">
        <v>3459</v>
      </c>
      <c r="T1" s="608" t="s">
        <v>851</v>
      </c>
      <c r="U1" s="198" t="s">
        <v>852</v>
      </c>
      <c r="V1" s="608" t="s">
        <v>856</v>
      </c>
      <c r="W1" s="609" t="s">
        <v>826</v>
      </c>
      <c r="X1" s="200" t="s">
        <v>827</v>
      </c>
      <c r="Y1" s="200" t="s">
        <v>828</v>
      </c>
      <c r="Z1" s="200" t="s">
        <v>829</v>
      </c>
      <c r="AA1" s="609" t="s">
        <v>3587</v>
      </c>
      <c r="AB1" s="200" t="s">
        <v>3588</v>
      </c>
      <c r="AC1" s="200" t="s">
        <v>3589</v>
      </c>
      <c r="AD1" s="200" t="s">
        <v>3590</v>
      </c>
    </row>
    <row r="2" ht="74.25" customHeight="1">
      <c r="A2" s="221"/>
      <c r="B2" s="610" t="s">
        <v>3591</v>
      </c>
      <c r="C2" s="611" t="s">
        <v>3592</v>
      </c>
      <c r="D2" s="612" t="s">
        <v>3593</v>
      </c>
      <c r="E2" s="613" t="b">
        <v>1</v>
      </c>
      <c r="F2" s="614" t="s">
        <v>3592</v>
      </c>
      <c r="G2" s="614" t="s">
        <v>3594</v>
      </c>
      <c r="H2" s="615">
        <v>1.0</v>
      </c>
      <c r="I2" s="615" t="s">
        <v>3595</v>
      </c>
      <c r="J2" s="616"/>
      <c r="K2" s="617" t="s">
        <v>3596</v>
      </c>
      <c r="L2" s="617" t="s">
        <v>3597</v>
      </c>
      <c r="M2" s="618" t="s">
        <v>3598</v>
      </c>
      <c r="N2" s="619" t="s">
        <v>3483</v>
      </c>
      <c r="O2" s="620" t="s">
        <v>3599</v>
      </c>
      <c r="P2" s="621" t="s">
        <v>3600</v>
      </c>
      <c r="Q2" s="614">
        <v>0.0</v>
      </c>
      <c r="R2" s="614">
        <v>100.0</v>
      </c>
      <c r="S2" s="614" t="s">
        <v>3601</v>
      </c>
      <c r="T2" s="622">
        <v>0.07</v>
      </c>
      <c r="U2" s="623">
        <v>0.0</v>
      </c>
      <c r="V2" s="624" t="s">
        <v>3602</v>
      </c>
      <c r="W2" s="625">
        <f t="shared" ref="W2:W4" si="1">1/100</f>
        <v>0.01</v>
      </c>
      <c r="X2" s="626">
        <f t="shared" ref="X2:X4" si="2">7.25/100</f>
        <v>0.0725</v>
      </c>
      <c r="Y2" s="626">
        <f t="shared" ref="Y2:Y4" si="3">12/100</f>
        <v>0.12</v>
      </c>
      <c r="Z2" s="626">
        <f t="shared" ref="Z2:Z4" si="4">1/100</f>
        <v>0.01</v>
      </c>
      <c r="AA2" s="625" t="s">
        <v>3603</v>
      </c>
      <c r="AB2" s="626" t="s">
        <v>3604</v>
      </c>
      <c r="AC2" s="626" t="s">
        <v>3605</v>
      </c>
      <c r="AD2" s="626" t="s">
        <v>3606</v>
      </c>
    </row>
    <row r="3" ht="78.0" customHeight="1">
      <c r="A3" s="221"/>
      <c r="B3" s="627" t="s">
        <v>3607</v>
      </c>
      <c r="C3" s="611" t="s">
        <v>3608</v>
      </c>
      <c r="D3" s="611" t="s">
        <v>3609</v>
      </c>
      <c r="E3" s="613" t="b">
        <v>0</v>
      </c>
      <c r="F3" s="614" t="s">
        <v>3592</v>
      </c>
      <c r="G3" s="614" t="s">
        <v>3594</v>
      </c>
      <c r="H3" s="628">
        <v>2.0</v>
      </c>
      <c r="I3" s="629"/>
      <c r="J3" s="629"/>
      <c r="K3" s="617" t="s">
        <v>3596</v>
      </c>
      <c r="L3" s="617" t="s">
        <v>3597</v>
      </c>
      <c r="M3" s="618" t="s">
        <v>3610</v>
      </c>
      <c r="N3" s="619" t="s">
        <v>3483</v>
      </c>
      <c r="O3" s="620" t="s">
        <v>3599</v>
      </c>
      <c r="P3" s="621" t="s">
        <v>3600</v>
      </c>
      <c r="Q3" s="614">
        <v>0.0</v>
      </c>
      <c r="R3" s="614">
        <v>100.0</v>
      </c>
      <c r="S3" s="614" t="s">
        <v>3601</v>
      </c>
      <c r="T3" s="622">
        <v>0.07</v>
      </c>
      <c r="U3" s="623">
        <v>0.0</v>
      </c>
      <c r="V3" s="630" t="s">
        <v>3611</v>
      </c>
      <c r="W3" s="625">
        <f t="shared" si="1"/>
        <v>0.01</v>
      </c>
      <c r="X3" s="626">
        <f t="shared" si="2"/>
        <v>0.0725</v>
      </c>
      <c r="Y3" s="626">
        <f t="shared" si="3"/>
        <v>0.12</v>
      </c>
      <c r="Z3" s="626">
        <f t="shared" si="4"/>
        <v>0.01</v>
      </c>
      <c r="AA3" s="625" t="s">
        <v>3603</v>
      </c>
      <c r="AB3" s="626" t="s">
        <v>3604</v>
      </c>
      <c r="AC3" s="626" t="s">
        <v>3605</v>
      </c>
      <c r="AD3" s="626" t="s">
        <v>3606</v>
      </c>
    </row>
    <row r="4" ht="81.0" customHeight="1">
      <c r="A4" s="221"/>
      <c r="B4" s="627" t="s">
        <v>3607</v>
      </c>
      <c r="C4" s="611" t="s">
        <v>3612</v>
      </c>
      <c r="D4" s="611" t="s">
        <v>3613</v>
      </c>
      <c r="E4" s="613" t="b">
        <v>0</v>
      </c>
      <c r="F4" s="614" t="s">
        <v>3592</v>
      </c>
      <c r="G4" s="614" t="s">
        <v>3594</v>
      </c>
      <c r="H4" s="628">
        <v>3.0</v>
      </c>
      <c r="I4" s="629"/>
      <c r="J4" s="629"/>
      <c r="K4" s="617" t="s">
        <v>3596</v>
      </c>
      <c r="L4" s="617" t="s">
        <v>3597</v>
      </c>
      <c r="M4" s="618" t="s">
        <v>3614</v>
      </c>
      <c r="N4" s="619" t="s">
        <v>3483</v>
      </c>
      <c r="O4" s="620" t="s">
        <v>3599</v>
      </c>
      <c r="P4" s="621" t="s">
        <v>3600</v>
      </c>
      <c r="Q4" s="614">
        <v>0.0</v>
      </c>
      <c r="R4" s="614">
        <v>100.0</v>
      </c>
      <c r="S4" s="614" t="s">
        <v>3601</v>
      </c>
      <c r="T4" s="622">
        <v>0.07</v>
      </c>
      <c r="U4" s="623">
        <v>0.0</v>
      </c>
      <c r="V4" s="630" t="s">
        <v>3611</v>
      </c>
      <c r="W4" s="625">
        <f t="shared" si="1"/>
        <v>0.01</v>
      </c>
      <c r="X4" s="626">
        <f t="shared" si="2"/>
        <v>0.0725</v>
      </c>
      <c r="Y4" s="626">
        <f t="shared" si="3"/>
        <v>0.12</v>
      </c>
      <c r="Z4" s="626">
        <f t="shared" si="4"/>
        <v>0.01</v>
      </c>
      <c r="AA4" s="625" t="s">
        <v>3603</v>
      </c>
      <c r="AB4" s="626" t="s">
        <v>3604</v>
      </c>
      <c r="AC4" s="626" t="s">
        <v>3605</v>
      </c>
      <c r="AD4" s="626" t="s">
        <v>3606</v>
      </c>
    </row>
  </sheetData>
  <hyperlinks>
    <hyperlink r:id="rId2" ref="B2"/>
  </hyperlinks>
  <drawing r:id="rId3"/>
  <legacy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sheetData>
    <row r="1">
      <c r="A1" s="576" t="s">
        <v>1185</v>
      </c>
      <c r="B1" s="578" t="s">
        <v>394</v>
      </c>
      <c r="C1" s="577" t="s">
        <v>844</v>
      </c>
      <c r="D1" s="577" t="s">
        <v>843</v>
      </c>
      <c r="E1" s="577" t="s">
        <v>842</v>
      </c>
      <c r="F1" s="577" t="s">
        <v>846</v>
      </c>
      <c r="G1" s="577" t="s">
        <v>840</v>
      </c>
      <c r="H1" s="577" t="s">
        <v>841</v>
      </c>
      <c r="I1" s="577" t="s">
        <v>3441</v>
      </c>
      <c r="J1" s="577" t="s">
        <v>3442</v>
      </c>
      <c r="K1" s="577" t="s">
        <v>3443</v>
      </c>
      <c r="L1" s="577" t="s">
        <v>3445</v>
      </c>
      <c r="M1" s="577" t="s">
        <v>3446</v>
      </c>
      <c r="N1" s="577" t="s">
        <v>3450</v>
      </c>
      <c r="O1" s="578" t="s">
        <v>3615</v>
      </c>
      <c r="P1" s="577" t="s">
        <v>3451</v>
      </c>
      <c r="Q1" s="577" t="s">
        <v>3452</v>
      </c>
      <c r="R1" s="577" t="s">
        <v>3453</v>
      </c>
      <c r="S1" s="577" t="s">
        <v>3454</v>
      </c>
      <c r="T1" s="577" t="s">
        <v>3455</v>
      </c>
      <c r="U1" s="577" t="s">
        <v>3456</v>
      </c>
      <c r="V1" s="577" t="s">
        <v>3457</v>
      </c>
      <c r="W1" s="577" t="s">
        <v>3460</v>
      </c>
      <c r="X1" s="577" t="s">
        <v>851</v>
      </c>
      <c r="Y1" s="578" t="s">
        <v>852</v>
      </c>
      <c r="Z1" s="577" t="s">
        <v>3462</v>
      </c>
      <c r="AA1" s="577" t="s">
        <v>400</v>
      </c>
      <c r="AB1" s="577" t="s">
        <v>854</v>
      </c>
      <c r="AC1" s="577" t="s">
        <v>855</v>
      </c>
      <c r="AD1" s="577" t="s">
        <v>856</v>
      </c>
      <c r="AE1" s="578" t="s">
        <v>826</v>
      </c>
      <c r="AF1" s="631" t="s">
        <v>827</v>
      </c>
      <c r="AG1" s="631" t="s">
        <v>828</v>
      </c>
      <c r="AH1" s="631" t="s">
        <v>829</v>
      </c>
    </row>
    <row r="2" ht="72.0" customHeight="1">
      <c r="A2" s="632" t="s">
        <v>3616</v>
      </c>
      <c r="B2" s="633" t="b">
        <v>1</v>
      </c>
      <c r="C2" s="634" t="s">
        <v>3617</v>
      </c>
      <c r="D2" s="634" t="s">
        <v>3618</v>
      </c>
      <c r="E2" s="634" t="s">
        <v>3619</v>
      </c>
      <c r="F2" s="634">
        <v>1.0</v>
      </c>
      <c r="G2" s="634" t="s">
        <v>3620</v>
      </c>
      <c r="H2" s="634" t="s">
        <v>3621</v>
      </c>
      <c r="I2" s="634" t="s">
        <v>3622</v>
      </c>
      <c r="J2" s="633" t="s">
        <v>3623</v>
      </c>
      <c r="K2" s="633" t="s">
        <v>3624</v>
      </c>
      <c r="L2" s="634" t="s">
        <v>3625</v>
      </c>
      <c r="M2" s="635"/>
      <c r="N2" s="634" t="s">
        <v>3625</v>
      </c>
      <c r="O2" s="633" t="s">
        <v>3626</v>
      </c>
      <c r="P2" s="635"/>
      <c r="Q2" s="634" t="s">
        <v>3627</v>
      </c>
      <c r="R2" s="634" t="s">
        <v>3625</v>
      </c>
      <c r="S2" s="634" t="s">
        <v>3625</v>
      </c>
      <c r="T2" s="634" t="s">
        <v>3480</v>
      </c>
      <c r="U2" s="634" t="s">
        <v>3628</v>
      </c>
      <c r="V2" s="634" t="s">
        <v>3482</v>
      </c>
      <c r="W2" s="634" t="s">
        <v>3625</v>
      </c>
      <c r="X2" s="636">
        <v>29.95</v>
      </c>
      <c r="Y2" s="637">
        <v>0.0</v>
      </c>
      <c r="Z2" s="634" t="s">
        <v>3620</v>
      </c>
      <c r="AA2" s="633" t="s">
        <v>3629</v>
      </c>
      <c r="AB2" s="638" t="s">
        <v>3630</v>
      </c>
      <c r="AC2" s="633" t="s">
        <v>3631</v>
      </c>
      <c r="AD2" s="634" t="s">
        <v>3632</v>
      </c>
      <c r="AE2" s="633">
        <v>1.0</v>
      </c>
      <c r="AF2" s="633">
        <v>9.0</v>
      </c>
      <c r="AG2" s="633">
        <v>8.0</v>
      </c>
      <c r="AH2" s="633">
        <v>2.0</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cols>
    <col customWidth="1" min="2" max="2" width="30.11"/>
    <col customWidth="1" min="3" max="3" width="27.56"/>
    <col customWidth="1" min="4" max="7" width="24.33"/>
    <col customWidth="1" min="8" max="8" width="20.0"/>
    <col customWidth="1" min="9" max="9" width="38.11"/>
    <col customWidth="1" min="27" max="27" width="20.0"/>
    <col customWidth="1" min="38" max="38" width="17.44"/>
    <col customWidth="1" min="39" max="39" width="24.33"/>
  </cols>
  <sheetData>
    <row r="1" ht="37.5" customHeight="1">
      <c r="A1" s="639" t="s">
        <v>3633</v>
      </c>
      <c r="B1" s="640" t="s">
        <v>840</v>
      </c>
      <c r="C1" s="640" t="s">
        <v>841</v>
      </c>
      <c r="D1" s="578" t="s">
        <v>3634</v>
      </c>
      <c r="E1" s="578" t="s">
        <v>3462</v>
      </c>
      <c r="F1" s="577" t="s">
        <v>846</v>
      </c>
      <c r="G1" s="639" t="s">
        <v>394</v>
      </c>
      <c r="H1" s="639" t="s">
        <v>842</v>
      </c>
      <c r="I1" s="640" t="s">
        <v>844</v>
      </c>
      <c r="J1" s="640" t="s">
        <v>843</v>
      </c>
      <c r="K1" s="640" t="s">
        <v>851</v>
      </c>
      <c r="L1" s="640" t="s">
        <v>3442</v>
      </c>
      <c r="M1" s="640" t="s">
        <v>3443</v>
      </c>
      <c r="N1" s="639" t="s">
        <v>400</v>
      </c>
      <c r="O1" s="639" t="s">
        <v>826</v>
      </c>
      <c r="P1" s="639" t="s">
        <v>827</v>
      </c>
      <c r="Q1" s="639" t="s">
        <v>828</v>
      </c>
      <c r="R1" s="639" t="s">
        <v>829</v>
      </c>
      <c r="S1" s="577" t="s">
        <v>3444</v>
      </c>
      <c r="T1" s="577" t="s">
        <v>3445</v>
      </c>
      <c r="U1" s="577" t="s">
        <v>3446</v>
      </c>
      <c r="V1" s="577" t="s">
        <v>3447</v>
      </c>
      <c r="W1" s="577" t="s">
        <v>3448</v>
      </c>
      <c r="X1" s="577" t="s">
        <v>3449</v>
      </c>
      <c r="Y1" s="577" t="s">
        <v>3450</v>
      </c>
      <c r="Z1" s="577" t="s">
        <v>3451</v>
      </c>
      <c r="AA1" s="577" t="s">
        <v>3452</v>
      </c>
      <c r="AB1" s="577" t="s">
        <v>3453</v>
      </c>
      <c r="AC1" s="577" t="s">
        <v>3454</v>
      </c>
      <c r="AD1" s="577" t="s">
        <v>3455</v>
      </c>
      <c r="AE1" s="579" t="s">
        <v>3456</v>
      </c>
      <c r="AF1" s="577" t="s">
        <v>3457</v>
      </c>
      <c r="AG1" s="577" t="s">
        <v>3459</v>
      </c>
      <c r="AH1" s="577" t="s">
        <v>3460</v>
      </c>
      <c r="AI1" s="578" t="s">
        <v>852</v>
      </c>
      <c r="AJ1" s="577" t="s">
        <v>3462</v>
      </c>
      <c r="AK1" s="577" t="s">
        <v>854</v>
      </c>
      <c r="AL1" s="577" t="s">
        <v>855</v>
      </c>
      <c r="AM1" s="577" t="s">
        <v>856</v>
      </c>
      <c r="AN1" s="577" t="s">
        <v>1206</v>
      </c>
    </row>
    <row r="2" ht="37.5" customHeight="1">
      <c r="A2" s="632" t="s">
        <v>3616</v>
      </c>
      <c r="B2" s="633" t="s">
        <v>3635</v>
      </c>
      <c r="C2" s="633" t="s">
        <v>3636</v>
      </c>
      <c r="D2" s="583" t="s">
        <v>3468</v>
      </c>
      <c r="E2" s="633" t="s">
        <v>3486</v>
      </c>
      <c r="F2" s="641">
        <v>1.0</v>
      </c>
      <c r="G2" s="636" t="b">
        <v>1</v>
      </c>
      <c r="H2" s="634" t="s">
        <v>3465</v>
      </c>
      <c r="I2" s="634" t="s">
        <v>3466</v>
      </c>
      <c r="J2" s="634" t="s">
        <v>3467</v>
      </c>
      <c r="K2" s="636">
        <v>14.95</v>
      </c>
      <c r="L2" s="600" t="s">
        <v>3470</v>
      </c>
      <c r="M2" s="634" t="s">
        <v>3471</v>
      </c>
      <c r="N2" s="633" t="s">
        <v>3637</v>
      </c>
      <c r="O2" s="633">
        <v>0.8</v>
      </c>
      <c r="P2" s="633">
        <v>9.0</v>
      </c>
      <c r="Q2" s="633">
        <v>8.0</v>
      </c>
      <c r="R2" s="633">
        <v>2.0</v>
      </c>
      <c r="S2" s="583">
        <v>0.0</v>
      </c>
      <c r="T2" s="584" t="s">
        <v>3472</v>
      </c>
      <c r="U2" s="583" t="s">
        <v>3638</v>
      </c>
      <c r="V2" s="583" t="s">
        <v>3474</v>
      </c>
      <c r="W2" s="585"/>
      <c r="X2" s="583">
        <v>5.0</v>
      </c>
      <c r="Y2" s="586" t="s">
        <v>3475</v>
      </c>
      <c r="Z2" s="584" t="s">
        <v>3476</v>
      </c>
      <c r="AA2" s="583" t="s">
        <v>3477</v>
      </c>
      <c r="AB2" s="583" t="s">
        <v>3478</v>
      </c>
      <c r="AC2" s="583" t="s">
        <v>3479</v>
      </c>
      <c r="AD2" s="583" t="s">
        <v>3480</v>
      </c>
      <c r="AE2" s="587" t="s">
        <v>3481</v>
      </c>
      <c r="AF2" s="583" t="s">
        <v>3482</v>
      </c>
      <c r="AG2" s="583" t="s">
        <v>3484</v>
      </c>
      <c r="AH2" s="583" t="s">
        <v>3485</v>
      </c>
      <c r="AI2" s="589">
        <v>0.0</v>
      </c>
      <c r="AJ2" s="583" t="s">
        <v>3486</v>
      </c>
      <c r="AK2" s="633" t="s">
        <v>3637</v>
      </c>
      <c r="AL2" s="592" t="s">
        <v>3639</v>
      </c>
      <c r="AM2" s="593" t="s">
        <v>3489</v>
      </c>
      <c r="AN2" s="583" t="s">
        <v>3490</v>
      </c>
    </row>
    <row r="3" ht="37.5" customHeight="1">
      <c r="A3" s="632" t="s">
        <v>3616</v>
      </c>
      <c r="B3" s="633" t="s">
        <v>3640</v>
      </c>
      <c r="C3" s="633" t="s">
        <v>3641</v>
      </c>
      <c r="D3" s="583" t="s">
        <v>3493</v>
      </c>
      <c r="E3" s="633" t="s">
        <v>3496</v>
      </c>
      <c r="F3" s="641">
        <v>2.0</v>
      </c>
      <c r="G3" s="636" t="b">
        <v>1</v>
      </c>
      <c r="H3" s="634" t="s">
        <v>3492</v>
      </c>
      <c r="I3" s="634" t="s">
        <v>3466</v>
      </c>
      <c r="J3" s="634" t="s">
        <v>3467</v>
      </c>
      <c r="K3" s="636">
        <v>14.95</v>
      </c>
      <c r="L3" s="600" t="s">
        <v>3494</v>
      </c>
      <c r="M3" s="634" t="s">
        <v>3471</v>
      </c>
      <c r="N3" s="633" t="s">
        <v>3637</v>
      </c>
      <c r="O3" s="633">
        <v>0.8</v>
      </c>
      <c r="P3" s="633">
        <v>9.0</v>
      </c>
      <c r="Q3" s="633">
        <v>8.0</v>
      </c>
      <c r="R3" s="633">
        <v>2.0</v>
      </c>
      <c r="S3" s="583">
        <v>1.0</v>
      </c>
      <c r="T3" s="584" t="s">
        <v>3472</v>
      </c>
      <c r="U3" s="583" t="s">
        <v>3638</v>
      </c>
      <c r="V3" s="585"/>
      <c r="W3" s="585"/>
      <c r="X3" s="583">
        <v>5.0</v>
      </c>
      <c r="Y3" s="586" t="s">
        <v>3475</v>
      </c>
      <c r="Z3" s="584" t="s">
        <v>3476</v>
      </c>
      <c r="AA3" s="583" t="s">
        <v>3495</v>
      </c>
      <c r="AB3" s="583" t="s">
        <v>3478</v>
      </c>
      <c r="AC3" s="583" t="s">
        <v>3479</v>
      </c>
      <c r="AD3" s="583" t="s">
        <v>3480</v>
      </c>
      <c r="AE3" s="587" t="s">
        <v>3481</v>
      </c>
      <c r="AF3" s="583" t="s">
        <v>3482</v>
      </c>
      <c r="AG3" s="583" t="s">
        <v>3484</v>
      </c>
      <c r="AH3" s="583" t="s">
        <v>3485</v>
      </c>
      <c r="AI3" s="589">
        <v>0.0</v>
      </c>
      <c r="AJ3" s="583" t="s">
        <v>3496</v>
      </c>
      <c r="AK3" s="633" t="s">
        <v>3637</v>
      </c>
      <c r="AL3" s="592" t="s">
        <v>3639</v>
      </c>
      <c r="AM3" s="593" t="s">
        <v>3489</v>
      </c>
      <c r="AN3" s="597"/>
    </row>
    <row r="4" ht="54.75" customHeight="1">
      <c r="A4" s="632" t="s">
        <v>3616</v>
      </c>
      <c r="B4" s="633" t="s">
        <v>3642</v>
      </c>
      <c r="C4" s="633" t="s">
        <v>3643</v>
      </c>
      <c r="D4" s="583" t="s">
        <v>3521</v>
      </c>
      <c r="E4" s="633" t="s">
        <v>3517</v>
      </c>
      <c r="F4" s="641">
        <v>3.0</v>
      </c>
      <c r="G4" s="636" t="b">
        <v>1</v>
      </c>
      <c r="H4" s="634" t="s">
        <v>3518</v>
      </c>
      <c r="I4" s="634" t="s">
        <v>3519</v>
      </c>
      <c r="J4" s="634" t="s">
        <v>3520</v>
      </c>
      <c r="K4" s="636">
        <v>14.95</v>
      </c>
      <c r="L4" s="600" t="s">
        <v>3522</v>
      </c>
      <c r="M4" s="634" t="s">
        <v>3471</v>
      </c>
      <c r="N4" s="633" t="s">
        <v>3637</v>
      </c>
      <c r="O4" s="633">
        <v>0.8</v>
      </c>
      <c r="P4" s="633">
        <v>9.0</v>
      </c>
      <c r="Q4" s="633">
        <v>8.0</v>
      </c>
      <c r="R4" s="633">
        <v>2.0</v>
      </c>
      <c r="S4" s="583">
        <v>2.0</v>
      </c>
      <c r="T4" s="584" t="s">
        <v>3472</v>
      </c>
      <c r="U4" s="583" t="s">
        <v>3638</v>
      </c>
      <c r="V4" s="585"/>
      <c r="W4" s="585"/>
      <c r="X4" s="583">
        <v>5.0</v>
      </c>
      <c r="Y4" s="586" t="s">
        <v>3475</v>
      </c>
      <c r="Z4" s="584" t="s">
        <v>3476</v>
      </c>
      <c r="AA4" s="583" t="s">
        <v>3500</v>
      </c>
      <c r="AB4" s="583" t="s">
        <v>3478</v>
      </c>
      <c r="AC4" s="583" t="s">
        <v>3479</v>
      </c>
      <c r="AD4" s="583" t="s">
        <v>3480</v>
      </c>
      <c r="AE4" s="587" t="s">
        <v>3481</v>
      </c>
      <c r="AF4" s="583" t="s">
        <v>3482</v>
      </c>
      <c r="AG4" s="583" t="s">
        <v>3484</v>
      </c>
      <c r="AH4" s="583" t="s">
        <v>3485</v>
      </c>
      <c r="AI4" s="589">
        <v>0.0</v>
      </c>
      <c r="AJ4" s="583" t="s">
        <v>3501</v>
      </c>
      <c r="AK4" s="633" t="s">
        <v>3637</v>
      </c>
      <c r="AL4" s="592" t="s">
        <v>3639</v>
      </c>
      <c r="AM4" s="593" t="s">
        <v>3489</v>
      </c>
      <c r="AN4" s="597"/>
    </row>
    <row r="5" ht="37.5" customHeight="1">
      <c r="A5" s="632" t="s">
        <v>3616</v>
      </c>
      <c r="B5" s="633" t="s">
        <v>3644</v>
      </c>
      <c r="C5" s="633" t="s">
        <v>3645</v>
      </c>
      <c r="D5" s="583" t="s">
        <v>3529</v>
      </c>
      <c r="E5" s="633" t="s">
        <v>3527</v>
      </c>
      <c r="F5" s="641">
        <v>4.0</v>
      </c>
      <c r="G5" s="636" t="b">
        <v>1</v>
      </c>
      <c r="H5" s="634" t="s">
        <v>3528</v>
      </c>
      <c r="I5" s="634" t="s">
        <v>3519</v>
      </c>
      <c r="J5" s="634" t="s">
        <v>3520</v>
      </c>
      <c r="K5" s="636">
        <v>14.95</v>
      </c>
      <c r="L5" s="8" t="s">
        <v>3530</v>
      </c>
      <c r="M5" s="634" t="s">
        <v>3471</v>
      </c>
      <c r="N5" s="633" t="s">
        <v>3637</v>
      </c>
      <c r="O5" s="633">
        <v>0.8</v>
      </c>
      <c r="P5" s="633">
        <v>9.0</v>
      </c>
      <c r="Q5" s="633">
        <v>8.0</v>
      </c>
      <c r="R5" s="633">
        <v>2.0</v>
      </c>
      <c r="S5" s="583">
        <v>0.0</v>
      </c>
      <c r="T5" s="584" t="s">
        <v>3472</v>
      </c>
      <c r="U5" s="583" t="s">
        <v>3638</v>
      </c>
      <c r="V5" s="585"/>
      <c r="W5" s="585"/>
      <c r="X5" s="583">
        <v>5.0</v>
      </c>
      <c r="Y5" s="586" t="s">
        <v>3475</v>
      </c>
      <c r="Z5" s="584" t="s">
        <v>3476</v>
      </c>
      <c r="AA5" s="583" t="s">
        <v>3477</v>
      </c>
      <c r="AB5" s="583" t="s">
        <v>3478</v>
      </c>
      <c r="AC5" s="583" t="s">
        <v>3479</v>
      </c>
      <c r="AD5" s="583" t="s">
        <v>3509</v>
      </c>
      <c r="AE5" s="587" t="s">
        <v>3510</v>
      </c>
      <c r="AF5" s="583" t="s">
        <v>3482</v>
      </c>
      <c r="AG5" s="583" t="s">
        <v>3484</v>
      </c>
      <c r="AH5" s="583" t="s">
        <v>3485</v>
      </c>
      <c r="AI5" s="589">
        <v>0.0</v>
      </c>
      <c r="AJ5" s="583" t="s">
        <v>3511</v>
      </c>
      <c r="AK5" s="633" t="s">
        <v>3637</v>
      </c>
      <c r="AL5" s="592" t="s">
        <v>3639</v>
      </c>
      <c r="AM5" s="593" t="s">
        <v>3489</v>
      </c>
      <c r="AN5" s="597"/>
    </row>
    <row r="6" ht="37.5" customHeight="1">
      <c r="A6" s="632" t="s">
        <v>3616</v>
      </c>
      <c r="B6" s="633" t="s">
        <v>3646</v>
      </c>
      <c r="C6" s="633" t="s">
        <v>3647</v>
      </c>
      <c r="D6" s="583" t="s">
        <v>3534</v>
      </c>
      <c r="E6" s="633" t="s">
        <v>3532</v>
      </c>
      <c r="F6" s="641">
        <v>5.0</v>
      </c>
      <c r="G6" s="636" t="b">
        <v>1</v>
      </c>
      <c r="H6" s="634" t="s">
        <v>3533</v>
      </c>
      <c r="I6" s="634" t="s">
        <v>3519</v>
      </c>
      <c r="J6" s="634" t="s">
        <v>3520</v>
      </c>
      <c r="K6" s="636">
        <v>14.95</v>
      </c>
      <c r="L6" s="8" t="s">
        <v>3535</v>
      </c>
      <c r="M6" s="634" t="s">
        <v>3471</v>
      </c>
      <c r="N6" s="633" t="s">
        <v>3637</v>
      </c>
      <c r="O6" s="633">
        <v>0.8</v>
      </c>
      <c r="P6" s="633">
        <v>9.0</v>
      </c>
      <c r="Q6" s="633">
        <v>8.0</v>
      </c>
      <c r="R6" s="633">
        <v>2.0</v>
      </c>
      <c r="S6" s="583">
        <v>1.0</v>
      </c>
      <c r="T6" s="584" t="s">
        <v>3472</v>
      </c>
      <c r="U6" s="583" t="s">
        <v>3638</v>
      </c>
      <c r="V6" s="585"/>
      <c r="W6" s="585"/>
      <c r="X6" s="583">
        <v>5.0</v>
      </c>
      <c r="Y6" s="586" t="s">
        <v>3475</v>
      </c>
      <c r="Z6" s="584" t="s">
        <v>3476</v>
      </c>
      <c r="AA6" s="583" t="s">
        <v>3495</v>
      </c>
      <c r="AB6" s="583" t="s">
        <v>3478</v>
      </c>
      <c r="AC6" s="583" t="s">
        <v>3515</v>
      </c>
      <c r="AD6" s="583" t="s">
        <v>3509</v>
      </c>
      <c r="AE6" s="587" t="s">
        <v>3510</v>
      </c>
      <c r="AF6" s="583" t="s">
        <v>3482</v>
      </c>
      <c r="AG6" s="583" t="s">
        <v>3484</v>
      </c>
      <c r="AH6" s="583" t="s">
        <v>3485</v>
      </c>
      <c r="AI6" s="589">
        <v>0.0</v>
      </c>
      <c r="AJ6" s="583" t="s">
        <v>3516</v>
      </c>
      <c r="AK6" s="633" t="s">
        <v>3637</v>
      </c>
      <c r="AL6" s="592" t="s">
        <v>3639</v>
      </c>
      <c r="AM6" s="593" t="s">
        <v>3489</v>
      </c>
      <c r="AN6" s="597"/>
    </row>
    <row r="7" ht="37.5" customHeight="1">
      <c r="A7" s="632" t="s">
        <v>3616</v>
      </c>
      <c r="B7" s="633" t="s">
        <v>3648</v>
      </c>
      <c r="C7" s="633" t="s">
        <v>3649</v>
      </c>
      <c r="D7" s="583" t="s">
        <v>3507</v>
      </c>
      <c r="E7" s="633" t="s">
        <v>3511</v>
      </c>
      <c r="F7" s="641">
        <v>6.0</v>
      </c>
      <c r="G7" s="636" t="b">
        <v>1</v>
      </c>
      <c r="H7" s="634" t="s">
        <v>3504</v>
      </c>
      <c r="I7" s="634" t="s">
        <v>3505</v>
      </c>
      <c r="J7" s="634" t="s">
        <v>3506</v>
      </c>
      <c r="K7" s="636">
        <v>14.95</v>
      </c>
      <c r="L7" s="600" t="s">
        <v>3470</v>
      </c>
      <c r="M7" s="634" t="s">
        <v>3508</v>
      </c>
      <c r="N7" s="633" t="s">
        <v>3637</v>
      </c>
      <c r="O7" s="633">
        <v>0.8</v>
      </c>
      <c r="P7" s="633">
        <v>9.0</v>
      </c>
      <c r="Q7" s="633">
        <v>8.0</v>
      </c>
      <c r="R7" s="633">
        <v>2.0</v>
      </c>
      <c r="S7" s="598">
        <v>4.0</v>
      </c>
      <c r="T7" s="599" t="s">
        <v>3523</v>
      </c>
      <c r="U7" s="583" t="s">
        <v>3638</v>
      </c>
      <c r="V7" s="585"/>
      <c r="W7" s="585"/>
      <c r="X7" s="583">
        <v>5.0</v>
      </c>
      <c r="Y7" s="586" t="s">
        <v>3475</v>
      </c>
      <c r="Z7" s="584" t="s">
        <v>3476</v>
      </c>
      <c r="AA7" s="583" t="s">
        <v>3525</v>
      </c>
      <c r="AB7" s="583" t="s">
        <v>3526</v>
      </c>
      <c r="AC7" s="583" t="s">
        <v>3515</v>
      </c>
      <c r="AD7" s="583" t="s">
        <v>3480</v>
      </c>
      <c r="AE7" s="587" t="s">
        <v>3481</v>
      </c>
      <c r="AF7" s="583" t="s">
        <v>3482</v>
      </c>
      <c r="AG7" s="583" t="s">
        <v>3484</v>
      </c>
      <c r="AH7" s="583" t="s">
        <v>3485</v>
      </c>
      <c r="AI7" s="589">
        <v>0.0</v>
      </c>
      <c r="AJ7" s="583" t="s">
        <v>3517</v>
      </c>
      <c r="AK7" s="633" t="s">
        <v>3637</v>
      </c>
      <c r="AL7" s="592" t="s">
        <v>3639</v>
      </c>
      <c r="AM7" s="593" t="s">
        <v>3489</v>
      </c>
      <c r="AN7" s="597"/>
    </row>
    <row r="8" ht="37.5" customHeight="1">
      <c r="A8" s="632" t="s">
        <v>3616</v>
      </c>
      <c r="B8" s="633" t="s">
        <v>3650</v>
      </c>
      <c r="C8" s="633" t="s">
        <v>3651</v>
      </c>
      <c r="D8" s="583" t="s">
        <v>3514</v>
      </c>
      <c r="E8" s="633" t="s">
        <v>3516</v>
      </c>
      <c r="F8" s="641">
        <v>7.0</v>
      </c>
      <c r="G8" s="636" t="b">
        <v>1</v>
      </c>
      <c r="H8" s="634" t="s">
        <v>3513</v>
      </c>
      <c r="I8" s="634" t="s">
        <v>3505</v>
      </c>
      <c r="J8" s="634" t="s">
        <v>3506</v>
      </c>
      <c r="K8" s="636">
        <v>14.95</v>
      </c>
      <c r="L8" s="600" t="s">
        <v>3494</v>
      </c>
      <c r="M8" s="634" t="s">
        <v>3508</v>
      </c>
      <c r="N8" s="633" t="s">
        <v>3637</v>
      </c>
      <c r="O8" s="633">
        <v>0.8</v>
      </c>
      <c r="P8" s="633">
        <v>9.0</v>
      </c>
      <c r="Q8" s="633">
        <v>8.0</v>
      </c>
      <c r="R8" s="633">
        <v>2.0</v>
      </c>
      <c r="S8" s="598">
        <v>5.0</v>
      </c>
      <c r="T8" s="599" t="s">
        <v>3523</v>
      </c>
      <c r="U8" s="583" t="s">
        <v>3638</v>
      </c>
      <c r="V8" s="585"/>
      <c r="W8" s="585"/>
      <c r="X8" s="583">
        <v>5.0</v>
      </c>
      <c r="Y8" s="586" t="s">
        <v>3475</v>
      </c>
      <c r="Z8" s="584" t="s">
        <v>3476</v>
      </c>
      <c r="AA8" s="583" t="s">
        <v>3531</v>
      </c>
      <c r="AB8" s="583" t="s">
        <v>3526</v>
      </c>
      <c r="AC8" s="583" t="s">
        <v>3515</v>
      </c>
      <c r="AD8" s="583" t="s">
        <v>3480</v>
      </c>
      <c r="AE8" s="587" t="s">
        <v>3481</v>
      </c>
      <c r="AF8" s="583" t="s">
        <v>3482</v>
      </c>
      <c r="AG8" s="583" t="s">
        <v>3484</v>
      </c>
      <c r="AH8" s="583" t="s">
        <v>3485</v>
      </c>
      <c r="AI8" s="589">
        <v>0.0</v>
      </c>
      <c r="AJ8" s="583" t="s">
        <v>3527</v>
      </c>
      <c r="AK8" s="633" t="s">
        <v>3637</v>
      </c>
      <c r="AL8" s="592" t="s">
        <v>3639</v>
      </c>
      <c r="AM8" s="593" t="s">
        <v>3489</v>
      </c>
      <c r="AN8" s="597"/>
    </row>
    <row r="9" ht="37.5" customHeight="1">
      <c r="A9" s="632" t="s">
        <v>3616</v>
      </c>
      <c r="B9" s="633" t="s">
        <v>3652</v>
      </c>
      <c r="C9" s="633" t="s">
        <v>3653</v>
      </c>
      <c r="D9" s="583" t="s">
        <v>3541</v>
      </c>
      <c r="E9" s="633" t="s">
        <v>3537</v>
      </c>
      <c r="F9" s="641">
        <v>8.0</v>
      </c>
      <c r="G9" s="636" t="b">
        <v>1</v>
      </c>
      <c r="H9" s="634" t="s">
        <v>3538</v>
      </c>
      <c r="I9" s="634" t="s">
        <v>3539</v>
      </c>
      <c r="J9" s="634" t="s">
        <v>3540</v>
      </c>
      <c r="K9" s="636">
        <v>14.95</v>
      </c>
      <c r="L9" s="600" t="s">
        <v>3522</v>
      </c>
      <c r="M9" s="634" t="s">
        <v>3508</v>
      </c>
      <c r="N9" s="633" t="s">
        <v>3637</v>
      </c>
      <c r="O9" s="633">
        <v>0.8</v>
      </c>
      <c r="P9" s="633">
        <v>9.0</v>
      </c>
      <c r="Q9" s="633">
        <v>8.0</v>
      </c>
      <c r="R9" s="633">
        <v>2.0</v>
      </c>
      <c r="S9" s="598">
        <v>6.0</v>
      </c>
      <c r="T9" s="599" t="s">
        <v>3523</v>
      </c>
      <c r="U9" s="583" t="s">
        <v>3638</v>
      </c>
      <c r="V9" s="585"/>
      <c r="W9" s="585"/>
      <c r="X9" s="583">
        <v>5.0</v>
      </c>
      <c r="Y9" s="586" t="s">
        <v>3475</v>
      </c>
      <c r="Z9" s="584" t="s">
        <v>3476</v>
      </c>
      <c r="AA9" s="583" t="s">
        <v>3536</v>
      </c>
      <c r="AB9" s="583" t="s">
        <v>3526</v>
      </c>
      <c r="AC9" s="583" t="s">
        <v>3515</v>
      </c>
      <c r="AD9" s="583" t="s">
        <v>3480</v>
      </c>
      <c r="AE9" s="587" t="s">
        <v>3481</v>
      </c>
      <c r="AF9" s="583" t="s">
        <v>3482</v>
      </c>
      <c r="AG9" s="583" t="s">
        <v>3484</v>
      </c>
      <c r="AH9" s="583" t="s">
        <v>3485</v>
      </c>
      <c r="AI9" s="589">
        <v>0.0</v>
      </c>
      <c r="AJ9" s="583" t="s">
        <v>3532</v>
      </c>
      <c r="AK9" s="633" t="s">
        <v>3637</v>
      </c>
      <c r="AL9" s="592" t="s">
        <v>3639</v>
      </c>
      <c r="AM9" s="593" t="s">
        <v>3489</v>
      </c>
      <c r="AN9" s="597"/>
    </row>
    <row r="10" ht="37.5" customHeight="1">
      <c r="A10" s="632" t="s">
        <v>3616</v>
      </c>
      <c r="B10" s="633" t="s">
        <v>3654</v>
      </c>
      <c r="C10" s="633" t="s">
        <v>3655</v>
      </c>
      <c r="D10" s="583" t="s">
        <v>3544</v>
      </c>
      <c r="E10" s="633" t="s">
        <v>3542</v>
      </c>
      <c r="F10" s="641">
        <v>9.0</v>
      </c>
      <c r="G10" s="636" t="b">
        <v>1</v>
      </c>
      <c r="H10" s="634" t="s">
        <v>3543</v>
      </c>
      <c r="I10" s="634" t="s">
        <v>3539</v>
      </c>
      <c r="J10" s="634" t="s">
        <v>3540</v>
      </c>
      <c r="K10" s="636">
        <v>14.95</v>
      </c>
      <c r="L10" s="8" t="s">
        <v>3545</v>
      </c>
      <c r="M10" s="634" t="s">
        <v>3508</v>
      </c>
      <c r="N10" s="633" t="s">
        <v>3637</v>
      </c>
      <c r="O10" s="633">
        <v>0.8</v>
      </c>
      <c r="P10" s="633">
        <v>9.0</v>
      </c>
      <c r="Q10" s="633">
        <v>8.0</v>
      </c>
      <c r="R10" s="633">
        <v>2.0</v>
      </c>
      <c r="S10" s="598">
        <v>4.0</v>
      </c>
      <c r="T10" s="599" t="s">
        <v>3523</v>
      </c>
      <c r="U10" s="583" t="s">
        <v>3638</v>
      </c>
      <c r="V10" s="585"/>
      <c r="W10" s="585"/>
      <c r="X10" s="583">
        <v>5.0</v>
      </c>
      <c r="Y10" s="586" t="s">
        <v>3475</v>
      </c>
      <c r="Z10" s="584" t="s">
        <v>3476</v>
      </c>
      <c r="AA10" s="583" t="s">
        <v>3525</v>
      </c>
      <c r="AB10" s="583" t="s">
        <v>3526</v>
      </c>
      <c r="AC10" s="583" t="s">
        <v>3515</v>
      </c>
      <c r="AD10" s="583" t="s">
        <v>3509</v>
      </c>
      <c r="AE10" s="587" t="s">
        <v>3510</v>
      </c>
      <c r="AF10" s="583" t="s">
        <v>3482</v>
      </c>
      <c r="AG10" s="583" t="s">
        <v>3484</v>
      </c>
      <c r="AH10" s="583" t="s">
        <v>3485</v>
      </c>
      <c r="AI10" s="589">
        <v>0.0</v>
      </c>
      <c r="AJ10" s="583" t="s">
        <v>3537</v>
      </c>
      <c r="AK10" s="633" t="s">
        <v>3637</v>
      </c>
      <c r="AL10" s="592" t="s">
        <v>3639</v>
      </c>
      <c r="AM10" s="593" t="s">
        <v>3489</v>
      </c>
      <c r="AN10" s="597"/>
    </row>
    <row r="11" ht="37.5" customHeight="1">
      <c r="A11" s="632" t="s">
        <v>3616</v>
      </c>
      <c r="B11" s="633" t="s">
        <v>3656</v>
      </c>
      <c r="C11" s="633" t="s">
        <v>3657</v>
      </c>
      <c r="D11" s="583" t="s">
        <v>3563</v>
      </c>
      <c r="E11" s="633" t="s">
        <v>3559</v>
      </c>
      <c r="F11" s="641">
        <v>10.0</v>
      </c>
      <c r="G11" s="636" t="b">
        <v>1</v>
      </c>
      <c r="H11" s="634" t="s">
        <v>3560</v>
      </c>
      <c r="I11" s="634" t="s">
        <v>3561</v>
      </c>
      <c r="J11" s="634" t="s">
        <v>3562</v>
      </c>
      <c r="K11" s="636">
        <v>9.95</v>
      </c>
      <c r="L11" s="600" t="s">
        <v>3564</v>
      </c>
      <c r="M11" s="634" t="s">
        <v>3565</v>
      </c>
      <c r="N11" s="633" t="s">
        <v>3658</v>
      </c>
      <c r="O11" s="633">
        <v>0.8</v>
      </c>
      <c r="P11" s="633">
        <v>9.0</v>
      </c>
      <c r="Q11" s="633">
        <v>8.0</v>
      </c>
      <c r="R11" s="633">
        <v>2.0</v>
      </c>
      <c r="S11" s="598">
        <v>5.0</v>
      </c>
      <c r="T11" s="599" t="s">
        <v>3523</v>
      </c>
      <c r="U11" s="583" t="s">
        <v>3638</v>
      </c>
      <c r="V11" s="585"/>
      <c r="W11" s="585"/>
      <c r="X11" s="583">
        <v>5.0</v>
      </c>
      <c r="Y11" s="586" t="s">
        <v>3659</v>
      </c>
      <c r="Z11" s="584" t="s">
        <v>3476</v>
      </c>
      <c r="AA11" s="583" t="s">
        <v>3531</v>
      </c>
      <c r="AB11" s="583" t="s">
        <v>3526</v>
      </c>
      <c r="AC11" s="583" t="s">
        <v>3515</v>
      </c>
      <c r="AD11" s="583" t="s">
        <v>3509</v>
      </c>
      <c r="AE11" s="587" t="s">
        <v>3510</v>
      </c>
      <c r="AF11" s="583" t="s">
        <v>3482</v>
      </c>
      <c r="AG11" s="583" t="s">
        <v>3484</v>
      </c>
      <c r="AH11" s="583" t="s">
        <v>3485</v>
      </c>
      <c r="AI11" s="589">
        <v>0.0</v>
      </c>
      <c r="AJ11" s="583" t="s">
        <v>3542</v>
      </c>
      <c r="AK11" s="633" t="s">
        <v>3658</v>
      </c>
      <c r="AL11" s="592" t="s">
        <v>3639</v>
      </c>
      <c r="AM11" s="593" t="s">
        <v>3489</v>
      </c>
      <c r="AN11" s="597"/>
    </row>
    <row r="12" ht="37.5" customHeight="1">
      <c r="A12" s="632" t="s">
        <v>3616</v>
      </c>
      <c r="B12" s="633" t="s">
        <v>3660</v>
      </c>
      <c r="C12" s="633" t="s">
        <v>3661</v>
      </c>
      <c r="D12" s="583" t="s">
        <v>3578</v>
      </c>
      <c r="E12" s="633" t="s">
        <v>3574</v>
      </c>
      <c r="F12" s="641">
        <v>11.0</v>
      </c>
      <c r="G12" s="636" t="b">
        <v>1</v>
      </c>
      <c r="H12" s="634" t="s">
        <v>3575</v>
      </c>
      <c r="I12" s="634" t="s">
        <v>3576</v>
      </c>
      <c r="J12" s="634" t="s">
        <v>3577</v>
      </c>
      <c r="K12" s="636">
        <v>9.95</v>
      </c>
      <c r="L12" s="8" t="s">
        <v>3579</v>
      </c>
      <c r="M12" s="634" t="s">
        <v>3565</v>
      </c>
      <c r="N12" s="633" t="s">
        <v>3662</v>
      </c>
      <c r="O12" s="633">
        <v>0.8</v>
      </c>
      <c r="P12" s="633">
        <v>9.0</v>
      </c>
      <c r="Q12" s="633">
        <v>8.0</v>
      </c>
      <c r="R12" s="633">
        <v>2.0</v>
      </c>
      <c r="S12" s="583">
        <v>0.0</v>
      </c>
      <c r="T12" s="584" t="s">
        <v>3472</v>
      </c>
      <c r="U12" s="583" t="s">
        <v>3638</v>
      </c>
      <c r="V12" s="585"/>
      <c r="W12" s="585"/>
      <c r="X12" s="583">
        <v>5.0</v>
      </c>
      <c r="Y12" s="586" t="s">
        <v>3568</v>
      </c>
      <c r="Z12" s="584" t="s">
        <v>3476</v>
      </c>
      <c r="AA12" s="583" t="s">
        <v>3551</v>
      </c>
      <c r="AB12" s="583" t="s">
        <v>3552</v>
      </c>
      <c r="AC12" s="583" t="s">
        <v>3479</v>
      </c>
      <c r="AD12" s="583" t="s">
        <v>3480</v>
      </c>
      <c r="AE12" s="587" t="s">
        <v>3481</v>
      </c>
      <c r="AF12" s="583" t="s">
        <v>3482</v>
      </c>
      <c r="AG12" s="583" t="s">
        <v>3484</v>
      </c>
      <c r="AH12" s="583" t="s">
        <v>3485</v>
      </c>
      <c r="AI12" s="589">
        <v>0.0</v>
      </c>
      <c r="AJ12" s="583" t="s">
        <v>3546</v>
      </c>
      <c r="AK12" s="633" t="s">
        <v>3662</v>
      </c>
      <c r="AL12" s="592" t="s">
        <v>3639</v>
      </c>
      <c r="AM12" s="593" t="s">
        <v>3489</v>
      </c>
      <c r="AN12" s="597"/>
    </row>
    <row r="13">
      <c r="D13" s="583"/>
      <c r="O13" s="601"/>
      <c r="P13" s="601"/>
      <c r="Q13" s="601"/>
      <c r="R13" s="601"/>
      <c r="S13" s="601"/>
      <c r="AE13" s="602"/>
    </row>
    <row r="14">
      <c r="D14" s="583"/>
      <c r="O14" s="601"/>
      <c r="P14" s="601"/>
      <c r="Q14" s="601"/>
      <c r="R14" s="601"/>
      <c r="S14" s="601"/>
      <c r="AE14" s="602"/>
    </row>
    <row r="15">
      <c r="D15" s="583"/>
      <c r="O15" s="601"/>
      <c r="P15" s="601"/>
      <c r="Q15" s="601"/>
      <c r="R15" s="601"/>
      <c r="S15" s="601"/>
      <c r="AE15" s="602"/>
    </row>
    <row r="16">
      <c r="D16" s="583"/>
      <c r="O16" s="601"/>
      <c r="P16" s="601"/>
      <c r="Q16" s="601"/>
      <c r="R16" s="601"/>
      <c r="S16" s="601"/>
      <c r="AE16" s="602"/>
    </row>
    <row r="17">
      <c r="D17" s="583"/>
      <c r="O17" s="601"/>
      <c r="P17" s="601"/>
      <c r="Q17" s="601"/>
      <c r="R17" s="601"/>
      <c r="S17" s="601"/>
      <c r="AE17" s="602"/>
    </row>
    <row r="18">
      <c r="D18" s="583"/>
      <c r="O18" s="601"/>
      <c r="P18" s="601"/>
      <c r="Q18" s="601"/>
      <c r="R18" s="601"/>
      <c r="S18" s="601"/>
      <c r="AE18" s="602"/>
    </row>
    <row r="19">
      <c r="D19" s="583"/>
      <c r="O19" s="601"/>
      <c r="P19" s="601"/>
      <c r="Q19" s="601"/>
      <c r="R19" s="601"/>
      <c r="S19" s="601"/>
      <c r="AE19" s="602"/>
    </row>
    <row r="20">
      <c r="D20" s="583"/>
      <c r="O20" s="601"/>
      <c r="P20" s="601"/>
      <c r="Q20" s="601"/>
      <c r="R20" s="601"/>
      <c r="S20" s="601"/>
      <c r="AE20" s="602"/>
    </row>
    <row r="21">
      <c r="D21" s="583"/>
      <c r="O21" s="601"/>
      <c r="P21" s="601"/>
      <c r="Q21" s="601"/>
      <c r="R21" s="601"/>
      <c r="S21" s="601"/>
      <c r="AE21" s="602"/>
    </row>
    <row r="22">
      <c r="D22" s="583"/>
      <c r="O22" s="601"/>
      <c r="P22" s="601"/>
      <c r="Q22" s="601"/>
      <c r="R22" s="601"/>
      <c r="S22" s="601"/>
      <c r="AE22" s="602"/>
    </row>
    <row r="23">
      <c r="D23" s="583"/>
      <c r="O23" s="601"/>
      <c r="P23" s="601"/>
      <c r="Q23" s="601"/>
      <c r="R23" s="601"/>
      <c r="S23" s="601"/>
      <c r="AE23" s="602"/>
    </row>
    <row r="24">
      <c r="D24" s="583"/>
      <c r="O24" s="601"/>
      <c r="P24" s="601"/>
      <c r="Q24" s="601"/>
      <c r="R24" s="601"/>
      <c r="S24" s="601"/>
      <c r="AE24" s="602"/>
    </row>
    <row r="25">
      <c r="D25" s="583"/>
      <c r="O25" s="601"/>
      <c r="P25" s="601"/>
      <c r="Q25" s="601"/>
      <c r="R25" s="601"/>
      <c r="S25" s="601"/>
      <c r="AE25" s="602"/>
    </row>
    <row r="26">
      <c r="D26" s="583"/>
      <c r="O26" s="601"/>
      <c r="P26" s="601"/>
      <c r="Q26" s="601"/>
      <c r="R26" s="601"/>
      <c r="S26" s="601"/>
      <c r="AE26" s="602"/>
    </row>
    <row r="27">
      <c r="O27" s="601"/>
      <c r="P27" s="601"/>
      <c r="Q27" s="601"/>
      <c r="R27" s="601"/>
      <c r="S27" s="601"/>
      <c r="AE27" s="602"/>
    </row>
    <row r="28">
      <c r="O28" s="601"/>
      <c r="P28" s="601"/>
      <c r="Q28" s="601"/>
      <c r="R28" s="601"/>
      <c r="S28" s="601"/>
      <c r="AE28" s="602"/>
    </row>
    <row r="29">
      <c r="O29" s="601"/>
      <c r="P29" s="601"/>
      <c r="Q29" s="601"/>
      <c r="R29" s="601"/>
      <c r="S29" s="601"/>
      <c r="AE29" s="602"/>
    </row>
    <row r="30">
      <c r="O30" s="601"/>
      <c r="P30" s="601"/>
      <c r="Q30" s="601"/>
      <c r="R30" s="601"/>
      <c r="S30" s="601"/>
      <c r="AE30" s="602"/>
    </row>
    <row r="31">
      <c r="O31" s="601"/>
      <c r="P31" s="601"/>
      <c r="Q31" s="601"/>
      <c r="R31" s="601"/>
      <c r="S31" s="601"/>
      <c r="AE31" s="602"/>
    </row>
    <row r="32">
      <c r="O32" s="601"/>
      <c r="P32" s="601"/>
      <c r="Q32" s="601"/>
      <c r="R32" s="601"/>
      <c r="S32" s="601"/>
      <c r="AE32" s="602"/>
    </row>
    <row r="33">
      <c r="O33" s="601"/>
      <c r="P33" s="601"/>
      <c r="Q33" s="601"/>
      <c r="R33" s="601"/>
      <c r="S33" s="601"/>
      <c r="AE33" s="602"/>
    </row>
    <row r="34">
      <c r="O34" s="601"/>
      <c r="P34" s="601"/>
      <c r="Q34" s="601"/>
      <c r="R34" s="601"/>
      <c r="S34" s="601"/>
      <c r="AE34" s="602"/>
    </row>
    <row r="35">
      <c r="O35" s="601"/>
      <c r="P35" s="601"/>
      <c r="Q35" s="601"/>
      <c r="R35" s="601"/>
      <c r="S35" s="601"/>
      <c r="AE35" s="602"/>
    </row>
    <row r="36">
      <c r="O36" s="601"/>
      <c r="P36" s="601"/>
      <c r="Q36" s="601"/>
      <c r="R36" s="601"/>
      <c r="S36" s="601"/>
      <c r="AE36" s="602"/>
    </row>
    <row r="37">
      <c r="O37" s="601"/>
      <c r="P37" s="601"/>
      <c r="Q37" s="601"/>
      <c r="R37" s="601"/>
      <c r="S37" s="601"/>
      <c r="AE37" s="602"/>
    </row>
    <row r="38">
      <c r="O38" s="601"/>
      <c r="P38" s="601"/>
      <c r="Q38" s="601"/>
      <c r="R38" s="601"/>
      <c r="S38" s="601"/>
      <c r="AE38" s="602"/>
    </row>
    <row r="39">
      <c r="O39" s="601"/>
      <c r="P39" s="601"/>
      <c r="Q39" s="601"/>
      <c r="R39" s="601"/>
      <c r="S39" s="601"/>
      <c r="AE39" s="602"/>
    </row>
    <row r="40">
      <c r="O40" s="601"/>
      <c r="P40" s="601"/>
      <c r="Q40" s="601"/>
      <c r="R40" s="601"/>
      <c r="S40" s="601"/>
      <c r="AE40" s="602"/>
    </row>
    <row r="41">
      <c r="O41" s="601"/>
      <c r="P41" s="601"/>
      <c r="Q41" s="601"/>
      <c r="R41" s="601"/>
      <c r="S41" s="601"/>
      <c r="AE41" s="602"/>
    </row>
    <row r="42">
      <c r="O42" s="601"/>
      <c r="P42" s="601"/>
      <c r="Q42" s="601"/>
      <c r="R42" s="601"/>
      <c r="S42" s="601"/>
      <c r="AE42" s="602"/>
    </row>
    <row r="43">
      <c r="O43" s="601"/>
      <c r="P43" s="601"/>
      <c r="Q43" s="601"/>
      <c r="R43" s="601"/>
      <c r="S43" s="601"/>
      <c r="AE43" s="602"/>
    </row>
    <row r="44">
      <c r="O44" s="601"/>
      <c r="P44" s="601"/>
      <c r="Q44" s="601"/>
      <c r="R44" s="601"/>
      <c r="S44" s="601"/>
      <c r="AE44" s="602"/>
    </row>
    <row r="45">
      <c r="O45" s="601"/>
      <c r="P45" s="601"/>
      <c r="Q45" s="601"/>
      <c r="R45" s="601"/>
      <c r="S45" s="601"/>
      <c r="AE45" s="602"/>
    </row>
    <row r="46">
      <c r="O46" s="601"/>
      <c r="P46" s="601"/>
      <c r="Q46" s="601"/>
      <c r="R46" s="601"/>
      <c r="S46" s="601"/>
      <c r="AE46" s="602"/>
    </row>
    <row r="47">
      <c r="O47" s="601"/>
      <c r="P47" s="601"/>
      <c r="Q47" s="601"/>
      <c r="R47" s="601"/>
      <c r="S47" s="601"/>
      <c r="AE47" s="602"/>
    </row>
    <row r="48">
      <c r="O48" s="601"/>
      <c r="P48" s="601"/>
      <c r="Q48" s="601"/>
      <c r="R48" s="601"/>
      <c r="S48" s="601"/>
      <c r="AE48" s="602"/>
    </row>
    <row r="49">
      <c r="O49" s="601"/>
      <c r="P49" s="601"/>
      <c r="Q49" s="601"/>
      <c r="R49" s="601"/>
      <c r="S49" s="601"/>
      <c r="AE49" s="602"/>
    </row>
    <row r="50">
      <c r="O50" s="601"/>
      <c r="P50" s="601"/>
      <c r="Q50" s="601"/>
      <c r="R50" s="601"/>
      <c r="S50" s="601"/>
      <c r="AE50" s="602"/>
    </row>
    <row r="51">
      <c r="O51" s="601"/>
      <c r="P51" s="601"/>
      <c r="Q51" s="601"/>
      <c r="R51" s="601"/>
      <c r="S51" s="601"/>
      <c r="AE51" s="602"/>
    </row>
    <row r="52">
      <c r="O52" s="601"/>
      <c r="P52" s="601"/>
      <c r="Q52" s="601"/>
      <c r="R52" s="601"/>
      <c r="S52" s="601"/>
      <c r="AE52" s="602"/>
    </row>
    <row r="53">
      <c r="O53" s="601"/>
      <c r="P53" s="601"/>
      <c r="Q53" s="601"/>
      <c r="R53" s="601"/>
      <c r="S53" s="601"/>
      <c r="AE53" s="602"/>
    </row>
    <row r="54">
      <c r="O54" s="601"/>
      <c r="P54" s="601"/>
      <c r="Q54" s="601"/>
      <c r="R54" s="601"/>
      <c r="S54" s="601"/>
      <c r="AE54" s="602"/>
    </row>
    <row r="55">
      <c r="O55" s="601"/>
      <c r="P55" s="601"/>
      <c r="Q55" s="601"/>
      <c r="R55" s="601"/>
      <c r="S55" s="601"/>
      <c r="AE55" s="602"/>
    </row>
    <row r="56">
      <c r="O56" s="601"/>
      <c r="P56" s="601"/>
      <c r="Q56" s="601"/>
      <c r="R56" s="601"/>
      <c r="S56" s="601"/>
      <c r="AE56" s="602"/>
    </row>
    <row r="57">
      <c r="O57" s="601"/>
      <c r="P57" s="601"/>
      <c r="Q57" s="601"/>
      <c r="R57" s="601"/>
      <c r="S57" s="601"/>
      <c r="AE57" s="602"/>
    </row>
    <row r="58">
      <c r="O58" s="601"/>
      <c r="P58" s="601"/>
      <c r="Q58" s="601"/>
      <c r="R58" s="601"/>
      <c r="S58" s="601"/>
      <c r="AE58" s="602"/>
    </row>
    <row r="59">
      <c r="O59" s="601"/>
      <c r="P59" s="601"/>
      <c r="Q59" s="601"/>
      <c r="R59" s="601"/>
      <c r="S59" s="601"/>
      <c r="AE59" s="602"/>
    </row>
    <row r="60">
      <c r="O60" s="601"/>
      <c r="P60" s="601"/>
      <c r="Q60" s="601"/>
      <c r="R60" s="601"/>
      <c r="S60" s="601"/>
      <c r="AE60" s="602"/>
    </row>
    <row r="61">
      <c r="O61" s="601"/>
      <c r="P61" s="601"/>
      <c r="Q61" s="601"/>
      <c r="R61" s="601"/>
      <c r="S61" s="601"/>
      <c r="AE61" s="602"/>
    </row>
    <row r="62">
      <c r="O62" s="601"/>
      <c r="P62" s="601"/>
      <c r="Q62" s="601"/>
      <c r="R62" s="601"/>
      <c r="S62" s="601"/>
      <c r="AE62" s="602"/>
    </row>
    <row r="63">
      <c r="O63" s="601"/>
      <c r="P63" s="601"/>
      <c r="Q63" s="601"/>
      <c r="R63" s="601"/>
      <c r="S63" s="601"/>
      <c r="AE63" s="602"/>
    </row>
    <row r="64">
      <c r="O64" s="601"/>
      <c r="P64" s="601"/>
      <c r="Q64" s="601"/>
      <c r="R64" s="601"/>
      <c r="S64" s="601"/>
      <c r="AE64" s="602"/>
    </row>
    <row r="65">
      <c r="O65" s="601"/>
      <c r="P65" s="601"/>
      <c r="Q65" s="601"/>
      <c r="R65" s="601"/>
      <c r="S65" s="601"/>
      <c r="AE65" s="602"/>
    </row>
    <row r="66">
      <c r="O66" s="601"/>
      <c r="P66" s="601"/>
      <c r="Q66" s="601"/>
      <c r="R66" s="601"/>
      <c r="S66" s="601"/>
      <c r="AE66" s="602"/>
    </row>
    <row r="67">
      <c r="O67" s="601"/>
      <c r="P67" s="601"/>
      <c r="Q67" s="601"/>
      <c r="R67" s="601"/>
      <c r="S67" s="601"/>
      <c r="AE67" s="602"/>
    </row>
    <row r="68">
      <c r="O68" s="601"/>
      <c r="P68" s="601"/>
      <c r="Q68" s="601"/>
      <c r="R68" s="601"/>
      <c r="S68" s="601"/>
      <c r="AE68" s="602"/>
    </row>
    <row r="69">
      <c r="O69" s="601"/>
      <c r="P69" s="601"/>
      <c r="Q69" s="601"/>
      <c r="R69" s="601"/>
      <c r="S69" s="601"/>
      <c r="AE69" s="602"/>
    </row>
    <row r="70">
      <c r="O70" s="601"/>
      <c r="P70" s="601"/>
      <c r="Q70" s="601"/>
      <c r="R70" s="601"/>
      <c r="S70" s="601"/>
      <c r="AE70" s="602"/>
    </row>
    <row r="71">
      <c r="O71" s="601"/>
      <c r="P71" s="601"/>
      <c r="Q71" s="601"/>
      <c r="R71" s="601"/>
      <c r="S71" s="601"/>
      <c r="AE71" s="602"/>
    </row>
    <row r="72">
      <c r="O72" s="601"/>
      <c r="P72" s="601"/>
      <c r="Q72" s="601"/>
      <c r="R72" s="601"/>
      <c r="S72" s="601"/>
      <c r="AE72" s="602"/>
    </row>
    <row r="73">
      <c r="O73" s="601"/>
      <c r="P73" s="601"/>
      <c r="Q73" s="601"/>
      <c r="R73" s="601"/>
      <c r="S73" s="601"/>
      <c r="AE73" s="602"/>
    </row>
    <row r="74">
      <c r="O74" s="601"/>
      <c r="P74" s="601"/>
      <c r="Q74" s="601"/>
      <c r="R74" s="601"/>
      <c r="S74" s="601"/>
      <c r="AE74" s="602"/>
    </row>
    <row r="75">
      <c r="O75" s="601"/>
      <c r="P75" s="601"/>
      <c r="Q75" s="601"/>
      <c r="R75" s="601"/>
      <c r="S75" s="601"/>
      <c r="AE75" s="602"/>
    </row>
    <row r="76">
      <c r="O76" s="601"/>
      <c r="P76" s="601"/>
      <c r="Q76" s="601"/>
      <c r="R76" s="601"/>
      <c r="S76" s="601"/>
      <c r="AE76" s="602"/>
    </row>
    <row r="77">
      <c r="O77" s="601"/>
      <c r="P77" s="601"/>
      <c r="Q77" s="601"/>
      <c r="R77" s="601"/>
      <c r="S77" s="601"/>
      <c r="AE77" s="602"/>
    </row>
    <row r="78">
      <c r="O78" s="601"/>
      <c r="P78" s="601"/>
      <c r="Q78" s="601"/>
      <c r="R78" s="601"/>
      <c r="S78" s="601"/>
      <c r="AE78" s="602"/>
    </row>
    <row r="79">
      <c r="O79" s="601"/>
      <c r="P79" s="601"/>
      <c r="Q79" s="601"/>
      <c r="R79" s="601"/>
      <c r="S79" s="601"/>
      <c r="AE79" s="602"/>
    </row>
    <row r="80">
      <c r="O80" s="601"/>
      <c r="P80" s="601"/>
      <c r="Q80" s="601"/>
      <c r="R80" s="601"/>
      <c r="S80" s="601"/>
      <c r="AE80" s="602"/>
    </row>
    <row r="81">
      <c r="O81" s="601"/>
      <c r="P81" s="601"/>
      <c r="Q81" s="601"/>
      <c r="R81" s="601"/>
      <c r="S81" s="601"/>
      <c r="AE81" s="602"/>
    </row>
    <row r="82">
      <c r="O82" s="601"/>
      <c r="P82" s="601"/>
      <c r="Q82" s="601"/>
      <c r="R82" s="601"/>
      <c r="S82" s="601"/>
      <c r="AE82" s="602"/>
    </row>
    <row r="83">
      <c r="O83" s="601"/>
      <c r="P83" s="601"/>
      <c r="Q83" s="601"/>
      <c r="R83" s="601"/>
      <c r="S83" s="601"/>
      <c r="AE83" s="602"/>
    </row>
    <row r="84">
      <c r="O84" s="601"/>
      <c r="P84" s="601"/>
      <c r="Q84" s="601"/>
      <c r="R84" s="601"/>
      <c r="S84" s="601"/>
      <c r="AE84" s="602"/>
    </row>
    <row r="85">
      <c r="O85" s="601"/>
      <c r="P85" s="601"/>
      <c r="Q85" s="601"/>
      <c r="R85" s="601"/>
      <c r="S85" s="601"/>
      <c r="AE85" s="602"/>
    </row>
    <row r="86">
      <c r="O86" s="601"/>
      <c r="P86" s="601"/>
      <c r="Q86" s="601"/>
      <c r="R86" s="601"/>
      <c r="S86" s="601"/>
      <c r="AE86" s="602"/>
    </row>
    <row r="87">
      <c r="O87" s="601"/>
      <c r="P87" s="601"/>
      <c r="Q87" s="601"/>
      <c r="R87" s="601"/>
      <c r="S87" s="601"/>
      <c r="AE87" s="602"/>
    </row>
    <row r="88">
      <c r="O88" s="601"/>
      <c r="P88" s="601"/>
      <c r="Q88" s="601"/>
      <c r="R88" s="601"/>
      <c r="S88" s="601"/>
      <c r="AE88" s="602"/>
    </row>
    <row r="89">
      <c r="O89" s="601"/>
      <c r="P89" s="601"/>
      <c r="Q89" s="601"/>
      <c r="R89" s="601"/>
      <c r="S89" s="601"/>
      <c r="AE89" s="602"/>
    </row>
    <row r="90">
      <c r="O90" s="601"/>
      <c r="P90" s="601"/>
      <c r="Q90" s="601"/>
      <c r="R90" s="601"/>
      <c r="S90" s="601"/>
      <c r="AE90" s="602"/>
    </row>
    <row r="91">
      <c r="O91" s="601"/>
      <c r="P91" s="601"/>
      <c r="Q91" s="601"/>
      <c r="R91" s="601"/>
      <c r="S91" s="601"/>
      <c r="AE91" s="602"/>
    </row>
    <row r="92">
      <c r="O92" s="601"/>
      <c r="P92" s="601"/>
      <c r="Q92" s="601"/>
      <c r="R92" s="601"/>
      <c r="S92" s="601"/>
      <c r="AE92" s="602"/>
    </row>
    <row r="93">
      <c r="O93" s="601"/>
      <c r="P93" s="601"/>
      <c r="Q93" s="601"/>
      <c r="R93" s="601"/>
      <c r="S93" s="601"/>
      <c r="AE93" s="602"/>
    </row>
    <row r="94">
      <c r="O94" s="601"/>
      <c r="P94" s="601"/>
      <c r="Q94" s="601"/>
      <c r="R94" s="601"/>
      <c r="S94" s="601"/>
      <c r="AE94" s="602"/>
    </row>
    <row r="95">
      <c r="O95" s="601"/>
      <c r="P95" s="601"/>
      <c r="Q95" s="601"/>
      <c r="R95" s="601"/>
      <c r="S95" s="601"/>
      <c r="AE95" s="602"/>
    </row>
    <row r="96">
      <c r="O96" s="601"/>
      <c r="P96" s="601"/>
      <c r="Q96" s="601"/>
      <c r="R96" s="601"/>
      <c r="S96" s="601"/>
      <c r="AE96" s="602"/>
    </row>
    <row r="97">
      <c r="O97" s="601"/>
      <c r="P97" s="601"/>
      <c r="Q97" s="601"/>
      <c r="R97" s="601"/>
      <c r="S97" s="601"/>
      <c r="AE97" s="602"/>
    </row>
    <row r="98">
      <c r="O98" s="601"/>
      <c r="P98" s="601"/>
      <c r="Q98" s="601"/>
      <c r="R98" s="601"/>
      <c r="S98" s="601"/>
      <c r="AE98" s="602"/>
    </row>
    <row r="99">
      <c r="O99" s="601"/>
      <c r="P99" s="601"/>
      <c r="Q99" s="601"/>
      <c r="R99" s="601"/>
      <c r="S99" s="601"/>
      <c r="AE99" s="602"/>
    </row>
    <row r="100">
      <c r="O100" s="601"/>
      <c r="P100" s="601"/>
      <c r="Q100" s="601"/>
      <c r="R100" s="601"/>
      <c r="S100" s="601"/>
      <c r="AE100" s="602"/>
    </row>
    <row r="101">
      <c r="O101" s="601"/>
      <c r="P101" s="601"/>
      <c r="Q101" s="601"/>
      <c r="R101" s="601"/>
      <c r="S101" s="601"/>
      <c r="AE101" s="602"/>
    </row>
    <row r="102">
      <c r="O102" s="601"/>
      <c r="P102" s="601"/>
      <c r="Q102" s="601"/>
      <c r="R102" s="601"/>
      <c r="S102" s="601"/>
      <c r="AE102" s="602"/>
    </row>
    <row r="103">
      <c r="O103" s="601"/>
      <c r="P103" s="601"/>
      <c r="Q103" s="601"/>
      <c r="R103" s="601"/>
      <c r="S103" s="601"/>
      <c r="AE103" s="602"/>
    </row>
    <row r="104">
      <c r="O104" s="601"/>
      <c r="P104" s="601"/>
      <c r="Q104" s="601"/>
      <c r="R104" s="601"/>
      <c r="S104" s="601"/>
      <c r="AE104" s="602"/>
    </row>
    <row r="105">
      <c r="O105" s="601"/>
      <c r="P105" s="601"/>
      <c r="Q105" s="601"/>
      <c r="R105" s="601"/>
      <c r="S105" s="601"/>
      <c r="AE105" s="602"/>
    </row>
    <row r="106">
      <c r="O106" s="601"/>
      <c r="P106" s="601"/>
      <c r="Q106" s="601"/>
      <c r="R106" s="601"/>
      <c r="S106" s="601"/>
      <c r="AE106" s="602"/>
    </row>
    <row r="107">
      <c r="O107" s="601"/>
      <c r="P107" s="601"/>
      <c r="Q107" s="601"/>
      <c r="R107" s="601"/>
      <c r="S107" s="601"/>
      <c r="AE107" s="602"/>
    </row>
    <row r="108">
      <c r="O108" s="601"/>
      <c r="P108" s="601"/>
      <c r="Q108" s="601"/>
      <c r="R108" s="601"/>
      <c r="S108" s="601"/>
      <c r="AE108" s="602"/>
    </row>
    <row r="109">
      <c r="O109" s="601"/>
      <c r="P109" s="601"/>
      <c r="Q109" s="601"/>
      <c r="R109" s="601"/>
      <c r="S109" s="601"/>
      <c r="AE109" s="602"/>
    </row>
    <row r="110">
      <c r="O110" s="601"/>
      <c r="P110" s="601"/>
      <c r="Q110" s="601"/>
      <c r="R110" s="601"/>
      <c r="S110" s="601"/>
      <c r="AE110" s="602"/>
    </row>
    <row r="111">
      <c r="O111" s="601"/>
      <c r="P111" s="601"/>
      <c r="Q111" s="601"/>
      <c r="R111" s="601"/>
      <c r="S111" s="601"/>
      <c r="AE111" s="602"/>
    </row>
    <row r="112">
      <c r="O112" s="601"/>
      <c r="P112" s="601"/>
      <c r="Q112" s="601"/>
      <c r="R112" s="601"/>
      <c r="S112" s="601"/>
      <c r="AE112" s="602"/>
    </row>
    <row r="113">
      <c r="O113" s="601"/>
      <c r="P113" s="601"/>
      <c r="Q113" s="601"/>
      <c r="R113" s="601"/>
      <c r="S113" s="601"/>
      <c r="AE113" s="602"/>
    </row>
    <row r="114">
      <c r="O114" s="601"/>
      <c r="P114" s="601"/>
      <c r="Q114" s="601"/>
      <c r="R114" s="601"/>
      <c r="S114" s="601"/>
      <c r="AE114" s="602"/>
    </row>
    <row r="115">
      <c r="O115" s="601"/>
      <c r="P115" s="601"/>
      <c r="Q115" s="601"/>
      <c r="R115" s="601"/>
      <c r="S115" s="601"/>
      <c r="AE115" s="602"/>
    </row>
    <row r="116">
      <c r="O116" s="601"/>
      <c r="P116" s="601"/>
      <c r="Q116" s="601"/>
      <c r="R116" s="601"/>
      <c r="S116" s="601"/>
      <c r="AE116" s="602"/>
    </row>
    <row r="117">
      <c r="O117" s="601"/>
      <c r="P117" s="601"/>
      <c r="Q117" s="601"/>
      <c r="R117" s="601"/>
      <c r="S117" s="601"/>
      <c r="AE117" s="602"/>
    </row>
    <row r="118">
      <c r="O118" s="601"/>
      <c r="P118" s="601"/>
      <c r="Q118" s="601"/>
      <c r="R118" s="601"/>
      <c r="S118" s="601"/>
      <c r="AE118" s="602"/>
    </row>
    <row r="119">
      <c r="O119" s="601"/>
      <c r="P119" s="601"/>
      <c r="Q119" s="601"/>
      <c r="R119" s="601"/>
      <c r="S119" s="601"/>
      <c r="AE119" s="602"/>
    </row>
    <row r="120">
      <c r="O120" s="601"/>
      <c r="P120" s="601"/>
      <c r="Q120" s="601"/>
      <c r="R120" s="601"/>
      <c r="S120" s="601"/>
      <c r="AE120" s="602"/>
    </row>
    <row r="121">
      <c r="O121" s="601"/>
      <c r="P121" s="601"/>
      <c r="Q121" s="601"/>
      <c r="R121" s="601"/>
      <c r="S121" s="601"/>
      <c r="AE121" s="602"/>
    </row>
    <row r="122">
      <c r="O122" s="601"/>
      <c r="P122" s="601"/>
      <c r="Q122" s="601"/>
      <c r="R122" s="601"/>
      <c r="S122" s="601"/>
      <c r="AE122" s="602"/>
    </row>
    <row r="123">
      <c r="O123" s="601"/>
      <c r="P123" s="601"/>
      <c r="Q123" s="601"/>
      <c r="R123" s="601"/>
      <c r="S123" s="601"/>
      <c r="AE123" s="602"/>
    </row>
    <row r="124">
      <c r="O124" s="601"/>
      <c r="P124" s="601"/>
      <c r="Q124" s="601"/>
      <c r="R124" s="601"/>
      <c r="S124" s="601"/>
      <c r="AE124" s="602"/>
    </row>
    <row r="125">
      <c r="O125" s="601"/>
      <c r="P125" s="601"/>
      <c r="Q125" s="601"/>
      <c r="R125" s="601"/>
      <c r="S125" s="601"/>
      <c r="AE125" s="602"/>
    </row>
    <row r="126">
      <c r="O126" s="601"/>
      <c r="P126" s="601"/>
      <c r="Q126" s="601"/>
      <c r="R126" s="601"/>
      <c r="S126" s="601"/>
      <c r="AE126" s="602"/>
    </row>
    <row r="127">
      <c r="O127" s="601"/>
      <c r="P127" s="601"/>
      <c r="Q127" s="601"/>
      <c r="R127" s="601"/>
      <c r="S127" s="601"/>
      <c r="AE127" s="602"/>
    </row>
    <row r="128">
      <c r="O128" s="601"/>
      <c r="P128" s="601"/>
      <c r="Q128" s="601"/>
      <c r="R128" s="601"/>
      <c r="S128" s="601"/>
      <c r="AE128" s="602"/>
    </row>
    <row r="129">
      <c r="O129" s="601"/>
      <c r="P129" s="601"/>
      <c r="Q129" s="601"/>
      <c r="R129" s="601"/>
      <c r="S129" s="601"/>
      <c r="AE129" s="602"/>
    </row>
    <row r="130">
      <c r="O130" s="601"/>
      <c r="P130" s="601"/>
      <c r="Q130" s="601"/>
      <c r="R130" s="601"/>
      <c r="S130" s="601"/>
      <c r="AE130" s="602"/>
    </row>
    <row r="131">
      <c r="O131" s="601"/>
      <c r="P131" s="601"/>
      <c r="Q131" s="601"/>
      <c r="R131" s="601"/>
      <c r="S131" s="601"/>
      <c r="AE131" s="602"/>
    </row>
    <row r="132">
      <c r="O132" s="601"/>
      <c r="P132" s="601"/>
      <c r="Q132" s="601"/>
      <c r="R132" s="601"/>
      <c r="S132" s="601"/>
      <c r="AE132" s="602"/>
    </row>
    <row r="133">
      <c r="O133" s="601"/>
      <c r="P133" s="601"/>
      <c r="Q133" s="601"/>
      <c r="R133" s="601"/>
      <c r="S133" s="601"/>
      <c r="AE133" s="602"/>
    </row>
    <row r="134">
      <c r="O134" s="601"/>
      <c r="P134" s="601"/>
      <c r="Q134" s="601"/>
      <c r="R134" s="601"/>
      <c r="S134" s="601"/>
      <c r="AE134" s="602"/>
    </row>
    <row r="135">
      <c r="O135" s="601"/>
      <c r="P135" s="601"/>
      <c r="Q135" s="601"/>
      <c r="R135" s="601"/>
      <c r="S135" s="601"/>
      <c r="AE135" s="602"/>
    </row>
    <row r="136">
      <c r="O136" s="601"/>
      <c r="P136" s="601"/>
      <c r="Q136" s="601"/>
      <c r="R136" s="601"/>
      <c r="S136" s="601"/>
      <c r="AE136" s="602"/>
    </row>
    <row r="137">
      <c r="O137" s="601"/>
      <c r="P137" s="601"/>
      <c r="Q137" s="601"/>
      <c r="R137" s="601"/>
      <c r="S137" s="601"/>
      <c r="AE137" s="602"/>
    </row>
    <row r="138">
      <c r="O138" s="601"/>
      <c r="P138" s="601"/>
      <c r="Q138" s="601"/>
      <c r="R138" s="601"/>
      <c r="S138" s="601"/>
      <c r="AE138" s="602"/>
    </row>
    <row r="139">
      <c r="O139" s="601"/>
      <c r="P139" s="601"/>
      <c r="Q139" s="601"/>
      <c r="R139" s="601"/>
      <c r="S139" s="601"/>
      <c r="AE139" s="602"/>
    </row>
    <row r="140">
      <c r="O140" s="601"/>
      <c r="P140" s="601"/>
      <c r="Q140" s="601"/>
      <c r="R140" s="601"/>
      <c r="S140" s="601"/>
      <c r="AE140" s="602"/>
    </row>
    <row r="141">
      <c r="O141" s="601"/>
      <c r="P141" s="601"/>
      <c r="Q141" s="601"/>
      <c r="R141" s="601"/>
      <c r="S141" s="601"/>
      <c r="AE141" s="602"/>
    </row>
    <row r="142">
      <c r="O142" s="601"/>
      <c r="P142" s="601"/>
      <c r="Q142" s="601"/>
      <c r="R142" s="601"/>
      <c r="S142" s="601"/>
      <c r="AE142" s="602"/>
    </row>
    <row r="143">
      <c r="O143" s="601"/>
      <c r="P143" s="601"/>
      <c r="Q143" s="601"/>
      <c r="R143" s="601"/>
      <c r="S143" s="601"/>
      <c r="AE143" s="602"/>
    </row>
    <row r="144">
      <c r="O144" s="601"/>
      <c r="P144" s="601"/>
      <c r="Q144" s="601"/>
      <c r="R144" s="601"/>
      <c r="S144" s="601"/>
      <c r="AE144" s="602"/>
    </row>
    <row r="145">
      <c r="O145" s="601"/>
      <c r="P145" s="601"/>
      <c r="Q145" s="601"/>
      <c r="R145" s="601"/>
      <c r="S145" s="601"/>
      <c r="AE145" s="602"/>
    </row>
    <row r="146">
      <c r="O146" s="601"/>
      <c r="P146" s="601"/>
      <c r="Q146" s="601"/>
      <c r="R146" s="601"/>
      <c r="S146" s="601"/>
      <c r="AE146" s="602"/>
    </row>
    <row r="147">
      <c r="O147" s="601"/>
      <c r="P147" s="601"/>
      <c r="Q147" s="601"/>
      <c r="R147" s="601"/>
      <c r="S147" s="601"/>
      <c r="AE147" s="602"/>
    </row>
    <row r="148">
      <c r="O148" s="601"/>
      <c r="P148" s="601"/>
      <c r="Q148" s="601"/>
      <c r="R148" s="601"/>
      <c r="S148" s="601"/>
      <c r="AE148" s="602"/>
    </row>
    <row r="149">
      <c r="O149" s="601"/>
      <c r="P149" s="601"/>
      <c r="Q149" s="601"/>
      <c r="R149" s="601"/>
      <c r="S149" s="601"/>
      <c r="AE149" s="602"/>
    </row>
    <row r="150">
      <c r="O150" s="601"/>
      <c r="P150" s="601"/>
      <c r="Q150" s="601"/>
      <c r="R150" s="601"/>
      <c r="S150" s="601"/>
      <c r="AE150" s="602"/>
    </row>
    <row r="151">
      <c r="O151" s="601"/>
      <c r="P151" s="601"/>
      <c r="Q151" s="601"/>
      <c r="R151" s="601"/>
      <c r="S151" s="601"/>
      <c r="AE151" s="602"/>
    </row>
    <row r="152">
      <c r="O152" s="601"/>
      <c r="P152" s="601"/>
      <c r="Q152" s="601"/>
      <c r="R152" s="601"/>
      <c r="S152" s="601"/>
      <c r="AE152" s="602"/>
    </row>
    <row r="153">
      <c r="O153" s="601"/>
      <c r="P153" s="601"/>
      <c r="Q153" s="601"/>
      <c r="R153" s="601"/>
      <c r="S153" s="601"/>
      <c r="AE153" s="602"/>
    </row>
    <row r="154">
      <c r="O154" s="601"/>
      <c r="P154" s="601"/>
      <c r="Q154" s="601"/>
      <c r="R154" s="601"/>
      <c r="S154" s="601"/>
      <c r="AE154" s="602"/>
    </row>
    <row r="155">
      <c r="O155" s="601"/>
      <c r="P155" s="601"/>
      <c r="Q155" s="601"/>
      <c r="R155" s="601"/>
      <c r="S155" s="601"/>
      <c r="AE155" s="602"/>
    </row>
    <row r="156">
      <c r="O156" s="601"/>
      <c r="P156" s="601"/>
      <c r="Q156" s="601"/>
      <c r="R156" s="601"/>
      <c r="S156" s="601"/>
      <c r="AE156" s="602"/>
    </row>
    <row r="157">
      <c r="O157" s="601"/>
      <c r="P157" s="601"/>
      <c r="Q157" s="601"/>
      <c r="R157" s="601"/>
      <c r="S157" s="601"/>
      <c r="AE157" s="602"/>
    </row>
    <row r="158">
      <c r="O158" s="601"/>
      <c r="P158" s="601"/>
      <c r="Q158" s="601"/>
      <c r="R158" s="601"/>
      <c r="S158" s="601"/>
      <c r="AE158" s="602"/>
    </row>
    <row r="159">
      <c r="O159" s="601"/>
      <c r="P159" s="601"/>
      <c r="Q159" s="601"/>
      <c r="R159" s="601"/>
      <c r="S159" s="601"/>
      <c r="AE159" s="602"/>
    </row>
    <row r="160">
      <c r="O160" s="601"/>
      <c r="P160" s="601"/>
      <c r="Q160" s="601"/>
      <c r="R160" s="601"/>
      <c r="S160" s="601"/>
      <c r="AE160" s="602"/>
    </row>
    <row r="161">
      <c r="O161" s="601"/>
      <c r="P161" s="601"/>
      <c r="Q161" s="601"/>
      <c r="R161" s="601"/>
      <c r="S161" s="601"/>
      <c r="AE161" s="602"/>
    </row>
    <row r="162">
      <c r="O162" s="601"/>
      <c r="P162" s="601"/>
      <c r="Q162" s="601"/>
      <c r="R162" s="601"/>
      <c r="S162" s="601"/>
      <c r="AE162" s="602"/>
    </row>
    <row r="163">
      <c r="O163" s="601"/>
      <c r="P163" s="601"/>
      <c r="Q163" s="601"/>
      <c r="R163" s="601"/>
      <c r="S163" s="601"/>
      <c r="AE163" s="602"/>
    </row>
    <row r="164">
      <c r="O164" s="601"/>
      <c r="P164" s="601"/>
      <c r="Q164" s="601"/>
      <c r="R164" s="601"/>
      <c r="S164" s="601"/>
      <c r="AE164" s="602"/>
    </row>
    <row r="165">
      <c r="O165" s="601"/>
      <c r="P165" s="601"/>
      <c r="Q165" s="601"/>
      <c r="R165" s="601"/>
      <c r="S165" s="601"/>
      <c r="AE165" s="602"/>
    </row>
    <row r="166">
      <c r="O166" s="601"/>
      <c r="P166" s="601"/>
      <c r="Q166" s="601"/>
      <c r="R166" s="601"/>
      <c r="S166" s="601"/>
      <c r="AE166" s="602"/>
    </row>
    <row r="167">
      <c r="O167" s="601"/>
      <c r="P167" s="601"/>
      <c r="Q167" s="601"/>
      <c r="R167" s="601"/>
      <c r="S167" s="601"/>
      <c r="AE167" s="602"/>
    </row>
    <row r="168">
      <c r="O168" s="601"/>
      <c r="P168" s="601"/>
      <c r="Q168" s="601"/>
      <c r="R168" s="601"/>
      <c r="S168" s="601"/>
      <c r="AE168" s="602"/>
    </row>
    <row r="169">
      <c r="O169" s="601"/>
      <c r="P169" s="601"/>
      <c r="Q169" s="601"/>
      <c r="R169" s="601"/>
      <c r="S169" s="601"/>
      <c r="AE169" s="602"/>
    </row>
    <row r="170">
      <c r="O170" s="601"/>
      <c r="P170" s="601"/>
      <c r="Q170" s="601"/>
      <c r="R170" s="601"/>
      <c r="S170" s="601"/>
      <c r="AE170" s="602"/>
    </row>
    <row r="171">
      <c r="O171" s="601"/>
      <c r="P171" s="601"/>
      <c r="Q171" s="601"/>
      <c r="R171" s="601"/>
      <c r="S171" s="601"/>
      <c r="AE171" s="602"/>
    </row>
    <row r="172">
      <c r="O172" s="601"/>
      <c r="P172" s="601"/>
      <c r="Q172" s="601"/>
      <c r="R172" s="601"/>
      <c r="S172" s="601"/>
      <c r="AE172" s="602"/>
    </row>
    <row r="173">
      <c r="O173" s="601"/>
      <c r="P173" s="601"/>
      <c r="Q173" s="601"/>
      <c r="R173" s="601"/>
      <c r="S173" s="601"/>
      <c r="AE173" s="602"/>
    </row>
    <row r="174">
      <c r="O174" s="601"/>
      <c r="P174" s="601"/>
      <c r="Q174" s="601"/>
      <c r="R174" s="601"/>
      <c r="S174" s="601"/>
      <c r="AE174" s="602"/>
    </row>
    <row r="175">
      <c r="O175" s="601"/>
      <c r="P175" s="601"/>
      <c r="Q175" s="601"/>
      <c r="R175" s="601"/>
      <c r="S175" s="601"/>
      <c r="AE175" s="602"/>
    </row>
    <row r="176">
      <c r="O176" s="601"/>
      <c r="P176" s="601"/>
      <c r="Q176" s="601"/>
      <c r="R176" s="601"/>
      <c r="S176" s="601"/>
      <c r="AE176" s="602"/>
    </row>
    <row r="177">
      <c r="O177" s="601"/>
      <c r="P177" s="601"/>
      <c r="Q177" s="601"/>
      <c r="R177" s="601"/>
      <c r="S177" s="601"/>
      <c r="AE177" s="602"/>
    </row>
    <row r="178">
      <c r="O178" s="601"/>
      <c r="P178" s="601"/>
      <c r="Q178" s="601"/>
      <c r="R178" s="601"/>
      <c r="S178" s="601"/>
      <c r="AE178" s="602"/>
    </row>
    <row r="179">
      <c r="O179" s="601"/>
      <c r="P179" s="601"/>
      <c r="Q179" s="601"/>
      <c r="R179" s="601"/>
      <c r="S179" s="601"/>
      <c r="AE179" s="602"/>
    </row>
    <row r="180">
      <c r="O180" s="601"/>
      <c r="P180" s="601"/>
      <c r="Q180" s="601"/>
      <c r="R180" s="601"/>
      <c r="S180" s="601"/>
      <c r="AE180" s="602"/>
    </row>
    <row r="181">
      <c r="O181" s="601"/>
      <c r="P181" s="601"/>
      <c r="Q181" s="601"/>
      <c r="R181" s="601"/>
      <c r="S181" s="601"/>
      <c r="AE181" s="602"/>
    </row>
    <row r="182">
      <c r="O182" s="601"/>
      <c r="P182" s="601"/>
      <c r="Q182" s="601"/>
      <c r="R182" s="601"/>
      <c r="S182" s="601"/>
      <c r="AE182" s="602"/>
    </row>
    <row r="183">
      <c r="O183" s="601"/>
      <c r="P183" s="601"/>
      <c r="Q183" s="601"/>
      <c r="R183" s="601"/>
      <c r="S183" s="601"/>
      <c r="AE183" s="602"/>
    </row>
    <row r="184">
      <c r="O184" s="601"/>
      <c r="P184" s="601"/>
      <c r="Q184" s="601"/>
      <c r="R184" s="601"/>
      <c r="S184" s="601"/>
      <c r="AE184" s="602"/>
    </row>
    <row r="185">
      <c r="O185" s="601"/>
      <c r="P185" s="601"/>
      <c r="Q185" s="601"/>
      <c r="R185" s="601"/>
      <c r="S185" s="601"/>
      <c r="AE185" s="602"/>
    </row>
    <row r="186">
      <c r="O186" s="601"/>
      <c r="P186" s="601"/>
      <c r="Q186" s="601"/>
      <c r="R186" s="601"/>
      <c r="S186" s="601"/>
      <c r="AE186" s="602"/>
    </row>
    <row r="187">
      <c r="O187" s="601"/>
      <c r="P187" s="601"/>
      <c r="Q187" s="601"/>
      <c r="R187" s="601"/>
      <c r="S187" s="601"/>
      <c r="AE187" s="602"/>
    </row>
    <row r="188">
      <c r="O188" s="601"/>
      <c r="P188" s="601"/>
      <c r="Q188" s="601"/>
      <c r="R188" s="601"/>
      <c r="S188" s="601"/>
      <c r="AE188" s="602"/>
    </row>
    <row r="189">
      <c r="O189" s="601"/>
      <c r="P189" s="601"/>
      <c r="Q189" s="601"/>
      <c r="R189" s="601"/>
      <c r="S189" s="601"/>
      <c r="AE189" s="602"/>
    </row>
    <row r="190">
      <c r="O190" s="601"/>
      <c r="P190" s="601"/>
      <c r="Q190" s="601"/>
      <c r="R190" s="601"/>
      <c r="S190" s="601"/>
      <c r="AE190" s="602"/>
    </row>
    <row r="191">
      <c r="O191" s="601"/>
      <c r="P191" s="601"/>
      <c r="Q191" s="601"/>
      <c r="R191" s="601"/>
      <c r="S191" s="601"/>
      <c r="AE191" s="602"/>
    </row>
    <row r="192">
      <c r="O192" s="601"/>
      <c r="P192" s="601"/>
      <c r="Q192" s="601"/>
      <c r="R192" s="601"/>
      <c r="S192" s="601"/>
      <c r="AE192" s="602"/>
    </row>
    <row r="193">
      <c r="O193" s="601"/>
      <c r="P193" s="601"/>
      <c r="Q193" s="601"/>
      <c r="R193" s="601"/>
      <c r="S193" s="601"/>
      <c r="AE193" s="602"/>
    </row>
    <row r="194">
      <c r="O194" s="601"/>
      <c r="P194" s="601"/>
      <c r="Q194" s="601"/>
      <c r="R194" s="601"/>
      <c r="S194" s="601"/>
      <c r="AE194" s="602"/>
    </row>
    <row r="195">
      <c r="O195" s="601"/>
      <c r="P195" s="601"/>
      <c r="Q195" s="601"/>
      <c r="R195" s="601"/>
      <c r="S195" s="601"/>
      <c r="AE195" s="602"/>
    </row>
    <row r="196">
      <c r="O196" s="601"/>
      <c r="P196" s="601"/>
      <c r="Q196" s="601"/>
      <c r="R196" s="601"/>
      <c r="S196" s="601"/>
      <c r="AE196" s="602"/>
    </row>
    <row r="197">
      <c r="O197" s="601"/>
      <c r="P197" s="601"/>
      <c r="Q197" s="601"/>
      <c r="R197" s="601"/>
      <c r="S197" s="601"/>
      <c r="AE197" s="602"/>
    </row>
    <row r="198">
      <c r="O198" s="601"/>
      <c r="P198" s="601"/>
      <c r="Q198" s="601"/>
      <c r="R198" s="601"/>
      <c r="S198" s="601"/>
      <c r="AE198" s="602"/>
    </row>
    <row r="199">
      <c r="O199" s="601"/>
      <c r="P199" s="601"/>
      <c r="Q199" s="601"/>
      <c r="R199" s="601"/>
      <c r="S199" s="601"/>
      <c r="AE199" s="602"/>
    </row>
    <row r="200">
      <c r="O200" s="601"/>
      <c r="P200" s="601"/>
      <c r="Q200" s="601"/>
      <c r="R200" s="601"/>
      <c r="S200" s="601"/>
      <c r="AE200" s="602"/>
    </row>
    <row r="201">
      <c r="O201" s="601"/>
      <c r="P201" s="601"/>
      <c r="Q201" s="601"/>
      <c r="R201" s="601"/>
      <c r="S201" s="601"/>
      <c r="AE201" s="602"/>
    </row>
    <row r="202">
      <c r="O202" s="601"/>
      <c r="P202" s="601"/>
      <c r="Q202" s="601"/>
      <c r="R202" s="601"/>
      <c r="S202" s="601"/>
      <c r="AE202" s="602"/>
    </row>
    <row r="203">
      <c r="O203" s="601"/>
      <c r="P203" s="601"/>
      <c r="Q203" s="601"/>
      <c r="R203" s="601"/>
      <c r="S203" s="601"/>
      <c r="AE203" s="602"/>
    </row>
    <row r="204">
      <c r="O204" s="601"/>
      <c r="P204" s="601"/>
      <c r="Q204" s="601"/>
      <c r="R204" s="601"/>
      <c r="S204" s="601"/>
      <c r="AE204" s="602"/>
    </row>
    <row r="205">
      <c r="O205" s="601"/>
      <c r="P205" s="601"/>
      <c r="Q205" s="601"/>
      <c r="R205" s="601"/>
      <c r="S205" s="601"/>
      <c r="AE205" s="602"/>
    </row>
    <row r="206">
      <c r="O206" s="601"/>
      <c r="P206" s="601"/>
      <c r="Q206" s="601"/>
      <c r="R206" s="601"/>
      <c r="S206" s="601"/>
      <c r="AE206" s="602"/>
    </row>
    <row r="207">
      <c r="O207" s="601"/>
      <c r="P207" s="601"/>
      <c r="Q207" s="601"/>
      <c r="R207" s="601"/>
      <c r="S207" s="601"/>
      <c r="AE207" s="602"/>
    </row>
    <row r="208">
      <c r="O208" s="601"/>
      <c r="P208" s="601"/>
      <c r="Q208" s="601"/>
      <c r="R208" s="601"/>
      <c r="S208" s="601"/>
      <c r="AE208" s="602"/>
    </row>
    <row r="209">
      <c r="O209" s="601"/>
      <c r="P209" s="601"/>
      <c r="Q209" s="601"/>
      <c r="R209" s="601"/>
      <c r="S209" s="601"/>
      <c r="AE209" s="602"/>
    </row>
    <row r="210">
      <c r="O210" s="601"/>
      <c r="P210" s="601"/>
      <c r="Q210" s="601"/>
      <c r="R210" s="601"/>
      <c r="S210" s="601"/>
      <c r="AE210" s="602"/>
    </row>
    <row r="211">
      <c r="O211" s="601"/>
      <c r="P211" s="601"/>
      <c r="Q211" s="601"/>
      <c r="R211" s="601"/>
      <c r="S211" s="601"/>
      <c r="AE211" s="602"/>
    </row>
    <row r="212">
      <c r="O212" s="601"/>
      <c r="P212" s="601"/>
      <c r="Q212" s="601"/>
      <c r="R212" s="601"/>
      <c r="S212" s="601"/>
      <c r="AE212" s="602"/>
    </row>
    <row r="213">
      <c r="O213" s="601"/>
      <c r="P213" s="601"/>
      <c r="Q213" s="601"/>
      <c r="R213" s="601"/>
      <c r="S213" s="601"/>
      <c r="AE213" s="602"/>
    </row>
    <row r="214">
      <c r="O214" s="601"/>
      <c r="P214" s="601"/>
      <c r="Q214" s="601"/>
      <c r="R214" s="601"/>
      <c r="S214" s="601"/>
      <c r="AE214" s="602"/>
    </row>
    <row r="215">
      <c r="O215" s="601"/>
      <c r="P215" s="601"/>
      <c r="Q215" s="601"/>
      <c r="R215" s="601"/>
      <c r="S215" s="601"/>
      <c r="AE215" s="602"/>
    </row>
    <row r="216">
      <c r="O216" s="601"/>
      <c r="P216" s="601"/>
      <c r="Q216" s="601"/>
      <c r="R216" s="601"/>
      <c r="S216" s="601"/>
      <c r="AE216" s="602"/>
    </row>
    <row r="217">
      <c r="O217" s="601"/>
      <c r="P217" s="601"/>
      <c r="Q217" s="601"/>
      <c r="R217" s="601"/>
      <c r="S217" s="601"/>
      <c r="AE217" s="602"/>
    </row>
    <row r="218">
      <c r="O218" s="601"/>
      <c r="P218" s="601"/>
      <c r="Q218" s="601"/>
      <c r="R218" s="601"/>
      <c r="S218" s="601"/>
      <c r="AE218" s="602"/>
    </row>
    <row r="219">
      <c r="O219" s="601"/>
      <c r="P219" s="601"/>
      <c r="Q219" s="601"/>
      <c r="R219" s="601"/>
      <c r="S219" s="601"/>
      <c r="AE219" s="602"/>
    </row>
    <row r="220">
      <c r="O220" s="601"/>
      <c r="P220" s="601"/>
      <c r="Q220" s="601"/>
      <c r="R220" s="601"/>
      <c r="S220" s="601"/>
      <c r="AE220" s="602"/>
    </row>
    <row r="221">
      <c r="O221" s="601"/>
      <c r="P221" s="601"/>
      <c r="Q221" s="601"/>
      <c r="R221" s="601"/>
      <c r="S221" s="601"/>
      <c r="AE221" s="602"/>
    </row>
    <row r="222">
      <c r="O222" s="601"/>
      <c r="P222" s="601"/>
      <c r="Q222" s="601"/>
      <c r="R222" s="601"/>
      <c r="S222" s="601"/>
      <c r="AE222" s="602"/>
    </row>
    <row r="223">
      <c r="O223" s="601"/>
      <c r="P223" s="601"/>
      <c r="Q223" s="601"/>
      <c r="R223" s="601"/>
      <c r="S223" s="601"/>
      <c r="AE223" s="602"/>
    </row>
    <row r="224">
      <c r="O224" s="601"/>
      <c r="P224" s="601"/>
      <c r="Q224" s="601"/>
      <c r="R224" s="601"/>
      <c r="S224" s="601"/>
      <c r="AE224" s="602"/>
    </row>
    <row r="225">
      <c r="O225" s="601"/>
      <c r="P225" s="601"/>
      <c r="Q225" s="601"/>
      <c r="R225" s="601"/>
      <c r="S225" s="601"/>
      <c r="AE225" s="602"/>
    </row>
    <row r="226">
      <c r="O226" s="601"/>
      <c r="P226" s="601"/>
      <c r="Q226" s="601"/>
      <c r="R226" s="601"/>
      <c r="S226" s="601"/>
      <c r="AE226" s="602"/>
    </row>
    <row r="227">
      <c r="O227" s="601"/>
      <c r="P227" s="601"/>
      <c r="Q227" s="601"/>
      <c r="R227" s="601"/>
      <c r="S227" s="601"/>
      <c r="AE227" s="602"/>
    </row>
    <row r="228">
      <c r="O228" s="601"/>
      <c r="P228" s="601"/>
      <c r="Q228" s="601"/>
      <c r="R228" s="601"/>
      <c r="S228" s="601"/>
      <c r="AE228" s="602"/>
    </row>
    <row r="229">
      <c r="O229" s="601"/>
      <c r="P229" s="601"/>
      <c r="Q229" s="601"/>
      <c r="R229" s="601"/>
      <c r="S229" s="601"/>
      <c r="AE229" s="602"/>
    </row>
    <row r="230">
      <c r="O230" s="601"/>
      <c r="P230" s="601"/>
      <c r="Q230" s="601"/>
      <c r="R230" s="601"/>
      <c r="S230" s="601"/>
      <c r="AE230" s="602"/>
    </row>
    <row r="231">
      <c r="O231" s="601"/>
      <c r="P231" s="601"/>
      <c r="Q231" s="601"/>
      <c r="R231" s="601"/>
      <c r="S231" s="601"/>
      <c r="AE231" s="602"/>
    </row>
    <row r="232">
      <c r="O232" s="601"/>
      <c r="P232" s="601"/>
      <c r="Q232" s="601"/>
      <c r="R232" s="601"/>
      <c r="S232" s="601"/>
      <c r="AE232" s="602"/>
    </row>
    <row r="233">
      <c r="O233" s="601"/>
      <c r="P233" s="601"/>
      <c r="Q233" s="601"/>
      <c r="R233" s="601"/>
      <c r="S233" s="601"/>
      <c r="AE233" s="602"/>
    </row>
    <row r="234">
      <c r="O234" s="601"/>
      <c r="P234" s="601"/>
      <c r="Q234" s="601"/>
      <c r="R234" s="601"/>
      <c r="S234" s="601"/>
      <c r="AE234" s="602"/>
    </row>
    <row r="235">
      <c r="O235" s="601"/>
      <c r="P235" s="601"/>
      <c r="Q235" s="601"/>
      <c r="R235" s="601"/>
      <c r="S235" s="601"/>
      <c r="AE235" s="602"/>
    </row>
    <row r="236">
      <c r="O236" s="601"/>
      <c r="P236" s="601"/>
      <c r="Q236" s="601"/>
      <c r="R236" s="601"/>
      <c r="S236" s="601"/>
      <c r="AE236" s="602"/>
    </row>
    <row r="237">
      <c r="O237" s="601"/>
      <c r="P237" s="601"/>
      <c r="Q237" s="601"/>
      <c r="R237" s="601"/>
      <c r="S237" s="601"/>
      <c r="AE237" s="602"/>
    </row>
    <row r="238">
      <c r="O238" s="601"/>
      <c r="P238" s="601"/>
      <c r="Q238" s="601"/>
      <c r="R238" s="601"/>
      <c r="S238" s="601"/>
      <c r="AE238" s="602"/>
    </row>
    <row r="239">
      <c r="O239" s="601"/>
      <c r="P239" s="601"/>
      <c r="Q239" s="601"/>
      <c r="R239" s="601"/>
      <c r="S239" s="601"/>
      <c r="AE239" s="602"/>
    </row>
    <row r="240">
      <c r="O240" s="601"/>
      <c r="P240" s="601"/>
      <c r="Q240" s="601"/>
      <c r="R240" s="601"/>
      <c r="S240" s="601"/>
      <c r="AE240" s="602"/>
    </row>
    <row r="241">
      <c r="O241" s="601"/>
      <c r="P241" s="601"/>
      <c r="Q241" s="601"/>
      <c r="R241" s="601"/>
      <c r="S241" s="601"/>
      <c r="AE241" s="602"/>
    </row>
    <row r="242">
      <c r="O242" s="601"/>
      <c r="P242" s="601"/>
      <c r="Q242" s="601"/>
      <c r="R242" s="601"/>
      <c r="S242" s="601"/>
      <c r="AE242" s="602"/>
    </row>
    <row r="243">
      <c r="O243" s="601"/>
      <c r="P243" s="601"/>
      <c r="Q243" s="601"/>
      <c r="R243" s="601"/>
      <c r="S243" s="601"/>
      <c r="AE243" s="602"/>
    </row>
    <row r="244">
      <c r="O244" s="601"/>
      <c r="P244" s="601"/>
      <c r="Q244" s="601"/>
      <c r="R244" s="601"/>
      <c r="S244" s="601"/>
      <c r="AE244" s="602"/>
    </row>
    <row r="245">
      <c r="O245" s="601"/>
      <c r="P245" s="601"/>
      <c r="Q245" s="601"/>
      <c r="R245" s="601"/>
      <c r="S245" s="601"/>
      <c r="AE245" s="602"/>
    </row>
    <row r="246">
      <c r="O246" s="601"/>
      <c r="P246" s="601"/>
      <c r="Q246" s="601"/>
      <c r="R246" s="601"/>
      <c r="S246" s="601"/>
      <c r="AE246" s="602"/>
    </row>
    <row r="247">
      <c r="O247" s="601"/>
      <c r="P247" s="601"/>
      <c r="Q247" s="601"/>
      <c r="R247" s="601"/>
      <c r="S247" s="601"/>
      <c r="AE247" s="602"/>
    </row>
    <row r="248">
      <c r="O248" s="601"/>
      <c r="P248" s="601"/>
      <c r="Q248" s="601"/>
      <c r="R248" s="601"/>
      <c r="S248" s="601"/>
      <c r="AE248" s="602"/>
    </row>
    <row r="249">
      <c r="O249" s="601"/>
      <c r="P249" s="601"/>
      <c r="Q249" s="601"/>
      <c r="R249" s="601"/>
      <c r="S249" s="601"/>
      <c r="AE249" s="602"/>
    </row>
    <row r="250">
      <c r="O250" s="601"/>
      <c r="P250" s="601"/>
      <c r="Q250" s="601"/>
      <c r="R250" s="601"/>
      <c r="S250" s="601"/>
      <c r="AE250" s="602"/>
    </row>
    <row r="251">
      <c r="O251" s="601"/>
      <c r="P251" s="601"/>
      <c r="Q251" s="601"/>
      <c r="R251" s="601"/>
      <c r="S251" s="601"/>
      <c r="AE251" s="602"/>
    </row>
    <row r="252">
      <c r="O252" s="601"/>
      <c r="P252" s="601"/>
      <c r="Q252" s="601"/>
      <c r="R252" s="601"/>
      <c r="S252" s="601"/>
      <c r="AE252" s="602"/>
    </row>
    <row r="253">
      <c r="O253" s="601"/>
      <c r="P253" s="601"/>
      <c r="Q253" s="601"/>
      <c r="R253" s="601"/>
      <c r="S253" s="601"/>
      <c r="AE253" s="602"/>
    </row>
    <row r="254">
      <c r="O254" s="601"/>
      <c r="P254" s="601"/>
      <c r="Q254" s="601"/>
      <c r="R254" s="601"/>
      <c r="S254" s="601"/>
      <c r="AE254" s="602"/>
    </row>
    <row r="255">
      <c r="O255" s="601"/>
      <c r="P255" s="601"/>
      <c r="Q255" s="601"/>
      <c r="R255" s="601"/>
      <c r="S255" s="601"/>
      <c r="AE255" s="602"/>
    </row>
    <row r="256">
      <c r="O256" s="601"/>
      <c r="P256" s="601"/>
      <c r="Q256" s="601"/>
      <c r="R256" s="601"/>
      <c r="S256" s="601"/>
      <c r="AE256" s="602"/>
    </row>
    <row r="257">
      <c r="O257" s="601"/>
      <c r="P257" s="601"/>
      <c r="Q257" s="601"/>
      <c r="R257" s="601"/>
      <c r="S257" s="601"/>
      <c r="AE257" s="602"/>
    </row>
    <row r="258">
      <c r="O258" s="601"/>
      <c r="P258" s="601"/>
      <c r="Q258" s="601"/>
      <c r="R258" s="601"/>
      <c r="S258" s="601"/>
      <c r="AE258" s="602"/>
    </row>
    <row r="259">
      <c r="O259" s="601"/>
      <c r="P259" s="601"/>
      <c r="Q259" s="601"/>
      <c r="R259" s="601"/>
      <c r="S259" s="601"/>
      <c r="AE259" s="602"/>
    </row>
    <row r="260">
      <c r="O260" s="601"/>
      <c r="P260" s="601"/>
      <c r="Q260" s="601"/>
      <c r="R260" s="601"/>
      <c r="S260" s="601"/>
      <c r="AE260" s="602"/>
    </row>
    <row r="261">
      <c r="O261" s="601"/>
      <c r="P261" s="601"/>
      <c r="Q261" s="601"/>
      <c r="R261" s="601"/>
      <c r="S261" s="601"/>
      <c r="AE261" s="602"/>
    </row>
    <row r="262">
      <c r="O262" s="601"/>
      <c r="P262" s="601"/>
      <c r="Q262" s="601"/>
      <c r="R262" s="601"/>
      <c r="S262" s="601"/>
      <c r="AE262" s="602"/>
    </row>
    <row r="263">
      <c r="O263" s="601"/>
      <c r="P263" s="601"/>
      <c r="Q263" s="601"/>
      <c r="R263" s="601"/>
      <c r="S263" s="601"/>
      <c r="AE263" s="602"/>
    </row>
    <row r="264">
      <c r="O264" s="601"/>
      <c r="P264" s="601"/>
      <c r="Q264" s="601"/>
      <c r="R264" s="601"/>
      <c r="S264" s="601"/>
      <c r="AE264" s="602"/>
    </row>
    <row r="265">
      <c r="O265" s="601"/>
      <c r="P265" s="601"/>
      <c r="Q265" s="601"/>
      <c r="R265" s="601"/>
      <c r="S265" s="601"/>
      <c r="AE265" s="602"/>
    </row>
    <row r="266">
      <c r="O266" s="601"/>
      <c r="P266" s="601"/>
      <c r="Q266" s="601"/>
      <c r="R266" s="601"/>
      <c r="S266" s="601"/>
      <c r="AE266" s="602"/>
    </row>
    <row r="267">
      <c r="O267" s="601"/>
      <c r="P267" s="601"/>
      <c r="Q267" s="601"/>
      <c r="R267" s="601"/>
      <c r="S267" s="601"/>
      <c r="AE267" s="602"/>
    </row>
    <row r="268">
      <c r="O268" s="601"/>
      <c r="P268" s="601"/>
      <c r="Q268" s="601"/>
      <c r="R268" s="601"/>
      <c r="S268" s="601"/>
      <c r="AE268" s="602"/>
    </row>
    <row r="269">
      <c r="O269" s="601"/>
      <c r="P269" s="601"/>
      <c r="Q269" s="601"/>
      <c r="R269" s="601"/>
      <c r="S269" s="601"/>
      <c r="AE269" s="602"/>
    </row>
    <row r="270">
      <c r="O270" s="601"/>
      <c r="P270" s="601"/>
      <c r="Q270" s="601"/>
      <c r="R270" s="601"/>
      <c r="S270" s="601"/>
      <c r="AE270" s="602"/>
    </row>
    <row r="271">
      <c r="O271" s="601"/>
      <c r="P271" s="601"/>
      <c r="Q271" s="601"/>
      <c r="R271" s="601"/>
      <c r="S271" s="601"/>
      <c r="AE271" s="602"/>
    </row>
    <row r="272">
      <c r="O272" s="601"/>
      <c r="P272" s="601"/>
      <c r="Q272" s="601"/>
      <c r="R272" s="601"/>
      <c r="S272" s="601"/>
      <c r="AE272" s="602"/>
    </row>
    <row r="273">
      <c r="O273" s="601"/>
      <c r="P273" s="601"/>
      <c r="Q273" s="601"/>
      <c r="R273" s="601"/>
      <c r="S273" s="601"/>
      <c r="AE273" s="602"/>
    </row>
    <row r="274">
      <c r="O274" s="601"/>
      <c r="P274" s="601"/>
      <c r="Q274" s="601"/>
      <c r="R274" s="601"/>
      <c r="S274" s="601"/>
      <c r="AE274" s="602"/>
    </row>
    <row r="275">
      <c r="O275" s="601"/>
      <c r="P275" s="601"/>
      <c r="Q275" s="601"/>
      <c r="R275" s="601"/>
      <c r="S275" s="601"/>
      <c r="AE275" s="602"/>
    </row>
    <row r="276">
      <c r="O276" s="601"/>
      <c r="P276" s="601"/>
      <c r="Q276" s="601"/>
      <c r="R276" s="601"/>
      <c r="S276" s="601"/>
      <c r="AE276" s="602"/>
    </row>
    <row r="277">
      <c r="O277" s="601"/>
      <c r="P277" s="601"/>
      <c r="Q277" s="601"/>
      <c r="R277" s="601"/>
      <c r="S277" s="601"/>
      <c r="AE277" s="602"/>
    </row>
    <row r="278">
      <c r="O278" s="601"/>
      <c r="P278" s="601"/>
      <c r="Q278" s="601"/>
      <c r="R278" s="601"/>
      <c r="S278" s="601"/>
      <c r="AE278" s="602"/>
    </row>
    <row r="279">
      <c r="O279" s="601"/>
      <c r="P279" s="601"/>
      <c r="Q279" s="601"/>
      <c r="R279" s="601"/>
      <c r="S279" s="601"/>
      <c r="AE279" s="602"/>
    </row>
    <row r="280">
      <c r="O280" s="601"/>
      <c r="P280" s="601"/>
      <c r="Q280" s="601"/>
      <c r="R280" s="601"/>
      <c r="S280" s="601"/>
      <c r="AE280" s="602"/>
    </row>
    <row r="281">
      <c r="O281" s="601"/>
      <c r="P281" s="601"/>
      <c r="Q281" s="601"/>
      <c r="R281" s="601"/>
      <c r="S281" s="601"/>
      <c r="AE281" s="602"/>
    </row>
    <row r="282">
      <c r="O282" s="601"/>
      <c r="P282" s="601"/>
      <c r="Q282" s="601"/>
      <c r="R282" s="601"/>
      <c r="S282" s="601"/>
      <c r="AE282" s="602"/>
    </row>
    <row r="283">
      <c r="O283" s="601"/>
      <c r="P283" s="601"/>
      <c r="Q283" s="601"/>
      <c r="R283" s="601"/>
      <c r="S283" s="601"/>
      <c r="AE283" s="602"/>
    </row>
    <row r="284">
      <c r="O284" s="601"/>
      <c r="P284" s="601"/>
      <c r="Q284" s="601"/>
      <c r="R284" s="601"/>
      <c r="S284" s="601"/>
      <c r="AE284" s="602"/>
    </row>
    <row r="285">
      <c r="O285" s="601"/>
      <c r="P285" s="601"/>
      <c r="Q285" s="601"/>
      <c r="R285" s="601"/>
      <c r="S285" s="601"/>
      <c r="AE285" s="602"/>
    </row>
    <row r="286">
      <c r="O286" s="601"/>
      <c r="P286" s="601"/>
      <c r="Q286" s="601"/>
      <c r="R286" s="601"/>
      <c r="S286" s="601"/>
      <c r="AE286" s="602"/>
    </row>
    <row r="287">
      <c r="O287" s="601"/>
      <c r="P287" s="601"/>
      <c r="Q287" s="601"/>
      <c r="R287" s="601"/>
      <c r="S287" s="601"/>
      <c r="AE287" s="602"/>
    </row>
    <row r="288">
      <c r="O288" s="601"/>
      <c r="P288" s="601"/>
      <c r="Q288" s="601"/>
      <c r="R288" s="601"/>
      <c r="S288" s="601"/>
      <c r="AE288" s="602"/>
    </row>
    <row r="289">
      <c r="O289" s="601"/>
      <c r="P289" s="601"/>
      <c r="Q289" s="601"/>
      <c r="R289" s="601"/>
      <c r="S289" s="601"/>
      <c r="AE289" s="602"/>
    </row>
    <row r="290">
      <c r="O290" s="601"/>
      <c r="P290" s="601"/>
      <c r="Q290" s="601"/>
      <c r="R290" s="601"/>
      <c r="S290" s="601"/>
      <c r="AE290" s="602"/>
    </row>
    <row r="291">
      <c r="O291" s="601"/>
      <c r="P291" s="601"/>
      <c r="Q291" s="601"/>
      <c r="R291" s="601"/>
      <c r="S291" s="601"/>
      <c r="AE291" s="602"/>
    </row>
    <row r="292">
      <c r="O292" s="601"/>
      <c r="P292" s="601"/>
      <c r="Q292" s="601"/>
      <c r="R292" s="601"/>
      <c r="S292" s="601"/>
      <c r="AE292" s="602"/>
    </row>
    <row r="293">
      <c r="O293" s="601"/>
      <c r="P293" s="601"/>
      <c r="Q293" s="601"/>
      <c r="R293" s="601"/>
      <c r="S293" s="601"/>
      <c r="AE293" s="602"/>
    </row>
    <row r="294">
      <c r="O294" s="601"/>
      <c r="P294" s="601"/>
      <c r="Q294" s="601"/>
      <c r="R294" s="601"/>
      <c r="S294" s="601"/>
      <c r="AE294" s="602"/>
    </row>
    <row r="295">
      <c r="O295" s="601"/>
      <c r="P295" s="601"/>
      <c r="Q295" s="601"/>
      <c r="R295" s="601"/>
      <c r="S295" s="601"/>
      <c r="AE295" s="602"/>
    </row>
    <row r="296">
      <c r="O296" s="601"/>
      <c r="P296" s="601"/>
      <c r="Q296" s="601"/>
      <c r="R296" s="601"/>
      <c r="S296" s="601"/>
      <c r="AE296" s="602"/>
    </row>
    <row r="297">
      <c r="O297" s="601"/>
      <c r="P297" s="601"/>
      <c r="Q297" s="601"/>
      <c r="R297" s="601"/>
      <c r="S297" s="601"/>
      <c r="AE297" s="602"/>
    </row>
    <row r="298">
      <c r="O298" s="601"/>
      <c r="P298" s="601"/>
      <c r="Q298" s="601"/>
      <c r="R298" s="601"/>
      <c r="S298" s="601"/>
      <c r="AE298" s="602"/>
    </row>
    <row r="299">
      <c r="O299" s="601"/>
      <c r="P299" s="601"/>
      <c r="Q299" s="601"/>
      <c r="R299" s="601"/>
      <c r="S299" s="601"/>
      <c r="AE299" s="602"/>
    </row>
    <row r="300">
      <c r="O300" s="601"/>
      <c r="P300" s="601"/>
      <c r="Q300" s="601"/>
      <c r="R300" s="601"/>
      <c r="S300" s="601"/>
      <c r="AE300" s="602"/>
    </row>
    <row r="301">
      <c r="O301" s="601"/>
      <c r="P301" s="601"/>
      <c r="Q301" s="601"/>
      <c r="R301" s="601"/>
      <c r="S301" s="601"/>
      <c r="AE301" s="602"/>
    </row>
    <row r="302">
      <c r="O302" s="601"/>
      <c r="P302" s="601"/>
      <c r="Q302" s="601"/>
      <c r="R302" s="601"/>
      <c r="S302" s="601"/>
      <c r="AE302" s="602"/>
    </row>
    <row r="303">
      <c r="O303" s="601"/>
      <c r="P303" s="601"/>
      <c r="Q303" s="601"/>
      <c r="R303" s="601"/>
      <c r="S303" s="601"/>
      <c r="AE303" s="602"/>
    </row>
    <row r="304">
      <c r="O304" s="601"/>
      <c r="P304" s="601"/>
      <c r="Q304" s="601"/>
      <c r="R304" s="601"/>
      <c r="S304" s="601"/>
      <c r="AE304" s="602"/>
    </row>
    <row r="305">
      <c r="O305" s="601"/>
      <c r="P305" s="601"/>
      <c r="Q305" s="601"/>
      <c r="R305" s="601"/>
      <c r="S305" s="601"/>
      <c r="AE305" s="602"/>
    </row>
    <row r="306">
      <c r="O306" s="601"/>
      <c r="P306" s="601"/>
      <c r="Q306" s="601"/>
      <c r="R306" s="601"/>
      <c r="S306" s="601"/>
      <c r="AE306" s="602"/>
    </row>
    <row r="307">
      <c r="O307" s="601"/>
      <c r="P307" s="601"/>
      <c r="Q307" s="601"/>
      <c r="R307" s="601"/>
      <c r="S307" s="601"/>
      <c r="AE307" s="602"/>
    </row>
    <row r="308">
      <c r="O308" s="601"/>
      <c r="P308" s="601"/>
      <c r="Q308" s="601"/>
      <c r="R308" s="601"/>
      <c r="S308" s="601"/>
      <c r="AE308" s="602"/>
    </row>
    <row r="309">
      <c r="O309" s="601"/>
      <c r="P309" s="601"/>
      <c r="Q309" s="601"/>
      <c r="R309" s="601"/>
      <c r="S309" s="601"/>
      <c r="AE309" s="602"/>
    </row>
    <row r="310">
      <c r="O310" s="601"/>
      <c r="P310" s="601"/>
      <c r="Q310" s="601"/>
      <c r="R310" s="601"/>
      <c r="S310" s="601"/>
      <c r="AE310" s="602"/>
    </row>
    <row r="311">
      <c r="O311" s="601"/>
      <c r="P311" s="601"/>
      <c r="Q311" s="601"/>
      <c r="R311" s="601"/>
      <c r="S311" s="601"/>
      <c r="AE311" s="602"/>
    </row>
    <row r="312">
      <c r="O312" s="601"/>
      <c r="P312" s="601"/>
      <c r="Q312" s="601"/>
      <c r="R312" s="601"/>
      <c r="S312" s="601"/>
      <c r="AE312" s="602"/>
    </row>
    <row r="313">
      <c r="O313" s="601"/>
      <c r="P313" s="601"/>
      <c r="Q313" s="601"/>
      <c r="R313" s="601"/>
      <c r="S313" s="601"/>
      <c r="AE313" s="602"/>
    </row>
    <row r="314">
      <c r="O314" s="601"/>
      <c r="P314" s="601"/>
      <c r="Q314" s="601"/>
      <c r="R314" s="601"/>
      <c r="S314" s="601"/>
      <c r="AE314" s="602"/>
    </row>
    <row r="315">
      <c r="O315" s="601"/>
      <c r="P315" s="601"/>
      <c r="Q315" s="601"/>
      <c r="R315" s="601"/>
      <c r="S315" s="601"/>
      <c r="AE315" s="602"/>
    </row>
    <row r="316">
      <c r="O316" s="601"/>
      <c r="P316" s="601"/>
      <c r="Q316" s="601"/>
      <c r="R316" s="601"/>
      <c r="S316" s="601"/>
      <c r="AE316" s="602"/>
    </row>
    <row r="317">
      <c r="O317" s="601"/>
      <c r="P317" s="601"/>
      <c r="Q317" s="601"/>
      <c r="R317" s="601"/>
      <c r="S317" s="601"/>
      <c r="AE317" s="602"/>
    </row>
    <row r="318">
      <c r="O318" s="601"/>
      <c r="P318" s="601"/>
      <c r="Q318" s="601"/>
      <c r="R318" s="601"/>
      <c r="S318" s="601"/>
      <c r="AE318" s="602"/>
    </row>
    <row r="319">
      <c r="O319" s="601"/>
      <c r="P319" s="601"/>
      <c r="Q319" s="601"/>
      <c r="R319" s="601"/>
      <c r="S319" s="601"/>
      <c r="AE319" s="602"/>
    </row>
    <row r="320">
      <c r="O320" s="601"/>
      <c r="P320" s="601"/>
      <c r="Q320" s="601"/>
      <c r="R320" s="601"/>
      <c r="S320" s="601"/>
      <c r="AE320" s="602"/>
    </row>
    <row r="321">
      <c r="O321" s="601"/>
      <c r="P321" s="601"/>
      <c r="Q321" s="601"/>
      <c r="R321" s="601"/>
      <c r="S321" s="601"/>
      <c r="AE321" s="602"/>
    </row>
    <row r="322">
      <c r="O322" s="601"/>
      <c r="P322" s="601"/>
      <c r="Q322" s="601"/>
      <c r="R322" s="601"/>
      <c r="S322" s="601"/>
      <c r="AE322" s="602"/>
    </row>
    <row r="323">
      <c r="O323" s="601"/>
      <c r="P323" s="601"/>
      <c r="Q323" s="601"/>
      <c r="R323" s="601"/>
      <c r="S323" s="601"/>
      <c r="AE323" s="602"/>
    </row>
    <row r="324">
      <c r="O324" s="601"/>
      <c r="P324" s="601"/>
      <c r="Q324" s="601"/>
      <c r="R324" s="601"/>
      <c r="S324" s="601"/>
      <c r="AE324" s="602"/>
    </row>
    <row r="325">
      <c r="O325" s="601"/>
      <c r="P325" s="601"/>
      <c r="Q325" s="601"/>
      <c r="R325" s="601"/>
      <c r="S325" s="601"/>
      <c r="AE325" s="602"/>
    </row>
    <row r="326">
      <c r="O326" s="601"/>
      <c r="P326" s="601"/>
      <c r="Q326" s="601"/>
      <c r="R326" s="601"/>
      <c r="S326" s="601"/>
      <c r="AE326" s="602"/>
    </row>
    <row r="327">
      <c r="O327" s="601"/>
      <c r="P327" s="601"/>
      <c r="Q327" s="601"/>
      <c r="R327" s="601"/>
      <c r="S327" s="601"/>
      <c r="AE327" s="602"/>
    </row>
    <row r="328">
      <c r="O328" s="601"/>
      <c r="P328" s="601"/>
      <c r="Q328" s="601"/>
      <c r="R328" s="601"/>
      <c r="S328" s="601"/>
      <c r="AE328" s="602"/>
    </row>
    <row r="329">
      <c r="O329" s="601"/>
      <c r="P329" s="601"/>
      <c r="Q329" s="601"/>
      <c r="R329" s="601"/>
      <c r="S329" s="601"/>
      <c r="AE329" s="602"/>
    </row>
    <row r="330">
      <c r="O330" s="601"/>
      <c r="P330" s="601"/>
      <c r="Q330" s="601"/>
      <c r="R330" s="601"/>
      <c r="S330" s="601"/>
      <c r="AE330" s="602"/>
    </row>
    <row r="331">
      <c r="O331" s="601"/>
      <c r="P331" s="601"/>
      <c r="Q331" s="601"/>
      <c r="R331" s="601"/>
      <c r="S331" s="601"/>
      <c r="AE331" s="602"/>
    </row>
    <row r="332">
      <c r="O332" s="601"/>
      <c r="P332" s="601"/>
      <c r="Q332" s="601"/>
      <c r="R332" s="601"/>
      <c r="S332" s="601"/>
      <c r="AE332" s="602"/>
    </row>
    <row r="333">
      <c r="O333" s="601"/>
      <c r="P333" s="601"/>
      <c r="Q333" s="601"/>
      <c r="R333" s="601"/>
      <c r="S333" s="601"/>
      <c r="AE333" s="602"/>
    </row>
    <row r="334">
      <c r="O334" s="601"/>
      <c r="P334" s="601"/>
      <c r="Q334" s="601"/>
      <c r="R334" s="601"/>
      <c r="S334" s="601"/>
      <c r="AE334" s="602"/>
    </row>
    <row r="335">
      <c r="O335" s="601"/>
      <c r="P335" s="601"/>
      <c r="Q335" s="601"/>
      <c r="R335" s="601"/>
      <c r="S335" s="601"/>
      <c r="AE335" s="602"/>
    </row>
    <row r="336">
      <c r="O336" s="601"/>
      <c r="P336" s="601"/>
      <c r="Q336" s="601"/>
      <c r="R336" s="601"/>
      <c r="S336" s="601"/>
      <c r="AE336" s="602"/>
    </row>
    <row r="337">
      <c r="O337" s="601"/>
      <c r="P337" s="601"/>
      <c r="Q337" s="601"/>
      <c r="R337" s="601"/>
      <c r="S337" s="601"/>
      <c r="AE337" s="602"/>
    </row>
    <row r="338">
      <c r="O338" s="601"/>
      <c r="P338" s="601"/>
      <c r="Q338" s="601"/>
      <c r="R338" s="601"/>
      <c r="S338" s="601"/>
      <c r="AE338" s="602"/>
    </row>
    <row r="339">
      <c r="O339" s="601"/>
      <c r="P339" s="601"/>
      <c r="Q339" s="601"/>
      <c r="R339" s="601"/>
      <c r="S339" s="601"/>
      <c r="AE339" s="602"/>
    </row>
    <row r="340">
      <c r="O340" s="601"/>
      <c r="P340" s="601"/>
      <c r="Q340" s="601"/>
      <c r="R340" s="601"/>
      <c r="S340" s="601"/>
      <c r="AE340" s="602"/>
    </row>
    <row r="341">
      <c r="O341" s="601"/>
      <c r="P341" s="601"/>
      <c r="Q341" s="601"/>
      <c r="R341" s="601"/>
      <c r="S341" s="601"/>
      <c r="AE341" s="602"/>
    </row>
    <row r="342">
      <c r="O342" s="601"/>
      <c r="P342" s="601"/>
      <c r="Q342" s="601"/>
      <c r="R342" s="601"/>
      <c r="S342" s="601"/>
      <c r="AE342" s="602"/>
    </row>
    <row r="343">
      <c r="O343" s="601"/>
      <c r="P343" s="601"/>
      <c r="Q343" s="601"/>
      <c r="R343" s="601"/>
      <c r="S343" s="601"/>
      <c r="AE343" s="602"/>
    </row>
    <row r="344">
      <c r="O344" s="601"/>
      <c r="P344" s="601"/>
      <c r="Q344" s="601"/>
      <c r="R344" s="601"/>
      <c r="S344" s="601"/>
      <c r="AE344" s="602"/>
    </row>
    <row r="345">
      <c r="O345" s="601"/>
      <c r="P345" s="601"/>
      <c r="Q345" s="601"/>
      <c r="R345" s="601"/>
      <c r="S345" s="601"/>
      <c r="AE345" s="602"/>
    </row>
    <row r="346">
      <c r="O346" s="601"/>
      <c r="P346" s="601"/>
      <c r="Q346" s="601"/>
      <c r="R346" s="601"/>
      <c r="S346" s="601"/>
      <c r="AE346" s="602"/>
    </row>
    <row r="347">
      <c r="O347" s="601"/>
      <c r="P347" s="601"/>
      <c r="Q347" s="601"/>
      <c r="R347" s="601"/>
      <c r="S347" s="601"/>
      <c r="AE347" s="602"/>
    </row>
    <row r="348">
      <c r="O348" s="601"/>
      <c r="P348" s="601"/>
      <c r="Q348" s="601"/>
      <c r="R348" s="601"/>
      <c r="S348" s="601"/>
      <c r="AE348" s="602"/>
    </row>
    <row r="349">
      <c r="O349" s="601"/>
      <c r="P349" s="601"/>
      <c r="Q349" s="601"/>
      <c r="R349" s="601"/>
      <c r="S349" s="601"/>
      <c r="AE349" s="602"/>
    </row>
    <row r="350">
      <c r="O350" s="601"/>
      <c r="P350" s="601"/>
      <c r="Q350" s="601"/>
      <c r="R350" s="601"/>
      <c r="S350" s="601"/>
      <c r="AE350" s="602"/>
    </row>
    <row r="351">
      <c r="O351" s="601"/>
      <c r="P351" s="601"/>
      <c r="Q351" s="601"/>
      <c r="R351" s="601"/>
      <c r="S351" s="601"/>
      <c r="AE351" s="602"/>
    </row>
    <row r="352">
      <c r="O352" s="601"/>
      <c r="P352" s="601"/>
      <c r="Q352" s="601"/>
      <c r="R352" s="601"/>
      <c r="S352" s="601"/>
      <c r="AE352" s="602"/>
    </row>
    <row r="353">
      <c r="O353" s="601"/>
      <c r="P353" s="601"/>
      <c r="Q353" s="601"/>
      <c r="R353" s="601"/>
      <c r="S353" s="601"/>
      <c r="AE353" s="602"/>
    </row>
    <row r="354">
      <c r="O354" s="601"/>
      <c r="P354" s="601"/>
      <c r="Q354" s="601"/>
      <c r="R354" s="601"/>
      <c r="S354" s="601"/>
      <c r="AE354" s="602"/>
    </row>
    <row r="355">
      <c r="O355" s="601"/>
      <c r="P355" s="601"/>
      <c r="Q355" s="601"/>
      <c r="R355" s="601"/>
      <c r="S355" s="601"/>
      <c r="AE355" s="602"/>
    </row>
    <row r="356">
      <c r="O356" s="601"/>
      <c r="P356" s="601"/>
      <c r="Q356" s="601"/>
      <c r="R356" s="601"/>
      <c r="S356" s="601"/>
      <c r="AE356" s="602"/>
    </row>
    <row r="357">
      <c r="O357" s="601"/>
      <c r="P357" s="601"/>
      <c r="Q357" s="601"/>
      <c r="R357" s="601"/>
      <c r="S357" s="601"/>
      <c r="AE357" s="602"/>
    </row>
    <row r="358">
      <c r="O358" s="601"/>
      <c r="P358" s="601"/>
      <c r="Q358" s="601"/>
      <c r="R358" s="601"/>
      <c r="S358" s="601"/>
      <c r="AE358" s="602"/>
    </row>
    <row r="359">
      <c r="O359" s="601"/>
      <c r="P359" s="601"/>
      <c r="Q359" s="601"/>
      <c r="R359" s="601"/>
      <c r="S359" s="601"/>
      <c r="AE359" s="602"/>
    </row>
    <row r="360">
      <c r="O360" s="601"/>
      <c r="P360" s="601"/>
      <c r="Q360" s="601"/>
      <c r="R360" s="601"/>
      <c r="S360" s="601"/>
      <c r="AE360" s="602"/>
    </row>
    <row r="361">
      <c r="O361" s="601"/>
      <c r="P361" s="601"/>
      <c r="Q361" s="601"/>
      <c r="R361" s="601"/>
      <c r="S361" s="601"/>
      <c r="AE361" s="602"/>
    </row>
    <row r="362">
      <c r="O362" s="601"/>
      <c r="P362" s="601"/>
      <c r="Q362" s="601"/>
      <c r="R362" s="601"/>
      <c r="S362" s="601"/>
      <c r="AE362" s="602"/>
    </row>
    <row r="363">
      <c r="O363" s="601"/>
      <c r="P363" s="601"/>
      <c r="Q363" s="601"/>
      <c r="R363" s="601"/>
      <c r="S363" s="601"/>
      <c r="AE363" s="602"/>
    </row>
    <row r="364">
      <c r="O364" s="601"/>
      <c r="P364" s="601"/>
      <c r="Q364" s="601"/>
      <c r="R364" s="601"/>
      <c r="S364" s="601"/>
      <c r="AE364" s="602"/>
    </row>
    <row r="365">
      <c r="O365" s="601"/>
      <c r="P365" s="601"/>
      <c r="Q365" s="601"/>
      <c r="R365" s="601"/>
      <c r="S365" s="601"/>
      <c r="AE365" s="602"/>
    </row>
    <row r="366">
      <c r="O366" s="601"/>
      <c r="P366" s="601"/>
      <c r="Q366" s="601"/>
      <c r="R366" s="601"/>
      <c r="S366" s="601"/>
      <c r="AE366" s="602"/>
    </row>
    <row r="367">
      <c r="O367" s="601"/>
      <c r="P367" s="601"/>
      <c r="Q367" s="601"/>
      <c r="R367" s="601"/>
      <c r="S367" s="601"/>
      <c r="AE367" s="602"/>
    </row>
    <row r="368">
      <c r="O368" s="601"/>
      <c r="P368" s="601"/>
      <c r="Q368" s="601"/>
      <c r="R368" s="601"/>
      <c r="S368" s="601"/>
      <c r="AE368" s="602"/>
    </row>
    <row r="369">
      <c r="O369" s="601"/>
      <c r="P369" s="601"/>
      <c r="Q369" s="601"/>
      <c r="R369" s="601"/>
      <c r="S369" s="601"/>
      <c r="AE369" s="602"/>
    </row>
    <row r="370">
      <c r="O370" s="601"/>
      <c r="P370" s="601"/>
      <c r="Q370" s="601"/>
      <c r="R370" s="601"/>
      <c r="S370" s="601"/>
      <c r="AE370" s="602"/>
    </row>
    <row r="371">
      <c r="O371" s="601"/>
      <c r="P371" s="601"/>
      <c r="Q371" s="601"/>
      <c r="R371" s="601"/>
      <c r="S371" s="601"/>
      <c r="AE371" s="602"/>
    </row>
    <row r="372">
      <c r="O372" s="601"/>
      <c r="P372" s="601"/>
      <c r="Q372" s="601"/>
      <c r="R372" s="601"/>
      <c r="S372" s="601"/>
      <c r="AE372" s="602"/>
    </row>
    <row r="373">
      <c r="O373" s="601"/>
      <c r="P373" s="601"/>
      <c r="Q373" s="601"/>
      <c r="R373" s="601"/>
      <c r="S373" s="601"/>
      <c r="AE373" s="602"/>
    </row>
    <row r="374">
      <c r="O374" s="601"/>
      <c r="P374" s="601"/>
      <c r="Q374" s="601"/>
      <c r="R374" s="601"/>
      <c r="S374" s="601"/>
      <c r="AE374" s="602"/>
    </row>
    <row r="375">
      <c r="O375" s="601"/>
      <c r="P375" s="601"/>
      <c r="Q375" s="601"/>
      <c r="R375" s="601"/>
      <c r="S375" s="601"/>
      <c r="AE375" s="602"/>
    </row>
    <row r="376">
      <c r="O376" s="601"/>
      <c r="P376" s="601"/>
      <c r="Q376" s="601"/>
      <c r="R376" s="601"/>
      <c r="S376" s="601"/>
      <c r="AE376" s="602"/>
    </row>
    <row r="377">
      <c r="O377" s="601"/>
      <c r="P377" s="601"/>
      <c r="Q377" s="601"/>
      <c r="R377" s="601"/>
      <c r="S377" s="601"/>
      <c r="AE377" s="602"/>
    </row>
    <row r="378">
      <c r="O378" s="601"/>
      <c r="P378" s="601"/>
      <c r="Q378" s="601"/>
      <c r="R378" s="601"/>
      <c r="S378" s="601"/>
      <c r="AE378" s="602"/>
    </row>
    <row r="379">
      <c r="O379" s="601"/>
      <c r="P379" s="601"/>
      <c r="Q379" s="601"/>
      <c r="R379" s="601"/>
      <c r="S379" s="601"/>
      <c r="AE379" s="602"/>
    </row>
    <row r="380">
      <c r="O380" s="601"/>
      <c r="P380" s="601"/>
      <c r="Q380" s="601"/>
      <c r="R380" s="601"/>
      <c r="S380" s="601"/>
      <c r="AE380" s="602"/>
    </row>
    <row r="381">
      <c r="O381" s="601"/>
      <c r="P381" s="601"/>
      <c r="Q381" s="601"/>
      <c r="R381" s="601"/>
      <c r="S381" s="601"/>
      <c r="AE381" s="602"/>
    </row>
    <row r="382">
      <c r="O382" s="601"/>
      <c r="P382" s="601"/>
      <c r="Q382" s="601"/>
      <c r="R382" s="601"/>
      <c r="S382" s="601"/>
      <c r="AE382" s="602"/>
    </row>
    <row r="383">
      <c r="O383" s="601"/>
      <c r="P383" s="601"/>
      <c r="Q383" s="601"/>
      <c r="R383" s="601"/>
      <c r="S383" s="601"/>
      <c r="AE383" s="602"/>
    </row>
    <row r="384">
      <c r="O384" s="601"/>
      <c r="P384" s="601"/>
      <c r="Q384" s="601"/>
      <c r="R384" s="601"/>
      <c r="S384" s="601"/>
      <c r="AE384" s="602"/>
    </row>
    <row r="385">
      <c r="O385" s="601"/>
      <c r="P385" s="601"/>
      <c r="Q385" s="601"/>
      <c r="R385" s="601"/>
      <c r="S385" s="601"/>
      <c r="AE385" s="602"/>
    </row>
    <row r="386">
      <c r="O386" s="601"/>
      <c r="P386" s="601"/>
      <c r="Q386" s="601"/>
      <c r="R386" s="601"/>
      <c r="S386" s="601"/>
      <c r="AE386" s="602"/>
    </row>
    <row r="387">
      <c r="O387" s="601"/>
      <c r="P387" s="601"/>
      <c r="Q387" s="601"/>
      <c r="R387" s="601"/>
      <c r="S387" s="601"/>
      <c r="AE387" s="602"/>
    </row>
    <row r="388">
      <c r="O388" s="601"/>
      <c r="P388" s="601"/>
      <c r="Q388" s="601"/>
      <c r="R388" s="601"/>
      <c r="S388" s="601"/>
      <c r="AE388" s="602"/>
    </row>
    <row r="389">
      <c r="O389" s="601"/>
      <c r="P389" s="601"/>
      <c r="Q389" s="601"/>
      <c r="R389" s="601"/>
      <c r="S389" s="601"/>
      <c r="AE389" s="602"/>
    </row>
    <row r="390">
      <c r="O390" s="601"/>
      <c r="P390" s="601"/>
      <c r="Q390" s="601"/>
      <c r="R390" s="601"/>
      <c r="S390" s="601"/>
      <c r="AE390" s="602"/>
    </row>
    <row r="391">
      <c r="O391" s="601"/>
      <c r="P391" s="601"/>
      <c r="Q391" s="601"/>
      <c r="R391" s="601"/>
      <c r="S391" s="601"/>
      <c r="AE391" s="602"/>
    </row>
    <row r="392">
      <c r="O392" s="601"/>
      <c r="P392" s="601"/>
      <c r="Q392" s="601"/>
      <c r="R392" s="601"/>
      <c r="S392" s="601"/>
      <c r="AE392" s="602"/>
    </row>
    <row r="393">
      <c r="O393" s="601"/>
      <c r="P393" s="601"/>
      <c r="Q393" s="601"/>
      <c r="R393" s="601"/>
      <c r="S393" s="601"/>
      <c r="AE393" s="602"/>
    </row>
    <row r="394">
      <c r="O394" s="601"/>
      <c r="P394" s="601"/>
      <c r="Q394" s="601"/>
      <c r="R394" s="601"/>
      <c r="S394" s="601"/>
      <c r="AE394" s="602"/>
    </row>
    <row r="395">
      <c r="O395" s="601"/>
      <c r="P395" s="601"/>
      <c r="Q395" s="601"/>
      <c r="R395" s="601"/>
      <c r="S395" s="601"/>
      <c r="AE395" s="602"/>
    </row>
    <row r="396">
      <c r="O396" s="601"/>
      <c r="P396" s="601"/>
      <c r="Q396" s="601"/>
      <c r="R396" s="601"/>
      <c r="S396" s="601"/>
      <c r="AE396" s="602"/>
    </row>
    <row r="397">
      <c r="O397" s="601"/>
      <c r="P397" s="601"/>
      <c r="Q397" s="601"/>
      <c r="R397" s="601"/>
      <c r="S397" s="601"/>
      <c r="AE397" s="602"/>
    </row>
    <row r="398">
      <c r="O398" s="601"/>
      <c r="P398" s="601"/>
      <c r="Q398" s="601"/>
      <c r="R398" s="601"/>
      <c r="S398" s="601"/>
      <c r="AE398" s="602"/>
    </row>
    <row r="399">
      <c r="O399" s="601"/>
      <c r="P399" s="601"/>
      <c r="Q399" s="601"/>
      <c r="R399" s="601"/>
      <c r="S399" s="601"/>
      <c r="AE399" s="602"/>
    </row>
    <row r="400">
      <c r="O400" s="601"/>
      <c r="P400" s="601"/>
      <c r="Q400" s="601"/>
      <c r="R400" s="601"/>
      <c r="S400" s="601"/>
      <c r="AE400" s="602"/>
    </row>
    <row r="401">
      <c r="O401" s="601"/>
      <c r="P401" s="601"/>
      <c r="Q401" s="601"/>
      <c r="R401" s="601"/>
      <c r="S401" s="601"/>
      <c r="AE401" s="602"/>
    </row>
    <row r="402">
      <c r="O402" s="601"/>
      <c r="P402" s="601"/>
      <c r="Q402" s="601"/>
      <c r="R402" s="601"/>
      <c r="S402" s="601"/>
      <c r="AE402" s="602"/>
    </row>
    <row r="403">
      <c r="O403" s="601"/>
      <c r="P403" s="601"/>
      <c r="Q403" s="601"/>
      <c r="R403" s="601"/>
      <c r="S403" s="601"/>
      <c r="AE403" s="602"/>
    </row>
    <row r="404">
      <c r="O404" s="601"/>
      <c r="P404" s="601"/>
      <c r="Q404" s="601"/>
      <c r="R404" s="601"/>
      <c r="S404" s="601"/>
      <c r="AE404" s="602"/>
    </row>
    <row r="405">
      <c r="O405" s="601"/>
      <c r="P405" s="601"/>
      <c r="Q405" s="601"/>
      <c r="R405" s="601"/>
      <c r="S405" s="601"/>
      <c r="AE405" s="602"/>
    </row>
    <row r="406">
      <c r="O406" s="601"/>
      <c r="P406" s="601"/>
      <c r="Q406" s="601"/>
      <c r="R406" s="601"/>
      <c r="S406" s="601"/>
      <c r="AE406" s="602"/>
    </row>
    <row r="407">
      <c r="O407" s="601"/>
      <c r="P407" s="601"/>
      <c r="Q407" s="601"/>
      <c r="R407" s="601"/>
      <c r="S407" s="601"/>
      <c r="AE407" s="602"/>
    </row>
    <row r="408">
      <c r="O408" s="601"/>
      <c r="P408" s="601"/>
      <c r="Q408" s="601"/>
      <c r="R408" s="601"/>
      <c r="S408" s="601"/>
      <c r="AE408" s="602"/>
    </row>
    <row r="409">
      <c r="O409" s="601"/>
      <c r="P409" s="601"/>
      <c r="Q409" s="601"/>
      <c r="R409" s="601"/>
      <c r="S409" s="601"/>
      <c r="AE409" s="602"/>
    </row>
    <row r="410">
      <c r="O410" s="601"/>
      <c r="P410" s="601"/>
      <c r="Q410" s="601"/>
      <c r="R410" s="601"/>
      <c r="S410" s="601"/>
      <c r="AE410" s="602"/>
    </row>
    <row r="411">
      <c r="O411" s="601"/>
      <c r="P411" s="601"/>
      <c r="Q411" s="601"/>
      <c r="R411" s="601"/>
      <c r="S411" s="601"/>
      <c r="AE411" s="602"/>
    </row>
    <row r="412">
      <c r="O412" s="601"/>
      <c r="P412" s="601"/>
      <c r="Q412" s="601"/>
      <c r="R412" s="601"/>
      <c r="S412" s="601"/>
      <c r="AE412" s="602"/>
    </row>
    <row r="413">
      <c r="O413" s="601"/>
      <c r="P413" s="601"/>
      <c r="Q413" s="601"/>
      <c r="R413" s="601"/>
      <c r="S413" s="601"/>
      <c r="AE413" s="602"/>
    </row>
    <row r="414">
      <c r="O414" s="601"/>
      <c r="P414" s="601"/>
      <c r="Q414" s="601"/>
      <c r="R414" s="601"/>
      <c r="S414" s="601"/>
      <c r="AE414" s="602"/>
    </row>
    <row r="415">
      <c r="O415" s="601"/>
      <c r="P415" s="601"/>
      <c r="Q415" s="601"/>
      <c r="R415" s="601"/>
      <c r="S415" s="601"/>
      <c r="AE415" s="602"/>
    </row>
    <row r="416">
      <c r="O416" s="601"/>
      <c r="P416" s="601"/>
      <c r="Q416" s="601"/>
      <c r="R416" s="601"/>
      <c r="S416" s="601"/>
      <c r="AE416" s="602"/>
    </row>
    <row r="417">
      <c r="O417" s="601"/>
      <c r="P417" s="601"/>
      <c r="Q417" s="601"/>
      <c r="R417" s="601"/>
      <c r="S417" s="601"/>
      <c r="AE417" s="602"/>
    </row>
    <row r="418">
      <c r="O418" s="601"/>
      <c r="P418" s="601"/>
      <c r="Q418" s="601"/>
      <c r="R418" s="601"/>
      <c r="S418" s="601"/>
      <c r="AE418" s="602"/>
    </row>
    <row r="419">
      <c r="O419" s="601"/>
      <c r="P419" s="601"/>
      <c r="Q419" s="601"/>
      <c r="R419" s="601"/>
      <c r="S419" s="601"/>
      <c r="AE419" s="602"/>
    </row>
    <row r="420">
      <c r="O420" s="601"/>
      <c r="P420" s="601"/>
      <c r="Q420" s="601"/>
      <c r="R420" s="601"/>
      <c r="S420" s="601"/>
      <c r="AE420" s="602"/>
    </row>
    <row r="421">
      <c r="O421" s="601"/>
      <c r="P421" s="601"/>
      <c r="Q421" s="601"/>
      <c r="R421" s="601"/>
      <c r="S421" s="601"/>
      <c r="AE421" s="602"/>
    </row>
    <row r="422">
      <c r="O422" s="601"/>
      <c r="P422" s="601"/>
      <c r="Q422" s="601"/>
      <c r="R422" s="601"/>
      <c r="S422" s="601"/>
      <c r="AE422" s="602"/>
    </row>
    <row r="423">
      <c r="O423" s="601"/>
      <c r="P423" s="601"/>
      <c r="Q423" s="601"/>
      <c r="R423" s="601"/>
      <c r="S423" s="601"/>
      <c r="AE423" s="602"/>
    </row>
    <row r="424">
      <c r="O424" s="601"/>
      <c r="P424" s="601"/>
      <c r="Q424" s="601"/>
      <c r="R424" s="601"/>
      <c r="S424" s="601"/>
      <c r="AE424" s="602"/>
    </row>
    <row r="425">
      <c r="O425" s="601"/>
      <c r="P425" s="601"/>
      <c r="Q425" s="601"/>
      <c r="R425" s="601"/>
      <c r="S425" s="601"/>
      <c r="AE425" s="602"/>
    </row>
    <row r="426">
      <c r="O426" s="601"/>
      <c r="P426" s="601"/>
      <c r="Q426" s="601"/>
      <c r="R426" s="601"/>
      <c r="S426" s="601"/>
      <c r="AE426" s="602"/>
    </row>
    <row r="427">
      <c r="O427" s="601"/>
      <c r="P427" s="601"/>
      <c r="Q427" s="601"/>
      <c r="R427" s="601"/>
      <c r="S427" s="601"/>
      <c r="AE427" s="602"/>
    </row>
    <row r="428">
      <c r="O428" s="601"/>
      <c r="P428" s="601"/>
      <c r="Q428" s="601"/>
      <c r="R428" s="601"/>
      <c r="S428" s="601"/>
      <c r="AE428" s="602"/>
    </row>
    <row r="429">
      <c r="O429" s="601"/>
      <c r="P429" s="601"/>
      <c r="Q429" s="601"/>
      <c r="R429" s="601"/>
      <c r="S429" s="601"/>
      <c r="AE429" s="602"/>
    </row>
    <row r="430">
      <c r="O430" s="601"/>
      <c r="P430" s="601"/>
      <c r="Q430" s="601"/>
      <c r="R430" s="601"/>
      <c r="S430" s="601"/>
      <c r="AE430" s="602"/>
    </row>
    <row r="431">
      <c r="O431" s="601"/>
      <c r="P431" s="601"/>
      <c r="Q431" s="601"/>
      <c r="R431" s="601"/>
      <c r="S431" s="601"/>
      <c r="AE431" s="602"/>
    </row>
    <row r="432">
      <c r="O432" s="601"/>
      <c r="P432" s="601"/>
      <c r="Q432" s="601"/>
      <c r="R432" s="601"/>
      <c r="S432" s="601"/>
      <c r="AE432" s="602"/>
    </row>
    <row r="433">
      <c r="O433" s="601"/>
      <c r="P433" s="601"/>
      <c r="Q433" s="601"/>
      <c r="R433" s="601"/>
      <c r="S433" s="601"/>
      <c r="AE433" s="602"/>
    </row>
    <row r="434">
      <c r="O434" s="601"/>
      <c r="P434" s="601"/>
      <c r="Q434" s="601"/>
      <c r="R434" s="601"/>
      <c r="S434" s="601"/>
      <c r="AE434" s="602"/>
    </row>
    <row r="435">
      <c r="O435" s="601"/>
      <c r="P435" s="601"/>
      <c r="Q435" s="601"/>
      <c r="R435" s="601"/>
      <c r="S435" s="601"/>
      <c r="AE435" s="602"/>
    </row>
    <row r="436">
      <c r="O436" s="601"/>
      <c r="P436" s="601"/>
      <c r="Q436" s="601"/>
      <c r="R436" s="601"/>
      <c r="S436" s="601"/>
      <c r="AE436" s="602"/>
    </row>
    <row r="437">
      <c r="O437" s="601"/>
      <c r="P437" s="601"/>
      <c r="Q437" s="601"/>
      <c r="R437" s="601"/>
      <c r="S437" s="601"/>
      <c r="AE437" s="602"/>
    </row>
    <row r="438">
      <c r="O438" s="601"/>
      <c r="P438" s="601"/>
      <c r="Q438" s="601"/>
      <c r="R438" s="601"/>
      <c r="S438" s="601"/>
      <c r="AE438" s="602"/>
    </row>
    <row r="439">
      <c r="O439" s="601"/>
      <c r="P439" s="601"/>
      <c r="Q439" s="601"/>
      <c r="R439" s="601"/>
      <c r="S439" s="601"/>
      <c r="AE439" s="602"/>
    </row>
    <row r="440">
      <c r="O440" s="601"/>
      <c r="P440" s="601"/>
      <c r="Q440" s="601"/>
      <c r="R440" s="601"/>
      <c r="S440" s="601"/>
      <c r="AE440" s="602"/>
    </row>
    <row r="441">
      <c r="O441" s="601"/>
      <c r="P441" s="601"/>
      <c r="Q441" s="601"/>
      <c r="R441" s="601"/>
      <c r="S441" s="601"/>
      <c r="AE441" s="602"/>
    </row>
    <row r="442">
      <c r="O442" s="601"/>
      <c r="P442" s="601"/>
      <c r="Q442" s="601"/>
      <c r="R442" s="601"/>
      <c r="S442" s="601"/>
      <c r="AE442" s="602"/>
    </row>
    <row r="443">
      <c r="O443" s="601"/>
      <c r="P443" s="601"/>
      <c r="Q443" s="601"/>
      <c r="R443" s="601"/>
      <c r="S443" s="601"/>
      <c r="AE443" s="602"/>
    </row>
    <row r="444">
      <c r="O444" s="601"/>
      <c r="P444" s="601"/>
      <c r="Q444" s="601"/>
      <c r="R444" s="601"/>
      <c r="S444" s="601"/>
      <c r="AE444" s="602"/>
    </row>
    <row r="445">
      <c r="O445" s="601"/>
      <c r="P445" s="601"/>
      <c r="Q445" s="601"/>
      <c r="R445" s="601"/>
      <c r="S445" s="601"/>
      <c r="AE445" s="602"/>
    </row>
    <row r="446">
      <c r="O446" s="601"/>
      <c r="P446" s="601"/>
      <c r="Q446" s="601"/>
      <c r="R446" s="601"/>
      <c r="S446" s="601"/>
      <c r="AE446" s="602"/>
    </row>
    <row r="447">
      <c r="O447" s="601"/>
      <c r="P447" s="601"/>
      <c r="Q447" s="601"/>
      <c r="R447" s="601"/>
      <c r="S447" s="601"/>
      <c r="AE447" s="602"/>
    </row>
    <row r="448">
      <c r="O448" s="601"/>
      <c r="P448" s="601"/>
      <c r="Q448" s="601"/>
      <c r="R448" s="601"/>
      <c r="S448" s="601"/>
      <c r="AE448" s="602"/>
    </row>
    <row r="449">
      <c r="O449" s="601"/>
      <c r="P449" s="601"/>
      <c r="Q449" s="601"/>
      <c r="R449" s="601"/>
      <c r="S449" s="601"/>
      <c r="AE449" s="602"/>
    </row>
    <row r="450">
      <c r="O450" s="601"/>
      <c r="P450" s="601"/>
      <c r="Q450" s="601"/>
      <c r="R450" s="601"/>
      <c r="S450" s="601"/>
      <c r="AE450" s="602"/>
    </row>
    <row r="451">
      <c r="O451" s="601"/>
      <c r="P451" s="601"/>
      <c r="Q451" s="601"/>
      <c r="R451" s="601"/>
      <c r="S451" s="601"/>
      <c r="AE451" s="602"/>
    </row>
    <row r="452">
      <c r="O452" s="601"/>
      <c r="P452" s="601"/>
      <c r="Q452" s="601"/>
      <c r="R452" s="601"/>
      <c r="S452" s="601"/>
      <c r="AE452" s="602"/>
    </row>
    <row r="453">
      <c r="O453" s="601"/>
      <c r="P453" s="601"/>
      <c r="Q453" s="601"/>
      <c r="R453" s="601"/>
      <c r="S453" s="601"/>
      <c r="AE453" s="602"/>
    </row>
    <row r="454">
      <c r="O454" s="601"/>
      <c r="P454" s="601"/>
      <c r="Q454" s="601"/>
      <c r="R454" s="601"/>
      <c r="S454" s="601"/>
      <c r="AE454" s="602"/>
    </row>
    <row r="455">
      <c r="O455" s="601"/>
      <c r="P455" s="601"/>
      <c r="Q455" s="601"/>
      <c r="R455" s="601"/>
      <c r="S455" s="601"/>
      <c r="AE455" s="602"/>
    </row>
    <row r="456">
      <c r="O456" s="601"/>
      <c r="P456" s="601"/>
      <c r="Q456" s="601"/>
      <c r="R456" s="601"/>
      <c r="S456" s="601"/>
      <c r="AE456" s="602"/>
    </row>
    <row r="457">
      <c r="O457" s="601"/>
      <c r="P457" s="601"/>
      <c r="Q457" s="601"/>
      <c r="R457" s="601"/>
      <c r="S457" s="601"/>
      <c r="AE457" s="602"/>
    </row>
    <row r="458">
      <c r="O458" s="601"/>
      <c r="P458" s="601"/>
      <c r="Q458" s="601"/>
      <c r="R458" s="601"/>
      <c r="S458" s="601"/>
      <c r="AE458" s="602"/>
    </row>
    <row r="459">
      <c r="O459" s="601"/>
      <c r="P459" s="601"/>
      <c r="Q459" s="601"/>
      <c r="R459" s="601"/>
      <c r="S459" s="601"/>
      <c r="AE459" s="602"/>
    </row>
    <row r="460">
      <c r="O460" s="601"/>
      <c r="P460" s="601"/>
      <c r="Q460" s="601"/>
      <c r="R460" s="601"/>
      <c r="S460" s="601"/>
      <c r="AE460" s="602"/>
    </row>
    <row r="461">
      <c r="O461" s="601"/>
      <c r="P461" s="601"/>
      <c r="Q461" s="601"/>
      <c r="R461" s="601"/>
      <c r="S461" s="601"/>
      <c r="AE461" s="602"/>
    </row>
    <row r="462">
      <c r="O462" s="601"/>
      <c r="P462" s="601"/>
      <c r="Q462" s="601"/>
      <c r="R462" s="601"/>
      <c r="S462" s="601"/>
      <c r="AE462" s="602"/>
    </row>
    <row r="463">
      <c r="O463" s="601"/>
      <c r="P463" s="601"/>
      <c r="Q463" s="601"/>
      <c r="R463" s="601"/>
      <c r="S463" s="601"/>
      <c r="AE463" s="602"/>
    </row>
    <row r="464">
      <c r="O464" s="601"/>
      <c r="P464" s="601"/>
      <c r="Q464" s="601"/>
      <c r="R464" s="601"/>
      <c r="S464" s="601"/>
      <c r="AE464" s="602"/>
    </row>
    <row r="465">
      <c r="O465" s="601"/>
      <c r="P465" s="601"/>
      <c r="Q465" s="601"/>
      <c r="R465" s="601"/>
      <c r="S465" s="601"/>
      <c r="AE465" s="602"/>
    </row>
    <row r="466">
      <c r="O466" s="601"/>
      <c r="P466" s="601"/>
      <c r="Q466" s="601"/>
      <c r="R466" s="601"/>
      <c r="S466" s="601"/>
      <c r="AE466" s="602"/>
    </row>
    <row r="467">
      <c r="O467" s="601"/>
      <c r="P467" s="601"/>
      <c r="Q467" s="601"/>
      <c r="R467" s="601"/>
      <c r="S467" s="601"/>
      <c r="AE467" s="602"/>
    </row>
    <row r="468">
      <c r="O468" s="601"/>
      <c r="P468" s="601"/>
      <c r="Q468" s="601"/>
      <c r="R468" s="601"/>
      <c r="S468" s="601"/>
      <c r="AE468" s="602"/>
    </row>
    <row r="469">
      <c r="O469" s="601"/>
      <c r="P469" s="601"/>
      <c r="Q469" s="601"/>
      <c r="R469" s="601"/>
      <c r="S469" s="601"/>
      <c r="AE469" s="602"/>
    </row>
    <row r="470">
      <c r="O470" s="601"/>
      <c r="P470" s="601"/>
      <c r="Q470" s="601"/>
      <c r="R470" s="601"/>
      <c r="S470" s="601"/>
      <c r="AE470" s="602"/>
    </row>
    <row r="471">
      <c r="O471" s="601"/>
      <c r="P471" s="601"/>
      <c r="Q471" s="601"/>
      <c r="R471" s="601"/>
      <c r="S471" s="601"/>
      <c r="AE471" s="602"/>
    </row>
    <row r="472">
      <c r="O472" s="601"/>
      <c r="P472" s="601"/>
      <c r="Q472" s="601"/>
      <c r="R472" s="601"/>
      <c r="S472" s="601"/>
      <c r="AE472" s="602"/>
    </row>
    <row r="473">
      <c r="O473" s="601"/>
      <c r="P473" s="601"/>
      <c r="Q473" s="601"/>
      <c r="R473" s="601"/>
      <c r="S473" s="601"/>
      <c r="AE473" s="602"/>
    </row>
    <row r="474">
      <c r="O474" s="601"/>
      <c r="P474" s="601"/>
      <c r="Q474" s="601"/>
      <c r="R474" s="601"/>
      <c r="S474" s="601"/>
      <c r="AE474" s="602"/>
    </row>
    <row r="475">
      <c r="O475" s="601"/>
      <c r="P475" s="601"/>
      <c r="Q475" s="601"/>
      <c r="R475" s="601"/>
      <c r="S475" s="601"/>
      <c r="AE475" s="602"/>
    </row>
    <row r="476">
      <c r="O476" s="601"/>
      <c r="P476" s="601"/>
      <c r="Q476" s="601"/>
      <c r="R476" s="601"/>
      <c r="S476" s="601"/>
      <c r="AE476" s="602"/>
    </row>
    <row r="477">
      <c r="O477" s="601"/>
      <c r="P477" s="601"/>
      <c r="Q477" s="601"/>
      <c r="R477" s="601"/>
      <c r="S477" s="601"/>
      <c r="AE477" s="602"/>
    </row>
    <row r="478">
      <c r="O478" s="601"/>
      <c r="P478" s="601"/>
      <c r="Q478" s="601"/>
      <c r="R478" s="601"/>
      <c r="S478" s="601"/>
      <c r="AE478" s="602"/>
    </row>
    <row r="479">
      <c r="O479" s="601"/>
      <c r="P479" s="601"/>
      <c r="Q479" s="601"/>
      <c r="R479" s="601"/>
      <c r="S479" s="601"/>
      <c r="AE479" s="602"/>
    </row>
    <row r="480">
      <c r="O480" s="601"/>
      <c r="P480" s="601"/>
      <c r="Q480" s="601"/>
      <c r="R480" s="601"/>
      <c r="S480" s="601"/>
      <c r="AE480" s="602"/>
    </row>
    <row r="481">
      <c r="O481" s="601"/>
      <c r="P481" s="601"/>
      <c r="Q481" s="601"/>
      <c r="R481" s="601"/>
      <c r="S481" s="601"/>
      <c r="AE481" s="602"/>
    </row>
    <row r="482">
      <c r="O482" s="601"/>
      <c r="P482" s="601"/>
      <c r="Q482" s="601"/>
      <c r="R482" s="601"/>
      <c r="S482" s="601"/>
      <c r="AE482" s="602"/>
    </row>
    <row r="483">
      <c r="O483" s="601"/>
      <c r="P483" s="601"/>
      <c r="Q483" s="601"/>
      <c r="R483" s="601"/>
      <c r="S483" s="601"/>
      <c r="AE483" s="602"/>
    </row>
    <row r="484">
      <c r="O484" s="601"/>
      <c r="P484" s="601"/>
      <c r="Q484" s="601"/>
      <c r="R484" s="601"/>
      <c r="S484" s="601"/>
      <c r="AE484" s="602"/>
    </row>
    <row r="485">
      <c r="O485" s="601"/>
      <c r="P485" s="601"/>
      <c r="Q485" s="601"/>
      <c r="R485" s="601"/>
      <c r="S485" s="601"/>
      <c r="AE485" s="602"/>
    </row>
    <row r="486">
      <c r="O486" s="601"/>
      <c r="P486" s="601"/>
      <c r="Q486" s="601"/>
      <c r="R486" s="601"/>
      <c r="S486" s="601"/>
      <c r="AE486" s="602"/>
    </row>
    <row r="487">
      <c r="O487" s="601"/>
      <c r="P487" s="601"/>
      <c r="Q487" s="601"/>
      <c r="R487" s="601"/>
      <c r="S487" s="601"/>
      <c r="AE487" s="602"/>
    </row>
    <row r="488">
      <c r="O488" s="601"/>
      <c r="P488" s="601"/>
      <c r="Q488" s="601"/>
      <c r="R488" s="601"/>
      <c r="S488" s="601"/>
      <c r="AE488" s="602"/>
    </row>
    <row r="489">
      <c r="O489" s="601"/>
      <c r="P489" s="601"/>
      <c r="Q489" s="601"/>
      <c r="R489" s="601"/>
      <c r="S489" s="601"/>
      <c r="AE489" s="602"/>
    </row>
    <row r="490">
      <c r="O490" s="601"/>
      <c r="P490" s="601"/>
      <c r="Q490" s="601"/>
      <c r="R490" s="601"/>
      <c r="S490" s="601"/>
      <c r="AE490" s="602"/>
    </row>
    <row r="491">
      <c r="O491" s="601"/>
      <c r="P491" s="601"/>
      <c r="Q491" s="601"/>
      <c r="R491" s="601"/>
      <c r="S491" s="601"/>
      <c r="AE491" s="602"/>
    </row>
    <row r="492">
      <c r="O492" s="601"/>
      <c r="P492" s="601"/>
      <c r="Q492" s="601"/>
      <c r="R492" s="601"/>
      <c r="S492" s="601"/>
      <c r="AE492" s="602"/>
    </row>
    <row r="493">
      <c r="O493" s="601"/>
      <c r="P493" s="601"/>
      <c r="Q493" s="601"/>
      <c r="R493" s="601"/>
      <c r="S493" s="601"/>
      <c r="AE493" s="602"/>
    </row>
    <row r="494">
      <c r="O494" s="601"/>
      <c r="P494" s="601"/>
      <c r="Q494" s="601"/>
      <c r="R494" s="601"/>
      <c r="S494" s="601"/>
      <c r="AE494" s="602"/>
    </row>
    <row r="495">
      <c r="O495" s="601"/>
      <c r="P495" s="601"/>
      <c r="Q495" s="601"/>
      <c r="R495" s="601"/>
      <c r="S495" s="601"/>
      <c r="AE495" s="602"/>
    </row>
    <row r="496">
      <c r="O496" s="601"/>
      <c r="P496" s="601"/>
      <c r="Q496" s="601"/>
      <c r="R496" s="601"/>
      <c r="S496" s="601"/>
      <c r="AE496" s="602"/>
    </row>
    <row r="497">
      <c r="O497" s="601"/>
      <c r="P497" s="601"/>
      <c r="Q497" s="601"/>
      <c r="R497" s="601"/>
      <c r="S497" s="601"/>
      <c r="AE497" s="602"/>
    </row>
    <row r="498">
      <c r="O498" s="601"/>
      <c r="P498" s="601"/>
      <c r="Q498" s="601"/>
      <c r="R498" s="601"/>
      <c r="S498" s="601"/>
      <c r="AE498" s="602"/>
    </row>
    <row r="499">
      <c r="O499" s="601"/>
      <c r="P499" s="601"/>
      <c r="Q499" s="601"/>
      <c r="R499" s="601"/>
      <c r="S499" s="601"/>
      <c r="AE499" s="602"/>
    </row>
    <row r="500">
      <c r="O500" s="601"/>
      <c r="P500" s="601"/>
      <c r="Q500" s="601"/>
      <c r="R500" s="601"/>
      <c r="S500" s="601"/>
      <c r="AE500" s="602"/>
    </row>
    <row r="501">
      <c r="O501" s="601"/>
      <c r="P501" s="601"/>
      <c r="Q501" s="601"/>
      <c r="R501" s="601"/>
      <c r="S501" s="601"/>
      <c r="AE501" s="602"/>
    </row>
    <row r="502">
      <c r="O502" s="601"/>
      <c r="P502" s="601"/>
      <c r="Q502" s="601"/>
      <c r="R502" s="601"/>
      <c r="S502" s="601"/>
      <c r="AE502" s="602"/>
    </row>
    <row r="503">
      <c r="O503" s="601"/>
      <c r="P503" s="601"/>
      <c r="Q503" s="601"/>
      <c r="R503" s="601"/>
      <c r="S503" s="601"/>
      <c r="AE503" s="602"/>
    </row>
    <row r="504">
      <c r="O504" s="601"/>
      <c r="P504" s="601"/>
      <c r="Q504" s="601"/>
      <c r="R504" s="601"/>
      <c r="S504" s="601"/>
      <c r="AE504" s="602"/>
    </row>
    <row r="505">
      <c r="O505" s="601"/>
      <c r="P505" s="601"/>
      <c r="Q505" s="601"/>
      <c r="R505" s="601"/>
      <c r="S505" s="601"/>
      <c r="AE505" s="602"/>
    </row>
    <row r="506">
      <c r="O506" s="601"/>
      <c r="P506" s="601"/>
      <c r="Q506" s="601"/>
      <c r="R506" s="601"/>
      <c r="S506" s="601"/>
      <c r="AE506" s="602"/>
    </row>
    <row r="507">
      <c r="O507" s="601"/>
      <c r="P507" s="601"/>
      <c r="Q507" s="601"/>
      <c r="R507" s="601"/>
      <c r="S507" s="601"/>
      <c r="AE507" s="602"/>
    </row>
    <row r="508">
      <c r="O508" s="601"/>
      <c r="P508" s="601"/>
      <c r="Q508" s="601"/>
      <c r="R508" s="601"/>
      <c r="S508" s="601"/>
      <c r="AE508" s="602"/>
    </row>
    <row r="509">
      <c r="O509" s="601"/>
      <c r="P509" s="601"/>
      <c r="Q509" s="601"/>
      <c r="R509" s="601"/>
      <c r="S509" s="601"/>
      <c r="AE509" s="602"/>
    </row>
    <row r="510">
      <c r="O510" s="601"/>
      <c r="P510" s="601"/>
      <c r="Q510" s="601"/>
      <c r="R510" s="601"/>
      <c r="S510" s="601"/>
      <c r="AE510" s="602"/>
    </row>
    <row r="511">
      <c r="O511" s="601"/>
      <c r="P511" s="601"/>
      <c r="Q511" s="601"/>
      <c r="R511" s="601"/>
      <c r="S511" s="601"/>
      <c r="AE511" s="602"/>
    </row>
    <row r="512">
      <c r="O512" s="601"/>
      <c r="P512" s="601"/>
      <c r="Q512" s="601"/>
      <c r="R512" s="601"/>
      <c r="S512" s="601"/>
      <c r="AE512" s="602"/>
    </row>
    <row r="513">
      <c r="O513" s="601"/>
      <c r="P513" s="601"/>
      <c r="Q513" s="601"/>
      <c r="R513" s="601"/>
      <c r="S513" s="601"/>
      <c r="AE513" s="602"/>
    </row>
    <row r="514">
      <c r="O514" s="601"/>
      <c r="P514" s="601"/>
      <c r="Q514" s="601"/>
      <c r="R514" s="601"/>
      <c r="S514" s="601"/>
      <c r="AE514" s="602"/>
    </row>
    <row r="515">
      <c r="O515" s="601"/>
      <c r="P515" s="601"/>
      <c r="Q515" s="601"/>
      <c r="R515" s="601"/>
      <c r="S515" s="601"/>
      <c r="AE515" s="602"/>
    </row>
    <row r="516">
      <c r="O516" s="601"/>
      <c r="P516" s="601"/>
      <c r="Q516" s="601"/>
      <c r="R516" s="601"/>
      <c r="S516" s="601"/>
      <c r="AE516" s="602"/>
    </row>
    <row r="517">
      <c r="O517" s="601"/>
      <c r="P517" s="601"/>
      <c r="Q517" s="601"/>
      <c r="R517" s="601"/>
      <c r="S517" s="601"/>
      <c r="AE517" s="602"/>
    </row>
    <row r="518">
      <c r="O518" s="601"/>
      <c r="P518" s="601"/>
      <c r="Q518" s="601"/>
      <c r="R518" s="601"/>
      <c r="S518" s="601"/>
      <c r="AE518" s="602"/>
    </row>
    <row r="519">
      <c r="O519" s="601"/>
      <c r="P519" s="601"/>
      <c r="Q519" s="601"/>
      <c r="R519" s="601"/>
      <c r="S519" s="601"/>
      <c r="AE519" s="602"/>
    </row>
    <row r="520">
      <c r="O520" s="601"/>
      <c r="P520" s="601"/>
      <c r="Q520" s="601"/>
      <c r="R520" s="601"/>
      <c r="S520" s="601"/>
      <c r="AE520" s="602"/>
    </row>
    <row r="521">
      <c r="O521" s="601"/>
      <c r="P521" s="601"/>
      <c r="Q521" s="601"/>
      <c r="R521" s="601"/>
      <c r="S521" s="601"/>
      <c r="AE521" s="602"/>
    </row>
    <row r="522">
      <c r="O522" s="601"/>
      <c r="P522" s="601"/>
      <c r="Q522" s="601"/>
      <c r="R522" s="601"/>
      <c r="S522" s="601"/>
      <c r="AE522" s="602"/>
    </row>
    <row r="523">
      <c r="O523" s="601"/>
      <c r="P523" s="601"/>
      <c r="Q523" s="601"/>
      <c r="R523" s="601"/>
      <c r="S523" s="601"/>
      <c r="AE523" s="602"/>
    </row>
    <row r="524">
      <c r="O524" s="601"/>
      <c r="P524" s="601"/>
      <c r="Q524" s="601"/>
      <c r="R524" s="601"/>
      <c r="S524" s="601"/>
      <c r="AE524" s="602"/>
    </row>
    <row r="525">
      <c r="O525" s="601"/>
      <c r="P525" s="601"/>
      <c r="Q525" s="601"/>
      <c r="R525" s="601"/>
      <c r="S525" s="601"/>
      <c r="AE525" s="602"/>
    </row>
    <row r="526">
      <c r="O526" s="601"/>
      <c r="P526" s="601"/>
      <c r="Q526" s="601"/>
      <c r="R526" s="601"/>
      <c r="S526" s="601"/>
      <c r="AE526" s="602"/>
    </row>
    <row r="527">
      <c r="O527" s="601"/>
      <c r="P527" s="601"/>
      <c r="Q527" s="601"/>
      <c r="R527" s="601"/>
      <c r="S527" s="601"/>
      <c r="AE527" s="602"/>
    </row>
    <row r="528">
      <c r="O528" s="601"/>
      <c r="P528" s="601"/>
      <c r="Q528" s="601"/>
      <c r="R528" s="601"/>
      <c r="S528" s="601"/>
      <c r="AE528" s="602"/>
    </row>
    <row r="529">
      <c r="O529" s="601"/>
      <c r="P529" s="601"/>
      <c r="Q529" s="601"/>
      <c r="R529" s="601"/>
      <c r="S529" s="601"/>
      <c r="AE529" s="602"/>
    </row>
    <row r="530">
      <c r="O530" s="601"/>
      <c r="P530" s="601"/>
      <c r="Q530" s="601"/>
      <c r="R530" s="601"/>
      <c r="S530" s="601"/>
      <c r="AE530" s="602"/>
    </row>
    <row r="531">
      <c r="O531" s="601"/>
      <c r="P531" s="601"/>
      <c r="Q531" s="601"/>
      <c r="R531" s="601"/>
      <c r="S531" s="601"/>
      <c r="AE531" s="602"/>
    </row>
    <row r="532">
      <c r="O532" s="601"/>
      <c r="P532" s="601"/>
      <c r="Q532" s="601"/>
      <c r="R532" s="601"/>
      <c r="S532" s="601"/>
      <c r="AE532" s="602"/>
    </row>
    <row r="533">
      <c r="O533" s="601"/>
      <c r="P533" s="601"/>
      <c r="Q533" s="601"/>
      <c r="R533" s="601"/>
      <c r="S533" s="601"/>
      <c r="AE533" s="602"/>
    </row>
    <row r="534">
      <c r="O534" s="601"/>
      <c r="P534" s="601"/>
      <c r="Q534" s="601"/>
      <c r="R534" s="601"/>
      <c r="S534" s="601"/>
      <c r="AE534" s="602"/>
    </row>
    <row r="535">
      <c r="O535" s="601"/>
      <c r="P535" s="601"/>
      <c r="Q535" s="601"/>
      <c r="R535" s="601"/>
      <c r="S535" s="601"/>
      <c r="AE535" s="602"/>
    </row>
    <row r="536">
      <c r="O536" s="601"/>
      <c r="P536" s="601"/>
      <c r="Q536" s="601"/>
      <c r="R536" s="601"/>
      <c r="S536" s="601"/>
      <c r="AE536" s="602"/>
    </row>
    <row r="537">
      <c r="O537" s="601"/>
      <c r="P537" s="601"/>
      <c r="Q537" s="601"/>
      <c r="R537" s="601"/>
      <c r="S537" s="601"/>
      <c r="AE537" s="602"/>
    </row>
    <row r="538">
      <c r="O538" s="601"/>
      <c r="P538" s="601"/>
      <c r="Q538" s="601"/>
      <c r="R538" s="601"/>
      <c r="S538" s="601"/>
      <c r="AE538" s="602"/>
    </row>
    <row r="539">
      <c r="O539" s="601"/>
      <c r="P539" s="601"/>
      <c r="Q539" s="601"/>
      <c r="R539" s="601"/>
      <c r="S539" s="601"/>
      <c r="AE539" s="602"/>
    </row>
    <row r="540">
      <c r="O540" s="601"/>
      <c r="P540" s="601"/>
      <c r="Q540" s="601"/>
      <c r="R540" s="601"/>
      <c r="S540" s="601"/>
      <c r="AE540" s="602"/>
    </row>
    <row r="541">
      <c r="O541" s="601"/>
      <c r="P541" s="601"/>
      <c r="Q541" s="601"/>
      <c r="R541" s="601"/>
      <c r="S541" s="601"/>
      <c r="AE541" s="602"/>
    </row>
    <row r="542">
      <c r="O542" s="601"/>
      <c r="P542" s="601"/>
      <c r="Q542" s="601"/>
      <c r="R542" s="601"/>
      <c r="S542" s="601"/>
      <c r="AE542" s="602"/>
    </row>
    <row r="543">
      <c r="O543" s="601"/>
      <c r="P543" s="601"/>
      <c r="Q543" s="601"/>
      <c r="R543" s="601"/>
      <c r="S543" s="601"/>
      <c r="AE543" s="602"/>
    </row>
    <row r="544">
      <c r="O544" s="601"/>
      <c r="P544" s="601"/>
      <c r="Q544" s="601"/>
      <c r="R544" s="601"/>
      <c r="S544" s="601"/>
      <c r="AE544" s="602"/>
    </row>
    <row r="545">
      <c r="O545" s="601"/>
      <c r="P545" s="601"/>
      <c r="Q545" s="601"/>
      <c r="R545" s="601"/>
      <c r="S545" s="601"/>
      <c r="AE545" s="602"/>
    </row>
    <row r="546">
      <c r="O546" s="601"/>
      <c r="P546" s="601"/>
      <c r="Q546" s="601"/>
      <c r="R546" s="601"/>
      <c r="S546" s="601"/>
      <c r="AE546" s="602"/>
    </row>
    <row r="547">
      <c r="O547" s="601"/>
      <c r="P547" s="601"/>
      <c r="Q547" s="601"/>
      <c r="R547" s="601"/>
      <c r="S547" s="601"/>
      <c r="AE547" s="602"/>
    </row>
    <row r="548">
      <c r="O548" s="601"/>
      <c r="P548" s="601"/>
      <c r="Q548" s="601"/>
      <c r="R548" s="601"/>
      <c r="S548" s="601"/>
      <c r="AE548" s="602"/>
    </row>
    <row r="549">
      <c r="O549" s="601"/>
      <c r="P549" s="601"/>
      <c r="Q549" s="601"/>
      <c r="R549" s="601"/>
      <c r="S549" s="601"/>
      <c r="AE549" s="602"/>
    </row>
    <row r="550">
      <c r="O550" s="601"/>
      <c r="P550" s="601"/>
      <c r="Q550" s="601"/>
      <c r="R550" s="601"/>
      <c r="S550" s="601"/>
      <c r="AE550" s="602"/>
    </row>
    <row r="551">
      <c r="O551" s="601"/>
      <c r="P551" s="601"/>
      <c r="Q551" s="601"/>
      <c r="R551" s="601"/>
      <c r="S551" s="601"/>
      <c r="AE551" s="602"/>
    </row>
    <row r="552">
      <c r="O552" s="601"/>
      <c r="P552" s="601"/>
      <c r="Q552" s="601"/>
      <c r="R552" s="601"/>
      <c r="S552" s="601"/>
      <c r="AE552" s="602"/>
    </row>
    <row r="553">
      <c r="O553" s="601"/>
      <c r="P553" s="601"/>
      <c r="Q553" s="601"/>
      <c r="R553" s="601"/>
      <c r="S553" s="601"/>
      <c r="AE553" s="602"/>
    </row>
    <row r="554">
      <c r="O554" s="601"/>
      <c r="P554" s="601"/>
      <c r="Q554" s="601"/>
      <c r="R554" s="601"/>
      <c r="S554" s="601"/>
      <c r="AE554" s="602"/>
    </row>
    <row r="555">
      <c r="O555" s="601"/>
      <c r="P555" s="601"/>
      <c r="Q555" s="601"/>
      <c r="R555" s="601"/>
      <c r="S555" s="601"/>
      <c r="AE555" s="602"/>
    </row>
    <row r="556">
      <c r="O556" s="601"/>
      <c r="P556" s="601"/>
      <c r="Q556" s="601"/>
      <c r="R556" s="601"/>
      <c r="S556" s="601"/>
      <c r="AE556" s="602"/>
    </row>
    <row r="557">
      <c r="O557" s="601"/>
      <c r="P557" s="601"/>
      <c r="Q557" s="601"/>
      <c r="R557" s="601"/>
      <c r="S557" s="601"/>
      <c r="AE557" s="602"/>
    </row>
    <row r="558">
      <c r="O558" s="601"/>
      <c r="P558" s="601"/>
      <c r="Q558" s="601"/>
      <c r="R558" s="601"/>
      <c r="S558" s="601"/>
      <c r="AE558" s="602"/>
    </row>
    <row r="559">
      <c r="O559" s="601"/>
      <c r="P559" s="601"/>
      <c r="Q559" s="601"/>
      <c r="R559" s="601"/>
      <c r="S559" s="601"/>
      <c r="AE559" s="602"/>
    </row>
    <row r="560">
      <c r="O560" s="601"/>
      <c r="P560" s="601"/>
      <c r="Q560" s="601"/>
      <c r="R560" s="601"/>
      <c r="S560" s="601"/>
      <c r="AE560" s="602"/>
    </row>
    <row r="561">
      <c r="O561" s="601"/>
      <c r="P561" s="601"/>
      <c r="Q561" s="601"/>
      <c r="R561" s="601"/>
      <c r="S561" s="601"/>
      <c r="AE561" s="602"/>
    </row>
    <row r="562">
      <c r="O562" s="601"/>
      <c r="P562" s="601"/>
      <c r="Q562" s="601"/>
      <c r="R562" s="601"/>
      <c r="S562" s="601"/>
      <c r="AE562" s="602"/>
    </row>
    <row r="563">
      <c r="O563" s="601"/>
      <c r="P563" s="601"/>
      <c r="Q563" s="601"/>
      <c r="R563" s="601"/>
      <c r="S563" s="601"/>
      <c r="AE563" s="602"/>
    </row>
    <row r="564">
      <c r="O564" s="601"/>
      <c r="P564" s="601"/>
      <c r="Q564" s="601"/>
      <c r="R564" s="601"/>
      <c r="S564" s="601"/>
      <c r="AE564" s="602"/>
    </row>
    <row r="565">
      <c r="O565" s="601"/>
      <c r="P565" s="601"/>
      <c r="Q565" s="601"/>
      <c r="R565" s="601"/>
      <c r="S565" s="601"/>
      <c r="AE565" s="602"/>
    </row>
    <row r="566">
      <c r="O566" s="601"/>
      <c r="P566" s="601"/>
      <c r="Q566" s="601"/>
      <c r="R566" s="601"/>
      <c r="S566" s="601"/>
      <c r="AE566" s="602"/>
    </row>
    <row r="567">
      <c r="O567" s="601"/>
      <c r="P567" s="601"/>
      <c r="Q567" s="601"/>
      <c r="R567" s="601"/>
      <c r="S567" s="601"/>
      <c r="AE567" s="602"/>
    </row>
    <row r="568">
      <c r="O568" s="601"/>
      <c r="P568" s="601"/>
      <c r="Q568" s="601"/>
      <c r="R568" s="601"/>
      <c r="S568" s="601"/>
      <c r="AE568" s="602"/>
    </row>
    <row r="569">
      <c r="O569" s="601"/>
      <c r="P569" s="601"/>
      <c r="Q569" s="601"/>
      <c r="R569" s="601"/>
      <c r="S569" s="601"/>
      <c r="AE569" s="602"/>
    </row>
    <row r="570">
      <c r="O570" s="601"/>
      <c r="P570" s="601"/>
      <c r="Q570" s="601"/>
      <c r="R570" s="601"/>
      <c r="S570" s="601"/>
      <c r="AE570" s="602"/>
    </row>
    <row r="571">
      <c r="O571" s="601"/>
      <c r="P571" s="601"/>
      <c r="Q571" s="601"/>
      <c r="R571" s="601"/>
      <c r="S571" s="601"/>
      <c r="AE571" s="602"/>
    </row>
    <row r="572">
      <c r="O572" s="601"/>
      <c r="P572" s="601"/>
      <c r="Q572" s="601"/>
      <c r="R572" s="601"/>
      <c r="S572" s="601"/>
      <c r="AE572" s="602"/>
    </row>
    <row r="573">
      <c r="O573" s="601"/>
      <c r="P573" s="601"/>
      <c r="Q573" s="601"/>
      <c r="R573" s="601"/>
      <c r="S573" s="601"/>
      <c r="AE573" s="602"/>
    </row>
    <row r="574">
      <c r="O574" s="601"/>
      <c r="P574" s="601"/>
      <c r="Q574" s="601"/>
      <c r="R574" s="601"/>
      <c r="S574" s="601"/>
      <c r="AE574" s="602"/>
    </row>
    <row r="575">
      <c r="O575" s="601"/>
      <c r="P575" s="601"/>
      <c r="Q575" s="601"/>
      <c r="R575" s="601"/>
      <c r="S575" s="601"/>
      <c r="AE575" s="602"/>
    </row>
    <row r="576">
      <c r="O576" s="601"/>
      <c r="P576" s="601"/>
      <c r="Q576" s="601"/>
      <c r="R576" s="601"/>
      <c r="S576" s="601"/>
      <c r="AE576" s="602"/>
    </row>
    <row r="577">
      <c r="O577" s="601"/>
      <c r="P577" s="601"/>
      <c r="Q577" s="601"/>
      <c r="R577" s="601"/>
      <c r="S577" s="601"/>
      <c r="AE577" s="602"/>
    </row>
    <row r="578">
      <c r="O578" s="601"/>
      <c r="P578" s="601"/>
      <c r="Q578" s="601"/>
      <c r="R578" s="601"/>
      <c r="S578" s="601"/>
      <c r="AE578" s="602"/>
    </row>
    <row r="579">
      <c r="O579" s="601"/>
      <c r="P579" s="601"/>
      <c r="Q579" s="601"/>
      <c r="R579" s="601"/>
      <c r="S579" s="601"/>
      <c r="AE579" s="602"/>
    </row>
    <row r="580">
      <c r="O580" s="601"/>
      <c r="P580" s="601"/>
      <c r="Q580" s="601"/>
      <c r="R580" s="601"/>
      <c r="S580" s="601"/>
      <c r="AE580" s="602"/>
    </row>
    <row r="581">
      <c r="O581" s="601"/>
      <c r="P581" s="601"/>
      <c r="Q581" s="601"/>
      <c r="R581" s="601"/>
      <c r="S581" s="601"/>
      <c r="AE581" s="602"/>
    </row>
    <row r="582">
      <c r="O582" s="601"/>
      <c r="P582" s="601"/>
      <c r="Q582" s="601"/>
      <c r="R582" s="601"/>
      <c r="S582" s="601"/>
      <c r="AE582" s="602"/>
    </row>
    <row r="583">
      <c r="O583" s="601"/>
      <c r="P583" s="601"/>
      <c r="Q583" s="601"/>
      <c r="R583" s="601"/>
      <c r="S583" s="601"/>
      <c r="AE583" s="602"/>
    </row>
    <row r="584">
      <c r="O584" s="601"/>
      <c r="P584" s="601"/>
      <c r="Q584" s="601"/>
      <c r="R584" s="601"/>
      <c r="S584" s="601"/>
      <c r="AE584" s="602"/>
    </row>
    <row r="585">
      <c r="O585" s="601"/>
      <c r="P585" s="601"/>
      <c r="Q585" s="601"/>
      <c r="R585" s="601"/>
      <c r="S585" s="601"/>
      <c r="AE585" s="602"/>
    </row>
    <row r="586">
      <c r="O586" s="601"/>
      <c r="P586" s="601"/>
      <c r="Q586" s="601"/>
      <c r="R586" s="601"/>
      <c r="S586" s="601"/>
      <c r="AE586" s="602"/>
    </row>
    <row r="587">
      <c r="O587" s="601"/>
      <c r="P587" s="601"/>
      <c r="Q587" s="601"/>
      <c r="R587" s="601"/>
      <c r="S587" s="601"/>
      <c r="AE587" s="602"/>
    </row>
    <row r="588">
      <c r="O588" s="601"/>
      <c r="P588" s="601"/>
      <c r="Q588" s="601"/>
      <c r="R588" s="601"/>
      <c r="S588" s="601"/>
      <c r="AE588" s="602"/>
    </row>
    <row r="589">
      <c r="O589" s="601"/>
      <c r="P589" s="601"/>
      <c r="Q589" s="601"/>
      <c r="R589" s="601"/>
      <c r="S589" s="601"/>
      <c r="AE589" s="602"/>
    </row>
    <row r="590">
      <c r="O590" s="601"/>
      <c r="P590" s="601"/>
      <c r="Q590" s="601"/>
      <c r="R590" s="601"/>
      <c r="S590" s="601"/>
      <c r="AE590" s="602"/>
    </row>
    <row r="591">
      <c r="O591" s="601"/>
      <c r="P591" s="601"/>
      <c r="Q591" s="601"/>
      <c r="R591" s="601"/>
      <c r="S591" s="601"/>
      <c r="AE591" s="602"/>
    </row>
    <row r="592">
      <c r="O592" s="601"/>
      <c r="P592" s="601"/>
      <c r="Q592" s="601"/>
      <c r="R592" s="601"/>
      <c r="S592" s="601"/>
      <c r="AE592" s="602"/>
    </row>
    <row r="593">
      <c r="O593" s="601"/>
      <c r="P593" s="601"/>
      <c r="Q593" s="601"/>
      <c r="R593" s="601"/>
      <c r="S593" s="601"/>
      <c r="AE593" s="602"/>
    </row>
    <row r="594">
      <c r="O594" s="601"/>
      <c r="P594" s="601"/>
      <c r="Q594" s="601"/>
      <c r="R594" s="601"/>
      <c r="S594" s="601"/>
      <c r="AE594" s="602"/>
    </row>
    <row r="595">
      <c r="O595" s="601"/>
      <c r="P595" s="601"/>
      <c r="Q595" s="601"/>
      <c r="R595" s="601"/>
      <c r="S595" s="601"/>
      <c r="AE595" s="602"/>
    </row>
    <row r="596">
      <c r="O596" s="601"/>
      <c r="P596" s="601"/>
      <c r="Q596" s="601"/>
      <c r="R596" s="601"/>
      <c r="S596" s="601"/>
      <c r="AE596" s="602"/>
    </row>
    <row r="597">
      <c r="O597" s="601"/>
      <c r="P597" s="601"/>
      <c r="Q597" s="601"/>
      <c r="R597" s="601"/>
      <c r="S597" s="601"/>
      <c r="AE597" s="602"/>
    </row>
    <row r="598">
      <c r="O598" s="601"/>
      <c r="P598" s="601"/>
      <c r="Q598" s="601"/>
      <c r="R598" s="601"/>
      <c r="S598" s="601"/>
      <c r="AE598" s="602"/>
    </row>
    <row r="599">
      <c r="O599" s="601"/>
      <c r="P599" s="601"/>
      <c r="Q599" s="601"/>
      <c r="R599" s="601"/>
      <c r="S599" s="601"/>
      <c r="AE599" s="602"/>
    </row>
    <row r="600">
      <c r="O600" s="601"/>
      <c r="P600" s="601"/>
      <c r="Q600" s="601"/>
      <c r="R600" s="601"/>
      <c r="S600" s="601"/>
      <c r="AE600" s="602"/>
    </row>
    <row r="601">
      <c r="O601" s="601"/>
      <c r="P601" s="601"/>
      <c r="Q601" s="601"/>
      <c r="R601" s="601"/>
      <c r="S601" s="601"/>
      <c r="AE601" s="602"/>
    </row>
    <row r="602">
      <c r="O602" s="601"/>
      <c r="P602" s="601"/>
      <c r="Q602" s="601"/>
      <c r="R602" s="601"/>
      <c r="S602" s="601"/>
      <c r="AE602" s="602"/>
    </row>
    <row r="603">
      <c r="O603" s="601"/>
      <c r="P603" s="601"/>
      <c r="Q603" s="601"/>
      <c r="R603" s="601"/>
      <c r="S603" s="601"/>
      <c r="AE603" s="602"/>
    </row>
    <row r="604">
      <c r="O604" s="601"/>
      <c r="P604" s="601"/>
      <c r="Q604" s="601"/>
      <c r="R604" s="601"/>
      <c r="S604" s="601"/>
      <c r="AE604" s="602"/>
    </row>
    <row r="605">
      <c r="O605" s="601"/>
      <c r="P605" s="601"/>
      <c r="Q605" s="601"/>
      <c r="R605" s="601"/>
      <c r="S605" s="601"/>
      <c r="AE605" s="602"/>
    </row>
    <row r="606">
      <c r="O606" s="601"/>
      <c r="P606" s="601"/>
      <c r="Q606" s="601"/>
      <c r="R606" s="601"/>
      <c r="S606" s="601"/>
      <c r="AE606" s="602"/>
    </row>
    <row r="607">
      <c r="O607" s="601"/>
      <c r="P607" s="601"/>
      <c r="Q607" s="601"/>
      <c r="R607" s="601"/>
      <c r="S607" s="601"/>
      <c r="AE607" s="602"/>
    </row>
    <row r="608">
      <c r="O608" s="601"/>
      <c r="P608" s="601"/>
      <c r="Q608" s="601"/>
      <c r="R608" s="601"/>
      <c r="S608" s="601"/>
      <c r="AE608" s="602"/>
    </row>
    <row r="609">
      <c r="O609" s="601"/>
      <c r="P609" s="601"/>
      <c r="Q609" s="601"/>
      <c r="R609" s="601"/>
      <c r="S609" s="601"/>
      <c r="AE609" s="602"/>
    </row>
    <row r="610">
      <c r="O610" s="601"/>
      <c r="P610" s="601"/>
      <c r="Q610" s="601"/>
      <c r="R610" s="601"/>
      <c r="S610" s="601"/>
      <c r="AE610" s="602"/>
    </row>
    <row r="611">
      <c r="O611" s="601"/>
      <c r="P611" s="601"/>
      <c r="Q611" s="601"/>
      <c r="R611" s="601"/>
      <c r="S611" s="601"/>
      <c r="AE611" s="602"/>
    </row>
    <row r="612">
      <c r="O612" s="601"/>
      <c r="P612" s="601"/>
      <c r="Q612" s="601"/>
      <c r="R612" s="601"/>
      <c r="S612" s="601"/>
      <c r="AE612" s="602"/>
    </row>
    <row r="613">
      <c r="O613" s="601"/>
      <c r="P613" s="601"/>
      <c r="Q613" s="601"/>
      <c r="R613" s="601"/>
      <c r="S613" s="601"/>
      <c r="AE613" s="602"/>
    </row>
    <row r="614">
      <c r="O614" s="601"/>
      <c r="P614" s="601"/>
      <c r="Q614" s="601"/>
      <c r="R614" s="601"/>
      <c r="S614" s="601"/>
      <c r="AE614" s="602"/>
    </row>
    <row r="615">
      <c r="O615" s="601"/>
      <c r="P615" s="601"/>
      <c r="Q615" s="601"/>
      <c r="R615" s="601"/>
      <c r="S615" s="601"/>
      <c r="AE615" s="602"/>
    </row>
    <row r="616">
      <c r="O616" s="601"/>
      <c r="P616" s="601"/>
      <c r="Q616" s="601"/>
      <c r="R616" s="601"/>
      <c r="S616" s="601"/>
      <c r="AE616" s="602"/>
    </row>
    <row r="617">
      <c r="O617" s="601"/>
      <c r="P617" s="601"/>
      <c r="Q617" s="601"/>
      <c r="R617" s="601"/>
      <c r="S617" s="601"/>
      <c r="AE617" s="602"/>
    </row>
    <row r="618">
      <c r="O618" s="601"/>
      <c r="P618" s="601"/>
      <c r="Q618" s="601"/>
      <c r="R618" s="601"/>
      <c r="S618" s="601"/>
      <c r="AE618" s="602"/>
    </row>
    <row r="619">
      <c r="O619" s="601"/>
      <c r="P619" s="601"/>
      <c r="Q619" s="601"/>
      <c r="R619" s="601"/>
      <c r="S619" s="601"/>
      <c r="AE619" s="602"/>
    </row>
    <row r="620">
      <c r="O620" s="601"/>
      <c r="P620" s="601"/>
      <c r="Q620" s="601"/>
      <c r="R620" s="601"/>
      <c r="S620" s="601"/>
      <c r="AE620" s="602"/>
    </row>
    <row r="621">
      <c r="O621" s="601"/>
      <c r="P621" s="601"/>
      <c r="Q621" s="601"/>
      <c r="R621" s="601"/>
      <c r="S621" s="601"/>
      <c r="AE621" s="602"/>
    </row>
    <row r="622">
      <c r="O622" s="601"/>
      <c r="P622" s="601"/>
      <c r="Q622" s="601"/>
      <c r="R622" s="601"/>
      <c r="S622" s="601"/>
      <c r="AE622" s="602"/>
    </row>
    <row r="623">
      <c r="O623" s="601"/>
      <c r="P623" s="601"/>
      <c r="Q623" s="601"/>
      <c r="R623" s="601"/>
      <c r="S623" s="601"/>
      <c r="AE623" s="602"/>
    </row>
    <row r="624">
      <c r="O624" s="601"/>
      <c r="P624" s="601"/>
      <c r="Q624" s="601"/>
      <c r="R624" s="601"/>
      <c r="S624" s="601"/>
      <c r="AE624" s="602"/>
    </row>
    <row r="625">
      <c r="O625" s="601"/>
      <c r="P625" s="601"/>
      <c r="Q625" s="601"/>
      <c r="R625" s="601"/>
      <c r="S625" s="601"/>
      <c r="AE625" s="602"/>
    </row>
    <row r="626">
      <c r="O626" s="601"/>
      <c r="P626" s="601"/>
      <c r="Q626" s="601"/>
      <c r="R626" s="601"/>
      <c r="S626" s="601"/>
      <c r="AE626" s="602"/>
    </row>
    <row r="627">
      <c r="O627" s="601"/>
      <c r="P627" s="601"/>
      <c r="Q627" s="601"/>
      <c r="R627" s="601"/>
      <c r="S627" s="601"/>
      <c r="AE627" s="602"/>
    </row>
    <row r="628">
      <c r="O628" s="601"/>
      <c r="P628" s="601"/>
      <c r="Q628" s="601"/>
      <c r="R628" s="601"/>
      <c r="S628" s="601"/>
      <c r="AE628" s="602"/>
    </row>
    <row r="629">
      <c r="O629" s="601"/>
      <c r="P629" s="601"/>
      <c r="Q629" s="601"/>
      <c r="R629" s="601"/>
      <c r="S629" s="601"/>
      <c r="AE629" s="602"/>
    </row>
    <row r="630">
      <c r="O630" s="601"/>
      <c r="P630" s="601"/>
      <c r="Q630" s="601"/>
      <c r="R630" s="601"/>
      <c r="S630" s="601"/>
      <c r="AE630" s="602"/>
    </row>
    <row r="631">
      <c r="O631" s="601"/>
      <c r="P631" s="601"/>
      <c r="Q631" s="601"/>
      <c r="R631" s="601"/>
      <c r="S631" s="601"/>
      <c r="AE631" s="602"/>
    </row>
    <row r="632">
      <c r="O632" s="601"/>
      <c r="P632" s="601"/>
      <c r="Q632" s="601"/>
      <c r="R632" s="601"/>
      <c r="S632" s="601"/>
      <c r="AE632" s="602"/>
    </row>
    <row r="633">
      <c r="O633" s="601"/>
      <c r="P633" s="601"/>
      <c r="Q633" s="601"/>
      <c r="R633" s="601"/>
      <c r="S633" s="601"/>
      <c r="AE633" s="602"/>
    </row>
    <row r="634">
      <c r="O634" s="601"/>
      <c r="P634" s="601"/>
      <c r="Q634" s="601"/>
      <c r="R634" s="601"/>
      <c r="S634" s="601"/>
      <c r="AE634" s="602"/>
    </row>
    <row r="635">
      <c r="O635" s="601"/>
      <c r="P635" s="601"/>
      <c r="Q635" s="601"/>
      <c r="R635" s="601"/>
      <c r="S635" s="601"/>
      <c r="AE635" s="602"/>
    </row>
    <row r="636">
      <c r="O636" s="601"/>
      <c r="P636" s="601"/>
      <c r="Q636" s="601"/>
      <c r="R636" s="601"/>
      <c r="S636" s="601"/>
      <c r="AE636" s="602"/>
    </row>
    <row r="637">
      <c r="O637" s="601"/>
      <c r="P637" s="601"/>
      <c r="Q637" s="601"/>
      <c r="R637" s="601"/>
      <c r="S637" s="601"/>
      <c r="AE637" s="602"/>
    </row>
    <row r="638">
      <c r="O638" s="601"/>
      <c r="P638" s="601"/>
      <c r="Q638" s="601"/>
      <c r="R638" s="601"/>
      <c r="S638" s="601"/>
      <c r="AE638" s="602"/>
    </row>
    <row r="639">
      <c r="O639" s="601"/>
      <c r="P639" s="601"/>
      <c r="Q639" s="601"/>
      <c r="R639" s="601"/>
      <c r="S639" s="601"/>
      <c r="AE639" s="602"/>
    </row>
    <row r="640">
      <c r="O640" s="601"/>
      <c r="P640" s="601"/>
      <c r="Q640" s="601"/>
      <c r="R640" s="601"/>
      <c r="S640" s="601"/>
      <c r="AE640" s="602"/>
    </row>
    <row r="641">
      <c r="O641" s="601"/>
      <c r="P641" s="601"/>
      <c r="Q641" s="601"/>
      <c r="R641" s="601"/>
      <c r="S641" s="601"/>
      <c r="AE641" s="602"/>
    </row>
    <row r="642">
      <c r="O642" s="601"/>
      <c r="P642" s="601"/>
      <c r="Q642" s="601"/>
      <c r="R642" s="601"/>
      <c r="S642" s="601"/>
      <c r="AE642" s="602"/>
    </row>
    <row r="643">
      <c r="O643" s="601"/>
      <c r="P643" s="601"/>
      <c r="Q643" s="601"/>
      <c r="R643" s="601"/>
      <c r="S643" s="601"/>
      <c r="AE643" s="602"/>
    </row>
    <row r="644">
      <c r="O644" s="601"/>
      <c r="P644" s="601"/>
      <c r="Q644" s="601"/>
      <c r="R644" s="601"/>
      <c r="S644" s="601"/>
      <c r="AE644" s="602"/>
    </row>
    <row r="645">
      <c r="O645" s="601"/>
      <c r="P645" s="601"/>
      <c r="Q645" s="601"/>
      <c r="R645" s="601"/>
      <c r="S645" s="601"/>
      <c r="AE645" s="602"/>
    </row>
    <row r="646">
      <c r="O646" s="601"/>
      <c r="P646" s="601"/>
      <c r="Q646" s="601"/>
      <c r="R646" s="601"/>
      <c r="S646" s="601"/>
      <c r="AE646" s="602"/>
    </row>
    <row r="647">
      <c r="O647" s="601"/>
      <c r="P647" s="601"/>
      <c r="Q647" s="601"/>
      <c r="R647" s="601"/>
      <c r="S647" s="601"/>
      <c r="AE647" s="602"/>
    </row>
    <row r="648">
      <c r="O648" s="601"/>
      <c r="P648" s="601"/>
      <c r="Q648" s="601"/>
      <c r="R648" s="601"/>
      <c r="S648" s="601"/>
      <c r="AE648" s="602"/>
    </row>
    <row r="649">
      <c r="O649" s="601"/>
      <c r="P649" s="601"/>
      <c r="Q649" s="601"/>
      <c r="R649" s="601"/>
      <c r="S649" s="601"/>
      <c r="AE649" s="602"/>
    </row>
    <row r="650">
      <c r="O650" s="601"/>
      <c r="P650" s="601"/>
      <c r="Q650" s="601"/>
      <c r="R650" s="601"/>
      <c r="S650" s="601"/>
      <c r="AE650" s="602"/>
    </row>
    <row r="651">
      <c r="O651" s="601"/>
      <c r="P651" s="601"/>
      <c r="Q651" s="601"/>
      <c r="R651" s="601"/>
      <c r="S651" s="601"/>
      <c r="AE651" s="602"/>
    </row>
    <row r="652">
      <c r="O652" s="601"/>
      <c r="P652" s="601"/>
      <c r="Q652" s="601"/>
      <c r="R652" s="601"/>
      <c r="S652" s="601"/>
      <c r="AE652" s="602"/>
    </row>
    <row r="653">
      <c r="O653" s="601"/>
      <c r="P653" s="601"/>
      <c r="Q653" s="601"/>
      <c r="R653" s="601"/>
      <c r="S653" s="601"/>
      <c r="AE653" s="602"/>
    </row>
    <row r="654">
      <c r="O654" s="601"/>
      <c r="P654" s="601"/>
      <c r="Q654" s="601"/>
      <c r="R654" s="601"/>
      <c r="S654" s="601"/>
      <c r="AE654" s="602"/>
    </row>
    <row r="655">
      <c r="O655" s="601"/>
      <c r="P655" s="601"/>
      <c r="Q655" s="601"/>
      <c r="R655" s="601"/>
      <c r="S655" s="601"/>
      <c r="AE655" s="602"/>
    </row>
    <row r="656">
      <c r="O656" s="601"/>
      <c r="P656" s="601"/>
      <c r="Q656" s="601"/>
      <c r="R656" s="601"/>
      <c r="S656" s="601"/>
      <c r="AE656" s="602"/>
    </row>
    <row r="657">
      <c r="O657" s="601"/>
      <c r="P657" s="601"/>
      <c r="Q657" s="601"/>
      <c r="R657" s="601"/>
      <c r="S657" s="601"/>
      <c r="AE657" s="602"/>
    </row>
    <row r="658">
      <c r="O658" s="601"/>
      <c r="P658" s="601"/>
      <c r="Q658" s="601"/>
      <c r="R658" s="601"/>
      <c r="S658" s="601"/>
      <c r="AE658" s="602"/>
    </row>
    <row r="659">
      <c r="O659" s="601"/>
      <c r="P659" s="601"/>
      <c r="Q659" s="601"/>
      <c r="R659" s="601"/>
      <c r="S659" s="601"/>
      <c r="AE659" s="602"/>
    </row>
    <row r="660">
      <c r="O660" s="601"/>
      <c r="P660" s="601"/>
      <c r="Q660" s="601"/>
      <c r="R660" s="601"/>
      <c r="S660" s="601"/>
      <c r="AE660" s="602"/>
    </row>
    <row r="661">
      <c r="O661" s="601"/>
      <c r="P661" s="601"/>
      <c r="Q661" s="601"/>
      <c r="R661" s="601"/>
      <c r="S661" s="601"/>
      <c r="AE661" s="602"/>
    </row>
    <row r="662">
      <c r="O662" s="601"/>
      <c r="P662" s="601"/>
      <c r="Q662" s="601"/>
      <c r="R662" s="601"/>
      <c r="S662" s="601"/>
      <c r="AE662" s="602"/>
    </row>
    <row r="663">
      <c r="O663" s="601"/>
      <c r="P663" s="601"/>
      <c r="Q663" s="601"/>
      <c r="R663" s="601"/>
      <c r="S663" s="601"/>
      <c r="AE663" s="602"/>
    </row>
    <row r="664">
      <c r="O664" s="601"/>
      <c r="P664" s="601"/>
      <c r="Q664" s="601"/>
      <c r="R664" s="601"/>
      <c r="S664" s="601"/>
      <c r="AE664" s="602"/>
    </row>
    <row r="665">
      <c r="O665" s="601"/>
      <c r="P665" s="601"/>
      <c r="Q665" s="601"/>
      <c r="R665" s="601"/>
      <c r="S665" s="601"/>
      <c r="AE665" s="602"/>
    </row>
    <row r="666">
      <c r="O666" s="601"/>
      <c r="P666" s="601"/>
      <c r="Q666" s="601"/>
      <c r="R666" s="601"/>
      <c r="S666" s="601"/>
      <c r="AE666" s="602"/>
    </row>
    <row r="667">
      <c r="O667" s="601"/>
      <c r="P667" s="601"/>
      <c r="Q667" s="601"/>
      <c r="R667" s="601"/>
      <c r="S667" s="601"/>
      <c r="AE667" s="602"/>
    </row>
    <row r="668">
      <c r="O668" s="601"/>
      <c r="P668" s="601"/>
      <c r="Q668" s="601"/>
      <c r="R668" s="601"/>
      <c r="S668" s="601"/>
      <c r="AE668" s="602"/>
    </row>
    <row r="669">
      <c r="O669" s="601"/>
      <c r="P669" s="601"/>
      <c r="Q669" s="601"/>
      <c r="R669" s="601"/>
      <c r="S669" s="601"/>
      <c r="AE669" s="602"/>
    </row>
    <row r="670">
      <c r="O670" s="601"/>
      <c r="P670" s="601"/>
      <c r="Q670" s="601"/>
      <c r="R670" s="601"/>
      <c r="S670" s="601"/>
      <c r="AE670" s="602"/>
    </row>
    <row r="671">
      <c r="O671" s="601"/>
      <c r="P671" s="601"/>
      <c r="Q671" s="601"/>
      <c r="R671" s="601"/>
      <c r="S671" s="601"/>
      <c r="AE671" s="602"/>
    </row>
    <row r="672">
      <c r="O672" s="601"/>
      <c r="P672" s="601"/>
      <c r="Q672" s="601"/>
      <c r="R672" s="601"/>
      <c r="S672" s="601"/>
      <c r="AE672" s="602"/>
    </row>
    <row r="673">
      <c r="O673" s="601"/>
      <c r="P673" s="601"/>
      <c r="Q673" s="601"/>
      <c r="R673" s="601"/>
      <c r="S673" s="601"/>
      <c r="AE673" s="602"/>
    </row>
    <row r="674">
      <c r="O674" s="601"/>
      <c r="P674" s="601"/>
      <c r="Q674" s="601"/>
      <c r="R674" s="601"/>
      <c r="S674" s="601"/>
      <c r="AE674" s="602"/>
    </row>
    <row r="675">
      <c r="O675" s="601"/>
      <c r="P675" s="601"/>
      <c r="Q675" s="601"/>
      <c r="R675" s="601"/>
      <c r="S675" s="601"/>
      <c r="AE675" s="602"/>
    </row>
    <row r="676">
      <c r="O676" s="601"/>
      <c r="P676" s="601"/>
      <c r="Q676" s="601"/>
      <c r="R676" s="601"/>
      <c r="S676" s="601"/>
      <c r="AE676" s="602"/>
    </row>
    <row r="677">
      <c r="O677" s="601"/>
      <c r="P677" s="601"/>
      <c r="Q677" s="601"/>
      <c r="R677" s="601"/>
      <c r="S677" s="601"/>
      <c r="AE677" s="602"/>
    </row>
    <row r="678">
      <c r="O678" s="601"/>
      <c r="P678" s="601"/>
      <c r="Q678" s="601"/>
      <c r="R678" s="601"/>
      <c r="S678" s="601"/>
      <c r="AE678" s="602"/>
    </row>
    <row r="679">
      <c r="O679" s="601"/>
      <c r="P679" s="601"/>
      <c r="Q679" s="601"/>
      <c r="R679" s="601"/>
      <c r="S679" s="601"/>
      <c r="AE679" s="602"/>
    </row>
    <row r="680">
      <c r="O680" s="601"/>
      <c r="P680" s="601"/>
      <c r="Q680" s="601"/>
      <c r="R680" s="601"/>
      <c r="S680" s="601"/>
      <c r="AE680" s="602"/>
    </row>
    <row r="681">
      <c r="O681" s="601"/>
      <c r="P681" s="601"/>
      <c r="Q681" s="601"/>
      <c r="R681" s="601"/>
      <c r="S681" s="601"/>
      <c r="AE681" s="602"/>
    </row>
    <row r="682">
      <c r="O682" s="601"/>
      <c r="P682" s="601"/>
      <c r="Q682" s="601"/>
      <c r="R682" s="601"/>
      <c r="S682" s="601"/>
      <c r="AE682" s="602"/>
    </row>
    <row r="683">
      <c r="O683" s="601"/>
      <c r="P683" s="601"/>
      <c r="Q683" s="601"/>
      <c r="R683" s="601"/>
      <c r="S683" s="601"/>
      <c r="AE683" s="602"/>
    </row>
    <row r="684">
      <c r="O684" s="601"/>
      <c r="P684" s="601"/>
      <c r="Q684" s="601"/>
      <c r="R684" s="601"/>
      <c r="S684" s="601"/>
      <c r="AE684" s="602"/>
    </row>
    <row r="685">
      <c r="O685" s="601"/>
      <c r="P685" s="601"/>
      <c r="Q685" s="601"/>
      <c r="R685" s="601"/>
      <c r="S685" s="601"/>
      <c r="AE685" s="602"/>
    </row>
    <row r="686">
      <c r="O686" s="601"/>
      <c r="P686" s="601"/>
      <c r="Q686" s="601"/>
      <c r="R686" s="601"/>
      <c r="S686" s="601"/>
      <c r="AE686" s="602"/>
    </row>
    <row r="687">
      <c r="O687" s="601"/>
      <c r="P687" s="601"/>
      <c r="Q687" s="601"/>
      <c r="R687" s="601"/>
      <c r="S687" s="601"/>
      <c r="AE687" s="602"/>
    </row>
    <row r="688">
      <c r="O688" s="601"/>
      <c r="P688" s="601"/>
      <c r="Q688" s="601"/>
      <c r="R688" s="601"/>
      <c r="S688" s="601"/>
      <c r="AE688" s="602"/>
    </row>
    <row r="689">
      <c r="O689" s="601"/>
      <c r="P689" s="601"/>
      <c r="Q689" s="601"/>
      <c r="R689" s="601"/>
      <c r="S689" s="601"/>
      <c r="AE689" s="602"/>
    </row>
    <row r="690">
      <c r="O690" s="601"/>
      <c r="P690" s="601"/>
      <c r="Q690" s="601"/>
      <c r="R690" s="601"/>
      <c r="S690" s="601"/>
      <c r="AE690" s="602"/>
    </row>
    <row r="691">
      <c r="O691" s="601"/>
      <c r="P691" s="601"/>
      <c r="Q691" s="601"/>
      <c r="R691" s="601"/>
      <c r="S691" s="601"/>
      <c r="AE691" s="602"/>
    </row>
    <row r="692">
      <c r="O692" s="601"/>
      <c r="P692" s="601"/>
      <c r="Q692" s="601"/>
      <c r="R692" s="601"/>
      <c r="S692" s="601"/>
      <c r="AE692" s="602"/>
    </row>
    <row r="693">
      <c r="O693" s="601"/>
      <c r="P693" s="601"/>
      <c r="Q693" s="601"/>
      <c r="R693" s="601"/>
      <c r="S693" s="601"/>
      <c r="AE693" s="602"/>
    </row>
    <row r="694">
      <c r="O694" s="601"/>
      <c r="P694" s="601"/>
      <c r="Q694" s="601"/>
      <c r="R694" s="601"/>
      <c r="S694" s="601"/>
      <c r="AE694" s="602"/>
    </row>
    <row r="695">
      <c r="O695" s="601"/>
      <c r="P695" s="601"/>
      <c r="Q695" s="601"/>
      <c r="R695" s="601"/>
      <c r="S695" s="601"/>
      <c r="AE695" s="602"/>
    </row>
    <row r="696">
      <c r="O696" s="601"/>
      <c r="P696" s="601"/>
      <c r="Q696" s="601"/>
      <c r="R696" s="601"/>
      <c r="S696" s="601"/>
      <c r="AE696" s="602"/>
    </row>
    <row r="697">
      <c r="O697" s="601"/>
      <c r="P697" s="601"/>
      <c r="Q697" s="601"/>
      <c r="R697" s="601"/>
      <c r="S697" s="601"/>
      <c r="AE697" s="602"/>
    </row>
    <row r="698">
      <c r="O698" s="601"/>
      <c r="P698" s="601"/>
      <c r="Q698" s="601"/>
      <c r="R698" s="601"/>
      <c r="S698" s="601"/>
      <c r="AE698" s="602"/>
    </row>
    <row r="699">
      <c r="O699" s="601"/>
      <c r="P699" s="601"/>
      <c r="Q699" s="601"/>
      <c r="R699" s="601"/>
      <c r="S699" s="601"/>
      <c r="AE699" s="602"/>
    </row>
    <row r="700">
      <c r="O700" s="601"/>
      <c r="P700" s="601"/>
      <c r="Q700" s="601"/>
      <c r="R700" s="601"/>
      <c r="S700" s="601"/>
      <c r="AE700" s="602"/>
    </row>
    <row r="701">
      <c r="O701" s="601"/>
      <c r="P701" s="601"/>
      <c r="Q701" s="601"/>
      <c r="R701" s="601"/>
      <c r="S701" s="601"/>
      <c r="AE701" s="602"/>
    </row>
    <row r="702">
      <c r="O702" s="601"/>
      <c r="P702" s="601"/>
      <c r="Q702" s="601"/>
      <c r="R702" s="601"/>
      <c r="S702" s="601"/>
      <c r="AE702" s="602"/>
    </row>
    <row r="703">
      <c r="O703" s="601"/>
      <c r="P703" s="601"/>
      <c r="Q703" s="601"/>
      <c r="R703" s="601"/>
      <c r="S703" s="601"/>
      <c r="AE703" s="602"/>
    </row>
    <row r="704">
      <c r="O704" s="601"/>
      <c r="P704" s="601"/>
      <c r="Q704" s="601"/>
      <c r="R704" s="601"/>
      <c r="S704" s="601"/>
      <c r="AE704" s="602"/>
    </row>
    <row r="705">
      <c r="O705" s="601"/>
      <c r="P705" s="601"/>
      <c r="Q705" s="601"/>
      <c r="R705" s="601"/>
      <c r="S705" s="601"/>
      <c r="AE705" s="602"/>
    </row>
    <row r="706">
      <c r="O706" s="601"/>
      <c r="P706" s="601"/>
      <c r="Q706" s="601"/>
      <c r="R706" s="601"/>
      <c r="S706" s="601"/>
      <c r="AE706" s="602"/>
    </row>
    <row r="707">
      <c r="O707" s="601"/>
      <c r="P707" s="601"/>
      <c r="Q707" s="601"/>
      <c r="R707" s="601"/>
      <c r="S707" s="601"/>
      <c r="AE707" s="602"/>
    </row>
    <row r="708">
      <c r="O708" s="601"/>
      <c r="P708" s="601"/>
      <c r="Q708" s="601"/>
      <c r="R708" s="601"/>
      <c r="S708" s="601"/>
      <c r="AE708" s="602"/>
    </row>
    <row r="709">
      <c r="O709" s="601"/>
      <c r="P709" s="601"/>
      <c r="Q709" s="601"/>
      <c r="R709" s="601"/>
      <c r="S709" s="601"/>
      <c r="AE709" s="602"/>
    </row>
    <row r="710">
      <c r="O710" s="601"/>
      <c r="P710" s="601"/>
      <c r="Q710" s="601"/>
      <c r="R710" s="601"/>
      <c r="S710" s="601"/>
      <c r="AE710" s="602"/>
    </row>
    <row r="711">
      <c r="O711" s="601"/>
      <c r="P711" s="601"/>
      <c r="Q711" s="601"/>
      <c r="R711" s="601"/>
      <c r="S711" s="601"/>
      <c r="AE711" s="602"/>
    </row>
    <row r="712">
      <c r="O712" s="601"/>
      <c r="P712" s="601"/>
      <c r="Q712" s="601"/>
      <c r="R712" s="601"/>
      <c r="S712" s="601"/>
      <c r="AE712" s="602"/>
    </row>
    <row r="713">
      <c r="O713" s="601"/>
      <c r="P713" s="601"/>
      <c r="Q713" s="601"/>
      <c r="R713" s="601"/>
      <c r="S713" s="601"/>
      <c r="AE713" s="602"/>
    </row>
    <row r="714">
      <c r="O714" s="601"/>
      <c r="P714" s="601"/>
      <c r="Q714" s="601"/>
      <c r="R714" s="601"/>
      <c r="S714" s="601"/>
      <c r="AE714" s="602"/>
    </row>
    <row r="715">
      <c r="O715" s="601"/>
      <c r="P715" s="601"/>
      <c r="Q715" s="601"/>
      <c r="R715" s="601"/>
      <c r="S715" s="601"/>
      <c r="AE715" s="602"/>
    </row>
    <row r="716">
      <c r="O716" s="601"/>
      <c r="P716" s="601"/>
      <c r="Q716" s="601"/>
      <c r="R716" s="601"/>
      <c r="S716" s="601"/>
      <c r="AE716" s="602"/>
    </row>
    <row r="717">
      <c r="O717" s="601"/>
      <c r="P717" s="601"/>
      <c r="Q717" s="601"/>
      <c r="R717" s="601"/>
      <c r="S717" s="601"/>
      <c r="AE717" s="602"/>
    </row>
    <row r="718">
      <c r="O718" s="601"/>
      <c r="P718" s="601"/>
      <c r="Q718" s="601"/>
      <c r="R718" s="601"/>
      <c r="S718" s="601"/>
      <c r="AE718" s="602"/>
    </row>
    <row r="719">
      <c r="O719" s="601"/>
      <c r="P719" s="601"/>
      <c r="Q719" s="601"/>
      <c r="R719" s="601"/>
      <c r="S719" s="601"/>
      <c r="AE719" s="602"/>
    </row>
    <row r="720">
      <c r="O720" s="601"/>
      <c r="P720" s="601"/>
      <c r="Q720" s="601"/>
      <c r="R720" s="601"/>
      <c r="S720" s="601"/>
      <c r="AE720" s="602"/>
    </row>
    <row r="721">
      <c r="O721" s="601"/>
      <c r="P721" s="601"/>
      <c r="Q721" s="601"/>
      <c r="R721" s="601"/>
      <c r="S721" s="601"/>
      <c r="AE721" s="602"/>
    </row>
    <row r="722">
      <c r="O722" s="601"/>
      <c r="P722" s="601"/>
      <c r="Q722" s="601"/>
      <c r="R722" s="601"/>
      <c r="S722" s="601"/>
      <c r="AE722" s="602"/>
    </row>
    <row r="723">
      <c r="O723" s="601"/>
      <c r="P723" s="601"/>
      <c r="Q723" s="601"/>
      <c r="R723" s="601"/>
      <c r="S723" s="601"/>
      <c r="AE723" s="602"/>
    </row>
    <row r="724">
      <c r="O724" s="601"/>
      <c r="P724" s="601"/>
      <c r="Q724" s="601"/>
      <c r="R724" s="601"/>
      <c r="S724" s="601"/>
      <c r="AE724" s="602"/>
    </row>
    <row r="725">
      <c r="O725" s="601"/>
      <c r="P725" s="601"/>
      <c r="Q725" s="601"/>
      <c r="R725" s="601"/>
      <c r="S725" s="601"/>
      <c r="AE725" s="602"/>
    </row>
    <row r="726">
      <c r="O726" s="601"/>
      <c r="P726" s="601"/>
      <c r="Q726" s="601"/>
      <c r="R726" s="601"/>
      <c r="S726" s="601"/>
      <c r="AE726" s="602"/>
    </row>
    <row r="727">
      <c r="O727" s="601"/>
      <c r="P727" s="601"/>
      <c r="Q727" s="601"/>
      <c r="R727" s="601"/>
      <c r="S727" s="601"/>
      <c r="AE727" s="602"/>
    </row>
    <row r="728">
      <c r="O728" s="601"/>
      <c r="P728" s="601"/>
      <c r="Q728" s="601"/>
      <c r="R728" s="601"/>
      <c r="S728" s="601"/>
      <c r="AE728" s="602"/>
    </row>
    <row r="729">
      <c r="O729" s="601"/>
      <c r="P729" s="601"/>
      <c r="Q729" s="601"/>
      <c r="R729" s="601"/>
      <c r="S729" s="601"/>
      <c r="AE729" s="602"/>
    </row>
    <row r="730">
      <c r="O730" s="601"/>
      <c r="P730" s="601"/>
      <c r="Q730" s="601"/>
      <c r="R730" s="601"/>
      <c r="S730" s="601"/>
      <c r="AE730" s="602"/>
    </row>
    <row r="731">
      <c r="O731" s="601"/>
      <c r="P731" s="601"/>
      <c r="Q731" s="601"/>
      <c r="R731" s="601"/>
      <c r="S731" s="601"/>
      <c r="AE731" s="602"/>
    </row>
    <row r="732">
      <c r="O732" s="601"/>
      <c r="P732" s="601"/>
      <c r="Q732" s="601"/>
      <c r="R732" s="601"/>
      <c r="S732" s="601"/>
      <c r="AE732" s="602"/>
    </row>
    <row r="733">
      <c r="O733" s="601"/>
      <c r="P733" s="601"/>
      <c r="Q733" s="601"/>
      <c r="R733" s="601"/>
      <c r="S733" s="601"/>
      <c r="AE733" s="602"/>
    </row>
    <row r="734">
      <c r="O734" s="601"/>
      <c r="P734" s="601"/>
      <c r="Q734" s="601"/>
      <c r="R734" s="601"/>
      <c r="S734" s="601"/>
      <c r="AE734" s="602"/>
    </row>
    <row r="735">
      <c r="O735" s="601"/>
      <c r="P735" s="601"/>
      <c r="Q735" s="601"/>
      <c r="R735" s="601"/>
      <c r="S735" s="601"/>
      <c r="AE735" s="602"/>
    </row>
    <row r="736">
      <c r="O736" s="601"/>
      <c r="P736" s="601"/>
      <c r="Q736" s="601"/>
      <c r="R736" s="601"/>
      <c r="S736" s="601"/>
      <c r="AE736" s="602"/>
    </row>
    <row r="737">
      <c r="O737" s="601"/>
      <c r="P737" s="601"/>
      <c r="Q737" s="601"/>
      <c r="R737" s="601"/>
      <c r="S737" s="601"/>
      <c r="AE737" s="602"/>
    </row>
    <row r="738">
      <c r="O738" s="601"/>
      <c r="P738" s="601"/>
      <c r="Q738" s="601"/>
      <c r="R738" s="601"/>
      <c r="S738" s="601"/>
      <c r="AE738" s="602"/>
    </row>
    <row r="739">
      <c r="O739" s="601"/>
      <c r="P739" s="601"/>
      <c r="Q739" s="601"/>
      <c r="R739" s="601"/>
      <c r="S739" s="601"/>
      <c r="AE739" s="602"/>
    </row>
    <row r="740">
      <c r="O740" s="601"/>
      <c r="P740" s="601"/>
      <c r="Q740" s="601"/>
      <c r="R740" s="601"/>
      <c r="S740" s="601"/>
      <c r="AE740" s="602"/>
    </row>
    <row r="741">
      <c r="O741" s="601"/>
      <c r="P741" s="601"/>
      <c r="Q741" s="601"/>
      <c r="R741" s="601"/>
      <c r="S741" s="601"/>
      <c r="AE741" s="602"/>
    </row>
    <row r="742">
      <c r="O742" s="601"/>
      <c r="P742" s="601"/>
      <c r="Q742" s="601"/>
      <c r="R742" s="601"/>
      <c r="S742" s="601"/>
      <c r="AE742" s="602"/>
    </row>
    <row r="743">
      <c r="O743" s="601"/>
      <c r="P743" s="601"/>
      <c r="Q743" s="601"/>
      <c r="R743" s="601"/>
      <c r="S743" s="601"/>
      <c r="AE743" s="602"/>
    </row>
    <row r="744">
      <c r="O744" s="601"/>
      <c r="P744" s="601"/>
      <c r="Q744" s="601"/>
      <c r="R744" s="601"/>
      <c r="S744" s="601"/>
      <c r="AE744" s="602"/>
    </row>
    <row r="745">
      <c r="O745" s="601"/>
      <c r="P745" s="601"/>
      <c r="Q745" s="601"/>
      <c r="R745" s="601"/>
      <c r="S745" s="601"/>
      <c r="AE745" s="602"/>
    </row>
    <row r="746">
      <c r="O746" s="601"/>
      <c r="P746" s="601"/>
      <c r="Q746" s="601"/>
      <c r="R746" s="601"/>
      <c r="S746" s="601"/>
      <c r="AE746" s="602"/>
    </row>
    <row r="747">
      <c r="O747" s="601"/>
      <c r="P747" s="601"/>
      <c r="Q747" s="601"/>
      <c r="R747" s="601"/>
      <c r="S747" s="601"/>
      <c r="AE747" s="602"/>
    </row>
    <row r="748">
      <c r="O748" s="601"/>
      <c r="P748" s="601"/>
      <c r="Q748" s="601"/>
      <c r="R748" s="601"/>
      <c r="S748" s="601"/>
      <c r="AE748" s="602"/>
    </row>
    <row r="749">
      <c r="O749" s="601"/>
      <c r="P749" s="601"/>
      <c r="Q749" s="601"/>
      <c r="R749" s="601"/>
      <c r="S749" s="601"/>
      <c r="AE749" s="602"/>
    </row>
    <row r="750">
      <c r="O750" s="601"/>
      <c r="P750" s="601"/>
      <c r="Q750" s="601"/>
      <c r="R750" s="601"/>
      <c r="S750" s="601"/>
      <c r="AE750" s="602"/>
    </row>
    <row r="751">
      <c r="O751" s="601"/>
      <c r="P751" s="601"/>
      <c r="Q751" s="601"/>
      <c r="R751" s="601"/>
      <c r="S751" s="601"/>
      <c r="AE751" s="602"/>
    </row>
    <row r="752">
      <c r="O752" s="601"/>
      <c r="P752" s="601"/>
      <c r="Q752" s="601"/>
      <c r="R752" s="601"/>
      <c r="S752" s="601"/>
      <c r="AE752" s="602"/>
    </row>
    <row r="753">
      <c r="O753" s="601"/>
      <c r="P753" s="601"/>
      <c r="Q753" s="601"/>
      <c r="R753" s="601"/>
      <c r="S753" s="601"/>
      <c r="AE753" s="602"/>
    </row>
    <row r="754">
      <c r="O754" s="601"/>
      <c r="P754" s="601"/>
      <c r="Q754" s="601"/>
      <c r="R754" s="601"/>
      <c r="S754" s="601"/>
      <c r="AE754" s="602"/>
    </row>
    <row r="755">
      <c r="O755" s="601"/>
      <c r="P755" s="601"/>
      <c r="Q755" s="601"/>
      <c r="R755" s="601"/>
      <c r="S755" s="601"/>
      <c r="AE755" s="602"/>
    </row>
    <row r="756">
      <c r="O756" s="601"/>
      <c r="P756" s="601"/>
      <c r="Q756" s="601"/>
      <c r="R756" s="601"/>
      <c r="S756" s="601"/>
      <c r="AE756" s="602"/>
    </row>
    <row r="757">
      <c r="O757" s="601"/>
      <c r="P757" s="601"/>
      <c r="Q757" s="601"/>
      <c r="R757" s="601"/>
      <c r="S757" s="601"/>
      <c r="AE757" s="602"/>
    </row>
    <row r="758">
      <c r="O758" s="601"/>
      <c r="P758" s="601"/>
      <c r="Q758" s="601"/>
      <c r="R758" s="601"/>
      <c r="S758" s="601"/>
      <c r="AE758" s="602"/>
    </row>
    <row r="759">
      <c r="O759" s="601"/>
      <c r="P759" s="601"/>
      <c r="Q759" s="601"/>
      <c r="R759" s="601"/>
      <c r="S759" s="601"/>
      <c r="AE759" s="602"/>
    </row>
    <row r="760">
      <c r="O760" s="601"/>
      <c r="P760" s="601"/>
      <c r="Q760" s="601"/>
      <c r="R760" s="601"/>
      <c r="S760" s="601"/>
      <c r="AE760" s="602"/>
    </row>
    <row r="761">
      <c r="O761" s="601"/>
      <c r="P761" s="601"/>
      <c r="Q761" s="601"/>
      <c r="R761" s="601"/>
      <c r="S761" s="601"/>
      <c r="AE761" s="602"/>
    </row>
    <row r="762">
      <c r="O762" s="601"/>
      <c r="P762" s="601"/>
      <c r="Q762" s="601"/>
      <c r="R762" s="601"/>
      <c r="S762" s="601"/>
      <c r="AE762" s="602"/>
    </row>
    <row r="763">
      <c r="O763" s="601"/>
      <c r="P763" s="601"/>
      <c r="Q763" s="601"/>
      <c r="R763" s="601"/>
      <c r="S763" s="601"/>
      <c r="AE763" s="602"/>
    </row>
    <row r="764">
      <c r="O764" s="601"/>
      <c r="P764" s="601"/>
      <c r="Q764" s="601"/>
      <c r="R764" s="601"/>
      <c r="S764" s="601"/>
      <c r="AE764" s="602"/>
    </row>
    <row r="765">
      <c r="O765" s="601"/>
      <c r="P765" s="601"/>
      <c r="Q765" s="601"/>
      <c r="R765" s="601"/>
      <c r="S765" s="601"/>
      <c r="AE765" s="602"/>
    </row>
    <row r="766">
      <c r="O766" s="601"/>
      <c r="P766" s="601"/>
      <c r="Q766" s="601"/>
      <c r="R766" s="601"/>
      <c r="S766" s="601"/>
      <c r="AE766" s="602"/>
    </row>
    <row r="767">
      <c r="O767" s="601"/>
      <c r="P767" s="601"/>
      <c r="Q767" s="601"/>
      <c r="R767" s="601"/>
      <c r="S767" s="601"/>
      <c r="AE767" s="602"/>
    </row>
    <row r="768">
      <c r="O768" s="601"/>
      <c r="P768" s="601"/>
      <c r="Q768" s="601"/>
      <c r="R768" s="601"/>
      <c r="S768" s="601"/>
      <c r="AE768" s="602"/>
    </row>
    <row r="769">
      <c r="O769" s="601"/>
      <c r="P769" s="601"/>
      <c r="Q769" s="601"/>
      <c r="R769" s="601"/>
      <c r="S769" s="601"/>
      <c r="AE769" s="602"/>
    </row>
    <row r="770">
      <c r="O770" s="601"/>
      <c r="P770" s="601"/>
      <c r="Q770" s="601"/>
      <c r="R770" s="601"/>
      <c r="S770" s="601"/>
      <c r="AE770" s="602"/>
    </row>
    <row r="771">
      <c r="O771" s="601"/>
      <c r="P771" s="601"/>
      <c r="Q771" s="601"/>
      <c r="R771" s="601"/>
      <c r="S771" s="601"/>
      <c r="AE771" s="602"/>
    </row>
    <row r="772">
      <c r="O772" s="601"/>
      <c r="P772" s="601"/>
      <c r="Q772" s="601"/>
      <c r="R772" s="601"/>
      <c r="S772" s="601"/>
      <c r="AE772" s="602"/>
    </row>
    <row r="773">
      <c r="O773" s="601"/>
      <c r="P773" s="601"/>
      <c r="Q773" s="601"/>
      <c r="R773" s="601"/>
      <c r="S773" s="601"/>
      <c r="AE773" s="602"/>
    </row>
    <row r="774">
      <c r="O774" s="601"/>
      <c r="P774" s="601"/>
      <c r="Q774" s="601"/>
      <c r="R774" s="601"/>
      <c r="S774" s="601"/>
      <c r="AE774" s="602"/>
    </row>
    <row r="775">
      <c r="O775" s="601"/>
      <c r="P775" s="601"/>
      <c r="Q775" s="601"/>
      <c r="R775" s="601"/>
      <c r="S775" s="601"/>
      <c r="AE775" s="602"/>
    </row>
    <row r="776">
      <c r="O776" s="601"/>
      <c r="P776" s="601"/>
      <c r="Q776" s="601"/>
      <c r="R776" s="601"/>
      <c r="S776" s="601"/>
      <c r="AE776" s="602"/>
    </row>
    <row r="777">
      <c r="O777" s="601"/>
      <c r="P777" s="601"/>
      <c r="Q777" s="601"/>
      <c r="R777" s="601"/>
      <c r="S777" s="601"/>
      <c r="AE777" s="602"/>
    </row>
    <row r="778">
      <c r="O778" s="601"/>
      <c r="P778" s="601"/>
      <c r="Q778" s="601"/>
      <c r="R778" s="601"/>
      <c r="S778" s="601"/>
      <c r="AE778" s="602"/>
    </row>
    <row r="779">
      <c r="O779" s="601"/>
      <c r="P779" s="601"/>
      <c r="Q779" s="601"/>
      <c r="R779" s="601"/>
      <c r="S779" s="601"/>
      <c r="AE779" s="602"/>
    </row>
    <row r="780">
      <c r="O780" s="601"/>
      <c r="P780" s="601"/>
      <c r="Q780" s="601"/>
      <c r="R780" s="601"/>
      <c r="S780" s="601"/>
      <c r="AE780" s="602"/>
    </row>
    <row r="781">
      <c r="O781" s="601"/>
      <c r="P781" s="601"/>
      <c r="Q781" s="601"/>
      <c r="R781" s="601"/>
      <c r="S781" s="601"/>
      <c r="AE781" s="602"/>
    </row>
    <row r="782">
      <c r="O782" s="601"/>
      <c r="P782" s="601"/>
      <c r="Q782" s="601"/>
      <c r="R782" s="601"/>
      <c r="S782" s="601"/>
      <c r="AE782" s="602"/>
    </row>
    <row r="783">
      <c r="O783" s="601"/>
      <c r="P783" s="601"/>
      <c r="Q783" s="601"/>
      <c r="R783" s="601"/>
      <c r="S783" s="601"/>
      <c r="AE783" s="602"/>
    </row>
    <row r="784">
      <c r="O784" s="601"/>
      <c r="P784" s="601"/>
      <c r="Q784" s="601"/>
      <c r="R784" s="601"/>
      <c r="S784" s="601"/>
      <c r="AE784" s="602"/>
    </row>
    <row r="785">
      <c r="O785" s="601"/>
      <c r="P785" s="601"/>
      <c r="Q785" s="601"/>
      <c r="R785" s="601"/>
      <c r="S785" s="601"/>
      <c r="AE785" s="602"/>
    </row>
    <row r="786">
      <c r="O786" s="601"/>
      <c r="P786" s="601"/>
      <c r="Q786" s="601"/>
      <c r="R786" s="601"/>
      <c r="S786" s="601"/>
      <c r="AE786" s="602"/>
    </row>
    <row r="787">
      <c r="O787" s="601"/>
      <c r="P787" s="601"/>
      <c r="Q787" s="601"/>
      <c r="R787" s="601"/>
      <c r="S787" s="601"/>
      <c r="AE787" s="602"/>
    </row>
    <row r="788">
      <c r="O788" s="601"/>
      <c r="P788" s="601"/>
      <c r="Q788" s="601"/>
      <c r="R788" s="601"/>
      <c r="S788" s="601"/>
      <c r="AE788" s="602"/>
    </row>
    <row r="789">
      <c r="O789" s="601"/>
      <c r="P789" s="601"/>
      <c r="Q789" s="601"/>
      <c r="R789" s="601"/>
      <c r="S789" s="601"/>
      <c r="AE789" s="602"/>
    </row>
    <row r="790">
      <c r="O790" s="601"/>
      <c r="P790" s="601"/>
      <c r="Q790" s="601"/>
      <c r="R790" s="601"/>
      <c r="S790" s="601"/>
      <c r="AE790" s="602"/>
    </row>
    <row r="791">
      <c r="O791" s="601"/>
      <c r="P791" s="601"/>
      <c r="Q791" s="601"/>
      <c r="R791" s="601"/>
      <c r="S791" s="601"/>
      <c r="AE791" s="602"/>
    </row>
    <row r="792">
      <c r="O792" s="601"/>
      <c r="P792" s="601"/>
      <c r="Q792" s="601"/>
      <c r="R792" s="601"/>
      <c r="S792" s="601"/>
      <c r="AE792" s="602"/>
    </row>
    <row r="793">
      <c r="O793" s="601"/>
      <c r="P793" s="601"/>
      <c r="Q793" s="601"/>
      <c r="R793" s="601"/>
      <c r="S793" s="601"/>
      <c r="AE793" s="602"/>
    </row>
    <row r="794">
      <c r="O794" s="601"/>
      <c r="P794" s="601"/>
      <c r="Q794" s="601"/>
      <c r="R794" s="601"/>
      <c r="S794" s="601"/>
      <c r="AE794" s="602"/>
    </row>
    <row r="795">
      <c r="O795" s="601"/>
      <c r="P795" s="601"/>
      <c r="Q795" s="601"/>
      <c r="R795" s="601"/>
      <c r="S795" s="601"/>
      <c r="AE795" s="602"/>
    </row>
    <row r="796">
      <c r="O796" s="601"/>
      <c r="P796" s="601"/>
      <c r="Q796" s="601"/>
      <c r="R796" s="601"/>
      <c r="S796" s="601"/>
      <c r="AE796" s="602"/>
    </row>
    <row r="797">
      <c r="O797" s="601"/>
      <c r="P797" s="601"/>
      <c r="Q797" s="601"/>
      <c r="R797" s="601"/>
      <c r="S797" s="601"/>
      <c r="AE797" s="602"/>
    </row>
    <row r="798">
      <c r="O798" s="601"/>
      <c r="P798" s="601"/>
      <c r="Q798" s="601"/>
      <c r="R798" s="601"/>
      <c r="S798" s="601"/>
      <c r="AE798" s="602"/>
    </row>
    <row r="799">
      <c r="O799" s="601"/>
      <c r="P799" s="601"/>
      <c r="Q799" s="601"/>
      <c r="R799" s="601"/>
      <c r="S799" s="601"/>
      <c r="AE799" s="602"/>
    </row>
    <row r="800">
      <c r="O800" s="601"/>
      <c r="P800" s="601"/>
      <c r="Q800" s="601"/>
      <c r="R800" s="601"/>
      <c r="S800" s="601"/>
      <c r="AE800" s="602"/>
    </row>
    <row r="801">
      <c r="O801" s="601"/>
      <c r="P801" s="601"/>
      <c r="Q801" s="601"/>
      <c r="R801" s="601"/>
      <c r="S801" s="601"/>
      <c r="AE801" s="602"/>
    </row>
    <row r="802">
      <c r="O802" s="601"/>
      <c r="P802" s="601"/>
      <c r="Q802" s="601"/>
      <c r="R802" s="601"/>
      <c r="S802" s="601"/>
      <c r="AE802" s="602"/>
    </row>
    <row r="803">
      <c r="O803" s="601"/>
      <c r="P803" s="601"/>
      <c r="Q803" s="601"/>
      <c r="R803" s="601"/>
      <c r="S803" s="601"/>
      <c r="AE803" s="602"/>
    </row>
    <row r="804">
      <c r="O804" s="601"/>
      <c r="P804" s="601"/>
      <c r="Q804" s="601"/>
      <c r="R804" s="601"/>
      <c r="S804" s="601"/>
      <c r="AE804" s="602"/>
    </row>
    <row r="805">
      <c r="O805" s="601"/>
      <c r="P805" s="601"/>
      <c r="Q805" s="601"/>
      <c r="R805" s="601"/>
      <c r="S805" s="601"/>
      <c r="AE805" s="602"/>
    </row>
    <row r="806">
      <c r="O806" s="601"/>
      <c r="P806" s="601"/>
      <c r="Q806" s="601"/>
      <c r="R806" s="601"/>
      <c r="S806" s="601"/>
      <c r="AE806" s="602"/>
    </row>
    <row r="807">
      <c r="O807" s="601"/>
      <c r="P807" s="601"/>
      <c r="Q807" s="601"/>
      <c r="R807" s="601"/>
      <c r="S807" s="601"/>
      <c r="AE807" s="602"/>
    </row>
    <row r="808">
      <c r="O808" s="601"/>
      <c r="P808" s="601"/>
      <c r="Q808" s="601"/>
      <c r="R808" s="601"/>
      <c r="S808" s="601"/>
      <c r="AE808" s="602"/>
    </row>
    <row r="809">
      <c r="O809" s="601"/>
      <c r="P809" s="601"/>
      <c r="Q809" s="601"/>
      <c r="R809" s="601"/>
      <c r="S809" s="601"/>
      <c r="AE809" s="602"/>
    </row>
    <row r="810">
      <c r="O810" s="601"/>
      <c r="P810" s="601"/>
      <c r="Q810" s="601"/>
      <c r="R810" s="601"/>
      <c r="S810" s="601"/>
      <c r="AE810" s="602"/>
    </row>
    <row r="811">
      <c r="O811" s="601"/>
      <c r="P811" s="601"/>
      <c r="Q811" s="601"/>
      <c r="R811" s="601"/>
      <c r="S811" s="601"/>
      <c r="AE811" s="602"/>
    </row>
    <row r="812">
      <c r="O812" s="601"/>
      <c r="P812" s="601"/>
      <c r="Q812" s="601"/>
      <c r="R812" s="601"/>
      <c r="S812" s="601"/>
      <c r="AE812" s="602"/>
    </row>
    <row r="813">
      <c r="O813" s="601"/>
      <c r="P813" s="601"/>
      <c r="Q813" s="601"/>
      <c r="R813" s="601"/>
      <c r="S813" s="601"/>
      <c r="AE813" s="602"/>
    </row>
    <row r="814">
      <c r="O814" s="601"/>
      <c r="P814" s="601"/>
      <c r="Q814" s="601"/>
      <c r="R814" s="601"/>
      <c r="S814" s="601"/>
      <c r="AE814" s="602"/>
    </row>
    <row r="815">
      <c r="O815" s="601"/>
      <c r="P815" s="601"/>
      <c r="Q815" s="601"/>
      <c r="R815" s="601"/>
      <c r="S815" s="601"/>
      <c r="AE815" s="602"/>
    </row>
    <row r="816">
      <c r="O816" s="601"/>
      <c r="P816" s="601"/>
      <c r="Q816" s="601"/>
      <c r="R816" s="601"/>
      <c r="S816" s="601"/>
      <c r="AE816" s="602"/>
    </row>
    <row r="817">
      <c r="O817" s="601"/>
      <c r="P817" s="601"/>
      <c r="Q817" s="601"/>
      <c r="R817" s="601"/>
      <c r="S817" s="601"/>
      <c r="AE817" s="602"/>
    </row>
    <row r="818">
      <c r="O818" s="601"/>
      <c r="P818" s="601"/>
      <c r="Q818" s="601"/>
      <c r="R818" s="601"/>
      <c r="S818" s="601"/>
      <c r="AE818" s="602"/>
    </row>
    <row r="819">
      <c r="O819" s="601"/>
      <c r="P819" s="601"/>
      <c r="Q819" s="601"/>
      <c r="R819" s="601"/>
      <c r="S819" s="601"/>
      <c r="AE819" s="602"/>
    </row>
    <row r="820">
      <c r="O820" s="601"/>
      <c r="P820" s="601"/>
      <c r="Q820" s="601"/>
      <c r="R820" s="601"/>
      <c r="S820" s="601"/>
      <c r="AE820" s="602"/>
    </row>
    <row r="821">
      <c r="O821" s="601"/>
      <c r="P821" s="601"/>
      <c r="Q821" s="601"/>
      <c r="R821" s="601"/>
      <c r="S821" s="601"/>
      <c r="AE821" s="602"/>
    </row>
    <row r="822">
      <c r="O822" s="601"/>
      <c r="P822" s="601"/>
      <c r="Q822" s="601"/>
      <c r="R822" s="601"/>
      <c r="S822" s="601"/>
      <c r="AE822" s="602"/>
    </row>
    <row r="823">
      <c r="O823" s="601"/>
      <c r="P823" s="601"/>
      <c r="Q823" s="601"/>
      <c r="R823" s="601"/>
      <c r="S823" s="601"/>
      <c r="AE823" s="602"/>
    </row>
    <row r="824">
      <c r="O824" s="601"/>
      <c r="P824" s="601"/>
      <c r="Q824" s="601"/>
      <c r="R824" s="601"/>
      <c r="S824" s="601"/>
      <c r="AE824" s="602"/>
    </row>
    <row r="825">
      <c r="O825" s="601"/>
      <c r="P825" s="601"/>
      <c r="Q825" s="601"/>
      <c r="R825" s="601"/>
      <c r="S825" s="601"/>
      <c r="AE825" s="602"/>
    </row>
    <row r="826">
      <c r="O826" s="601"/>
      <c r="P826" s="601"/>
      <c r="Q826" s="601"/>
      <c r="R826" s="601"/>
      <c r="S826" s="601"/>
      <c r="AE826" s="602"/>
    </row>
    <row r="827">
      <c r="O827" s="601"/>
      <c r="P827" s="601"/>
      <c r="Q827" s="601"/>
      <c r="R827" s="601"/>
      <c r="S827" s="601"/>
      <c r="AE827" s="602"/>
    </row>
    <row r="828">
      <c r="O828" s="601"/>
      <c r="P828" s="601"/>
      <c r="Q828" s="601"/>
      <c r="R828" s="601"/>
      <c r="S828" s="601"/>
      <c r="AE828" s="602"/>
    </row>
    <row r="829">
      <c r="O829" s="601"/>
      <c r="P829" s="601"/>
      <c r="Q829" s="601"/>
      <c r="R829" s="601"/>
      <c r="S829" s="601"/>
      <c r="AE829" s="602"/>
    </row>
    <row r="830">
      <c r="O830" s="601"/>
      <c r="P830" s="601"/>
      <c r="Q830" s="601"/>
      <c r="R830" s="601"/>
      <c r="S830" s="601"/>
      <c r="AE830" s="602"/>
    </row>
    <row r="831">
      <c r="O831" s="601"/>
      <c r="P831" s="601"/>
      <c r="Q831" s="601"/>
      <c r="R831" s="601"/>
      <c r="S831" s="601"/>
      <c r="AE831" s="602"/>
    </row>
    <row r="832">
      <c r="O832" s="601"/>
      <c r="P832" s="601"/>
      <c r="Q832" s="601"/>
      <c r="R832" s="601"/>
      <c r="S832" s="601"/>
      <c r="AE832" s="602"/>
    </row>
    <row r="833">
      <c r="O833" s="601"/>
      <c r="P833" s="601"/>
      <c r="Q833" s="601"/>
      <c r="R833" s="601"/>
      <c r="S833" s="601"/>
      <c r="AE833" s="602"/>
    </row>
    <row r="834">
      <c r="O834" s="601"/>
      <c r="P834" s="601"/>
      <c r="Q834" s="601"/>
      <c r="R834" s="601"/>
      <c r="S834" s="601"/>
      <c r="AE834" s="602"/>
    </row>
    <row r="835">
      <c r="O835" s="601"/>
      <c r="P835" s="601"/>
      <c r="Q835" s="601"/>
      <c r="R835" s="601"/>
      <c r="S835" s="601"/>
      <c r="AE835" s="602"/>
    </row>
    <row r="836">
      <c r="O836" s="601"/>
      <c r="P836" s="601"/>
      <c r="Q836" s="601"/>
      <c r="R836" s="601"/>
      <c r="S836" s="601"/>
      <c r="AE836" s="602"/>
    </row>
    <row r="837">
      <c r="O837" s="601"/>
      <c r="P837" s="601"/>
      <c r="Q837" s="601"/>
      <c r="R837" s="601"/>
      <c r="S837" s="601"/>
      <c r="AE837" s="602"/>
    </row>
    <row r="838">
      <c r="O838" s="601"/>
      <c r="P838" s="601"/>
      <c r="Q838" s="601"/>
      <c r="R838" s="601"/>
      <c r="S838" s="601"/>
      <c r="AE838" s="602"/>
    </row>
    <row r="839">
      <c r="O839" s="601"/>
      <c r="P839" s="601"/>
      <c r="Q839" s="601"/>
      <c r="R839" s="601"/>
      <c r="S839" s="601"/>
      <c r="AE839" s="602"/>
    </row>
    <row r="840">
      <c r="O840" s="601"/>
      <c r="P840" s="601"/>
      <c r="Q840" s="601"/>
      <c r="R840" s="601"/>
      <c r="S840" s="601"/>
      <c r="AE840" s="602"/>
    </row>
    <row r="841">
      <c r="O841" s="601"/>
      <c r="P841" s="601"/>
      <c r="Q841" s="601"/>
      <c r="R841" s="601"/>
      <c r="S841" s="601"/>
      <c r="AE841" s="602"/>
    </row>
    <row r="842">
      <c r="O842" s="601"/>
      <c r="P842" s="601"/>
      <c r="Q842" s="601"/>
      <c r="R842" s="601"/>
      <c r="S842" s="601"/>
      <c r="AE842" s="602"/>
    </row>
    <row r="843">
      <c r="O843" s="601"/>
      <c r="P843" s="601"/>
      <c r="Q843" s="601"/>
      <c r="R843" s="601"/>
      <c r="S843" s="601"/>
      <c r="AE843" s="602"/>
    </row>
    <row r="844">
      <c r="O844" s="601"/>
      <c r="P844" s="601"/>
      <c r="Q844" s="601"/>
      <c r="R844" s="601"/>
      <c r="S844" s="601"/>
      <c r="AE844" s="602"/>
    </row>
    <row r="845">
      <c r="O845" s="601"/>
      <c r="P845" s="601"/>
      <c r="Q845" s="601"/>
      <c r="R845" s="601"/>
      <c r="S845" s="601"/>
      <c r="AE845" s="602"/>
    </row>
    <row r="846">
      <c r="O846" s="601"/>
      <c r="P846" s="601"/>
      <c r="Q846" s="601"/>
      <c r="R846" s="601"/>
      <c r="S846" s="601"/>
      <c r="AE846" s="602"/>
    </row>
    <row r="847">
      <c r="O847" s="601"/>
      <c r="P847" s="601"/>
      <c r="Q847" s="601"/>
      <c r="R847" s="601"/>
      <c r="S847" s="601"/>
      <c r="AE847" s="602"/>
    </row>
    <row r="848">
      <c r="O848" s="601"/>
      <c r="P848" s="601"/>
      <c r="Q848" s="601"/>
      <c r="R848" s="601"/>
      <c r="S848" s="601"/>
      <c r="AE848" s="602"/>
    </row>
    <row r="849">
      <c r="O849" s="601"/>
      <c r="P849" s="601"/>
      <c r="Q849" s="601"/>
      <c r="R849" s="601"/>
      <c r="S849" s="601"/>
      <c r="AE849" s="602"/>
    </row>
    <row r="850">
      <c r="O850" s="601"/>
      <c r="P850" s="601"/>
      <c r="Q850" s="601"/>
      <c r="R850" s="601"/>
      <c r="S850" s="601"/>
      <c r="AE850" s="602"/>
    </row>
    <row r="851">
      <c r="O851" s="601"/>
      <c r="P851" s="601"/>
      <c r="Q851" s="601"/>
      <c r="R851" s="601"/>
      <c r="S851" s="601"/>
      <c r="AE851" s="602"/>
    </row>
    <row r="852">
      <c r="O852" s="601"/>
      <c r="P852" s="601"/>
      <c r="Q852" s="601"/>
      <c r="R852" s="601"/>
      <c r="S852" s="601"/>
      <c r="AE852" s="602"/>
    </row>
    <row r="853">
      <c r="O853" s="601"/>
      <c r="P853" s="601"/>
      <c r="Q853" s="601"/>
      <c r="R853" s="601"/>
      <c r="S853" s="601"/>
      <c r="AE853" s="602"/>
    </row>
    <row r="854">
      <c r="O854" s="601"/>
      <c r="P854" s="601"/>
      <c r="Q854" s="601"/>
      <c r="R854" s="601"/>
      <c r="S854" s="601"/>
      <c r="AE854" s="602"/>
    </row>
    <row r="855">
      <c r="O855" s="601"/>
      <c r="P855" s="601"/>
      <c r="Q855" s="601"/>
      <c r="R855" s="601"/>
      <c r="S855" s="601"/>
      <c r="AE855" s="602"/>
    </row>
    <row r="856">
      <c r="O856" s="601"/>
      <c r="P856" s="601"/>
      <c r="Q856" s="601"/>
      <c r="R856" s="601"/>
      <c r="S856" s="601"/>
      <c r="AE856" s="602"/>
    </row>
    <row r="857">
      <c r="O857" s="601"/>
      <c r="P857" s="601"/>
      <c r="Q857" s="601"/>
      <c r="R857" s="601"/>
      <c r="S857" s="601"/>
      <c r="AE857" s="602"/>
    </row>
    <row r="858">
      <c r="O858" s="601"/>
      <c r="P858" s="601"/>
      <c r="Q858" s="601"/>
      <c r="R858" s="601"/>
      <c r="S858" s="601"/>
      <c r="AE858" s="602"/>
    </row>
    <row r="859">
      <c r="O859" s="601"/>
      <c r="P859" s="601"/>
      <c r="Q859" s="601"/>
      <c r="R859" s="601"/>
      <c r="S859" s="601"/>
      <c r="AE859" s="602"/>
    </row>
    <row r="860">
      <c r="O860" s="601"/>
      <c r="P860" s="601"/>
      <c r="Q860" s="601"/>
      <c r="R860" s="601"/>
      <c r="S860" s="601"/>
      <c r="AE860" s="602"/>
    </row>
    <row r="861">
      <c r="O861" s="601"/>
      <c r="P861" s="601"/>
      <c r="Q861" s="601"/>
      <c r="R861" s="601"/>
      <c r="S861" s="601"/>
      <c r="AE861" s="602"/>
    </row>
    <row r="862">
      <c r="O862" s="601"/>
      <c r="P862" s="601"/>
      <c r="Q862" s="601"/>
      <c r="R862" s="601"/>
      <c r="S862" s="601"/>
      <c r="AE862" s="602"/>
    </row>
    <row r="863">
      <c r="O863" s="601"/>
      <c r="P863" s="601"/>
      <c r="Q863" s="601"/>
      <c r="R863" s="601"/>
      <c r="S863" s="601"/>
      <c r="AE863" s="602"/>
    </row>
    <row r="864">
      <c r="O864" s="601"/>
      <c r="P864" s="601"/>
      <c r="Q864" s="601"/>
      <c r="R864" s="601"/>
      <c r="S864" s="601"/>
      <c r="AE864" s="602"/>
    </row>
    <row r="865">
      <c r="O865" s="601"/>
      <c r="P865" s="601"/>
      <c r="Q865" s="601"/>
      <c r="R865" s="601"/>
      <c r="S865" s="601"/>
      <c r="AE865" s="602"/>
    </row>
    <row r="866">
      <c r="O866" s="601"/>
      <c r="P866" s="601"/>
      <c r="Q866" s="601"/>
      <c r="R866" s="601"/>
      <c r="S866" s="601"/>
      <c r="AE866" s="602"/>
    </row>
    <row r="867">
      <c r="O867" s="601"/>
      <c r="P867" s="601"/>
      <c r="Q867" s="601"/>
      <c r="R867" s="601"/>
      <c r="S867" s="601"/>
      <c r="AE867" s="602"/>
    </row>
    <row r="868">
      <c r="O868" s="601"/>
      <c r="P868" s="601"/>
      <c r="Q868" s="601"/>
      <c r="R868" s="601"/>
      <c r="S868" s="601"/>
      <c r="AE868" s="602"/>
    </row>
    <row r="869">
      <c r="O869" s="601"/>
      <c r="P869" s="601"/>
      <c r="Q869" s="601"/>
      <c r="R869" s="601"/>
      <c r="S869" s="601"/>
      <c r="AE869" s="602"/>
    </row>
    <row r="870">
      <c r="O870" s="601"/>
      <c r="P870" s="601"/>
      <c r="Q870" s="601"/>
      <c r="R870" s="601"/>
      <c r="S870" s="601"/>
      <c r="AE870" s="602"/>
    </row>
    <row r="871">
      <c r="O871" s="601"/>
      <c r="P871" s="601"/>
      <c r="Q871" s="601"/>
      <c r="R871" s="601"/>
      <c r="S871" s="601"/>
      <c r="AE871" s="602"/>
    </row>
    <row r="872">
      <c r="O872" s="601"/>
      <c r="P872" s="601"/>
      <c r="Q872" s="601"/>
      <c r="R872" s="601"/>
      <c r="S872" s="601"/>
      <c r="AE872" s="602"/>
    </row>
    <row r="873">
      <c r="O873" s="601"/>
      <c r="P873" s="601"/>
      <c r="Q873" s="601"/>
      <c r="R873" s="601"/>
      <c r="S873" s="601"/>
      <c r="AE873" s="602"/>
    </row>
    <row r="874">
      <c r="O874" s="601"/>
      <c r="P874" s="601"/>
      <c r="Q874" s="601"/>
      <c r="R874" s="601"/>
      <c r="S874" s="601"/>
      <c r="AE874" s="602"/>
    </row>
    <row r="875">
      <c r="O875" s="601"/>
      <c r="P875" s="601"/>
      <c r="Q875" s="601"/>
      <c r="R875" s="601"/>
      <c r="S875" s="601"/>
      <c r="AE875" s="602"/>
    </row>
    <row r="876">
      <c r="O876" s="601"/>
      <c r="P876" s="601"/>
      <c r="Q876" s="601"/>
      <c r="R876" s="601"/>
      <c r="S876" s="601"/>
      <c r="AE876" s="602"/>
    </row>
    <row r="877">
      <c r="O877" s="601"/>
      <c r="P877" s="601"/>
      <c r="Q877" s="601"/>
      <c r="R877" s="601"/>
      <c r="S877" s="601"/>
      <c r="AE877" s="602"/>
    </row>
    <row r="878">
      <c r="O878" s="601"/>
      <c r="P878" s="601"/>
      <c r="Q878" s="601"/>
      <c r="R878" s="601"/>
      <c r="S878" s="601"/>
      <c r="AE878" s="602"/>
    </row>
    <row r="879">
      <c r="O879" s="601"/>
      <c r="P879" s="601"/>
      <c r="Q879" s="601"/>
      <c r="R879" s="601"/>
      <c r="S879" s="601"/>
      <c r="AE879" s="602"/>
    </row>
    <row r="880">
      <c r="O880" s="601"/>
      <c r="P880" s="601"/>
      <c r="Q880" s="601"/>
      <c r="R880" s="601"/>
      <c r="S880" s="601"/>
      <c r="AE880" s="602"/>
    </row>
    <row r="881">
      <c r="O881" s="601"/>
      <c r="P881" s="601"/>
      <c r="Q881" s="601"/>
      <c r="R881" s="601"/>
      <c r="S881" s="601"/>
      <c r="AE881" s="602"/>
    </row>
    <row r="882">
      <c r="O882" s="601"/>
      <c r="P882" s="601"/>
      <c r="Q882" s="601"/>
      <c r="R882" s="601"/>
      <c r="S882" s="601"/>
      <c r="AE882" s="602"/>
    </row>
    <row r="883">
      <c r="O883" s="601"/>
      <c r="P883" s="601"/>
      <c r="Q883" s="601"/>
      <c r="R883" s="601"/>
      <c r="S883" s="601"/>
      <c r="AE883" s="602"/>
    </row>
    <row r="884">
      <c r="O884" s="601"/>
      <c r="P884" s="601"/>
      <c r="Q884" s="601"/>
      <c r="R884" s="601"/>
      <c r="S884" s="601"/>
      <c r="AE884" s="602"/>
    </row>
    <row r="885">
      <c r="O885" s="601"/>
      <c r="P885" s="601"/>
      <c r="Q885" s="601"/>
      <c r="R885" s="601"/>
      <c r="S885" s="601"/>
      <c r="AE885" s="602"/>
    </row>
    <row r="886">
      <c r="O886" s="601"/>
      <c r="P886" s="601"/>
      <c r="Q886" s="601"/>
      <c r="R886" s="601"/>
      <c r="S886" s="601"/>
      <c r="AE886" s="602"/>
    </row>
    <row r="887">
      <c r="O887" s="601"/>
      <c r="P887" s="601"/>
      <c r="Q887" s="601"/>
      <c r="R887" s="601"/>
      <c r="S887" s="601"/>
      <c r="AE887" s="602"/>
    </row>
    <row r="888">
      <c r="O888" s="601"/>
      <c r="P888" s="601"/>
      <c r="Q888" s="601"/>
      <c r="R888" s="601"/>
      <c r="S888" s="601"/>
      <c r="AE888" s="602"/>
    </row>
    <row r="889">
      <c r="O889" s="601"/>
      <c r="P889" s="601"/>
      <c r="Q889" s="601"/>
      <c r="R889" s="601"/>
      <c r="S889" s="601"/>
      <c r="AE889" s="602"/>
    </row>
    <row r="890">
      <c r="O890" s="601"/>
      <c r="P890" s="601"/>
      <c r="Q890" s="601"/>
      <c r="R890" s="601"/>
      <c r="S890" s="601"/>
      <c r="AE890" s="602"/>
    </row>
    <row r="891">
      <c r="O891" s="601"/>
      <c r="P891" s="601"/>
      <c r="Q891" s="601"/>
      <c r="R891" s="601"/>
      <c r="S891" s="601"/>
      <c r="AE891" s="602"/>
    </row>
    <row r="892">
      <c r="O892" s="601"/>
      <c r="P892" s="601"/>
      <c r="Q892" s="601"/>
      <c r="R892" s="601"/>
      <c r="S892" s="601"/>
      <c r="AE892" s="602"/>
    </row>
    <row r="893">
      <c r="O893" s="601"/>
      <c r="P893" s="601"/>
      <c r="Q893" s="601"/>
      <c r="R893" s="601"/>
      <c r="S893" s="601"/>
      <c r="AE893" s="602"/>
    </row>
    <row r="894">
      <c r="O894" s="601"/>
      <c r="P894" s="601"/>
      <c r="Q894" s="601"/>
      <c r="R894" s="601"/>
      <c r="S894" s="601"/>
      <c r="AE894" s="602"/>
    </row>
    <row r="895">
      <c r="O895" s="601"/>
      <c r="P895" s="601"/>
      <c r="Q895" s="601"/>
      <c r="R895" s="601"/>
      <c r="S895" s="601"/>
      <c r="AE895" s="602"/>
    </row>
    <row r="896">
      <c r="O896" s="601"/>
      <c r="P896" s="601"/>
      <c r="Q896" s="601"/>
      <c r="R896" s="601"/>
      <c r="S896" s="601"/>
      <c r="AE896" s="602"/>
    </row>
    <row r="897">
      <c r="O897" s="601"/>
      <c r="P897" s="601"/>
      <c r="Q897" s="601"/>
      <c r="R897" s="601"/>
      <c r="S897" s="601"/>
      <c r="AE897" s="602"/>
    </row>
    <row r="898">
      <c r="O898" s="601"/>
      <c r="P898" s="601"/>
      <c r="Q898" s="601"/>
      <c r="R898" s="601"/>
      <c r="S898" s="601"/>
      <c r="AE898" s="602"/>
    </row>
    <row r="899">
      <c r="O899" s="601"/>
      <c r="P899" s="601"/>
      <c r="Q899" s="601"/>
      <c r="R899" s="601"/>
      <c r="S899" s="601"/>
      <c r="AE899" s="602"/>
    </row>
    <row r="900">
      <c r="O900" s="601"/>
      <c r="P900" s="601"/>
      <c r="Q900" s="601"/>
      <c r="R900" s="601"/>
      <c r="S900" s="601"/>
      <c r="AE900" s="602"/>
    </row>
    <row r="901">
      <c r="O901" s="601"/>
      <c r="P901" s="601"/>
      <c r="Q901" s="601"/>
      <c r="R901" s="601"/>
      <c r="S901" s="601"/>
      <c r="AE901" s="602"/>
    </row>
    <row r="902">
      <c r="O902" s="601"/>
      <c r="P902" s="601"/>
      <c r="Q902" s="601"/>
      <c r="R902" s="601"/>
      <c r="S902" s="601"/>
      <c r="AE902" s="602"/>
    </row>
    <row r="903">
      <c r="O903" s="601"/>
      <c r="P903" s="601"/>
      <c r="Q903" s="601"/>
      <c r="R903" s="601"/>
      <c r="S903" s="601"/>
      <c r="AE903" s="602"/>
    </row>
    <row r="904">
      <c r="O904" s="601"/>
      <c r="P904" s="601"/>
      <c r="Q904" s="601"/>
      <c r="R904" s="601"/>
      <c r="S904" s="601"/>
      <c r="AE904" s="602"/>
    </row>
    <row r="905">
      <c r="O905" s="601"/>
      <c r="P905" s="601"/>
      <c r="Q905" s="601"/>
      <c r="R905" s="601"/>
      <c r="S905" s="601"/>
      <c r="AE905" s="602"/>
    </row>
    <row r="906">
      <c r="O906" s="601"/>
      <c r="P906" s="601"/>
      <c r="Q906" s="601"/>
      <c r="R906" s="601"/>
      <c r="S906" s="601"/>
      <c r="AE906" s="602"/>
    </row>
    <row r="907">
      <c r="O907" s="601"/>
      <c r="P907" s="601"/>
      <c r="Q907" s="601"/>
      <c r="R907" s="601"/>
      <c r="S907" s="601"/>
      <c r="AE907" s="602"/>
    </row>
    <row r="908">
      <c r="O908" s="601"/>
      <c r="P908" s="601"/>
      <c r="Q908" s="601"/>
      <c r="R908" s="601"/>
      <c r="S908" s="601"/>
      <c r="AE908" s="602"/>
    </row>
    <row r="909">
      <c r="O909" s="601"/>
      <c r="P909" s="601"/>
      <c r="Q909" s="601"/>
      <c r="R909" s="601"/>
      <c r="S909" s="601"/>
      <c r="AE909" s="602"/>
    </row>
    <row r="910">
      <c r="O910" s="601"/>
      <c r="P910" s="601"/>
      <c r="Q910" s="601"/>
      <c r="R910" s="601"/>
      <c r="S910" s="601"/>
      <c r="AE910" s="602"/>
    </row>
    <row r="911">
      <c r="O911" s="601"/>
      <c r="P911" s="601"/>
      <c r="Q911" s="601"/>
      <c r="R911" s="601"/>
      <c r="S911" s="601"/>
      <c r="AE911" s="602"/>
    </row>
    <row r="912">
      <c r="O912" s="601"/>
      <c r="P912" s="601"/>
      <c r="Q912" s="601"/>
      <c r="R912" s="601"/>
      <c r="S912" s="601"/>
      <c r="AE912" s="602"/>
    </row>
    <row r="913">
      <c r="O913" s="601"/>
      <c r="P913" s="601"/>
      <c r="Q913" s="601"/>
      <c r="R913" s="601"/>
      <c r="S913" s="601"/>
      <c r="AE913" s="602"/>
    </row>
    <row r="914">
      <c r="O914" s="601"/>
      <c r="P914" s="601"/>
      <c r="Q914" s="601"/>
      <c r="R914" s="601"/>
      <c r="S914" s="601"/>
      <c r="AE914" s="602"/>
    </row>
    <row r="915">
      <c r="O915" s="601"/>
      <c r="P915" s="601"/>
      <c r="Q915" s="601"/>
      <c r="R915" s="601"/>
      <c r="S915" s="601"/>
      <c r="AE915" s="602"/>
    </row>
    <row r="916">
      <c r="O916" s="601"/>
      <c r="P916" s="601"/>
      <c r="Q916" s="601"/>
      <c r="R916" s="601"/>
      <c r="S916" s="601"/>
      <c r="AE916" s="602"/>
    </row>
    <row r="917">
      <c r="O917" s="601"/>
      <c r="P917" s="601"/>
      <c r="Q917" s="601"/>
      <c r="R917" s="601"/>
      <c r="S917" s="601"/>
      <c r="AE917" s="602"/>
    </row>
    <row r="918">
      <c r="O918" s="601"/>
      <c r="P918" s="601"/>
      <c r="Q918" s="601"/>
      <c r="R918" s="601"/>
      <c r="S918" s="601"/>
      <c r="AE918" s="602"/>
    </row>
    <row r="919">
      <c r="O919" s="601"/>
      <c r="P919" s="601"/>
      <c r="Q919" s="601"/>
      <c r="R919" s="601"/>
      <c r="S919" s="601"/>
      <c r="AE919" s="602"/>
    </row>
    <row r="920">
      <c r="O920" s="601"/>
      <c r="P920" s="601"/>
      <c r="Q920" s="601"/>
      <c r="R920" s="601"/>
      <c r="S920" s="601"/>
      <c r="AE920" s="602"/>
    </row>
    <row r="921">
      <c r="O921" s="601"/>
      <c r="P921" s="601"/>
      <c r="Q921" s="601"/>
      <c r="R921" s="601"/>
      <c r="S921" s="601"/>
      <c r="AE921" s="602"/>
    </row>
    <row r="922">
      <c r="O922" s="601"/>
      <c r="P922" s="601"/>
      <c r="Q922" s="601"/>
      <c r="R922" s="601"/>
      <c r="S922" s="601"/>
      <c r="AE922" s="602"/>
    </row>
    <row r="923">
      <c r="O923" s="601"/>
      <c r="P923" s="601"/>
      <c r="Q923" s="601"/>
      <c r="R923" s="601"/>
      <c r="S923" s="601"/>
      <c r="AE923" s="602"/>
    </row>
    <row r="924">
      <c r="O924" s="601"/>
      <c r="P924" s="601"/>
      <c r="Q924" s="601"/>
      <c r="R924" s="601"/>
      <c r="S924" s="601"/>
      <c r="AE924" s="602"/>
    </row>
    <row r="925">
      <c r="O925" s="601"/>
      <c r="P925" s="601"/>
      <c r="Q925" s="601"/>
      <c r="R925" s="601"/>
      <c r="S925" s="601"/>
      <c r="AE925" s="602"/>
    </row>
    <row r="926">
      <c r="O926" s="601"/>
      <c r="P926" s="601"/>
      <c r="Q926" s="601"/>
      <c r="R926" s="601"/>
      <c r="S926" s="601"/>
      <c r="AE926" s="602"/>
    </row>
    <row r="927">
      <c r="O927" s="601"/>
      <c r="P927" s="601"/>
      <c r="Q927" s="601"/>
      <c r="R927" s="601"/>
      <c r="S927" s="601"/>
      <c r="AE927" s="602"/>
    </row>
    <row r="928">
      <c r="O928" s="601"/>
      <c r="P928" s="601"/>
      <c r="Q928" s="601"/>
      <c r="R928" s="601"/>
      <c r="S928" s="601"/>
      <c r="AE928" s="602"/>
    </row>
    <row r="929">
      <c r="O929" s="601"/>
      <c r="P929" s="601"/>
      <c r="Q929" s="601"/>
      <c r="R929" s="601"/>
      <c r="S929" s="601"/>
      <c r="AE929" s="602"/>
    </row>
    <row r="930">
      <c r="O930" s="601"/>
      <c r="P930" s="601"/>
      <c r="Q930" s="601"/>
      <c r="R930" s="601"/>
      <c r="S930" s="601"/>
      <c r="AE930" s="602"/>
    </row>
    <row r="931">
      <c r="O931" s="601"/>
      <c r="P931" s="601"/>
      <c r="Q931" s="601"/>
      <c r="R931" s="601"/>
      <c r="S931" s="601"/>
      <c r="AE931" s="602"/>
    </row>
    <row r="932">
      <c r="O932" s="601"/>
      <c r="P932" s="601"/>
      <c r="Q932" s="601"/>
      <c r="R932" s="601"/>
      <c r="S932" s="601"/>
      <c r="AE932" s="602"/>
    </row>
    <row r="933">
      <c r="O933" s="601"/>
      <c r="P933" s="601"/>
      <c r="Q933" s="601"/>
      <c r="R933" s="601"/>
      <c r="S933" s="601"/>
      <c r="AE933" s="602"/>
    </row>
    <row r="934">
      <c r="O934" s="601"/>
      <c r="P934" s="601"/>
      <c r="Q934" s="601"/>
      <c r="R934" s="601"/>
      <c r="S934" s="601"/>
      <c r="AE934" s="602"/>
    </row>
    <row r="935">
      <c r="O935" s="601"/>
      <c r="P935" s="601"/>
      <c r="Q935" s="601"/>
      <c r="R935" s="601"/>
      <c r="S935" s="601"/>
      <c r="AE935" s="602"/>
    </row>
    <row r="936">
      <c r="O936" s="601"/>
      <c r="P936" s="601"/>
      <c r="Q936" s="601"/>
      <c r="R936" s="601"/>
      <c r="S936" s="601"/>
      <c r="AE936" s="602"/>
    </row>
    <row r="937">
      <c r="O937" s="601"/>
      <c r="P937" s="601"/>
      <c r="Q937" s="601"/>
      <c r="R937" s="601"/>
      <c r="S937" s="601"/>
      <c r="AE937" s="602"/>
    </row>
    <row r="938">
      <c r="O938" s="601"/>
      <c r="P938" s="601"/>
      <c r="Q938" s="601"/>
      <c r="R938" s="601"/>
      <c r="S938" s="601"/>
      <c r="AE938" s="602"/>
    </row>
    <row r="939">
      <c r="O939" s="601"/>
      <c r="P939" s="601"/>
      <c r="Q939" s="601"/>
      <c r="R939" s="601"/>
      <c r="S939" s="601"/>
      <c r="AE939" s="602"/>
    </row>
    <row r="940">
      <c r="O940" s="601"/>
      <c r="P940" s="601"/>
      <c r="Q940" s="601"/>
      <c r="R940" s="601"/>
      <c r="S940" s="601"/>
      <c r="AE940" s="602"/>
    </row>
    <row r="941">
      <c r="O941" s="601"/>
      <c r="P941" s="601"/>
      <c r="Q941" s="601"/>
      <c r="R941" s="601"/>
      <c r="S941" s="601"/>
      <c r="AE941" s="602"/>
    </row>
    <row r="942">
      <c r="O942" s="601"/>
      <c r="P942" s="601"/>
      <c r="Q942" s="601"/>
      <c r="R942" s="601"/>
      <c r="S942" s="601"/>
      <c r="AE942" s="602"/>
    </row>
    <row r="943">
      <c r="O943" s="601"/>
      <c r="P943" s="601"/>
      <c r="Q943" s="601"/>
      <c r="R943" s="601"/>
      <c r="S943" s="601"/>
      <c r="AE943" s="602"/>
    </row>
    <row r="944">
      <c r="O944" s="601"/>
      <c r="P944" s="601"/>
      <c r="Q944" s="601"/>
      <c r="R944" s="601"/>
      <c r="S944" s="601"/>
      <c r="AE944" s="602"/>
    </row>
    <row r="945">
      <c r="O945" s="601"/>
      <c r="P945" s="601"/>
      <c r="Q945" s="601"/>
      <c r="R945" s="601"/>
      <c r="S945" s="601"/>
      <c r="AE945" s="602"/>
    </row>
    <row r="946">
      <c r="O946" s="601"/>
      <c r="P946" s="601"/>
      <c r="Q946" s="601"/>
      <c r="R946" s="601"/>
      <c r="S946" s="601"/>
      <c r="AE946" s="602"/>
    </row>
    <row r="947">
      <c r="O947" s="601"/>
      <c r="P947" s="601"/>
      <c r="Q947" s="601"/>
      <c r="R947" s="601"/>
      <c r="S947" s="601"/>
      <c r="AE947" s="602"/>
    </row>
    <row r="948">
      <c r="O948" s="601"/>
      <c r="P948" s="601"/>
      <c r="Q948" s="601"/>
      <c r="R948" s="601"/>
      <c r="S948" s="601"/>
      <c r="AE948" s="602"/>
    </row>
    <row r="949">
      <c r="O949" s="601"/>
      <c r="P949" s="601"/>
      <c r="Q949" s="601"/>
      <c r="R949" s="601"/>
      <c r="S949" s="601"/>
      <c r="AE949" s="602"/>
    </row>
    <row r="950">
      <c r="O950" s="601"/>
      <c r="P950" s="601"/>
      <c r="Q950" s="601"/>
      <c r="R950" s="601"/>
      <c r="S950" s="601"/>
      <c r="AE950" s="602"/>
    </row>
    <row r="951">
      <c r="O951" s="601"/>
      <c r="P951" s="601"/>
      <c r="Q951" s="601"/>
      <c r="R951" s="601"/>
      <c r="S951" s="601"/>
      <c r="AE951" s="602"/>
    </row>
    <row r="952">
      <c r="O952" s="601"/>
      <c r="P952" s="601"/>
      <c r="Q952" s="601"/>
      <c r="R952" s="601"/>
      <c r="S952" s="601"/>
      <c r="AE952" s="602"/>
    </row>
    <row r="953">
      <c r="O953" s="601"/>
      <c r="P953" s="601"/>
      <c r="Q953" s="601"/>
      <c r="R953" s="601"/>
      <c r="S953" s="601"/>
      <c r="AE953" s="602"/>
    </row>
    <row r="954">
      <c r="O954" s="601"/>
      <c r="P954" s="601"/>
      <c r="Q954" s="601"/>
      <c r="R954" s="601"/>
      <c r="S954" s="601"/>
      <c r="AE954" s="602"/>
    </row>
    <row r="955">
      <c r="O955" s="601"/>
      <c r="P955" s="601"/>
      <c r="Q955" s="601"/>
      <c r="R955" s="601"/>
      <c r="S955" s="601"/>
      <c r="AE955" s="602"/>
    </row>
    <row r="956">
      <c r="O956" s="601"/>
      <c r="P956" s="601"/>
      <c r="Q956" s="601"/>
      <c r="R956" s="601"/>
      <c r="S956" s="601"/>
      <c r="AE956" s="602"/>
    </row>
    <row r="957">
      <c r="O957" s="601"/>
      <c r="P957" s="601"/>
      <c r="Q957" s="601"/>
      <c r="R957" s="601"/>
      <c r="S957" s="601"/>
      <c r="AE957" s="602"/>
    </row>
    <row r="958">
      <c r="O958" s="601"/>
      <c r="P958" s="601"/>
      <c r="Q958" s="601"/>
      <c r="R958" s="601"/>
      <c r="S958" s="601"/>
      <c r="AE958" s="602"/>
    </row>
    <row r="959">
      <c r="O959" s="601"/>
      <c r="P959" s="601"/>
      <c r="Q959" s="601"/>
      <c r="R959" s="601"/>
      <c r="S959" s="601"/>
      <c r="AE959" s="602"/>
    </row>
    <row r="960">
      <c r="O960" s="601"/>
      <c r="P960" s="601"/>
      <c r="Q960" s="601"/>
      <c r="R960" s="601"/>
      <c r="S960" s="601"/>
      <c r="AE960" s="602"/>
    </row>
    <row r="961">
      <c r="O961" s="601"/>
      <c r="P961" s="601"/>
      <c r="Q961" s="601"/>
      <c r="R961" s="601"/>
      <c r="S961" s="601"/>
      <c r="AE961" s="602"/>
    </row>
    <row r="962">
      <c r="O962" s="601"/>
      <c r="P962" s="601"/>
      <c r="Q962" s="601"/>
      <c r="R962" s="601"/>
      <c r="S962" s="601"/>
      <c r="AE962" s="602"/>
    </row>
    <row r="963">
      <c r="O963" s="601"/>
      <c r="P963" s="601"/>
      <c r="Q963" s="601"/>
      <c r="R963" s="601"/>
      <c r="S963" s="601"/>
      <c r="AE963" s="602"/>
    </row>
    <row r="964">
      <c r="O964" s="601"/>
      <c r="P964" s="601"/>
      <c r="Q964" s="601"/>
      <c r="R964" s="601"/>
      <c r="S964" s="601"/>
      <c r="AE964" s="602"/>
    </row>
    <row r="965">
      <c r="O965" s="601"/>
      <c r="P965" s="601"/>
      <c r="Q965" s="601"/>
      <c r="R965" s="601"/>
      <c r="S965" s="601"/>
      <c r="AE965" s="602"/>
    </row>
    <row r="966">
      <c r="O966" s="601"/>
      <c r="P966" s="601"/>
      <c r="Q966" s="601"/>
      <c r="R966" s="601"/>
      <c r="S966" s="601"/>
      <c r="AE966" s="602"/>
    </row>
    <row r="967">
      <c r="O967" s="601"/>
      <c r="P967" s="601"/>
      <c r="Q967" s="601"/>
      <c r="R967" s="601"/>
      <c r="S967" s="601"/>
      <c r="AE967" s="602"/>
    </row>
    <row r="968">
      <c r="O968" s="601"/>
      <c r="P968" s="601"/>
      <c r="Q968" s="601"/>
      <c r="R968" s="601"/>
      <c r="S968" s="601"/>
      <c r="AE968" s="602"/>
    </row>
    <row r="969">
      <c r="O969" s="601"/>
      <c r="P969" s="601"/>
      <c r="Q969" s="601"/>
      <c r="R969" s="601"/>
      <c r="S969" s="601"/>
      <c r="AE969" s="602"/>
    </row>
    <row r="970">
      <c r="O970" s="601"/>
      <c r="P970" s="601"/>
      <c r="Q970" s="601"/>
      <c r="R970" s="601"/>
      <c r="S970" s="601"/>
      <c r="AE970" s="602"/>
    </row>
    <row r="971">
      <c r="O971" s="601"/>
      <c r="P971" s="601"/>
      <c r="Q971" s="601"/>
      <c r="R971" s="601"/>
      <c r="S971" s="601"/>
      <c r="AE971" s="602"/>
    </row>
    <row r="972">
      <c r="O972" s="601"/>
      <c r="P972" s="601"/>
      <c r="Q972" s="601"/>
      <c r="R972" s="601"/>
      <c r="S972" s="601"/>
      <c r="AE972" s="602"/>
    </row>
    <row r="973">
      <c r="O973" s="601"/>
      <c r="P973" s="601"/>
      <c r="Q973" s="601"/>
      <c r="R973" s="601"/>
      <c r="S973" s="601"/>
      <c r="AE973" s="602"/>
    </row>
    <row r="974">
      <c r="O974" s="601"/>
      <c r="P974" s="601"/>
      <c r="Q974" s="601"/>
      <c r="R974" s="601"/>
      <c r="S974" s="601"/>
      <c r="AE974" s="602"/>
    </row>
    <row r="975">
      <c r="O975" s="601"/>
      <c r="P975" s="601"/>
      <c r="Q975" s="601"/>
      <c r="R975" s="601"/>
      <c r="S975" s="601"/>
      <c r="AE975" s="602"/>
    </row>
    <row r="976">
      <c r="O976" s="601"/>
      <c r="P976" s="601"/>
      <c r="Q976" s="601"/>
      <c r="R976" s="601"/>
      <c r="S976" s="601"/>
      <c r="AE976" s="602"/>
    </row>
    <row r="977">
      <c r="O977" s="601"/>
      <c r="P977" s="601"/>
      <c r="Q977" s="601"/>
      <c r="R977" s="601"/>
      <c r="S977" s="601"/>
      <c r="AE977" s="602"/>
    </row>
    <row r="978">
      <c r="O978" s="601"/>
      <c r="P978" s="601"/>
      <c r="Q978" s="601"/>
      <c r="R978" s="601"/>
      <c r="S978" s="601"/>
      <c r="AE978" s="602"/>
    </row>
    <row r="979">
      <c r="O979" s="601"/>
      <c r="P979" s="601"/>
      <c r="Q979" s="601"/>
      <c r="R979" s="601"/>
      <c r="S979" s="601"/>
      <c r="AE979" s="602"/>
    </row>
    <row r="980">
      <c r="O980" s="601"/>
      <c r="P980" s="601"/>
      <c r="Q980" s="601"/>
      <c r="R980" s="601"/>
      <c r="S980" s="601"/>
      <c r="AE980" s="602"/>
    </row>
    <row r="981">
      <c r="O981" s="601"/>
      <c r="P981" s="601"/>
      <c r="Q981" s="601"/>
      <c r="R981" s="601"/>
      <c r="S981" s="601"/>
      <c r="AE981" s="602"/>
    </row>
    <row r="982">
      <c r="O982" s="601"/>
      <c r="P982" s="601"/>
      <c r="Q982" s="601"/>
      <c r="R982" s="601"/>
      <c r="S982" s="601"/>
      <c r="AE982" s="602"/>
    </row>
    <row r="983">
      <c r="O983" s="601"/>
      <c r="P983" s="601"/>
      <c r="Q983" s="601"/>
      <c r="R983" s="601"/>
      <c r="S983" s="601"/>
      <c r="AE983" s="602"/>
    </row>
    <row r="984">
      <c r="O984" s="601"/>
      <c r="P984" s="601"/>
      <c r="Q984" s="601"/>
      <c r="R984" s="601"/>
      <c r="S984" s="601"/>
      <c r="AE984" s="602"/>
    </row>
    <row r="985">
      <c r="O985" s="601"/>
      <c r="P985" s="601"/>
      <c r="Q985" s="601"/>
      <c r="R985" s="601"/>
      <c r="S985" s="601"/>
      <c r="AE985" s="602"/>
    </row>
    <row r="986">
      <c r="O986" s="601"/>
      <c r="P986" s="601"/>
      <c r="Q986" s="601"/>
      <c r="R986" s="601"/>
      <c r="S986" s="601"/>
      <c r="AE986" s="602"/>
    </row>
    <row r="987">
      <c r="O987" s="601"/>
      <c r="P987" s="601"/>
      <c r="Q987" s="601"/>
      <c r="R987" s="601"/>
      <c r="S987" s="601"/>
      <c r="AE987" s="602"/>
    </row>
    <row r="988">
      <c r="O988" s="601"/>
      <c r="P988" s="601"/>
      <c r="Q988" s="601"/>
      <c r="R988" s="601"/>
      <c r="S988" s="601"/>
      <c r="AE988" s="602"/>
    </row>
    <row r="989">
      <c r="O989" s="601"/>
      <c r="P989" s="601"/>
      <c r="Q989" s="601"/>
      <c r="R989" s="601"/>
      <c r="S989" s="601"/>
      <c r="AE989" s="602"/>
    </row>
    <row r="990">
      <c r="O990" s="601"/>
      <c r="P990" s="601"/>
      <c r="Q990" s="601"/>
      <c r="R990" s="601"/>
      <c r="S990" s="601"/>
      <c r="AE990" s="602"/>
    </row>
    <row r="991">
      <c r="O991" s="601"/>
      <c r="P991" s="601"/>
      <c r="Q991" s="601"/>
      <c r="R991" s="601"/>
      <c r="S991" s="601"/>
      <c r="AE991" s="602"/>
    </row>
    <row r="992">
      <c r="O992" s="601"/>
      <c r="P992" s="601"/>
      <c r="Q992" s="601"/>
      <c r="R992" s="601"/>
      <c r="S992" s="601"/>
      <c r="AE992" s="602"/>
    </row>
    <row r="993">
      <c r="O993" s="601"/>
      <c r="P993" s="601"/>
      <c r="Q993" s="601"/>
      <c r="R993" s="601"/>
      <c r="S993" s="601"/>
      <c r="AE993" s="602"/>
    </row>
    <row r="994">
      <c r="O994" s="601"/>
      <c r="P994" s="601"/>
      <c r="Q994" s="601"/>
      <c r="R994" s="601"/>
      <c r="S994" s="601"/>
      <c r="AE994" s="602"/>
    </row>
    <row r="995">
      <c r="O995" s="601"/>
      <c r="P995" s="601"/>
      <c r="Q995" s="601"/>
      <c r="R995" s="601"/>
      <c r="S995" s="601"/>
      <c r="AE995" s="602"/>
    </row>
    <row r="996">
      <c r="O996" s="601"/>
      <c r="P996" s="601"/>
      <c r="Q996" s="601"/>
      <c r="R996" s="601"/>
      <c r="S996" s="601"/>
      <c r="AE996" s="602"/>
    </row>
    <row r="997">
      <c r="O997" s="601"/>
      <c r="P997" s="601"/>
      <c r="Q997" s="601"/>
      <c r="R997" s="601"/>
      <c r="S997" s="601"/>
      <c r="AE997" s="602"/>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cols>
    <col customWidth="1" min="4" max="4" width="24.33"/>
    <col customWidth="1" min="6" max="6" width="38.11"/>
    <col customWidth="1" min="33" max="33" width="13.33"/>
    <col customWidth="1" min="35" max="35" width="25.33"/>
    <col customWidth="1" min="36" max="36" width="24.33"/>
  </cols>
  <sheetData>
    <row r="1" ht="37.5" customHeight="1">
      <c r="A1" s="576" t="s">
        <v>1185</v>
      </c>
      <c r="B1" s="577" t="s">
        <v>846</v>
      </c>
      <c r="C1" s="578" t="s">
        <v>394</v>
      </c>
      <c r="D1" s="577" t="s">
        <v>840</v>
      </c>
      <c r="E1" s="577" t="s">
        <v>842</v>
      </c>
      <c r="F1" s="577" t="s">
        <v>844</v>
      </c>
      <c r="G1" s="577" t="s">
        <v>843</v>
      </c>
      <c r="H1" s="577" t="s">
        <v>841</v>
      </c>
      <c r="I1" s="577" t="s">
        <v>3441</v>
      </c>
      <c r="J1" s="577" t="s">
        <v>3442</v>
      </c>
      <c r="K1" s="577" t="s">
        <v>3443</v>
      </c>
      <c r="L1" s="577" t="s">
        <v>3444</v>
      </c>
      <c r="M1" s="577" t="s">
        <v>3445</v>
      </c>
      <c r="N1" s="577" t="s">
        <v>3446</v>
      </c>
      <c r="O1" s="577" t="s">
        <v>3447</v>
      </c>
      <c r="P1" s="577" t="s">
        <v>3448</v>
      </c>
      <c r="Q1" s="577" t="s">
        <v>3449</v>
      </c>
      <c r="R1" s="577" t="s">
        <v>3450</v>
      </c>
      <c r="S1" s="577" t="s">
        <v>3451</v>
      </c>
      <c r="T1" s="577" t="s">
        <v>3452</v>
      </c>
      <c r="U1" s="577" t="s">
        <v>3453</v>
      </c>
      <c r="V1" s="577" t="s">
        <v>3454</v>
      </c>
      <c r="W1" s="577" t="s">
        <v>3455</v>
      </c>
      <c r="X1" s="579" t="s">
        <v>3456</v>
      </c>
      <c r="Y1" s="577" t="s">
        <v>3457</v>
      </c>
      <c r="Z1" s="577" t="s">
        <v>3458</v>
      </c>
      <c r="AA1" s="577" t="s">
        <v>3459</v>
      </c>
      <c r="AB1" s="577" t="s">
        <v>3460</v>
      </c>
      <c r="AC1" s="577" t="s">
        <v>851</v>
      </c>
      <c r="AD1" s="578" t="s">
        <v>852</v>
      </c>
      <c r="AE1" s="577" t="s">
        <v>3461</v>
      </c>
      <c r="AF1" s="577" t="s">
        <v>3462</v>
      </c>
      <c r="AG1" s="577" t="s">
        <v>400</v>
      </c>
      <c r="AH1" s="577" t="s">
        <v>854</v>
      </c>
      <c r="AI1" s="577" t="s">
        <v>855</v>
      </c>
      <c r="AJ1" s="577" t="s">
        <v>856</v>
      </c>
      <c r="AK1" s="580" t="s">
        <v>826</v>
      </c>
      <c r="AL1" s="581" t="s">
        <v>827</v>
      </c>
      <c r="AM1" s="581" t="s">
        <v>828</v>
      </c>
      <c r="AN1" s="581" t="s">
        <v>829</v>
      </c>
      <c r="AO1" s="577" t="s">
        <v>1206</v>
      </c>
    </row>
    <row r="2" ht="37.5" customHeight="1">
      <c r="A2" s="582" t="s">
        <v>3463</v>
      </c>
      <c r="B2" s="583">
        <v>1.0</v>
      </c>
      <c r="C2" s="584" t="b">
        <v>1</v>
      </c>
      <c r="D2" s="584" t="s">
        <v>3464</v>
      </c>
      <c r="E2" s="584" t="s">
        <v>3663</v>
      </c>
      <c r="F2" s="583" t="s">
        <v>3466</v>
      </c>
      <c r="G2" s="583" t="s">
        <v>3467</v>
      </c>
      <c r="H2" s="584" t="s">
        <v>3664</v>
      </c>
      <c r="I2" s="583" t="s">
        <v>3469</v>
      </c>
      <c r="J2" s="583" t="s">
        <v>3470</v>
      </c>
      <c r="K2" s="583" t="s">
        <v>3471</v>
      </c>
      <c r="L2" s="583">
        <v>0.0</v>
      </c>
      <c r="M2" s="584" t="s">
        <v>3665</v>
      </c>
      <c r="N2" s="583" t="s">
        <v>3638</v>
      </c>
      <c r="O2" s="583" t="s">
        <v>3474</v>
      </c>
      <c r="P2" s="585"/>
      <c r="Q2" s="583">
        <v>5.0</v>
      </c>
      <c r="R2" s="586" t="s">
        <v>3666</v>
      </c>
      <c r="S2" s="584" t="s">
        <v>3667</v>
      </c>
      <c r="T2" s="583" t="s">
        <v>3477</v>
      </c>
      <c r="U2" s="583" t="s">
        <v>3478</v>
      </c>
      <c r="V2" s="583" t="s">
        <v>3479</v>
      </c>
      <c r="W2" s="583" t="s">
        <v>3480</v>
      </c>
      <c r="X2" s="587" t="s">
        <v>3481</v>
      </c>
      <c r="Y2" s="583" t="s">
        <v>3482</v>
      </c>
      <c r="Z2" s="583" t="s">
        <v>3483</v>
      </c>
      <c r="AA2" s="583" t="s">
        <v>3484</v>
      </c>
      <c r="AB2" s="583" t="s">
        <v>3485</v>
      </c>
      <c r="AC2" s="588">
        <v>0.1</v>
      </c>
      <c r="AD2" s="589">
        <v>0.0</v>
      </c>
      <c r="AE2" s="590" t="str">
        <f t="shared" ref="AE2:AE13" si="1">HYPERLINK("https://docs.google.com/spreadsheets/d/1bkja2awVavADRNCw4Wd8yxVUASDZ9yBE7P7jG2zUuOo/edit#gid=0")</f>
        <v>https://docs.google.com/spreadsheets/d/1bkja2awVavADRNCw4Wd8yxVUASDZ9yBE7P7jG2zUuOo/edit#gid=0</v>
      </c>
      <c r="AF2" s="583" t="s">
        <v>3486</v>
      </c>
      <c r="AG2" s="591" t="s">
        <v>3487</v>
      </c>
      <c r="AH2" s="591" t="s">
        <v>3487</v>
      </c>
      <c r="AI2" s="592" t="s">
        <v>3668</v>
      </c>
      <c r="AJ2" s="593" t="s">
        <v>3489</v>
      </c>
      <c r="AK2" s="594">
        <v>0.005</v>
      </c>
      <c r="AL2" s="595">
        <v>0.0</v>
      </c>
      <c r="AM2" s="595">
        <v>0.0</v>
      </c>
      <c r="AN2" s="595">
        <v>0.0</v>
      </c>
      <c r="AO2" s="583" t="s">
        <v>3490</v>
      </c>
    </row>
    <row r="3" ht="37.5" customHeight="1">
      <c r="A3" s="582" t="s">
        <v>3463</v>
      </c>
      <c r="B3" s="583">
        <v>1.0</v>
      </c>
      <c r="C3" s="584" t="b">
        <v>1</v>
      </c>
      <c r="D3" s="584" t="s">
        <v>3491</v>
      </c>
      <c r="E3" s="584" t="s">
        <v>3669</v>
      </c>
      <c r="F3" s="583" t="s">
        <v>3466</v>
      </c>
      <c r="G3" s="583" t="s">
        <v>3467</v>
      </c>
      <c r="H3" s="584" t="s">
        <v>3670</v>
      </c>
      <c r="I3" s="583" t="s">
        <v>3469</v>
      </c>
      <c r="J3" s="583" t="s">
        <v>3494</v>
      </c>
      <c r="K3" s="583" t="s">
        <v>3471</v>
      </c>
      <c r="L3" s="583">
        <v>1.0</v>
      </c>
      <c r="M3" s="584" t="s">
        <v>3665</v>
      </c>
      <c r="N3" s="583" t="s">
        <v>3638</v>
      </c>
      <c r="O3" s="585"/>
      <c r="P3" s="585"/>
      <c r="Q3" s="583">
        <v>5.0</v>
      </c>
      <c r="R3" s="586" t="s">
        <v>3666</v>
      </c>
      <c r="S3" s="584" t="s">
        <v>3667</v>
      </c>
      <c r="T3" s="583" t="s">
        <v>3495</v>
      </c>
      <c r="U3" s="583" t="s">
        <v>3478</v>
      </c>
      <c r="V3" s="583" t="s">
        <v>3479</v>
      </c>
      <c r="W3" s="583" t="s">
        <v>3480</v>
      </c>
      <c r="X3" s="587" t="s">
        <v>3481</v>
      </c>
      <c r="Y3" s="583" t="s">
        <v>3482</v>
      </c>
      <c r="Z3" s="596" t="s">
        <v>3483</v>
      </c>
      <c r="AA3" s="583" t="s">
        <v>3484</v>
      </c>
      <c r="AB3" s="583" t="s">
        <v>3485</v>
      </c>
      <c r="AC3" s="588">
        <v>0.1</v>
      </c>
      <c r="AD3" s="589">
        <v>0.0</v>
      </c>
      <c r="AE3" s="590" t="str">
        <f t="shared" si="1"/>
        <v>https://docs.google.com/spreadsheets/d/1bkja2awVavADRNCw4Wd8yxVUASDZ9yBE7P7jG2zUuOo/edit#gid=0</v>
      </c>
      <c r="AF3" s="583" t="s">
        <v>3496</v>
      </c>
      <c r="AG3" s="591" t="s">
        <v>3487</v>
      </c>
      <c r="AH3" s="591" t="s">
        <v>3487</v>
      </c>
      <c r="AI3" s="592" t="s">
        <v>3668</v>
      </c>
      <c r="AJ3" s="593" t="s">
        <v>3489</v>
      </c>
      <c r="AK3" s="594">
        <v>0.005</v>
      </c>
      <c r="AL3" s="595">
        <v>0.0</v>
      </c>
      <c r="AM3" s="595">
        <v>0.0</v>
      </c>
      <c r="AN3" s="595">
        <v>0.0</v>
      </c>
      <c r="AO3" s="597"/>
    </row>
    <row r="4" ht="54.75" customHeight="1">
      <c r="A4" s="582" t="s">
        <v>3463</v>
      </c>
      <c r="B4" s="583">
        <v>1.0</v>
      </c>
      <c r="C4" s="584" t="b">
        <v>1</v>
      </c>
      <c r="D4" s="584" t="s">
        <v>3497</v>
      </c>
      <c r="E4" s="584" t="s">
        <v>3671</v>
      </c>
      <c r="F4" s="583" t="s">
        <v>3466</v>
      </c>
      <c r="G4" s="583" t="s">
        <v>3467</v>
      </c>
      <c r="H4" s="584" t="s">
        <v>3672</v>
      </c>
      <c r="I4" s="583" t="s">
        <v>3469</v>
      </c>
      <c r="J4" s="583" t="s">
        <v>1368</v>
      </c>
      <c r="K4" s="583" t="s">
        <v>1368</v>
      </c>
      <c r="L4" s="583">
        <v>2.0</v>
      </c>
      <c r="M4" s="584" t="s">
        <v>3665</v>
      </c>
      <c r="N4" s="583" t="s">
        <v>3638</v>
      </c>
      <c r="O4" s="585"/>
      <c r="P4" s="585"/>
      <c r="Q4" s="583">
        <v>5.0</v>
      </c>
      <c r="R4" s="586" t="s">
        <v>3666</v>
      </c>
      <c r="S4" s="584" t="s">
        <v>3667</v>
      </c>
      <c r="T4" s="583" t="s">
        <v>3500</v>
      </c>
      <c r="U4" s="583" t="s">
        <v>3478</v>
      </c>
      <c r="V4" s="583" t="s">
        <v>3479</v>
      </c>
      <c r="W4" s="583" t="s">
        <v>3480</v>
      </c>
      <c r="X4" s="587" t="s">
        <v>3481</v>
      </c>
      <c r="Y4" s="583" t="s">
        <v>3482</v>
      </c>
      <c r="Z4" s="596" t="s">
        <v>3483</v>
      </c>
      <c r="AA4" s="583" t="s">
        <v>3484</v>
      </c>
      <c r="AB4" s="583" t="s">
        <v>3485</v>
      </c>
      <c r="AC4" s="588">
        <v>0.1</v>
      </c>
      <c r="AD4" s="589">
        <v>0.0</v>
      </c>
      <c r="AE4" s="590" t="str">
        <f t="shared" si="1"/>
        <v>https://docs.google.com/spreadsheets/d/1bkja2awVavADRNCw4Wd8yxVUASDZ9yBE7P7jG2zUuOo/edit#gid=0</v>
      </c>
      <c r="AF4" s="583" t="s">
        <v>3501</v>
      </c>
      <c r="AG4" s="591" t="s">
        <v>3487</v>
      </c>
      <c r="AH4" s="591" t="s">
        <v>3487</v>
      </c>
      <c r="AI4" s="592" t="s">
        <v>3668</v>
      </c>
      <c r="AJ4" s="593" t="s">
        <v>3489</v>
      </c>
      <c r="AK4" s="594">
        <v>0.005</v>
      </c>
      <c r="AL4" s="595">
        <v>0.0</v>
      </c>
      <c r="AM4" s="595">
        <v>0.0</v>
      </c>
      <c r="AN4" s="595">
        <v>0.0</v>
      </c>
      <c r="AO4" s="597"/>
    </row>
    <row r="5" ht="37.5" customHeight="1">
      <c r="A5" s="582" t="s">
        <v>3502</v>
      </c>
      <c r="B5" s="583">
        <v>1.0</v>
      </c>
      <c r="C5" s="584" t="b">
        <v>1</v>
      </c>
      <c r="D5" s="584" t="s">
        <v>3503</v>
      </c>
      <c r="E5" s="584" t="s">
        <v>3673</v>
      </c>
      <c r="F5" s="583" t="s">
        <v>3505</v>
      </c>
      <c r="G5" s="583" t="s">
        <v>3506</v>
      </c>
      <c r="H5" s="584" t="s">
        <v>3674</v>
      </c>
      <c r="I5" s="583" t="s">
        <v>3469</v>
      </c>
      <c r="J5" s="583" t="s">
        <v>3470</v>
      </c>
      <c r="K5" s="583" t="s">
        <v>3508</v>
      </c>
      <c r="L5" s="583">
        <v>0.0</v>
      </c>
      <c r="M5" s="584" t="s">
        <v>3665</v>
      </c>
      <c r="N5" s="583" t="s">
        <v>3638</v>
      </c>
      <c r="O5" s="585"/>
      <c r="P5" s="585"/>
      <c r="Q5" s="583">
        <v>5.0</v>
      </c>
      <c r="R5" s="586" t="s">
        <v>3666</v>
      </c>
      <c r="S5" s="584" t="s">
        <v>3667</v>
      </c>
      <c r="T5" s="583" t="s">
        <v>3477</v>
      </c>
      <c r="U5" s="583" t="s">
        <v>3478</v>
      </c>
      <c r="V5" s="583" t="s">
        <v>3479</v>
      </c>
      <c r="W5" s="583" t="s">
        <v>3509</v>
      </c>
      <c r="X5" s="587" t="s">
        <v>3510</v>
      </c>
      <c r="Y5" s="583" t="s">
        <v>3482</v>
      </c>
      <c r="Z5" s="596" t="s">
        <v>3483</v>
      </c>
      <c r="AA5" s="583" t="s">
        <v>3484</v>
      </c>
      <c r="AB5" s="583" t="s">
        <v>3485</v>
      </c>
      <c r="AC5" s="588">
        <v>0.1</v>
      </c>
      <c r="AD5" s="589">
        <v>0.0</v>
      </c>
      <c r="AE5" s="590" t="str">
        <f t="shared" si="1"/>
        <v>https://docs.google.com/spreadsheets/d/1bkja2awVavADRNCw4Wd8yxVUASDZ9yBE7P7jG2zUuOo/edit#gid=0</v>
      </c>
      <c r="AF5" s="583" t="s">
        <v>3511</v>
      </c>
      <c r="AG5" s="591" t="s">
        <v>3487</v>
      </c>
      <c r="AH5" s="591" t="s">
        <v>3487</v>
      </c>
      <c r="AI5" s="592" t="s">
        <v>3668</v>
      </c>
      <c r="AJ5" s="593" t="s">
        <v>3489</v>
      </c>
      <c r="AK5" s="594">
        <v>0.005</v>
      </c>
      <c r="AL5" s="595">
        <v>0.0</v>
      </c>
      <c r="AM5" s="595">
        <v>0.0</v>
      </c>
      <c r="AN5" s="595">
        <v>0.0</v>
      </c>
      <c r="AO5" s="597"/>
    </row>
    <row r="6" ht="37.5" customHeight="1">
      <c r="A6" s="582" t="s">
        <v>3502</v>
      </c>
      <c r="B6" s="583">
        <v>1.0</v>
      </c>
      <c r="C6" s="584" t="b">
        <v>1</v>
      </c>
      <c r="D6" s="584" t="s">
        <v>3512</v>
      </c>
      <c r="E6" s="584" t="s">
        <v>3675</v>
      </c>
      <c r="F6" s="583" t="s">
        <v>3505</v>
      </c>
      <c r="G6" s="583" t="s">
        <v>3506</v>
      </c>
      <c r="H6" s="584" t="s">
        <v>3676</v>
      </c>
      <c r="I6" s="583" t="s">
        <v>3469</v>
      </c>
      <c r="J6" s="583" t="s">
        <v>3494</v>
      </c>
      <c r="K6" s="583" t="s">
        <v>3508</v>
      </c>
      <c r="L6" s="583">
        <v>1.0</v>
      </c>
      <c r="M6" s="584" t="s">
        <v>3665</v>
      </c>
      <c r="N6" s="583" t="s">
        <v>3638</v>
      </c>
      <c r="O6" s="585"/>
      <c r="P6" s="585"/>
      <c r="Q6" s="583">
        <v>5.0</v>
      </c>
      <c r="R6" s="586" t="s">
        <v>3666</v>
      </c>
      <c r="S6" s="584" t="s">
        <v>3667</v>
      </c>
      <c r="T6" s="583" t="s">
        <v>3495</v>
      </c>
      <c r="U6" s="583" t="s">
        <v>3478</v>
      </c>
      <c r="V6" s="583" t="s">
        <v>3515</v>
      </c>
      <c r="W6" s="583" t="s">
        <v>3509</v>
      </c>
      <c r="X6" s="587" t="s">
        <v>3510</v>
      </c>
      <c r="Y6" s="583" t="s">
        <v>3482</v>
      </c>
      <c r="Z6" s="596" t="s">
        <v>3483</v>
      </c>
      <c r="AA6" s="583" t="s">
        <v>3484</v>
      </c>
      <c r="AB6" s="583" t="s">
        <v>3485</v>
      </c>
      <c r="AC6" s="588">
        <v>0.1</v>
      </c>
      <c r="AD6" s="589">
        <v>0.0</v>
      </c>
      <c r="AE6" s="590" t="str">
        <f t="shared" si="1"/>
        <v>https://docs.google.com/spreadsheets/d/1bkja2awVavADRNCw4Wd8yxVUASDZ9yBE7P7jG2zUuOo/edit#gid=0</v>
      </c>
      <c r="AF6" s="583" t="s">
        <v>3516</v>
      </c>
      <c r="AG6" s="591" t="s">
        <v>3487</v>
      </c>
      <c r="AH6" s="591" t="s">
        <v>3487</v>
      </c>
      <c r="AI6" s="592" t="s">
        <v>3668</v>
      </c>
      <c r="AJ6" s="593" t="s">
        <v>3489</v>
      </c>
      <c r="AK6" s="594">
        <v>0.005</v>
      </c>
      <c r="AL6" s="595">
        <v>0.0</v>
      </c>
      <c r="AM6" s="595">
        <v>0.0</v>
      </c>
      <c r="AN6" s="595">
        <v>0.0</v>
      </c>
      <c r="AO6" s="597"/>
    </row>
    <row r="7" ht="37.5" customHeight="1">
      <c r="A7" s="582" t="s">
        <v>3463</v>
      </c>
      <c r="B7" s="583">
        <v>1.0</v>
      </c>
      <c r="C7" s="584" t="b">
        <v>1</v>
      </c>
      <c r="D7" s="583" t="s">
        <v>3517</v>
      </c>
      <c r="E7" s="584" t="s">
        <v>3677</v>
      </c>
      <c r="F7" s="583" t="s">
        <v>3519</v>
      </c>
      <c r="G7" s="583" t="s">
        <v>3520</v>
      </c>
      <c r="H7" s="584" t="s">
        <v>3678</v>
      </c>
      <c r="I7" s="583" t="s">
        <v>3469</v>
      </c>
      <c r="J7" s="598" t="s">
        <v>3522</v>
      </c>
      <c r="K7" s="583" t="s">
        <v>3471</v>
      </c>
      <c r="L7" s="598">
        <v>4.0</v>
      </c>
      <c r="M7" s="599" t="s">
        <v>3679</v>
      </c>
      <c r="N7" s="584" t="s">
        <v>3680</v>
      </c>
      <c r="O7" s="585"/>
      <c r="P7" s="585"/>
      <c r="Q7" s="583">
        <v>5.0</v>
      </c>
      <c r="R7" s="586" t="s">
        <v>3666</v>
      </c>
      <c r="S7" s="584" t="s">
        <v>3667</v>
      </c>
      <c r="T7" s="583" t="s">
        <v>3525</v>
      </c>
      <c r="U7" s="583" t="s">
        <v>3526</v>
      </c>
      <c r="V7" s="583" t="s">
        <v>3515</v>
      </c>
      <c r="W7" s="583" t="s">
        <v>3480</v>
      </c>
      <c r="X7" s="587" t="s">
        <v>3481</v>
      </c>
      <c r="Y7" s="583" t="s">
        <v>3482</v>
      </c>
      <c r="Z7" s="596" t="s">
        <v>3483</v>
      </c>
      <c r="AA7" s="583" t="s">
        <v>3484</v>
      </c>
      <c r="AB7" s="583" t="s">
        <v>3485</v>
      </c>
      <c r="AC7" s="588">
        <v>0.1</v>
      </c>
      <c r="AD7" s="589">
        <v>0.0</v>
      </c>
      <c r="AE7" s="590" t="str">
        <f t="shared" si="1"/>
        <v>https://docs.google.com/spreadsheets/d/1bkja2awVavADRNCw4Wd8yxVUASDZ9yBE7P7jG2zUuOo/edit#gid=0</v>
      </c>
      <c r="AF7" s="583" t="s">
        <v>3517</v>
      </c>
      <c r="AG7" s="591" t="s">
        <v>3487</v>
      </c>
      <c r="AH7" s="591" t="s">
        <v>3487</v>
      </c>
      <c r="AI7" s="592" t="s">
        <v>3668</v>
      </c>
      <c r="AJ7" s="593" t="s">
        <v>3489</v>
      </c>
      <c r="AK7" s="594">
        <v>0.005</v>
      </c>
      <c r="AL7" s="595">
        <v>0.0</v>
      </c>
      <c r="AM7" s="595">
        <v>0.0</v>
      </c>
      <c r="AN7" s="595">
        <v>0.0</v>
      </c>
      <c r="AO7" s="597"/>
    </row>
    <row r="8" ht="37.5" customHeight="1">
      <c r="A8" s="582" t="s">
        <v>3463</v>
      </c>
      <c r="B8" s="583">
        <v>1.0</v>
      </c>
      <c r="C8" s="584" t="b">
        <v>1</v>
      </c>
      <c r="D8" s="583" t="s">
        <v>3527</v>
      </c>
      <c r="E8" s="584" t="s">
        <v>3681</v>
      </c>
      <c r="F8" s="583" t="s">
        <v>3519</v>
      </c>
      <c r="G8" s="583" t="s">
        <v>3520</v>
      </c>
      <c r="H8" s="584" t="s">
        <v>3682</v>
      </c>
      <c r="I8" s="583" t="s">
        <v>3469</v>
      </c>
      <c r="J8" s="598" t="s">
        <v>3530</v>
      </c>
      <c r="K8" s="583" t="s">
        <v>3471</v>
      </c>
      <c r="L8" s="598">
        <v>5.0</v>
      </c>
      <c r="M8" s="599" t="s">
        <v>3679</v>
      </c>
      <c r="N8" s="584" t="s">
        <v>3680</v>
      </c>
      <c r="O8" s="585"/>
      <c r="P8" s="585"/>
      <c r="Q8" s="583">
        <v>5.0</v>
      </c>
      <c r="R8" s="586" t="s">
        <v>3666</v>
      </c>
      <c r="S8" s="584" t="s">
        <v>3667</v>
      </c>
      <c r="T8" s="583" t="s">
        <v>3531</v>
      </c>
      <c r="U8" s="583" t="s">
        <v>3526</v>
      </c>
      <c r="V8" s="583" t="s">
        <v>3515</v>
      </c>
      <c r="W8" s="583" t="s">
        <v>3480</v>
      </c>
      <c r="X8" s="587" t="s">
        <v>3481</v>
      </c>
      <c r="Y8" s="583" t="s">
        <v>3482</v>
      </c>
      <c r="Z8" s="596" t="s">
        <v>3483</v>
      </c>
      <c r="AA8" s="583" t="s">
        <v>3484</v>
      </c>
      <c r="AB8" s="583" t="s">
        <v>3485</v>
      </c>
      <c r="AC8" s="588">
        <v>0.1</v>
      </c>
      <c r="AD8" s="589">
        <v>0.0</v>
      </c>
      <c r="AE8" s="590" t="str">
        <f t="shared" si="1"/>
        <v>https://docs.google.com/spreadsheets/d/1bkja2awVavADRNCw4Wd8yxVUASDZ9yBE7P7jG2zUuOo/edit#gid=0</v>
      </c>
      <c r="AF8" s="583" t="s">
        <v>3527</v>
      </c>
      <c r="AG8" s="591" t="s">
        <v>3487</v>
      </c>
      <c r="AH8" s="591" t="s">
        <v>3487</v>
      </c>
      <c r="AI8" s="592" t="s">
        <v>3668</v>
      </c>
      <c r="AJ8" s="593" t="s">
        <v>3489</v>
      </c>
      <c r="AK8" s="594">
        <v>0.005</v>
      </c>
      <c r="AL8" s="595">
        <v>0.0</v>
      </c>
      <c r="AM8" s="595">
        <v>0.0</v>
      </c>
      <c r="AN8" s="595">
        <v>0.0</v>
      </c>
      <c r="AO8" s="597"/>
    </row>
    <row r="9" ht="37.5" customHeight="1">
      <c r="A9" s="582" t="s">
        <v>3463</v>
      </c>
      <c r="B9" s="583">
        <v>1.0</v>
      </c>
      <c r="C9" s="584" t="b">
        <v>1</v>
      </c>
      <c r="D9" s="583" t="s">
        <v>3532</v>
      </c>
      <c r="E9" s="584" t="s">
        <v>3683</v>
      </c>
      <c r="F9" s="583" t="s">
        <v>3519</v>
      </c>
      <c r="G9" s="583" t="s">
        <v>3520</v>
      </c>
      <c r="H9" s="584" t="s">
        <v>3684</v>
      </c>
      <c r="I9" s="583" t="s">
        <v>3469</v>
      </c>
      <c r="J9" s="598" t="s">
        <v>3535</v>
      </c>
      <c r="K9" s="583" t="s">
        <v>3471</v>
      </c>
      <c r="L9" s="598">
        <v>6.0</v>
      </c>
      <c r="M9" s="599" t="s">
        <v>3679</v>
      </c>
      <c r="N9" s="584" t="s">
        <v>3680</v>
      </c>
      <c r="O9" s="585"/>
      <c r="P9" s="585"/>
      <c r="Q9" s="583">
        <v>5.0</v>
      </c>
      <c r="R9" s="586" t="s">
        <v>3666</v>
      </c>
      <c r="S9" s="584" t="s">
        <v>3667</v>
      </c>
      <c r="T9" s="583" t="s">
        <v>3536</v>
      </c>
      <c r="U9" s="583" t="s">
        <v>3526</v>
      </c>
      <c r="V9" s="583" t="s">
        <v>3515</v>
      </c>
      <c r="W9" s="583" t="s">
        <v>3480</v>
      </c>
      <c r="X9" s="587" t="s">
        <v>3481</v>
      </c>
      <c r="Y9" s="583" t="s">
        <v>3482</v>
      </c>
      <c r="Z9" s="596" t="s">
        <v>3483</v>
      </c>
      <c r="AA9" s="583" t="s">
        <v>3484</v>
      </c>
      <c r="AB9" s="583" t="s">
        <v>3485</v>
      </c>
      <c r="AC9" s="588">
        <v>0.1</v>
      </c>
      <c r="AD9" s="589">
        <v>0.0</v>
      </c>
      <c r="AE9" s="590" t="str">
        <f t="shared" si="1"/>
        <v>https://docs.google.com/spreadsheets/d/1bkja2awVavADRNCw4Wd8yxVUASDZ9yBE7P7jG2zUuOo/edit#gid=0</v>
      </c>
      <c r="AF9" s="583" t="s">
        <v>3532</v>
      </c>
      <c r="AG9" s="591" t="s">
        <v>3487</v>
      </c>
      <c r="AH9" s="591" t="s">
        <v>3487</v>
      </c>
      <c r="AI9" s="592" t="s">
        <v>3668</v>
      </c>
      <c r="AJ9" s="593" t="s">
        <v>3489</v>
      </c>
      <c r="AK9" s="594">
        <v>0.005</v>
      </c>
      <c r="AL9" s="595">
        <v>0.0</v>
      </c>
      <c r="AM9" s="595">
        <v>0.0</v>
      </c>
      <c r="AN9" s="595">
        <v>0.0</v>
      </c>
      <c r="AO9" s="597"/>
    </row>
    <row r="10" ht="37.5" customHeight="1">
      <c r="A10" s="582" t="s">
        <v>3502</v>
      </c>
      <c r="B10" s="583">
        <v>1.0</v>
      </c>
      <c r="C10" s="584" t="b">
        <v>1</v>
      </c>
      <c r="D10" s="583" t="s">
        <v>3537</v>
      </c>
      <c r="E10" s="584" t="s">
        <v>3685</v>
      </c>
      <c r="F10" s="583" t="s">
        <v>3539</v>
      </c>
      <c r="G10" s="583" t="s">
        <v>3540</v>
      </c>
      <c r="H10" s="584" t="s">
        <v>3686</v>
      </c>
      <c r="I10" s="583" t="s">
        <v>3469</v>
      </c>
      <c r="J10" s="598" t="s">
        <v>3522</v>
      </c>
      <c r="K10" s="583" t="s">
        <v>3508</v>
      </c>
      <c r="L10" s="598">
        <v>4.0</v>
      </c>
      <c r="M10" s="599" t="s">
        <v>3679</v>
      </c>
      <c r="N10" s="584" t="s">
        <v>3680</v>
      </c>
      <c r="O10" s="585"/>
      <c r="P10" s="585"/>
      <c r="Q10" s="583">
        <v>5.0</v>
      </c>
      <c r="R10" s="586" t="s">
        <v>3666</v>
      </c>
      <c r="S10" s="584" t="s">
        <v>3667</v>
      </c>
      <c r="T10" s="583" t="s">
        <v>3525</v>
      </c>
      <c r="U10" s="583" t="s">
        <v>3526</v>
      </c>
      <c r="V10" s="583" t="s">
        <v>3515</v>
      </c>
      <c r="W10" s="583" t="s">
        <v>3509</v>
      </c>
      <c r="X10" s="587" t="s">
        <v>3510</v>
      </c>
      <c r="Y10" s="583" t="s">
        <v>3482</v>
      </c>
      <c r="Z10" s="596" t="s">
        <v>3483</v>
      </c>
      <c r="AA10" s="583" t="s">
        <v>3484</v>
      </c>
      <c r="AB10" s="583" t="s">
        <v>3485</v>
      </c>
      <c r="AC10" s="588">
        <v>0.1</v>
      </c>
      <c r="AD10" s="589">
        <v>0.0</v>
      </c>
      <c r="AE10" s="590" t="str">
        <f t="shared" si="1"/>
        <v>https://docs.google.com/spreadsheets/d/1bkja2awVavADRNCw4Wd8yxVUASDZ9yBE7P7jG2zUuOo/edit#gid=0</v>
      </c>
      <c r="AF10" s="583" t="s">
        <v>3537</v>
      </c>
      <c r="AG10" s="591" t="s">
        <v>3487</v>
      </c>
      <c r="AH10" s="591" t="s">
        <v>3487</v>
      </c>
      <c r="AI10" s="592" t="s">
        <v>3668</v>
      </c>
      <c r="AJ10" s="593" t="s">
        <v>3489</v>
      </c>
      <c r="AK10" s="594">
        <v>0.005</v>
      </c>
      <c r="AL10" s="595">
        <v>0.0</v>
      </c>
      <c r="AM10" s="595">
        <v>0.0</v>
      </c>
      <c r="AN10" s="595">
        <v>0.0</v>
      </c>
      <c r="AO10" s="597"/>
    </row>
    <row r="11" ht="37.5" customHeight="1">
      <c r="A11" s="582" t="s">
        <v>3502</v>
      </c>
      <c r="B11" s="583">
        <v>1.0</v>
      </c>
      <c r="C11" s="584" t="b">
        <v>1</v>
      </c>
      <c r="D11" s="583" t="s">
        <v>3542</v>
      </c>
      <c r="E11" s="584" t="s">
        <v>3687</v>
      </c>
      <c r="F11" s="583" t="s">
        <v>3539</v>
      </c>
      <c r="G11" s="583" t="s">
        <v>3540</v>
      </c>
      <c r="H11" s="584" t="s">
        <v>3688</v>
      </c>
      <c r="I11" s="583" t="s">
        <v>3469</v>
      </c>
      <c r="J11" s="598" t="s">
        <v>3689</v>
      </c>
      <c r="K11" s="583" t="s">
        <v>3508</v>
      </c>
      <c r="L11" s="598">
        <v>5.0</v>
      </c>
      <c r="M11" s="599" t="s">
        <v>3679</v>
      </c>
      <c r="N11" s="584" t="s">
        <v>3680</v>
      </c>
      <c r="O11" s="585"/>
      <c r="P11" s="585"/>
      <c r="Q11" s="583">
        <v>5.0</v>
      </c>
      <c r="R11" s="586" t="s">
        <v>3666</v>
      </c>
      <c r="S11" s="584" t="s">
        <v>3667</v>
      </c>
      <c r="T11" s="583" t="s">
        <v>3531</v>
      </c>
      <c r="U11" s="583" t="s">
        <v>3526</v>
      </c>
      <c r="V11" s="583" t="s">
        <v>3515</v>
      </c>
      <c r="W11" s="583" t="s">
        <v>3509</v>
      </c>
      <c r="X11" s="587" t="s">
        <v>3510</v>
      </c>
      <c r="Y11" s="583" t="s">
        <v>3482</v>
      </c>
      <c r="Z11" s="596" t="s">
        <v>3483</v>
      </c>
      <c r="AA11" s="583" t="s">
        <v>3484</v>
      </c>
      <c r="AB11" s="583" t="s">
        <v>3485</v>
      </c>
      <c r="AC11" s="588">
        <v>0.1</v>
      </c>
      <c r="AD11" s="589">
        <v>0.0</v>
      </c>
      <c r="AE11" s="590" t="str">
        <f t="shared" si="1"/>
        <v>https://docs.google.com/spreadsheets/d/1bkja2awVavADRNCw4Wd8yxVUASDZ9yBE7P7jG2zUuOo/edit#gid=0</v>
      </c>
      <c r="AF11" s="583" t="s">
        <v>3542</v>
      </c>
      <c r="AG11" s="591" t="s">
        <v>3487</v>
      </c>
      <c r="AH11" s="591" t="s">
        <v>3487</v>
      </c>
      <c r="AI11" s="592" t="s">
        <v>3668</v>
      </c>
      <c r="AJ11" s="593" t="s">
        <v>3489</v>
      </c>
      <c r="AK11" s="594">
        <v>0.005</v>
      </c>
      <c r="AL11" s="595">
        <v>0.0</v>
      </c>
      <c r="AM11" s="595">
        <v>0.0</v>
      </c>
      <c r="AN11" s="595">
        <v>0.0</v>
      </c>
      <c r="AO11" s="597"/>
    </row>
    <row r="12" ht="37.5" customHeight="1">
      <c r="A12" s="582" t="s">
        <v>3463</v>
      </c>
      <c r="B12" s="583">
        <v>1.0</v>
      </c>
      <c r="C12" s="584" t="b">
        <v>1</v>
      </c>
      <c r="D12" s="583" t="s">
        <v>3546</v>
      </c>
      <c r="E12" s="584" t="s">
        <v>3690</v>
      </c>
      <c r="F12" s="583" t="s">
        <v>3548</v>
      </c>
      <c r="G12" s="583" t="s">
        <v>3549</v>
      </c>
      <c r="H12" s="584" t="s">
        <v>3691</v>
      </c>
      <c r="I12" s="583" t="s">
        <v>3469</v>
      </c>
      <c r="J12" s="583" t="s">
        <v>1368</v>
      </c>
      <c r="K12" s="583" t="s">
        <v>1368</v>
      </c>
      <c r="L12" s="583">
        <v>0.0</v>
      </c>
      <c r="M12" s="599" t="s">
        <v>3679</v>
      </c>
      <c r="N12" s="584" t="s">
        <v>3680</v>
      </c>
      <c r="O12" s="585"/>
      <c r="P12" s="585"/>
      <c r="Q12" s="583">
        <v>5.0</v>
      </c>
      <c r="R12" s="586" t="s">
        <v>3666</v>
      </c>
      <c r="S12" s="584" t="s">
        <v>3667</v>
      </c>
      <c r="T12" s="583" t="s">
        <v>3551</v>
      </c>
      <c r="U12" s="583" t="s">
        <v>3552</v>
      </c>
      <c r="V12" s="583" t="s">
        <v>3479</v>
      </c>
      <c r="W12" s="583" t="s">
        <v>3480</v>
      </c>
      <c r="X12" s="587" t="s">
        <v>3481</v>
      </c>
      <c r="Y12" s="583" t="s">
        <v>3482</v>
      </c>
      <c r="Z12" s="596" t="s">
        <v>3483</v>
      </c>
      <c r="AA12" s="583" t="s">
        <v>3484</v>
      </c>
      <c r="AB12" s="583" t="s">
        <v>3485</v>
      </c>
      <c r="AC12" s="588">
        <v>0.1</v>
      </c>
      <c r="AD12" s="589">
        <v>0.0</v>
      </c>
      <c r="AE12" s="590" t="str">
        <f t="shared" si="1"/>
        <v>https://docs.google.com/spreadsheets/d/1bkja2awVavADRNCw4Wd8yxVUASDZ9yBE7P7jG2zUuOo/edit#gid=0</v>
      </c>
      <c r="AF12" s="583" t="s">
        <v>3546</v>
      </c>
      <c r="AG12" s="591" t="s">
        <v>3487</v>
      </c>
      <c r="AH12" s="591" t="s">
        <v>3487</v>
      </c>
      <c r="AI12" s="592" t="s">
        <v>3668</v>
      </c>
      <c r="AJ12" s="593" t="s">
        <v>3489</v>
      </c>
      <c r="AK12" s="594">
        <v>0.005</v>
      </c>
      <c r="AL12" s="595">
        <v>0.0</v>
      </c>
      <c r="AM12" s="595">
        <v>0.0</v>
      </c>
      <c r="AN12" s="595">
        <v>0.0</v>
      </c>
      <c r="AO12" s="597"/>
    </row>
    <row r="13" ht="37.5" customHeight="1">
      <c r="A13" s="582" t="s">
        <v>3502</v>
      </c>
      <c r="B13" s="583">
        <v>1.0</v>
      </c>
      <c r="C13" s="584" t="b">
        <v>1</v>
      </c>
      <c r="D13" s="583" t="s">
        <v>3553</v>
      </c>
      <c r="E13" s="584" t="s">
        <v>3692</v>
      </c>
      <c r="F13" s="584" t="s">
        <v>3555</v>
      </c>
      <c r="G13" s="583" t="s">
        <v>3556</v>
      </c>
      <c r="H13" s="584" t="s">
        <v>3693</v>
      </c>
      <c r="I13" s="583" t="s">
        <v>3469</v>
      </c>
      <c r="J13" s="583" t="s">
        <v>1368</v>
      </c>
      <c r="K13" s="583" t="s">
        <v>1368</v>
      </c>
      <c r="L13" s="583">
        <v>0.0</v>
      </c>
      <c r="M13" s="599" t="s">
        <v>3679</v>
      </c>
      <c r="N13" s="584" t="s">
        <v>3680</v>
      </c>
      <c r="O13" s="585"/>
      <c r="P13" s="585"/>
      <c r="Q13" s="583">
        <v>5.0</v>
      </c>
      <c r="R13" s="586" t="s">
        <v>3666</v>
      </c>
      <c r="S13" s="584" t="s">
        <v>3667</v>
      </c>
      <c r="T13" s="583" t="s">
        <v>3551</v>
      </c>
      <c r="U13" s="583" t="s">
        <v>3552</v>
      </c>
      <c r="V13" s="583" t="s">
        <v>3479</v>
      </c>
      <c r="W13" s="583" t="s">
        <v>3509</v>
      </c>
      <c r="X13" s="587" t="s">
        <v>3510</v>
      </c>
      <c r="Y13" s="583" t="s">
        <v>3482</v>
      </c>
      <c r="Z13" s="596" t="s">
        <v>3483</v>
      </c>
      <c r="AA13" s="583" t="s">
        <v>3484</v>
      </c>
      <c r="AB13" s="583" t="s">
        <v>3485</v>
      </c>
      <c r="AC13" s="588">
        <v>0.1</v>
      </c>
      <c r="AD13" s="589">
        <v>0.0</v>
      </c>
      <c r="AE13" s="590" t="str">
        <f t="shared" si="1"/>
        <v>https://docs.google.com/spreadsheets/d/1bkja2awVavADRNCw4Wd8yxVUASDZ9yBE7P7jG2zUuOo/edit#gid=0</v>
      </c>
      <c r="AF13" s="583" t="s">
        <v>3553</v>
      </c>
      <c r="AG13" s="591" t="s">
        <v>3487</v>
      </c>
      <c r="AH13" s="591" t="s">
        <v>3487</v>
      </c>
      <c r="AI13" s="592" t="s">
        <v>3668</v>
      </c>
      <c r="AJ13" s="593" t="s">
        <v>3489</v>
      </c>
      <c r="AK13" s="594">
        <v>0.005</v>
      </c>
      <c r="AL13" s="595">
        <v>0.0</v>
      </c>
      <c r="AM13" s="595">
        <v>0.0</v>
      </c>
      <c r="AN13" s="595">
        <v>0.0</v>
      </c>
      <c r="AO13" s="597"/>
    </row>
    <row r="14">
      <c r="L14" s="601"/>
      <c r="X14" s="602"/>
    </row>
    <row r="15">
      <c r="L15" s="601"/>
      <c r="X15" s="602"/>
    </row>
    <row r="16">
      <c r="L16" s="601"/>
      <c r="X16" s="602"/>
    </row>
    <row r="17">
      <c r="L17" s="601"/>
      <c r="X17" s="602"/>
    </row>
    <row r="18">
      <c r="L18" s="601"/>
      <c r="X18" s="602"/>
    </row>
    <row r="19">
      <c r="L19" s="601"/>
      <c r="X19" s="602"/>
    </row>
    <row r="20">
      <c r="L20" s="601"/>
      <c r="X20" s="602"/>
    </row>
    <row r="21">
      <c r="L21" s="601"/>
      <c r="X21" s="602"/>
    </row>
    <row r="22">
      <c r="L22" s="601"/>
      <c r="X22" s="602"/>
    </row>
    <row r="23">
      <c r="L23" s="601"/>
      <c r="X23" s="602"/>
    </row>
    <row r="24">
      <c r="L24" s="601"/>
      <c r="X24" s="602"/>
    </row>
    <row r="25">
      <c r="L25" s="601"/>
      <c r="X25" s="602"/>
    </row>
    <row r="26">
      <c r="L26" s="601"/>
      <c r="X26" s="602"/>
    </row>
    <row r="27">
      <c r="L27" s="601"/>
      <c r="X27" s="602"/>
    </row>
    <row r="28">
      <c r="L28" s="601"/>
      <c r="X28" s="602"/>
    </row>
    <row r="29">
      <c r="L29" s="601"/>
      <c r="X29" s="602"/>
    </row>
    <row r="30">
      <c r="L30" s="601"/>
      <c r="X30" s="602"/>
    </row>
    <row r="31">
      <c r="L31" s="601"/>
      <c r="X31" s="602"/>
    </row>
    <row r="32">
      <c r="L32" s="601"/>
      <c r="X32" s="602"/>
    </row>
    <row r="33">
      <c r="L33" s="601"/>
      <c r="X33" s="602"/>
    </row>
    <row r="34">
      <c r="L34" s="601"/>
      <c r="X34" s="602"/>
    </row>
    <row r="35">
      <c r="L35" s="601"/>
      <c r="X35" s="602"/>
    </row>
    <row r="36">
      <c r="L36" s="601"/>
      <c r="X36" s="602"/>
    </row>
    <row r="37">
      <c r="L37" s="601"/>
      <c r="X37" s="602"/>
    </row>
    <row r="38">
      <c r="L38" s="601"/>
      <c r="X38" s="602"/>
    </row>
    <row r="39">
      <c r="L39" s="601"/>
      <c r="X39" s="602"/>
    </row>
    <row r="40">
      <c r="L40" s="601"/>
      <c r="X40" s="602"/>
    </row>
    <row r="41">
      <c r="L41" s="601"/>
      <c r="X41" s="602"/>
    </row>
    <row r="42">
      <c r="L42" s="601"/>
      <c r="X42" s="602"/>
    </row>
    <row r="43">
      <c r="L43" s="601"/>
      <c r="X43" s="602"/>
    </row>
    <row r="44">
      <c r="L44" s="601"/>
      <c r="X44" s="602"/>
    </row>
    <row r="45">
      <c r="L45" s="601"/>
      <c r="X45" s="602"/>
    </row>
    <row r="46">
      <c r="L46" s="601"/>
      <c r="X46" s="602"/>
    </row>
    <row r="47">
      <c r="L47" s="601"/>
      <c r="X47" s="602"/>
    </row>
    <row r="48">
      <c r="L48" s="601"/>
      <c r="X48" s="602"/>
    </row>
    <row r="49">
      <c r="L49" s="601"/>
      <c r="X49" s="602"/>
    </row>
    <row r="50">
      <c r="L50" s="601"/>
      <c r="X50" s="602"/>
    </row>
    <row r="51">
      <c r="L51" s="601"/>
      <c r="X51" s="602"/>
    </row>
    <row r="52">
      <c r="L52" s="601"/>
      <c r="X52" s="602"/>
    </row>
    <row r="53">
      <c r="L53" s="601"/>
      <c r="X53" s="602"/>
    </row>
    <row r="54">
      <c r="L54" s="601"/>
      <c r="X54" s="602"/>
    </row>
    <row r="55">
      <c r="L55" s="601"/>
      <c r="X55" s="602"/>
    </row>
    <row r="56">
      <c r="L56" s="601"/>
      <c r="X56" s="602"/>
    </row>
    <row r="57">
      <c r="L57" s="601"/>
      <c r="X57" s="602"/>
    </row>
    <row r="58">
      <c r="L58" s="601"/>
      <c r="X58" s="602"/>
    </row>
    <row r="59">
      <c r="L59" s="601"/>
      <c r="X59" s="602"/>
    </row>
    <row r="60">
      <c r="L60" s="601"/>
      <c r="X60" s="602"/>
    </row>
    <row r="61">
      <c r="L61" s="601"/>
      <c r="X61" s="602"/>
    </row>
    <row r="62">
      <c r="L62" s="601"/>
      <c r="X62" s="602"/>
    </row>
    <row r="63">
      <c r="L63" s="601"/>
      <c r="X63" s="602"/>
    </row>
    <row r="64">
      <c r="L64" s="601"/>
      <c r="X64" s="602"/>
    </row>
    <row r="65">
      <c r="L65" s="601"/>
      <c r="X65" s="602"/>
    </row>
    <row r="66">
      <c r="L66" s="601"/>
      <c r="X66" s="602"/>
    </row>
    <row r="67">
      <c r="L67" s="601"/>
      <c r="X67" s="602"/>
    </row>
    <row r="68">
      <c r="L68" s="601"/>
      <c r="X68" s="602"/>
    </row>
    <row r="69">
      <c r="L69" s="601"/>
      <c r="X69" s="602"/>
    </row>
    <row r="70">
      <c r="L70" s="601"/>
      <c r="X70" s="602"/>
    </row>
    <row r="71">
      <c r="L71" s="601"/>
      <c r="X71" s="602"/>
    </row>
    <row r="72">
      <c r="L72" s="601"/>
      <c r="X72" s="602"/>
    </row>
    <row r="73">
      <c r="L73" s="601"/>
      <c r="X73" s="602"/>
    </row>
    <row r="74">
      <c r="L74" s="601"/>
      <c r="X74" s="602"/>
    </row>
    <row r="75">
      <c r="L75" s="601"/>
      <c r="X75" s="602"/>
    </row>
    <row r="76">
      <c r="L76" s="601"/>
      <c r="X76" s="602"/>
    </row>
    <row r="77">
      <c r="L77" s="601"/>
      <c r="X77" s="602"/>
    </row>
    <row r="78">
      <c r="L78" s="601"/>
      <c r="X78" s="602"/>
    </row>
    <row r="79">
      <c r="L79" s="601"/>
      <c r="X79" s="602"/>
    </row>
    <row r="80">
      <c r="L80" s="601"/>
      <c r="X80" s="602"/>
    </row>
    <row r="81">
      <c r="L81" s="601"/>
      <c r="X81" s="602"/>
    </row>
    <row r="82">
      <c r="L82" s="601"/>
      <c r="X82" s="602"/>
    </row>
    <row r="83">
      <c r="L83" s="601"/>
      <c r="X83" s="602"/>
    </row>
    <row r="84">
      <c r="L84" s="601"/>
      <c r="X84" s="602"/>
    </row>
    <row r="85">
      <c r="L85" s="601"/>
      <c r="X85" s="602"/>
    </row>
    <row r="86">
      <c r="L86" s="601"/>
      <c r="X86" s="602"/>
    </row>
    <row r="87">
      <c r="L87" s="601"/>
      <c r="X87" s="602"/>
    </row>
    <row r="88">
      <c r="L88" s="601"/>
      <c r="X88" s="602"/>
    </row>
    <row r="89">
      <c r="L89" s="601"/>
      <c r="X89" s="602"/>
    </row>
    <row r="90">
      <c r="L90" s="601"/>
      <c r="X90" s="602"/>
    </row>
    <row r="91">
      <c r="L91" s="601"/>
      <c r="X91" s="602"/>
    </row>
    <row r="92">
      <c r="L92" s="601"/>
      <c r="X92" s="602"/>
    </row>
    <row r="93">
      <c r="L93" s="601"/>
      <c r="X93" s="602"/>
    </row>
    <row r="94">
      <c r="L94" s="601"/>
      <c r="X94" s="602"/>
    </row>
    <row r="95">
      <c r="L95" s="601"/>
      <c r="X95" s="602"/>
    </row>
    <row r="96">
      <c r="L96" s="601"/>
      <c r="X96" s="602"/>
    </row>
    <row r="97">
      <c r="L97" s="601"/>
      <c r="X97" s="602"/>
    </row>
    <row r="98">
      <c r="L98" s="601"/>
      <c r="X98" s="602"/>
    </row>
    <row r="99">
      <c r="L99" s="601"/>
      <c r="X99" s="602"/>
    </row>
    <row r="100">
      <c r="L100" s="601"/>
      <c r="X100" s="602"/>
    </row>
    <row r="101">
      <c r="L101" s="601"/>
      <c r="X101" s="602"/>
    </row>
    <row r="102">
      <c r="L102" s="601"/>
      <c r="X102" s="602"/>
    </row>
    <row r="103">
      <c r="L103" s="601"/>
      <c r="X103" s="602"/>
    </row>
    <row r="104">
      <c r="L104" s="601"/>
      <c r="X104" s="602"/>
    </row>
    <row r="105">
      <c r="L105" s="601"/>
      <c r="X105" s="602"/>
    </row>
    <row r="106">
      <c r="L106" s="601"/>
      <c r="X106" s="602"/>
    </row>
    <row r="107">
      <c r="L107" s="601"/>
      <c r="X107" s="602"/>
    </row>
    <row r="108">
      <c r="L108" s="601"/>
      <c r="X108" s="602"/>
    </row>
    <row r="109">
      <c r="L109" s="601"/>
      <c r="X109" s="602"/>
    </row>
    <row r="110">
      <c r="L110" s="601"/>
      <c r="X110" s="602"/>
    </row>
    <row r="111">
      <c r="L111" s="601"/>
      <c r="X111" s="602"/>
    </row>
    <row r="112">
      <c r="L112" s="601"/>
      <c r="X112" s="602"/>
    </row>
    <row r="113">
      <c r="L113" s="601"/>
      <c r="X113" s="602"/>
    </row>
    <row r="114">
      <c r="L114" s="601"/>
      <c r="X114" s="602"/>
    </row>
    <row r="115">
      <c r="L115" s="601"/>
      <c r="X115" s="602"/>
    </row>
    <row r="116">
      <c r="L116" s="601"/>
      <c r="X116" s="602"/>
    </row>
    <row r="117">
      <c r="L117" s="601"/>
      <c r="X117" s="602"/>
    </row>
    <row r="118">
      <c r="L118" s="601"/>
      <c r="X118" s="602"/>
    </row>
    <row r="119">
      <c r="L119" s="601"/>
      <c r="X119" s="602"/>
    </row>
    <row r="120">
      <c r="L120" s="601"/>
      <c r="X120" s="602"/>
    </row>
    <row r="121">
      <c r="L121" s="601"/>
      <c r="X121" s="602"/>
    </row>
    <row r="122">
      <c r="L122" s="601"/>
      <c r="X122" s="602"/>
    </row>
    <row r="123">
      <c r="L123" s="601"/>
      <c r="X123" s="602"/>
    </row>
    <row r="124">
      <c r="L124" s="601"/>
      <c r="X124" s="602"/>
    </row>
    <row r="125">
      <c r="L125" s="601"/>
      <c r="X125" s="602"/>
    </row>
    <row r="126">
      <c r="L126" s="601"/>
      <c r="X126" s="602"/>
    </row>
    <row r="127">
      <c r="L127" s="601"/>
      <c r="X127" s="602"/>
    </row>
    <row r="128">
      <c r="L128" s="601"/>
      <c r="X128" s="602"/>
    </row>
    <row r="129">
      <c r="L129" s="601"/>
      <c r="X129" s="602"/>
    </row>
    <row r="130">
      <c r="L130" s="601"/>
      <c r="X130" s="602"/>
    </row>
    <row r="131">
      <c r="L131" s="601"/>
      <c r="X131" s="602"/>
    </row>
    <row r="132">
      <c r="L132" s="601"/>
      <c r="X132" s="602"/>
    </row>
    <row r="133">
      <c r="L133" s="601"/>
      <c r="X133" s="602"/>
    </row>
    <row r="134">
      <c r="L134" s="601"/>
      <c r="X134" s="602"/>
    </row>
    <row r="135">
      <c r="L135" s="601"/>
      <c r="X135" s="602"/>
    </row>
    <row r="136">
      <c r="L136" s="601"/>
      <c r="X136" s="602"/>
    </row>
    <row r="137">
      <c r="L137" s="601"/>
      <c r="X137" s="602"/>
    </row>
    <row r="138">
      <c r="L138" s="601"/>
      <c r="X138" s="602"/>
    </row>
    <row r="139">
      <c r="L139" s="601"/>
      <c r="X139" s="602"/>
    </row>
    <row r="140">
      <c r="L140" s="601"/>
      <c r="X140" s="602"/>
    </row>
    <row r="141">
      <c r="L141" s="601"/>
      <c r="X141" s="602"/>
    </row>
    <row r="142">
      <c r="L142" s="601"/>
      <c r="X142" s="602"/>
    </row>
    <row r="143">
      <c r="L143" s="601"/>
      <c r="X143" s="602"/>
    </row>
    <row r="144">
      <c r="L144" s="601"/>
      <c r="X144" s="602"/>
    </row>
    <row r="145">
      <c r="L145" s="601"/>
      <c r="X145" s="602"/>
    </row>
    <row r="146">
      <c r="L146" s="601"/>
      <c r="X146" s="602"/>
    </row>
    <row r="147">
      <c r="L147" s="601"/>
      <c r="X147" s="602"/>
    </row>
    <row r="148">
      <c r="L148" s="601"/>
      <c r="X148" s="602"/>
    </row>
    <row r="149">
      <c r="L149" s="601"/>
      <c r="X149" s="602"/>
    </row>
    <row r="150">
      <c r="L150" s="601"/>
      <c r="X150" s="602"/>
    </row>
    <row r="151">
      <c r="L151" s="601"/>
      <c r="X151" s="602"/>
    </row>
    <row r="152">
      <c r="L152" s="601"/>
      <c r="X152" s="602"/>
    </row>
    <row r="153">
      <c r="L153" s="601"/>
      <c r="X153" s="602"/>
    </row>
    <row r="154">
      <c r="L154" s="601"/>
      <c r="X154" s="602"/>
    </row>
    <row r="155">
      <c r="L155" s="601"/>
      <c r="X155" s="602"/>
    </row>
    <row r="156">
      <c r="L156" s="601"/>
      <c r="X156" s="602"/>
    </row>
    <row r="157">
      <c r="L157" s="601"/>
      <c r="X157" s="602"/>
    </row>
    <row r="158">
      <c r="L158" s="601"/>
      <c r="X158" s="602"/>
    </row>
    <row r="159">
      <c r="L159" s="601"/>
      <c r="X159" s="602"/>
    </row>
    <row r="160">
      <c r="L160" s="601"/>
      <c r="X160" s="602"/>
    </row>
    <row r="161">
      <c r="L161" s="601"/>
      <c r="X161" s="602"/>
    </row>
    <row r="162">
      <c r="L162" s="601"/>
      <c r="X162" s="602"/>
    </row>
    <row r="163">
      <c r="L163" s="601"/>
      <c r="X163" s="602"/>
    </row>
    <row r="164">
      <c r="L164" s="601"/>
      <c r="X164" s="602"/>
    </row>
    <row r="165">
      <c r="L165" s="601"/>
      <c r="X165" s="602"/>
    </row>
    <row r="166">
      <c r="L166" s="601"/>
      <c r="X166" s="602"/>
    </row>
    <row r="167">
      <c r="L167" s="601"/>
      <c r="X167" s="602"/>
    </row>
    <row r="168">
      <c r="L168" s="601"/>
      <c r="X168" s="602"/>
    </row>
    <row r="169">
      <c r="L169" s="601"/>
      <c r="X169" s="602"/>
    </row>
    <row r="170">
      <c r="L170" s="601"/>
      <c r="X170" s="602"/>
    </row>
    <row r="171">
      <c r="L171" s="601"/>
      <c r="X171" s="602"/>
    </row>
    <row r="172">
      <c r="L172" s="601"/>
      <c r="X172" s="602"/>
    </row>
    <row r="173">
      <c r="L173" s="601"/>
      <c r="X173" s="602"/>
    </row>
    <row r="174">
      <c r="L174" s="601"/>
      <c r="X174" s="602"/>
    </row>
    <row r="175">
      <c r="L175" s="601"/>
      <c r="X175" s="602"/>
    </row>
    <row r="176">
      <c r="L176" s="601"/>
      <c r="X176" s="602"/>
    </row>
    <row r="177">
      <c r="L177" s="601"/>
      <c r="X177" s="602"/>
    </row>
    <row r="178">
      <c r="L178" s="601"/>
      <c r="X178" s="602"/>
    </row>
    <row r="179">
      <c r="L179" s="601"/>
      <c r="X179" s="602"/>
    </row>
    <row r="180">
      <c r="L180" s="601"/>
      <c r="X180" s="602"/>
    </row>
    <row r="181">
      <c r="L181" s="601"/>
      <c r="X181" s="602"/>
    </row>
    <row r="182">
      <c r="L182" s="601"/>
      <c r="X182" s="602"/>
    </row>
    <row r="183">
      <c r="L183" s="601"/>
      <c r="X183" s="602"/>
    </row>
    <row r="184">
      <c r="L184" s="601"/>
      <c r="X184" s="602"/>
    </row>
    <row r="185">
      <c r="L185" s="601"/>
      <c r="X185" s="602"/>
    </row>
    <row r="186">
      <c r="L186" s="601"/>
      <c r="X186" s="602"/>
    </row>
    <row r="187">
      <c r="L187" s="601"/>
      <c r="X187" s="602"/>
    </row>
    <row r="188">
      <c r="L188" s="601"/>
      <c r="X188" s="602"/>
    </row>
    <row r="189">
      <c r="L189" s="601"/>
      <c r="X189" s="602"/>
    </row>
    <row r="190">
      <c r="L190" s="601"/>
      <c r="X190" s="602"/>
    </row>
    <row r="191">
      <c r="L191" s="601"/>
      <c r="X191" s="602"/>
    </row>
    <row r="192">
      <c r="L192" s="601"/>
      <c r="X192" s="602"/>
    </row>
    <row r="193">
      <c r="L193" s="601"/>
      <c r="X193" s="602"/>
    </row>
    <row r="194">
      <c r="L194" s="601"/>
      <c r="X194" s="602"/>
    </row>
    <row r="195">
      <c r="L195" s="601"/>
      <c r="X195" s="602"/>
    </row>
    <row r="196">
      <c r="L196" s="601"/>
      <c r="X196" s="602"/>
    </row>
    <row r="197">
      <c r="L197" s="601"/>
      <c r="X197" s="602"/>
    </row>
    <row r="198">
      <c r="L198" s="601"/>
      <c r="X198" s="602"/>
    </row>
    <row r="199">
      <c r="L199" s="601"/>
      <c r="X199" s="602"/>
    </row>
    <row r="200">
      <c r="L200" s="601"/>
      <c r="X200" s="602"/>
    </row>
    <row r="201">
      <c r="L201" s="601"/>
      <c r="X201" s="602"/>
    </row>
    <row r="202">
      <c r="L202" s="601"/>
      <c r="X202" s="602"/>
    </row>
    <row r="203">
      <c r="L203" s="601"/>
      <c r="X203" s="602"/>
    </row>
    <row r="204">
      <c r="L204" s="601"/>
      <c r="X204" s="602"/>
    </row>
    <row r="205">
      <c r="L205" s="601"/>
      <c r="X205" s="602"/>
    </row>
    <row r="206">
      <c r="L206" s="601"/>
      <c r="X206" s="602"/>
    </row>
    <row r="207">
      <c r="L207" s="601"/>
      <c r="X207" s="602"/>
    </row>
    <row r="208">
      <c r="L208" s="601"/>
      <c r="X208" s="602"/>
    </row>
    <row r="209">
      <c r="L209" s="601"/>
      <c r="X209" s="602"/>
    </row>
    <row r="210">
      <c r="L210" s="601"/>
      <c r="X210" s="602"/>
    </row>
    <row r="211">
      <c r="L211" s="601"/>
      <c r="X211" s="602"/>
    </row>
    <row r="212">
      <c r="L212" s="601"/>
      <c r="X212" s="602"/>
    </row>
    <row r="213">
      <c r="L213" s="601"/>
      <c r="X213" s="602"/>
    </row>
    <row r="214">
      <c r="L214" s="601"/>
      <c r="X214" s="602"/>
    </row>
    <row r="215">
      <c r="L215" s="601"/>
      <c r="X215" s="602"/>
    </row>
    <row r="216">
      <c r="L216" s="601"/>
      <c r="X216" s="602"/>
    </row>
    <row r="217">
      <c r="L217" s="601"/>
      <c r="X217" s="602"/>
    </row>
    <row r="218">
      <c r="L218" s="601"/>
      <c r="X218" s="602"/>
    </row>
    <row r="219">
      <c r="L219" s="601"/>
      <c r="X219" s="602"/>
    </row>
    <row r="220">
      <c r="L220" s="601"/>
      <c r="X220" s="602"/>
    </row>
    <row r="221">
      <c r="L221" s="601"/>
      <c r="X221" s="602"/>
    </row>
    <row r="222">
      <c r="L222" s="601"/>
      <c r="X222" s="602"/>
    </row>
    <row r="223">
      <c r="L223" s="601"/>
      <c r="X223" s="602"/>
    </row>
    <row r="224">
      <c r="L224" s="601"/>
      <c r="X224" s="602"/>
    </row>
    <row r="225">
      <c r="L225" s="601"/>
      <c r="X225" s="602"/>
    </row>
    <row r="226">
      <c r="L226" s="601"/>
      <c r="X226" s="602"/>
    </row>
    <row r="227">
      <c r="L227" s="601"/>
      <c r="X227" s="602"/>
    </row>
    <row r="228">
      <c r="L228" s="601"/>
      <c r="X228" s="602"/>
    </row>
    <row r="229">
      <c r="L229" s="601"/>
      <c r="X229" s="602"/>
    </row>
    <row r="230">
      <c r="L230" s="601"/>
      <c r="X230" s="602"/>
    </row>
    <row r="231">
      <c r="L231" s="601"/>
      <c r="X231" s="602"/>
    </row>
    <row r="232">
      <c r="L232" s="601"/>
      <c r="X232" s="602"/>
    </row>
    <row r="233">
      <c r="L233" s="601"/>
      <c r="X233" s="602"/>
    </row>
    <row r="234">
      <c r="L234" s="601"/>
      <c r="X234" s="602"/>
    </row>
    <row r="235">
      <c r="L235" s="601"/>
      <c r="X235" s="602"/>
    </row>
    <row r="236">
      <c r="L236" s="601"/>
      <c r="X236" s="602"/>
    </row>
    <row r="237">
      <c r="L237" s="601"/>
      <c r="X237" s="602"/>
    </row>
    <row r="238">
      <c r="L238" s="601"/>
      <c r="X238" s="602"/>
    </row>
    <row r="239">
      <c r="L239" s="601"/>
      <c r="X239" s="602"/>
    </row>
    <row r="240">
      <c r="L240" s="601"/>
      <c r="X240" s="602"/>
    </row>
    <row r="241">
      <c r="L241" s="601"/>
      <c r="X241" s="602"/>
    </row>
    <row r="242">
      <c r="L242" s="601"/>
      <c r="X242" s="602"/>
    </row>
    <row r="243">
      <c r="L243" s="601"/>
      <c r="X243" s="602"/>
    </row>
    <row r="244">
      <c r="L244" s="601"/>
      <c r="X244" s="602"/>
    </row>
    <row r="245">
      <c r="L245" s="601"/>
      <c r="X245" s="602"/>
    </row>
    <row r="246">
      <c r="L246" s="601"/>
      <c r="X246" s="602"/>
    </row>
    <row r="247">
      <c r="L247" s="601"/>
      <c r="X247" s="602"/>
    </row>
    <row r="248">
      <c r="L248" s="601"/>
      <c r="X248" s="602"/>
    </row>
    <row r="249">
      <c r="L249" s="601"/>
      <c r="X249" s="602"/>
    </row>
    <row r="250">
      <c r="L250" s="601"/>
      <c r="X250" s="602"/>
    </row>
    <row r="251">
      <c r="L251" s="601"/>
      <c r="X251" s="602"/>
    </row>
    <row r="252">
      <c r="L252" s="601"/>
      <c r="X252" s="602"/>
    </row>
    <row r="253">
      <c r="L253" s="601"/>
      <c r="X253" s="602"/>
    </row>
    <row r="254">
      <c r="L254" s="601"/>
      <c r="X254" s="602"/>
    </row>
    <row r="255">
      <c r="L255" s="601"/>
      <c r="X255" s="602"/>
    </row>
    <row r="256">
      <c r="L256" s="601"/>
      <c r="X256" s="602"/>
    </row>
    <row r="257">
      <c r="L257" s="601"/>
      <c r="X257" s="602"/>
    </row>
    <row r="258">
      <c r="L258" s="601"/>
      <c r="X258" s="602"/>
    </row>
    <row r="259">
      <c r="L259" s="601"/>
      <c r="X259" s="602"/>
    </row>
    <row r="260">
      <c r="L260" s="601"/>
      <c r="X260" s="602"/>
    </row>
    <row r="261">
      <c r="L261" s="601"/>
      <c r="X261" s="602"/>
    </row>
    <row r="262">
      <c r="L262" s="601"/>
      <c r="X262" s="602"/>
    </row>
    <row r="263">
      <c r="L263" s="601"/>
      <c r="X263" s="602"/>
    </row>
    <row r="264">
      <c r="L264" s="601"/>
      <c r="X264" s="602"/>
    </row>
    <row r="265">
      <c r="L265" s="601"/>
      <c r="X265" s="602"/>
    </row>
    <row r="266">
      <c r="L266" s="601"/>
      <c r="X266" s="602"/>
    </row>
    <row r="267">
      <c r="L267" s="601"/>
      <c r="X267" s="602"/>
    </row>
    <row r="268">
      <c r="L268" s="601"/>
      <c r="X268" s="602"/>
    </row>
    <row r="269">
      <c r="L269" s="601"/>
      <c r="X269" s="602"/>
    </row>
    <row r="270">
      <c r="L270" s="601"/>
      <c r="X270" s="602"/>
    </row>
    <row r="271">
      <c r="L271" s="601"/>
      <c r="X271" s="602"/>
    </row>
    <row r="272">
      <c r="L272" s="601"/>
      <c r="X272" s="602"/>
    </row>
    <row r="273">
      <c r="L273" s="601"/>
      <c r="X273" s="602"/>
    </row>
    <row r="274">
      <c r="L274" s="601"/>
      <c r="X274" s="602"/>
    </row>
    <row r="275">
      <c r="L275" s="601"/>
      <c r="X275" s="602"/>
    </row>
    <row r="276">
      <c r="L276" s="601"/>
      <c r="X276" s="602"/>
    </row>
    <row r="277">
      <c r="L277" s="601"/>
      <c r="X277" s="602"/>
    </row>
    <row r="278">
      <c r="L278" s="601"/>
      <c r="X278" s="602"/>
    </row>
    <row r="279">
      <c r="L279" s="601"/>
      <c r="X279" s="602"/>
    </row>
    <row r="280">
      <c r="L280" s="601"/>
      <c r="X280" s="602"/>
    </row>
    <row r="281">
      <c r="L281" s="601"/>
      <c r="X281" s="602"/>
    </row>
    <row r="282">
      <c r="L282" s="601"/>
      <c r="X282" s="602"/>
    </row>
    <row r="283">
      <c r="L283" s="601"/>
      <c r="X283" s="602"/>
    </row>
    <row r="284">
      <c r="L284" s="601"/>
      <c r="X284" s="602"/>
    </row>
    <row r="285">
      <c r="L285" s="601"/>
      <c r="X285" s="602"/>
    </row>
    <row r="286">
      <c r="L286" s="601"/>
      <c r="X286" s="602"/>
    </row>
    <row r="287">
      <c r="L287" s="601"/>
      <c r="X287" s="602"/>
    </row>
    <row r="288">
      <c r="L288" s="601"/>
      <c r="X288" s="602"/>
    </row>
    <row r="289">
      <c r="L289" s="601"/>
      <c r="X289" s="602"/>
    </row>
    <row r="290">
      <c r="L290" s="601"/>
      <c r="X290" s="602"/>
    </row>
    <row r="291">
      <c r="L291" s="601"/>
      <c r="X291" s="602"/>
    </row>
    <row r="292">
      <c r="L292" s="601"/>
      <c r="X292" s="602"/>
    </row>
    <row r="293">
      <c r="L293" s="601"/>
      <c r="X293" s="602"/>
    </row>
    <row r="294">
      <c r="L294" s="601"/>
      <c r="X294" s="602"/>
    </row>
    <row r="295">
      <c r="L295" s="601"/>
      <c r="X295" s="602"/>
    </row>
    <row r="296">
      <c r="L296" s="601"/>
      <c r="X296" s="602"/>
    </row>
    <row r="297">
      <c r="L297" s="601"/>
      <c r="X297" s="602"/>
    </row>
    <row r="298">
      <c r="L298" s="601"/>
      <c r="X298" s="602"/>
    </row>
    <row r="299">
      <c r="L299" s="601"/>
      <c r="X299" s="602"/>
    </row>
    <row r="300">
      <c r="L300" s="601"/>
      <c r="X300" s="602"/>
    </row>
    <row r="301">
      <c r="L301" s="601"/>
      <c r="X301" s="602"/>
    </row>
    <row r="302">
      <c r="L302" s="601"/>
      <c r="X302" s="602"/>
    </row>
    <row r="303">
      <c r="L303" s="601"/>
      <c r="X303" s="602"/>
    </row>
    <row r="304">
      <c r="L304" s="601"/>
      <c r="X304" s="602"/>
    </row>
    <row r="305">
      <c r="L305" s="601"/>
      <c r="X305" s="602"/>
    </row>
    <row r="306">
      <c r="L306" s="601"/>
      <c r="X306" s="602"/>
    </row>
    <row r="307">
      <c r="L307" s="601"/>
      <c r="X307" s="602"/>
    </row>
    <row r="308">
      <c r="L308" s="601"/>
      <c r="X308" s="602"/>
    </row>
    <row r="309">
      <c r="L309" s="601"/>
      <c r="X309" s="602"/>
    </row>
    <row r="310">
      <c r="L310" s="601"/>
      <c r="X310" s="602"/>
    </row>
    <row r="311">
      <c r="L311" s="601"/>
      <c r="X311" s="602"/>
    </row>
    <row r="312">
      <c r="L312" s="601"/>
      <c r="X312" s="602"/>
    </row>
    <row r="313">
      <c r="L313" s="601"/>
      <c r="X313" s="602"/>
    </row>
    <row r="314">
      <c r="L314" s="601"/>
      <c r="X314" s="602"/>
    </row>
    <row r="315">
      <c r="L315" s="601"/>
      <c r="X315" s="602"/>
    </row>
    <row r="316">
      <c r="L316" s="601"/>
      <c r="X316" s="602"/>
    </row>
    <row r="317">
      <c r="L317" s="601"/>
      <c r="X317" s="602"/>
    </row>
    <row r="318">
      <c r="L318" s="601"/>
      <c r="X318" s="602"/>
    </row>
    <row r="319">
      <c r="L319" s="601"/>
      <c r="X319" s="602"/>
    </row>
    <row r="320">
      <c r="L320" s="601"/>
      <c r="X320" s="602"/>
    </row>
    <row r="321">
      <c r="L321" s="601"/>
      <c r="X321" s="602"/>
    </row>
    <row r="322">
      <c r="L322" s="601"/>
      <c r="X322" s="602"/>
    </row>
    <row r="323">
      <c r="L323" s="601"/>
      <c r="X323" s="602"/>
    </row>
    <row r="324">
      <c r="L324" s="601"/>
      <c r="X324" s="602"/>
    </row>
    <row r="325">
      <c r="L325" s="601"/>
      <c r="X325" s="602"/>
    </row>
    <row r="326">
      <c r="L326" s="601"/>
      <c r="X326" s="602"/>
    </row>
    <row r="327">
      <c r="L327" s="601"/>
      <c r="X327" s="602"/>
    </row>
    <row r="328">
      <c r="L328" s="601"/>
      <c r="X328" s="602"/>
    </row>
    <row r="329">
      <c r="L329" s="601"/>
      <c r="X329" s="602"/>
    </row>
    <row r="330">
      <c r="L330" s="601"/>
      <c r="X330" s="602"/>
    </row>
    <row r="331">
      <c r="L331" s="601"/>
      <c r="X331" s="602"/>
    </row>
    <row r="332">
      <c r="L332" s="601"/>
      <c r="X332" s="602"/>
    </row>
    <row r="333">
      <c r="L333" s="601"/>
      <c r="X333" s="602"/>
    </row>
    <row r="334">
      <c r="L334" s="601"/>
      <c r="X334" s="602"/>
    </row>
    <row r="335">
      <c r="L335" s="601"/>
      <c r="X335" s="602"/>
    </row>
    <row r="336">
      <c r="L336" s="601"/>
      <c r="X336" s="602"/>
    </row>
    <row r="337">
      <c r="L337" s="601"/>
      <c r="X337" s="602"/>
    </row>
    <row r="338">
      <c r="L338" s="601"/>
      <c r="X338" s="602"/>
    </row>
    <row r="339">
      <c r="L339" s="601"/>
      <c r="X339" s="602"/>
    </row>
    <row r="340">
      <c r="L340" s="601"/>
      <c r="X340" s="602"/>
    </row>
    <row r="341">
      <c r="L341" s="601"/>
      <c r="X341" s="602"/>
    </row>
    <row r="342">
      <c r="L342" s="601"/>
      <c r="X342" s="602"/>
    </row>
    <row r="343">
      <c r="L343" s="601"/>
      <c r="X343" s="602"/>
    </row>
    <row r="344">
      <c r="L344" s="601"/>
      <c r="X344" s="602"/>
    </row>
    <row r="345">
      <c r="L345" s="601"/>
      <c r="X345" s="602"/>
    </row>
    <row r="346">
      <c r="L346" s="601"/>
      <c r="X346" s="602"/>
    </row>
    <row r="347">
      <c r="L347" s="601"/>
      <c r="X347" s="602"/>
    </row>
    <row r="348">
      <c r="L348" s="601"/>
      <c r="X348" s="602"/>
    </row>
    <row r="349">
      <c r="L349" s="601"/>
      <c r="X349" s="602"/>
    </row>
    <row r="350">
      <c r="L350" s="601"/>
      <c r="X350" s="602"/>
    </row>
    <row r="351">
      <c r="L351" s="601"/>
      <c r="X351" s="602"/>
    </row>
    <row r="352">
      <c r="L352" s="601"/>
      <c r="X352" s="602"/>
    </row>
    <row r="353">
      <c r="L353" s="601"/>
      <c r="X353" s="602"/>
    </row>
    <row r="354">
      <c r="L354" s="601"/>
      <c r="X354" s="602"/>
    </row>
    <row r="355">
      <c r="L355" s="601"/>
      <c r="X355" s="602"/>
    </row>
    <row r="356">
      <c r="L356" s="601"/>
      <c r="X356" s="602"/>
    </row>
    <row r="357">
      <c r="L357" s="601"/>
      <c r="X357" s="602"/>
    </row>
    <row r="358">
      <c r="L358" s="601"/>
      <c r="X358" s="602"/>
    </row>
    <row r="359">
      <c r="L359" s="601"/>
      <c r="X359" s="602"/>
    </row>
    <row r="360">
      <c r="L360" s="601"/>
      <c r="X360" s="602"/>
    </row>
    <row r="361">
      <c r="L361" s="601"/>
      <c r="X361" s="602"/>
    </row>
    <row r="362">
      <c r="L362" s="601"/>
      <c r="X362" s="602"/>
    </row>
    <row r="363">
      <c r="L363" s="601"/>
      <c r="X363" s="602"/>
    </row>
    <row r="364">
      <c r="L364" s="601"/>
      <c r="X364" s="602"/>
    </row>
    <row r="365">
      <c r="L365" s="601"/>
      <c r="X365" s="602"/>
    </row>
    <row r="366">
      <c r="L366" s="601"/>
      <c r="X366" s="602"/>
    </row>
    <row r="367">
      <c r="L367" s="601"/>
      <c r="X367" s="602"/>
    </row>
    <row r="368">
      <c r="L368" s="601"/>
      <c r="X368" s="602"/>
    </row>
    <row r="369">
      <c r="L369" s="601"/>
      <c r="X369" s="602"/>
    </row>
    <row r="370">
      <c r="L370" s="601"/>
      <c r="X370" s="602"/>
    </row>
    <row r="371">
      <c r="L371" s="601"/>
      <c r="X371" s="602"/>
    </row>
    <row r="372">
      <c r="L372" s="601"/>
      <c r="X372" s="602"/>
    </row>
    <row r="373">
      <c r="L373" s="601"/>
      <c r="X373" s="602"/>
    </row>
    <row r="374">
      <c r="L374" s="601"/>
      <c r="X374" s="602"/>
    </row>
    <row r="375">
      <c r="L375" s="601"/>
      <c r="X375" s="602"/>
    </row>
    <row r="376">
      <c r="L376" s="601"/>
      <c r="X376" s="602"/>
    </row>
    <row r="377">
      <c r="L377" s="601"/>
      <c r="X377" s="602"/>
    </row>
    <row r="378">
      <c r="L378" s="601"/>
      <c r="X378" s="602"/>
    </row>
    <row r="379">
      <c r="L379" s="601"/>
      <c r="X379" s="602"/>
    </row>
    <row r="380">
      <c r="L380" s="601"/>
      <c r="X380" s="602"/>
    </row>
    <row r="381">
      <c r="L381" s="601"/>
      <c r="X381" s="602"/>
    </row>
    <row r="382">
      <c r="L382" s="601"/>
      <c r="X382" s="602"/>
    </row>
    <row r="383">
      <c r="L383" s="601"/>
      <c r="X383" s="602"/>
    </row>
    <row r="384">
      <c r="L384" s="601"/>
      <c r="X384" s="602"/>
    </row>
    <row r="385">
      <c r="L385" s="601"/>
      <c r="X385" s="602"/>
    </row>
    <row r="386">
      <c r="L386" s="601"/>
      <c r="X386" s="602"/>
    </row>
    <row r="387">
      <c r="L387" s="601"/>
      <c r="X387" s="602"/>
    </row>
    <row r="388">
      <c r="L388" s="601"/>
      <c r="X388" s="602"/>
    </row>
    <row r="389">
      <c r="L389" s="601"/>
      <c r="X389" s="602"/>
    </row>
    <row r="390">
      <c r="L390" s="601"/>
      <c r="X390" s="602"/>
    </row>
    <row r="391">
      <c r="L391" s="601"/>
      <c r="X391" s="602"/>
    </row>
    <row r="392">
      <c r="L392" s="601"/>
      <c r="X392" s="602"/>
    </row>
    <row r="393">
      <c r="L393" s="601"/>
      <c r="X393" s="602"/>
    </row>
    <row r="394">
      <c r="L394" s="601"/>
      <c r="X394" s="602"/>
    </row>
    <row r="395">
      <c r="L395" s="601"/>
      <c r="X395" s="602"/>
    </row>
    <row r="396">
      <c r="L396" s="601"/>
      <c r="X396" s="602"/>
    </row>
    <row r="397">
      <c r="L397" s="601"/>
      <c r="X397" s="602"/>
    </row>
    <row r="398">
      <c r="L398" s="601"/>
      <c r="X398" s="602"/>
    </row>
    <row r="399">
      <c r="L399" s="601"/>
      <c r="X399" s="602"/>
    </row>
    <row r="400">
      <c r="L400" s="601"/>
      <c r="X400" s="602"/>
    </row>
    <row r="401">
      <c r="L401" s="601"/>
      <c r="X401" s="602"/>
    </row>
    <row r="402">
      <c r="L402" s="601"/>
      <c r="X402" s="602"/>
    </row>
    <row r="403">
      <c r="L403" s="601"/>
      <c r="X403" s="602"/>
    </row>
    <row r="404">
      <c r="L404" s="601"/>
      <c r="X404" s="602"/>
    </row>
    <row r="405">
      <c r="L405" s="601"/>
      <c r="X405" s="602"/>
    </row>
    <row r="406">
      <c r="L406" s="601"/>
      <c r="X406" s="602"/>
    </row>
    <row r="407">
      <c r="L407" s="601"/>
      <c r="X407" s="602"/>
    </row>
    <row r="408">
      <c r="L408" s="601"/>
      <c r="X408" s="602"/>
    </row>
    <row r="409">
      <c r="L409" s="601"/>
      <c r="X409" s="602"/>
    </row>
    <row r="410">
      <c r="L410" s="601"/>
      <c r="X410" s="602"/>
    </row>
    <row r="411">
      <c r="L411" s="601"/>
      <c r="X411" s="602"/>
    </row>
    <row r="412">
      <c r="L412" s="601"/>
      <c r="X412" s="602"/>
    </row>
    <row r="413">
      <c r="L413" s="601"/>
      <c r="X413" s="602"/>
    </row>
    <row r="414">
      <c r="L414" s="601"/>
      <c r="X414" s="602"/>
    </row>
    <row r="415">
      <c r="L415" s="601"/>
      <c r="X415" s="602"/>
    </row>
    <row r="416">
      <c r="L416" s="601"/>
      <c r="X416" s="602"/>
    </row>
    <row r="417">
      <c r="L417" s="601"/>
      <c r="X417" s="602"/>
    </row>
    <row r="418">
      <c r="L418" s="601"/>
      <c r="X418" s="602"/>
    </row>
    <row r="419">
      <c r="L419" s="601"/>
      <c r="X419" s="602"/>
    </row>
    <row r="420">
      <c r="L420" s="601"/>
      <c r="X420" s="602"/>
    </row>
    <row r="421">
      <c r="L421" s="601"/>
      <c r="X421" s="602"/>
    </row>
    <row r="422">
      <c r="L422" s="601"/>
      <c r="X422" s="602"/>
    </row>
    <row r="423">
      <c r="L423" s="601"/>
      <c r="X423" s="602"/>
    </row>
    <row r="424">
      <c r="L424" s="601"/>
      <c r="X424" s="602"/>
    </row>
    <row r="425">
      <c r="L425" s="601"/>
      <c r="X425" s="602"/>
    </row>
    <row r="426">
      <c r="L426" s="601"/>
      <c r="X426" s="602"/>
    </row>
    <row r="427">
      <c r="L427" s="601"/>
      <c r="X427" s="602"/>
    </row>
    <row r="428">
      <c r="L428" s="601"/>
      <c r="X428" s="602"/>
    </row>
    <row r="429">
      <c r="L429" s="601"/>
      <c r="X429" s="602"/>
    </row>
    <row r="430">
      <c r="L430" s="601"/>
      <c r="X430" s="602"/>
    </row>
    <row r="431">
      <c r="L431" s="601"/>
      <c r="X431" s="602"/>
    </row>
    <row r="432">
      <c r="L432" s="601"/>
      <c r="X432" s="602"/>
    </row>
    <row r="433">
      <c r="L433" s="601"/>
      <c r="X433" s="602"/>
    </row>
    <row r="434">
      <c r="L434" s="601"/>
      <c r="X434" s="602"/>
    </row>
    <row r="435">
      <c r="L435" s="601"/>
      <c r="X435" s="602"/>
    </row>
    <row r="436">
      <c r="L436" s="601"/>
      <c r="X436" s="602"/>
    </row>
    <row r="437">
      <c r="L437" s="601"/>
      <c r="X437" s="602"/>
    </row>
    <row r="438">
      <c r="L438" s="601"/>
      <c r="X438" s="602"/>
    </row>
    <row r="439">
      <c r="L439" s="601"/>
      <c r="X439" s="602"/>
    </row>
    <row r="440">
      <c r="L440" s="601"/>
      <c r="X440" s="602"/>
    </row>
    <row r="441">
      <c r="L441" s="601"/>
      <c r="X441" s="602"/>
    </row>
    <row r="442">
      <c r="L442" s="601"/>
      <c r="X442" s="602"/>
    </row>
    <row r="443">
      <c r="L443" s="601"/>
      <c r="X443" s="602"/>
    </row>
    <row r="444">
      <c r="L444" s="601"/>
      <c r="X444" s="602"/>
    </row>
    <row r="445">
      <c r="L445" s="601"/>
      <c r="X445" s="602"/>
    </row>
    <row r="446">
      <c r="L446" s="601"/>
      <c r="X446" s="602"/>
    </row>
    <row r="447">
      <c r="L447" s="601"/>
      <c r="X447" s="602"/>
    </row>
    <row r="448">
      <c r="L448" s="601"/>
      <c r="X448" s="602"/>
    </row>
    <row r="449">
      <c r="L449" s="601"/>
      <c r="X449" s="602"/>
    </row>
    <row r="450">
      <c r="L450" s="601"/>
      <c r="X450" s="602"/>
    </row>
    <row r="451">
      <c r="L451" s="601"/>
      <c r="X451" s="602"/>
    </row>
    <row r="452">
      <c r="L452" s="601"/>
      <c r="X452" s="602"/>
    </row>
    <row r="453">
      <c r="L453" s="601"/>
      <c r="X453" s="602"/>
    </row>
    <row r="454">
      <c r="L454" s="601"/>
      <c r="X454" s="602"/>
    </row>
    <row r="455">
      <c r="L455" s="601"/>
      <c r="X455" s="602"/>
    </row>
    <row r="456">
      <c r="L456" s="601"/>
      <c r="X456" s="602"/>
    </row>
    <row r="457">
      <c r="L457" s="601"/>
      <c r="X457" s="602"/>
    </row>
    <row r="458">
      <c r="L458" s="601"/>
      <c r="X458" s="602"/>
    </row>
    <row r="459">
      <c r="L459" s="601"/>
      <c r="X459" s="602"/>
    </row>
    <row r="460">
      <c r="L460" s="601"/>
      <c r="X460" s="602"/>
    </row>
    <row r="461">
      <c r="L461" s="601"/>
      <c r="X461" s="602"/>
    </row>
    <row r="462">
      <c r="L462" s="601"/>
      <c r="X462" s="602"/>
    </row>
    <row r="463">
      <c r="L463" s="601"/>
      <c r="X463" s="602"/>
    </row>
    <row r="464">
      <c r="L464" s="601"/>
      <c r="X464" s="602"/>
    </row>
    <row r="465">
      <c r="L465" s="601"/>
      <c r="X465" s="602"/>
    </row>
    <row r="466">
      <c r="L466" s="601"/>
      <c r="X466" s="602"/>
    </row>
    <row r="467">
      <c r="L467" s="601"/>
      <c r="X467" s="602"/>
    </row>
    <row r="468">
      <c r="L468" s="601"/>
      <c r="X468" s="602"/>
    </row>
    <row r="469">
      <c r="L469" s="601"/>
      <c r="X469" s="602"/>
    </row>
    <row r="470">
      <c r="L470" s="601"/>
      <c r="X470" s="602"/>
    </row>
    <row r="471">
      <c r="L471" s="601"/>
      <c r="X471" s="602"/>
    </row>
    <row r="472">
      <c r="L472" s="601"/>
      <c r="X472" s="602"/>
    </row>
    <row r="473">
      <c r="L473" s="601"/>
      <c r="X473" s="602"/>
    </row>
    <row r="474">
      <c r="L474" s="601"/>
      <c r="X474" s="602"/>
    </row>
    <row r="475">
      <c r="L475" s="601"/>
      <c r="X475" s="602"/>
    </row>
    <row r="476">
      <c r="L476" s="601"/>
      <c r="X476" s="602"/>
    </row>
    <row r="477">
      <c r="L477" s="601"/>
      <c r="X477" s="602"/>
    </row>
    <row r="478">
      <c r="L478" s="601"/>
      <c r="X478" s="602"/>
    </row>
    <row r="479">
      <c r="L479" s="601"/>
      <c r="X479" s="602"/>
    </row>
    <row r="480">
      <c r="L480" s="601"/>
      <c r="X480" s="602"/>
    </row>
    <row r="481">
      <c r="L481" s="601"/>
      <c r="X481" s="602"/>
    </row>
    <row r="482">
      <c r="L482" s="601"/>
      <c r="X482" s="602"/>
    </row>
    <row r="483">
      <c r="L483" s="601"/>
      <c r="X483" s="602"/>
    </row>
    <row r="484">
      <c r="L484" s="601"/>
      <c r="X484" s="602"/>
    </row>
    <row r="485">
      <c r="L485" s="601"/>
      <c r="X485" s="602"/>
    </row>
    <row r="486">
      <c r="L486" s="601"/>
      <c r="X486" s="602"/>
    </row>
    <row r="487">
      <c r="L487" s="601"/>
      <c r="X487" s="602"/>
    </row>
    <row r="488">
      <c r="L488" s="601"/>
      <c r="X488" s="602"/>
    </row>
    <row r="489">
      <c r="L489" s="601"/>
      <c r="X489" s="602"/>
    </row>
    <row r="490">
      <c r="L490" s="601"/>
      <c r="X490" s="602"/>
    </row>
    <row r="491">
      <c r="L491" s="601"/>
      <c r="X491" s="602"/>
    </row>
    <row r="492">
      <c r="L492" s="601"/>
      <c r="X492" s="602"/>
    </row>
    <row r="493">
      <c r="L493" s="601"/>
      <c r="X493" s="602"/>
    </row>
    <row r="494">
      <c r="L494" s="601"/>
      <c r="X494" s="602"/>
    </row>
    <row r="495">
      <c r="L495" s="601"/>
      <c r="X495" s="602"/>
    </row>
    <row r="496">
      <c r="L496" s="601"/>
      <c r="X496" s="602"/>
    </row>
    <row r="497">
      <c r="L497" s="601"/>
      <c r="X497" s="602"/>
    </row>
    <row r="498">
      <c r="L498" s="601"/>
      <c r="X498" s="602"/>
    </row>
    <row r="499">
      <c r="L499" s="601"/>
      <c r="X499" s="602"/>
    </row>
    <row r="500">
      <c r="L500" s="601"/>
      <c r="X500" s="602"/>
    </row>
    <row r="501">
      <c r="L501" s="601"/>
      <c r="X501" s="602"/>
    </row>
    <row r="502">
      <c r="L502" s="601"/>
      <c r="X502" s="602"/>
    </row>
    <row r="503">
      <c r="L503" s="601"/>
      <c r="X503" s="602"/>
    </row>
    <row r="504">
      <c r="L504" s="601"/>
      <c r="X504" s="602"/>
    </row>
    <row r="505">
      <c r="L505" s="601"/>
      <c r="X505" s="602"/>
    </row>
    <row r="506">
      <c r="L506" s="601"/>
      <c r="X506" s="602"/>
    </row>
    <row r="507">
      <c r="L507" s="601"/>
      <c r="X507" s="602"/>
    </row>
    <row r="508">
      <c r="L508" s="601"/>
      <c r="X508" s="602"/>
    </row>
    <row r="509">
      <c r="L509" s="601"/>
      <c r="X509" s="602"/>
    </row>
    <row r="510">
      <c r="L510" s="601"/>
      <c r="X510" s="602"/>
    </row>
    <row r="511">
      <c r="L511" s="601"/>
      <c r="X511" s="602"/>
    </row>
    <row r="512">
      <c r="L512" s="601"/>
      <c r="X512" s="602"/>
    </row>
    <row r="513">
      <c r="L513" s="601"/>
      <c r="X513" s="602"/>
    </row>
    <row r="514">
      <c r="L514" s="601"/>
      <c r="X514" s="602"/>
    </row>
    <row r="515">
      <c r="L515" s="601"/>
      <c r="X515" s="602"/>
    </row>
    <row r="516">
      <c r="L516" s="601"/>
      <c r="X516" s="602"/>
    </row>
    <row r="517">
      <c r="L517" s="601"/>
      <c r="X517" s="602"/>
    </row>
    <row r="518">
      <c r="L518" s="601"/>
      <c r="X518" s="602"/>
    </row>
    <row r="519">
      <c r="L519" s="601"/>
      <c r="X519" s="602"/>
    </row>
    <row r="520">
      <c r="L520" s="601"/>
      <c r="X520" s="602"/>
    </row>
    <row r="521">
      <c r="L521" s="601"/>
      <c r="X521" s="602"/>
    </row>
    <row r="522">
      <c r="L522" s="601"/>
      <c r="X522" s="602"/>
    </row>
    <row r="523">
      <c r="L523" s="601"/>
      <c r="X523" s="602"/>
    </row>
    <row r="524">
      <c r="L524" s="601"/>
      <c r="X524" s="602"/>
    </row>
    <row r="525">
      <c r="L525" s="601"/>
      <c r="X525" s="602"/>
    </row>
    <row r="526">
      <c r="L526" s="601"/>
      <c r="X526" s="602"/>
    </row>
    <row r="527">
      <c r="L527" s="601"/>
      <c r="X527" s="602"/>
    </row>
    <row r="528">
      <c r="L528" s="601"/>
      <c r="X528" s="602"/>
    </row>
    <row r="529">
      <c r="L529" s="601"/>
      <c r="X529" s="602"/>
    </row>
    <row r="530">
      <c r="L530" s="601"/>
      <c r="X530" s="602"/>
    </row>
    <row r="531">
      <c r="L531" s="601"/>
      <c r="X531" s="602"/>
    </row>
    <row r="532">
      <c r="L532" s="601"/>
      <c r="X532" s="602"/>
    </row>
    <row r="533">
      <c r="L533" s="601"/>
      <c r="X533" s="602"/>
    </row>
    <row r="534">
      <c r="L534" s="601"/>
      <c r="X534" s="602"/>
    </row>
    <row r="535">
      <c r="L535" s="601"/>
      <c r="X535" s="602"/>
    </row>
    <row r="536">
      <c r="L536" s="601"/>
      <c r="X536" s="602"/>
    </row>
    <row r="537">
      <c r="L537" s="601"/>
      <c r="X537" s="602"/>
    </row>
    <row r="538">
      <c r="L538" s="601"/>
      <c r="X538" s="602"/>
    </row>
    <row r="539">
      <c r="L539" s="601"/>
      <c r="X539" s="602"/>
    </row>
    <row r="540">
      <c r="L540" s="601"/>
      <c r="X540" s="602"/>
    </row>
    <row r="541">
      <c r="L541" s="601"/>
      <c r="X541" s="602"/>
    </row>
    <row r="542">
      <c r="L542" s="601"/>
      <c r="X542" s="602"/>
    </row>
    <row r="543">
      <c r="L543" s="601"/>
      <c r="X543" s="602"/>
    </row>
    <row r="544">
      <c r="L544" s="601"/>
      <c r="X544" s="602"/>
    </row>
    <row r="545">
      <c r="L545" s="601"/>
      <c r="X545" s="602"/>
    </row>
    <row r="546">
      <c r="L546" s="601"/>
      <c r="X546" s="602"/>
    </row>
    <row r="547">
      <c r="L547" s="601"/>
      <c r="X547" s="602"/>
    </row>
    <row r="548">
      <c r="L548" s="601"/>
      <c r="X548" s="602"/>
    </row>
    <row r="549">
      <c r="L549" s="601"/>
      <c r="X549" s="602"/>
    </row>
    <row r="550">
      <c r="L550" s="601"/>
      <c r="X550" s="602"/>
    </row>
    <row r="551">
      <c r="L551" s="601"/>
      <c r="X551" s="602"/>
    </row>
    <row r="552">
      <c r="L552" s="601"/>
      <c r="X552" s="602"/>
    </row>
    <row r="553">
      <c r="L553" s="601"/>
      <c r="X553" s="602"/>
    </row>
    <row r="554">
      <c r="L554" s="601"/>
      <c r="X554" s="602"/>
    </row>
    <row r="555">
      <c r="L555" s="601"/>
      <c r="X555" s="602"/>
    </row>
    <row r="556">
      <c r="L556" s="601"/>
      <c r="X556" s="602"/>
    </row>
    <row r="557">
      <c r="L557" s="601"/>
      <c r="X557" s="602"/>
    </row>
    <row r="558">
      <c r="L558" s="601"/>
      <c r="X558" s="602"/>
    </row>
    <row r="559">
      <c r="L559" s="601"/>
      <c r="X559" s="602"/>
    </row>
    <row r="560">
      <c r="L560" s="601"/>
      <c r="X560" s="602"/>
    </row>
    <row r="561">
      <c r="L561" s="601"/>
      <c r="X561" s="602"/>
    </row>
    <row r="562">
      <c r="L562" s="601"/>
      <c r="X562" s="602"/>
    </row>
    <row r="563">
      <c r="L563" s="601"/>
      <c r="X563" s="602"/>
    </row>
    <row r="564">
      <c r="L564" s="601"/>
      <c r="X564" s="602"/>
    </row>
    <row r="565">
      <c r="L565" s="601"/>
      <c r="X565" s="602"/>
    </row>
    <row r="566">
      <c r="L566" s="601"/>
      <c r="X566" s="602"/>
    </row>
    <row r="567">
      <c r="L567" s="601"/>
      <c r="X567" s="602"/>
    </row>
    <row r="568">
      <c r="L568" s="601"/>
      <c r="X568" s="602"/>
    </row>
    <row r="569">
      <c r="L569" s="601"/>
      <c r="X569" s="602"/>
    </row>
    <row r="570">
      <c r="L570" s="601"/>
      <c r="X570" s="602"/>
    </row>
    <row r="571">
      <c r="L571" s="601"/>
      <c r="X571" s="602"/>
    </row>
    <row r="572">
      <c r="L572" s="601"/>
      <c r="X572" s="602"/>
    </row>
    <row r="573">
      <c r="L573" s="601"/>
      <c r="X573" s="602"/>
    </row>
    <row r="574">
      <c r="L574" s="601"/>
      <c r="X574" s="602"/>
    </row>
    <row r="575">
      <c r="L575" s="601"/>
      <c r="X575" s="602"/>
    </row>
    <row r="576">
      <c r="L576" s="601"/>
      <c r="X576" s="602"/>
    </row>
    <row r="577">
      <c r="L577" s="601"/>
      <c r="X577" s="602"/>
    </row>
    <row r="578">
      <c r="L578" s="601"/>
      <c r="X578" s="602"/>
    </row>
    <row r="579">
      <c r="L579" s="601"/>
      <c r="X579" s="602"/>
    </row>
    <row r="580">
      <c r="L580" s="601"/>
      <c r="X580" s="602"/>
    </row>
    <row r="581">
      <c r="L581" s="601"/>
      <c r="X581" s="602"/>
    </row>
    <row r="582">
      <c r="L582" s="601"/>
      <c r="X582" s="602"/>
    </row>
    <row r="583">
      <c r="L583" s="601"/>
      <c r="X583" s="602"/>
    </row>
    <row r="584">
      <c r="L584" s="601"/>
      <c r="X584" s="602"/>
    </row>
    <row r="585">
      <c r="L585" s="601"/>
      <c r="X585" s="602"/>
    </row>
    <row r="586">
      <c r="L586" s="601"/>
      <c r="X586" s="602"/>
    </row>
    <row r="587">
      <c r="L587" s="601"/>
      <c r="X587" s="602"/>
    </row>
    <row r="588">
      <c r="L588" s="601"/>
      <c r="X588" s="602"/>
    </row>
    <row r="589">
      <c r="L589" s="601"/>
      <c r="X589" s="602"/>
    </row>
    <row r="590">
      <c r="L590" s="601"/>
      <c r="X590" s="602"/>
    </row>
    <row r="591">
      <c r="L591" s="601"/>
      <c r="X591" s="602"/>
    </row>
    <row r="592">
      <c r="L592" s="601"/>
      <c r="X592" s="602"/>
    </row>
    <row r="593">
      <c r="L593" s="601"/>
      <c r="X593" s="602"/>
    </row>
    <row r="594">
      <c r="L594" s="601"/>
      <c r="X594" s="602"/>
    </row>
    <row r="595">
      <c r="L595" s="601"/>
      <c r="X595" s="602"/>
    </row>
    <row r="596">
      <c r="L596" s="601"/>
      <c r="X596" s="602"/>
    </row>
    <row r="597">
      <c r="L597" s="601"/>
      <c r="X597" s="602"/>
    </row>
    <row r="598">
      <c r="L598" s="601"/>
      <c r="X598" s="602"/>
    </row>
    <row r="599">
      <c r="L599" s="601"/>
      <c r="X599" s="602"/>
    </row>
    <row r="600">
      <c r="L600" s="601"/>
      <c r="X600" s="602"/>
    </row>
    <row r="601">
      <c r="L601" s="601"/>
      <c r="X601" s="602"/>
    </row>
    <row r="602">
      <c r="L602" s="601"/>
      <c r="X602" s="602"/>
    </row>
    <row r="603">
      <c r="L603" s="601"/>
      <c r="X603" s="602"/>
    </row>
    <row r="604">
      <c r="L604" s="601"/>
      <c r="X604" s="602"/>
    </row>
    <row r="605">
      <c r="L605" s="601"/>
      <c r="X605" s="602"/>
    </row>
    <row r="606">
      <c r="L606" s="601"/>
      <c r="X606" s="602"/>
    </row>
    <row r="607">
      <c r="L607" s="601"/>
      <c r="X607" s="602"/>
    </row>
    <row r="608">
      <c r="L608" s="601"/>
      <c r="X608" s="602"/>
    </row>
    <row r="609">
      <c r="L609" s="601"/>
      <c r="X609" s="602"/>
    </row>
    <row r="610">
      <c r="L610" s="601"/>
      <c r="X610" s="602"/>
    </row>
    <row r="611">
      <c r="L611" s="601"/>
      <c r="X611" s="602"/>
    </row>
    <row r="612">
      <c r="L612" s="601"/>
      <c r="X612" s="602"/>
    </row>
    <row r="613">
      <c r="L613" s="601"/>
      <c r="X613" s="602"/>
    </row>
    <row r="614">
      <c r="L614" s="601"/>
      <c r="X614" s="602"/>
    </row>
    <row r="615">
      <c r="L615" s="601"/>
      <c r="X615" s="602"/>
    </row>
    <row r="616">
      <c r="L616" s="601"/>
      <c r="X616" s="602"/>
    </row>
    <row r="617">
      <c r="L617" s="601"/>
      <c r="X617" s="602"/>
    </row>
    <row r="618">
      <c r="L618" s="601"/>
      <c r="X618" s="602"/>
    </row>
    <row r="619">
      <c r="L619" s="601"/>
      <c r="X619" s="602"/>
    </row>
    <row r="620">
      <c r="L620" s="601"/>
      <c r="X620" s="602"/>
    </row>
    <row r="621">
      <c r="L621" s="601"/>
      <c r="X621" s="602"/>
    </row>
    <row r="622">
      <c r="L622" s="601"/>
      <c r="X622" s="602"/>
    </row>
    <row r="623">
      <c r="L623" s="601"/>
      <c r="X623" s="602"/>
    </row>
    <row r="624">
      <c r="L624" s="601"/>
      <c r="X624" s="602"/>
    </row>
    <row r="625">
      <c r="L625" s="601"/>
      <c r="X625" s="602"/>
    </row>
    <row r="626">
      <c r="L626" s="601"/>
      <c r="X626" s="602"/>
    </row>
    <row r="627">
      <c r="L627" s="601"/>
      <c r="X627" s="602"/>
    </row>
    <row r="628">
      <c r="L628" s="601"/>
      <c r="X628" s="602"/>
    </row>
    <row r="629">
      <c r="L629" s="601"/>
      <c r="X629" s="602"/>
    </row>
    <row r="630">
      <c r="L630" s="601"/>
      <c r="X630" s="602"/>
    </row>
    <row r="631">
      <c r="L631" s="601"/>
      <c r="X631" s="602"/>
    </row>
    <row r="632">
      <c r="L632" s="601"/>
      <c r="X632" s="602"/>
    </row>
    <row r="633">
      <c r="L633" s="601"/>
      <c r="X633" s="602"/>
    </row>
    <row r="634">
      <c r="L634" s="601"/>
      <c r="X634" s="602"/>
    </row>
    <row r="635">
      <c r="L635" s="601"/>
      <c r="X635" s="602"/>
    </row>
    <row r="636">
      <c r="L636" s="601"/>
      <c r="X636" s="602"/>
    </row>
    <row r="637">
      <c r="L637" s="601"/>
      <c r="X637" s="602"/>
    </row>
    <row r="638">
      <c r="L638" s="601"/>
      <c r="X638" s="602"/>
    </row>
    <row r="639">
      <c r="L639" s="601"/>
      <c r="X639" s="602"/>
    </row>
    <row r="640">
      <c r="L640" s="601"/>
      <c r="X640" s="602"/>
    </row>
    <row r="641">
      <c r="L641" s="601"/>
      <c r="X641" s="602"/>
    </row>
    <row r="642">
      <c r="L642" s="601"/>
      <c r="X642" s="602"/>
    </row>
    <row r="643">
      <c r="L643" s="601"/>
      <c r="X643" s="602"/>
    </row>
    <row r="644">
      <c r="L644" s="601"/>
      <c r="X644" s="602"/>
    </row>
    <row r="645">
      <c r="L645" s="601"/>
      <c r="X645" s="602"/>
    </row>
    <row r="646">
      <c r="L646" s="601"/>
      <c r="X646" s="602"/>
    </row>
    <row r="647">
      <c r="L647" s="601"/>
      <c r="X647" s="602"/>
    </row>
    <row r="648">
      <c r="L648" s="601"/>
      <c r="X648" s="602"/>
    </row>
    <row r="649">
      <c r="L649" s="601"/>
      <c r="X649" s="602"/>
    </row>
    <row r="650">
      <c r="L650" s="601"/>
      <c r="X650" s="602"/>
    </row>
    <row r="651">
      <c r="L651" s="601"/>
      <c r="X651" s="602"/>
    </row>
    <row r="652">
      <c r="L652" s="601"/>
      <c r="X652" s="602"/>
    </row>
    <row r="653">
      <c r="L653" s="601"/>
      <c r="X653" s="602"/>
    </row>
    <row r="654">
      <c r="L654" s="601"/>
      <c r="X654" s="602"/>
    </row>
    <row r="655">
      <c r="L655" s="601"/>
      <c r="X655" s="602"/>
    </row>
    <row r="656">
      <c r="L656" s="601"/>
      <c r="X656" s="602"/>
    </row>
    <row r="657">
      <c r="L657" s="601"/>
      <c r="X657" s="602"/>
    </row>
    <row r="658">
      <c r="L658" s="601"/>
      <c r="X658" s="602"/>
    </row>
    <row r="659">
      <c r="L659" s="601"/>
      <c r="X659" s="602"/>
    </row>
    <row r="660">
      <c r="L660" s="601"/>
      <c r="X660" s="602"/>
    </row>
    <row r="661">
      <c r="L661" s="601"/>
      <c r="X661" s="602"/>
    </row>
    <row r="662">
      <c r="L662" s="601"/>
      <c r="X662" s="602"/>
    </row>
    <row r="663">
      <c r="L663" s="601"/>
      <c r="X663" s="602"/>
    </row>
    <row r="664">
      <c r="L664" s="601"/>
      <c r="X664" s="602"/>
    </row>
    <row r="665">
      <c r="L665" s="601"/>
      <c r="X665" s="602"/>
    </row>
    <row r="666">
      <c r="L666" s="601"/>
      <c r="X666" s="602"/>
    </row>
    <row r="667">
      <c r="L667" s="601"/>
      <c r="X667" s="602"/>
    </row>
    <row r="668">
      <c r="L668" s="601"/>
      <c r="X668" s="602"/>
    </row>
    <row r="669">
      <c r="L669" s="601"/>
      <c r="X669" s="602"/>
    </row>
    <row r="670">
      <c r="L670" s="601"/>
      <c r="X670" s="602"/>
    </row>
    <row r="671">
      <c r="L671" s="601"/>
      <c r="X671" s="602"/>
    </row>
    <row r="672">
      <c r="L672" s="601"/>
      <c r="X672" s="602"/>
    </row>
    <row r="673">
      <c r="L673" s="601"/>
      <c r="X673" s="602"/>
    </row>
    <row r="674">
      <c r="L674" s="601"/>
      <c r="X674" s="602"/>
    </row>
    <row r="675">
      <c r="L675" s="601"/>
      <c r="X675" s="602"/>
    </row>
    <row r="676">
      <c r="L676" s="601"/>
      <c r="X676" s="602"/>
    </row>
    <row r="677">
      <c r="L677" s="601"/>
      <c r="X677" s="602"/>
    </row>
    <row r="678">
      <c r="L678" s="601"/>
      <c r="X678" s="602"/>
    </row>
    <row r="679">
      <c r="L679" s="601"/>
      <c r="X679" s="602"/>
    </row>
    <row r="680">
      <c r="L680" s="601"/>
      <c r="X680" s="602"/>
    </row>
    <row r="681">
      <c r="L681" s="601"/>
      <c r="X681" s="602"/>
    </row>
    <row r="682">
      <c r="L682" s="601"/>
      <c r="X682" s="602"/>
    </row>
    <row r="683">
      <c r="L683" s="601"/>
      <c r="X683" s="602"/>
    </row>
    <row r="684">
      <c r="L684" s="601"/>
      <c r="X684" s="602"/>
    </row>
    <row r="685">
      <c r="L685" s="601"/>
      <c r="X685" s="602"/>
    </row>
    <row r="686">
      <c r="L686" s="601"/>
      <c r="X686" s="602"/>
    </row>
    <row r="687">
      <c r="L687" s="601"/>
      <c r="X687" s="602"/>
    </row>
    <row r="688">
      <c r="L688" s="601"/>
      <c r="X688" s="602"/>
    </row>
    <row r="689">
      <c r="L689" s="601"/>
      <c r="X689" s="602"/>
    </row>
    <row r="690">
      <c r="L690" s="601"/>
      <c r="X690" s="602"/>
    </row>
    <row r="691">
      <c r="L691" s="601"/>
      <c r="X691" s="602"/>
    </row>
    <row r="692">
      <c r="L692" s="601"/>
      <c r="X692" s="602"/>
    </row>
    <row r="693">
      <c r="L693" s="601"/>
      <c r="X693" s="602"/>
    </row>
    <row r="694">
      <c r="L694" s="601"/>
      <c r="X694" s="602"/>
    </row>
    <row r="695">
      <c r="L695" s="601"/>
      <c r="X695" s="602"/>
    </row>
    <row r="696">
      <c r="L696" s="601"/>
      <c r="X696" s="602"/>
    </row>
    <row r="697">
      <c r="L697" s="601"/>
      <c r="X697" s="602"/>
    </row>
    <row r="698">
      <c r="L698" s="601"/>
      <c r="X698" s="602"/>
    </row>
    <row r="699">
      <c r="L699" s="601"/>
      <c r="X699" s="602"/>
    </row>
    <row r="700">
      <c r="L700" s="601"/>
      <c r="X700" s="602"/>
    </row>
    <row r="701">
      <c r="L701" s="601"/>
      <c r="X701" s="602"/>
    </row>
    <row r="702">
      <c r="L702" s="601"/>
      <c r="X702" s="602"/>
    </row>
    <row r="703">
      <c r="L703" s="601"/>
      <c r="X703" s="602"/>
    </row>
    <row r="704">
      <c r="L704" s="601"/>
      <c r="X704" s="602"/>
    </row>
    <row r="705">
      <c r="L705" s="601"/>
      <c r="X705" s="602"/>
    </row>
    <row r="706">
      <c r="L706" s="601"/>
      <c r="X706" s="602"/>
    </row>
    <row r="707">
      <c r="L707" s="601"/>
      <c r="X707" s="602"/>
    </row>
    <row r="708">
      <c r="L708" s="601"/>
      <c r="X708" s="602"/>
    </row>
    <row r="709">
      <c r="L709" s="601"/>
      <c r="X709" s="602"/>
    </row>
    <row r="710">
      <c r="L710" s="601"/>
      <c r="X710" s="602"/>
    </row>
    <row r="711">
      <c r="L711" s="601"/>
      <c r="X711" s="602"/>
    </row>
    <row r="712">
      <c r="L712" s="601"/>
      <c r="X712" s="602"/>
    </row>
    <row r="713">
      <c r="L713" s="601"/>
      <c r="X713" s="602"/>
    </row>
    <row r="714">
      <c r="L714" s="601"/>
      <c r="X714" s="602"/>
    </row>
    <row r="715">
      <c r="L715" s="601"/>
      <c r="X715" s="602"/>
    </row>
    <row r="716">
      <c r="L716" s="601"/>
      <c r="X716" s="602"/>
    </row>
    <row r="717">
      <c r="L717" s="601"/>
      <c r="X717" s="602"/>
    </row>
    <row r="718">
      <c r="L718" s="601"/>
      <c r="X718" s="602"/>
    </row>
    <row r="719">
      <c r="L719" s="601"/>
      <c r="X719" s="602"/>
    </row>
    <row r="720">
      <c r="L720" s="601"/>
      <c r="X720" s="602"/>
    </row>
    <row r="721">
      <c r="L721" s="601"/>
      <c r="X721" s="602"/>
    </row>
    <row r="722">
      <c r="L722" s="601"/>
      <c r="X722" s="602"/>
    </row>
    <row r="723">
      <c r="L723" s="601"/>
      <c r="X723" s="602"/>
    </row>
    <row r="724">
      <c r="L724" s="601"/>
      <c r="X724" s="602"/>
    </row>
    <row r="725">
      <c r="L725" s="601"/>
      <c r="X725" s="602"/>
    </row>
    <row r="726">
      <c r="L726" s="601"/>
      <c r="X726" s="602"/>
    </row>
    <row r="727">
      <c r="L727" s="601"/>
      <c r="X727" s="602"/>
    </row>
    <row r="728">
      <c r="L728" s="601"/>
      <c r="X728" s="602"/>
    </row>
    <row r="729">
      <c r="L729" s="601"/>
      <c r="X729" s="602"/>
    </row>
    <row r="730">
      <c r="L730" s="601"/>
      <c r="X730" s="602"/>
    </row>
    <row r="731">
      <c r="L731" s="601"/>
      <c r="X731" s="602"/>
    </row>
    <row r="732">
      <c r="L732" s="601"/>
      <c r="X732" s="602"/>
    </row>
    <row r="733">
      <c r="L733" s="601"/>
      <c r="X733" s="602"/>
    </row>
    <row r="734">
      <c r="L734" s="601"/>
      <c r="X734" s="602"/>
    </row>
    <row r="735">
      <c r="L735" s="601"/>
      <c r="X735" s="602"/>
    </row>
    <row r="736">
      <c r="L736" s="601"/>
      <c r="X736" s="602"/>
    </row>
    <row r="737">
      <c r="L737" s="601"/>
      <c r="X737" s="602"/>
    </row>
    <row r="738">
      <c r="L738" s="601"/>
      <c r="X738" s="602"/>
    </row>
    <row r="739">
      <c r="L739" s="601"/>
      <c r="X739" s="602"/>
    </row>
    <row r="740">
      <c r="L740" s="601"/>
      <c r="X740" s="602"/>
    </row>
    <row r="741">
      <c r="L741" s="601"/>
      <c r="X741" s="602"/>
    </row>
    <row r="742">
      <c r="L742" s="601"/>
      <c r="X742" s="602"/>
    </row>
    <row r="743">
      <c r="L743" s="601"/>
      <c r="X743" s="602"/>
    </row>
    <row r="744">
      <c r="L744" s="601"/>
      <c r="X744" s="602"/>
    </row>
    <row r="745">
      <c r="L745" s="601"/>
      <c r="X745" s="602"/>
    </row>
    <row r="746">
      <c r="L746" s="601"/>
      <c r="X746" s="602"/>
    </row>
    <row r="747">
      <c r="L747" s="601"/>
      <c r="X747" s="602"/>
    </row>
    <row r="748">
      <c r="L748" s="601"/>
      <c r="X748" s="602"/>
    </row>
    <row r="749">
      <c r="L749" s="601"/>
      <c r="X749" s="602"/>
    </row>
    <row r="750">
      <c r="L750" s="601"/>
      <c r="X750" s="602"/>
    </row>
    <row r="751">
      <c r="L751" s="601"/>
      <c r="X751" s="602"/>
    </row>
    <row r="752">
      <c r="L752" s="601"/>
      <c r="X752" s="602"/>
    </row>
    <row r="753">
      <c r="L753" s="601"/>
      <c r="X753" s="602"/>
    </row>
    <row r="754">
      <c r="L754" s="601"/>
      <c r="X754" s="602"/>
    </row>
    <row r="755">
      <c r="L755" s="601"/>
      <c r="X755" s="602"/>
    </row>
    <row r="756">
      <c r="L756" s="601"/>
      <c r="X756" s="602"/>
    </row>
    <row r="757">
      <c r="L757" s="601"/>
      <c r="X757" s="602"/>
    </row>
    <row r="758">
      <c r="L758" s="601"/>
      <c r="X758" s="602"/>
    </row>
    <row r="759">
      <c r="L759" s="601"/>
      <c r="X759" s="602"/>
    </row>
    <row r="760">
      <c r="L760" s="601"/>
      <c r="X760" s="602"/>
    </row>
    <row r="761">
      <c r="L761" s="601"/>
      <c r="X761" s="602"/>
    </row>
    <row r="762">
      <c r="L762" s="601"/>
      <c r="X762" s="602"/>
    </row>
    <row r="763">
      <c r="L763" s="601"/>
      <c r="X763" s="602"/>
    </row>
    <row r="764">
      <c r="L764" s="601"/>
      <c r="X764" s="602"/>
    </row>
    <row r="765">
      <c r="L765" s="601"/>
      <c r="X765" s="602"/>
    </row>
    <row r="766">
      <c r="L766" s="601"/>
      <c r="X766" s="602"/>
    </row>
    <row r="767">
      <c r="L767" s="601"/>
      <c r="X767" s="602"/>
    </row>
    <row r="768">
      <c r="L768" s="601"/>
      <c r="X768" s="602"/>
    </row>
    <row r="769">
      <c r="L769" s="601"/>
      <c r="X769" s="602"/>
    </row>
    <row r="770">
      <c r="L770" s="601"/>
      <c r="X770" s="602"/>
    </row>
    <row r="771">
      <c r="L771" s="601"/>
      <c r="X771" s="602"/>
    </row>
    <row r="772">
      <c r="L772" s="601"/>
      <c r="X772" s="602"/>
    </row>
    <row r="773">
      <c r="L773" s="601"/>
      <c r="X773" s="602"/>
    </row>
    <row r="774">
      <c r="L774" s="601"/>
      <c r="X774" s="602"/>
    </row>
    <row r="775">
      <c r="L775" s="601"/>
      <c r="X775" s="602"/>
    </row>
    <row r="776">
      <c r="L776" s="601"/>
      <c r="X776" s="602"/>
    </row>
    <row r="777">
      <c r="L777" s="601"/>
      <c r="X777" s="602"/>
    </row>
    <row r="778">
      <c r="L778" s="601"/>
      <c r="X778" s="602"/>
    </row>
    <row r="779">
      <c r="L779" s="601"/>
      <c r="X779" s="602"/>
    </row>
    <row r="780">
      <c r="L780" s="601"/>
      <c r="X780" s="602"/>
    </row>
    <row r="781">
      <c r="L781" s="601"/>
      <c r="X781" s="602"/>
    </row>
    <row r="782">
      <c r="L782" s="601"/>
      <c r="X782" s="602"/>
    </row>
    <row r="783">
      <c r="L783" s="601"/>
      <c r="X783" s="602"/>
    </row>
    <row r="784">
      <c r="L784" s="601"/>
      <c r="X784" s="602"/>
    </row>
    <row r="785">
      <c r="L785" s="601"/>
      <c r="X785" s="602"/>
    </row>
    <row r="786">
      <c r="L786" s="601"/>
      <c r="X786" s="602"/>
    </row>
    <row r="787">
      <c r="L787" s="601"/>
      <c r="X787" s="602"/>
    </row>
    <row r="788">
      <c r="L788" s="601"/>
      <c r="X788" s="602"/>
    </row>
    <row r="789">
      <c r="L789" s="601"/>
      <c r="X789" s="602"/>
    </row>
    <row r="790">
      <c r="L790" s="601"/>
      <c r="X790" s="602"/>
    </row>
    <row r="791">
      <c r="L791" s="601"/>
      <c r="X791" s="602"/>
    </row>
    <row r="792">
      <c r="L792" s="601"/>
      <c r="X792" s="602"/>
    </row>
    <row r="793">
      <c r="L793" s="601"/>
      <c r="X793" s="602"/>
    </row>
    <row r="794">
      <c r="L794" s="601"/>
      <c r="X794" s="602"/>
    </row>
    <row r="795">
      <c r="L795" s="601"/>
      <c r="X795" s="602"/>
    </row>
    <row r="796">
      <c r="L796" s="601"/>
      <c r="X796" s="602"/>
    </row>
    <row r="797">
      <c r="L797" s="601"/>
      <c r="X797" s="602"/>
    </row>
    <row r="798">
      <c r="L798" s="601"/>
      <c r="X798" s="602"/>
    </row>
    <row r="799">
      <c r="L799" s="601"/>
      <c r="X799" s="602"/>
    </row>
    <row r="800">
      <c r="L800" s="601"/>
      <c r="X800" s="602"/>
    </row>
    <row r="801">
      <c r="L801" s="601"/>
      <c r="X801" s="602"/>
    </row>
    <row r="802">
      <c r="L802" s="601"/>
      <c r="X802" s="602"/>
    </row>
    <row r="803">
      <c r="L803" s="601"/>
      <c r="X803" s="602"/>
    </row>
    <row r="804">
      <c r="L804" s="601"/>
      <c r="X804" s="602"/>
    </row>
    <row r="805">
      <c r="L805" s="601"/>
      <c r="X805" s="602"/>
    </row>
    <row r="806">
      <c r="L806" s="601"/>
      <c r="X806" s="602"/>
    </row>
    <row r="807">
      <c r="L807" s="601"/>
      <c r="X807" s="602"/>
    </row>
    <row r="808">
      <c r="L808" s="601"/>
      <c r="X808" s="602"/>
    </row>
    <row r="809">
      <c r="L809" s="601"/>
      <c r="X809" s="602"/>
    </row>
    <row r="810">
      <c r="L810" s="601"/>
      <c r="X810" s="602"/>
    </row>
    <row r="811">
      <c r="L811" s="601"/>
      <c r="X811" s="602"/>
    </row>
    <row r="812">
      <c r="L812" s="601"/>
      <c r="X812" s="602"/>
    </row>
    <row r="813">
      <c r="L813" s="601"/>
      <c r="X813" s="602"/>
    </row>
    <row r="814">
      <c r="L814" s="601"/>
      <c r="X814" s="602"/>
    </row>
    <row r="815">
      <c r="L815" s="601"/>
      <c r="X815" s="602"/>
    </row>
    <row r="816">
      <c r="L816" s="601"/>
      <c r="X816" s="602"/>
    </row>
    <row r="817">
      <c r="L817" s="601"/>
      <c r="X817" s="602"/>
    </row>
    <row r="818">
      <c r="L818" s="601"/>
      <c r="X818" s="602"/>
    </row>
    <row r="819">
      <c r="L819" s="601"/>
      <c r="X819" s="602"/>
    </row>
    <row r="820">
      <c r="L820" s="601"/>
      <c r="X820" s="602"/>
    </row>
    <row r="821">
      <c r="L821" s="601"/>
      <c r="X821" s="602"/>
    </row>
    <row r="822">
      <c r="L822" s="601"/>
      <c r="X822" s="602"/>
    </row>
    <row r="823">
      <c r="L823" s="601"/>
      <c r="X823" s="602"/>
    </row>
    <row r="824">
      <c r="L824" s="601"/>
      <c r="X824" s="602"/>
    </row>
    <row r="825">
      <c r="L825" s="601"/>
      <c r="X825" s="602"/>
    </row>
    <row r="826">
      <c r="L826" s="601"/>
      <c r="X826" s="602"/>
    </row>
    <row r="827">
      <c r="L827" s="601"/>
      <c r="X827" s="602"/>
    </row>
    <row r="828">
      <c r="L828" s="601"/>
      <c r="X828" s="602"/>
    </row>
    <row r="829">
      <c r="L829" s="601"/>
      <c r="X829" s="602"/>
    </row>
    <row r="830">
      <c r="L830" s="601"/>
      <c r="X830" s="602"/>
    </row>
    <row r="831">
      <c r="L831" s="601"/>
      <c r="X831" s="602"/>
    </row>
    <row r="832">
      <c r="L832" s="601"/>
      <c r="X832" s="602"/>
    </row>
    <row r="833">
      <c r="L833" s="601"/>
      <c r="X833" s="602"/>
    </row>
    <row r="834">
      <c r="L834" s="601"/>
      <c r="X834" s="602"/>
    </row>
    <row r="835">
      <c r="L835" s="601"/>
      <c r="X835" s="602"/>
    </row>
    <row r="836">
      <c r="L836" s="601"/>
      <c r="X836" s="602"/>
    </row>
    <row r="837">
      <c r="L837" s="601"/>
      <c r="X837" s="602"/>
    </row>
    <row r="838">
      <c r="L838" s="601"/>
      <c r="X838" s="602"/>
    </row>
    <row r="839">
      <c r="L839" s="601"/>
      <c r="X839" s="602"/>
    </row>
    <row r="840">
      <c r="L840" s="601"/>
      <c r="X840" s="602"/>
    </row>
    <row r="841">
      <c r="L841" s="601"/>
      <c r="X841" s="602"/>
    </row>
    <row r="842">
      <c r="L842" s="601"/>
      <c r="X842" s="602"/>
    </row>
    <row r="843">
      <c r="L843" s="601"/>
      <c r="X843" s="602"/>
    </row>
    <row r="844">
      <c r="L844" s="601"/>
      <c r="X844" s="602"/>
    </row>
    <row r="845">
      <c r="L845" s="601"/>
      <c r="X845" s="602"/>
    </row>
    <row r="846">
      <c r="L846" s="601"/>
      <c r="X846" s="602"/>
    </row>
    <row r="847">
      <c r="L847" s="601"/>
      <c r="X847" s="602"/>
    </row>
    <row r="848">
      <c r="L848" s="601"/>
      <c r="X848" s="602"/>
    </row>
    <row r="849">
      <c r="L849" s="601"/>
      <c r="X849" s="602"/>
    </row>
    <row r="850">
      <c r="L850" s="601"/>
      <c r="X850" s="602"/>
    </row>
    <row r="851">
      <c r="L851" s="601"/>
      <c r="X851" s="602"/>
    </row>
    <row r="852">
      <c r="L852" s="601"/>
      <c r="X852" s="602"/>
    </row>
    <row r="853">
      <c r="L853" s="601"/>
      <c r="X853" s="602"/>
    </row>
    <row r="854">
      <c r="L854" s="601"/>
      <c r="X854" s="602"/>
    </row>
    <row r="855">
      <c r="L855" s="601"/>
      <c r="X855" s="602"/>
    </row>
    <row r="856">
      <c r="L856" s="601"/>
      <c r="X856" s="602"/>
    </row>
    <row r="857">
      <c r="L857" s="601"/>
      <c r="X857" s="602"/>
    </row>
    <row r="858">
      <c r="L858" s="601"/>
      <c r="X858" s="602"/>
    </row>
    <row r="859">
      <c r="L859" s="601"/>
      <c r="X859" s="602"/>
    </row>
    <row r="860">
      <c r="L860" s="601"/>
      <c r="X860" s="602"/>
    </row>
    <row r="861">
      <c r="L861" s="601"/>
      <c r="X861" s="602"/>
    </row>
    <row r="862">
      <c r="L862" s="601"/>
      <c r="X862" s="602"/>
    </row>
    <row r="863">
      <c r="L863" s="601"/>
      <c r="X863" s="602"/>
    </row>
    <row r="864">
      <c r="L864" s="601"/>
      <c r="X864" s="602"/>
    </row>
    <row r="865">
      <c r="L865" s="601"/>
      <c r="X865" s="602"/>
    </row>
    <row r="866">
      <c r="L866" s="601"/>
      <c r="X866" s="602"/>
    </row>
    <row r="867">
      <c r="L867" s="601"/>
      <c r="X867" s="602"/>
    </row>
    <row r="868">
      <c r="L868" s="601"/>
      <c r="X868" s="602"/>
    </row>
    <row r="869">
      <c r="L869" s="601"/>
      <c r="X869" s="602"/>
    </row>
    <row r="870">
      <c r="L870" s="601"/>
      <c r="X870" s="602"/>
    </row>
    <row r="871">
      <c r="L871" s="601"/>
      <c r="X871" s="602"/>
    </row>
    <row r="872">
      <c r="L872" s="601"/>
      <c r="X872" s="602"/>
    </row>
    <row r="873">
      <c r="L873" s="601"/>
      <c r="X873" s="602"/>
    </row>
    <row r="874">
      <c r="L874" s="601"/>
      <c r="X874" s="602"/>
    </row>
    <row r="875">
      <c r="L875" s="601"/>
      <c r="X875" s="602"/>
    </row>
    <row r="876">
      <c r="L876" s="601"/>
      <c r="X876" s="602"/>
    </row>
    <row r="877">
      <c r="L877" s="601"/>
      <c r="X877" s="602"/>
    </row>
    <row r="878">
      <c r="L878" s="601"/>
      <c r="X878" s="602"/>
    </row>
    <row r="879">
      <c r="L879" s="601"/>
      <c r="X879" s="602"/>
    </row>
    <row r="880">
      <c r="L880" s="601"/>
      <c r="X880" s="602"/>
    </row>
    <row r="881">
      <c r="L881" s="601"/>
      <c r="X881" s="602"/>
    </row>
    <row r="882">
      <c r="L882" s="601"/>
      <c r="X882" s="602"/>
    </row>
    <row r="883">
      <c r="L883" s="601"/>
      <c r="X883" s="602"/>
    </row>
    <row r="884">
      <c r="L884" s="601"/>
      <c r="X884" s="602"/>
    </row>
    <row r="885">
      <c r="L885" s="601"/>
      <c r="X885" s="602"/>
    </row>
    <row r="886">
      <c r="L886" s="601"/>
      <c r="X886" s="602"/>
    </row>
    <row r="887">
      <c r="L887" s="601"/>
      <c r="X887" s="602"/>
    </row>
    <row r="888">
      <c r="L888" s="601"/>
      <c r="X888" s="602"/>
    </row>
    <row r="889">
      <c r="L889" s="601"/>
      <c r="X889" s="602"/>
    </row>
    <row r="890">
      <c r="L890" s="601"/>
      <c r="X890" s="602"/>
    </row>
    <row r="891">
      <c r="L891" s="601"/>
      <c r="X891" s="602"/>
    </row>
    <row r="892">
      <c r="L892" s="601"/>
      <c r="X892" s="602"/>
    </row>
    <row r="893">
      <c r="L893" s="601"/>
      <c r="X893" s="602"/>
    </row>
    <row r="894">
      <c r="L894" s="601"/>
      <c r="X894" s="602"/>
    </row>
    <row r="895">
      <c r="L895" s="601"/>
      <c r="X895" s="602"/>
    </row>
    <row r="896">
      <c r="L896" s="601"/>
      <c r="X896" s="602"/>
    </row>
    <row r="897">
      <c r="L897" s="601"/>
      <c r="X897" s="602"/>
    </row>
    <row r="898">
      <c r="L898" s="601"/>
      <c r="X898" s="602"/>
    </row>
    <row r="899">
      <c r="L899" s="601"/>
      <c r="X899" s="602"/>
    </row>
    <row r="900">
      <c r="L900" s="601"/>
      <c r="X900" s="602"/>
    </row>
    <row r="901">
      <c r="L901" s="601"/>
      <c r="X901" s="602"/>
    </row>
    <row r="902">
      <c r="L902" s="601"/>
      <c r="X902" s="602"/>
    </row>
    <row r="903">
      <c r="L903" s="601"/>
      <c r="X903" s="602"/>
    </row>
    <row r="904">
      <c r="L904" s="601"/>
      <c r="X904" s="602"/>
    </row>
    <row r="905">
      <c r="L905" s="601"/>
      <c r="X905" s="602"/>
    </row>
    <row r="906">
      <c r="L906" s="601"/>
      <c r="X906" s="602"/>
    </row>
    <row r="907">
      <c r="L907" s="601"/>
      <c r="X907" s="602"/>
    </row>
    <row r="908">
      <c r="L908" s="601"/>
      <c r="X908" s="602"/>
    </row>
    <row r="909">
      <c r="L909" s="601"/>
      <c r="X909" s="602"/>
    </row>
    <row r="910">
      <c r="L910" s="601"/>
      <c r="X910" s="602"/>
    </row>
    <row r="911">
      <c r="L911" s="601"/>
      <c r="X911" s="602"/>
    </row>
    <row r="912">
      <c r="L912" s="601"/>
      <c r="X912" s="602"/>
    </row>
    <row r="913">
      <c r="L913" s="601"/>
      <c r="X913" s="602"/>
    </row>
    <row r="914">
      <c r="L914" s="601"/>
      <c r="X914" s="602"/>
    </row>
    <row r="915">
      <c r="L915" s="601"/>
      <c r="X915" s="602"/>
    </row>
    <row r="916">
      <c r="L916" s="601"/>
      <c r="X916" s="602"/>
    </row>
    <row r="917">
      <c r="L917" s="601"/>
      <c r="X917" s="602"/>
    </row>
    <row r="918">
      <c r="L918" s="601"/>
      <c r="X918" s="602"/>
    </row>
    <row r="919">
      <c r="L919" s="601"/>
      <c r="X919" s="602"/>
    </row>
    <row r="920">
      <c r="L920" s="601"/>
      <c r="X920" s="602"/>
    </row>
    <row r="921">
      <c r="L921" s="601"/>
      <c r="X921" s="602"/>
    </row>
    <row r="922">
      <c r="L922" s="601"/>
      <c r="X922" s="602"/>
    </row>
    <row r="923">
      <c r="L923" s="601"/>
      <c r="X923" s="602"/>
    </row>
    <row r="924">
      <c r="L924" s="601"/>
      <c r="X924" s="602"/>
    </row>
    <row r="925">
      <c r="L925" s="601"/>
      <c r="X925" s="602"/>
    </row>
    <row r="926">
      <c r="L926" s="601"/>
      <c r="X926" s="602"/>
    </row>
    <row r="927">
      <c r="L927" s="601"/>
      <c r="X927" s="602"/>
    </row>
    <row r="928">
      <c r="L928" s="601"/>
      <c r="X928" s="602"/>
    </row>
    <row r="929">
      <c r="L929" s="601"/>
      <c r="X929" s="602"/>
    </row>
    <row r="930">
      <c r="L930" s="601"/>
      <c r="X930" s="602"/>
    </row>
    <row r="931">
      <c r="L931" s="601"/>
      <c r="X931" s="602"/>
    </row>
    <row r="932">
      <c r="L932" s="601"/>
      <c r="X932" s="602"/>
    </row>
    <row r="933">
      <c r="L933" s="601"/>
      <c r="X933" s="602"/>
    </row>
    <row r="934">
      <c r="L934" s="601"/>
      <c r="X934" s="602"/>
    </row>
    <row r="935">
      <c r="L935" s="601"/>
      <c r="X935" s="602"/>
    </row>
    <row r="936">
      <c r="L936" s="601"/>
      <c r="X936" s="602"/>
    </row>
    <row r="937">
      <c r="L937" s="601"/>
      <c r="X937" s="602"/>
    </row>
    <row r="938">
      <c r="L938" s="601"/>
      <c r="X938" s="602"/>
    </row>
    <row r="939">
      <c r="L939" s="601"/>
      <c r="X939" s="602"/>
    </row>
    <row r="940">
      <c r="L940" s="601"/>
      <c r="X940" s="602"/>
    </row>
    <row r="941">
      <c r="L941" s="601"/>
      <c r="X941" s="602"/>
    </row>
    <row r="942">
      <c r="L942" s="601"/>
      <c r="X942" s="602"/>
    </row>
    <row r="943">
      <c r="L943" s="601"/>
      <c r="X943" s="602"/>
    </row>
    <row r="944">
      <c r="L944" s="601"/>
      <c r="X944" s="602"/>
    </row>
    <row r="945">
      <c r="L945" s="601"/>
      <c r="X945" s="602"/>
    </row>
    <row r="946">
      <c r="L946" s="601"/>
      <c r="X946" s="602"/>
    </row>
    <row r="947">
      <c r="L947" s="601"/>
      <c r="X947" s="602"/>
    </row>
    <row r="948">
      <c r="L948" s="601"/>
      <c r="X948" s="602"/>
    </row>
    <row r="949">
      <c r="L949" s="601"/>
      <c r="X949" s="602"/>
    </row>
    <row r="950">
      <c r="L950" s="601"/>
      <c r="X950" s="602"/>
    </row>
    <row r="951">
      <c r="L951" s="601"/>
      <c r="X951" s="602"/>
    </row>
    <row r="952">
      <c r="L952" s="601"/>
      <c r="X952" s="602"/>
    </row>
    <row r="953">
      <c r="L953" s="601"/>
      <c r="X953" s="602"/>
    </row>
    <row r="954">
      <c r="L954" s="601"/>
      <c r="X954" s="602"/>
    </row>
    <row r="955">
      <c r="L955" s="601"/>
      <c r="X955" s="602"/>
    </row>
    <row r="956">
      <c r="L956" s="601"/>
      <c r="X956" s="602"/>
    </row>
    <row r="957">
      <c r="L957" s="601"/>
      <c r="X957" s="602"/>
    </row>
    <row r="958">
      <c r="L958" s="601"/>
      <c r="X958" s="602"/>
    </row>
    <row r="959">
      <c r="L959" s="601"/>
      <c r="X959" s="602"/>
    </row>
    <row r="960">
      <c r="L960" s="601"/>
      <c r="X960" s="602"/>
    </row>
    <row r="961">
      <c r="L961" s="601"/>
      <c r="X961" s="602"/>
    </row>
    <row r="962">
      <c r="L962" s="601"/>
      <c r="X962" s="602"/>
    </row>
    <row r="963">
      <c r="L963" s="601"/>
      <c r="X963" s="602"/>
    </row>
    <row r="964">
      <c r="L964" s="601"/>
      <c r="X964" s="602"/>
    </row>
    <row r="965">
      <c r="L965" s="601"/>
      <c r="X965" s="602"/>
    </row>
    <row r="966">
      <c r="L966" s="601"/>
      <c r="X966" s="602"/>
    </row>
    <row r="967">
      <c r="L967" s="601"/>
      <c r="X967" s="602"/>
    </row>
    <row r="968">
      <c r="L968" s="601"/>
      <c r="X968" s="602"/>
    </row>
    <row r="969">
      <c r="L969" s="601"/>
      <c r="X969" s="602"/>
    </row>
    <row r="970">
      <c r="L970" s="601"/>
      <c r="X970" s="602"/>
    </row>
    <row r="971">
      <c r="L971" s="601"/>
      <c r="X971" s="602"/>
    </row>
    <row r="972">
      <c r="L972" s="601"/>
      <c r="X972" s="602"/>
    </row>
    <row r="973">
      <c r="L973" s="601"/>
      <c r="X973" s="602"/>
    </row>
    <row r="974">
      <c r="L974" s="601"/>
      <c r="X974" s="602"/>
    </row>
    <row r="975">
      <c r="L975" s="601"/>
      <c r="X975" s="602"/>
    </row>
    <row r="976">
      <c r="L976" s="601"/>
      <c r="X976" s="602"/>
    </row>
    <row r="977">
      <c r="L977" s="601"/>
      <c r="X977" s="602"/>
    </row>
    <row r="978">
      <c r="L978" s="601"/>
      <c r="X978" s="602"/>
    </row>
    <row r="979">
      <c r="L979" s="601"/>
      <c r="X979" s="602"/>
    </row>
    <row r="980">
      <c r="L980" s="601"/>
      <c r="X980" s="602"/>
    </row>
    <row r="981">
      <c r="L981" s="601"/>
      <c r="X981" s="602"/>
    </row>
    <row r="982">
      <c r="L982" s="601"/>
      <c r="X982" s="602"/>
    </row>
    <row r="983">
      <c r="L983" s="601"/>
      <c r="X983" s="602"/>
    </row>
    <row r="984">
      <c r="L984" s="601"/>
      <c r="X984" s="602"/>
    </row>
    <row r="985">
      <c r="L985" s="601"/>
      <c r="X985" s="602"/>
    </row>
    <row r="986">
      <c r="L986" s="601"/>
      <c r="X986" s="602"/>
    </row>
    <row r="987">
      <c r="L987" s="601"/>
      <c r="X987" s="602"/>
    </row>
    <row r="988">
      <c r="L988" s="601"/>
      <c r="X988" s="602"/>
    </row>
    <row r="989">
      <c r="L989" s="601"/>
      <c r="X989" s="602"/>
    </row>
    <row r="990">
      <c r="L990" s="601"/>
      <c r="X990" s="602"/>
    </row>
    <row r="991">
      <c r="L991" s="601"/>
      <c r="X991" s="602"/>
    </row>
    <row r="992">
      <c r="L992" s="601"/>
      <c r="X992" s="602"/>
    </row>
    <row r="993">
      <c r="L993" s="601"/>
      <c r="X993" s="602"/>
    </row>
    <row r="994">
      <c r="L994" s="601"/>
      <c r="X994" s="602"/>
    </row>
    <row r="995">
      <c r="L995" s="601"/>
      <c r="X995" s="602"/>
    </row>
    <row r="996">
      <c r="L996" s="601"/>
      <c r="X996" s="602"/>
    </row>
    <row r="997">
      <c r="L997" s="601"/>
      <c r="X997" s="602"/>
    </row>
    <row r="998">
      <c r="L998" s="601"/>
      <c r="X998" s="602"/>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sheetViews>
  <sheetFormatPr customHeight="1" defaultColWidth="11.22" defaultRowHeight="15.0"/>
  <cols>
    <col customWidth="1" min="1" max="1" width="0.22"/>
    <col customWidth="1" min="2" max="2" width="21.33"/>
    <col customWidth="1" min="3" max="3" width="36.78"/>
    <col customWidth="1" min="4" max="4" width="25.22"/>
    <col customWidth="1" min="5" max="5" width="22.78"/>
    <col customWidth="1" min="6" max="6" width="41.44"/>
    <col customWidth="1" min="7" max="7" width="39.56"/>
    <col customWidth="1" min="8" max="13" width="25.22"/>
    <col customWidth="1" min="14" max="14" width="15.44"/>
    <col customWidth="1" min="15" max="16" width="17.56"/>
    <col customWidth="1" min="17" max="17" width="18.22"/>
    <col customWidth="1" min="18" max="18" width="44.0"/>
    <col customWidth="1" min="19" max="20" width="12.44"/>
    <col customWidth="1" min="21" max="21" width="15.67"/>
    <col customWidth="1" min="22" max="22" width="56.89"/>
    <col customWidth="1" min="23" max="23" width="72.0"/>
    <col customWidth="1" min="24" max="24" width="37.44"/>
    <col customWidth="1" min="25" max="25" width="39.11"/>
    <col customWidth="1" min="26" max="26" width="44.67"/>
    <col customWidth="1" min="27" max="27" width="12.22"/>
    <col customWidth="1" min="28" max="28" width="14.22"/>
    <col customWidth="1" min="29" max="29" width="12.67"/>
    <col customWidth="1" min="30" max="30" width="13.78"/>
  </cols>
  <sheetData>
    <row r="1" ht="45.0" customHeight="1">
      <c r="A1" s="221"/>
      <c r="B1" s="642" t="s">
        <v>3</v>
      </c>
      <c r="C1" s="642" t="s">
        <v>840</v>
      </c>
      <c r="D1" s="195" t="s">
        <v>841</v>
      </c>
      <c r="E1" s="576" t="s">
        <v>394</v>
      </c>
      <c r="F1" s="200" t="s">
        <v>843</v>
      </c>
      <c r="G1" s="200" t="s">
        <v>844</v>
      </c>
      <c r="H1" s="200" t="s">
        <v>842</v>
      </c>
      <c r="I1" s="576" t="s">
        <v>846</v>
      </c>
      <c r="J1" s="576" t="s">
        <v>853</v>
      </c>
      <c r="K1" s="200" t="s">
        <v>377</v>
      </c>
      <c r="L1" s="576" t="s">
        <v>3694</v>
      </c>
      <c r="M1" s="200" t="s">
        <v>376</v>
      </c>
      <c r="N1" s="200" t="s">
        <v>375</v>
      </c>
      <c r="O1" s="200" t="s">
        <v>3695</v>
      </c>
      <c r="P1" s="200" t="s">
        <v>3696</v>
      </c>
      <c r="Q1" s="200" t="s">
        <v>3697</v>
      </c>
      <c r="R1" s="642" t="s">
        <v>845</v>
      </c>
      <c r="S1" s="643" t="s">
        <v>851</v>
      </c>
      <c r="T1" s="643" t="s">
        <v>852</v>
      </c>
      <c r="U1" s="193" t="s">
        <v>3698</v>
      </c>
      <c r="V1" s="644" t="s">
        <v>400</v>
      </c>
      <c r="W1" s="644" t="s">
        <v>854</v>
      </c>
      <c r="X1" s="196" t="s">
        <v>855</v>
      </c>
      <c r="Y1" s="196" t="s">
        <v>3584</v>
      </c>
      <c r="Z1" s="581" t="s">
        <v>856</v>
      </c>
      <c r="AA1" s="580" t="s">
        <v>826</v>
      </c>
      <c r="AB1" s="581" t="s">
        <v>827</v>
      </c>
      <c r="AC1" s="581" t="s">
        <v>828</v>
      </c>
      <c r="AD1" s="581" t="s">
        <v>829</v>
      </c>
    </row>
    <row r="2" ht="18.75" customHeight="1">
      <c r="A2" s="645"/>
      <c r="B2" s="646"/>
      <c r="C2" s="647" t="s">
        <v>3699</v>
      </c>
      <c r="D2" s="647" t="s">
        <v>3700</v>
      </c>
      <c r="E2" s="648" t="b">
        <v>1</v>
      </c>
      <c r="F2" s="649" t="s">
        <v>3701</v>
      </c>
      <c r="G2" s="650" t="s">
        <v>3702</v>
      </c>
      <c r="H2" s="647" t="s">
        <v>3699</v>
      </c>
      <c r="I2" s="651">
        <v>1.0</v>
      </c>
      <c r="J2" s="652" t="s">
        <v>413</v>
      </c>
      <c r="K2" s="647" t="s">
        <v>283</v>
      </c>
      <c r="L2" s="652" t="s">
        <v>413</v>
      </c>
      <c r="M2" s="651" t="s">
        <v>280</v>
      </c>
      <c r="N2" s="653" t="s">
        <v>281</v>
      </c>
      <c r="O2" s="647" t="s">
        <v>293</v>
      </c>
      <c r="P2" s="654" t="s">
        <v>283</v>
      </c>
      <c r="Q2" s="647" t="s">
        <v>286</v>
      </c>
      <c r="R2" s="651" t="s">
        <v>3703</v>
      </c>
      <c r="S2" s="655">
        <v>5.95</v>
      </c>
      <c r="T2" s="656">
        <v>0.0</v>
      </c>
      <c r="U2" s="647">
        <v>1.0</v>
      </c>
      <c r="V2" s="657" t="s">
        <v>3704</v>
      </c>
      <c r="W2" s="657" t="s">
        <v>3704</v>
      </c>
      <c r="X2" s="658" t="s">
        <v>3705</v>
      </c>
      <c r="Y2" s="659" t="s">
        <v>3706</v>
      </c>
      <c r="Z2" s="651" t="s">
        <v>3707</v>
      </c>
      <c r="AA2" s="657">
        <v>0.25</v>
      </c>
      <c r="AB2" s="660">
        <v>9.0</v>
      </c>
      <c r="AC2" s="660">
        <v>9.0</v>
      </c>
      <c r="AD2" s="660">
        <v>8.0</v>
      </c>
    </row>
    <row r="3" ht="18.75" customHeight="1">
      <c r="A3" s="645"/>
      <c r="B3" s="645"/>
      <c r="C3" s="661" t="s">
        <v>3708</v>
      </c>
      <c r="D3" s="647" t="s">
        <v>3709</v>
      </c>
      <c r="E3" s="662" t="b">
        <v>1</v>
      </c>
      <c r="F3" s="649" t="s">
        <v>3710</v>
      </c>
      <c r="G3" s="650" t="s">
        <v>3711</v>
      </c>
      <c r="H3" s="661" t="s">
        <v>3708</v>
      </c>
      <c r="I3" s="662">
        <v>2.0</v>
      </c>
      <c r="J3" s="652" t="s">
        <v>413</v>
      </c>
      <c r="K3" s="647" t="s">
        <v>290</v>
      </c>
      <c r="L3" s="652" t="s">
        <v>413</v>
      </c>
      <c r="M3" s="650" t="s">
        <v>65</v>
      </c>
      <c r="N3" s="653" t="s">
        <v>281</v>
      </c>
      <c r="O3" s="647" t="s">
        <v>293</v>
      </c>
      <c r="P3" s="647" t="s">
        <v>290</v>
      </c>
      <c r="Q3" s="647" t="s">
        <v>286</v>
      </c>
      <c r="R3" s="647" t="s">
        <v>3712</v>
      </c>
      <c r="S3" s="663">
        <v>5.95</v>
      </c>
      <c r="T3" s="664">
        <v>0.0</v>
      </c>
      <c r="U3" s="661">
        <v>1.0</v>
      </c>
      <c r="V3" s="657" t="s">
        <v>3713</v>
      </c>
      <c r="W3" s="657" t="s">
        <v>3713</v>
      </c>
      <c r="X3" s="665" t="s">
        <v>3714</v>
      </c>
      <c r="Y3" s="666" t="s">
        <v>3715</v>
      </c>
      <c r="Z3" s="651" t="s">
        <v>3707</v>
      </c>
      <c r="AA3" s="657">
        <v>0.15</v>
      </c>
      <c r="AB3" s="660">
        <v>9.0</v>
      </c>
      <c r="AC3" s="660">
        <v>9.0</v>
      </c>
      <c r="AD3" s="660">
        <v>8.0</v>
      </c>
    </row>
    <row r="4" ht="18.75" customHeight="1">
      <c r="A4" s="645"/>
      <c r="B4" s="645"/>
      <c r="C4" s="661" t="s">
        <v>3716</v>
      </c>
      <c r="D4" s="647" t="s">
        <v>3717</v>
      </c>
      <c r="E4" s="662" t="b">
        <v>1</v>
      </c>
      <c r="F4" s="649" t="s">
        <v>3718</v>
      </c>
      <c r="G4" s="650" t="s">
        <v>3719</v>
      </c>
      <c r="H4" s="661" t="s">
        <v>3716</v>
      </c>
      <c r="I4" s="662">
        <v>3.0</v>
      </c>
      <c r="J4" s="652" t="s">
        <v>413</v>
      </c>
      <c r="K4" s="647" t="s">
        <v>3720</v>
      </c>
      <c r="L4" s="652" t="s">
        <v>413</v>
      </c>
      <c r="M4" s="650" t="s">
        <v>65</v>
      </c>
      <c r="N4" s="653" t="s">
        <v>281</v>
      </c>
      <c r="O4" s="647" t="s">
        <v>3721</v>
      </c>
      <c r="P4" s="647" t="s">
        <v>3720</v>
      </c>
      <c r="Q4" s="647" t="s">
        <v>292</v>
      </c>
      <c r="R4" s="647" t="s">
        <v>3722</v>
      </c>
      <c r="S4" s="655">
        <v>6.95</v>
      </c>
      <c r="T4" s="664">
        <v>0.0</v>
      </c>
      <c r="U4" s="661">
        <v>1.0</v>
      </c>
      <c r="V4" s="657" t="s">
        <v>3723</v>
      </c>
      <c r="W4" s="657" t="s">
        <v>3723</v>
      </c>
      <c r="X4" s="665" t="s">
        <v>3724</v>
      </c>
      <c r="Y4" s="666" t="s">
        <v>3715</v>
      </c>
      <c r="Z4" s="651" t="s">
        <v>3707</v>
      </c>
      <c r="AA4" s="657">
        <v>0.25</v>
      </c>
      <c r="AB4" s="660">
        <v>9.0</v>
      </c>
      <c r="AC4" s="660">
        <v>9.0</v>
      </c>
      <c r="AD4" s="660">
        <v>8.0</v>
      </c>
    </row>
    <row r="5" ht="18.75" customHeight="1">
      <c r="A5" s="645"/>
      <c r="B5" s="645"/>
      <c r="C5" s="667" t="s">
        <v>3725</v>
      </c>
      <c r="D5" s="650" t="s">
        <v>3726</v>
      </c>
      <c r="E5" s="662" t="b">
        <v>1</v>
      </c>
      <c r="F5" s="649" t="s">
        <v>3727</v>
      </c>
      <c r="G5" s="650" t="s">
        <v>3728</v>
      </c>
      <c r="H5" s="667" t="s">
        <v>3725</v>
      </c>
      <c r="I5" s="662">
        <v>4.0</v>
      </c>
      <c r="J5" s="652" t="s">
        <v>413</v>
      </c>
      <c r="K5" s="650" t="s">
        <v>3729</v>
      </c>
      <c r="L5" s="652" t="s">
        <v>413</v>
      </c>
      <c r="M5" s="650" t="s">
        <v>65</v>
      </c>
      <c r="N5" s="668" t="s">
        <v>281</v>
      </c>
      <c r="O5" s="650" t="s">
        <v>3721</v>
      </c>
      <c r="P5" s="668" t="s">
        <v>283</v>
      </c>
      <c r="Q5" s="647" t="s">
        <v>286</v>
      </c>
      <c r="R5" s="650" t="s">
        <v>3730</v>
      </c>
      <c r="S5" s="669">
        <v>7.95</v>
      </c>
      <c r="T5" s="664">
        <v>0.0</v>
      </c>
      <c r="U5" s="667">
        <v>1.0</v>
      </c>
      <c r="V5" s="665" t="s">
        <v>3731</v>
      </c>
      <c r="W5" s="665" t="s">
        <v>3731</v>
      </c>
      <c r="X5" s="665" t="s">
        <v>3732</v>
      </c>
      <c r="Y5" s="666" t="s">
        <v>3715</v>
      </c>
      <c r="Z5" s="651" t="s">
        <v>3707</v>
      </c>
      <c r="AA5" s="665">
        <v>2.2</v>
      </c>
      <c r="AB5" s="660">
        <v>9.0</v>
      </c>
      <c r="AC5" s="660">
        <v>9.0</v>
      </c>
      <c r="AD5" s="660">
        <v>8.0</v>
      </c>
    </row>
    <row r="6" ht="18.75" customHeight="1">
      <c r="A6" s="645"/>
      <c r="B6" s="645"/>
      <c r="C6" s="668" t="s">
        <v>3733</v>
      </c>
      <c r="D6" s="668" t="s">
        <v>3734</v>
      </c>
      <c r="E6" s="662" t="b">
        <v>1</v>
      </c>
      <c r="F6" s="225" t="s">
        <v>3735</v>
      </c>
      <c r="G6" s="668" t="s">
        <v>3736</v>
      </c>
      <c r="H6" s="668" t="s">
        <v>3737</v>
      </c>
      <c r="I6" s="662">
        <v>5.0</v>
      </c>
      <c r="J6" s="651" t="s">
        <v>3738</v>
      </c>
      <c r="K6" s="650" t="s">
        <v>3729</v>
      </c>
      <c r="L6" s="652" t="s">
        <v>413</v>
      </c>
      <c r="M6" s="650" t="s">
        <v>65</v>
      </c>
      <c r="N6" s="668" t="s">
        <v>281</v>
      </c>
      <c r="O6" s="668" t="s">
        <v>304</v>
      </c>
      <c r="P6" s="668" t="s">
        <v>283</v>
      </c>
      <c r="Q6" s="647" t="s">
        <v>286</v>
      </c>
      <c r="R6" s="668" t="s">
        <v>3739</v>
      </c>
      <c r="S6" s="670">
        <v>5.95</v>
      </c>
      <c r="T6" s="664">
        <v>0.0</v>
      </c>
      <c r="U6" s="668">
        <v>1.0</v>
      </c>
      <c r="V6" s="658" t="s">
        <v>3740</v>
      </c>
      <c r="W6" s="658" t="s">
        <v>3740</v>
      </c>
      <c r="X6" s="658" t="s">
        <v>3741</v>
      </c>
      <c r="Y6" s="666" t="s">
        <v>3715</v>
      </c>
      <c r="Z6" s="651" t="s">
        <v>3707</v>
      </c>
      <c r="AA6" s="658">
        <v>1.0</v>
      </c>
      <c r="AB6" s="660">
        <v>9.0</v>
      </c>
      <c r="AC6" s="660">
        <v>9.0</v>
      </c>
      <c r="AD6" s="660">
        <v>8.0</v>
      </c>
    </row>
    <row r="7" ht="18.75" customHeight="1">
      <c r="A7" s="645"/>
      <c r="B7" s="645"/>
      <c r="C7" s="668" t="s">
        <v>3733</v>
      </c>
      <c r="D7" s="668" t="s">
        <v>3742</v>
      </c>
      <c r="E7" s="662" t="b">
        <v>1</v>
      </c>
      <c r="F7" s="225" t="s">
        <v>3743</v>
      </c>
      <c r="G7" s="668" t="s">
        <v>3736</v>
      </c>
      <c r="H7" s="668" t="s">
        <v>3744</v>
      </c>
      <c r="I7" s="662">
        <v>5.0</v>
      </c>
      <c r="J7" s="651" t="s">
        <v>3745</v>
      </c>
      <c r="K7" s="650" t="s">
        <v>3729</v>
      </c>
      <c r="L7" s="652" t="s">
        <v>413</v>
      </c>
      <c r="M7" s="650" t="s">
        <v>65</v>
      </c>
      <c r="N7" s="668" t="s">
        <v>281</v>
      </c>
      <c r="O7" s="668" t="s">
        <v>304</v>
      </c>
      <c r="P7" s="668" t="s">
        <v>283</v>
      </c>
      <c r="Q7" s="647" t="s">
        <v>286</v>
      </c>
      <c r="R7" s="668" t="s">
        <v>3739</v>
      </c>
      <c r="S7" s="670">
        <v>9.95</v>
      </c>
      <c r="T7" s="664">
        <v>0.0</v>
      </c>
      <c r="U7" s="668">
        <v>1.0</v>
      </c>
      <c r="V7" s="658" t="s">
        <v>3740</v>
      </c>
      <c r="W7" s="658" t="s">
        <v>3740</v>
      </c>
      <c r="X7" s="658" t="s">
        <v>3746</v>
      </c>
      <c r="Y7" s="666" t="s">
        <v>3715</v>
      </c>
      <c r="Z7" s="651" t="s">
        <v>3707</v>
      </c>
      <c r="AA7" s="665">
        <v>2.2</v>
      </c>
      <c r="AB7" s="660">
        <v>9.0</v>
      </c>
      <c r="AC7" s="660">
        <v>9.0</v>
      </c>
      <c r="AD7" s="660">
        <v>8.0</v>
      </c>
    </row>
    <row r="8" ht="19.5" customHeight="1">
      <c r="A8" s="645"/>
      <c r="B8" s="646"/>
      <c r="C8" s="647" t="s">
        <v>3747</v>
      </c>
      <c r="D8" s="647" t="s">
        <v>3748</v>
      </c>
      <c r="E8" s="662" t="b">
        <v>1</v>
      </c>
      <c r="F8" s="649" t="s">
        <v>3749</v>
      </c>
      <c r="G8" s="650" t="s">
        <v>3750</v>
      </c>
      <c r="H8" s="647" t="s">
        <v>3747</v>
      </c>
      <c r="I8" s="662">
        <v>6.0</v>
      </c>
      <c r="J8" s="652" t="s">
        <v>413</v>
      </c>
      <c r="K8" s="647" t="s">
        <v>385</v>
      </c>
      <c r="L8" s="652" t="s">
        <v>413</v>
      </c>
      <c r="M8" s="650" t="s">
        <v>65</v>
      </c>
      <c r="N8" s="653" t="s">
        <v>281</v>
      </c>
      <c r="O8" s="647" t="s">
        <v>293</v>
      </c>
      <c r="P8" s="647" t="s">
        <v>385</v>
      </c>
      <c r="Q8" s="655" t="s">
        <v>296</v>
      </c>
      <c r="R8" s="663" t="s">
        <v>3751</v>
      </c>
      <c r="S8" s="655">
        <v>4.95</v>
      </c>
      <c r="T8" s="664">
        <v>0.0</v>
      </c>
      <c r="U8" s="647">
        <v>1.0</v>
      </c>
      <c r="V8" s="657" t="s">
        <v>3752</v>
      </c>
      <c r="W8" s="657" t="s">
        <v>3752</v>
      </c>
      <c r="X8" s="657" t="s">
        <v>3753</v>
      </c>
      <c r="Y8" s="666" t="s">
        <v>3715</v>
      </c>
      <c r="Z8" s="651" t="s">
        <v>3707</v>
      </c>
      <c r="AA8" s="657">
        <v>0.1</v>
      </c>
      <c r="AB8" s="660">
        <v>9.0</v>
      </c>
      <c r="AC8" s="660">
        <v>9.0</v>
      </c>
      <c r="AD8" s="660">
        <v>8.0</v>
      </c>
    </row>
    <row r="9" ht="18.75" customHeight="1">
      <c r="A9" s="645"/>
      <c r="B9" s="645"/>
      <c r="C9" s="661" t="s">
        <v>3754</v>
      </c>
      <c r="D9" s="647" t="s">
        <v>3755</v>
      </c>
      <c r="E9" s="662" t="b">
        <v>1</v>
      </c>
      <c r="F9" s="649" t="s">
        <v>3756</v>
      </c>
      <c r="G9" s="650" t="s">
        <v>3757</v>
      </c>
      <c r="H9" s="661" t="s">
        <v>3754</v>
      </c>
      <c r="I9" s="662">
        <v>7.0</v>
      </c>
      <c r="J9" s="652" t="s">
        <v>413</v>
      </c>
      <c r="K9" s="647" t="s">
        <v>289</v>
      </c>
      <c r="L9" s="652" t="s">
        <v>413</v>
      </c>
      <c r="M9" s="650" t="s">
        <v>65</v>
      </c>
      <c r="N9" s="653" t="s">
        <v>281</v>
      </c>
      <c r="O9" s="647" t="s">
        <v>293</v>
      </c>
      <c r="P9" s="647" t="s">
        <v>289</v>
      </c>
      <c r="Q9" s="647" t="s">
        <v>296</v>
      </c>
      <c r="R9" s="647" t="s">
        <v>3758</v>
      </c>
      <c r="S9" s="663">
        <v>4.95</v>
      </c>
      <c r="T9" s="664">
        <v>0.0</v>
      </c>
      <c r="U9" s="661">
        <v>1.0</v>
      </c>
      <c r="V9" s="657" t="s">
        <v>3759</v>
      </c>
      <c r="W9" s="657" t="s">
        <v>3759</v>
      </c>
      <c r="X9" s="665" t="s">
        <v>3760</v>
      </c>
      <c r="Y9" s="666" t="s">
        <v>3715</v>
      </c>
      <c r="Z9" s="651" t="s">
        <v>3707</v>
      </c>
      <c r="AA9" s="657">
        <v>0.2</v>
      </c>
      <c r="AB9" s="660">
        <v>9.0</v>
      </c>
      <c r="AC9" s="660">
        <v>9.0</v>
      </c>
      <c r="AD9" s="660">
        <v>8.0</v>
      </c>
    </row>
    <row r="10" ht="18.75" customHeight="1">
      <c r="A10" s="645"/>
      <c r="B10" s="645"/>
      <c r="C10" s="668" t="s">
        <v>3761</v>
      </c>
      <c r="D10" s="647" t="s">
        <v>3762</v>
      </c>
      <c r="E10" s="648" t="b">
        <v>1</v>
      </c>
      <c r="F10" s="649" t="s">
        <v>3763</v>
      </c>
      <c r="G10" s="647" t="s">
        <v>3764</v>
      </c>
      <c r="H10" s="667" t="s">
        <v>3761</v>
      </c>
      <c r="I10" s="662">
        <v>8.0</v>
      </c>
      <c r="J10" s="652" t="s">
        <v>413</v>
      </c>
      <c r="K10" s="654" t="s">
        <v>3765</v>
      </c>
      <c r="L10" s="651" t="s">
        <v>3766</v>
      </c>
      <c r="M10" s="654" t="s">
        <v>3767</v>
      </c>
      <c r="N10" s="653" t="s">
        <v>281</v>
      </c>
      <c r="O10" s="647" t="s">
        <v>282</v>
      </c>
      <c r="P10" s="654" t="s">
        <v>289</v>
      </c>
      <c r="Q10" s="647" t="s">
        <v>286</v>
      </c>
      <c r="R10" s="654" t="s">
        <v>3768</v>
      </c>
      <c r="S10" s="669">
        <v>4.95</v>
      </c>
      <c r="T10" s="656">
        <v>0.0</v>
      </c>
      <c r="U10" s="667">
        <v>1.0</v>
      </c>
      <c r="V10" s="658" t="s">
        <v>3769</v>
      </c>
      <c r="W10" s="665" t="s">
        <v>3770</v>
      </c>
      <c r="X10" s="658" t="s">
        <v>3771</v>
      </c>
      <c r="Y10" s="659" t="s">
        <v>3706</v>
      </c>
      <c r="Z10" s="651" t="s">
        <v>3707</v>
      </c>
      <c r="AA10" s="665">
        <v>1.1</v>
      </c>
      <c r="AB10" s="660">
        <v>9.0</v>
      </c>
      <c r="AC10" s="660">
        <v>9.0</v>
      </c>
      <c r="AD10" s="660">
        <v>8.0</v>
      </c>
    </row>
    <row r="11" ht="18.75" customHeight="1">
      <c r="A11" s="671"/>
      <c r="B11" s="646"/>
      <c r="C11" s="672" t="s">
        <v>3772</v>
      </c>
      <c r="D11" s="652" t="s">
        <v>3773</v>
      </c>
      <c r="E11" s="648" t="b">
        <v>1</v>
      </c>
      <c r="F11" s="228" t="s">
        <v>3774</v>
      </c>
      <c r="G11" s="652" t="s">
        <v>3775</v>
      </c>
      <c r="H11" s="673" t="s">
        <v>3776</v>
      </c>
      <c r="I11" s="651">
        <v>8.0</v>
      </c>
      <c r="J11" s="652" t="s">
        <v>413</v>
      </c>
      <c r="K11" s="668" t="s">
        <v>3777</v>
      </c>
      <c r="L11" s="651" t="s">
        <v>3766</v>
      </c>
      <c r="M11" s="654" t="s">
        <v>3767</v>
      </c>
      <c r="N11" s="653" t="s">
        <v>281</v>
      </c>
      <c r="O11" s="652" t="s">
        <v>282</v>
      </c>
      <c r="P11" s="651" t="s">
        <v>298</v>
      </c>
      <c r="Q11" s="647" t="s">
        <v>286</v>
      </c>
      <c r="R11" s="654" t="s">
        <v>3778</v>
      </c>
      <c r="S11" s="669">
        <v>4.95</v>
      </c>
      <c r="T11" s="656">
        <v>0.0</v>
      </c>
      <c r="U11" s="650">
        <v>1.0</v>
      </c>
      <c r="V11" s="674" t="s">
        <v>3779</v>
      </c>
      <c r="W11" s="675" t="s">
        <v>3780</v>
      </c>
      <c r="X11" s="658" t="s">
        <v>3771</v>
      </c>
      <c r="Y11" s="659" t="s">
        <v>3706</v>
      </c>
      <c r="Z11" s="651" t="s">
        <v>3707</v>
      </c>
      <c r="AA11" s="665">
        <v>1.1</v>
      </c>
      <c r="AB11" s="660">
        <v>9.0</v>
      </c>
      <c r="AC11" s="660">
        <v>9.0</v>
      </c>
      <c r="AD11" s="660">
        <v>8.0</v>
      </c>
    </row>
    <row r="12" ht="38.25" customHeight="1">
      <c r="A12" s="671"/>
      <c r="B12" s="646"/>
      <c r="C12" s="676" t="s">
        <v>3781</v>
      </c>
      <c r="D12" s="677" t="s">
        <v>3782</v>
      </c>
      <c r="E12" s="648" t="b">
        <v>1</v>
      </c>
      <c r="F12" s="228" t="s">
        <v>3783</v>
      </c>
      <c r="G12" s="652" t="s">
        <v>3784</v>
      </c>
      <c r="H12" s="678" t="s">
        <v>3785</v>
      </c>
      <c r="I12" s="662">
        <v>8.0</v>
      </c>
      <c r="J12" s="652" t="s">
        <v>413</v>
      </c>
      <c r="K12" s="668" t="s">
        <v>3786</v>
      </c>
      <c r="L12" s="651" t="s">
        <v>3766</v>
      </c>
      <c r="M12" s="651" t="s">
        <v>280</v>
      </c>
      <c r="N12" s="653" t="s">
        <v>281</v>
      </c>
      <c r="O12" s="652" t="s">
        <v>282</v>
      </c>
      <c r="P12" s="651" t="s">
        <v>295</v>
      </c>
      <c r="Q12" s="647" t="s">
        <v>286</v>
      </c>
      <c r="R12" s="651" t="s">
        <v>3787</v>
      </c>
      <c r="S12" s="669">
        <v>4.95</v>
      </c>
      <c r="T12" s="656">
        <v>0.0</v>
      </c>
      <c r="U12" s="667">
        <v>1.0</v>
      </c>
      <c r="V12" s="679" t="s">
        <v>3788</v>
      </c>
      <c r="W12" s="680" t="s">
        <v>3789</v>
      </c>
      <c r="X12" s="681" t="s">
        <v>3771</v>
      </c>
      <c r="Y12" s="659" t="s">
        <v>3706</v>
      </c>
      <c r="Z12" s="651" t="s">
        <v>3707</v>
      </c>
      <c r="AA12" s="665">
        <v>1.1</v>
      </c>
      <c r="AB12" s="660">
        <v>9.0</v>
      </c>
      <c r="AC12" s="660">
        <v>9.0</v>
      </c>
      <c r="AD12" s="660">
        <v>8.0</v>
      </c>
    </row>
    <row r="13" ht="18.75" customHeight="1">
      <c r="A13" s="671"/>
      <c r="B13" s="646"/>
      <c r="C13" s="668" t="s">
        <v>3790</v>
      </c>
      <c r="D13" s="652" t="s">
        <v>3791</v>
      </c>
      <c r="E13" s="652" t="b">
        <v>1</v>
      </c>
      <c r="F13" s="228" t="s">
        <v>3792</v>
      </c>
      <c r="G13" s="652" t="s">
        <v>3793</v>
      </c>
      <c r="H13" s="650" t="s">
        <v>3794</v>
      </c>
      <c r="I13" s="651">
        <v>8.0</v>
      </c>
      <c r="J13" s="652" t="s">
        <v>413</v>
      </c>
      <c r="K13" s="668" t="s">
        <v>3795</v>
      </c>
      <c r="L13" s="651" t="s">
        <v>3766</v>
      </c>
      <c r="M13" s="651" t="s">
        <v>280</v>
      </c>
      <c r="N13" s="653" t="s">
        <v>281</v>
      </c>
      <c r="O13" s="652" t="s">
        <v>282</v>
      </c>
      <c r="P13" s="651" t="s">
        <v>283</v>
      </c>
      <c r="Q13" s="647" t="s">
        <v>286</v>
      </c>
      <c r="R13" s="651" t="s">
        <v>3796</v>
      </c>
      <c r="S13" s="669">
        <v>4.95</v>
      </c>
      <c r="T13" s="656">
        <v>0.0</v>
      </c>
      <c r="U13" s="650">
        <v>1.0</v>
      </c>
      <c r="V13" s="658" t="s">
        <v>3797</v>
      </c>
      <c r="W13" s="665" t="s">
        <v>3798</v>
      </c>
      <c r="X13" s="658" t="s">
        <v>3771</v>
      </c>
      <c r="Y13" s="659" t="s">
        <v>3706</v>
      </c>
      <c r="Z13" s="651" t="s">
        <v>3707</v>
      </c>
      <c r="AA13" s="665">
        <v>1.1</v>
      </c>
      <c r="AB13" s="660">
        <v>9.0</v>
      </c>
      <c r="AC13" s="660">
        <v>9.0</v>
      </c>
      <c r="AD13" s="660">
        <v>8.0</v>
      </c>
    </row>
    <row r="14" ht="18.75" customHeight="1">
      <c r="A14" s="671"/>
      <c r="B14" s="646"/>
      <c r="C14" s="668" t="s">
        <v>3799</v>
      </c>
      <c r="D14" s="677" t="s">
        <v>3800</v>
      </c>
      <c r="E14" s="652" t="b">
        <v>1</v>
      </c>
      <c r="F14" s="649" t="s">
        <v>3801</v>
      </c>
      <c r="G14" s="650" t="s">
        <v>3802</v>
      </c>
      <c r="H14" s="650" t="s">
        <v>3803</v>
      </c>
      <c r="I14" s="651">
        <v>8.0</v>
      </c>
      <c r="J14" s="652" t="s">
        <v>413</v>
      </c>
      <c r="K14" s="668" t="s">
        <v>3804</v>
      </c>
      <c r="L14" s="651" t="s">
        <v>3766</v>
      </c>
      <c r="M14" s="654" t="s">
        <v>3767</v>
      </c>
      <c r="N14" s="653" t="s">
        <v>281</v>
      </c>
      <c r="O14" s="650" t="s">
        <v>282</v>
      </c>
      <c r="P14" s="668" t="s">
        <v>294</v>
      </c>
      <c r="Q14" s="647" t="s">
        <v>286</v>
      </c>
      <c r="R14" s="654" t="s">
        <v>3805</v>
      </c>
      <c r="S14" s="669">
        <v>4.95</v>
      </c>
      <c r="T14" s="656">
        <v>0.0</v>
      </c>
      <c r="U14" s="650">
        <v>1.0</v>
      </c>
      <c r="V14" s="658" t="s">
        <v>3806</v>
      </c>
      <c r="W14" s="665" t="s">
        <v>3807</v>
      </c>
      <c r="X14" s="658" t="s">
        <v>3771</v>
      </c>
      <c r="Y14" s="659" t="s">
        <v>3706</v>
      </c>
      <c r="Z14" s="651" t="s">
        <v>3707</v>
      </c>
      <c r="AA14" s="665">
        <v>1.1</v>
      </c>
      <c r="AB14" s="660">
        <v>9.0</v>
      </c>
      <c r="AC14" s="660">
        <v>9.0</v>
      </c>
      <c r="AD14" s="660">
        <v>8.0</v>
      </c>
    </row>
    <row r="15" ht="18.75" customHeight="1">
      <c r="A15" s="671"/>
      <c r="B15" s="646"/>
      <c r="C15" s="668" t="s">
        <v>3808</v>
      </c>
      <c r="D15" s="677" t="s">
        <v>3809</v>
      </c>
      <c r="E15" s="652" t="b">
        <v>1</v>
      </c>
      <c r="F15" s="228" t="s">
        <v>3810</v>
      </c>
      <c r="G15" s="652" t="s">
        <v>3811</v>
      </c>
      <c r="H15" s="650" t="s">
        <v>3812</v>
      </c>
      <c r="I15" s="651">
        <v>8.0</v>
      </c>
      <c r="J15" s="652" t="s">
        <v>413</v>
      </c>
      <c r="K15" s="668" t="s">
        <v>3813</v>
      </c>
      <c r="L15" s="651" t="s">
        <v>3766</v>
      </c>
      <c r="M15" s="651" t="s">
        <v>280</v>
      </c>
      <c r="N15" s="653" t="s">
        <v>281</v>
      </c>
      <c r="O15" s="652" t="s">
        <v>282</v>
      </c>
      <c r="P15" s="651" t="s">
        <v>290</v>
      </c>
      <c r="Q15" s="647" t="s">
        <v>286</v>
      </c>
      <c r="R15" s="651" t="s">
        <v>3814</v>
      </c>
      <c r="S15" s="669">
        <v>4.95</v>
      </c>
      <c r="T15" s="656">
        <v>0.0</v>
      </c>
      <c r="U15" s="650">
        <v>1.0</v>
      </c>
      <c r="V15" s="665" t="s">
        <v>3815</v>
      </c>
      <c r="W15" s="665" t="s">
        <v>3815</v>
      </c>
      <c r="X15" s="681" t="s">
        <v>3771</v>
      </c>
      <c r="Y15" s="659" t="s">
        <v>3706</v>
      </c>
      <c r="Z15" s="651" t="s">
        <v>3707</v>
      </c>
      <c r="AA15" s="665">
        <v>1.1</v>
      </c>
      <c r="AB15" s="660">
        <v>9.0</v>
      </c>
      <c r="AC15" s="660">
        <v>9.0</v>
      </c>
      <c r="AD15" s="660">
        <v>8.0</v>
      </c>
    </row>
    <row r="16" ht="36.0" customHeight="1">
      <c r="A16" s="221"/>
      <c r="B16" s="205"/>
      <c r="C16" s="205" t="s">
        <v>3816</v>
      </c>
      <c r="D16" s="205" t="s">
        <v>3817</v>
      </c>
      <c r="E16" s="648" t="b">
        <v>1</v>
      </c>
      <c r="F16" s="682" t="s">
        <v>3818</v>
      </c>
      <c r="G16" s="205" t="s">
        <v>3819</v>
      </c>
      <c r="H16" s="205" t="s">
        <v>3820</v>
      </c>
      <c r="I16" s="662">
        <v>8.0</v>
      </c>
      <c r="J16" s="652" t="s">
        <v>413</v>
      </c>
      <c r="K16" s="205" t="s">
        <v>3821</v>
      </c>
      <c r="L16" s="651" t="s">
        <v>3766</v>
      </c>
      <c r="M16" s="654" t="s">
        <v>3767</v>
      </c>
      <c r="N16" s="653" t="s">
        <v>281</v>
      </c>
      <c r="O16" s="205" t="s">
        <v>282</v>
      </c>
      <c r="P16" s="205" t="s">
        <v>284</v>
      </c>
      <c r="Q16" s="205" t="s">
        <v>286</v>
      </c>
      <c r="R16" s="654" t="s">
        <v>3822</v>
      </c>
      <c r="S16" s="683">
        <v>4.95</v>
      </c>
      <c r="T16" s="623">
        <v>0.0</v>
      </c>
      <c r="U16" s="682">
        <v>1.0</v>
      </c>
      <c r="V16" s="594" t="s">
        <v>3823</v>
      </c>
      <c r="W16" s="594" t="s">
        <v>3824</v>
      </c>
      <c r="X16" s="684" t="s">
        <v>3771</v>
      </c>
      <c r="Y16" s="659" t="s">
        <v>3706</v>
      </c>
      <c r="Z16" s="651" t="s">
        <v>3825</v>
      </c>
      <c r="AA16" s="594">
        <v>1.1</v>
      </c>
      <c r="AB16" s="626">
        <v>9.0</v>
      </c>
      <c r="AC16" s="626">
        <v>9.0</v>
      </c>
      <c r="AD16" s="626">
        <v>8.0</v>
      </c>
    </row>
    <row r="17" ht="18.75" customHeight="1">
      <c r="A17" s="671"/>
      <c r="B17" s="646"/>
      <c r="C17" s="672" t="s">
        <v>3826</v>
      </c>
      <c r="D17" s="652" t="s">
        <v>3827</v>
      </c>
      <c r="E17" s="652" t="b">
        <v>1</v>
      </c>
      <c r="F17" s="206" t="s">
        <v>3828</v>
      </c>
      <c r="G17" s="651" t="s">
        <v>3829</v>
      </c>
      <c r="H17" s="685" t="s">
        <v>3830</v>
      </c>
      <c r="I17" s="651">
        <v>8.0</v>
      </c>
      <c r="J17" s="652" t="s">
        <v>413</v>
      </c>
      <c r="K17" s="668" t="s">
        <v>3831</v>
      </c>
      <c r="L17" s="651" t="s">
        <v>3766</v>
      </c>
      <c r="M17" s="651" t="s">
        <v>280</v>
      </c>
      <c r="N17" s="653" t="s">
        <v>281</v>
      </c>
      <c r="O17" s="652" t="s">
        <v>282</v>
      </c>
      <c r="P17" s="651" t="s">
        <v>295</v>
      </c>
      <c r="Q17" s="647" t="s">
        <v>286</v>
      </c>
      <c r="R17" s="651" t="s">
        <v>3787</v>
      </c>
      <c r="S17" s="669">
        <v>4.95</v>
      </c>
      <c r="T17" s="656">
        <v>0.0</v>
      </c>
      <c r="U17" s="650">
        <v>1.0</v>
      </c>
      <c r="V17" s="658" t="s">
        <v>3832</v>
      </c>
      <c r="W17" s="665" t="s">
        <v>3833</v>
      </c>
      <c r="X17" s="658" t="s">
        <v>3771</v>
      </c>
      <c r="Y17" s="659" t="s">
        <v>3706</v>
      </c>
      <c r="Z17" s="651" t="s">
        <v>3707</v>
      </c>
      <c r="AA17" s="665">
        <v>1.1</v>
      </c>
      <c r="AB17" s="660">
        <v>9.0</v>
      </c>
      <c r="AC17" s="660">
        <v>9.0</v>
      </c>
      <c r="AD17" s="660">
        <v>8.0</v>
      </c>
    </row>
    <row r="18" ht="19.5" customHeight="1">
      <c r="A18" s="221"/>
      <c r="B18" s="686"/>
      <c r="C18" s="205" t="s">
        <v>3834</v>
      </c>
      <c r="D18" s="686" t="s">
        <v>3835</v>
      </c>
      <c r="E18" s="648" t="b">
        <v>1</v>
      </c>
      <c r="F18" s="687" t="s">
        <v>3836</v>
      </c>
      <c r="G18" s="686" t="s">
        <v>3837</v>
      </c>
      <c r="H18" s="686" t="s">
        <v>3834</v>
      </c>
      <c r="I18" s="662">
        <v>8.0</v>
      </c>
      <c r="J18" s="652" t="s">
        <v>413</v>
      </c>
      <c r="K18" s="205" t="s">
        <v>3838</v>
      </c>
      <c r="L18" s="651" t="s">
        <v>3766</v>
      </c>
      <c r="M18" s="205" t="s">
        <v>1220</v>
      </c>
      <c r="N18" s="653" t="s">
        <v>281</v>
      </c>
      <c r="O18" s="686" t="s">
        <v>282</v>
      </c>
      <c r="P18" s="205" t="s">
        <v>283</v>
      </c>
      <c r="Q18" s="686" t="s">
        <v>286</v>
      </c>
      <c r="R18" s="205" t="s">
        <v>3839</v>
      </c>
      <c r="S18" s="688">
        <v>4.95</v>
      </c>
      <c r="T18" s="656">
        <v>0.0</v>
      </c>
      <c r="U18" s="687">
        <v>1.0</v>
      </c>
      <c r="V18" s="594" t="s">
        <v>3840</v>
      </c>
      <c r="W18" s="689" t="s">
        <v>3841</v>
      </c>
      <c r="X18" s="684" t="s">
        <v>3771</v>
      </c>
      <c r="Y18" s="659" t="s">
        <v>3706</v>
      </c>
      <c r="Z18" s="651" t="s">
        <v>3707</v>
      </c>
      <c r="AA18" s="689">
        <v>1.1</v>
      </c>
      <c r="AB18" s="690">
        <v>9.0</v>
      </c>
      <c r="AC18" s="690">
        <v>9.0</v>
      </c>
      <c r="AD18" s="690">
        <v>8.0</v>
      </c>
    </row>
    <row r="19" ht="45.0" customHeight="1">
      <c r="A19" s="221"/>
      <c r="B19" s="686"/>
      <c r="C19" s="205" t="s">
        <v>3842</v>
      </c>
      <c r="D19" s="686" t="s">
        <v>3843</v>
      </c>
      <c r="E19" s="648" t="b">
        <v>1</v>
      </c>
      <c r="F19" s="687" t="s">
        <v>3844</v>
      </c>
      <c r="G19" s="686" t="s">
        <v>3845</v>
      </c>
      <c r="H19" s="686" t="s">
        <v>3842</v>
      </c>
      <c r="I19" s="662">
        <v>8.0</v>
      </c>
      <c r="J19" s="652" t="s">
        <v>413</v>
      </c>
      <c r="K19" s="205" t="s">
        <v>3846</v>
      </c>
      <c r="L19" s="651" t="s">
        <v>3766</v>
      </c>
      <c r="M19" s="651" t="s">
        <v>280</v>
      </c>
      <c r="N19" s="653" t="s">
        <v>281</v>
      </c>
      <c r="O19" s="686" t="s">
        <v>282</v>
      </c>
      <c r="P19" s="205" t="s">
        <v>302</v>
      </c>
      <c r="Q19" s="686" t="s">
        <v>286</v>
      </c>
      <c r="R19" s="651" t="s">
        <v>3847</v>
      </c>
      <c r="S19" s="688">
        <v>4.95</v>
      </c>
      <c r="T19" s="656">
        <v>0.0</v>
      </c>
      <c r="U19" s="687">
        <v>1.0</v>
      </c>
      <c r="V19" s="594" t="s">
        <v>3848</v>
      </c>
      <c r="W19" s="689" t="s">
        <v>3849</v>
      </c>
      <c r="X19" s="684" t="s">
        <v>3771</v>
      </c>
      <c r="Y19" s="659" t="s">
        <v>3706</v>
      </c>
      <c r="Z19" s="651" t="s">
        <v>3707</v>
      </c>
      <c r="AA19" s="689">
        <v>1.1</v>
      </c>
      <c r="AB19" s="690">
        <v>9.0</v>
      </c>
      <c r="AC19" s="690">
        <v>9.0</v>
      </c>
      <c r="AD19" s="690">
        <v>8.0</v>
      </c>
    </row>
    <row r="20" ht="18.75" customHeight="1">
      <c r="A20" s="691"/>
      <c r="B20" s="692"/>
      <c r="C20" s="693" t="s">
        <v>3850</v>
      </c>
      <c r="D20" s="694" t="s">
        <v>3851</v>
      </c>
      <c r="E20" s="695" t="b">
        <v>0</v>
      </c>
      <c r="F20" s="696" t="s">
        <v>3852</v>
      </c>
      <c r="G20" s="697" t="s">
        <v>3853</v>
      </c>
      <c r="H20" s="698" t="s">
        <v>3854</v>
      </c>
      <c r="I20" s="699">
        <v>1001.0</v>
      </c>
      <c r="J20" s="697" t="s">
        <v>413</v>
      </c>
      <c r="K20" s="693" t="s">
        <v>3855</v>
      </c>
      <c r="L20" s="700" t="s">
        <v>3766</v>
      </c>
      <c r="M20" s="700" t="s">
        <v>280</v>
      </c>
      <c r="N20" s="701" t="s">
        <v>281</v>
      </c>
      <c r="O20" s="697" t="s">
        <v>282</v>
      </c>
      <c r="P20" s="700" t="s">
        <v>89</v>
      </c>
      <c r="Q20" s="702" t="s">
        <v>286</v>
      </c>
      <c r="R20" s="700" t="s">
        <v>3856</v>
      </c>
      <c r="S20" s="703">
        <v>4.95</v>
      </c>
      <c r="T20" s="704">
        <v>0.0</v>
      </c>
      <c r="U20" s="698">
        <v>1.0</v>
      </c>
      <c r="V20" s="705" t="s">
        <v>3857</v>
      </c>
      <c r="W20" s="706" t="s">
        <v>3858</v>
      </c>
      <c r="X20" s="705" t="s">
        <v>3771</v>
      </c>
      <c r="Y20" s="707" t="s">
        <v>3706</v>
      </c>
      <c r="Z20" s="700" t="s">
        <v>3707</v>
      </c>
      <c r="AA20" s="706">
        <v>1.1</v>
      </c>
      <c r="AB20" s="708">
        <v>9.0</v>
      </c>
      <c r="AC20" s="708">
        <v>9.0</v>
      </c>
      <c r="AD20" s="708">
        <v>8.0</v>
      </c>
    </row>
    <row r="21" ht="18.75" customHeight="1">
      <c r="A21" s="671"/>
      <c r="B21" s="646"/>
      <c r="C21" s="676" t="s">
        <v>3859</v>
      </c>
      <c r="D21" s="677" t="s">
        <v>3860</v>
      </c>
      <c r="E21" s="648" t="b">
        <v>1</v>
      </c>
      <c r="F21" s="228" t="s">
        <v>3861</v>
      </c>
      <c r="G21" s="652" t="s">
        <v>3862</v>
      </c>
      <c r="H21" s="678" t="s">
        <v>3863</v>
      </c>
      <c r="I21" s="651">
        <v>8.0</v>
      </c>
      <c r="J21" s="652" t="s">
        <v>413</v>
      </c>
      <c r="K21" s="668" t="s">
        <v>3864</v>
      </c>
      <c r="L21" s="651" t="s">
        <v>3766</v>
      </c>
      <c r="M21" s="651" t="s">
        <v>280</v>
      </c>
      <c r="N21" s="653" t="s">
        <v>281</v>
      </c>
      <c r="O21" s="652" t="s">
        <v>282</v>
      </c>
      <c r="P21" s="651" t="s">
        <v>291</v>
      </c>
      <c r="Q21" s="647" t="s">
        <v>286</v>
      </c>
      <c r="R21" s="651" t="s">
        <v>3865</v>
      </c>
      <c r="S21" s="669">
        <v>4.95</v>
      </c>
      <c r="T21" s="656">
        <v>0.0</v>
      </c>
      <c r="U21" s="650">
        <v>1.0</v>
      </c>
      <c r="V21" s="709" t="s">
        <v>3866</v>
      </c>
      <c r="W21" s="657" t="s">
        <v>3867</v>
      </c>
      <c r="X21" s="681" t="s">
        <v>3771</v>
      </c>
      <c r="Y21" s="659" t="s">
        <v>3706</v>
      </c>
      <c r="Z21" s="651" t="s">
        <v>3707</v>
      </c>
      <c r="AA21" s="665">
        <v>1.1</v>
      </c>
      <c r="AB21" s="660">
        <v>9.0</v>
      </c>
      <c r="AC21" s="660">
        <v>9.0</v>
      </c>
      <c r="AD21" s="660">
        <v>8.0</v>
      </c>
    </row>
    <row r="22" ht="18.75" customHeight="1">
      <c r="A22" s="221"/>
      <c r="B22" s="710"/>
      <c r="C22" s="710" t="s">
        <v>3868</v>
      </c>
      <c r="D22" s="205" t="s">
        <v>3869</v>
      </c>
      <c r="E22" s="662" t="b">
        <v>1</v>
      </c>
      <c r="F22" s="682" t="s">
        <v>3870</v>
      </c>
      <c r="G22" s="682" t="s">
        <v>3871</v>
      </c>
      <c r="H22" s="710" t="s">
        <v>3868</v>
      </c>
      <c r="I22" s="662">
        <v>9.0</v>
      </c>
      <c r="J22" s="652" t="s">
        <v>413</v>
      </c>
      <c r="K22" s="205" t="s">
        <v>3872</v>
      </c>
      <c r="L22" s="652" t="s">
        <v>413</v>
      </c>
      <c r="M22" s="651" t="s">
        <v>280</v>
      </c>
      <c r="N22" s="653" t="s">
        <v>281</v>
      </c>
      <c r="O22" s="205" t="s">
        <v>293</v>
      </c>
      <c r="P22" s="205" t="s">
        <v>3872</v>
      </c>
      <c r="Q22" s="205" t="s">
        <v>286</v>
      </c>
      <c r="R22" s="651" t="s">
        <v>3873</v>
      </c>
      <c r="S22" s="711">
        <v>5.95</v>
      </c>
      <c r="T22" s="623">
        <v>0.0</v>
      </c>
      <c r="U22" s="710">
        <v>1.0</v>
      </c>
      <c r="V22" s="712" t="s">
        <v>3874</v>
      </c>
      <c r="W22" s="712" t="s">
        <v>3874</v>
      </c>
      <c r="X22" s="712" t="s">
        <v>3875</v>
      </c>
      <c r="Y22" s="659" t="s">
        <v>3706</v>
      </c>
      <c r="Z22" s="651" t="s">
        <v>3707</v>
      </c>
      <c r="AA22" s="712">
        <v>0.2</v>
      </c>
      <c r="AB22" s="626">
        <v>9.0</v>
      </c>
      <c r="AC22" s="626">
        <v>9.0</v>
      </c>
      <c r="AD22" s="626">
        <v>8.0</v>
      </c>
    </row>
    <row r="23" ht="21.0" customHeight="1">
      <c r="A23" s="713"/>
      <c r="B23" s="653"/>
      <c r="C23" s="672" t="s">
        <v>3876</v>
      </c>
      <c r="D23" s="714" t="s">
        <v>3877</v>
      </c>
      <c r="E23" s="648" t="b">
        <v>1</v>
      </c>
      <c r="F23" s="715" t="s">
        <v>3878</v>
      </c>
      <c r="G23" s="653" t="s">
        <v>3879</v>
      </c>
      <c r="H23" s="714" t="s">
        <v>3876</v>
      </c>
      <c r="I23" s="716">
        <v>10.0</v>
      </c>
      <c r="J23" s="652" t="s">
        <v>413</v>
      </c>
      <c r="K23" s="653" t="s">
        <v>289</v>
      </c>
      <c r="L23" s="653" t="s">
        <v>3766</v>
      </c>
      <c r="M23" s="654" t="s">
        <v>3880</v>
      </c>
      <c r="N23" s="653" t="s">
        <v>281</v>
      </c>
      <c r="O23" s="653" t="s">
        <v>288</v>
      </c>
      <c r="P23" s="653" t="s">
        <v>289</v>
      </c>
      <c r="Q23" s="650" t="s">
        <v>286</v>
      </c>
      <c r="R23" s="654" t="s">
        <v>3881</v>
      </c>
      <c r="S23" s="653">
        <v>2.95</v>
      </c>
      <c r="T23" s="664">
        <v>0.0</v>
      </c>
      <c r="U23" s="716">
        <v>1.0</v>
      </c>
      <c r="V23" s="674" t="s">
        <v>3882</v>
      </c>
      <c r="W23" s="674" t="s">
        <v>3883</v>
      </c>
      <c r="X23" s="653" t="s">
        <v>3884</v>
      </c>
      <c r="Y23" s="659" t="s">
        <v>3885</v>
      </c>
      <c r="Z23" s="651" t="s">
        <v>3707</v>
      </c>
      <c r="AA23" s="653">
        <v>0.15</v>
      </c>
      <c r="AB23" s="660">
        <v>9.0</v>
      </c>
      <c r="AC23" s="660">
        <v>9.0</v>
      </c>
      <c r="AD23" s="660">
        <v>8.0</v>
      </c>
    </row>
    <row r="24" ht="23.25" customHeight="1">
      <c r="A24" s="713"/>
      <c r="B24" s="713"/>
      <c r="C24" s="714" t="s">
        <v>3886</v>
      </c>
      <c r="D24" s="714" t="s">
        <v>3887</v>
      </c>
      <c r="E24" s="648" t="b">
        <v>1</v>
      </c>
      <c r="F24" s="715" t="s">
        <v>3888</v>
      </c>
      <c r="G24" s="653" t="s">
        <v>3889</v>
      </c>
      <c r="H24" s="714" t="s">
        <v>3886</v>
      </c>
      <c r="I24" s="716">
        <v>10.0</v>
      </c>
      <c r="J24" s="652" t="s">
        <v>413</v>
      </c>
      <c r="K24" s="653" t="s">
        <v>284</v>
      </c>
      <c r="L24" s="653" t="s">
        <v>3766</v>
      </c>
      <c r="M24" s="654" t="s">
        <v>3880</v>
      </c>
      <c r="N24" s="653" t="s">
        <v>281</v>
      </c>
      <c r="O24" s="653" t="s">
        <v>288</v>
      </c>
      <c r="P24" s="653" t="s">
        <v>284</v>
      </c>
      <c r="Q24" s="650" t="s">
        <v>286</v>
      </c>
      <c r="R24" s="654" t="s">
        <v>3890</v>
      </c>
      <c r="S24" s="653">
        <v>2.95</v>
      </c>
      <c r="T24" s="664">
        <v>0.0</v>
      </c>
      <c r="U24" s="716">
        <v>1.0</v>
      </c>
      <c r="V24" s="674" t="s">
        <v>3891</v>
      </c>
      <c r="W24" s="674" t="s">
        <v>3892</v>
      </c>
      <c r="X24" s="653" t="s">
        <v>3884</v>
      </c>
      <c r="Y24" s="659" t="s">
        <v>3885</v>
      </c>
      <c r="Z24" s="651" t="s">
        <v>3707</v>
      </c>
      <c r="AA24" s="653">
        <v>0.15</v>
      </c>
      <c r="AB24" s="660">
        <v>9.0</v>
      </c>
      <c r="AC24" s="660">
        <v>9.0</v>
      </c>
      <c r="AD24" s="660">
        <v>8.0</v>
      </c>
    </row>
    <row r="25" ht="24.75" customHeight="1">
      <c r="A25" s="713"/>
      <c r="B25" s="713"/>
      <c r="C25" s="672" t="s">
        <v>3893</v>
      </c>
      <c r="D25" s="714" t="s">
        <v>3894</v>
      </c>
      <c r="E25" s="648" t="b">
        <v>1</v>
      </c>
      <c r="F25" s="715" t="s">
        <v>3895</v>
      </c>
      <c r="G25" s="653" t="s">
        <v>3896</v>
      </c>
      <c r="H25" s="714" t="s">
        <v>3893</v>
      </c>
      <c r="I25" s="716">
        <v>10.0</v>
      </c>
      <c r="J25" s="652" t="s">
        <v>413</v>
      </c>
      <c r="K25" s="653" t="s">
        <v>290</v>
      </c>
      <c r="L25" s="653" t="s">
        <v>3766</v>
      </c>
      <c r="M25" s="653" t="s">
        <v>3897</v>
      </c>
      <c r="N25" s="653" t="s">
        <v>281</v>
      </c>
      <c r="O25" s="653" t="s">
        <v>288</v>
      </c>
      <c r="P25" s="653" t="s">
        <v>290</v>
      </c>
      <c r="Q25" s="650" t="s">
        <v>286</v>
      </c>
      <c r="R25" s="653" t="s">
        <v>3898</v>
      </c>
      <c r="S25" s="653">
        <v>2.95</v>
      </c>
      <c r="T25" s="664">
        <v>0.0</v>
      </c>
      <c r="U25" s="716">
        <v>1.0</v>
      </c>
      <c r="V25" s="674" t="s">
        <v>3899</v>
      </c>
      <c r="W25" s="674" t="s">
        <v>3900</v>
      </c>
      <c r="X25" s="653" t="s">
        <v>3884</v>
      </c>
      <c r="Y25" s="659" t="s">
        <v>3885</v>
      </c>
      <c r="Z25" s="651" t="s">
        <v>3707</v>
      </c>
      <c r="AA25" s="653">
        <v>0.15</v>
      </c>
      <c r="AB25" s="660">
        <v>9.0</v>
      </c>
      <c r="AC25" s="660">
        <v>9.0</v>
      </c>
      <c r="AD25" s="660">
        <v>8.0</v>
      </c>
    </row>
    <row r="26" ht="24.75" customHeight="1">
      <c r="A26" s="713"/>
      <c r="B26" s="713"/>
      <c r="C26" s="672" t="s">
        <v>3901</v>
      </c>
      <c r="D26" s="672" t="s">
        <v>3902</v>
      </c>
      <c r="E26" s="648" t="b">
        <v>1</v>
      </c>
      <c r="F26" s="715" t="s">
        <v>3903</v>
      </c>
      <c r="G26" s="653" t="s">
        <v>3904</v>
      </c>
      <c r="H26" s="714" t="s">
        <v>3901</v>
      </c>
      <c r="I26" s="716">
        <v>10.0</v>
      </c>
      <c r="J26" s="652" t="s">
        <v>413</v>
      </c>
      <c r="K26" s="672" t="s">
        <v>300</v>
      </c>
      <c r="L26" s="653" t="s">
        <v>3766</v>
      </c>
      <c r="M26" s="653" t="s">
        <v>3897</v>
      </c>
      <c r="N26" s="653" t="s">
        <v>281</v>
      </c>
      <c r="O26" s="653" t="s">
        <v>288</v>
      </c>
      <c r="P26" s="653" t="s">
        <v>300</v>
      </c>
      <c r="Q26" s="650" t="s">
        <v>286</v>
      </c>
      <c r="R26" s="653" t="s">
        <v>3905</v>
      </c>
      <c r="S26" s="653">
        <v>2.95</v>
      </c>
      <c r="T26" s="664">
        <v>0.0</v>
      </c>
      <c r="U26" s="716">
        <v>1.0</v>
      </c>
      <c r="V26" s="674" t="s">
        <v>3906</v>
      </c>
      <c r="W26" s="674" t="s">
        <v>3907</v>
      </c>
      <c r="X26" s="653" t="s">
        <v>3884</v>
      </c>
      <c r="Y26" s="659" t="s">
        <v>3885</v>
      </c>
      <c r="Z26" s="651" t="s">
        <v>3707</v>
      </c>
      <c r="AA26" s="653">
        <v>0.15</v>
      </c>
      <c r="AB26" s="660">
        <v>9.0</v>
      </c>
      <c r="AC26" s="660">
        <v>9.0</v>
      </c>
      <c r="AD26" s="660">
        <v>8.0</v>
      </c>
    </row>
    <row r="27" ht="24.75" customHeight="1">
      <c r="A27" s="713"/>
      <c r="B27" s="713"/>
      <c r="C27" s="672" t="s">
        <v>3908</v>
      </c>
      <c r="D27" s="672" t="s">
        <v>3909</v>
      </c>
      <c r="E27" s="648" t="b">
        <v>1</v>
      </c>
      <c r="F27" s="715" t="s">
        <v>3910</v>
      </c>
      <c r="G27" s="653" t="s">
        <v>3911</v>
      </c>
      <c r="H27" s="717" t="s">
        <v>3908</v>
      </c>
      <c r="I27" s="716">
        <v>10.0</v>
      </c>
      <c r="J27" s="652" t="s">
        <v>413</v>
      </c>
      <c r="K27" s="672" t="s">
        <v>298</v>
      </c>
      <c r="L27" s="653" t="s">
        <v>3766</v>
      </c>
      <c r="M27" s="653" t="s">
        <v>3897</v>
      </c>
      <c r="N27" s="653" t="s">
        <v>281</v>
      </c>
      <c r="O27" s="653" t="s">
        <v>288</v>
      </c>
      <c r="P27" s="653" t="s">
        <v>298</v>
      </c>
      <c r="Q27" s="650" t="s">
        <v>286</v>
      </c>
      <c r="R27" s="653" t="s">
        <v>3912</v>
      </c>
      <c r="S27" s="653">
        <v>2.95</v>
      </c>
      <c r="T27" s="664">
        <v>0.0</v>
      </c>
      <c r="U27" s="716">
        <v>1.0</v>
      </c>
      <c r="V27" s="674" t="s">
        <v>3913</v>
      </c>
      <c r="W27" s="674" t="s">
        <v>3914</v>
      </c>
      <c r="X27" s="653" t="s">
        <v>3884</v>
      </c>
      <c r="Y27" s="659" t="s">
        <v>3885</v>
      </c>
      <c r="Z27" s="651" t="s">
        <v>3707</v>
      </c>
      <c r="AA27" s="653">
        <v>0.15</v>
      </c>
      <c r="AB27" s="660">
        <v>9.0</v>
      </c>
      <c r="AC27" s="660">
        <v>9.0</v>
      </c>
      <c r="AD27" s="660">
        <v>8.0</v>
      </c>
    </row>
    <row r="28" ht="24.75" customHeight="1">
      <c r="A28" s="713"/>
      <c r="B28" s="713"/>
      <c r="C28" s="672" t="s">
        <v>3915</v>
      </c>
      <c r="D28" s="672" t="s">
        <v>3916</v>
      </c>
      <c r="E28" s="648" t="b">
        <v>1</v>
      </c>
      <c r="F28" s="715" t="s">
        <v>3917</v>
      </c>
      <c r="G28" s="653" t="s">
        <v>3918</v>
      </c>
      <c r="H28" s="717" t="s">
        <v>3915</v>
      </c>
      <c r="I28" s="716">
        <v>10.0</v>
      </c>
      <c r="J28" s="652" t="s">
        <v>413</v>
      </c>
      <c r="K28" s="672" t="s">
        <v>294</v>
      </c>
      <c r="L28" s="653" t="s">
        <v>3766</v>
      </c>
      <c r="M28" s="653" t="s">
        <v>3897</v>
      </c>
      <c r="N28" s="653" t="s">
        <v>281</v>
      </c>
      <c r="O28" s="653" t="s">
        <v>288</v>
      </c>
      <c r="P28" s="653" t="s">
        <v>294</v>
      </c>
      <c r="Q28" s="650" t="s">
        <v>286</v>
      </c>
      <c r="R28" s="653" t="s">
        <v>3919</v>
      </c>
      <c r="S28" s="653">
        <v>2.95</v>
      </c>
      <c r="T28" s="664">
        <v>0.0</v>
      </c>
      <c r="U28" s="716">
        <v>1.0</v>
      </c>
      <c r="V28" s="674" t="s">
        <v>3920</v>
      </c>
      <c r="W28" s="674" t="s">
        <v>3921</v>
      </c>
      <c r="X28" s="653" t="s">
        <v>3884</v>
      </c>
      <c r="Y28" s="659" t="s">
        <v>3885</v>
      </c>
      <c r="Z28" s="651" t="s">
        <v>3707</v>
      </c>
      <c r="AA28" s="653">
        <v>0.15</v>
      </c>
      <c r="AB28" s="660">
        <v>9.0</v>
      </c>
      <c r="AC28" s="660">
        <v>9.0</v>
      </c>
      <c r="AD28" s="660">
        <v>8.0</v>
      </c>
    </row>
    <row r="29" ht="18.75" customHeight="1">
      <c r="A29" s="718"/>
      <c r="B29" s="718"/>
      <c r="C29" s="719" t="s">
        <v>3922</v>
      </c>
      <c r="D29" s="720" t="s">
        <v>3923</v>
      </c>
      <c r="E29" s="721" t="b">
        <v>0</v>
      </c>
      <c r="F29" s="722" t="s">
        <v>3924</v>
      </c>
      <c r="G29" s="723" t="s">
        <v>3925</v>
      </c>
      <c r="H29" s="724" t="s">
        <v>3922</v>
      </c>
      <c r="I29" s="699">
        <v>1001.0</v>
      </c>
      <c r="J29" s="725" t="s">
        <v>413</v>
      </c>
      <c r="K29" s="720" t="s">
        <v>385</v>
      </c>
      <c r="L29" s="725" t="s">
        <v>413</v>
      </c>
      <c r="M29" s="726" t="s">
        <v>280</v>
      </c>
      <c r="N29" s="727" t="s">
        <v>281</v>
      </c>
      <c r="O29" s="720" t="s">
        <v>293</v>
      </c>
      <c r="P29" s="719" t="s">
        <v>284</v>
      </c>
      <c r="Q29" s="720" t="s">
        <v>286</v>
      </c>
      <c r="R29" s="726" t="s">
        <v>3926</v>
      </c>
      <c r="S29" s="728">
        <v>4.95</v>
      </c>
      <c r="T29" s="656">
        <v>0.0</v>
      </c>
      <c r="U29" s="724">
        <v>1.0</v>
      </c>
      <c r="V29" s="729" t="s">
        <v>3927</v>
      </c>
      <c r="W29" s="730" t="s">
        <v>3927</v>
      </c>
      <c r="X29" s="731" t="s">
        <v>3928</v>
      </c>
      <c r="Y29" s="732" t="s">
        <v>3706</v>
      </c>
      <c r="Z29" s="726" t="s">
        <v>3707</v>
      </c>
      <c r="AA29" s="730">
        <v>0.2</v>
      </c>
      <c r="AB29" s="733">
        <v>9.0</v>
      </c>
      <c r="AC29" s="733">
        <v>9.0</v>
      </c>
      <c r="AD29" s="733">
        <v>8.0</v>
      </c>
    </row>
    <row r="30" ht="63.75" customHeight="1">
      <c r="A30" s="713"/>
      <c r="B30" s="713"/>
      <c r="C30" s="734" t="s">
        <v>3929</v>
      </c>
      <c r="D30" s="672" t="s">
        <v>3930</v>
      </c>
      <c r="E30" s="662" t="b">
        <v>1</v>
      </c>
      <c r="F30" s="735" t="s">
        <v>3931</v>
      </c>
      <c r="G30" s="736" t="s">
        <v>3932</v>
      </c>
      <c r="H30" s="734" t="s">
        <v>3933</v>
      </c>
      <c r="I30" s="662">
        <v>12.0</v>
      </c>
      <c r="J30" s="652" t="s">
        <v>413</v>
      </c>
      <c r="K30" s="653" t="s">
        <v>284</v>
      </c>
      <c r="L30" s="652" t="s">
        <v>413</v>
      </c>
      <c r="M30" s="653" t="s">
        <v>3897</v>
      </c>
      <c r="N30" s="653" t="s">
        <v>287</v>
      </c>
      <c r="O30" s="653" t="s">
        <v>288</v>
      </c>
      <c r="P30" s="653" t="s">
        <v>284</v>
      </c>
      <c r="Q30" s="647" t="s">
        <v>286</v>
      </c>
      <c r="R30" s="654" t="s">
        <v>3934</v>
      </c>
      <c r="S30" s="737">
        <v>2.25</v>
      </c>
      <c r="T30" s="656">
        <v>0.0</v>
      </c>
      <c r="U30" s="654">
        <v>1.0</v>
      </c>
      <c r="V30" s="672" t="s">
        <v>3935</v>
      </c>
      <c r="W30" s="738" t="s">
        <v>3936</v>
      </c>
      <c r="X30" s="738" t="s">
        <v>3937</v>
      </c>
      <c r="Y30" s="659" t="s">
        <v>3706</v>
      </c>
      <c r="Z30" s="652" t="s">
        <v>3938</v>
      </c>
      <c r="AA30" s="739">
        <v>0.1225</v>
      </c>
      <c r="AB30" s="740">
        <v>12.0</v>
      </c>
      <c r="AC30" s="740">
        <v>7.0</v>
      </c>
      <c r="AD30" s="740">
        <v>1.0</v>
      </c>
    </row>
    <row r="31" ht="63.75" customHeight="1">
      <c r="A31" s="713"/>
      <c r="B31" s="713"/>
      <c r="C31" s="734" t="s">
        <v>3939</v>
      </c>
      <c r="D31" s="672" t="s">
        <v>3940</v>
      </c>
      <c r="E31" s="662" t="b">
        <v>1</v>
      </c>
      <c r="F31" s="735" t="s">
        <v>3941</v>
      </c>
      <c r="G31" s="736" t="s">
        <v>3942</v>
      </c>
      <c r="H31" s="734" t="s">
        <v>3943</v>
      </c>
      <c r="I31" s="662">
        <v>13.0</v>
      </c>
      <c r="J31" s="652" t="s">
        <v>413</v>
      </c>
      <c r="K31" s="653" t="s">
        <v>290</v>
      </c>
      <c r="L31" s="652" t="s">
        <v>413</v>
      </c>
      <c r="M31" s="653" t="s">
        <v>3897</v>
      </c>
      <c r="N31" s="653" t="s">
        <v>287</v>
      </c>
      <c r="O31" s="653" t="s">
        <v>288</v>
      </c>
      <c r="P31" s="653" t="s">
        <v>290</v>
      </c>
      <c r="Q31" s="647" t="s">
        <v>286</v>
      </c>
      <c r="R31" s="654" t="s">
        <v>3944</v>
      </c>
      <c r="S31" s="737">
        <v>2.25</v>
      </c>
      <c r="T31" s="656">
        <v>0.0</v>
      </c>
      <c r="U31" s="654">
        <v>1.0</v>
      </c>
      <c r="V31" s="672" t="s">
        <v>3945</v>
      </c>
      <c r="W31" s="741" t="s">
        <v>3946</v>
      </c>
      <c r="X31" s="738" t="s">
        <v>3937</v>
      </c>
      <c r="Y31" s="659" t="s">
        <v>3706</v>
      </c>
      <c r="Z31" s="652" t="s">
        <v>3938</v>
      </c>
      <c r="AA31" s="739">
        <v>0.1225</v>
      </c>
      <c r="AB31" s="740">
        <v>12.0</v>
      </c>
      <c r="AC31" s="740">
        <v>7.0</v>
      </c>
      <c r="AD31" s="740">
        <v>1.0</v>
      </c>
    </row>
    <row r="32" ht="63.75" customHeight="1">
      <c r="A32" s="713"/>
      <c r="B32" s="713"/>
      <c r="C32" s="734" t="s">
        <v>3947</v>
      </c>
      <c r="D32" s="672" t="s">
        <v>3948</v>
      </c>
      <c r="E32" s="662" t="b">
        <v>1</v>
      </c>
      <c r="F32" s="735" t="s">
        <v>3949</v>
      </c>
      <c r="G32" s="736" t="s">
        <v>3950</v>
      </c>
      <c r="H32" s="734" t="s">
        <v>3951</v>
      </c>
      <c r="I32" s="662">
        <v>14.0</v>
      </c>
      <c r="J32" s="652" t="s">
        <v>413</v>
      </c>
      <c r="K32" s="653" t="s">
        <v>289</v>
      </c>
      <c r="L32" s="652" t="s">
        <v>413</v>
      </c>
      <c r="M32" s="653" t="s">
        <v>3897</v>
      </c>
      <c r="N32" s="653" t="s">
        <v>287</v>
      </c>
      <c r="O32" s="653" t="s">
        <v>288</v>
      </c>
      <c r="P32" s="653" t="s">
        <v>289</v>
      </c>
      <c r="Q32" s="647" t="s">
        <v>286</v>
      </c>
      <c r="R32" s="654" t="s">
        <v>3952</v>
      </c>
      <c r="S32" s="737">
        <v>2.25</v>
      </c>
      <c r="T32" s="656">
        <v>0.0</v>
      </c>
      <c r="U32" s="654">
        <v>1.0</v>
      </c>
      <c r="V32" s="672" t="s">
        <v>3953</v>
      </c>
      <c r="W32" s="738" t="s">
        <v>3954</v>
      </c>
      <c r="X32" s="738" t="s">
        <v>3937</v>
      </c>
      <c r="Y32" s="659" t="s">
        <v>3706</v>
      </c>
      <c r="Z32" s="652" t="s">
        <v>3938</v>
      </c>
      <c r="AA32" s="739">
        <v>0.1225</v>
      </c>
      <c r="AB32" s="740">
        <v>12.0</v>
      </c>
      <c r="AC32" s="740">
        <v>7.0</v>
      </c>
      <c r="AD32" s="740">
        <v>1.0</v>
      </c>
    </row>
    <row r="33" ht="63.75" customHeight="1">
      <c r="A33" s="713"/>
      <c r="B33" s="713"/>
      <c r="C33" s="734" t="s">
        <v>3955</v>
      </c>
      <c r="D33" s="672" t="s">
        <v>3956</v>
      </c>
      <c r="E33" s="662" t="b">
        <v>1</v>
      </c>
      <c r="F33" s="735" t="s">
        <v>3957</v>
      </c>
      <c r="G33" s="736" t="s">
        <v>3958</v>
      </c>
      <c r="H33" s="734" t="s">
        <v>3959</v>
      </c>
      <c r="I33" s="662">
        <v>15.0</v>
      </c>
      <c r="J33" s="652" t="s">
        <v>413</v>
      </c>
      <c r="K33" s="653" t="s">
        <v>3960</v>
      </c>
      <c r="L33" s="652" t="s">
        <v>413</v>
      </c>
      <c r="M33" s="653" t="s">
        <v>3897</v>
      </c>
      <c r="N33" s="653" t="s">
        <v>287</v>
      </c>
      <c r="O33" s="653" t="s">
        <v>288</v>
      </c>
      <c r="P33" s="653" t="s">
        <v>3960</v>
      </c>
      <c r="Q33" s="647" t="s">
        <v>286</v>
      </c>
      <c r="R33" s="654" t="s">
        <v>3961</v>
      </c>
      <c r="S33" s="737">
        <v>2.25</v>
      </c>
      <c r="T33" s="656">
        <v>0.0</v>
      </c>
      <c r="U33" s="654">
        <v>1.0</v>
      </c>
      <c r="V33" s="672" t="s">
        <v>3962</v>
      </c>
      <c r="W33" s="741" t="s">
        <v>3963</v>
      </c>
      <c r="X33" s="738" t="s">
        <v>3937</v>
      </c>
      <c r="Y33" s="659" t="s">
        <v>3706</v>
      </c>
      <c r="Z33" s="652" t="s">
        <v>3938</v>
      </c>
      <c r="AA33" s="739">
        <v>0.1225</v>
      </c>
      <c r="AB33" s="740">
        <v>12.0</v>
      </c>
      <c r="AC33" s="740">
        <v>7.0</v>
      </c>
      <c r="AD33" s="740">
        <v>1.0</v>
      </c>
    </row>
    <row r="34" ht="63.75" customHeight="1">
      <c r="A34" s="713"/>
      <c r="B34" s="713"/>
      <c r="C34" s="734" t="s">
        <v>3964</v>
      </c>
      <c r="D34" s="742" t="s">
        <v>3965</v>
      </c>
      <c r="E34" s="662" t="b">
        <v>1</v>
      </c>
      <c r="F34" s="743" t="s">
        <v>3966</v>
      </c>
      <c r="G34" s="744" t="s">
        <v>3967</v>
      </c>
      <c r="H34" s="744" t="s">
        <v>3968</v>
      </c>
      <c r="I34" s="716">
        <v>16.0</v>
      </c>
      <c r="J34" s="206" t="s">
        <v>3969</v>
      </c>
      <c r="K34" s="653" t="s">
        <v>303</v>
      </c>
      <c r="L34" s="652" t="s">
        <v>413</v>
      </c>
      <c r="M34" s="654" t="s">
        <v>3880</v>
      </c>
      <c r="N34" s="653" t="s">
        <v>287</v>
      </c>
      <c r="O34" s="653" t="s">
        <v>301</v>
      </c>
      <c r="P34" s="653" t="s">
        <v>299</v>
      </c>
      <c r="Q34" s="647" t="s">
        <v>286</v>
      </c>
      <c r="R34" s="654" t="s">
        <v>3970</v>
      </c>
      <c r="S34" s="745">
        <v>2.95</v>
      </c>
      <c r="T34" s="656">
        <v>0.0</v>
      </c>
      <c r="U34" s="661">
        <v>1.0</v>
      </c>
      <c r="V34" s="738" t="s">
        <v>3971</v>
      </c>
      <c r="W34" s="739" t="s">
        <v>3971</v>
      </c>
      <c r="X34" s="738" t="s">
        <v>3972</v>
      </c>
      <c r="Y34" s="739" t="s">
        <v>3973</v>
      </c>
      <c r="Z34" s="744" t="s">
        <v>3938</v>
      </c>
      <c r="AA34" s="739">
        <v>0.1225</v>
      </c>
      <c r="AB34" s="740">
        <v>12.0</v>
      </c>
      <c r="AC34" s="740">
        <v>7.0</v>
      </c>
      <c r="AD34" s="740">
        <v>1.0</v>
      </c>
    </row>
    <row r="35" ht="61.5" customHeight="1">
      <c r="A35" s="713"/>
      <c r="B35" s="713"/>
      <c r="C35" s="206" t="s">
        <v>3974</v>
      </c>
      <c r="D35" s="206" t="s">
        <v>3975</v>
      </c>
      <c r="E35" s="662" t="b">
        <v>1</v>
      </c>
      <c r="F35" s="651" t="s">
        <v>3976</v>
      </c>
      <c r="G35" s="651" t="s">
        <v>3977</v>
      </c>
      <c r="H35" s="651" t="s">
        <v>3978</v>
      </c>
      <c r="I35" s="716">
        <v>17.0</v>
      </c>
      <c r="J35" s="206" t="s">
        <v>3969</v>
      </c>
      <c r="K35" s="653" t="s">
        <v>289</v>
      </c>
      <c r="L35" s="652" t="s">
        <v>413</v>
      </c>
      <c r="M35" s="653" t="s">
        <v>280</v>
      </c>
      <c r="N35" s="653" t="s">
        <v>287</v>
      </c>
      <c r="O35" s="653" t="s">
        <v>297</v>
      </c>
      <c r="P35" s="653" t="s">
        <v>289</v>
      </c>
      <c r="Q35" s="647" t="s">
        <v>286</v>
      </c>
      <c r="R35" s="653" t="s">
        <v>3979</v>
      </c>
      <c r="S35" s="746">
        <v>3.95</v>
      </c>
      <c r="T35" s="656">
        <v>0.0</v>
      </c>
      <c r="U35" s="661">
        <v>1.0</v>
      </c>
      <c r="V35" s="747" t="s">
        <v>3980</v>
      </c>
      <c r="W35" s="681" t="s">
        <v>3981</v>
      </c>
      <c r="X35" s="681" t="s">
        <v>3982</v>
      </c>
      <c r="Y35" s="659" t="s">
        <v>3973</v>
      </c>
      <c r="Z35" s="652" t="s">
        <v>3938</v>
      </c>
      <c r="AA35" s="748">
        <v>0.1625</v>
      </c>
      <c r="AB35" s="626">
        <v>12.0</v>
      </c>
      <c r="AC35" s="626">
        <v>7.0</v>
      </c>
      <c r="AD35" s="626">
        <v>1.0</v>
      </c>
    </row>
    <row r="36" ht="57.75" customHeight="1">
      <c r="A36" s="713"/>
      <c r="B36" s="713"/>
      <c r="C36" s="206" t="s">
        <v>3974</v>
      </c>
      <c r="D36" s="206" t="s">
        <v>3983</v>
      </c>
      <c r="E36" s="662" t="b">
        <v>1</v>
      </c>
      <c r="F36" s="651" t="s">
        <v>3976</v>
      </c>
      <c r="G36" s="651" t="s">
        <v>3984</v>
      </c>
      <c r="H36" s="651" t="s">
        <v>3985</v>
      </c>
      <c r="I36" s="716">
        <v>17.0</v>
      </c>
      <c r="J36" s="206" t="s">
        <v>3986</v>
      </c>
      <c r="K36" s="653" t="s">
        <v>289</v>
      </c>
      <c r="L36" s="652" t="s">
        <v>413</v>
      </c>
      <c r="M36" s="653" t="s">
        <v>280</v>
      </c>
      <c r="N36" s="653" t="s">
        <v>287</v>
      </c>
      <c r="O36" s="653" t="s">
        <v>297</v>
      </c>
      <c r="P36" s="653" t="s">
        <v>289</v>
      </c>
      <c r="Q36" s="647" t="s">
        <v>286</v>
      </c>
      <c r="R36" s="653" t="s">
        <v>3979</v>
      </c>
      <c r="S36" s="746">
        <v>3.95</v>
      </c>
      <c r="T36" s="656">
        <v>0.0</v>
      </c>
      <c r="U36" s="661">
        <v>1.0</v>
      </c>
      <c r="V36" s="747" t="s">
        <v>3980</v>
      </c>
      <c r="W36" s="681" t="s">
        <v>3981</v>
      </c>
      <c r="X36" s="681" t="s">
        <v>3982</v>
      </c>
      <c r="Y36" s="659" t="s">
        <v>3973</v>
      </c>
      <c r="Z36" s="652" t="s">
        <v>3938</v>
      </c>
      <c r="AA36" s="748">
        <v>0.1625</v>
      </c>
      <c r="AB36" s="626">
        <v>12.0</v>
      </c>
      <c r="AC36" s="626">
        <v>7.0</v>
      </c>
      <c r="AD36" s="626">
        <v>1.0</v>
      </c>
    </row>
    <row r="37" ht="43.5" customHeight="1">
      <c r="A37" s="713"/>
      <c r="B37" s="713"/>
      <c r="C37" s="206" t="s">
        <v>3987</v>
      </c>
      <c r="D37" s="206" t="s">
        <v>3988</v>
      </c>
      <c r="E37" s="662" t="b">
        <v>1</v>
      </c>
      <c r="F37" s="651" t="s">
        <v>3989</v>
      </c>
      <c r="G37" s="651" t="s">
        <v>3990</v>
      </c>
      <c r="H37" s="651" t="s">
        <v>3991</v>
      </c>
      <c r="I37" s="716">
        <v>18.0</v>
      </c>
      <c r="J37" s="206" t="s">
        <v>3969</v>
      </c>
      <c r="K37" s="653" t="s">
        <v>303</v>
      </c>
      <c r="L37" s="652" t="s">
        <v>413</v>
      </c>
      <c r="M37" s="653" t="s">
        <v>280</v>
      </c>
      <c r="N37" s="653" t="s">
        <v>287</v>
      </c>
      <c r="O37" s="653" t="s">
        <v>297</v>
      </c>
      <c r="P37" s="653" t="s">
        <v>303</v>
      </c>
      <c r="Q37" s="647" t="s">
        <v>286</v>
      </c>
      <c r="R37" s="653" t="s">
        <v>3992</v>
      </c>
      <c r="S37" s="746">
        <v>3.95</v>
      </c>
      <c r="T37" s="656">
        <v>0.0</v>
      </c>
      <c r="U37" s="661">
        <v>1.0</v>
      </c>
      <c r="V37" s="747" t="s">
        <v>3993</v>
      </c>
      <c r="W37" s="681" t="s">
        <v>3994</v>
      </c>
      <c r="X37" s="681" t="s">
        <v>3982</v>
      </c>
      <c r="Y37" s="659" t="s">
        <v>3973</v>
      </c>
      <c r="Z37" s="652" t="s">
        <v>3938</v>
      </c>
      <c r="AA37" s="748">
        <v>0.1625</v>
      </c>
      <c r="AB37" s="626">
        <v>12.0</v>
      </c>
      <c r="AC37" s="626">
        <v>7.0</v>
      </c>
      <c r="AD37" s="626">
        <v>1.0</v>
      </c>
    </row>
    <row r="38" ht="47.25" customHeight="1">
      <c r="A38" s="713"/>
      <c r="B38" s="713"/>
      <c r="C38" s="206" t="s">
        <v>3987</v>
      </c>
      <c r="D38" s="206" t="s">
        <v>3995</v>
      </c>
      <c r="E38" s="662" t="b">
        <v>1</v>
      </c>
      <c r="F38" s="651" t="s">
        <v>3989</v>
      </c>
      <c r="G38" s="651" t="s">
        <v>3996</v>
      </c>
      <c r="H38" s="651" t="s">
        <v>3997</v>
      </c>
      <c r="I38" s="716">
        <v>18.0</v>
      </c>
      <c r="J38" s="206" t="s">
        <v>3986</v>
      </c>
      <c r="K38" s="653" t="s">
        <v>303</v>
      </c>
      <c r="L38" s="652" t="s">
        <v>413</v>
      </c>
      <c r="M38" s="653" t="s">
        <v>280</v>
      </c>
      <c r="N38" s="653" t="s">
        <v>287</v>
      </c>
      <c r="O38" s="653" t="s">
        <v>297</v>
      </c>
      <c r="P38" s="653" t="s">
        <v>303</v>
      </c>
      <c r="Q38" s="647" t="s">
        <v>286</v>
      </c>
      <c r="R38" s="653" t="s">
        <v>3992</v>
      </c>
      <c r="S38" s="746">
        <v>3.95</v>
      </c>
      <c r="T38" s="656">
        <v>0.0</v>
      </c>
      <c r="U38" s="661">
        <v>1.0</v>
      </c>
      <c r="V38" s="747" t="s">
        <v>3998</v>
      </c>
      <c r="W38" s="681" t="s">
        <v>3994</v>
      </c>
      <c r="X38" s="681" t="s">
        <v>3982</v>
      </c>
      <c r="Y38" s="659" t="s">
        <v>3973</v>
      </c>
      <c r="Z38" s="652" t="s">
        <v>3938</v>
      </c>
      <c r="AA38" s="748">
        <v>0.1625</v>
      </c>
      <c r="AB38" s="626">
        <v>12.0</v>
      </c>
      <c r="AC38" s="626">
        <v>7.0</v>
      </c>
      <c r="AD38" s="626">
        <v>1.0</v>
      </c>
    </row>
    <row r="39" ht="44.25" customHeight="1">
      <c r="A39" s="713"/>
      <c r="B39" s="713"/>
      <c r="C39" s="206" t="s">
        <v>3999</v>
      </c>
      <c r="D39" s="206" t="s">
        <v>4000</v>
      </c>
      <c r="E39" s="662" t="b">
        <v>1</v>
      </c>
      <c r="F39" s="651" t="s">
        <v>4001</v>
      </c>
      <c r="G39" s="651" t="s">
        <v>4002</v>
      </c>
      <c r="H39" s="651" t="s">
        <v>4003</v>
      </c>
      <c r="I39" s="716">
        <v>19.0</v>
      </c>
      <c r="J39" s="206" t="s">
        <v>3969</v>
      </c>
      <c r="K39" s="653" t="s">
        <v>68</v>
      </c>
      <c r="L39" s="652" t="s">
        <v>413</v>
      </c>
      <c r="M39" s="653" t="s">
        <v>280</v>
      </c>
      <c r="N39" s="653" t="s">
        <v>287</v>
      </c>
      <c r="O39" s="653" t="s">
        <v>297</v>
      </c>
      <c r="P39" s="653" t="s">
        <v>299</v>
      </c>
      <c r="Q39" s="647" t="s">
        <v>286</v>
      </c>
      <c r="R39" s="653" t="s">
        <v>4004</v>
      </c>
      <c r="S39" s="746">
        <v>4.95</v>
      </c>
      <c r="T39" s="656">
        <v>0.0</v>
      </c>
      <c r="U39" s="661">
        <v>1.0</v>
      </c>
      <c r="V39" s="747" t="s">
        <v>4005</v>
      </c>
      <c r="W39" s="747" t="s">
        <v>4006</v>
      </c>
      <c r="X39" s="681" t="s">
        <v>3982</v>
      </c>
      <c r="Y39" s="659" t="s">
        <v>3973</v>
      </c>
      <c r="Z39" s="652" t="s">
        <v>3938</v>
      </c>
      <c r="AA39" s="748">
        <v>0.1625</v>
      </c>
      <c r="AB39" s="626">
        <v>12.0</v>
      </c>
      <c r="AC39" s="626">
        <v>7.0</v>
      </c>
      <c r="AD39" s="626">
        <v>1.0</v>
      </c>
    </row>
    <row r="40" ht="44.25" customHeight="1">
      <c r="A40" s="713"/>
      <c r="B40" s="713"/>
      <c r="C40" s="206" t="s">
        <v>3999</v>
      </c>
      <c r="D40" s="206" t="s">
        <v>4007</v>
      </c>
      <c r="E40" s="662" t="b">
        <v>1</v>
      </c>
      <c r="F40" s="651" t="s">
        <v>4001</v>
      </c>
      <c r="G40" s="651" t="s">
        <v>4008</v>
      </c>
      <c r="H40" s="651" t="s">
        <v>4009</v>
      </c>
      <c r="I40" s="716">
        <v>19.0</v>
      </c>
      <c r="J40" s="206" t="s">
        <v>3986</v>
      </c>
      <c r="K40" s="653" t="s">
        <v>68</v>
      </c>
      <c r="L40" s="652" t="s">
        <v>413</v>
      </c>
      <c r="M40" s="653" t="s">
        <v>280</v>
      </c>
      <c r="N40" s="653" t="s">
        <v>287</v>
      </c>
      <c r="O40" s="653" t="s">
        <v>297</v>
      </c>
      <c r="P40" s="653" t="s">
        <v>299</v>
      </c>
      <c r="Q40" s="647" t="s">
        <v>286</v>
      </c>
      <c r="R40" s="653" t="s">
        <v>4004</v>
      </c>
      <c r="S40" s="749">
        <v>4.95</v>
      </c>
      <c r="T40" s="656">
        <v>0.0</v>
      </c>
      <c r="U40" s="661">
        <v>1.0</v>
      </c>
      <c r="V40" s="747" t="s">
        <v>4010</v>
      </c>
      <c r="W40" s="747" t="s">
        <v>4006</v>
      </c>
      <c r="X40" s="681" t="s">
        <v>3982</v>
      </c>
      <c r="Y40" s="659" t="s">
        <v>3973</v>
      </c>
      <c r="Z40" s="652" t="s">
        <v>3938</v>
      </c>
      <c r="AA40" s="748">
        <v>0.1625</v>
      </c>
      <c r="AB40" s="626">
        <v>12.0</v>
      </c>
      <c r="AC40" s="626">
        <v>7.0</v>
      </c>
      <c r="AD40" s="626">
        <v>1.0</v>
      </c>
    </row>
    <row r="41" ht="44.25" customHeight="1">
      <c r="A41" s="713"/>
      <c r="B41" s="713"/>
      <c r="C41" s="206" t="s">
        <v>4011</v>
      </c>
      <c r="D41" s="206" t="s">
        <v>4012</v>
      </c>
      <c r="E41" s="662" t="b">
        <v>1</v>
      </c>
      <c r="F41" s="651" t="s">
        <v>4013</v>
      </c>
      <c r="G41" s="651" t="s">
        <v>4014</v>
      </c>
      <c r="H41" s="651" t="s">
        <v>4015</v>
      </c>
      <c r="I41" s="716">
        <v>20.0</v>
      </c>
      <c r="J41" s="206" t="s">
        <v>3969</v>
      </c>
      <c r="K41" s="653" t="s">
        <v>68</v>
      </c>
      <c r="L41" s="652" t="s">
        <v>413</v>
      </c>
      <c r="M41" s="653" t="s">
        <v>1220</v>
      </c>
      <c r="N41" s="653" t="s">
        <v>287</v>
      </c>
      <c r="O41" s="653" t="s">
        <v>297</v>
      </c>
      <c r="P41" s="653" t="s">
        <v>299</v>
      </c>
      <c r="Q41" s="647" t="s">
        <v>286</v>
      </c>
      <c r="R41" s="653" t="s">
        <v>4016</v>
      </c>
      <c r="S41" s="746">
        <v>4.95</v>
      </c>
      <c r="T41" s="656">
        <v>0.0</v>
      </c>
      <c r="U41" s="661">
        <v>1.0</v>
      </c>
      <c r="V41" s="747" t="s">
        <v>4017</v>
      </c>
      <c r="W41" s="747" t="s">
        <v>4018</v>
      </c>
      <c r="X41" s="681" t="s">
        <v>3982</v>
      </c>
      <c r="Y41" s="659" t="s">
        <v>3973</v>
      </c>
      <c r="Z41" s="652" t="s">
        <v>3938</v>
      </c>
      <c r="AA41" s="748">
        <v>0.1625</v>
      </c>
      <c r="AB41" s="626">
        <v>12.0</v>
      </c>
      <c r="AC41" s="626">
        <v>7.0</v>
      </c>
      <c r="AD41" s="626">
        <v>1.0</v>
      </c>
    </row>
    <row r="42" ht="57.75" customHeight="1">
      <c r="A42" s="221"/>
      <c r="B42" s="205"/>
      <c r="C42" s="206" t="s">
        <v>4019</v>
      </c>
      <c r="D42" s="206" t="s">
        <v>4020</v>
      </c>
      <c r="E42" s="662" t="b">
        <v>1</v>
      </c>
      <c r="F42" s="651" t="s">
        <v>4013</v>
      </c>
      <c r="G42" s="651" t="s">
        <v>4021</v>
      </c>
      <c r="H42" s="651" t="s">
        <v>4022</v>
      </c>
      <c r="I42" s="682">
        <v>20.0</v>
      </c>
      <c r="J42" s="206" t="s">
        <v>3986</v>
      </c>
      <c r="K42" s="653" t="s">
        <v>68</v>
      </c>
      <c r="L42" s="652" t="s">
        <v>413</v>
      </c>
      <c r="M42" s="653" t="s">
        <v>1220</v>
      </c>
      <c r="N42" s="653" t="s">
        <v>287</v>
      </c>
      <c r="O42" s="653" t="s">
        <v>297</v>
      </c>
      <c r="P42" s="653" t="s">
        <v>299</v>
      </c>
      <c r="Q42" s="647" t="s">
        <v>286</v>
      </c>
      <c r="R42" s="653" t="s">
        <v>4016</v>
      </c>
      <c r="S42" s="746">
        <v>4.95</v>
      </c>
      <c r="T42" s="656">
        <v>0.0</v>
      </c>
      <c r="U42" s="661">
        <v>1.0</v>
      </c>
      <c r="V42" s="747" t="s">
        <v>4023</v>
      </c>
      <c r="W42" s="747" t="s">
        <v>4018</v>
      </c>
      <c r="X42" s="681" t="s">
        <v>3982</v>
      </c>
      <c r="Y42" s="659" t="s">
        <v>3973</v>
      </c>
      <c r="Z42" s="652" t="s">
        <v>3938</v>
      </c>
      <c r="AA42" s="748">
        <v>0.1625</v>
      </c>
      <c r="AB42" s="626">
        <v>12.0</v>
      </c>
      <c r="AC42" s="626">
        <v>7.0</v>
      </c>
      <c r="AD42" s="626">
        <v>1.0</v>
      </c>
    </row>
    <row r="43" ht="18.75" customHeight="1">
      <c r="A43" s="221"/>
      <c r="B43" s="205"/>
      <c r="C43" s="206" t="s">
        <v>4024</v>
      </c>
      <c r="D43" s="206" t="s">
        <v>4025</v>
      </c>
      <c r="E43" s="662" t="b">
        <v>1</v>
      </c>
      <c r="F43" s="651" t="s">
        <v>4026</v>
      </c>
      <c r="G43" s="651" t="s">
        <v>4027</v>
      </c>
      <c r="H43" s="651" t="s">
        <v>4028</v>
      </c>
      <c r="I43" s="682">
        <v>21.0</v>
      </c>
      <c r="J43" s="206" t="s">
        <v>3969</v>
      </c>
      <c r="K43" s="653" t="s">
        <v>68</v>
      </c>
      <c r="L43" s="652" t="s">
        <v>413</v>
      </c>
      <c r="M43" s="653" t="s">
        <v>1220</v>
      </c>
      <c r="N43" s="653" t="s">
        <v>287</v>
      </c>
      <c r="O43" s="653" t="s">
        <v>297</v>
      </c>
      <c r="P43" s="653" t="s">
        <v>299</v>
      </c>
      <c r="Q43" s="647" t="s">
        <v>286</v>
      </c>
      <c r="R43" s="653" t="s">
        <v>4016</v>
      </c>
      <c r="S43" s="746">
        <v>3.95</v>
      </c>
      <c r="T43" s="656">
        <v>0.0</v>
      </c>
      <c r="U43" s="661">
        <v>1.0</v>
      </c>
      <c r="V43" s="747" t="s">
        <v>4029</v>
      </c>
      <c r="W43" s="747" t="s">
        <v>4030</v>
      </c>
      <c r="X43" s="681" t="s">
        <v>3982</v>
      </c>
      <c r="Y43" s="659" t="s">
        <v>3973</v>
      </c>
      <c r="Z43" s="652" t="s">
        <v>3938</v>
      </c>
      <c r="AA43" s="748">
        <v>0.1625</v>
      </c>
      <c r="AB43" s="626">
        <v>12.0</v>
      </c>
      <c r="AC43" s="626">
        <v>7.0</v>
      </c>
      <c r="AD43" s="626">
        <v>1.0</v>
      </c>
    </row>
    <row r="44" ht="18.75" customHeight="1">
      <c r="A44" s="221"/>
      <c r="B44" s="205"/>
      <c r="C44" s="206" t="s">
        <v>4024</v>
      </c>
      <c r="D44" s="206" t="s">
        <v>4031</v>
      </c>
      <c r="E44" s="662" t="b">
        <v>1</v>
      </c>
      <c r="F44" s="651" t="s">
        <v>4026</v>
      </c>
      <c r="G44" s="651" t="s">
        <v>4032</v>
      </c>
      <c r="H44" s="651" t="s">
        <v>4033</v>
      </c>
      <c r="I44" s="682">
        <v>21.0</v>
      </c>
      <c r="J44" s="206" t="s">
        <v>3986</v>
      </c>
      <c r="K44" s="653" t="s">
        <v>68</v>
      </c>
      <c r="L44" s="652" t="s">
        <v>413</v>
      </c>
      <c r="M44" s="653" t="s">
        <v>1220</v>
      </c>
      <c r="N44" s="653" t="s">
        <v>287</v>
      </c>
      <c r="O44" s="653" t="s">
        <v>297</v>
      </c>
      <c r="P44" s="653" t="s">
        <v>299</v>
      </c>
      <c r="Q44" s="647" t="s">
        <v>286</v>
      </c>
      <c r="R44" s="653" t="s">
        <v>4016</v>
      </c>
      <c r="S44" s="746">
        <v>3.95</v>
      </c>
      <c r="T44" s="656">
        <v>0.0</v>
      </c>
      <c r="U44" s="661">
        <v>1.0</v>
      </c>
      <c r="V44" s="747" t="s">
        <v>4029</v>
      </c>
      <c r="W44" s="747" t="s">
        <v>4030</v>
      </c>
      <c r="X44" s="681" t="s">
        <v>3982</v>
      </c>
      <c r="Y44" s="659" t="s">
        <v>3973</v>
      </c>
      <c r="Z44" s="652" t="s">
        <v>3938</v>
      </c>
      <c r="AA44" s="748">
        <v>0.1625</v>
      </c>
      <c r="AB44" s="626">
        <v>12.0</v>
      </c>
      <c r="AC44" s="626">
        <v>7.0</v>
      </c>
      <c r="AD44" s="626">
        <v>1.0</v>
      </c>
    </row>
    <row r="45" ht="18.75" customHeight="1">
      <c r="A45" s="221"/>
      <c r="B45" s="205"/>
      <c r="C45" s="676"/>
      <c r="D45" s="682"/>
      <c r="E45" s="682"/>
      <c r="F45" s="682"/>
      <c r="G45" s="682"/>
      <c r="H45" s="682"/>
      <c r="I45" s="682"/>
      <c r="J45" s="682"/>
      <c r="K45" s="682"/>
      <c r="L45" s="682"/>
      <c r="M45" s="682"/>
      <c r="N45" s="682"/>
      <c r="O45" s="682"/>
      <c r="P45" s="682"/>
      <c r="Q45" s="682"/>
      <c r="R45" s="682"/>
      <c r="S45" s="683"/>
      <c r="T45" s="683"/>
      <c r="U45" s="221"/>
      <c r="V45" s="750"/>
      <c r="W45" s="750"/>
      <c r="X45" s="750"/>
      <c r="Y45" s="750"/>
      <c r="Z45" s="751"/>
      <c r="AA45" s="750"/>
      <c r="AB45" s="221"/>
      <c r="AC45" s="221"/>
      <c r="AD45" s="221"/>
    </row>
    <row r="46" ht="18.75" customHeight="1">
      <c r="A46" s="221"/>
      <c r="B46" s="205"/>
      <c r="C46" s="676"/>
      <c r="D46" s="682"/>
      <c r="E46" s="682"/>
      <c r="F46" s="682"/>
      <c r="G46" s="682"/>
      <c r="H46" s="682"/>
      <c r="I46" s="682"/>
      <c r="J46" s="682"/>
      <c r="K46" s="682"/>
      <c r="L46" s="682"/>
      <c r="M46" s="682"/>
      <c r="N46" s="682"/>
      <c r="O46" s="682"/>
      <c r="P46" s="682"/>
      <c r="Q46" s="682"/>
      <c r="R46" s="682"/>
      <c r="S46" s="683"/>
      <c r="T46" s="683"/>
      <c r="U46" s="221"/>
      <c r="V46" s="750"/>
      <c r="W46" s="750"/>
      <c r="X46" s="750"/>
      <c r="Y46" s="750"/>
      <c r="Z46" s="751"/>
      <c r="AA46" s="750"/>
      <c r="AB46" s="221"/>
      <c r="AC46" s="221"/>
      <c r="AD46" s="221"/>
    </row>
    <row r="47" ht="18.75" customHeight="1">
      <c r="A47" s="221"/>
      <c r="B47" s="205"/>
      <c r="C47" s="676"/>
      <c r="D47" s="682"/>
      <c r="E47" s="682"/>
      <c r="F47" s="682"/>
      <c r="G47" s="682"/>
      <c r="H47" s="682"/>
      <c r="I47" s="682"/>
      <c r="J47" s="682"/>
      <c r="K47" s="682"/>
      <c r="L47" s="682"/>
      <c r="M47" s="682"/>
      <c r="N47" s="682"/>
      <c r="O47" s="682"/>
      <c r="P47" s="682"/>
      <c r="Q47" s="682"/>
      <c r="R47" s="682"/>
      <c r="S47" s="683"/>
      <c r="T47" s="683"/>
      <c r="U47" s="221"/>
      <c r="V47" s="750"/>
      <c r="W47" s="750"/>
      <c r="X47" s="750"/>
      <c r="Y47" s="750"/>
      <c r="Z47" s="751"/>
      <c r="AA47" s="750"/>
      <c r="AB47" s="221"/>
      <c r="AC47" s="221"/>
      <c r="AD47" s="221"/>
    </row>
    <row r="48" ht="18.75" customHeight="1">
      <c r="A48" s="221"/>
      <c r="B48" s="205"/>
      <c r="C48" s="676"/>
      <c r="D48" s="682"/>
      <c r="E48" s="682"/>
      <c r="F48" s="682"/>
      <c r="G48" s="682"/>
      <c r="H48" s="682"/>
      <c r="I48" s="682"/>
      <c r="J48" s="682"/>
      <c r="K48" s="682"/>
      <c r="L48" s="682"/>
      <c r="M48" s="682"/>
      <c r="N48" s="682"/>
      <c r="O48" s="682"/>
      <c r="P48" s="682"/>
      <c r="Q48" s="682"/>
      <c r="R48" s="682"/>
      <c r="S48" s="683"/>
      <c r="T48" s="683"/>
      <c r="U48" s="221"/>
      <c r="V48" s="750"/>
      <c r="W48" s="750"/>
      <c r="X48" s="750"/>
      <c r="Y48" s="750"/>
      <c r="Z48" s="751"/>
      <c r="AA48" s="750"/>
      <c r="AB48" s="221"/>
      <c r="AC48" s="221"/>
      <c r="AD48" s="221"/>
    </row>
    <row r="49" ht="18.75" customHeight="1">
      <c r="A49" s="718"/>
      <c r="B49" s="752"/>
      <c r="C49" s="753" t="s">
        <v>4034</v>
      </c>
      <c r="D49" s="723" t="s">
        <v>4035</v>
      </c>
      <c r="E49" s="726" t="b">
        <v>0</v>
      </c>
      <c r="F49" s="245" t="s">
        <v>4036</v>
      </c>
      <c r="G49" s="725" t="s">
        <v>4037</v>
      </c>
      <c r="H49" s="754" t="s">
        <v>4038</v>
      </c>
      <c r="I49" s="726">
        <v>0.0</v>
      </c>
      <c r="J49" s="725" t="s">
        <v>413</v>
      </c>
      <c r="K49" s="755" t="s">
        <v>4039</v>
      </c>
      <c r="L49" s="726" t="s">
        <v>3766</v>
      </c>
      <c r="M49" s="726" t="s">
        <v>280</v>
      </c>
      <c r="N49" s="727" t="s">
        <v>281</v>
      </c>
      <c r="O49" s="725" t="s">
        <v>282</v>
      </c>
      <c r="P49" s="726" t="s">
        <v>289</v>
      </c>
      <c r="Q49" s="720" t="s">
        <v>286</v>
      </c>
      <c r="R49" s="726" t="s">
        <v>4040</v>
      </c>
      <c r="S49" s="756">
        <v>4.95</v>
      </c>
      <c r="T49" s="656">
        <v>0.0</v>
      </c>
      <c r="U49" s="757">
        <v>1.0</v>
      </c>
      <c r="V49" s="729" t="s">
        <v>4041</v>
      </c>
      <c r="W49" s="758" t="s">
        <v>4042</v>
      </c>
      <c r="X49" s="731" t="s">
        <v>3771</v>
      </c>
      <c r="Y49" s="732" t="s">
        <v>3706</v>
      </c>
      <c r="Z49" s="726" t="s">
        <v>3707</v>
      </c>
      <c r="AA49" s="759">
        <v>1.1</v>
      </c>
      <c r="AB49" s="760">
        <v>9.0</v>
      </c>
      <c r="AC49" s="760">
        <v>9.0</v>
      </c>
      <c r="AD49" s="760">
        <v>8.0</v>
      </c>
    </row>
    <row r="50" ht="30.0" customHeight="1">
      <c r="A50" s="718"/>
      <c r="B50" s="752"/>
      <c r="C50" s="753" t="s">
        <v>4043</v>
      </c>
      <c r="D50" s="761" t="s">
        <v>4044</v>
      </c>
      <c r="E50" s="721" t="b">
        <v>0</v>
      </c>
      <c r="F50" s="245" t="s">
        <v>4045</v>
      </c>
      <c r="G50" s="725" t="s">
        <v>4046</v>
      </c>
      <c r="H50" s="754" t="s">
        <v>4047</v>
      </c>
      <c r="I50" s="721">
        <v>0.0</v>
      </c>
      <c r="J50" s="725" t="s">
        <v>413</v>
      </c>
      <c r="K50" s="755" t="s">
        <v>4048</v>
      </c>
      <c r="L50" s="726" t="s">
        <v>3766</v>
      </c>
      <c r="M50" s="726" t="s">
        <v>280</v>
      </c>
      <c r="N50" s="727" t="s">
        <v>281</v>
      </c>
      <c r="O50" s="725" t="s">
        <v>282</v>
      </c>
      <c r="P50" s="726" t="s">
        <v>303</v>
      </c>
      <c r="Q50" s="720" t="s">
        <v>286</v>
      </c>
      <c r="R50" s="726" t="s">
        <v>4049</v>
      </c>
      <c r="S50" s="756">
        <v>4.95</v>
      </c>
      <c r="T50" s="656">
        <v>0.0</v>
      </c>
      <c r="U50" s="757">
        <v>1.0</v>
      </c>
      <c r="V50" s="762" t="s">
        <v>4050</v>
      </c>
      <c r="W50" s="763" t="s">
        <v>4051</v>
      </c>
      <c r="X50" s="732" t="s">
        <v>3771</v>
      </c>
      <c r="Y50" s="732" t="s">
        <v>3706</v>
      </c>
      <c r="Z50" s="726" t="s">
        <v>3707</v>
      </c>
      <c r="AA50" s="764">
        <v>1.1</v>
      </c>
      <c r="AB50" s="733">
        <v>9.0</v>
      </c>
      <c r="AC50" s="733">
        <v>9.0</v>
      </c>
      <c r="AD50" s="733">
        <v>8.0</v>
      </c>
    </row>
    <row r="51" ht="25.5" customHeight="1">
      <c r="A51" s="765"/>
      <c r="B51" s="765"/>
      <c r="C51" s="766" t="s">
        <v>4052</v>
      </c>
      <c r="D51" s="767" t="s">
        <v>4053</v>
      </c>
      <c r="E51" s="721" t="b">
        <v>0</v>
      </c>
      <c r="F51" s="768" t="s">
        <v>4054</v>
      </c>
      <c r="G51" s="727" t="s">
        <v>4055</v>
      </c>
      <c r="H51" s="766" t="s">
        <v>4052</v>
      </c>
      <c r="I51" s="769">
        <v>0.0</v>
      </c>
      <c r="J51" s="725" t="s">
        <v>413</v>
      </c>
      <c r="K51" s="766" t="s">
        <v>4052</v>
      </c>
      <c r="L51" s="727" t="s">
        <v>3766</v>
      </c>
      <c r="M51" s="727" t="s">
        <v>3897</v>
      </c>
      <c r="N51" s="727" t="s">
        <v>281</v>
      </c>
      <c r="O51" s="720" t="s">
        <v>293</v>
      </c>
      <c r="P51" s="719" t="s">
        <v>283</v>
      </c>
      <c r="Q51" s="723" t="s">
        <v>286</v>
      </c>
      <c r="R51" s="727" t="s">
        <v>4056</v>
      </c>
      <c r="S51" s="770">
        <v>7.95</v>
      </c>
      <c r="T51" s="765"/>
      <c r="U51" s="769">
        <v>1.0</v>
      </c>
      <c r="V51" s="727" t="s">
        <v>4057</v>
      </c>
      <c r="W51" s="727" t="s">
        <v>4057</v>
      </c>
      <c r="X51" s="727" t="s">
        <v>4058</v>
      </c>
      <c r="Y51" s="732" t="s">
        <v>3885</v>
      </c>
      <c r="Z51" s="726" t="s">
        <v>3707</v>
      </c>
      <c r="AA51" s="727">
        <v>0.73</v>
      </c>
      <c r="AB51" s="733">
        <v>9.0</v>
      </c>
      <c r="AC51" s="733">
        <v>9.0</v>
      </c>
      <c r="AD51" s="733">
        <v>8.0</v>
      </c>
    </row>
    <row r="52" ht="24.0" customHeight="1">
      <c r="A52" s="765"/>
      <c r="B52" s="765"/>
      <c r="C52" s="766" t="s">
        <v>4059</v>
      </c>
      <c r="D52" s="767" t="s">
        <v>4060</v>
      </c>
      <c r="E52" s="721" t="b">
        <v>0</v>
      </c>
      <c r="F52" s="768" t="s">
        <v>4061</v>
      </c>
      <c r="G52" s="727" t="s">
        <v>4062</v>
      </c>
      <c r="H52" s="766" t="s">
        <v>4059</v>
      </c>
      <c r="I52" s="769">
        <v>0.0</v>
      </c>
      <c r="J52" s="725" t="s">
        <v>413</v>
      </c>
      <c r="K52" s="766" t="s">
        <v>4059</v>
      </c>
      <c r="L52" s="727" t="s">
        <v>3766</v>
      </c>
      <c r="M52" s="727" t="s">
        <v>3897</v>
      </c>
      <c r="N52" s="727" t="s">
        <v>281</v>
      </c>
      <c r="O52" s="720" t="s">
        <v>293</v>
      </c>
      <c r="P52" s="719" t="s">
        <v>299</v>
      </c>
      <c r="Q52" s="723" t="s">
        <v>286</v>
      </c>
      <c r="R52" s="727" t="s">
        <v>4063</v>
      </c>
      <c r="S52" s="770">
        <v>7.95</v>
      </c>
      <c r="T52" s="765"/>
      <c r="U52" s="769">
        <v>1.0</v>
      </c>
      <c r="V52" s="727" t="s">
        <v>4064</v>
      </c>
      <c r="W52" s="727" t="s">
        <v>4064</v>
      </c>
      <c r="X52" s="727" t="s">
        <v>4058</v>
      </c>
      <c r="Y52" s="732" t="s">
        <v>3885</v>
      </c>
      <c r="Z52" s="726" t="s">
        <v>3707</v>
      </c>
      <c r="AA52" s="727">
        <v>0.73</v>
      </c>
      <c r="AB52" s="733">
        <v>9.0</v>
      </c>
      <c r="AC52" s="733">
        <v>9.0</v>
      </c>
      <c r="AD52" s="733">
        <v>8.0</v>
      </c>
    </row>
    <row r="53" ht="18.75" customHeight="1">
      <c r="A53" s="718"/>
      <c r="B53" s="718"/>
      <c r="C53" s="719" t="s">
        <v>4065</v>
      </c>
      <c r="D53" s="720" t="s">
        <v>4066</v>
      </c>
      <c r="E53" s="721" t="b">
        <v>0</v>
      </c>
      <c r="F53" s="722" t="s">
        <v>4067</v>
      </c>
      <c r="G53" s="723" t="s">
        <v>4068</v>
      </c>
      <c r="H53" s="724" t="s">
        <v>4065</v>
      </c>
      <c r="I53" s="721">
        <v>0.0</v>
      </c>
      <c r="J53" s="725" t="s">
        <v>413</v>
      </c>
      <c r="K53" s="720" t="s">
        <v>290</v>
      </c>
      <c r="L53" s="725" t="s">
        <v>413</v>
      </c>
      <c r="M53" s="726" t="s">
        <v>280</v>
      </c>
      <c r="N53" s="727" t="s">
        <v>281</v>
      </c>
      <c r="O53" s="720" t="s">
        <v>288</v>
      </c>
      <c r="P53" s="719" t="s">
        <v>290</v>
      </c>
      <c r="Q53" s="720" t="s">
        <v>286</v>
      </c>
      <c r="R53" s="726" t="s">
        <v>4069</v>
      </c>
      <c r="S53" s="728">
        <v>2.95</v>
      </c>
      <c r="T53" s="656">
        <v>0.0</v>
      </c>
      <c r="U53" s="724">
        <v>1.0</v>
      </c>
      <c r="V53" s="730" t="s">
        <v>4070</v>
      </c>
      <c r="W53" s="730" t="s">
        <v>4070</v>
      </c>
      <c r="X53" s="731" t="s">
        <v>4071</v>
      </c>
      <c r="Y53" s="771" t="s">
        <v>3715</v>
      </c>
      <c r="Z53" s="726" t="s">
        <v>3707</v>
      </c>
      <c r="AA53" s="730">
        <v>0.5</v>
      </c>
      <c r="AB53" s="733">
        <v>9.0</v>
      </c>
      <c r="AC53" s="733">
        <v>9.0</v>
      </c>
      <c r="AD53" s="733">
        <v>8.0</v>
      </c>
    </row>
    <row r="54" ht="25.5" customHeight="1">
      <c r="A54" s="772"/>
      <c r="B54" s="713"/>
      <c r="C54" s="773" t="s">
        <v>4072</v>
      </c>
      <c r="D54" s="774" t="s">
        <v>4073</v>
      </c>
      <c r="E54" s="662" t="b">
        <v>0</v>
      </c>
      <c r="F54" s="775" t="s">
        <v>4074</v>
      </c>
      <c r="G54" s="653" t="s">
        <v>4075</v>
      </c>
      <c r="H54" s="773" t="s">
        <v>4072</v>
      </c>
      <c r="I54" s="699">
        <v>1001.0</v>
      </c>
      <c r="J54" s="652" t="s">
        <v>413</v>
      </c>
      <c r="K54" s="653" t="s">
        <v>299</v>
      </c>
      <c r="L54" s="653" t="s">
        <v>413</v>
      </c>
      <c r="M54" s="653" t="s">
        <v>3897</v>
      </c>
      <c r="N54" s="653" t="s">
        <v>281</v>
      </c>
      <c r="O54" s="647" t="s">
        <v>293</v>
      </c>
      <c r="P54" s="654" t="s">
        <v>299</v>
      </c>
      <c r="Q54" s="650" t="s">
        <v>286</v>
      </c>
      <c r="R54" s="653" t="s">
        <v>4063</v>
      </c>
      <c r="S54" s="776">
        <v>7.95</v>
      </c>
      <c r="T54" s="772"/>
      <c r="U54" s="716">
        <v>1.0</v>
      </c>
      <c r="V54" s="777" t="s">
        <v>4076</v>
      </c>
      <c r="W54" s="777" t="s">
        <v>4076</v>
      </c>
      <c r="X54" s="777" t="s">
        <v>4077</v>
      </c>
      <c r="Y54" s="659" t="s">
        <v>3885</v>
      </c>
      <c r="Z54" s="651" t="s">
        <v>3707</v>
      </c>
      <c r="AA54" s="653">
        <v>0.81</v>
      </c>
      <c r="AB54" s="660">
        <v>9.0</v>
      </c>
      <c r="AC54" s="660">
        <v>9.0</v>
      </c>
      <c r="AD54" s="660">
        <v>8.0</v>
      </c>
    </row>
    <row r="55" ht="19.5" customHeight="1">
      <c r="A55" s="778"/>
      <c r="B55" s="778"/>
      <c r="C55" s="779" t="s">
        <v>4078</v>
      </c>
      <c r="D55" s="780" t="s">
        <v>4079</v>
      </c>
      <c r="E55" s="695" t="b">
        <v>0</v>
      </c>
      <c r="F55" s="781" t="s">
        <v>4080</v>
      </c>
      <c r="G55" s="701" t="s">
        <v>4081</v>
      </c>
      <c r="H55" s="779" t="s">
        <v>4078</v>
      </c>
      <c r="I55" s="782">
        <v>10001.0</v>
      </c>
      <c r="J55" s="697" t="s">
        <v>413</v>
      </c>
      <c r="K55" s="783" t="s">
        <v>3893</v>
      </c>
      <c r="L55" s="701" t="s">
        <v>3766</v>
      </c>
      <c r="M55" s="701" t="s">
        <v>3897</v>
      </c>
      <c r="N55" s="701" t="s">
        <v>281</v>
      </c>
      <c r="O55" s="702" t="s">
        <v>293</v>
      </c>
      <c r="P55" s="784" t="s">
        <v>294</v>
      </c>
      <c r="Q55" s="698" t="s">
        <v>286</v>
      </c>
      <c r="R55" s="701" t="s">
        <v>4082</v>
      </c>
      <c r="S55" s="785">
        <v>7.95</v>
      </c>
      <c r="T55" s="778"/>
      <c r="U55" s="782">
        <v>1.0</v>
      </c>
      <c r="V55" s="701" t="s">
        <v>4083</v>
      </c>
      <c r="W55" s="701" t="s">
        <v>4083</v>
      </c>
      <c r="X55" s="701" t="s">
        <v>4058</v>
      </c>
      <c r="Y55" s="707" t="s">
        <v>3885</v>
      </c>
      <c r="Z55" s="700" t="s">
        <v>3707</v>
      </c>
      <c r="AA55" s="701">
        <v>0.73</v>
      </c>
      <c r="AB55" s="708">
        <v>9.0</v>
      </c>
      <c r="AC55" s="708">
        <v>9.0</v>
      </c>
      <c r="AD55" s="708">
        <v>8.0</v>
      </c>
    </row>
    <row r="56" ht="24.0" customHeight="1">
      <c r="A56" s="713"/>
      <c r="B56" s="713"/>
      <c r="C56" s="786" t="s">
        <v>4084</v>
      </c>
      <c r="D56" s="787" t="s">
        <v>4085</v>
      </c>
      <c r="E56" s="662" t="b">
        <v>0</v>
      </c>
      <c r="F56" s="788" t="s">
        <v>4086</v>
      </c>
      <c r="G56" s="653" t="s">
        <v>4087</v>
      </c>
      <c r="H56" s="786" t="s">
        <v>4084</v>
      </c>
      <c r="I56" s="699">
        <v>1001.0</v>
      </c>
      <c r="J56" s="652" t="s">
        <v>413</v>
      </c>
      <c r="K56" s="786" t="s">
        <v>4084</v>
      </c>
      <c r="L56" s="653" t="s">
        <v>3766</v>
      </c>
      <c r="M56" s="653" t="s">
        <v>3897</v>
      </c>
      <c r="N56" s="653" t="s">
        <v>281</v>
      </c>
      <c r="O56" s="647" t="s">
        <v>293</v>
      </c>
      <c r="P56" s="654" t="s">
        <v>298</v>
      </c>
      <c r="Q56" s="650" t="s">
        <v>286</v>
      </c>
      <c r="R56" s="653" t="s">
        <v>4088</v>
      </c>
      <c r="S56" s="789">
        <v>7.95</v>
      </c>
      <c r="T56" s="713"/>
      <c r="U56" s="716">
        <v>1.0</v>
      </c>
      <c r="V56" s="653" t="s">
        <v>4089</v>
      </c>
      <c r="W56" s="653" t="s">
        <v>4089</v>
      </c>
      <c r="X56" s="653" t="s">
        <v>4058</v>
      </c>
      <c r="Y56" s="659" t="s">
        <v>3885</v>
      </c>
      <c r="Z56" s="651" t="s">
        <v>3707</v>
      </c>
      <c r="AA56" s="653">
        <v>0.73</v>
      </c>
      <c r="AB56" s="660">
        <v>9.0</v>
      </c>
      <c r="AC56" s="660">
        <v>9.0</v>
      </c>
      <c r="AD56" s="660">
        <v>8.0</v>
      </c>
    </row>
    <row r="57" ht="25.5" customHeight="1">
      <c r="A57" s="772"/>
      <c r="B57" s="713"/>
      <c r="C57" s="786" t="s">
        <v>4090</v>
      </c>
      <c r="D57" s="787" t="s">
        <v>4091</v>
      </c>
      <c r="E57" s="662" t="b">
        <v>0</v>
      </c>
      <c r="F57" s="788" t="s">
        <v>4092</v>
      </c>
      <c r="G57" s="653" t="s">
        <v>4093</v>
      </c>
      <c r="H57" s="786" t="s">
        <v>4090</v>
      </c>
      <c r="I57" s="699">
        <v>1001.0</v>
      </c>
      <c r="J57" s="652" t="s">
        <v>413</v>
      </c>
      <c r="K57" s="786" t="s">
        <v>4090</v>
      </c>
      <c r="L57" s="653" t="s">
        <v>3766</v>
      </c>
      <c r="M57" s="653" t="s">
        <v>3897</v>
      </c>
      <c r="N57" s="653" t="s">
        <v>281</v>
      </c>
      <c r="O57" s="647" t="s">
        <v>293</v>
      </c>
      <c r="P57" s="654" t="s">
        <v>302</v>
      </c>
      <c r="Q57" s="650" t="s">
        <v>286</v>
      </c>
      <c r="R57" s="653" t="s">
        <v>4094</v>
      </c>
      <c r="S57" s="789">
        <v>7.95</v>
      </c>
      <c r="T57" s="772"/>
      <c r="U57" s="716">
        <v>1.0</v>
      </c>
      <c r="V57" s="777" t="s">
        <v>4095</v>
      </c>
      <c r="W57" s="777" t="s">
        <v>4095</v>
      </c>
      <c r="X57" s="777" t="s">
        <v>4058</v>
      </c>
      <c r="Y57" s="659" t="s">
        <v>3885</v>
      </c>
      <c r="Z57" s="651" t="s">
        <v>3707</v>
      </c>
      <c r="AA57" s="653">
        <v>0.73</v>
      </c>
      <c r="AB57" s="660">
        <v>9.0</v>
      </c>
      <c r="AC57" s="660">
        <v>9.0</v>
      </c>
      <c r="AD57" s="660">
        <v>8.0</v>
      </c>
    </row>
    <row r="58" ht="23.25" customHeight="1">
      <c r="A58" s="772"/>
      <c r="B58" s="713"/>
      <c r="C58" s="786" t="s">
        <v>4096</v>
      </c>
      <c r="D58" s="787" t="s">
        <v>4097</v>
      </c>
      <c r="E58" s="662" t="b">
        <v>0</v>
      </c>
      <c r="F58" s="788" t="s">
        <v>4098</v>
      </c>
      <c r="G58" s="653" t="s">
        <v>4099</v>
      </c>
      <c r="H58" s="786" t="s">
        <v>4096</v>
      </c>
      <c r="I58" s="699">
        <v>1001.0</v>
      </c>
      <c r="J58" s="652" t="s">
        <v>413</v>
      </c>
      <c r="K58" s="786" t="s">
        <v>4096</v>
      </c>
      <c r="L58" s="653" t="s">
        <v>3766</v>
      </c>
      <c r="M58" s="653" t="s">
        <v>3897</v>
      </c>
      <c r="N58" s="653" t="s">
        <v>281</v>
      </c>
      <c r="O58" s="647" t="s">
        <v>293</v>
      </c>
      <c r="P58" s="654" t="s">
        <v>285</v>
      </c>
      <c r="Q58" s="650" t="s">
        <v>286</v>
      </c>
      <c r="R58" s="653" t="s">
        <v>4100</v>
      </c>
      <c r="S58" s="789">
        <v>7.95</v>
      </c>
      <c r="T58" s="772"/>
      <c r="U58" s="716">
        <v>1.0</v>
      </c>
      <c r="V58" s="790" t="s">
        <v>4101</v>
      </c>
      <c r="W58" s="790" t="s">
        <v>4101</v>
      </c>
      <c r="X58" s="777" t="s">
        <v>4058</v>
      </c>
      <c r="Y58" s="659" t="s">
        <v>3885</v>
      </c>
      <c r="Z58" s="651" t="s">
        <v>3707</v>
      </c>
      <c r="AA58" s="653">
        <v>0.73</v>
      </c>
      <c r="AB58" s="660">
        <v>9.0</v>
      </c>
      <c r="AC58" s="660">
        <v>9.0</v>
      </c>
      <c r="AD58" s="660">
        <v>8.0</v>
      </c>
    </row>
    <row r="59" ht="24.75" customHeight="1">
      <c r="A59" s="791"/>
      <c r="B59" s="792"/>
      <c r="C59" s="793" t="s">
        <v>4102</v>
      </c>
      <c r="D59" s="793" t="s">
        <v>4103</v>
      </c>
      <c r="E59" s="699" t="b">
        <v>0</v>
      </c>
      <c r="F59" s="793" t="s">
        <v>4104</v>
      </c>
      <c r="G59" s="793" t="s">
        <v>4105</v>
      </c>
      <c r="H59" s="793" t="s">
        <v>4102</v>
      </c>
      <c r="I59" s="699">
        <v>1001.0</v>
      </c>
      <c r="J59" s="794" t="s">
        <v>413</v>
      </c>
      <c r="K59" s="793" t="s">
        <v>283</v>
      </c>
      <c r="L59" s="794" t="s">
        <v>413</v>
      </c>
      <c r="M59" s="793" t="s">
        <v>65</v>
      </c>
      <c r="N59" s="793"/>
      <c r="O59" s="793" t="s">
        <v>293</v>
      </c>
      <c r="P59" s="793"/>
      <c r="Q59" s="792" t="s">
        <v>4106</v>
      </c>
      <c r="R59" s="795" t="s">
        <v>4107</v>
      </c>
      <c r="S59" s="796">
        <v>7.95</v>
      </c>
      <c r="T59" s="797">
        <v>0.0</v>
      </c>
      <c r="U59" s="793">
        <v>1.0</v>
      </c>
      <c r="V59" s="798" t="s">
        <v>4108</v>
      </c>
      <c r="W59" s="799" t="s">
        <v>4109</v>
      </c>
      <c r="X59" s="800" t="s">
        <v>4110</v>
      </c>
      <c r="Y59" s="801" t="s">
        <v>3885</v>
      </c>
      <c r="Z59" s="802" t="s">
        <v>3707</v>
      </c>
      <c r="AA59" s="798">
        <v>1.0</v>
      </c>
      <c r="AB59" s="803">
        <v>9.0</v>
      </c>
      <c r="AC59" s="803">
        <v>9.0</v>
      </c>
      <c r="AD59" s="803">
        <v>8.0</v>
      </c>
    </row>
    <row r="60" ht="23.25" customHeight="1">
      <c r="A60" s="791"/>
      <c r="B60" s="792"/>
      <c r="C60" s="793" t="s">
        <v>4111</v>
      </c>
      <c r="D60" s="793" t="s">
        <v>4112</v>
      </c>
      <c r="E60" s="699" t="b">
        <v>0</v>
      </c>
      <c r="F60" s="793" t="s">
        <v>4113</v>
      </c>
      <c r="G60" s="793" t="s">
        <v>4114</v>
      </c>
      <c r="H60" s="793" t="s">
        <v>4111</v>
      </c>
      <c r="I60" s="699">
        <v>1001.0</v>
      </c>
      <c r="J60" s="794" t="s">
        <v>413</v>
      </c>
      <c r="K60" s="793" t="s">
        <v>4115</v>
      </c>
      <c r="L60" s="794" t="s">
        <v>413</v>
      </c>
      <c r="M60" s="793" t="s">
        <v>65</v>
      </c>
      <c r="N60" s="793"/>
      <c r="O60" s="793" t="s">
        <v>3721</v>
      </c>
      <c r="P60" s="793"/>
      <c r="Q60" s="792" t="s">
        <v>286</v>
      </c>
      <c r="R60" s="795" t="s">
        <v>4116</v>
      </c>
      <c r="S60" s="796">
        <v>6.95</v>
      </c>
      <c r="T60" s="797">
        <v>0.0</v>
      </c>
      <c r="U60" s="793">
        <v>1.0</v>
      </c>
      <c r="V60" s="798" t="s">
        <v>4117</v>
      </c>
      <c r="W60" s="798" t="s">
        <v>4117</v>
      </c>
      <c r="X60" s="800" t="s">
        <v>4118</v>
      </c>
      <c r="Y60" s="801" t="s">
        <v>3885</v>
      </c>
      <c r="Z60" s="802" t="s">
        <v>3707</v>
      </c>
      <c r="AA60" s="798">
        <v>2.4</v>
      </c>
      <c r="AB60" s="803">
        <v>9.0</v>
      </c>
      <c r="AC60" s="803">
        <v>9.0</v>
      </c>
      <c r="AD60" s="803">
        <v>8.0</v>
      </c>
    </row>
    <row r="61" ht="18.75" customHeight="1">
      <c r="A61" s="791"/>
      <c r="B61" s="804"/>
      <c r="C61" s="805" t="s">
        <v>4119</v>
      </c>
      <c r="D61" s="794" t="s">
        <v>4120</v>
      </c>
      <c r="E61" s="699" t="b">
        <v>0</v>
      </c>
      <c r="F61" s="806" t="s">
        <v>3924</v>
      </c>
      <c r="G61" s="807" t="s">
        <v>3925</v>
      </c>
      <c r="H61" s="805" t="s">
        <v>4119</v>
      </c>
      <c r="I61" s="699">
        <v>1001.0</v>
      </c>
      <c r="J61" s="794" t="s">
        <v>413</v>
      </c>
      <c r="K61" s="807" t="s">
        <v>284</v>
      </c>
      <c r="L61" s="794" t="s">
        <v>413</v>
      </c>
      <c r="M61" s="807" t="s">
        <v>65</v>
      </c>
      <c r="N61" s="807"/>
      <c r="O61" s="808" t="s">
        <v>293</v>
      </c>
      <c r="P61" s="808"/>
      <c r="Q61" s="807" t="s">
        <v>296</v>
      </c>
      <c r="R61" s="809" t="s">
        <v>4121</v>
      </c>
      <c r="S61" s="810">
        <v>4.95</v>
      </c>
      <c r="T61" s="797">
        <v>0.0</v>
      </c>
      <c r="U61" s="811">
        <v>1.0</v>
      </c>
      <c r="V61" s="812" t="s">
        <v>4122</v>
      </c>
      <c r="W61" s="812" t="s">
        <v>4122</v>
      </c>
      <c r="X61" s="800" t="s">
        <v>4123</v>
      </c>
      <c r="Y61" s="813" t="s">
        <v>3715</v>
      </c>
      <c r="Z61" s="802" t="s">
        <v>3707</v>
      </c>
      <c r="AA61" s="814">
        <v>0.25</v>
      </c>
      <c r="AB61" s="803">
        <v>9.0</v>
      </c>
      <c r="AC61" s="803">
        <v>9.0</v>
      </c>
      <c r="AD61" s="803">
        <v>8.0</v>
      </c>
    </row>
    <row r="62" ht="18.75" customHeight="1">
      <c r="A62" s="815"/>
      <c r="B62" s="815"/>
      <c r="C62" s="816" t="s">
        <v>4124</v>
      </c>
      <c r="D62" s="817" t="s">
        <v>4125</v>
      </c>
      <c r="E62" s="699" t="b">
        <v>0</v>
      </c>
      <c r="F62" s="818" t="s">
        <v>4126</v>
      </c>
      <c r="G62" s="817" t="s">
        <v>4127</v>
      </c>
      <c r="H62" s="816" t="s">
        <v>4124</v>
      </c>
      <c r="I62" s="699">
        <v>1001.0</v>
      </c>
      <c r="J62" s="794" t="s">
        <v>413</v>
      </c>
      <c r="K62" s="817" t="s">
        <v>4128</v>
      </c>
      <c r="L62" s="794" t="s">
        <v>413</v>
      </c>
      <c r="M62" s="817" t="s">
        <v>65</v>
      </c>
      <c r="N62" s="817"/>
      <c r="O62" s="817" t="s">
        <v>293</v>
      </c>
      <c r="P62" s="817"/>
      <c r="Q62" s="819" t="s">
        <v>4106</v>
      </c>
      <c r="R62" s="817" t="s">
        <v>4129</v>
      </c>
      <c r="S62" s="820">
        <v>6.95</v>
      </c>
      <c r="T62" s="821">
        <v>0.0</v>
      </c>
      <c r="U62" s="816">
        <v>1.0</v>
      </c>
      <c r="V62" s="822" t="s">
        <v>4130</v>
      </c>
      <c r="W62" s="822" t="s">
        <v>4130</v>
      </c>
      <c r="X62" s="822" t="s">
        <v>4131</v>
      </c>
      <c r="Y62" s="813" t="s">
        <v>3715</v>
      </c>
      <c r="Z62" s="802" t="s">
        <v>3707</v>
      </c>
      <c r="AA62" s="822">
        <v>1.0</v>
      </c>
      <c r="AB62" s="823">
        <v>9.0</v>
      </c>
      <c r="AC62" s="823">
        <v>9.0</v>
      </c>
      <c r="AD62" s="823">
        <v>8.0</v>
      </c>
    </row>
    <row r="63" ht="18.75" customHeight="1">
      <c r="A63" s="815"/>
      <c r="B63" s="815"/>
      <c r="C63" s="816" t="s">
        <v>4132</v>
      </c>
      <c r="D63" s="817" t="s">
        <v>4133</v>
      </c>
      <c r="E63" s="699" t="b">
        <v>0</v>
      </c>
      <c r="F63" s="818" t="s">
        <v>4134</v>
      </c>
      <c r="G63" s="817" t="s">
        <v>4135</v>
      </c>
      <c r="H63" s="816" t="s">
        <v>4132</v>
      </c>
      <c r="I63" s="699">
        <v>1001.0</v>
      </c>
      <c r="J63" s="794" t="s">
        <v>413</v>
      </c>
      <c r="K63" s="817" t="s">
        <v>283</v>
      </c>
      <c r="L63" s="794" t="s">
        <v>413</v>
      </c>
      <c r="M63" s="817" t="s">
        <v>65</v>
      </c>
      <c r="N63" s="817"/>
      <c r="O63" s="817" t="s">
        <v>293</v>
      </c>
      <c r="P63" s="817"/>
      <c r="Q63" s="819" t="s">
        <v>4106</v>
      </c>
      <c r="R63" s="817" t="s">
        <v>4107</v>
      </c>
      <c r="S63" s="820">
        <v>6.95</v>
      </c>
      <c r="T63" s="821">
        <v>0.0</v>
      </c>
      <c r="U63" s="816">
        <v>1.0</v>
      </c>
      <c r="V63" s="822" t="s">
        <v>4136</v>
      </c>
      <c r="W63" s="822" t="s">
        <v>4136</v>
      </c>
      <c r="X63" s="822" t="s">
        <v>4137</v>
      </c>
      <c r="Y63" s="813" t="s">
        <v>3715</v>
      </c>
      <c r="Z63" s="802" t="s">
        <v>3707</v>
      </c>
      <c r="AA63" s="822">
        <v>1.2</v>
      </c>
      <c r="AB63" s="823">
        <v>9.0</v>
      </c>
      <c r="AC63" s="823">
        <v>9.0</v>
      </c>
      <c r="AD63" s="823">
        <v>8.0</v>
      </c>
    </row>
    <row r="64" ht="18.75" customHeight="1">
      <c r="A64" s="815"/>
      <c r="B64" s="815"/>
      <c r="C64" s="824" t="s">
        <v>4138</v>
      </c>
      <c r="D64" s="819" t="s">
        <v>4139</v>
      </c>
      <c r="E64" s="699" t="b">
        <v>0</v>
      </c>
      <c r="F64" s="818" t="s">
        <v>4140</v>
      </c>
      <c r="G64" s="817" t="s">
        <v>4141</v>
      </c>
      <c r="H64" s="824" t="s">
        <v>4138</v>
      </c>
      <c r="I64" s="699">
        <v>1001.0</v>
      </c>
      <c r="J64" s="794" t="s">
        <v>413</v>
      </c>
      <c r="K64" s="819" t="s">
        <v>289</v>
      </c>
      <c r="L64" s="794" t="s">
        <v>413</v>
      </c>
      <c r="M64" s="817" t="s">
        <v>65</v>
      </c>
      <c r="N64" s="817"/>
      <c r="O64" s="819" t="s">
        <v>293</v>
      </c>
      <c r="P64" s="819"/>
      <c r="Q64" s="819" t="s">
        <v>296</v>
      </c>
      <c r="R64" s="819" t="s">
        <v>4142</v>
      </c>
      <c r="S64" s="825">
        <v>9.95</v>
      </c>
      <c r="T64" s="821">
        <v>0.0</v>
      </c>
      <c r="U64" s="824">
        <v>1.0</v>
      </c>
      <c r="V64" s="826" t="s">
        <v>4143</v>
      </c>
      <c r="W64" s="826" t="s">
        <v>4143</v>
      </c>
      <c r="X64" s="822" t="s">
        <v>4144</v>
      </c>
      <c r="Y64" s="813" t="s">
        <v>3715</v>
      </c>
      <c r="Z64" s="802" t="s">
        <v>3707</v>
      </c>
      <c r="AA64" s="826">
        <v>0.25</v>
      </c>
      <c r="AB64" s="823">
        <v>9.0</v>
      </c>
      <c r="AC64" s="823">
        <v>9.0</v>
      </c>
      <c r="AD64" s="823">
        <v>8.0</v>
      </c>
    </row>
    <row r="65" ht="18.75" customHeight="1">
      <c r="A65" s="815"/>
      <c r="B65" s="815"/>
      <c r="C65" s="824" t="s">
        <v>4145</v>
      </c>
      <c r="D65" s="819" t="s">
        <v>4146</v>
      </c>
      <c r="E65" s="699" t="b">
        <v>0</v>
      </c>
      <c r="F65" s="818" t="s">
        <v>4147</v>
      </c>
      <c r="G65" s="817" t="s">
        <v>4148</v>
      </c>
      <c r="H65" s="824" t="s">
        <v>4145</v>
      </c>
      <c r="I65" s="699">
        <v>1001.0</v>
      </c>
      <c r="J65" s="794" t="s">
        <v>413</v>
      </c>
      <c r="K65" s="819" t="s">
        <v>283</v>
      </c>
      <c r="L65" s="794" t="s">
        <v>413</v>
      </c>
      <c r="M65" s="817" t="s">
        <v>65</v>
      </c>
      <c r="N65" s="817"/>
      <c r="O65" s="819" t="s">
        <v>282</v>
      </c>
      <c r="P65" s="819"/>
      <c r="Q65" s="819" t="s">
        <v>286</v>
      </c>
      <c r="R65" s="819" t="s">
        <v>4149</v>
      </c>
      <c r="S65" s="825">
        <v>14.95</v>
      </c>
      <c r="T65" s="821">
        <v>0.0</v>
      </c>
      <c r="U65" s="824">
        <v>1.0</v>
      </c>
      <c r="V65" s="826" t="s">
        <v>4150</v>
      </c>
      <c r="W65" s="826" t="s">
        <v>4150</v>
      </c>
      <c r="X65" s="822" t="s">
        <v>4151</v>
      </c>
      <c r="Y65" s="813" t="s">
        <v>3715</v>
      </c>
      <c r="Z65" s="802" t="s">
        <v>3707</v>
      </c>
      <c r="AA65" s="826">
        <v>0.4</v>
      </c>
      <c r="AB65" s="823">
        <v>9.0</v>
      </c>
      <c r="AC65" s="823">
        <v>9.0</v>
      </c>
      <c r="AD65" s="823">
        <v>8.0</v>
      </c>
    </row>
    <row r="66" ht="18.75" customHeight="1">
      <c r="A66" s="815"/>
      <c r="B66" s="815"/>
      <c r="C66" s="816" t="s">
        <v>4152</v>
      </c>
      <c r="D66" s="817" t="s">
        <v>4153</v>
      </c>
      <c r="E66" s="699" t="b">
        <v>0</v>
      </c>
      <c r="F66" s="818" t="s">
        <v>4154</v>
      </c>
      <c r="G66" s="817" t="s">
        <v>4155</v>
      </c>
      <c r="H66" s="816" t="s">
        <v>4152</v>
      </c>
      <c r="I66" s="699">
        <v>1001.0</v>
      </c>
      <c r="J66" s="794" t="s">
        <v>413</v>
      </c>
      <c r="K66" s="817" t="s">
        <v>3729</v>
      </c>
      <c r="L66" s="794" t="s">
        <v>413</v>
      </c>
      <c r="M66" s="817" t="s">
        <v>65</v>
      </c>
      <c r="N66" s="817"/>
      <c r="O66" s="817" t="s">
        <v>293</v>
      </c>
      <c r="P66" s="817"/>
      <c r="Q66" s="819" t="s">
        <v>296</v>
      </c>
      <c r="R66" s="817" t="s">
        <v>4156</v>
      </c>
      <c r="S66" s="820">
        <v>6.95</v>
      </c>
      <c r="T66" s="821">
        <v>0.0</v>
      </c>
      <c r="U66" s="816">
        <v>1.0</v>
      </c>
      <c r="V66" s="822" t="s">
        <v>4157</v>
      </c>
      <c r="W66" s="822" t="s">
        <v>4157</v>
      </c>
      <c r="X66" s="822" t="s">
        <v>4158</v>
      </c>
      <c r="Y66" s="813" t="s">
        <v>3715</v>
      </c>
      <c r="Z66" s="802" t="s">
        <v>3707</v>
      </c>
      <c r="AA66" s="822">
        <v>1.0</v>
      </c>
      <c r="AB66" s="823">
        <v>9.0</v>
      </c>
      <c r="AC66" s="823">
        <v>9.0</v>
      </c>
      <c r="AD66" s="823">
        <v>8.0</v>
      </c>
    </row>
    <row r="67" ht="18.75" customHeight="1">
      <c r="A67" s="815"/>
      <c r="B67" s="815"/>
      <c r="C67" s="824" t="s">
        <v>4159</v>
      </c>
      <c r="D67" s="819" t="s">
        <v>4160</v>
      </c>
      <c r="E67" s="699" t="b">
        <v>0</v>
      </c>
      <c r="F67" s="818" t="s">
        <v>4161</v>
      </c>
      <c r="G67" s="817" t="s">
        <v>4162</v>
      </c>
      <c r="H67" s="824" t="s">
        <v>4159</v>
      </c>
      <c r="I67" s="699">
        <v>1001.0</v>
      </c>
      <c r="J67" s="794" t="s">
        <v>413</v>
      </c>
      <c r="K67" s="819" t="s">
        <v>4163</v>
      </c>
      <c r="L67" s="794" t="s">
        <v>413</v>
      </c>
      <c r="M67" s="817" t="s">
        <v>65</v>
      </c>
      <c r="N67" s="817"/>
      <c r="O67" s="819" t="s">
        <v>282</v>
      </c>
      <c r="P67" s="819"/>
      <c r="Q67" s="819" t="s">
        <v>286</v>
      </c>
      <c r="R67" s="819" t="s">
        <v>4164</v>
      </c>
      <c r="S67" s="825">
        <v>8.95</v>
      </c>
      <c r="T67" s="821">
        <v>0.0</v>
      </c>
      <c r="U67" s="824">
        <v>1.0</v>
      </c>
      <c r="V67" s="826" t="s">
        <v>4165</v>
      </c>
      <c r="W67" s="826" t="s">
        <v>4165</v>
      </c>
      <c r="X67" s="822" t="s">
        <v>4166</v>
      </c>
      <c r="Y67" s="813" t="s">
        <v>3715</v>
      </c>
      <c r="Z67" s="802" t="s">
        <v>3707</v>
      </c>
      <c r="AA67" s="826">
        <v>0.25</v>
      </c>
      <c r="AB67" s="823">
        <v>9.0</v>
      </c>
      <c r="AC67" s="823">
        <v>9.0</v>
      </c>
      <c r="AD67" s="823">
        <v>8.0</v>
      </c>
    </row>
    <row r="68" ht="18.75" customHeight="1">
      <c r="A68" s="815"/>
      <c r="B68" s="815"/>
      <c r="C68" s="824" t="s">
        <v>4167</v>
      </c>
      <c r="D68" s="819" t="s">
        <v>4168</v>
      </c>
      <c r="E68" s="699" t="b">
        <v>0</v>
      </c>
      <c r="F68" s="818" t="s">
        <v>4169</v>
      </c>
      <c r="G68" s="817" t="s">
        <v>4170</v>
      </c>
      <c r="H68" s="824" t="s">
        <v>4167</v>
      </c>
      <c r="I68" s="699">
        <v>1001.0</v>
      </c>
      <c r="J68" s="794" t="s">
        <v>413</v>
      </c>
      <c r="K68" s="819" t="s">
        <v>4163</v>
      </c>
      <c r="L68" s="794" t="s">
        <v>413</v>
      </c>
      <c r="M68" s="817" t="s">
        <v>65</v>
      </c>
      <c r="N68" s="817"/>
      <c r="O68" s="819" t="s">
        <v>282</v>
      </c>
      <c r="P68" s="819"/>
      <c r="Q68" s="819" t="s">
        <v>286</v>
      </c>
      <c r="R68" s="819" t="s">
        <v>4164</v>
      </c>
      <c r="S68" s="825">
        <v>8.95</v>
      </c>
      <c r="T68" s="821">
        <v>0.0</v>
      </c>
      <c r="U68" s="824">
        <v>1.0</v>
      </c>
      <c r="V68" s="826" t="s">
        <v>4171</v>
      </c>
      <c r="W68" s="826" t="s">
        <v>4171</v>
      </c>
      <c r="X68" s="822" t="s">
        <v>4166</v>
      </c>
      <c r="Y68" s="813" t="s">
        <v>3715</v>
      </c>
      <c r="Z68" s="802" t="s">
        <v>3707</v>
      </c>
      <c r="AA68" s="826">
        <v>0.35</v>
      </c>
      <c r="AB68" s="823">
        <v>9.0</v>
      </c>
      <c r="AC68" s="823">
        <v>9.0</v>
      </c>
      <c r="AD68" s="823">
        <v>8.0</v>
      </c>
    </row>
    <row r="69" ht="18.75" customHeight="1">
      <c r="A69" s="815"/>
      <c r="B69" s="815"/>
      <c r="C69" s="824" t="s">
        <v>4172</v>
      </c>
      <c r="D69" s="817" t="s">
        <v>4173</v>
      </c>
      <c r="E69" s="699" t="b">
        <v>0</v>
      </c>
      <c r="F69" s="818" t="s">
        <v>4174</v>
      </c>
      <c r="G69" s="817" t="s">
        <v>4175</v>
      </c>
      <c r="H69" s="824" t="s">
        <v>4172</v>
      </c>
      <c r="I69" s="699">
        <v>1001.0</v>
      </c>
      <c r="J69" s="794" t="s">
        <v>413</v>
      </c>
      <c r="K69" s="817" t="s">
        <v>290</v>
      </c>
      <c r="L69" s="794" t="s">
        <v>413</v>
      </c>
      <c r="M69" s="817" t="s">
        <v>65</v>
      </c>
      <c r="N69" s="817"/>
      <c r="O69" s="817" t="s">
        <v>293</v>
      </c>
      <c r="P69" s="817"/>
      <c r="Q69" s="819" t="s">
        <v>286</v>
      </c>
      <c r="R69" s="819" t="s">
        <v>4176</v>
      </c>
      <c r="S69" s="825">
        <v>7.95</v>
      </c>
      <c r="T69" s="821">
        <v>0.0</v>
      </c>
      <c r="U69" s="824">
        <v>1.0</v>
      </c>
      <c r="V69" s="826" t="s">
        <v>4177</v>
      </c>
      <c r="W69" s="826" t="s">
        <v>4178</v>
      </c>
      <c r="X69" s="822" t="s">
        <v>4179</v>
      </c>
      <c r="Y69" s="813" t="s">
        <v>3715</v>
      </c>
      <c r="Z69" s="802" t="s">
        <v>3707</v>
      </c>
      <c r="AA69" s="827">
        <v>0.2</v>
      </c>
      <c r="AB69" s="823">
        <v>9.0</v>
      </c>
      <c r="AC69" s="823">
        <v>9.0</v>
      </c>
      <c r="AD69" s="823">
        <v>8.0</v>
      </c>
    </row>
    <row r="70" ht="18.75" customHeight="1">
      <c r="A70" s="815"/>
      <c r="B70" s="815"/>
      <c r="C70" s="828" t="s">
        <v>4180</v>
      </c>
      <c r="D70" s="829" t="s">
        <v>4181</v>
      </c>
      <c r="E70" s="699" t="b">
        <v>0</v>
      </c>
      <c r="F70" s="818" t="s">
        <v>4182</v>
      </c>
      <c r="G70" s="830" t="s">
        <v>4183</v>
      </c>
      <c r="H70" s="828" t="s">
        <v>4180</v>
      </c>
      <c r="I70" s="699">
        <v>1001.0</v>
      </c>
      <c r="J70" s="794" t="s">
        <v>413</v>
      </c>
      <c r="K70" s="819" t="s">
        <v>3729</v>
      </c>
      <c r="L70" s="794" t="s">
        <v>413</v>
      </c>
      <c r="M70" s="817" t="s">
        <v>65</v>
      </c>
      <c r="N70" s="817"/>
      <c r="O70" s="819" t="s">
        <v>293</v>
      </c>
      <c r="P70" s="819"/>
      <c r="Q70" s="819" t="s">
        <v>296</v>
      </c>
      <c r="R70" s="817" t="s">
        <v>4156</v>
      </c>
      <c r="S70" s="820">
        <v>8.95</v>
      </c>
      <c r="T70" s="821">
        <v>0.0</v>
      </c>
      <c r="U70" s="816">
        <v>1.0</v>
      </c>
      <c r="V70" s="831" t="s">
        <v>4184</v>
      </c>
      <c r="W70" s="831" t="s">
        <v>4184</v>
      </c>
      <c r="X70" s="832" t="s">
        <v>4185</v>
      </c>
      <c r="Y70" s="813" t="s">
        <v>3715</v>
      </c>
      <c r="Z70" s="802" t="s">
        <v>3707</v>
      </c>
      <c r="AA70" s="822">
        <v>0.1</v>
      </c>
      <c r="AB70" s="823">
        <v>9.0</v>
      </c>
      <c r="AC70" s="823">
        <v>9.0</v>
      </c>
      <c r="AD70" s="823">
        <v>8.0</v>
      </c>
    </row>
    <row r="71" ht="18.75" customHeight="1">
      <c r="A71" s="815"/>
      <c r="B71" s="815"/>
      <c r="C71" s="824" t="s">
        <v>4186</v>
      </c>
      <c r="D71" s="819" t="s">
        <v>4187</v>
      </c>
      <c r="E71" s="699" t="b">
        <v>0</v>
      </c>
      <c r="F71" s="818" t="s">
        <v>4188</v>
      </c>
      <c r="G71" s="817" t="s">
        <v>4189</v>
      </c>
      <c r="H71" s="824" t="s">
        <v>4186</v>
      </c>
      <c r="I71" s="699">
        <v>1001.0</v>
      </c>
      <c r="J71" s="794" t="s">
        <v>413</v>
      </c>
      <c r="K71" s="819" t="s">
        <v>289</v>
      </c>
      <c r="L71" s="794" t="s">
        <v>413</v>
      </c>
      <c r="M71" s="817" t="s">
        <v>65</v>
      </c>
      <c r="N71" s="817"/>
      <c r="O71" s="819" t="s">
        <v>293</v>
      </c>
      <c r="P71" s="819"/>
      <c r="Q71" s="819" t="s">
        <v>296</v>
      </c>
      <c r="R71" s="819" t="s">
        <v>4142</v>
      </c>
      <c r="S71" s="825">
        <v>6.95</v>
      </c>
      <c r="T71" s="821">
        <v>0.0</v>
      </c>
      <c r="U71" s="824">
        <v>1.0</v>
      </c>
      <c r="V71" s="826" t="s">
        <v>4190</v>
      </c>
      <c r="W71" s="826" t="s">
        <v>4190</v>
      </c>
      <c r="X71" s="822" t="s">
        <v>4191</v>
      </c>
      <c r="Y71" s="813" t="s">
        <v>3715</v>
      </c>
      <c r="Z71" s="802" t="s">
        <v>3707</v>
      </c>
      <c r="AA71" s="826">
        <v>0.2</v>
      </c>
      <c r="AB71" s="823">
        <v>9.0</v>
      </c>
      <c r="AC71" s="823">
        <v>9.0</v>
      </c>
      <c r="AD71" s="823">
        <v>8.0</v>
      </c>
    </row>
    <row r="72" ht="18.75" customHeight="1">
      <c r="A72" s="833"/>
      <c r="B72" s="833"/>
      <c r="C72" s="834" t="s">
        <v>4192</v>
      </c>
      <c r="D72" s="835" t="s">
        <v>4193</v>
      </c>
      <c r="E72" s="836" t="b">
        <v>0</v>
      </c>
      <c r="F72" s="837" t="s">
        <v>4194</v>
      </c>
      <c r="G72" s="838" t="s">
        <v>4195</v>
      </c>
      <c r="H72" s="834" t="s">
        <v>4192</v>
      </c>
      <c r="I72" s="699">
        <v>1001.0</v>
      </c>
      <c r="J72" s="839" t="s">
        <v>413</v>
      </c>
      <c r="K72" s="835" t="s">
        <v>290</v>
      </c>
      <c r="L72" s="839" t="s">
        <v>413</v>
      </c>
      <c r="M72" s="838" t="s">
        <v>65</v>
      </c>
      <c r="N72" s="838"/>
      <c r="O72" s="835" t="s">
        <v>288</v>
      </c>
      <c r="P72" s="835"/>
      <c r="Q72" s="835" t="s">
        <v>286</v>
      </c>
      <c r="R72" s="835" t="s">
        <v>4196</v>
      </c>
      <c r="S72" s="840">
        <v>1.95</v>
      </c>
      <c r="T72" s="841">
        <v>0.0</v>
      </c>
      <c r="U72" s="834">
        <v>1.0</v>
      </c>
      <c r="V72" s="842" t="s">
        <v>4197</v>
      </c>
      <c r="W72" s="842" t="s">
        <v>4197</v>
      </c>
      <c r="X72" s="843" t="s">
        <v>4198</v>
      </c>
      <c r="Y72" s="844" t="s">
        <v>3715</v>
      </c>
      <c r="Z72" s="845" t="s">
        <v>3707</v>
      </c>
      <c r="AA72" s="846">
        <v>0.2</v>
      </c>
      <c r="AB72" s="847">
        <v>9.0</v>
      </c>
      <c r="AC72" s="847">
        <v>9.0</v>
      </c>
      <c r="AD72" s="847">
        <v>8.0</v>
      </c>
    </row>
    <row r="73" ht="18.75" customHeight="1">
      <c r="A73" s="815"/>
      <c r="B73" s="815"/>
      <c r="C73" s="824" t="s">
        <v>4199</v>
      </c>
      <c r="D73" s="819" t="s">
        <v>4200</v>
      </c>
      <c r="E73" s="699" t="b">
        <v>0</v>
      </c>
      <c r="F73" s="818" t="s">
        <v>4201</v>
      </c>
      <c r="G73" s="817" t="s">
        <v>4202</v>
      </c>
      <c r="H73" s="824" t="s">
        <v>4199</v>
      </c>
      <c r="I73" s="699">
        <v>1001.0</v>
      </c>
      <c r="J73" s="794" t="s">
        <v>413</v>
      </c>
      <c r="K73" s="819" t="s">
        <v>4203</v>
      </c>
      <c r="L73" s="794" t="s">
        <v>413</v>
      </c>
      <c r="M73" s="817" t="s">
        <v>65</v>
      </c>
      <c r="N73" s="817"/>
      <c r="O73" s="819" t="s">
        <v>282</v>
      </c>
      <c r="P73" s="819"/>
      <c r="Q73" s="819" t="s">
        <v>286</v>
      </c>
      <c r="R73" s="819" t="s">
        <v>4204</v>
      </c>
      <c r="S73" s="825">
        <v>13.95</v>
      </c>
      <c r="T73" s="821">
        <v>0.0</v>
      </c>
      <c r="U73" s="824">
        <v>1.0</v>
      </c>
      <c r="V73" s="826" t="s">
        <v>4205</v>
      </c>
      <c r="W73" s="826" t="s">
        <v>4205</v>
      </c>
      <c r="X73" s="822" t="s">
        <v>4206</v>
      </c>
      <c r="Y73" s="813" t="s">
        <v>3715</v>
      </c>
      <c r="Z73" s="802" t="s">
        <v>3707</v>
      </c>
      <c r="AA73" s="826">
        <v>0.25</v>
      </c>
      <c r="AB73" s="823">
        <v>9.0</v>
      </c>
      <c r="AC73" s="823">
        <v>9.0</v>
      </c>
      <c r="AD73" s="823">
        <v>8.0</v>
      </c>
    </row>
    <row r="74" ht="18.75" customHeight="1">
      <c r="A74" s="815"/>
      <c r="B74" s="815"/>
      <c r="C74" s="816" t="s">
        <v>4207</v>
      </c>
      <c r="D74" s="817" t="s">
        <v>4208</v>
      </c>
      <c r="E74" s="699" t="b">
        <v>0</v>
      </c>
      <c r="F74" s="818" t="s">
        <v>4209</v>
      </c>
      <c r="G74" s="817" t="s">
        <v>4210</v>
      </c>
      <c r="H74" s="816" t="s">
        <v>4207</v>
      </c>
      <c r="I74" s="699">
        <v>1001.0</v>
      </c>
      <c r="J74" s="794" t="s">
        <v>413</v>
      </c>
      <c r="K74" s="817" t="s">
        <v>3729</v>
      </c>
      <c r="L74" s="794" t="s">
        <v>413</v>
      </c>
      <c r="M74" s="817" t="s">
        <v>65</v>
      </c>
      <c r="N74" s="817"/>
      <c r="O74" s="817" t="s">
        <v>293</v>
      </c>
      <c r="P74" s="817"/>
      <c r="Q74" s="819" t="s">
        <v>4106</v>
      </c>
      <c r="R74" s="817" t="s">
        <v>4211</v>
      </c>
      <c r="S74" s="820">
        <v>5.95</v>
      </c>
      <c r="T74" s="821">
        <v>0.0</v>
      </c>
      <c r="U74" s="816">
        <v>1.0</v>
      </c>
      <c r="V74" s="822" t="s">
        <v>4212</v>
      </c>
      <c r="W74" s="822" t="s">
        <v>4212</v>
      </c>
      <c r="X74" s="822" t="s">
        <v>4213</v>
      </c>
      <c r="Y74" s="813" t="s">
        <v>3715</v>
      </c>
      <c r="Z74" s="802" t="s">
        <v>3707</v>
      </c>
      <c r="AA74" s="822">
        <v>0.4</v>
      </c>
      <c r="AB74" s="823">
        <v>9.0</v>
      </c>
      <c r="AC74" s="823">
        <v>9.0</v>
      </c>
      <c r="AD74" s="823">
        <v>8.0</v>
      </c>
    </row>
    <row r="75" ht="18.75" customHeight="1">
      <c r="A75" s="815"/>
      <c r="B75" s="815"/>
      <c r="C75" s="824" t="s">
        <v>4214</v>
      </c>
      <c r="D75" s="819" t="s">
        <v>4215</v>
      </c>
      <c r="E75" s="699" t="b">
        <v>0</v>
      </c>
      <c r="F75" s="818" t="s">
        <v>4216</v>
      </c>
      <c r="G75" s="817" t="s">
        <v>4217</v>
      </c>
      <c r="H75" s="824" t="s">
        <v>4218</v>
      </c>
      <c r="I75" s="699">
        <v>1001.0</v>
      </c>
      <c r="J75" s="794" t="s">
        <v>4219</v>
      </c>
      <c r="K75" s="819" t="s">
        <v>4220</v>
      </c>
      <c r="L75" s="794" t="s">
        <v>413</v>
      </c>
      <c r="M75" s="817" t="s">
        <v>65</v>
      </c>
      <c r="N75" s="817"/>
      <c r="O75" s="794" t="s">
        <v>4221</v>
      </c>
      <c r="P75" s="794"/>
      <c r="Q75" s="819" t="s">
        <v>286</v>
      </c>
      <c r="R75" s="819" t="s">
        <v>4222</v>
      </c>
      <c r="S75" s="825">
        <v>19.95</v>
      </c>
      <c r="T75" s="821">
        <v>0.0</v>
      </c>
      <c r="U75" s="824">
        <v>1.0</v>
      </c>
      <c r="V75" s="848" t="s">
        <v>4223</v>
      </c>
      <c r="W75" s="848" t="s">
        <v>4223</v>
      </c>
      <c r="X75" s="822" t="s">
        <v>4224</v>
      </c>
      <c r="Y75" s="813" t="s">
        <v>3715</v>
      </c>
      <c r="Z75" s="802" t="s">
        <v>3707</v>
      </c>
      <c r="AA75" s="826">
        <v>1.0</v>
      </c>
      <c r="AB75" s="823">
        <v>9.0</v>
      </c>
      <c r="AC75" s="823">
        <v>9.0</v>
      </c>
      <c r="AD75" s="823">
        <v>8.0</v>
      </c>
    </row>
    <row r="76" ht="18.75" customHeight="1">
      <c r="A76" s="815"/>
      <c r="B76" s="815"/>
      <c r="C76" s="824" t="s">
        <v>4214</v>
      </c>
      <c r="D76" s="819" t="s">
        <v>4225</v>
      </c>
      <c r="E76" s="699" t="b">
        <v>0</v>
      </c>
      <c r="F76" s="818" t="s">
        <v>4216</v>
      </c>
      <c r="G76" s="817" t="s">
        <v>4226</v>
      </c>
      <c r="H76" s="824" t="s">
        <v>4227</v>
      </c>
      <c r="I76" s="699">
        <v>1001.0</v>
      </c>
      <c r="J76" s="794" t="s">
        <v>4228</v>
      </c>
      <c r="K76" s="819" t="s">
        <v>4220</v>
      </c>
      <c r="L76" s="794" t="s">
        <v>413</v>
      </c>
      <c r="M76" s="817" t="s">
        <v>65</v>
      </c>
      <c r="N76" s="817"/>
      <c r="O76" s="819" t="s">
        <v>4221</v>
      </c>
      <c r="P76" s="819"/>
      <c r="Q76" s="819" t="s">
        <v>286</v>
      </c>
      <c r="R76" s="819" t="s">
        <v>4222</v>
      </c>
      <c r="S76" s="825">
        <v>17.95</v>
      </c>
      <c r="T76" s="821">
        <v>0.0</v>
      </c>
      <c r="U76" s="824">
        <v>1.0</v>
      </c>
      <c r="V76" s="848" t="s">
        <v>4229</v>
      </c>
      <c r="W76" s="848" t="s">
        <v>4229</v>
      </c>
      <c r="X76" s="822" t="s">
        <v>4230</v>
      </c>
      <c r="Y76" s="813" t="s">
        <v>3715</v>
      </c>
      <c r="Z76" s="802" t="s">
        <v>3707</v>
      </c>
      <c r="AA76" s="826">
        <v>0.5</v>
      </c>
      <c r="AB76" s="823">
        <v>9.0</v>
      </c>
      <c r="AC76" s="823">
        <v>9.0</v>
      </c>
      <c r="AD76" s="823">
        <v>8.0</v>
      </c>
    </row>
    <row r="77" ht="18.75" customHeight="1">
      <c r="A77" s="815"/>
      <c r="B77" s="849"/>
      <c r="C77" s="819" t="s">
        <v>4231</v>
      </c>
      <c r="D77" s="819" t="s">
        <v>4232</v>
      </c>
      <c r="E77" s="699" t="b">
        <v>0</v>
      </c>
      <c r="F77" s="818" t="s">
        <v>4233</v>
      </c>
      <c r="G77" s="817" t="s">
        <v>4234</v>
      </c>
      <c r="H77" s="819" t="s">
        <v>4235</v>
      </c>
      <c r="I77" s="699">
        <v>1001.0</v>
      </c>
      <c r="J77" s="794" t="s">
        <v>4219</v>
      </c>
      <c r="K77" s="819" t="s">
        <v>4236</v>
      </c>
      <c r="L77" s="794" t="s">
        <v>413</v>
      </c>
      <c r="M77" s="817" t="s">
        <v>65</v>
      </c>
      <c r="N77" s="817"/>
      <c r="O77" s="819" t="s">
        <v>4221</v>
      </c>
      <c r="P77" s="819"/>
      <c r="Q77" s="819" t="s">
        <v>286</v>
      </c>
      <c r="R77" s="819" t="s">
        <v>4237</v>
      </c>
      <c r="S77" s="825">
        <v>19.95</v>
      </c>
      <c r="T77" s="821">
        <v>0.0</v>
      </c>
      <c r="U77" s="819">
        <v>1.0</v>
      </c>
      <c r="V77" s="848" t="s">
        <v>4238</v>
      </c>
      <c r="W77" s="848" t="s">
        <v>4238</v>
      </c>
      <c r="X77" s="822" t="s">
        <v>4224</v>
      </c>
      <c r="Y77" s="813" t="s">
        <v>3715</v>
      </c>
      <c r="Z77" s="802" t="s">
        <v>3707</v>
      </c>
      <c r="AA77" s="826">
        <v>1.0</v>
      </c>
      <c r="AB77" s="823">
        <v>9.0</v>
      </c>
      <c r="AC77" s="823">
        <v>9.0</v>
      </c>
      <c r="AD77" s="823">
        <v>8.0</v>
      </c>
    </row>
    <row r="78" ht="18.75" customHeight="1">
      <c r="A78" s="815"/>
      <c r="B78" s="849"/>
      <c r="C78" s="819" t="s">
        <v>4231</v>
      </c>
      <c r="D78" s="819" t="s">
        <v>4239</v>
      </c>
      <c r="E78" s="699" t="b">
        <v>0</v>
      </c>
      <c r="F78" s="818" t="s">
        <v>4233</v>
      </c>
      <c r="G78" s="817" t="s">
        <v>4240</v>
      </c>
      <c r="H78" s="819" t="s">
        <v>4241</v>
      </c>
      <c r="I78" s="699">
        <v>1001.0</v>
      </c>
      <c r="J78" s="794" t="s">
        <v>4228</v>
      </c>
      <c r="K78" s="819" t="s">
        <v>4236</v>
      </c>
      <c r="L78" s="794" t="s">
        <v>413</v>
      </c>
      <c r="M78" s="817" t="s">
        <v>65</v>
      </c>
      <c r="N78" s="817"/>
      <c r="O78" s="819" t="s">
        <v>4221</v>
      </c>
      <c r="P78" s="819"/>
      <c r="Q78" s="819" t="s">
        <v>286</v>
      </c>
      <c r="R78" s="819" t="s">
        <v>4237</v>
      </c>
      <c r="S78" s="825">
        <v>17.95</v>
      </c>
      <c r="T78" s="821">
        <v>0.0</v>
      </c>
      <c r="U78" s="819">
        <v>1.0</v>
      </c>
      <c r="V78" s="848" t="s">
        <v>4242</v>
      </c>
      <c r="W78" s="848" t="s">
        <v>4242</v>
      </c>
      <c r="X78" s="822" t="s">
        <v>4230</v>
      </c>
      <c r="Y78" s="813" t="s">
        <v>3715</v>
      </c>
      <c r="Z78" s="802" t="s">
        <v>3707</v>
      </c>
      <c r="AA78" s="826">
        <v>0.5</v>
      </c>
      <c r="AB78" s="823">
        <v>9.0</v>
      </c>
      <c r="AC78" s="823">
        <v>9.0</v>
      </c>
      <c r="AD78" s="823">
        <v>8.0</v>
      </c>
    </row>
    <row r="79" ht="18.75" customHeight="1">
      <c r="A79" s="815"/>
      <c r="B79" s="849"/>
      <c r="C79" s="817" t="s">
        <v>4243</v>
      </c>
      <c r="D79" s="817" t="s">
        <v>4244</v>
      </c>
      <c r="E79" s="699" t="b">
        <v>0</v>
      </c>
      <c r="F79" s="818" t="s">
        <v>4245</v>
      </c>
      <c r="G79" s="817" t="s">
        <v>4246</v>
      </c>
      <c r="H79" s="817" t="s">
        <v>4243</v>
      </c>
      <c r="I79" s="699">
        <v>1001.0</v>
      </c>
      <c r="J79" s="794" t="s">
        <v>413</v>
      </c>
      <c r="K79" s="817" t="s">
        <v>3729</v>
      </c>
      <c r="L79" s="794" t="s">
        <v>413</v>
      </c>
      <c r="M79" s="817" t="s">
        <v>65</v>
      </c>
      <c r="N79" s="817"/>
      <c r="O79" s="817" t="s">
        <v>293</v>
      </c>
      <c r="P79" s="817"/>
      <c r="Q79" s="817" t="s">
        <v>286</v>
      </c>
      <c r="R79" s="817" t="s">
        <v>4247</v>
      </c>
      <c r="S79" s="820">
        <v>7.95</v>
      </c>
      <c r="T79" s="821">
        <v>0.0</v>
      </c>
      <c r="U79" s="817">
        <v>1.0</v>
      </c>
      <c r="V79" s="822" t="s">
        <v>4248</v>
      </c>
      <c r="W79" s="822" t="s">
        <v>4248</v>
      </c>
      <c r="X79" s="822" t="s">
        <v>4249</v>
      </c>
      <c r="Y79" s="813" t="s">
        <v>3715</v>
      </c>
      <c r="Z79" s="802" t="s">
        <v>3707</v>
      </c>
      <c r="AA79" s="822">
        <v>1.4</v>
      </c>
      <c r="AB79" s="823">
        <v>9.0</v>
      </c>
      <c r="AC79" s="823">
        <v>9.0</v>
      </c>
      <c r="AD79" s="823">
        <v>8.0</v>
      </c>
    </row>
    <row r="80" ht="18.75" customHeight="1">
      <c r="A80" s="815"/>
      <c r="B80" s="849"/>
      <c r="C80" s="819" t="s">
        <v>4250</v>
      </c>
      <c r="D80" s="819" t="s">
        <v>4251</v>
      </c>
      <c r="E80" s="699" t="b">
        <v>0</v>
      </c>
      <c r="F80" s="818" t="s">
        <v>4252</v>
      </c>
      <c r="G80" s="817" t="s">
        <v>4253</v>
      </c>
      <c r="H80" s="819" t="s">
        <v>4250</v>
      </c>
      <c r="I80" s="699">
        <v>1001.0</v>
      </c>
      <c r="J80" s="794" t="s">
        <v>413</v>
      </c>
      <c r="K80" s="819" t="s">
        <v>283</v>
      </c>
      <c r="L80" s="794" t="s">
        <v>413</v>
      </c>
      <c r="M80" s="817" t="s">
        <v>65</v>
      </c>
      <c r="N80" s="817"/>
      <c r="O80" s="819" t="s">
        <v>293</v>
      </c>
      <c r="P80" s="819"/>
      <c r="Q80" s="819" t="s">
        <v>286</v>
      </c>
      <c r="R80" s="819" t="s">
        <v>4254</v>
      </c>
      <c r="S80" s="825">
        <v>3.95</v>
      </c>
      <c r="T80" s="821">
        <v>0.0</v>
      </c>
      <c r="U80" s="819">
        <v>1.0</v>
      </c>
      <c r="V80" s="826" t="s">
        <v>4255</v>
      </c>
      <c r="W80" s="826" t="s">
        <v>4255</v>
      </c>
      <c r="X80" s="822" t="s">
        <v>4256</v>
      </c>
      <c r="Y80" s="813" t="s">
        <v>3715</v>
      </c>
      <c r="Z80" s="802" t="s">
        <v>3707</v>
      </c>
      <c r="AA80" s="826">
        <v>0.25</v>
      </c>
      <c r="AB80" s="823">
        <v>9.0</v>
      </c>
      <c r="AC80" s="823">
        <v>9.0</v>
      </c>
      <c r="AD80" s="823">
        <v>8.0</v>
      </c>
    </row>
    <row r="81" ht="18.75" customHeight="1">
      <c r="A81" s="815"/>
      <c r="B81" s="849"/>
      <c r="C81" s="819" t="s">
        <v>4257</v>
      </c>
      <c r="D81" s="819" t="s">
        <v>4258</v>
      </c>
      <c r="E81" s="699" t="b">
        <v>0</v>
      </c>
      <c r="F81" s="818" t="s">
        <v>4259</v>
      </c>
      <c r="G81" s="817" t="s">
        <v>4260</v>
      </c>
      <c r="H81" s="819" t="s">
        <v>4257</v>
      </c>
      <c r="I81" s="699">
        <v>1001.0</v>
      </c>
      <c r="J81" s="794" t="s">
        <v>413</v>
      </c>
      <c r="K81" s="819" t="s">
        <v>283</v>
      </c>
      <c r="L81" s="794" t="s">
        <v>413</v>
      </c>
      <c r="M81" s="817" t="s">
        <v>65</v>
      </c>
      <c r="N81" s="817"/>
      <c r="O81" s="819" t="s">
        <v>293</v>
      </c>
      <c r="P81" s="819"/>
      <c r="Q81" s="819" t="s">
        <v>292</v>
      </c>
      <c r="R81" s="819" t="s">
        <v>4261</v>
      </c>
      <c r="S81" s="825">
        <v>5.95</v>
      </c>
      <c r="T81" s="821">
        <v>0.0</v>
      </c>
      <c r="U81" s="819">
        <v>1.0</v>
      </c>
      <c r="V81" s="826" t="s">
        <v>4262</v>
      </c>
      <c r="W81" s="826" t="s">
        <v>4262</v>
      </c>
      <c r="X81" s="822" t="s">
        <v>4263</v>
      </c>
      <c r="Y81" s="813" t="s">
        <v>3715</v>
      </c>
      <c r="Z81" s="802" t="s">
        <v>3707</v>
      </c>
      <c r="AA81" s="826">
        <v>0.25</v>
      </c>
      <c r="AB81" s="823">
        <v>9.0</v>
      </c>
      <c r="AC81" s="823">
        <v>9.0</v>
      </c>
      <c r="AD81" s="823">
        <v>8.0</v>
      </c>
    </row>
    <row r="82" ht="48.0" customHeight="1">
      <c r="A82" s="791"/>
      <c r="B82" s="850" t="str">
        <f>HYPERLINK("https://drive.google.com/open?id=12r9in1wmbVm9seipH7qU5k9Bos7Xci91&amp;authuser=mehreen@woodenwick.com&amp;usp=drive_fs","ALL VESSEL THUMBNAILS AND PDP HERE")</f>
        <v>ALL VESSEL THUMBNAILS AND PDP HERE</v>
      </c>
      <c r="C82" s="793" t="s">
        <v>4264</v>
      </c>
      <c r="D82" s="793" t="s">
        <v>4265</v>
      </c>
      <c r="E82" s="699" t="b">
        <v>0</v>
      </c>
      <c r="F82" s="793" t="s">
        <v>4266</v>
      </c>
      <c r="G82" s="793" t="s">
        <v>4267</v>
      </c>
      <c r="H82" s="793" t="s">
        <v>4264</v>
      </c>
      <c r="I82" s="699">
        <v>1001.0</v>
      </c>
      <c r="J82" s="794" t="s">
        <v>413</v>
      </c>
      <c r="K82" s="793" t="s">
        <v>4220</v>
      </c>
      <c r="L82" s="794" t="s">
        <v>413</v>
      </c>
      <c r="M82" s="793" t="s">
        <v>65</v>
      </c>
      <c r="N82" s="793"/>
      <c r="O82" s="793" t="s">
        <v>3721</v>
      </c>
      <c r="P82" s="793"/>
      <c r="Q82" s="793" t="s">
        <v>286</v>
      </c>
      <c r="R82" s="795" t="s">
        <v>4268</v>
      </c>
      <c r="S82" s="796">
        <v>6.95</v>
      </c>
      <c r="T82" s="797">
        <v>0.0</v>
      </c>
      <c r="U82" s="793">
        <v>1.0</v>
      </c>
      <c r="V82" s="798" t="s">
        <v>4269</v>
      </c>
      <c r="W82" s="798" t="s">
        <v>4269</v>
      </c>
      <c r="X82" s="800" t="s">
        <v>4270</v>
      </c>
      <c r="Y82" s="801" t="s">
        <v>3885</v>
      </c>
      <c r="Z82" s="802" t="s">
        <v>3707</v>
      </c>
      <c r="AA82" s="798">
        <v>1.0</v>
      </c>
      <c r="AB82" s="803">
        <v>9.0</v>
      </c>
      <c r="AC82" s="803">
        <v>9.0</v>
      </c>
      <c r="AD82" s="803">
        <v>8.0</v>
      </c>
    </row>
    <row r="83" ht="19.5" customHeight="1">
      <c r="A83" s="815"/>
      <c r="B83" s="849"/>
      <c r="C83" s="817" t="s">
        <v>4271</v>
      </c>
      <c r="D83" s="817" t="s">
        <v>4272</v>
      </c>
      <c r="E83" s="699" t="b">
        <v>0</v>
      </c>
      <c r="F83" s="818" t="s">
        <v>4273</v>
      </c>
      <c r="G83" s="817" t="s">
        <v>4274</v>
      </c>
      <c r="H83" s="817" t="s">
        <v>4271</v>
      </c>
      <c r="I83" s="699">
        <v>1001.0</v>
      </c>
      <c r="J83" s="794" t="s">
        <v>413</v>
      </c>
      <c r="K83" s="817" t="s">
        <v>4275</v>
      </c>
      <c r="L83" s="794" t="s">
        <v>413</v>
      </c>
      <c r="M83" s="817" t="s">
        <v>65</v>
      </c>
      <c r="N83" s="817"/>
      <c r="O83" s="817" t="s">
        <v>293</v>
      </c>
      <c r="P83" s="817"/>
      <c r="Q83" s="820" t="s">
        <v>286</v>
      </c>
      <c r="R83" s="820" t="s">
        <v>4276</v>
      </c>
      <c r="S83" s="820">
        <v>6.95</v>
      </c>
      <c r="T83" s="821">
        <v>0.0</v>
      </c>
      <c r="U83" s="817">
        <v>1.0</v>
      </c>
      <c r="V83" s="822" t="s">
        <v>4277</v>
      </c>
      <c r="W83" s="822" t="s">
        <v>4277</v>
      </c>
      <c r="X83" s="822" t="s">
        <v>4278</v>
      </c>
      <c r="Y83" s="813" t="s">
        <v>3715</v>
      </c>
      <c r="Z83" s="802" t="s">
        <v>3707</v>
      </c>
      <c r="AA83" s="822">
        <v>1.2</v>
      </c>
      <c r="AB83" s="823">
        <v>9.0</v>
      </c>
      <c r="AC83" s="823">
        <v>9.0</v>
      </c>
      <c r="AD83" s="823">
        <v>8.0</v>
      </c>
    </row>
    <row r="84" ht="18.75" customHeight="1">
      <c r="A84" s="815"/>
      <c r="B84" s="849"/>
      <c r="C84" s="807" t="s">
        <v>4279</v>
      </c>
      <c r="D84" s="851" t="s">
        <v>4280</v>
      </c>
      <c r="E84" s="802" t="b">
        <v>0</v>
      </c>
      <c r="F84" s="852" t="s">
        <v>4281</v>
      </c>
      <c r="G84" s="794" t="s">
        <v>4282</v>
      </c>
      <c r="H84" s="853" t="s">
        <v>4283</v>
      </c>
      <c r="I84" s="699">
        <v>1001.0</v>
      </c>
      <c r="J84" s="794" t="s">
        <v>413</v>
      </c>
      <c r="K84" s="830" t="s">
        <v>4284</v>
      </c>
      <c r="L84" s="802" t="s">
        <v>3766</v>
      </c>
      <c r="M84" s="794" t="s">
        <v>4285</v>
      </c>
      <c r="N84" s="794"/>
      <c r="O84" s="794" t="s">
        <v>282</v>
      </c>
      <c r="P84" s="794"/>
      <c r="Q84" s="819" t="s">
        <v>286</v>
      </c>
      <c r="R84" s="817" t="s">
        <v>4286</v>
      </c>
      <c r="S84" s="820">
        <v>4.95</v>
      </c>
      <c r="T84" s="821">
        <v>0.0</v>
      </c>
      <c r="U84" s="817">
        <v>1.0</v>
      </c>
      <c r="V84" s="832" t="s">
        <v>4287</v>
      </c>
      <c r="W84" s="822" t="s">
        <v>4288</v>
      </c>
      <c r="X84" s="832" t="s">
        <v>3771</v>
      </c>
      <c r="Y84" s="801" t="s">
        <v>3706</v>
      </c>
      <c r="Z84" s="802" t="s">
        <v>3707</v>
      </c>
      <c r="AA84" s="822">
        <v>1.1</v>
      </c>
      <c r="AB84" s="823">
        <v>9.0</v>
      </c>
      <c r="AC84" s="823">
        <v>9.0</v>
      </c>
      <c r="AD84" s="823">
        <v>8.0</v>
      </c>
    </row>
    <row r="85" ht="19.5" customHeight="1">
      <c r="A85" s="815"/>
      <c r="B85" s="849"/>
      <c r="C85" s="819" t="s">
        <v>4289</v>
      </c>
      <c r="D85" s="819" t="s">
        <v>4290</v>
      </c>
      <c r="E85" s="699" t="b">
        <v>0</v>
      </c>
      <c r="F85" s="818" t="s">
        <v>4291</v>
      </c>
      <c r="G85" s="817" t="s">
        <v>4292</v>
      </c>
      <c r="H85" s="819" t="s">
        <v>4289</v>
      </c>
      <c r="I85" s="699">
        <v>1001.0</v>
      </c>
      <c r="J85" s="794" t="s">
        <v>413</v>
      </c>
      <c r="K85" s="854" t="s">
        <v>4293</v>
      </c>
      <c r="L85" s="794" t="s">
        <v>413</v>
      </c>
      <c r="M85" s="817" t="s">
        <v>65</v>
      </c>
      <c r="N85" s="817"/>
      <c r="O85" s="819" t="s">
        <v>282</v>
      </c>
      <c r="P85" s="819"/>
      <c r="Q85" s="825" t="s">
        <v>286</v>
      </c>
      <c r="R85" s="855" t="s">
        <v>4294</v>
      </c>
      <c r="S85" s="825">
        <v>5.95</v>
      </c>
      <c r="T85" s="821">
        <v>0.0</v>
      </c>
      <c r="U85" s="856">
        <v>1.0</v>
      </c>
      <c r="V85" s="826" t="s">
        <v>4295</v>
      </c>
      <c r="W85" s="826" t="s">
        <v>4295</v>
      </c>
      <c r="X85" s="826" t="s">
        <v>4296</v>
      </c>
      <c r="Y85" s="813" t="s">
        <v>3715</v>
      </c>
      <c r="Z85" s="802" t="s">
        <v>3707</v>
      </c>
      <c r="AA85" s="827">
        <v>0.2</v>
      </c>
      <c r="AB85" s="823">
        <v>9.0</v>
      </c>
      <c r="AC85" s="823">
        <v>9.0</v>
      </c>
      <c r="AD85" s="823">
        <v>8.0</v>
      </c>
    </row>
    <row r="86" ht="19.5" customHeight="1">
      <c r="A86" s="815"/>
      <c r="B86" s="849"/>
      <c r="C86" s="817" t="s">
        <v>4297</v>
      </c>
      <c r="D86" s="817" t="s">
        <v>4298</v>
      </c>
      <c r="E86" s="699" t="b">
        <v>0</v>
      </c>
      <c r="F86" s="818" t="s">
        <v>4299</v>
      </c>
      <c r="G86" s="817" t="s">
        <v>4300</v>
      </c>
      <c r="H86" s="817" t="s">
        <v>4297</v>
      </c>
      <c r="I86" s="699">
        <v>1001.0</v>
      </c>
      <c r="J86" s="794" t="s">
        <v>413</v>
      </c>
      <c r="K86" s="817" t="s">
        <v>4301</v>
      </c>
      <c r="L86" s="794" t="s">
        <v>413</v>
      </c>
      <c r="M86" s="817" t="s">
        <v>65</v>
      </c>
      <c r="N86" s="817"/>
      <c r="O86" s="830" t="s">
        <v>3721</v>
      </c>
      <c r="P86" s="830"/>
      <c r="Q86" s="825" t="s">
        <v>286</v>
      </c>
      <c r="R86" s="857" t="s">
        <v>4302</v>
      </c>
      <c r="S86" s="820">
        <v>6.95</v>
      </c>
      <c r="T86" s="821">
        <v>0.0</v>
      </c>
      <c r="U86" s="817">
        <v>1.0</v>
      </c>
      <c r="V86" s="822" t="s">
        <v>4303</v>
      </c>
      <c r="W86" s="813" t="s">
        <v>4304</v>
      </c>
      <c r="X86" s="822" t="s">
        <v>4305</v>
      </c>
      <c r="Y86" s="813" t="s">
        <v>3715</v>
      </c>
      <c r="Z86" s="802" t="s">
        <v>3707</v>
      </c>
      <c r="AA86" s="822">
        <v>0.8</v>
      </c>
      <c r="AB86" s="823">
        <v>9.0</v>
      </c>
      <c r="AC86" s="823">
        <v>9.0</v>
      </c>
      <c r="AD86" s="823">
        <v>8.0</v>
      </c>
    </row>
    <row r="87">
      <c r="A87" s="858"/>
      <c r="B87" s="859" t="s">
        <v>4306</v>
      </c>
      <c r="C87" s="860" t="s">
        <v>4307</v>
      </c>
      <c r="D87" s="861" t="s">
        <v>4308</v>
      </c>
      <c r="E87" s="699" t="b">
        <v>0</v>
      </c>
      <c r="F87" s="862" t="s">
        <v>4309</v>
      </c>
      <c r="G87" s="863" t="s">
        <v>4310</v>
      </c>
      <c r="H87" s="860" t="s">
        <v>4307</v>
      </c>
      <c r="I87" s="699">
        <v>1001.0</v>
      </c>
      <c r="J87" s="863" t="s">
        <v>413</v>
      </c>
      <c r="K87" s="863" t="s">
        <v>4311</v>
      </c>
      <c r="L87" s="863" t="s">
        <v>413</v>
      </c>
      <c r="M87" s="863" t="s">
        <v>65</v>
      </c>
      <c r="N87" s="863"/>
      <c r="O87" s="863" t="s">
        <v>293</v>
      </c>
      <c r="P87" s="863"/>
      <c r="Q87" s="863" t="s">
        <v>286</v>
      </c>
      <c r="R87" s="863" t="s">
        <v>4312</v>
      </c>
      <c r="S87" s="864">
        <v>8.95</v>
      </c>
      <c r="T87" s="858"/>
      <c r="U87" s="860">
        <v>1.0</v>
      </c>
      <c r="V87" s="863" t="s">
        <v>4313</v>
      </c>
      <c r="W87" s="863" t="s">
        <v>4313</v>
      </c>
      <c r="X87" s="863" t="s">
        <v>4314</v>
      </c>
      <c r="Y87" s="858"/>
      <c r="Z87" s="802" t="s">
        <v>3707</v>
      </c>
      <c r="AA87" s="863">
        <v>0.73</v>
      </c>
      <c r="AB87" s="863">
        <v>9.0</v>
      </c>
      <c r="AC87" s="863">
        <v>9.0</v>
      </c>
      <c r="AD87" s="863">
        <v>8.0</v>
      </c>
    </row>
    <row r="88" ht="18.75" customHeight="1">
      <c r="A88" s="221"/>
      <c r="B88" s="205"/>
      <c r="C88" s="676"/>
      <c r="D88" s="682"/>
      <c r="E88" s="682"/>
      <c r="F88" s="682"/>
      <c r="G88" s="682"/>
      <c r="H88" s="682"/>
      <c r="I88" s="682"/>
      <c r="J88" s="682"/>
      <c r="K88" s="682"/>
      <c r="L88" s="682"/>
      <c r="M88" s="682"/>
      <c r="N88" s="682"/>
      <c r="O88" s="682"/>
      <c r="P88" s="682"/>
      <c r="Q88" s="682"/>
      <c r="R88" s="682"/>
      <c r="S88" s="683"/>
      <c r="T88" s="683"/>
      <c r="U88" s="221"/>
      <c r="V88" s="750"/>
      <c r="W88" s="750"/>
      <c r="X88" s="750"/>
      <c r="Y88" s="750"/>
      <c r="Z88" s="751"/>
      <c r="AA88" s="750"/>
      <c r="AB88" s="221"/>
      <c r="AC88" s="221"/>
      <c r="AD88" s="221"/>
    </row>
    <row r="89" ht="18.75" customHeight="1">
      <c r="A89" s="221"/>
      <c r="B89" s="205"/>
      <c r="C89" s="676"/>
      <c r="D89" s="682"/>
      <c r="E89" s="682"/>
      <c r="F89" s="682"/>
      <c r="G89" s="682"/>
      <c r="H89" s="682"/>
      <c r="I89" s="682"/>
      <c r="J89" s="682"/>
      <c r="K89" s="682"/>
      <c r="L89" s="682"/>
      <c r="M89" s="682"/>
      <c r="N89" s="682"/>
      <c r="O89" s="682"/>
      <c r="P89" s="682"/>
      <c r="Q89" s="682"/>
      <c r="R89" s="682"/>
      <c r="S89" s="683"/>
      <c r="T89" s="683"/>
      <c r="U89" s="221"/>
      <c r="V89" s="750"/>
      <c r="W89" s="750"/>
      <c r="X89" s="750"/>
      <c r="Y89" s="750"/>
      <c r="Z89" s="751"/>
      <c r="AA89" s="750"/>
      <c r="AB89" s="221"/>
      <c r="AC89" s="221"/>
      <c r="AD89" s="221"/>
    </row>
    <row r="90" ht="18.75" customHeight="1">
      <c r="A90" s="221"/>
      <c r="B90" s="205"/>
      <c r="C90" s="676"/>
      <c r="D90" s="682"/>
      <c r="E90" s="682"/>
      <c r="F90" s="682"/>
      <c r="G90" s="682"/>
      <c r="H90" s="682"/>
      <c r="I90" s="682"/>
      <c r="J90" s="682"/>
      <c r="K90" s="682"/>
      <c r="L90" s="682"/>
      <c r="M90" s="682"/>
      <c r="N90" s="682"/>
      <c r="O90" s="682"/>
      <c r="P90" s="682"/>
      <c r="Q90" s="682"/>
      <c r="R90" s="682"/>
      <c r="S90" s="683"/>
      <c r="T90" s="683"/>
      <c r="U90" s="221"/>
      <c r="V90" s="750"/>
      <c r="W90" s="750"/>
      <c r="X90" s="750"/>
      <c r="Y90" s="750"/>
      <c r="Z90" s="751"/>
      <c r="AA90" s="750"/>
      <c r="AB90" s="221"/>
      <c r="AC90" s="221"/>
      <c r="AD90" s="221"/>
    </row>
    <row r="91" ht="18.75" customHeight="1">
      <c r="A91" s="221"/>
      <c r="B91" s="205"/>
      <c r="C91" s="676"/>
      <c r="D91" s="682"/>
      <c r="E91" s="682"/>
      <c r="F91" s="682"/>
      <c r="G91" s="682"/>
      <c r="H91" s="682"/>
      <c r="I91" s="682"/>
      <c r="J91" s="682"/>
      <c r="K91" s="682"/>
      <c r="L91" s="682"/>
      <c r="M91" s="682"/>
      <c r="N91" s="682"/>
      <c r="O91" s="682"/>
      <c r="P91" s="682"/>
      <c r="Q91" s="682"/>
      <c r="R91" s="682"/>
      <c r="S91" s="683"/>
      <c r="T91" s="683"/>
      <c r="U91" s="221"/>
      <c r="V91" s="750"/>
      <c r="W91" s="750"/>
      <c r="X91" s="750"/>
      <c r="Y91" s="750"/>
      <c r="Z91" s="751"/>
      <c r="AA91" s="750"/>
      <c r="AB91" s="221"/>
      <c r="AC91" s="221"/>
      <c r="AD91" s="221"/>
    </row>
    <row r="92" ht="18.75" customHeight="1">
      <c r="A92" s="221"/>
      <c r="B92" s="205"/>
      <c r="C92" s="676"/>
      <c r="D92" s="682"/>
      <c r="E92" s="682"/>
      <c r="F92" s="682"/>
      <c r="G92" s="682"/>
      <c r="H92" s="682"/>
      <c r="I92" s="682"/>
      <c r="J92" s="682"/>
      <c r="K92" s="682"/>
      <c r="L92" s="682"/>
      <c r="M92" s="682"/>
      <c r="N92" s="682"/>
      <c r="O92" s="682"/>
      <c r="P92" s="682"/>
      <c r="Q92" s="682"/>
      <c r="R92" s="682"/>
      <c r="S92" s="683"/>
      <c r="T92" s="683"/>
      <c r="U92" s="221"/>
      <c r="V92" s="750"/>
      <c r="W92" s="750"/>
      <c r="X92" s="750"/>
      <c r="Y92" s="750"/>
      <c r="Z92" s="751"/>
      <c r="AA92" s="750"/>
      <c r="AB92" s="221"/>
      <c r="AC92" s="221"/>
      <c r="AD92" s="221"/>
    </row>
    <row r="93" ht="18.75" customHeight="1">
      <c r="A93" s="221"/>
      <c r="B93" s="205"/>
      <c r="C93" s="676"/>
      <c r="D93" s="682"/>
      <c r="E93" s="682"/>
      <c r="F93" s="682"/>
      <c r="G93" s="682"/>
      <c r="H93" s="682"/>
      <c r="I93" s="682"/>
      <c r="J93" s="682"/>
      <c r="K93" s="682"/>
      <c r="L93" s="682"/>
      <c r="M93" s="682"/>
      <c r="N93" s="682"/>
      <c r="O93" s="682"/>
      <c r="P93" s="682"/>
      <c r="Q93" s="682"/>
      <c r="R93" s="682"/>
      <c r="S93" s="683"/>
      <c r="T93" s="683"/>
      <c r="U93" s="221"/>
      <c r="V93" s="750"/>
      <c r="W93" s="750"/>
      <c r="X93" s="750"/>
      <c r="Y93" s="750"/>
      <c r="Z93" s="751"/>
      <c r="AA93" s="750"/>
      <c r="AB93" s="221"/>
      <c r="AC93" s="221"/>
      <c r="AD93" s="221"/>
    </row>
    <row r="94" ht="18.75" customHeight="1">
      <c r="A94" s="221"/>
      <c r="B94" s="205"/>
      <c r="C94" s="676"/>
      <c r="D94" s="682"/>
      <c r="E94" s="682"/>
      <c r="F94" s="682"/>
      <c r="G94" s="682"/>
      <c r="H94" s="682"/>
      <c r="I94" s="682"/>
      <c r="J94" s="682"/>
      <c r="K94" s="682"/>
      <c r="L94" s="682"/>
      <c r="M94" s="682"/>
      <c r="N94" s="682"/>
      <c r="O94" s="682"/>
      <c r="P94" s="682"/>
      <c r="Q94" s="682"/>
      <c r="R94" s="682"/>
      <c r="S94" s="683"/>
      <c r="T94" s="683"/>
      <c r="U94" s="221"/>
      <c r="V94" s="750"/>
      <c r="W94" s="750"/>
      <c r="X94" s="750"/>
      <c r="Y94" s="750"/>
      <c r="Z94" s="751"/>
      <c r="AA94" s="750"/>
      <c r="AB94" s="221"/>
      <c r="AC94" s="221"/>
      <c r="AD94" s="221"/>
    </row>
    <row r="95" ht="18.75" customHeight="1">
      <c r="A95" s="221"/>
      <c r="B95" s="205"/>
      <c r="C95" s="676"/>
      <c r="D95" s="682"/>
      <c r="E95" s="682"/>
      <c r="F95" s="682"/>
      <c r="G95" s="682"/>
      <c r="H95" s="682"/>
      <c r="I95" s="682"/>
      <c r="J95" s="682"/>
      <c r="K95" s="682"/>
      <c r="L95" s="682"/>
      <c r="M95" s="682"/>
      <c r="N95" s="682"/>
      <c r="O95" s="682"/>
      <c r="P95" s="682"/>
      <c r="Q95" s="682"/>
      <c r="R95" s="682"/>
      <c r="S95" s="683"/>
      <c r="T95" s="683"/>
      <c r="U95" s="221"/>
      <c r="V95" s="750"/>
      <c r="W95" s="750"/>
      <c r="X95" s="750"/>
      <c r="Y95" s="750"/>
      <c r="Z95" s="751"/>
      <c r="AA95" s="750"/>
      <c r="AB95" s="221"/>
      <c r="AC95" s="221"/>
      <c r="AD95" s="221"/>
    </row>
    <row r="96" ht="18.75" customHeight="1">
      <c r="A96" s="221"/>
      <c r="B96" s="205"/>
      <c r="C96" s="676"/>
      <c r="D96" s="682"/>
      <c r="E96" s="682"/>
      <c r="F96" s="682"/>
      <c r="G96" s="682"/>
      <c r="H96" s="682"/>
      <c r="I96" s="682"/>
      <c r="J96" s="682"/>
      <c r="K96" s="682"/>
      <c r="L96" s="682"/>
      <c r="M96" s="682"/>
      <c r="N96" s="682"/>
      <c r="O96" s="682"/>
      <c r="P96" s="682"/>
      <c r="Q96" s="682"/>
      <c r="R96" s="682"/>
      <c r="S96" s="683"/>
      <c r="T96" s="683"/>
      <c r="U96" s="221"/>
      <c r="V96" s="750"/>
      <c r="W96" s="750"/>
      <c r="X96" s="750"/>
      <c r="Y96" s="750"/>
      <c r="Z96" s="751"/>
      <c r="AA96" s="750"/>
      <c r="AB96" s="221"/>
      <c r="AC96" s="221"/>
      <c r="AD96" s="221"/>
    </row>
    <row r="97" ht="18.75" customHeight="1">
      <c r="A97" s="221"/>
      <c r="B97" s="205"/>
      <c r="C97" s="676"/>
      <c r="D97" s="682"/>
      <c r="E97" s="682"/>
      <c r="F97" s="682"/>
      <c r="G97" s="682"/>
      <c r="H97" s="682"/>
      <c r="I97" s="682"/>
      <c r="J97" s="682"/>
      <c r="K97" s="682"/>
      <c r="L97" s="682"/>
      <c r="M97" s="682"/>
      <c r="N97" s="682"/>
      <c r="O97" s="682"/>
      <c r="P97" s="682"/>
      <c r="Q97" s="682"/>
      <c r="R97" s="682"/>
      <c r="S97" s="683"/>
      <c r="T97" s="683"/>
      <c r="U97" s="221"/>
      <c r="V97" s="750"/>
      <c r="W97" s="750"/>
      <c r="X97" s="750"/>
      <c r="Y97" s="750"/>
      <c r="Z97" s="751"/>
      <c r="AA97" s="750"/>
      <c r="AB97" s="221"/>
      <c r="AC97" s="221"/>
      <c r="AD97" s="221"/>
    </row>
    <row r="98" ht="18.75" customHeight="1">
      <c r="A98" s="221"/>
      <c r="B98" s="205"/>
      <c r="C98" s="676"/>
      <c r="D98" s="682"/>
      <c r="E98" s="682"/>
      <c r="F98" s="682"/>
      <c r="G98" s="682"/>
      <c r="H98" s="682"/>
      <c r="I98" s="682"/>
      <c r="J98" s="682"/>
      <c r="K98" s="682"/>
      <c r="L98" s="682"/>
      <c r="M98" s="682"/>
      <c r="N98" s="682"/>
      <c r="O98" s="682"/>
      <c r="P98" s="682"/>
      <c r="Q98" s="682"/>
      <c r="R98" s="682"/>
      <c r="S98" s="683"/>
      <c r="T98" s="683"/>
      <c r="U98" s="221"/>
      <c r="V98" s="750"/>
      <c r="W98" s="750"/>
      <c r="X98" s="750"/>
      <c r="Y98" s="750"/>
      <c r="Z98" s="751"/>
      <c r="AA98" s="750"/>
      <c r="AB98" s="221"/>
      <c r="AC98" s="221"/>
      <c r="AD98" s="221"/>
    </row>
    <row r="99" ht="18.75" customHeight="1">
      <c r="A99" s="221"/>
      <c r="B99" s="205"/>
      <c r="C99" s="676"/>
      <c r="D99" s="682"/>
      <c r="E99" s="682"/>
      <c r="F99" s="682"/>
      <c r="G99" s="682"/>
      <c r="H99" s="682"/>
      <c r="I99" s="682"/>
      <c r="J99" s="682"/>
      <c r="K99" s="682"/>
      <c r="L99" s="682"/>
      <c r="M99" s="682"/>
      <c r="N99" s="682"/>
      <c r="O99" s="682"/>
      <c r="P99" s="682"/>
      <c r="Q99" s="682"/>
      <c r="R99" s="682"/>
      <c r="S99" s="683"/>
      <c r="T99" s="683"/>
      <c r="U99" s="221"/>
      <c r="V99" s="750"/>
      <c r="W99" s="750"/>
      <c r="X99" s="750"/>
      <c r="Y99" s="750"/>
      <c r="Z99" s="751"/>
      <c r="AA99" s="750"/>
      <c r="AB99" s="221"/>
      <c r="AC99" s="221"/>
      <c r="AD99" s="221"/>
    </row>
    <row r="100" ht="18.75" customHeight="1">
      <c r="A100" s="221"/>
      <c r="B100" s="205"/>
      <c r="C100" s="676"/>
      <c r="D100" s="682"/>
      <c r="E100" s="682"/>
      <c r="F100" s="682"/>
      <c r="G100" s="682"/>
      <c r="H100" s="682"/>
      <c r="I100" s="682"/>
      <c r="J100" s="682"/>
      <c r="K100" s="682"/>
      <c r="L100" s="682"/>
      <c r="M100" s="682"/>
      <c r="N100" s="682"/>
      <c r="O100" s="682"/>
      <c r="P100" s="682"/>
      <c r="Q100" s="682"/>
      <c r="R100" s="682"/>
      <c r="S100" s="683"/>
      <c r="T100" s="683"/>
      <c r="U100" s="221"/>
      <c r="V100" s="750"/>
      <c r="W100" s="750"/>
      <c r="X100" s="750"/>
      <c r="Y100" s="750"/>
      <c r="Z100" s="751"/>
      <c r="AA100" s="750"/>
      <c r="AB100" s="221"/>
      <c r="AC100" s="221"/>
      <c r="AD100" s="221"/>
    </row>
    <row r="101" ht="18.75" customHeight="1">
      <c r="A101" s="221"/>
      <c r="B101" s="205"/>
      <c r="C101" s="676"/>
      <c r="D101" s="682"/>
      <c r="E101" s="682"/>
      <c r="F101" s="682"/>
      <c r="G101" s="682"/>
      <c r="H101" s="682"/>
      <c r="I101" s="682"/>
      <c r="J101" s="682"/>
      <c r="K101" s="682"/>
      <c r="L101" s="682"/>
      <c r="M101" s="682"/>
      <c r="N101" s="682"/>
      <c r="O101" s="682"/>
      <c r="P101" s="682"/>
      <c r="Q101" s="682"/>
      <c r="R101" s="682"/>
      <c r="S101" s="683"/>
      <c r="T101" s="683"/>
      <c r="U101" s="221"/>
      <c r="V101" s="750"/>
      <c r="W101" s="750"/>
      <c r="X101" s="750"/>
      <c r="Y101" s="750"/>
      <c r="Z101" s="751"/>
      <c r="AA101" s="750"/>
      <c r="AB101" s="221"/>
      <c r="AC101" s="221"/>
      <c r="AD101" s="221"/>
    </row>
    <row r="102" ht="18.75" customHeight="1">
      <c r="A102" s="221"/>
      <c r="B102" s="205"/>
      <c r="C102" s="676"/>
      <c r="D102" s="682"/>
      <c r="E102" s="682"/>
      <c r="F102" s="682"/>
      <c r="G102" s="682"/>
      <c r="H102" s="682"/>
      <c r="I102" s="682"/>
      <c r="J102" s="682"/>
      <c r="K102" s="682"/>
      <c r="L102" s="682"/>
      <c r="M102" s="682"/>
      <c r="N102" s="682"/>
      <c r="O102" s="682"/>
      <c r="P102" s="682"/>
      <c r="Q102" s="682"/>
      <c r="R102" s="682"/>
      <c r="S102" s="683"/>
      <c r="T102" s="683"/>
      <c r="U102" s="221"/>
      <c r="V102" s="750"/>
      <c r="W102" s="750"/>
      <c r="X102" s="750"/>
      <c r="Y102" s="750"/>
      <c r="Z102" s="751"/>
      <c r="AA102" s="750"/>
      <c r="AB102" s="221"/>
      <c r="AC102" s="221"/>
      <c r="AD102" s="221"/>
    </row>
    <row r="103" ht="18.75" customHeight="1">
      <c r="A103" s="221"/>
      <c r="B103" s="205"/>
      <c r="C103" s="676"/>
      <c r="D103" s="682"/>
      <c r="E103" s="682"/>
      <c r="F103" s="682"/>
      <c r="G103" s="682"/>
      <c r="H103" s="682"/>
      <c r="I103" s="682"/>
      <c r="J103" s="682"/>
      <c r="K103" s="682"/>
      <c r="L103" s="682"/>
      <c r="M103" s="682"/>
      <c r="N103" s="682"/>
      <c r="O103" s="682"/>
      <c r="P103" s="682"/>
      <c r="Q103" s="682"/>
      <c r="R103" s="682"/>
      <c r="S103" s="683"/>
      <c r="T103" s="683"/>
      <c r="U103" s="221"/>
      <c r="V103" s="750"/>
      <c r="W103" s="750"/>
      <c r="X103" s="750"/>
      <c r="Y103" s="750"/>
      <c r="Z103" s="751"/>
      <c r="AA103" s="750"/>
      <c r="AB103" s="221"/>
      <c r="AC103" s="221"/>
      <c r="AD103" s="221"/>
    </row>
    <row r="104" ht="18.75" customHeight="1">
      <c r="A104" s="221"/>
      <c r="B104" s="205"/>
      <c r="C104" s="676"/>
      <c r="D104" s="682"/>
      <c r="E104" s="682"/>
      <c r="F104" s="682"/>
      <c r="G104" s="682"/>
      <c r="H104" s="682"/>
      <c r="I104" s="682"/>
      <c r="J104" s="682"/>
      <c r="K104" s="682"/>
      <c r="L104" s="682"/>
      <c r="M104" s="682"/>
      <c r="N104" s="682"/>
      <c r="O104" s="682"/>
      <c r="P104" s="682"/>
      <c r="Q104" s="682"/>
      <c r="R104" s="682"/>
      <c r="S104" s="683"/>
      <c r="T104" s="683"/>
      <c r="U104" s="221"/>
      <c r="V104" s="750"/>
      <c r="W104" s="750"/>
      <c r="X104" s="750"/>
      <c r="Y104" s="750"/>
      <c r="Z104" s="751"/>
      <c r="AA104" s="750"/>
      <c r="AB104" s="221"/>
      <c r="AC104" s="221"/>
      <c r="AD104" s="221"/>
    </row>
    <row r="105" ht="18.75" customHeight="1">
      <c r="A105" s="221"/>
      <c r="B105" s="205"/>
      <c r="C105" s="676"/>
      <c r="D105" s="682"/>
      <c r="E105" s="682"/>
      <c r="F105" s="682"/>
      <c r="G105" s="682"/>
      <c r="H105" s="682"/>
      <c r="I105" s="682"/>
      <c r="J105" s="682"/>
      <c r="K105" s="682"/>
      <c r="L105" s="682"/>
      <c r="M105" s="682"/>
      <c r="N105" s="682"/>
      <c r="O105" s="682"/>
      <c r="P105" s="682"/>
      <c r="Q105" s="682"/>
      <c r="R105" s="682"/>
      <c r="S105" s="683"/>
      <c r="T105" s="683"/>
      <c r="U105" s="221"/>
      <c r="V105" s="750"/>
      <c r="W105" s="750"/>
      <c r="X105" s="750"/>
      <c r="Y105" s="750"/>
      <c r="Z105" s="751"/>
      <c r="AA105" s="750"/>
      <c r="AB105" s="221"/>
      <c r="AC105" s="221"/>
      <c r="AD105" s="221"/>
    </row>
    <row r="106" ht="18.75" customHeight="1">
      <c r="A106" s="221"/>
      <c r="B106" s="205"/>
      <c r="C106" s="676"/>
      <c r="D106" s="682"/>
      <c r="E106" s="682"/>
      <c r="F106" s="682"/>
      <c r="G106" s="682"/>
      <c r="H106" s="682"/>
      <c r="I106" s="682"/>
      <c r="J106" s="682"/>
      <c r="K106" s="682"/>
      <c r="L106" s="682"/>
      <c r="M106" s="682"/>
      <c r="N106" s="682"/>
      <c r="O106" s="682"/>
      <c r="P106" s="682"/>
      <c r="Q106" s="682"/>
      <c r="R106" s="682"/>
      <c r="S106" s="683"/>
      <c r="T106" s="683"/>
      <c r="U106" s="221"/>
      <c r="V106" s="750"/>
      <c r="W106" s="750"/>
      <c r="X106" s="750"/>
      <c r="Y106" s="750"/>
      <c r="Z106" s="751"/>
      <c r="AA106" s="750"/>
      <c r="AB106" s="221"/>
      <c r="AC106" s="221"/>
      <c r="AD106" s="221"/>
    </row>
    <row r="107" ht="18.75" customHeight="1">
      <c r="A107" s="221"/>
      <c r="B107" s="205"/>
      <c r="C107" s="676"/>
      <c r="D107" s="682"/>
      <c r="E107" s="682"/>
      <c r="F107" s="682"/>
      <c r="G107" s="682"/>
      <c r="H107" s="682"/>
      <c r="I107" s="682"/>
      <c r="J107" s="682"/>
      <c r="K107" s="682"/>
      <c r="L107" s="682"/>
      <c r="M107" s="682"/>
      <c r="N107" s="682"/>
      <c r="O107" s="682"/>
      <c r="P107" s="682"/>
      <c r="Q107" s="682"/>
      <c r="R107" s="682"/>
      <c r="S107" s="683"/>
      <c r="T107" s="683"/>
      <c r="U107" s="221"/>
      <c r="V107" s="750"/>
      <c r="W107" s="750"/>
      <c r="X107" s="750"/>
      <c r="Y107" s="750"/>
      <c r="Z107" s="751"/>
      <c r="AA107" s="750"/>
      <c r="AB107" s="221"/>
      <c r="AC107" s="221"/>
      <c r="AD107" s="221"/>
    </row>
    <row r="108" ht="18.75" customHeight="1">
      <c r="A108" s="221"/>
      <c r="B108" s="205"/>
      <c r="C108" s="676"/>
      <c r="D108" s="682"/>
      <c r="E108" s="682"/>
      <c r="F108" s="682"/>
      <c r="G108" s="682"/>
      <c r="H108" s="682"/>
      <c r="I108" s="682"/>
      <c r="J108" s="682"/>
      <c r="K108" s="682"/>
      <c r="L108" s="682"/>
      <c r="M108" s="682"/>
      <c r="N108" s="682"/>
      <c r="O108" s="682"/>
      <c r="P108" s="682"/>
      <c r="Q108" s="682"/>
      <c r="R108" s="682"/>
      <c r="S108" s="683"/>
      <c r="T108" s="683"/>
      <c r="U108" s="221"/>
      <c r="V108" s="750"/>
      <c r="W108" s="750"/>
      <c r="X108" s="750"/>
      <c r="Y108" s="750"/>
      <c r="Z108" s="751"/>
      <c r="AA108" s="750"/>
      <c r="AB108" s="221"/>
      <c r="AC108" s="221"/>
      <c r="AD108" s="221"/>
    </row>
    <row r="109" ht="18.75" customHeight="1">
      <c r="A109" s="221"/>
      <c r="B109" s="205"/>
      <c r="C109" s="676"/>
      <c r="D109" s="682"/>
      <c r="E109" s="682"/>
      <c r="F109" s="682"/>
      <c r="G109" s="682"/>
      <c r="H109" s="682"/>
      <c r="I109" s="682"/>
      <c r="J109" s="682"/>
      <c r="K109" s="682"/>
      <c r="L109" s="682"/>
      <c r="M109" s="682"/>
      <c r="N109" s="682"/>
      <c r="O109" s="682"/>
      <c r="P109" s="682"/>
      <c r="Q109" s="682"/>
      <c r="R109" s="682"/>
      <c r="S109" s="683"/>
      <c r="T109" s="683"/>
      <c r="U109" s="221"/>
      <c r="V109" s="750"/>
      <c r="W109" s="750"/>
      <c r="X109" s="750"/>
      <c r="Y109" s="750"/>
      <c r="Z109" s="751"/>
      <c r="AA109" s="750"/>
      <c r="AB109" s="221"/>
      <c r="AC109" s="221"/>
      <c r="AD109" s="221"/>
    </row>
    <row r="110" ht="18.75" customHeight="1">
      <c r="A110" s="221"/>
      <c r="B110" s="205"/>
      <c r="C110" s="676"/>
      <c r="D110" s="682"/>
      <c r="E110" s="682"/>
      <c r="F110" s="682"/>
      <c r="G110" s="682"/>
      <c r="H110" s="682"/>
      <c r="I110" s="682"/>
      <c r="J110" s="682"/>
      <c r="K110" s="682"/>
      <c r="L110" s="682"/>
      <c r="M110" s="682"/>
      <c r="N110" s="682"/>
      <c r="O110" s="682"/>
      <c r="P110" s="682"/>
      <c r="Q110" s="682"/>
      <c r="R110" s="682"/>
      <c r="S110" s="683"/>
      <c r="T110" s="683"/>
      <c r="U110" s="221"/>
      <c r="V110" s="750"/>
      <c r="W110" s="750"/>
      <c r="X110" s="750"/>
      <c r="Y110" s="750"/>
      <c r="Z110" s="751"/>
      <c r="AA110" s="750"/>
      <c r="AB110" s="221"/>
      <c r="AC110" s="221"/>
      <c r="AD110" s="221"/>
    </row>
    <row r="111" ht="18.75" customHeight="1">
      <c r="A111" s="221"/>
      <c r="B111" s="205"/>
      <c r="C111" s="676"/>
      <c r="D111" s="682"/>
      <c r="E111" s="682"/>
      <c r="F111" s="682"/>
      <c r="G111" s="682"/>
      <c r="H111" s="682"/>
      <c r="I111" s="682"/>
      <c r="J111" s="682"/>
      <c r="K111" s="682"/>
      <c r="L111" s="682"/>
      <c r="M111" s="682"/>
      <c r="N111" s="682"/>
      <c r="O111" s="682"/>
      <c r="P111" s="682"/>
      <c r="Q111" s="682"/>
      <c r="R111" s="682"/>
      <c r="S111" s="683"/>
      <c r="T111" s="683"/>
      <c r="U111" s="221"/>
      <c r="V111" s="750"/>
      <c r="W111" s="750"/>
      <c r="X111" s="750"/>
      <c r="Y111" s="750"/>
      <c r="Z111" s="751"/>
      <c r="AA111" s="750"/>
      <c r="AB111" s="221"/>
      <c r="AC111" s="221"/>
      <c r="AD111" s="221"/>
    </row>
    <row r="112" ht="18.75" customHeight="1">
      <c r="A112" s="221"/>
      <c r="B112" s="205"/>
      <c r="C112" s="676"/>
      <c r="D112" s="682"/>
      <c r="E112" s="682"/>
      <c r="F112" s="682"/>
      <c r="G112" s="682"/>
      <c r="H112" s="682"/>
      <c r="I112" s="682"/>
      <c r="J112" s="682"/>
      <c r="K112" s="682"/>
      <c r="L112" s="682"/>
      <c r="M112" s="682"/>
      <c r="N112" s="682"/>
      <c r="O112" s="682"/>
      <c r="P112" s="682"/>
      <c r="Q112" s="682"/>
      <c r="R112" s="682"/>
      <c r="S112" s="683"/>
      <c r="T112" s="683"/>
      <c r="U112" s="221"/>
      <c r="V112" s="750"/>
      <c r="W112" s="750"/>
      <c r="X112" s="750"/>
      <c r="Y112" s="750"/>
      <c r="Z112" s="751"/>
      <c r="AA112" s="750"/>
      <c r="AB112" s="221"/>
      <c r="AC112" s="221"/>
      <c r="AD112" s="221"/>
    </row>
    <row r="113" ht="18.75" customHeight="1">
      <c r="A113" s="221"/>
      <c r="B113" s="205"/>
      <c r="C113" s="676"/>
      <c r="D113" s="682"/>
      <c r="E113" s="682"/>
      <c r="F113" s="682"/>
      <c r="G113" s="682"/>
      <c r="H113" s="682"/>
      <c r="I113" s="682"/>
      <c r="J113" s="682"/>
      <c r="K113" s="682"/>
      <c r="L113" s="682"/>
      <c r="M113" s="682"/>
      <c r="N113" s="682"/>
      <c r="O113" s="682"/>
      <c r="P113" s="682"/>
      <c r="Q113" s="682"/>
      <c r="R113" s="682"/>
      <c r="S113" s="683"/>
      <c r="T113" s="683"/>
      <c r="U113" s="221"/>
      <c r="V113" s="750"/>
      <c r="W113" s="750"/>
      <c r="X113" s="750"/>
      <c r="Y113" s="750"/>
      <c r="Z113" s="751"/>
      <c r="AA113" s="750"/>
      <c r="AB113" s="221"/>
      <c r="AC113" s="221"/>
      <c r="AD113" s="221"/>
    </row>
    <row r="114" ht="18.75" customHeight="1">
      <c r="A114" s="221"/>
      <c r="B114" s="205"/>
      <c r="C114" s="676"/>
      <c r="D114" s="682"/>
      <c r="E114" s="682"/>
      <c r="F114" s="682"/>
      <c r="G114" s="682"/>
      <c r="H114" s="682"/>
      <c r="I114" s="682"/>
      <c r="J114" s="682"/>
      <c r="K114" s="682"/>
      <c r="L114" s="682"/>
      <c r="M114" s="682"/>
      <c r="N114" s="682"/>
      <c r="O114" s="682"/>
      <c r="P114" s="682"/>
      <c r="Q114" s="682"/>
      <c r="R114" s="682"/>
      <c r="S114" s="683"/>
      <c r="T114" s="683"/>
      <c r="U114" s="221"/>
      <c r="V114" s="750"/>
      <c r="W114" s="750"/>
      <c r="X114" s="750"/>
      <c r="Y114" s="750"/>
      <c r="Z114" s="751"/>
      <c r="AA114" s="750"/>
      <c r="AB114" s="221"/>
      <c r="AC114" s="221"/>
      <c r="AD114" s="221"/>
    </row>
    <row r="115" ht="18.75" customHeight="1">
      <c r="A115" s="221"/>
      <c r="B115" s="205"/>
      <c r="C115" s="676"/>
      <c r="D115" s="682"/>
      <c r="E115" s="682"/>
      <c r="F115" s="682"/>
      <c r="G115" s="682"/>
      <c r="H115" s="682"/>
      <c r="I115" s="682"/>
      <c r="J115" s="682"/>
      <c r="K115" s="682"/>
      <c r="L115" s="682"/>
      <c r="M115" s="682"/>
      <c r="N115" s="682"/>
      <c r="O115" s="682"/>
      <c r="P115" s="682"/>
      <c r="Q115" s="682"/>
      <c r="R115" s="682"/>
      <c r="S115" s="683"/>
      <c r="T115" s="683"/>
      <c r="U115" s="221"/>
      <c r="V115" s="750"/>
      <c r="W115" s="750"/>
      <c r="X115" s="750"/>
      <c r="Y115" s="750"/>
      <c r="Z115" s="751"/>
      <c r="AA115" s="750"/>
      <c r="AB115" s="221"/>
      <c r="AC115" s="221"/>
      <c r="AD115" s="221"/>
    </row>
    <row r="116" ht="18.75" customHeight="1">
      <c r="A116" s="221"/>
      <c r="B116" s="205"/>
      <c r="C116" s="676"/>
      <c r="D116" s="682"/>
      <c r="E116" s="682"/>
      <c r="F116" s="682"/>
      <c r="G116" s="682"/>
      <c r="H116" s="682"/>
      <c r="I116" s="682"/>
      <c r="J116" s="682"/>
      <c r="K116" s="682"/>
      <c r="L116" s="682"/>
      <c r="M116" s="682"/>
      <c r="N116" s="682"/>
      <c r="O116" s="682"/>
      <c r="P116" s="682"/>
      <c r="Q116" s="682"/>
      <c r="R116" s="682"/>
      <c r="S116" s="683"/>
      <c r="T116" s="683"/>
      <c r="U116" s="221"/>
      <c r="V116" s="750"/>
      <c r="W116" s="750"/>
      <c r="X116" s="750"/>
      <c r="Y116" s="750"/>
      <c r="Z116" s="751"/>
      <c r="AA116" s="750"/>
      <c r="AB116" s="221"/>
      <c r="AC116" s="221"/>
      <c r="AD116" s="221"/>
    </row>
    <row r="117" ht="18.75" customHeight="1">
      <c r="A117" s="221"/>
      <c r="B117" s="205"/>
      <c r="C117" s="676"/>
      <c r="D117" s="682"/>
      <c r="E117" s="682"/>
      <c r="F117" s="682"/>
      <c r="G117" s="682"/>
      <c r="H117" s="682"/>
      <c r="I117" s="682"/>
      <c r="J117" s="682"/>
      <c r="K117" s="682"/>
      <c r="L117" s="682"/>
      <c r="M117" s="682"/>
      <c r="N117" s="682"/>
      <c r="O117" s="682"/>
      <c r="P117" s="682"/>
      <c r="Q117" s="682"/>
      <c r="R117" s="682"/>
      <c r="S117" s="683"/>
      <c r="T117" s="683"/>
      <c r="U117" s="221"/>
      <c r="V117" s="750"/>
      <c r="W117" s="750"/>
      <c r="X117" s="750"/>
      <c r="Y117" s="750"/>
      <c r="Z117" s="751"/>
      <c r="AA117" s="750"/>
      <c r="AB117" s="221"/>
      <c r="AC117" s="221"/>
      <c r="AD117" s="221"/>
    </row>
    <row r="118" ht="18.75" customHeight="1">
      <c r="A118" s="221"/>
      <c r="B118" s="205"/>
      <c r="C118" s="676"/>
      <c r="D118" s="682"/>
      <c r="E118" s="682"/>
      <c r="F118" s="682"/>
      <c r="G118" s="682"/>
      <c r="H118" s="682"/>
      <c r="I118" s="682"/>
      <c r="J118" s="682"/>
      <c r="K118" s="682"/>
      <c r="L118" s="682"/>
      <c r="M118" s="682"/>
      <c r="N118" s="682"/>
      <c r="O118" s="682"/>
      <c r="P118" s="682"/>
      <c r="Q118" s="682"/>
      <c r="R118" s="682"/>
      <c r="S118" s="683"/>
      <c r="T118" s="683"/>
      <c r="U118" s="221"/>
      <c r="V118" s="750"/>
      <c r="W118" s="750"/>
      <c r="X118" s="750"/>
      <c r="Y118" s="750"/>
      <c r="Z118" s="751"/>
      <c r="AA118" s="750"/>
      <c r="AB118" s="221"/>
      <c r="AC118" s="221"/>
      <c r="AD118" s="221"/>
    </row>
    <row r="119" ht="18.75" customHeight="1">
      <c r="A119" s="221"/>
      <c r="B119" s="205"/>
      <c r="C119" s="676"/>
      <c r="D119" s="682"/>
      <c r="E119" s="682"/>
      <c r="F119" s="682"/>
      <c r="G119" s="682"/>
      <c r="H119" s="682"/>
      <c r="I119" s="682"/>
      <c r="J119" s="682"/>
      <c r="K119" s="682"/>
      <c r="L119" s="682"/>
      <c r="M119" s="682"/>
      <c r="N119" s="682"/>
      <c r="O119" s="682"/>
      <c r="P119" s="682"/>
      <c r="Q119" s="682"/>
      <c r="R119" s="682"/>
      <c r="S119" s="683"/>
      <c r="T119" s="683"/>
      <c r="U119" s="221"/>
      <c r="V119" s="750"/>
      <c r="W119" s="750"/>
      <c r="X119" s="750"/>
      <c r="Y119" s="750"/>
      <c r="Z119" s="751"/>
      <c r="AA119" s="750"/>
      <c r="AB119" s="221"/>
      <c r="AC119" s="221"/>
      <c r="AD119" s="221"/>
    </row>
    <row r="120" ht="18.75" customHeight="1">
      <c r="A120" s="221"/>
      <c r="B120" s="205"/>
      <c r="C120" s="676"/>
      <c r="D120" s="682"/>
      <c r="E120" s="682"/>
      <c r="F120" s="682"/>
      <c r="G120" s="682"/>
      <c r="H120" s="682"/>
      <c r="I120" s="682"/>
      <c r="J120" s="682"/>
      <c r="K120" s="682"/>
      <c r="L120" s="682"/>
      <c r="M120" s="682"/>
      <c r="N120" s="682"/>
      <c r="O120" s="682"/>
      <c r="P120" s="682"/>
      <c r="Q120" s="682"/>
      <c r="R120" s="682"/>
      <c r="S120" s="683"/>
      <c r="T120" s="683"/>
      <c r="U120" s="221"/>
      <c r="V120" s="750"/>
      <c r="W120" s="750"/>
      <c r="X120" s="750"/>
      <c r="Y120" s="750"/>
      <c r="Z120" s="751"/>
      <c r="AA120" s="750"/>
      <c r="AB120" s="221"/>
      <c r="AC120" s="221"/>
      <c r="AD120" s="221"/>
    </row>
    <row r="121" ht="18.75" customHeight="1">
      <c r="A121" s="221"/>
      <c r="B121" s="205"/>
      <c r="C121" s="676"/>
      <c r="D121" s="682"/>
      <c r="E121" s="682"/>
      <c r="F121" s="682"/>
      <c r="G121" s="682"/>
      <c r="H121" s="682"/>
      <c r="I121" s="682"/>
      <c r="J121" s="682"/>
      <c r="K121" s="682"/>
      <c r="L121" s="682"/>
      <c r="M121" s="682"/>
      <c r="N121" s="682"/>
      <c r="O121" s="682"/>
      <c r="P121" s="682"/>
      <c r="Q121" s="682"/>
      <c r="R121" s="682"/>
      <c r="S121" s="683"/>
      <c r="T121" s="683"/>
      <c r="U121" s="221"/>
      <c r="V121" s="750"/>
      <c r="W121" s="750"/>
      <c r="X121" s="750"/>
      <c r="Y121" s="750"/>
      <c r="Z121" s="751"/>
      <c r="AA121" s="750"/>
      <c r="AB121" s="221"/>
      <c r="AC121" s="221"/>
      <c r="AD121" s="221"/>
    </row>
    <row r="122" ht="18.75" customHeight="1">
      <c r="A122" s="221"/>
      <c r="B122" s="205"/>
      <c r="C122" s="676"/>
      <c r="D122" s="682"/>
      <c r="E122" s="682"/>
      <c r="F122" s="682"/>
      <c r="G122" s="682"/>
      <c r="H122" s="682"/>
      <c r="I122" s="682"/>
      <c r="J122" s="682"/>
      <c r="K122" s="682"/>
      <c r="L122" s="682"/>
      <c r="M122" s="682"/>
      <c r="N122" s="682"/>
      <c r="O122" s="682"/>
      <c r="P122" s="682"/>
      <c r="Q122" s="682"/>
      <c r="R122" s="682"/>
      <c r="S122" s="683"/>
      <c r="T122" s="683"/>
      <c r="U122" s="221"/>
      <c r="V122" s="750"/>
      <c r="W122" s="750"/>
      <c r="X122" s="750"/>
      <c r="Y122" s="750"/>
      <c r="Z122" s="751"/>
      <c r="AA122" s="750"/>
      <c r="AB122" s="221"/>
      <c r="AC122" s="221"/>
      <c r="AD122" s="221"/>
    </row>
    <row r="123" ht="18.75" customHeight="1">
      <c r="A123" s="221"/>
      <c r="B123" s="205"/>
      <c r="C123" s="676"/>
      <c r="D123" s="682"/>
      <c r="E123" s="682"/>
      <c r="F123" s="682"/>
      <c r="G123" s="682"/>
      <c r="H123" s="682"/>
      <c r="I123" s="682"/>
      <c r="J123" s="682"/>
      <c r="K123" s="682"/>
      <c r="L123" s="682"/>
      <c r="M123" s="682"/>
      <c r="N123" s="682"/>
      <c r="O123" s="682"/>
      <c r="P123" s="682"/>
      <c r="Q123" s="682"/>
      <c r="R123" s="682"/>
      <c r="S123" s="683"/>
      <c r="T123" s="683"/>
      <c r="U123" s="221"/>
      <c r="V123" s="750"/>
      <c r="W123" s="750"/>
      <c r="X123" s="750"/>
      <c r="Y123" s="750"/>
      <c r="Z123" s="751"/>
      <c r="AA123" s="750"/>
      <c r="AB123" s="221"/>
      <c r="AC123" s="221"/>
      <c r="AD123" s="221"/>
    </row>
    <row r="124" ht="18.75" customHeight="1">
      <c r="A124" s="221"/>
      <c r="B124" s="205"/>
      <c r="C124" s="676"/>
      <c r="D124" s="682"/>
      <c r="E124" s="682"/>
      <c r="F124" s="682"/>
      <c r="G124" s="682"/>
      <c r="H124" s="682"/>
      <c r="I124" s="682"/>
      <c r="J124" s="682"/>
      <c r="K124" s="682"/>
      <c r="L124" s="682"/>
      <c r="M124" s="682"/>
      <c r="N124" s="682"/>
      <c r="O124" s="682"/>
      <c r="P124" s="682"/>
      <c r="Q124" s="682"/>
      <c r="R124" s="682"/>
      <c r="S124" s="683"/>
      <c r="T124" s="683"/>
      <c r="U124" s="221"/>
      <c r="V124" s="750"/>
      <c r="W124" s="750"/>
      <c r="X124" s="750"/>
      <c r="Y124" s="750"/>
      <c r="Z124" s="751"/>
      <c r="AA124" s="750"/>
      <c r="AB124" s="221"/>
      <c r="AC124" s="221"/>
      <c r="AD124" s="221"/>
    </row>
    <row r="125" ht="18.75" customHeight="1">
      <c r="A125" s="221"/>
      <c r="B125" s="205"/>
      <c r="C125" s="676"/>
      <c r="D125" s="682"/>
      <c r="E125" s="682"/>
      <c r="F125" s="682"/>
      <c r="G125" s="682"/>
      <c r="H125" s="682"/>
      <c r="I125" s="682"/>
      <c r="J125" s="682"/>
      <c r="K125" s="682"/>
      <c r="L125" s="682"/>
      <c r="M125" s="682"/>
      <c r="N125" s="682"/>
      <c r="O125" s="682"/>
      <c r="P125" s="682"/>
      <c r="Q125" s="682"/>
      <c r="R125" s="682"/>
      <c r="S125" s="683"/>
      <c r="T125" s="683"/>
      <c r="U125" s="221"/>
      <c r="V125" s="750"/>
      <c r="W125" s="750"/>
      <c r="X125" s="750"/>
      <c r="Y125" s="750"/>
      <c r="Z125" s="751"/>
      <c r="AA125" s="750"/>
      <c r="AB125" s="221"/>
      <c r="AC125" s="221"/>
      <c r="AD125" s="221"/>
    </row>
    <row r="126" ht="18.75" customHeight="1">
      <c r="A126" s="221"/>
      <c r="B126" s="205"/>
      <c r="C126" s="676"/>
      <c r="D126" s="682"/>
      <c r="E126" s="682"/>
      <c r="F126" s="682"/>
      <c r="G126" s="682"/>
      <c r="H126" s="682"/>
      <c r="I126" s="682"/>
      <c r="J126" s="682"/>
      <c r="K126" s="682"/>
      <c r="L126" s="682"/>
      <c r="M126" s="682"/>
      <c r="N126" s="682"/>
      <c r="O126" s="682"/>
      <c r="P126" s="682"/>
      <c r="Q126" s="682"/>
      <c r="R126" s="682"/>
      <c r="S126" s="683"/>
      <c r="T126" s="683"/>
      <c r="U126" s="221"/>
      <c r="V126" s="750"/>
      <c r="W126" s="750"/>
      <c r="X126" s="750"/>
      <c r="Y126" s="750"/>
      <c r="Z126" s="751"/>
      <c r="AA126" s="750"/>
      <c r="AB126" s="221"/>
      <c r="AC126" s="221"/>
      <c r="AD126" s="221"/>
    </row>
    <row r="127" ht="18.75" customHeight="1">
      <c r="A127" s="221"/>
      <c r="B127" s="205"/>
      <c r="C127" s="676"/>
      <c r="D127" s="682"/>
      <c r="E127" s="682"/>
      <c r="F127" s="682"/>
      <c r="G127" s="682"/>
      <c r="H127" s="682"/>
      <c r="I127" s="682"/>
      <c r="J127" s="682"/>
      <c r="K127" s="682"/>
      <c r="L127" s="682"/>
      <c r="M127" s="682"/>
      <c r="N127" s="682"/>
      <c r="O127" s="682"/>
      <c r="P127" s="682"/>
      <c r="Q127" s="682"/>
      <c r="R127" s="682"/>
      <c r="S127" s="683"/>
      <c r="T127" s="683"/>
      <c r="U127" s="221"/>
      <c r="V127" s="750"/>
      <c r="W127" s="750"/>
      <c r="X127" s="750"/>
      <c r="Y127" s="750"/>
      <c r="Z127" s="751"/>
      <c r="AA127" s="750"/>
      <c r="AB127" s="221"/>
      <c r="AC127" s="221"/>
      <c r="AD127" s="221"/>
    </row>
    <row r="128" ht="18.75" customHeight="1">
      <c r="A128" s="221"/>
      <c r="B128" s="205"/>
      <c r="C128" s="676"/>
      <c r="D128" s="682"/>
      <c r="E128" s="682"/>
      <c r="F128" s="682"/>
      <c r="G128" s="682"/>
      <c r="H128" s="682"/>
      <c r="I128" s="682"/>
      <c r="J128" s="682"/>
      <c r="K128" s="682"/>
      <c r="L128" s="682"/>
      <c r="M128" s="682"/>
      <c r="N128" s="682"/>
      <c r="O128" s="682"/>
      <c r="P128" s="682"/>
      <c r="Q128" s="682"/>
      <c r="R128" s="682"/>
      <c r="S128" s="683"/>
      <c r="T128" s="683"/>
      <c r="U128" s="221"/>
      <c r="V128" s="750"/>
      <c r="W128" s="750"/>
      <c r="X128" s="750"/>
      <c r="Y128" s="750"/>
      <c r="Z128" s="751"/>
      <c r="AA128" s="750"/>
      <c r="AB128" s="221"/>
      <c r="AC128" s="221"/>
      <c r="AD128" s="221"/>
    </row>
    <row r="129" ht="18.75" customHeight="1">
      <c r="A129" s="221"/>
      <c r="B129" s="205"/>
      <c r="C129" s="676"/>
      <c r="D129" s="682"/>
      <c r="E129" s="682"/>
      <c r="F129" s="682"/>
      <c r="G129" s="682"/>
      <c r="H129" s="682"/>
      <c r="I129" s="682"/>
      <c r="J129" s="682"/>
      <c r="K129" s="682"/>
      <c r="L129" s="682"/>
      <c r="M129" s="682"/>
      <c r="N129" s="682"/>
      <c r="O129" s="682"/>
      <c r="P129" s="682"/>
      <c r="Q129" s="682"/>
      <c r="R129" s="682"/>
      <c r="S129" s="683"/>
      <c r="T129" s="683"/>
      <c r="U129" s="221"/>
      <c r="V129" s="750"/>
      <c r="W129" s="750"/>
      <c r="X129" s="750"/>
      <c r="Y129" s="750"/>
      <c r="Z129" s="751"/>
      <c r="AA129" s="750"/>
      <c r="AB129" s="221"/>
      <c r="AC129" s="221"/>
      <c r="AD129" s="221"/>
    </row>
    <row r="130" ht="18.75" customHeight="1">
      <c r="A130" s="221"/>
      <c r="B130" s="205"/>
      <c r="C130" s="676"/>
      <c r="D130" s="682"/>
      <c r="E130" s="682"/>
      <c r="F130" s="682"/>
      <c r="G130" s="682"/>
      <c r="H130" s="682"/>
      <c r="I130" s="682"/>
      <c r="J130" s="682"/>
      <c r="K130" s="682"/>
      <c r="L130" s="682"/>
      <c r="M130" s="682"/>
      <c r="N130" s="682"/>
      <c r="O130" s="682"/>
      <c r="P130" s="682"/>
      <c r="Q130" s="682"/>
      <c r="R130" s="682"/>
      <c r="S130" s="683"/>
      <c r="T130" s="683"/>
      <c r="U130" s="221"/>
      <c r="V130" s="750"/>
      <c r="W130" s="750"/>
      <c r="X130" s="750"/>
      <c r="Y130" s="750"/>
      <c r="Z130" s="751"/>
      <c r="AA130" s="750"/>
      <c r="AB130" s="221"/>
      <c r="AC130" s="221"/>
      <c r="AD130" s="221"/>
    </row>
    <row r="131" ht="18.75" customHeight="1">
      <c r="A131" s="221"/>
      <c r="B131" s="205"/>
      <c r="C131" s="676"/>
      <c r="D131" s="682"/>
      <c r="E131" s="682"/>
      <c r="F131" s="682"/>
      <c r="G131" s="682"/>
      <c r="H131" s="682"/>
      <c r="I131" s="682"/>
      <c r="J131" s="682"/>
      <c r="K131" s="682"/>
      <c r="L131" s="682"/>
      <c r="M131" s="682"/>
      <c r="N131" s="682"/>
      <c r="O131" s="682"/>
      <c r="P131" s="682"/>
      <c r="Q131" s="682"/>
      <c r="R131" s="682"/>
      <c r="S131" s="683"/>
      <c r="T131" s="683"/>
      <c r="U131" s="221"/>
      <c r="V131" s="750"/>
      <c r="W131" s="750"/>
      <c r="X131" s="750"/>
      <c r="Y131" s="750"/>
      <c r="Z131" s="751"/>
      <c r="AA131" s="750"/>
      <c r="AB131" s="221"/>
      <c r="AC131" s="221"/>
      <c r="AD131" s="221"/>
    </row>
    <row r="132" ht="18.75" customHeight="1">
      <c r="A132" s="221"/>
      <c r="B132" s="205"/>
      <c r="C132" s="676"/>
      <c r="D132" s="682"/>
      <c r="E132" s="682"/>
      <c r="F132" s="682"/>
      <c r="G132" s="682"/>
      <c r="H132" s="682"/>
      <c r="I132" s="682"/>
      <c r="J132" s="682"/>
      <c r="K132" s="682"/>
      <c r="L132" s="682"/>
      <c r="M132" s="682"/>
      <c r="N132" s="682"/>
      <c r="O132" s="682"/>
      <c r="P132" s="682"/>
      <c r="Q132" s="682"/>
      <c r="R132" s="682"/>
      <c r="S132" s="683"/>
      <c r="T132" s="683"/>
      <c r="U132" s="221"/>
      <c r="V132" s="750"/>
      <c r="W132" s="750"/>
      <c r="X132" s="750"/>
      <c r="Y132" s="750"/>
      <c r="Z132" s="751"/>
      <c r="AA132" s="750"/>
      <c r="AB132" s="221"/>
      <c r="AC132" s="221"/>
      <c r="AD132" s="221"/>
    </row>
    <row r="133" ht="18.75" customHeight="1">
      <c r="A133" s="221"/>
      <c r="B133" s="205"/>
      <c r="C133" s="676"/>
      <c r="D133" s="682"/>
      <c r="E133" s="682"/>
      <c r="F133" s="682"/>
      <c r="G133" s="682"/>
      <c r="H133" s="682"/>
      <c r="I133" s="682"/>
      <c r="J133" s="682"/>
      <c r="K133" s="682"/>
      <c r="L133" s="682"/>
      <c r="M133" s="682"/>
      <c r="N133" s="682"/>
      <c r="O133" s="682"/>
      <c r="P133" s="682"/>
      <c r="Q133" s="682"/>
      <c r="R133" s="682"/>
      <c r="S133" s="683"/>
      <c r="T133" s="683"/>
      <c r="U133" s="221"/>
      <c r="V133" s="750"/>
      <c r="W133" s="750"/>
      <c r="X133" s="750"/>
      <c r="Y133" s="750"/>
      <c r="Z133" s="751"/>
      <c r="AA133" s="750"/>
      <c r="AB133" s="221"/>
      <c r="AC133" s="221"/>
      <c r="AD133" s="221"/>
    </row>
    <row r="134" ht="18.75" customHeight="1">
      <c r="A134" s="221"/>
      <c r="B134" s="205"/>
      <c r="C134" s="676"/>
      <c r="D134" s="682"/>
      <c r="E134" s="682"/>
      <c r="F134" s="682"/>
      <c r="G134" s="682"/>
      <c r="H134" s="682"/>
      <c r="I134" s="682"/>
      <c r="J134" s="682"/>
      <c r="K134" s="682"/>
      <c r="L134" s="682"/>
      <c r="M134" s="682"/>
      <c r="N134" s="682"/>
      <c r="O134" s="682"/>
      <c r="P134" s="682"/>
      <c r="Q134" s="682"/>
      <c r="R134" s="682"/>
      <c r="S134" s="683"/>
      <c r="T134" s="683"/>
      <c r="U134" s="221"/>
      <c r="V134" s="750"/>
      <c r="W134" s="750"/>
      <c r="X134" s="750"/>
      <c r="Y134" s="750"/>
      <c r="Z134" s="751"/>
      <c r="AA134" s="750"/>
      <c r="AB134" s="221"/>
      <c r="AC134" s="221"/>
      <c r="AD134" s="221"/>
    </row>
    <row r="135" ht="18.75" customHeight="1">
      <c r="A135" s="221"/>
      <c r="B135" s="205"/>
      <c r="C135" s="676"/>
      <c r="D135" s="682"/>
      <c r="E135" s="682"/>
      <c r="F135" s="682"/>
      <c r="G135" s="682"/>
      <c r="H135" s="682"/>
      <c r="I135" s="682"/>
      <c r="J135" s="682"/>
      <c r="K135" s="682"/>
      <c r="L135" s="682"/>
      <c r="M135" s="682"/>
      <c r="N135" s="682"/>
      <c r="O135" s="682"/>
      <c r="P135" s="682"/>
      <c r="Q135" s="682"/>
      <c r="R135" s="682"/>
      <c r="S135" s="683"/>
      <c r="T135" s="683"/>
      <c r="U135" s="221"/>
      <c r="V135" s="750"/>
      <c r="W135" s="750"/>
      <c r="X135" s="750"/>
      <c r="Y135" s="750"/>
      <c r="Z135" s="751"/>
      <c r="AA135" s="750"/>
      <c r="AB135" s="221"/>
      <c r="AC135" s="221"/>
      <c r="AD135" s="221"/>
    </row>
    <row r="136" ht="18.75" customHeight="1">
      <c r="A136" s="221"/>
      <c r="B136" s="205"/>
      <c r="C136" s="676"/>
      <c r="D136" s="682"/>
      <c r="E136" s="682"/>
      <c r="F136" s="682"/>
      <c r="G136" s="682"/>
      <c r="H136" s="682"/>
      <c r="I136" s="682"/>
      <c r="J136" s="682"/>
      <c r="K136" s="682"/>
      <c r="L136" s="682"/>
      <c r="M136" s="682"/>
      <c r="N136" s="682"/>
      <c r="O136" s="682"/>
      <c r="P136" s="682"/>
      <c r="Q136" s="682"/>
      <c r="R136" s="682"/>
      <c r="S136" s="683"/>
      <c r="T136" s="683"/>
      <c r="U136" s="221"/>
      <c r="V136" s="750"/>
      <c r="W136" s="750"/>
      <c r="X136" s="750"/>
      <c r="Y136" s="750"/>
      <c r="Z136" s="751"/>
      <c r="AA136" s="750"/>
      <c r="AB136" s="221"/>
      <c r="AC136" s="221"/>
      <c r="AD136" s="221"/>
    </row>
    <row r="137" ht="18.75" customHeight="1">
      <c r="A137" s="221"/>
      <c r="B137" s="205"/>
      <c r="C137" s="676"/>
      <c r="D137" s="682"/>
      <c r="E137" s="682"/>
      <c r="F137" s="682"/>
      <c r="G137" s="682"/>
      <c r="H137" s="682"/>
      <c r="I137" s="682"/>
      <c r="J137" s="682"/>
      <c r="K137" s="682"/>
      <c r="L137" s="682"/>
      <c r="M137" s="682"/>
      <c r="N137" s="682"/>
      <c r="O137" s="682"/>
      <c r="P137" s="682"/>
      <c r="Q137" s="682"/>
      <c r="R137" s="682"/>
      <c r="S137" s="683"/>
      <c r="T137" s="683"/>
      <c r="U137" s="221"/>
      <c r="V137" s="750"/>
      <c r="W137" s="750"/>
      <c r="X137" s="750"/>
      <c r="Y137" s="750"/>
      <c r="Z137" s="751"/>
      <c r="AA137" s="750"/>
      <c r="AB137" s="221"/>
      <c r="AC137" s="221"/>
      <c r="AD137" s="221"/>
    </row>
    <row r="138" ht="18.75" customHeight="1">
      <c r="A138" s="221"/>
      <c r="B138" s="205"/>
      <c r="C138" s="676"/>
      <c r="D138" s="682"/>
      <c r="E138" s="682"/>
      <c r="F138" s="682"/>
      <c r="G138" s="682"/>
      <c r="H138" s="682"/>
      <c r="I138" s="682"/>
      <c r="J138" s="682"/>
      <c r="K138" s="682"/>
      <c r="L138" s="682"/>
      <c r="M138" s="682"/>
      <c r="N138" s="682"/>
      <c r="O138" s="682"/>
      <c r="P138" s="682"/>
      <c r="Q138" s="682"/>
      <c r="R138" s="682"/>
      <c r="S138" s="683"/>
      <c r="T138" s="683"/>
      <c r="U138" s="221"/>
      <c r="V138" s="750"/>
      <c r="W138" s="750"/>
      <c r="X138" s="750"/>
      <c r="Y138" s="750"/>
      <c r="Z138" s="751"/>
      <c r="AA138" s="750"/>
      <c r="AB138" s="221"/>
      <c r="AC138" s="221"/>
      <c r="AD138" s="221"/>
    </row>
    <row r="139" ht="18.75" customHeight="1">
      <c r="A139" s="221"/>
      <c r="B139" s="205"/>
      <c r="C139" s="676"/>
      <c r="D139" s="682"/>
      <c r="E139" s="682"/>
      <c r="F139" s="682"/>
      <c r="G139" s="682"/>
      <c r="H139" s="682"/>
      <c r="I139" s="682"/>
      <c r="J139" s="682"/>
      <c r="K139" s="682"/>
      <c r="L139" s="682"/>
      <c r="M139" s="682"/>
      <c r="N139" s="682"/>
      <c r="O139" s="682"/>
      <c r="P139" s="682"/>
      <c r="Q139" s="682"/>
      <c r="R139" s="682"/>
      <c r="S139" s="683"/>
      <c r="T139" s="683"/>
      <c r="U139" s="221"/>
      <c r="V139" s="750"/>
      <c r="W139" s="750"/>
      <c r="X139" s="750"/>
      <c r="Y139" s="750"/>
      <c r="Z139" s="751"/>
      <c r="AA139" s="750"/>
      <c r="AB139" s="221"/>
      <c r="AC139" s="221"/>
      <c r="AD139" s="221"/>
    </row>
    <row r="140" ht="18.75" customHeight="1">
      <c r="A140" s="221"/>
      <c r="B140" s="205"/>
      <c r="C140" s="676"/>
      <c r="D140" s="682"/>
      <c r="E140" s="682"/>
      <c r="F140" s="682"/>
      <c r="G140" s="682"/>
      <c r="H140" s="682"/>
      <c r="I140" s="682"/>
      <c r="J140" s="682"/>
      <c r="K140" s="682"/>
      <c r="L140" s="682"/>
      <c r="M140" s="682"/>
      <c r="N140" s="682"/>
      <c r="O140" s="682"/>
      <c r="P140" s="682"/>
      <c r="Q140" s="682"/>
      <c r="R140" s="682"/>
      <c r="S140" s="683"/>
      <c r="T140" s="683"/>
      <c r="U140" s="221"/>
      <c r="V140" s="750"/>
      <c r="W140" s="750"/>
      <c r="X140" s="750"/>
      <c r="Y140" s="750"/>
      <c r="Z140" s="751"/>
      <c r="AA140" s="750"/>
      <c r="AB140" s="221"/>
      <c r="AC140" s="221"/>
      <c r="AD140" s="221"/>
    </row>
    <row r="141" ht="18.75" customHeight="1">
      <c r="A141" s="221"/>
      <c r="B141" s="205"/>
      <c r="C141" s="676"/>
      <c r="D141" s="682"/>
      <c r="E141" s="682"/>
      <c r="F141" s="682"/>
      <c r="G141" s="682"/>
      <c r="H141" s="682"/>
      <c r="I141" s="682"/>
      <c r="J141" s="682"/>
      <c r="K141" s="682"/>
      <c r="L141" s="682"/>
      <c r="M141" s="682"/>
      <c r="N141" s="682"/>
      <c r="O141" s="682"/>
      <c r="P141" s="682"/>
      <c r="Q141" s="682"/>
      <c r="R141" s="682"/>
      <c r="S141" s="683"/>
      <c r="T141" s="683"/>
      <c r="U141" s="221"/>
      <c r="V141" s="750"/>
      <c r="W141" s="750"/>
      <c r="X141" s="750"/>
      <c r="Y141" s="750"/>
      <c r="Z141" s="751"/>
      <c r="AA141" s="750"/>
      <c r="AB141" s="221"/>
      <c r="AC141" s="221"/>
      <c r="AD141" s="221"/>
    </row>
    <row r="142" ht="18.75" customHeight="1">
      <c r="A142" s="221"/>
      <c r="B142" s="205"/>
      <c r="C142" s="676"/>
      <c r="D142" s="682"/>
      <c r="E142" s="682"/>
      <c r="F142" s="682"/>
      <c r="G142" s="682"/>
      <c r="H142" s="682"/>
      <c r="I142" s="682"/>
      <c r="J142" s="682"/>
      <c r="K142" s="682"/>
      <c r="L142" s="682"/>
      <c r="M142" s="682"/>
      <c r="N142" s="682"/>
      <c r="O142" s="682"/>
      <c r="P142" s="682"/>
      <c r="Q142" s="682"/>
      <c r="R142" s="682"/>
      <c r="S142" s="683"/>
      <c r="T142" s="683"/>
      <c r="U142" s="221"/>
      <c r="V142" s="750"/>
      <c r="W142" s="750"/>
      <c r="X142" s="750"/>
      <c r="Y142" s="750"/>
      <c r="Z142" s="751"/>
      <c r="AA142" s="750"/>
      <c r="AB142" s="221"/>
      <c r="AC142" s="221"/>
      <c r="AD142" s="221"/>
    </row>
    <row r="143" ht="18.75" customHeight="1">
      <c r="A143" s="221"/>
      <c r="B143" s="205"/>
      <c r="C143" s="676"/>
      <c r="D143" s="682"/>
      <c r="E143" s="682"/>
      <c r="F143" s="682"/>
      <c r="G143" s="682"/>
      <c r="H143" s="682"/>
      <c r="I143" s="682"/>
      <c r="J143" s="682"/>
      <c r="K143" s="682"/>
      <c r="L143" s="682"/>
      <c r="M143" s="682"/>
      <c r="N143" s="682"/>
      <c r="O143" s="682"/>
      <c r="P143" s="682"/>
      <c r="Q143" s="682"/>
      <c r="R143" s="682"/>
      <c r="S143" s="683"/>
      <c r="T143" s="683"/>
      <c r="U143" s="221"/>
      <c r="V143" s="750"/>
      <c r="W143" s="750"/>
      <c r="X143" s="750"/>
      <c r="Y143" s="750"/>
      <c r="Z143" s="751"/>
      <c r="AA143" s="750"/>
      <c r="AB143" s="221"/>
      <c r="AC143" s="221"/>
      <c r="AD143" s="221"/>
    </row>
    <row r="144" ht="18.75" customHeight="1">
      <c r="A144" s="221"/>
      <c r="B144" s="205"/>
      <c r="C144" s="676"/>
      <c r="D144" s="682"/>
      <c r="E144" s="682"/>
      <c r="F144" s="682"/>
      <c r="G144" s="682"/>
      <c r="H144" s="682"/>
      <c r="I144" s="682"/>
      <c r="J144" s="682"/>
      <c r="K144" s="682"/>
      <c r="L144" s="682"/>
      <c r="M144" s="682"/>
      <c r="N144" s="682"/>
      <c r="O144" s="682"/>
      <c r="P144" s="682"/>
      <c r="Q144" s="682"/>
      <c r="R144" s="682"/>
      <c r="S144" s="683"/>
      <c r="T144" s="683"/>
      <c r="U144" s="221"/>
      <c r="V144" s="750"/>
      <c r="W144" s="750"/>
      <c r="X144" s="750"/>
      <c r="Y144" s="750"/>
      <c r="Z144" s="751"/>
      <c r="AA144" s="750"/>
      <c r="AB144" s="221"/>
      <c r="AC144" s="221"/>
      <c r="AD144" s="221"/>
    </row>
    <row r="145" ht="18.75" customHeight="1">
      <c r="A145" s="221"/>
      <c r="B145" s="205"/>
      <c r="C145" s="676"/>
      <c r="D145" s="682"/>
      <c r="E145" s="682"/>
      <c r="F145" s="682"/>
      <c r="G145" s="682"/>
      <c r="H145" s="682"/>
      <c r="I145" s="682"/>
      <c r="J145" s="682"/>
      <c r="K145" s="682"/>
      <c r="L145" s="682"/>
      <c r="M145" s="682"/>
      <c r="N145" s="682"/>
      <c r="O145" s="682"/>
      <c r="P145" s="682"/>
      <c r="Q145" s="682"/>
      <c r="R145" s="682"/>
      <c r="S145" s="683"/>
      <c r="T145" s="683"/>
      <c r="U145" s="221"/>
      <c r="V145" s="750"/>
      <c r="W145" s="750"/>
      <c r="X145" s="750"/>
      <c r="Y145" s="750"/>
      <c r="Z145" s="751"/>
      <c r="AA145" s="750"/>
      <c r="AB145" s="221"/>
      <c r="AC145" s="221"/>
      <c r="AD145" s="221"/>
    </row>
    <row r="146" ht="18.75" customHeight="1">
      <c r="A146" s="221"/>
      <c r="B146" s="205"/>
      <c r="C146" s="676"/>
      <c r="D146" s="682"/>
      <c r="E146" s="682"/>
      <c r="F146" s="682"/>
      <c r="G146" s="682"/>
      <c r="H146" s="682"/>
      <c r="I146" s="682"/>
      <c r="J146" s="682"/>
      <c r="K146" s="682"/>
      <c r="L146" s="682"/>
      <c r="M146" s="682"/>
      <c r="N146" s="682"/>
      <c r="O146" s="682"/>
      <c r="P146" s="682"/>
      <c r="Q146" s="682"/>
      <c r="R146" s="682"/>
      <c r="S146" s="683"/>
      <c r="T146" s="683"/>
      <c r="U146" s="221"/>
      <c r="V146" s="750"/>
      <c r="W146" s="750"/>
      <c r="X146" s="750"/>
      <c r="Y146" s="750"/>
      <c r="Z146" s="751"/>
      <c r="AA146" s="750"/>
      <c r="AB146" s="221"/>
      <c r="AC146" s="221"/>
      <c r="AD146" s="221"/>
    </row>
    <row r="147" ht="18.75" customHeight="1">
      <c r="A147" s="221"/>
      <c r="B147" s="205"/>
      <c r="C147" s="676"/>
      <c r="D147" s="682"/>
      <c r="E147" s="682"/>
      <c r="F147" s="682"/>
      <c r="G147" s="682"/>
      <c r="H147" s="682"/>
      <c r="I147" s="682"/>
      <c r="J147" s="682"/>
      <c r="K147" s="682"/>
      <c r="L147" s="682"/>
      <c r="M147" s="682"/>
      <c r="N147" s="682"/>
      <c r="O147" s="682"/>
      <c r="P147" s="682"/>
      <c r="Q147" s="682"/>
      <c r="R147" s="682"/>
      <c r="S147" s="683"/>
      <c r="T147" s="683"/>
      <c r="U147" s="221"/>
      <c r="V147" s="750"/>
      <c r="W147" s="750"/>
      <c r="X147" s="750"/>
      <c r="Y147" s="750"/>
      <c r="Z147" s="751"/>
      <c r="AA147" s="750"/>
      <c r="AB147" s="221"/>
      <c r="AC147" s="221"/>
      <c r="AD147" s="221"/>
    </row>
    <row r="148" ht="18.75" customHeight="1">
      <c r="A148" s="221"/>
      <c r="B148" s="205"/>
      <c r="C148" s="676"/>
      <c r="D148" s="682"/>
      <c r="E148" s="682"/>
      <c r="F148" s="682"/>
      <c r="G148" s="682"/>
      <c r="H148" s="682"/>
      <c r="I148" s="682"/>
      <c r="J148" s="682"/>
      <c r="K148" s="682"/>
      <c r="L148" s="682"/>
      <c r="M148" s="682"/>
      <c r="N148" s="682"/>
      <c r="O148" s="682"/>
      <c r="P148" s="682"/>
      <c r="Q148" s="682"/>
      <c r="R148" s="682"/>
      <c r="S148" s="683"/>
      <c r="T148" s="683"/>
      <c r="U148" s="221"/>
      <c r="V148" s="750"/>
      <c r="W148" s="750"/>
      <c r="X148" s="750"/>
      <c r="Y148" s="750"/>
      <c r="Z148" s="751"/>
      <c r="AA148" s="750"/>
      <c r="AB148" s="221"/>
      <c r="AC148" s="221"/>
      <c r="AD148" s="221"/>
    </row>
    <row r="149" ht="18.75" customHeight="1">
      <c r="A149" s="221"/>
      <c r="B149" s="205"/>
      <c r="C149" s="676"/>
      <c r="D149" s="682"/>
      <c r="E149" s="682"/>
      <c r="F149" s="682"/>
      <c r="G149" s="682"/>
      <c r="H149" s="682"/>
      <c r="I149" s="682"/>
      <c r="J149" s="682"/>
      <c r="K149" s="682"/>
      <c r="L149" s="682"/>
      <c r="M149" s="682"/>
      <c r="N149" s="682"/>
      <c r="O149" s="682"/>
      <c r="P149" s="682"/>
      <c r="Q149" s="682"/>
      <c r="R149" s="682"/>
      <c r="S149" s="683"/>
      <c r="T149" s="683"/>
      <c r="U149" s="221"/>
      <c r="V149" s="750"/>
      <c r="W149" s="750"/>
      <c r="X149" s="750"/>
      <c r="Y149" s="750"/>
      <c r="Z149" s="751"/>
      <c r="AA149" s="750"/>
      <c r="AB149" s="221"/>
      <c r="AC149" s="221"/>
      <c r="AD149" s="221"/>
    </row>
    <row r="150" ht="18.75" customHeight="1">
      <c r="A150" s="221"/>
      <c r="B150" s="205"/>
      <c r="C150" s="676"/>
      <c r="D150" s="682"/>
      <c r="E150" s="682"/>
      <c r="F150" s="682"/>
      <c r="G150" s="682"/>
      <c r="H150" s="682"/>
      <c r="I150" s="682"/>
      <c r="J150" s="682"/>
      <c r="K150" s="682"/>
      <c r="L150" s="682"/>
      <c r="M150" s="682"/>
      <c r="N150" s="682"/>
      <c r="O150" s="682"/>
      <c r="P150" s="682"/>
      <c r="Q150" s="682"/>
      <c r="R150" s="682"/>
      <c r="S150" s="683"/>
      <c r="T150" s="683"/>
      <c r="U150" s="221"/>
      <c r="V150" s="750"/>
      <c r="W150" s="750"/>
      <c r="X150" s="750"/>
      <c r="Y150" s="750"/>
      <c r="Z150" s="751"/>
      <c r="AA150" s="750"/>
      <c r="AB150" s="221"/>
      <c r="AC150" s="221"/>
      <c r="AD150" s="221"/>
    </row>
    <row r="151" ht="18.75" customHeight="1">
      <c r="A151" s="221"/>
      <c r="B151" s="205"/>
      <c r="C151" s="676"/>
      <c r="D151" s="682"/>
      <c r="E151" s="682"/>
      <c r="F151" s="682"/>
      <c r="G151" s="682"/>
      <c r="H151" s="682"/>
      <c r="I151" s="682"/>
      <c r="J151" s="682"/>
      <c r="K151" s="682"/>
      <c r="L151" s="682"/>
      <c r="M151" s="682"/>
      <c r="N151" s="682"/>
      <c r="O151" s="682"/>
      <c r="P151" s="682"/>
      <c r="Q151" s="682"/>
      <c r="R151" s="682"/>
      <c r="S151" s="683"/>
      <c r="T151" s="683"/>
      <c r="U151" s="221"/>
      <c r="V151" s="750"/>
      <c r="W151" s="750"/>
      <c r="X151" s="750"/>
      <c r="Y151" s="750"/>
      <c r="Z151" s="751"/>
      <c r="AA151" s="750"/>
      <c r="AB151" s="221"/>
      <c r="AC151" s="221"/>
      <c r="AD151" s="221"/>
    </row>
    <row r="152" ht="18.75" customHeight="1">
      <c r="A152" s="221"/>
      <c r="B152" s="205"/>
      <c r="C152" s="676"/>
      <c r="D152" s="682"/>
      <c r="E152" s="682"/>
      <c r="F152" s="682"/>
      <c r="G152" s="682"/>
      <c r="H152" s="682"/>
      <c r="I152" s="682"/>
      <c r="J152" s="682"/>
      <c r="K152" s="682"/>
      <c r="L152" s="682"/>
      <c r="M152" s="682"/>
      <c r="N152" s="682"/>
      <c r="O152" s="682"/>
      <c r="P152" s="682"/>
      <c r="Q152" s="682"/>
      <c r="R152" s="682"/>
      <c r="S152" s="683"/>
      <c r="T152" s="683"/>
      <c r="U152" s="221"/>
      <c r="V152" s="750"/>
      <c r="W152" s="750"/>
      <c r="X152" s="750"/>
      <c r="Y152" s="750"/>
      <c r="Z152" s="751"/>
      <c r="AA152" s="750"/>
      <c r="AB152" s="221"/>
      <c r="AC152" s="221"/>
      <c r="AD152" s="221"/>
    </row>
    <row r="153" ht="18.75" customHeight="1">
      <c r="A153" s="221"/>
      <c r="B153" s="205"/>
      <c r="C153" s="676"/>
      <c r="D153" s="682"/>
      <c r="E153" s="682"/>
      <c r="F153" s="682"/>
      <c r="G153" s="682"/>
      <c r="H153" s="682"/>
      <c r="I153" s="682"/>
      <c r="J153" s="682"/>
      <c r="K153" s="682"/>
      <c r="L153" s="682"/>
      <c r="M153" s="682"/>
      <c r="N153" s="682"/>
      <c r="O153" s="682"/>
      <c r="P153" s="682"/>
      <c r="Q153" s="682"/>
      <c r="R153" s="682"/>
      <c r="S153" s="683"/>
      <c r="T153" s="683"/>
      <c r="U153" s="221"/>
      <c r="V153" s="750"/>
      <c r="W153" s="750"/>
      <c r="X153" s="750"/>
      <c r="Y153" s="750"/>
      <c r="Z153" s="751"/>
      <c r="AA153" s="750"/>
      <c r="AB153" s="221"/>
      <c r="AC153" s="221"/>
      <c r="AD153" s="221"/>
    </row>
    <row r="154" ht="18.75" customHeight="1">
      <c r="A154" s="221"/>
      <c r="B154" s="205"/>
      <c r="C154" s="676"/>
      <c r="D154" s="682"/>
      <c r="E154" s="682"/>
      <c r="F154" s="682"/>
      <c r="G154" s="682"/>
      <c r="H154" s="682"/>
      <c r="I154" s="682"/>
      <c r="J154" s="682"/>
      <c r="K154" s="682"/>
      <c r="L154" s="682"/>
      <c r="M154" s="682"/>
      <c r="N154" s="682"/>
      <c r="O154" s="682"/>
      <c r="P154" s="682"/>
      <c r="Q154" s="682"/>
      <c r="R154" s="682"/>
      <c r="S154" s="683"/>
      <c r="T154" s="683"/>
      <c r="U154" s="221"/>
      <c r="V154" s="750"/>
      <c r="W154" s="750"/>
      <c r="X154" s="750"/>
      <c r="Y154" s="750"/>
      <c r="Z154" s="751"/>
      <c r="AA154" s="750"/>
      <c r="AB154" s="221"/>
      <c r="AC154" s="221"/>
      <c r="AD154" s="221"/>
    </row>
    <row r="155" ht="18.75" customHeight="1">
      <c r="A155" s="221"/>
      <c r="B155" s="205"/>
      <c r="C155" s="676"/>
      <c r="D155" s="682"/>
      <c r="E155" s="682"/>
      <c r="F155" s="682"/>
      <c r="G155" s="682"/>
      <c r="H155" s="682"/>
      <c r="I155" s="682"/>
      <c r="J155" s="682"/>
      <c r="K155" s="682"/>
      <c r="L155" s="682"/>
      <c r="M155" s="682"/>
      <c r="N155" s="682"/>
      <c r="O155" s="682"/>
      <c r="P155" s="682"/>
      <c r="Q155" s="682"/>
      <c r="R155" s="682"/>
      <c r="S155" s="683"/>
      <c r="T155" s="683"/>
      <c r="U155" s="221"/>
      <c r="V155" s="750"/>
      <c r="W155" s="750"/>
      <c r="X155" s="750"/>
      <c r="Y155" s="750"/>
      <c r="Z155" s="751"/>
      <c r="AA155" s="750"/>
      <c r="AB155" s="221"/>
      <c r="AC155" s="221"/>
      <c r="AD155" s="221"/>
    </row>
    <row r="156" ht="18.75" customHeight="1">
      <c r="A156" s="221"/>
      <c r="B156" s="205"/>
      <c r="C156" s="676"/>
      <c r="D156" s="682"/>
      <c r="E156" s="682"/>
      <c r="F156" s="682"/>
      <c r="G156" s="682"/>
      <c r="H156" s="682"/>
      <c r="I156" s="682"/>
      <c r="J156" s="682"/>
      <c r="K156" s="682"/>
      <c r="L156" s="682"/>
      <c r="M156" s="682"/>
      <c r="N156" s="682"/>
      <c r="O156" s="682"/>
      <c r="P156" s="682"/>
      <c r="Q156" s="682"/>
      <c r="R156" s="682"/>
      <c r="S156" s="683"/>
      <c r="T156" s="683"/>
      <c r="U156" s="221"/>
      <c r="V156" s="750"/>
      <c r="W156" s="750"/>
      <c r="X156" s="750"/>
      <c r="Y156" s="750"/>
      <c r="Z156" s="751"/>
      <c r="AA156" s="750"/>
      <c r="AB156" s="221"/>
      <c r="AC156" s="221"/>
      <c r="AD156" s="221"/>
    </row>
    <row r="157" ht="18.75" customHeight="1">
      <c r="A157" s="221"/>
      <c r="B157" s="205"/>
      <c r="C157" s="676"/>
      <c r="D157" s="682"/>
      <c r="E157" s="682"/>
      <c r="F157" s="682"/>
      <c r="G157" s="682"/>
      <c r="H157" s="682"/>
      <c r="I157" s="682"/>
      <c r="J157" s="682"/>
      <c r="K157" s="682"/>
      <c r="L157" s="682"/>
      <c r="M157" s="682"/>
      <c r="N157" s="682"/>
      <c r="O157" s="682"/>
      <c r="P157" s="682"/>
      <c r="Q157" s="682"/>
      <c r="R157" s="682"/>
      <c r="S157" s="683"/>
      <c r="T157" s="683"/>
      <c r="U157" s="221"/>
      <c r="V157" s="750"/>
      <c r="W157" s="750"/>
      <c r="X157" s="750"/>
      <c r="Y157" s="750"/>
      <c r="Z157" s="751"/>
      <c r="AA157" s="750"/>
      <c r="AB157" s="221"/>
      <c r="AC157" s="221"/>
      <c r="AD157" s="221"/>
    </row>
    <row r="158" ht="18.75" customHeight="1">
      <c r="A158" s="221"/>
      <c r="B158" s="205"/>
      <c r="C158" s="676"/>
      <c r="D158" s="682"/>
      <c r="E158" s="682"/>
      <c r="F158" s="682"/>
      <c r="G158" s="682"/>
      <c r="H158" s="682"/>
      <c r="I158" s="682"/>
      <c r="J158" s="682"/>
      <c r="K158" s="682"/>
      <c r="L158" s="682"/>
      <c r="M158" s="682"/>
      <c r="N158" s="682"/>
      <c r="O158" s="682"/>
      <c r="P158" s="682"/>
      <c r="Q158" s="682"/>
      <c r="R158" s="682"/>
      <c r="S158" s="683"/>
      <c r="T158" s="683"/>
      <c r="U158" s="221"/>
      <c r="V158" s="750"/>
      <c r="W158" s="750"/>
      <c r="X158" s="750"/>
      <c r="Y158" s="750"/>
      <c r="Z158" s="751"/>
      <c r="AA158" s="750"/>
      <c r="AB158" s="221"/>
      <c r="AC158" s="221"/>
      <c r="AD158" s="221"/>
    </row>
    <row r="159" ht="18.75" customHeight="1">
      <c r="A159" s="221"/>
      <c r="B159" s="205"/>
      <c r="C159" s="676"/>
      <c r="D159" s="682"/>
      <c r="E159" s="682"/>
      <c r="F159" s="682"/>
      <c r="G159" s="682"/>
      <c r="H159" s="682"/>
      <c r="I159" s="682"/>
      <c r="J159" s="682"/>
      <c r="K159" s="682"/>
      <c r="L159" s="682"/>
      <c r="M159" s="682"/>
      <c r="N159" s="682"/>
      <c r="O159" s="682"/>
      <c r="P159" s="682"/>
      <c r="Q159" s="682"/>
      <c r="R159" s="682"/>
      <c r="S159" s="683"/>
      <c r="T159" s="683"/>
      <c r="U159" s="221"/>
      <c r="V159" s="750"/>
      <c r="W159" s="750"/>
      <c r="X159" s="750"/>
      <c r="Y159" s="750"/>
      <c r="Z159" s="751"/>
      <c r="AA159" s="750"/>
      <c r="AB159" s="221"/>
      <c r="AC159" s="221"/>
      <c r="AD159" s="221"/>
    </row>
    <row r="160" ht="18.75" customHeight="1">
      <c r="A160" s="221"/>
      <c r="B160" s="205"/>
      <c r="C160" s="676"/>
      <c r="D160" s="682"/>
      <c r="E160" s="682"/>
      <c r="F160" s="682"/>
      <c r="G160" s="682"/>
      <c r="H160" s="682"/>
      <c r="I160" s="682"/>
      <c r="J160" s="682"/>
      <c r="K160" s="682"/>
      <c r="L160" s="682"/>
      <c r="M160" s="682"/>
      <c r="N160" s="682"/>
      <c r="O160" s="682"/>
      <c r="P160" s="682"/>
      <c r="Q160" s="682"/>
      <c r="R160" s="682"/>
      <c r="S160" s="683"/>
      <c r="T160" s="683"/>
      <c r="U160" s="221"/>
      <c r="V160" s="750"/>
      <c r="W160" s="750"/>
      <c r="X160" s="750"/>
      <c r="Y160" s="750"/>
      <c r="Z160" s="751"/>
      <c r="AA160" s="750"/>
      <c r="AB160" s="221"/>
      <c r="AC160" s="221"/>
      <c r="AD160" s="221"/>
    </row>
    <row r="161" ht="18.75" customHeight="1">
      <c r="A161" s="221"/>
      <c r="B161" s="205"/>
      <c r="C161" s="676"/>
      <c r="D161" s="682"/>
      <c r="E161" s="682"/>
      <c r="F161" s="682"/>
      <c r="G161" s="682"/>
      <c r="H161" s="682"/>
      <c r="I161" s="682"/>
      <c r="J161" s="682"/>
      <c r="K161" s="682"/>
      <c r="L161" s="682"/>
      <c r="M161" s="682"/>
      <c r="N161" s="682"/>
      <c r="O161" s="682"/>
      <c r="P161" s="682"/>
      <c r="Q161" s="682"/>
      <c r="R161" s="682"/>
      <c r="S161" s="683"/>
      <c r="T161" s="683"/>
      <c r="U161" s="221"/>
      <c r="V161" s="750"/>
      <c r="W161" s="750"/>
      <c r="X161" s="750"/>
      <c r="Y161" s="750"/>
      <c r="Z161" s="751"/>
      <c r="AA161" s="750"/>
      <c r="AB161" s="221"/>
      <c r="AC161" s="221"/>
      <c r="AD161" s="221"/>
    </row>
    <row r="162" ht="18.75" customHeight="1">
      <c r="A162" s="221"/>
      <c r="B162" s="205"/>
      <c r="C162" s="676"/>
      <c r="D162" s="682"/>
      <c r="E162" s="682"/>
      <c r="F162" s="682"/>
      <c r="G162" s="682"/>
      <c r="H162" s="682"/>
      <c r="I162" s="682"/>
      <c r="J162" s="682"/>
      <c r="K162" s="682"/>
      <c r="L162" s="682"/>
      <c r="M162" s="682"/>
      <c r="N162" s="682"/>
      <c r="O162" s="682"/>
      <c r="P162" s="682"/>
      <c r="Q162" s="682"/>
      <c r="R162" s="682"/>
      <c r="S162" s="683"/>
      <c r="T162" s="683"/>
      <c r="U162" s="221"/>
      <c r="V162" s="750"/>
      <c r="W162" s="750"/>
      <c r="X162" s="750"/>
      <c r="Y162" s="750"/>
      <c r="Z162" s="751"/>
      <c r="AA162" s="750"/>
      <c r="AB162" s="221"/>
      <c r="AC162" s="221"/>
      <c r="AD162" s="221"/>
    </row>
    <row r="163" ht="18.75" customHeight="1">
      <c r="A163" s="221"/>
      <c r="B163" s="205"/>
      <c r="C163" s="676"/>
      <c r="D163" s="682"/>
      <c r="E163" s="682"/>
      <c r="F163" s="682"/>
      <c r="G163" s="682"/>
      <c r="H163" s="682"/>
      <c r="I163" s="682"/>
      <c r="J163" s="682"/>
      <c r="K163" s="682"/>
      <c r="L163" s="682"/>
      <c r="M163" s="682"/>
      <c r="N163" s="682"/>
      <c r="O163" s="682"/>
      <c r="P163" s="682"/>
      <c r="Q163" s="682"/>
      <c r="R163" s="682"/>
      <c r="S163" s="683"/>
      <c r="T163" s="683"/>
      <c r="U163" s="221"/>
      <c r="V163" s="750"/>
      <c r="W163" s="750"/>
      <c r="X163" s="750"/>
      <c r="Y163" s="750"/>
      <c r="Z163" s="751"/>
      <c r="AA163" s="750"/>
      <c r="AB163" s="221"/>
      <c r="AC163" s="221"/>
      <c r="AD163" s="221"/>
    </row>
    <row r="164" ht="18.75" customHeight="1">
      <c r="A164" s="221"/>
      <c r="B164" s="205"/>
      <c r="C164" s="676"/>
      <c r="D164" s="682"/>
      <c r="E164" s="682"/>
      <c r="F164" s="682"/>
      <c r="G164" s="682"/>
      <c r="H164" s="682"/>
      <c r="I164" s="682"/>
      <c r="J164" s="682"/>
      <c r="K164" s="682"/>
      <c r="L164" s="682"/>
      <c r="M164" s="682"/>
      <c r="N164" s="682"/>
      <c r="O164" s="682"/>
      <c r="P164" s="682"/>
      <c r="Q164" s="682"/>
      <c r="R164" s="682"/>
      <c r="S164" s="683"/>
      <c r="T164" s="683"/>
      <c r="U164" s="221"/>
      <c r="V164" s="750"/>
      <c r="W164" s="750"/>
      <c r="X164" s="750"/>
      <c r="Y164" s="750"/>
      <c r="Z164" s="751"/>
      <c r="AA164" s="750"/>
      <c r="AB164" s="221"/>
      <c r="AC164" s="221"/>
      <c r="AD164" s="221"/>
    </row>
    <row r="165" ht="18.75" customHeight="1">
      <c r="A165" s="221"/>
      <c r="B165" s="205"/>
      <c r="C165" s="676"/>
      <c r="D165" s="682"/>
      <c r="E165" s="682"/>
      <c r="F165" s="682"/>
      <c r="G165" s="682"/>
      <c r="H165" s="682"/>
      <c r="I165" s="682"/>
      <c r="J165" s="682"/>
      <c r="K165" s="682"/>
      <c r="L165" s="682"/>
      <c r="M165" s="682"/>
      <c r="N165" s="682"/>
      <c r="O165" s="682"/>
      <c r="P165" s="682"/>
      <c r="Q165" s="682"/>
      <c r="R165" s="682"/>
      <c r="S165" s="683"/>
      <c r="T165" s="683"/>
      <c r="U165" s="221"/>
      <c r="V165" s="750"/>
      <c r="W165" s="750"/>
      <c r="X165" s="750"/>
      <c r="Y165" s="750"/>
      <c r="Z165" s="751"/>
      <c r="AA165" s="750"/>
      <c r="AB165" s="221"/>
      <c r="AC165" s="221"/>
      <c r="AD165" s="221"/>
    </row>
    <row r="166" ht="18.75" customHeight="1">
      <c r="A166" s="221"/>
      <c r="B166" s="205"/>
      <c r="C166" s="676"/>
      <c r="D166" s="682"/>
      <c r="E166" s="682"/>
      <c r="F166" s="682"/>
      <c r="G166" s="682"/>
      <c r="H166" s="682"/>
      <c r="I166" s="682"/>
      <c r="J166" s="682"/>
      <c r="K166" s="682"/>
      <c r="L166" s="682"/>
      <c r="M166" s="682"/>
      <c r="N166" s="682"/>
      <c r="O166" s="682"/>
      <c r="P166" s="682"/>
      <c r="Q166" s="682"/>
      <c r="R166" s="682"/>
      <c r="S166" s="683"/>
      <c r="T166" s="683"/>
      <c r="U166" s="221"/>
      <c r="V166" s="750"/>
      <c r="W166" s="750"/>
      <c r="X166" s="750"/>
      <c r="Y166" s="750"/>
      <c r="Z166" s="751"/>
      <c r="AA166" s="750"/>
      <c r="AB166" s="221"/>
      <c r="AC166" s="221"/>
      <c r="AD166" s="221"/>
    </row>
    <row r="167" ht="18.75" customHeight="1">
      <c r="A167" s="221"/>
      <c r="B167" s="205"/>
      <c r="C167" s="676"/>
      <c r="D167" s="682"/>
      <c r="E167" s="682"/>
      <c r="F167" s="682"/>
      <c r="G167" s="682"/>
      <c r="H167" s="682"/>
      <c r="I167" s="682"/>
      <c r="J167" s="682"/>
      <c r="K167" s="682"/>
      <c r="L167" s="682"/>
      <c r="M167" s="682"/>
      <c r="N167" s="682"/>
      <c r="O167" s="682"/>
      <c r="P167" s="682"/>
      <c r="Q167" s="682"/>
      <c r="R167" s="682"/>
      <c r="S167" s="683"/>
      <c r="T167" s="683"/>
      <c r="U167" s="221"/>
      <c r="V167" s="750"/>
      <c r="W167" s="750"/>
      <c r="X167" s="750"/>
      <c r="Y167" s="750"/>
      <c r="Z167" s="751"/>
      <c r="AA167" s="750"/>
      <c r="AB167" s="221"/>
      <c r="AC167" s="221"/>
      <c r="AD167" s="221"/>
    </row>
    <row r="168" ht="18.75" customHeight="1">
      <c r="A168" s="221"/>
      <c r="B168" s="205"/>
      <c r="C168" s="676"/>
      <c r="D168" s="682"/>
      <c r="E168" s="682"/>
      <c r="F168" s="682"/>
      <c r="G168" s="682"/>
      <c r="H168" s="682"/>
      <c r="I168" s="682"/>
      <c r="J168" s="682"/>
      <c r="K168" s="682"/>
      <c r="L168" s="682"/>
      <c r="M168" s="682"/>
      <c r="N168" s="682"/>
      <c r="O168" s="682"/>
      <c r="P168" s="682"/>
      <c r="Q168" s="682"/>
      <c r="R168" s="682"/>
      <c r="S168" s="683"/>
      <c r="T168" s="683"/>
      <c r="U168" s="221"/>
      <c r="V168" s="750"/>
      <c r="W168" s="750"/>
      <c r="X168" s="750"/>
      <c r="Y168" s="750"/>
      <c r="Z168" s="751"/>
      <c r="AA168" s="750"/>
      <c r="AB168" s="221"/>
      <c r="AC168" s="221"/>
      <c r="AD168" s="221"/>
    </row>
    <row r="169" ht="18.75" customHeight="1">
      <c r="A169" s="221"/>
      <c r="B169" s="205"/>
      <c r="C169" s="676"/>
      <c r="D169" s="682"/>
      <c r="E169" s="682"/>
      <c r="F169" s="682"/>
      <c r="G169" s="682"/>
      <c r="H169" s="682"/>
      <c r="I169" s="682"/>
      <c r="J169" s="682"/>
      <c r="K169" s="682"/>
      <c r="L169" s="682"/>
      <c r="M169" s="682"/>
      <c r="N169" s="682"/>
      <c r="O169" s="682"/>
      <c r="P169" s="682"/>
      <c r="Q169" s="682"/>
      <c r="R169" s="682"/>
      <c r="S169" s="683"/>
      <c r="T169" s="683"/>
      <c r="U169" s="221"/>
      <c r="V169" s="750"/>
      <c r="W169" s="750"/>
      <c r="X169" s="750"/>
      <c r="Y169" s="750"/>
      <c r="Z169" s="751"/>
      <c r="AA169" s="750"/>
      <c r="AB169" s="221"/>
      <c r="AC169" s="221"/>
      <c r="AD169" s="221"/>
    </row>
    <row r="170" ht="18.75" customHeight="1">
      <c r="A170" s="221"/>
      <c r="B170" s="205"/>
      <c r="C170" s="676"/>
      <c r="D170" s="682"/>
      <c r="E170" s="682"/>
      <c r="F170" s="682"/>
      <c r="G170" s="682"/>
      <c r="H170" s="682"/>
      <c r="I170" s="682"/>
      <c r="J170" s="682"/>
      <c r="K170" s="682"/>
      <c r="L170" s="682"/>
      <c r="M170" s="682"/>
      <c r="N170" s="682"/>
      <c r="O170" s="682"/>
      <c r="P170" s="682"/>
      <c r="Q170" s="682"/>
      <c r="R170" s="682"/>
      <c r="S170" s="683"/>
      <c r="T170" s="683"/>
      <c r="U170" s="221"/>
      <c r="V170" s="750"/>
      <c r="W170" s="750"/>
      <c r="X170" s="750"/>
      <c r="Y170" s="750"/>
      <c r="Z170" s="751"/>
      <c r="AA170" s="750"/>
      <c r="AB170" s="221"/>
      <c r="AC170" s="221"/>
      <c r="AD170" s="221"/>
    </row>
    <row r="171" ht="18.75" customHeight="1">
      <c r="A171" s="221"/>
      <c r="B171" s="205"/>
      <c r="C171" s="676"/>
      <c r="D171" s="682"/>
      <c r="E171" s="682"/>
      <c r="F171" s="682"/>
      <c r="G171" s="682"/>
      <c r="H171" s="682"/>
      <c r="I171" s="682"/>
      <c r="J171" s="682"/>
      <c r="K171" s="682"/>
      <c r="L171" s="682"/>
      <c r="M171" s="682"/>
      <c r="N171" s="682"/>
      <c r="O171" s="682"/>
      <c r="P171" s="682"/>
      <c r="Q171" s="682"/>
      <c r="R171" s="682"/>
      <c r="S171" s="683"/>
      <c r="T171" s="683"/>
      <c r="U171" s="221"/>
      <c r="V171" s="750"/>
      <c r="W171" s="750"/>
      <c r="X171" s="750"/>
      <c r="Y171" s="750"/>
      <c r="Z171" s="751"/>
      <c r="AA171" s="750"/>
      <c r="AB171" s="221"/>
      <c r="AC171" s="221"/>
      <c r="AD171" s="221"/>
    </row>
    <row r="172" ht="18.75" customHeight="1">
      <c r="A172" s="221"/>
      <c r="B172" s="205"/>
      <c r="C172" s="676"/>
      <c r="D172" s="682"/>
      <c r="E172" s="682"/>
      <c r="F172" s="682"/>
      <c r="G172" s="682"/>
      <c r="H172" s="682"/>
      <c r="I172" s="682"/>
      <c r="J172" s="682"/>
      <c r="K172" s="682"/>
      <c r="L172" s="682"/>
      <c r="M172" s="682"/>
      <c r="N172" s="682"/>
      <c r="O172" s="682"/>
      <c r="P172" s="682"/>
      <c r="Q172" s="682"/>
      <c r="R172" s="682"/>
      <c r="S172" s="683"/>
      <c r="T172" s="683"/>
      <c r="U172" s="221"/>
      <c r="V172" s="750"/>
      <c r="W172" s="750"/>
      <c r="X172" s="750"/>
      <c r="Y172" s="750"/>
      <c r="Z172" s="751"/>
      <c r="AA172" s="750"/>
      <c r="AB172" s="221"/>
      <c r="AC172" s="221"/>
      <c r="AD172" s="221"/>
    </row>
    <row r="173" ht="18.75" customHeight="1">
      <c r="A173" s="221"/>
      <c r="B173" s="205"/>
      <c r="C173" s="676"/>
      <c r="D173" s="682"/>
      <c r="E173" s="682"/>
      <c r="F173" s="682"/>
      <c r="G173" s="682"/>
      <c r="H173" s="682"/>
      <c r="I173" s="682"/>
      <c r="J173" s="682"/>
      <c r="K173" s="682"/>
      <c r="L173" s="682"/>
      <c r="M173" s="682"/>
      <c r="N173" s="682"/>
      <c r="O173" s="682"/>
      <c r="P173" s="682"/>
      <c r="Q173" s="682"/>
      <c r="R173" s="682"/>
      <c r="S173" s="683"/>
      <c r="T173" s="683"/>
      <c r="U173" s="221"/>
      <c r="V173" s="750"/>
      <c r="W173" s="750"/>
      <c r="X173" s="750"/>
      <c r="Y173" s="750"/>
      <c r="Z173" s="751"/>
      <c r="AA173" s="750"/>
      <c r="AB173" s="221"/>
      <c r="AC173" s="221"/>
      <c r="AD173" s="221"/>
    </row>
    <row r="174" ht="18.75" customHeight="1">
      <c r="A174" s="221"/>
      <c r="B174" s="205"/>
      <c r="C174" s="676"/>
      <c r="D174" s="682"/>
      <c r="E174" s="682"/>
      <c r="F174" s="682"/>
      <c r="G174" s="682"/>
      <c r="H174" s="682"/>
      <c r="I174" s="682"/>
      <c r="J174" s="682"/>
      <c r="K174" s="682"/>
      <c r="L174" s="682"/>
      <c r="M174" s="682"/>
      <c r="N174" s="682"/>
      <c r="O174" s="682"/>
      <c r="P174" s="682"/>
      <c r="Q174" s="682"/>
      <c r="R174" s="682"/>
      <c r="S174" s="683"/>
      <c r="T174" s="683"/>
      <c r="U174" s="221"/>
      <c r="V174" s="750"/>
      <c r="W174" s="750"/>
      <c r="X174" s="750"/>
      <c r="Y174" s="750"/>
      <c r="Z174" s="751"/>
      <c r="AA174" s="750"/>
      <c r="AB174" s="221"/>
      <c r="AC174" s="221"/>
      <c r="AD174" s="221"/>
    </row>
    <row r="175" ht="18.75" customHeight="1">
      <c r="A175" s="221"/>
      <c r="B175" s="205"/>
      <c r="C175" s="676"/>
      <c r="D175" s="682"/>
      <c r="E175" s="682"/>
      <c r="F175" s="682"/>
      <c r="G175" s="682"/>
      <c r="H175" s="682"/>
      <c r="I175" s="682"/>
      <c r="J175" s="682"/>
      <c r="K175" s="682"/>
      <c r="L175" s="682"/>
      <c r="M175" s="682"/>
      <c r="N175" s="682"/>
      <c r="O175" s="682"/>
      <c r="P175" s="682"/>
      <c r="Q175" s="682"/>
      <c r="R175" s="682"/>
      <c r="S175" s="683"/>
      <c r="T175" s="683"/>
      <c r="U175" s="221"/>
      <c r="V175" s="750"/>
      <c r="W175" s="750"/>
      <c r="X175" s="750"/>
      <c r="Y175" s="750"/>
      <c r="Z175" s="751"/>
      <c r="AA175" s="750"/>
      <c r="AB175" s="221"/>
      <c r="AC175" s="221"/>
      <c r="AD175" s="221"/>
    </row>
    <row r="176" ht="18.75" customHeight="1">
      <c r="A176" s="221"/>
      <c r="B176" s="205"/>
      <c r="C176" s="676"/>
      <c r="D176" s="682"/>
      <c r="E176" s="682"/>
      <c r="F176" s="682"/>
      <c r="G176" s="682"/>
      <c r="H176" s="682"/>
      <c r="I176" s="682"/>
      <c r="J176" s="682"/>
      <c r="K176" s="682"/>
      <c r="L176" s="682"/>
      <c r="M176" s="682"/>
      <c r="N176" s="682"/>
      <c r="O176" s="682"/>
      <c r="P176" s="682"/>
      <c r="Q176" s="682"/>
      <c r="R176" s="682"/>
      <c r="S176" s="683"/>
      <c r="T176" s="683"/>
      <c r="U176" s="221"/>
      <c r="V176" s="750"/>
      <c r="W176" s="750"/>
      <c r="X176" s="750"/>
      <c r="Y176" s="750"/>
      <c r="Z176" s="751"/>
      <c r="AA176" s="750"/>
      <c r="AB176" s="221"/>
      <c r="AC176" s="221"/>
      <c r="AD176" s="221"/>
    </row>
    <row r="177" ht="18.75" customHeight="1">
      <c r="A177" s="221"/>
      <c r="B177" s="205"/>
      <c r="C177" s="676"/>
      <c r="D177" s="682"/>
      <c r="E177" s="682"/>
      <c r="F177" s="682"/>
      <c r="G177" s="682"/>
      <c r="H177" s="682"/>
      <c r="I177" s="682"/>
      <c r="J177" s="682"/>
      <c r="K177" s="682"/>
      <c r="L177" s="682"/>
      <c r="M177" s="682"/>
      <c r="N177" s="682"/>
      <c r="O177" s="682"/>
      <c r="P177" s="682"/>
      <c r="Q177" s="682"/>
      <c r="R177" s="682"/>
      <c r="S177" s="683"/>
      <c r="T177" s="683"/>
      <c r="U177" s="221"/>
      <c r="V177" s="750"/>
      <c r="W177" s="750"/>
      <c r="X177" s="750"/>
      <c r="Y177" s="750"/>
      <c r="Z177" s="751"/>
      <c r="AA177" s="750"/>
      <c r="AB177" s="221"/>
      <c r="AC177" s="221"/>
      <c r="AD177" s="221"/>
    </row>
    <row r="178" ht="18.75" customHeight="1">
      <c r="A178" s="221"/>
      <c r="B178" s="205"/>
      <c r="C178" s="676"/>
      <c r="D178" s="682"/>
      <c r="E178" s="682"/>
      <c r="F178" s="682"/>
      <c r="G178" s="682"/>
      <c r="H178" s="682"/>
      <c r="I178" s="682"/>
      <c r="J178" s="682"/>
      <c r="K178" s="682"/>
      <c r="L178" s="682"/>
      <c r="M178" s="682"/>
      <c r="N178" s="682"/>
      <c r="O178" s="682"/>
      <c r="P178" s="682"/>
      <c r="Q178" s="682"/>
      <c r="R178" s="682"/>
      <c r="S178" s="683"/>
      <c r="T178" s="683"/>
      <c r="U178" s="221"/>
      <c r="V178" s="750"/>
      <c r="W178" s="750"/>
      <c r="X178" s="750"/>
      <c r="Y178" s="750"/>
      <c r="Z178" s="751"/>
      <c r="AA178" s="750"/>
      <c r="AB178" s="221"/>
      <c r="AC178" s="221"/>
      <c r="AD178" s="221"/>
    </row>
    <row r="179" ht="18.75" customHeight="1">
      <c r="A179" s="221"/>
      <c r="B179" s="205"/>
      <c r="C179" s="676"/>
      <c r="D179" s="682"/>
      <c r="E179" s="682"/>
      <c r="F179" s="682"/>
      <c r="G179" s="682"/>
      <c r="H179" s="682"/>
      <c r="I179" s="682"/>
      <c r="J179" s="682"/>
      <c r="K179" s="682"/>
      <c r="L179" s="682"/>
      <c r="M179" s="682"/>
      <c r="N179" s="682"/>
      <c r="O179" s="682"/>
      <c r="P179" s="682"/>
      <c r="Q179" s="682"/>
      <c r="R179" s="682"/>
      <c r="S179" s="683"/>
      <c r="T179" s="683"/>
      <c r="U179" s="221"/>
      <c r="V179" s="750"/>
      <c r="W179" s="750"/>
      <c r="X179" s="750"/>
      <c r="Y179" s="750"/>
      <c r="Z179" s="751"/>
      <c r="AA179" s="750"/>
      <c r="AB179" s="221"/>
      <c r="AC179" s="221"/>
      <c r="AD179" s="221"/>
    </row>
    <row r="180" ht="18.75" customHeight="1">
      <c r="A180" s="221"/>
      <c r="B180" s="205"/>
      <c r="C180" s="676"/>
      <c r="D180" s="682"/>
      <c r="E180" s="682"/>
      <c r="F180" s="682"/>
      <c r="G180" s="682"/>
      <c r="H180" s="682"/>
      <c r="I180" s="682"/>
      <c r="J180" s="682"/>
      <c r="K180" s="682"/>
      <c r="L180" s="682"/>
      <c r="M180" s="682"/>
      <c r="N180" s="682"/>
      <c r="O180" s="682"/>
      <c r="P180" s="682"/>
      <c r="Q180" s="682"/>
      <c r="R180" s="682"/>
      <c r="S180" s="683"/>
      <c r="T180" s="683"/>
      <c r="U180" s="221"/>
      <c r="V180" s="750"/>
      <c r="W180" s="750"/>
      <c r="X180" s="750"/>
      <c r="Y180" s="750"/>
      <c r="Z180" s="751"/>
      <c r="AA180" s="750"/>
      <c r="AB180" s="221"/>
      <c r="AC180" s="221"/>
      <c r="AD180" s="221"/>
    </row>
    <row r="181" ht="18.75" customHeight="1">
      <c r="A181" s="221"/>
      <c r="B181" s="205"/>
      <c r="C181" s="676"/>
      <c r="D181" s="682"/>
      <c r="E181" s="682"/>
      <c r="F181" s="682"/>
      <c r="G181" s="682"/>
      <c r="H181" s="682"/>
      <c r="I181" s="682"/>
      <c r="J181" s="682"/>
      <c r="K181" s="682"/>
      <c r="L181" s="682"/>
      <c r="M181" s="682"/>
      <c r="N181" s="682"/>
      <c r="O181" s="682"/>
      <c r="P181" s="682"/>
      <c r="Q181" s="682"/>
      <c r="R181" s="682"/>
      <c r="S181" s="683"/>
      <c r="T181" s="683"/>
      <c r="U181" s="221"/>
      <c r="V181" s="750"/>
      <c r="W181" s="750"/>
      <c r="X181" s="750"/>
      <c r="Y181" s="750"/>
      <c r="Z181" s="751"/>
      <c r="AA181" s="750"/>
      <c r="AB181" s="221"/>
      <c r="AC181" s="221"/>
      <c r="AD181" s="221"/>
    </row>
    <row r="182" ht="18.75" customHeight="1">
      <c r="A182" s="221"/>
      <c r="B182" s="205"/>
      <c r="C182" s="676"/>
      <c r="D182" s="682"/>
      <c r="E182" s="682"/>
      <c r="F182" s="682"/>
      <c r="G182" s="682"/>
      <c r="H182" s="682"/>
      <c r="I182" s="682"/>
      <c r="J182" s="682"/>
      <c r="K182" s="682"/>
      <c r="L182" s="682"/>
      <c r="M182" s="682"/>
      <c r="N182" s="682"/>
      <c r="O182" s="682"/>
      <c r="P182" s="682"/>
      <c r="Q182" s="682"/>
      <c r="R182" s="682"/>
      <c r="S182" s="683"/>
      <c r="T182" s="683"/>
      <c r="U182" s="221"/>
      <c r="V182" s="750"/>
      <c r="W182" s="750"/>
      <c r="X182" s="750"/>
      <c r="Y182" s="750"/>
      <c r="Z182" s="751"/>
      <c r="AA182" s="750"/>
      <c r="AB182" s="221"/>
      <c r="AC182" s="221"/>
      <c r="AD182" s="221"/>
    </row>
    <row r="183" ht="18.75" customHeight="1">
      <c r="A183" s="221"/>
      <c r="B183" s="205"/>
      <c r="C183" s="676"/>
      <c r="D183" s="682"/>
      <c r="E183" s="682"/>
      <c r="F183" s="682"/>
      <c r="G183" s="682"/>
      <c r="H183" s="682"/>
      <c r="I183" s="682"/>
      <c r="J183" s="682"/>
      <c r="K183" s="682"/>
      <c r="L183" s="682"/>
      <c r="M183" s="682"/>
      <c r="N183" s="682"/>
      <c r="O183" s="682"/>
      <c r="P183" s="682"/>
      <c r="Q183" s="682"/>
      <c r="R183" s="682"/>
      <c r="S183" s="683"/>
      <c r="T183" s="683"/>
      <c r="U183" s="221"/>
      <c r="V183" s="750"/>
      <c r="W183" s="750"/>
      <c r="X183" s="750"/>
      <c r="Y183" s="750"/>
      <c r="Z183" s="751"/>
      <c r="AA183" s="750"/>
      <c r="AB183" s="221"/>
      <c r="AC183" s="221"/>
      <c r="AD183" s="221"/>
    </row>
    <row r="184" ht="18.75" customHeight="1">
      <c r="A184" s="221"/>
      <c r="B184" s="205"/>
      <c r="C184" s="676"/>
      <c r="D184" s="682"/>
      <c r="E184" s="682"/>
      <c r="F184" s="682"/>
      <c r="G184" s="682"/>
      <c r="H184" s="682"/>
      <c r="I184" s="682"/>
      <c r="J184" s="682"/>
      <c r="K184" s="682"/>
      <c r="L184" s="682"/>
      <c r="M184" s="682"/>
      <c r="N184" s="682"/>
      <c r="O184" s="682"/>
      <c r="P184" s="682"/>
      <c r="Q184" s="682"/>
      <c r="R184" s="682"/>
      <c r="S184" s="683"/>
      <c r="T184" s="683"/>
      <c r="U184" s="221"/>
      <c r="V184" s="750"/>
      <c r="W184" s="750"/>
      <c r="X184" s="750"/>
      <c r="Y184" s="750"/>
      <c r="Z184" s="751"/>
      <c r="AA184" s="750"/>
      <c r="AB184" s="221"/>
      <c r="AC184" s="221"/>
      <c r="AD184" s="221"/>
    </row>
    <row r="185" ht="18.75" customHeight="1">
      <c r="A185" s="221"/>
      <c r="B185" s="205"/>
      <c r="C185" s="676"/>
      <c r="D185" s="682"/>
      <c r="E185" s="682"/>
      <c r="F185" s="682"/>
      <c r="G185" s="682"/>
      <c r="H185" s="682"/>
      <c r="I185" s="682"/>
      <c r="J185" s="682"/>
      <c r="K185" s="682"/>
      <c r="L185" s="682"/>
      <c r="M185" s="682"/>
      <c r="N185" s="682"/>
      <c r="O185" s="682"/>
      <c r="P185" s="682"/>
      <c r="Q185" s="682"/>
      <c r="R185" s="682"/>
      <c r="S185" s="683"/>
      <c r="T185" s="683"/>
      <c r="U185" s="221"/>
      <c r="V185" s="750"/>
      <c r="W185" s="750"/>
      <c r="X185" s="750"/>
      <c r="Y185" s="750"/>
      <c r="Z185" s="751"/>
      <c r="AA185" s="750"/>
      <c r="AB185" s="221"/>
      <c r="AC185" s="221"/>
      <c r="AD185" s="221"/>
    </row>
    <row r="186" ht="18.75" customHeight="1">
      <c r="A186" s="221"/>
      <c r="B186" s="205"/>
      <c r="C186" s="676"/>
      <c r="D186" s="682"/>
      <c r="E186" s="682"/>
      <c r="F186" s="682"/>
      <c r="G186" s="682"/>
      <c r="H186" s="682"/>
      <c r="I186" s="682"/>
      <c r="J186" s="682"/>
      <c r="K186" s="682"/>
      <c r="L186" s="682"/>
      <c r="M186" s="682"/>
      <c r="N186" s="682"/>
      <c r="O186" s="682"/>
      <c r="P186" s="682"/>
      <c r="Q186" s="682"/>
      <c r="R186" s="682"/>
      <c r="S186" s="683"/>
      <c r="T186" s="683"/>
      <c r="U186" s="221"/>
      <c r="V186" s="750"/>
      <c r="W186" s="750"/>
      <c r="X186" s="750"/>
      <c r="Y186" s="750"/>
      <c r="Z186" s="751"/>
      <c r="AA186" s="750"/>
      <c r="AB186" s="221"/>
      <c r="AC186" s="221"/>
      <c r="AD186" s="221"/>
    </row>
    <row r="187" ht="18.75" customHeight="1">
      <c r="A187" s="221"/>
      <c r="B187" s="205"/>
      <c r="C187" s="676"/>
      <c r="D187" s="682"/>
      <c r="E187" s="682"/>
      <c r="F187" s="682"/>
      <c r="G187" s="682"/>
      <c r="H187" s="682"/>
      <c r="I187" s="682"/>
      <c r="J187" s="682"/>
      <c r="K187" s="682"/>
      <c r="L187" s="682"/>
      <c r="M187" s="682"/>
      <c r="N187" s="682"/>
      <c r="O187" s="682"/>
      <c r="P187" s="682"/>
      <c r="Q187" s="682"/>
      <c r="R187" s="682"/>
      <c r="S187" s="683"/>
      <c r="T187" s="683"/>
      <c r="U187" s="221"/>
      <c r="V187" s="750"/>
      <c r="W187" s="750"/>
      <c r="X187" s="750"/>
      <c r="Y187" s="750"/>
      <c r="Z187" s="751"/>
      <c r="AA187" s="750"/>
      <c r="AB187" s="221"/>
      <c r="AC187" s="221"/>
      <c r="AD187" s="221"/>
    </row>
    <row r="188" ht="18.75" customHeight="1">
      <c r="A188" s="221"/>
      <c r="B188" s="205"/>
      <c r="C188" s="676"/>
      <c r="D188" s="682"/>
      <c r="E188" s="682"/>
      <c r="F188" s="682"/>
      <c r="G188" s="682"/>
      <c r="H188" s="682"/>
      <c r="I188" s="682"/>
      <c r="J188" s="682"/>
      <c r="K188" s="682"/>
      <c r="L188" s="682"/>
      <c r="M188" s="682"/>
      <c r="N188" s="682"/>
      <c r="O188" s="682"/>
      <c r="P188" s="682"/>
      <c r="Q188" s="682"/>
      <c r="R188" s="682"/>
      <c r="S188" s="683"/>
      <c r="T188" s="683"/>
      <c r="U188" s="221"/>
      <c r="V188" s="750"/>
      <c r="W188" s="750"/>
      <c r="X188" s="750"/>
      <c r="Y188" s="750"/>
      <c r="Z188" s="751"/>
      <c r="AA188" s="750"/>
      <c r="AB188" s="221"/>
      <c r="AC188" s="221"/>
      <c r="AD188" s="221"/>
    </row>
    <row r="189" ht="18.75" customHeight="1">
      <c r="A189" s="221"/>
      <c r="B189" s="205"/>
      <c r="C189" s="676"/>
      <c r="D189" s="682"/>
      <c r="E189" s="682"/>
      <c r="F189" s="682"/>
      <c r="G189" s="682"/>
      <c r="H189" s="682"/>
      <c r="I189" s="682"/>
      <c r="J189" s="682"/>
      <c r="K189" s="682"/>
      <c r="L189" s="682"/>
      <c r="M189" s="682"/>
      <c r="N189" s="682"/>
      <c r="O189" s="682"/>
      <c r="P189" s="682"/>
      <c r="Q189" s="682"/>
      <c r="R189" s="682"/>
      <c r="S189" s="683"/>
      <c r="T189" s="683"/>
      <c r="U189" s="221"/>
      <c r="V189" s="750"/>
      <c r="W189" s="750"/>
      <c r="X189" s="750"/>
      <c r="Y189" s="750"/>
      <c r="Z189" s="751"/>
      <c r="AA189" s="750"/>
      <c r="AB189" s="221"/>
      <c r="AC189" s="221"/>
      <c r="AD189" s="221"/>
    </row>
    <row r="190" ht="18.75" customHeight="1">
      <c r="A190" s="221"/>
      <c r="B190" s="205"/>
      <c r="C190" s="676"/>
      <c r="D190" s="682"/>
      <c r="E190" s="682"/>
      <c r="F190" s="682"/>
      <c r="G190" s="682"/>
      <c r="H190" s="682"/>
      <c r="I190" s="682"/>
      <c r="J190" s="682"/>
      <c r="K190" s="682"/>
      <c r="L190" s="682"/>
      <c r="M190" s="682"/>
      <c r="N190" s="682"/>
      <c r="O190" s="682"/>
      <c r="P190" s="682"/>
      <c r="Q190" s="682"/>
      <c r="R190" s="682"/>
      <c r="S190" s="683"/>
      <c r="T190" s="683"/>
      <c r="U190" s="221"/>
      <c r="V190" s="750"/>
      <c r="W190" s="750"/>
      <c r="X190" s="750"/>
      <c r="Y190" s="750"/>
      <c r="Z190" s="751"/>
      <c r="AA190" s="750"/>
      <c r="AB190" s="221"/>
      <c r="AC190" s="221"/>
      <c r="AD190" s="221"/>
    </row>
    <row r="191" ht="18.75" customHeight="1">
      <c r="A191" s="221"/>
      <c r="B191" s="205"/>
      <c r="C191" s="676"/>
      <c r="D191" s="682"/>
      <c r="E191" s="682"/>
      <c r="F191" s="682"/>
      <c r="G191" s="682"/>
      <c r="H191" s="682"/>
      <c r="I191" s="682"/>
      <c r="J191" s="682"/>
      <c r="K191" s="682"/>
      <c r="L191" s="682"/>
      <c r="M191" s="682"/>
      <c r="N191" s="682"/>
      <c r="O191" s="682"/>
      <c r="P191" s="682"/>
      <c r="Q191" s="682"/>
      <c r="R191" s="682"/>
      <c r="S191" s="683"/>
      <c r="T191" s="683"/>
      <c r="U191" s="221"/>
      <c r="V191" s="750"/>
      <c r="W191" s="750"/>
      <c r="X191" s="750"/>
      <c r="Y191" s="750"/>
      <c r="Z191" s="751"/>
      <c r="AA191" s="750"/>
      <c r="AB191" s="221"/>
      <c r="AC191" s="221"/>
      <c r="AD191" s="221"/>
    </row>
    <row r="192" ht="18.75" customHeight="1">
      <c r="A192" s="221"/>
      <c r="B192" s="205"/>
      <c r="C192" s="676"/>
      <c r="D192" s="682"/>
      <c r="E192" s="682"/>
      <c r="F192" s="682"/>
      <c r="G192" s="682"/>
      <c r="H192" s="682"/>
      <c r="I192" s="682"/>
      <c r="J192" s="682"/>
      <c r="K192" s="682"/>
      <c r="L192" s="682"/>
      <c r="M192" s="682"/>
      <c r="N192" s="682"/>
      <c r="O192" s="682"/>
      <c r="P192" s="682"/>
      <c r="Q192" s="682"/>
      <c r="R192" s="682"/>
      <c r="S192" s="683"/>
      <c r="T192" s="683"/>
      <c r="U192" s="221"/>
      <c r="V192" s="750"/>
      <c r="W192" s="750"/>
      <c r="X192" s="750"/>
      <c r="Y192" s="750"/>
      <c r="Z192" s="751"/>
      <c r="AA192" s="750"/>
      <c r="AB192" s="221"/>
      <c r="AC192" s="221"/>
      <c r="AD192" s="221"/>
    </row>
    <row r="193" ht="18.75" customHeight="1">
      <c r="A193" s="221"/>
      <c r="B193" s="205"/>
      <c r="C193" s="676"/>
      <c r="D193" s="682"/>
      <c r="E193" s="682"/>
      <c r="F193" s="682"/>
      <c r="G193" s="682"/>
      <c r="H193" s="682"/>
      <c r="I193" s="682"/>
      <c r="J193" s="682"/>
      <c r="K193" s="682"/>
      <c r="L193" s="682"/>
      <c r="M193" s="682"/>
      <c r="N193" s="682"/>
      <c r="O193" s="682"/>
      <c r="P193" s="682"/>
      <c r="Q193" s="682"/>
      <c r="R193" s="682"/>
      <c r="S193" s="683"/>
      <c r="T193" s="683"/>
      <c r="U193" s="221"/>
      <c r="V193" s="750"/>
      <c r="W193" s="750"/>
      <c r="X193" s="750"/>
      <c r="Y193" s="750"/>
      <c r="Z193" s="751"/>
      <c r="AA193" s="750"/>
      <c r="AB193" s="221"/>
      <c r="AC193" s="221"/>
      <c r="AD193" s="221"/>
    </row>
    <row r="194" ht="18.75" customHeight="1">
      <c r="A194" s="221"/>
      <c r="B194" s="205"/>
      <c r="C194" s="676"/>
      <c r="D194" s="682"/>
      <c r="E194" s="682"/>
      <c r="F194" s="682"/>
      <c r="G194" s="682"/>
      <c r="H194" s="682"/>
      <c r="I194" s="682"/>
      <c r="J194" s="682"/>
      <c r="K194" s="682"/>
      <c r="L194" s="682"/>
      <c r="M194" s="682"/>
      <c r="N194" s="682"/>
      <c r="O194" s="682"/>
      <c r="P194" s="682"/>
      <c r="Q194" s="682"/>
      <c r="R194" s="682"/>
      <c r="S194" s="683"/>
      <c r="T194" s="683"/>
      <c r="U194" s="221"/>
      <c r="V194" s="750"/>
      <c r="W194" s="750"/>
      <c r="X194" s="750"/>
      <c r="Y194" s="750"/>
      <c r="Z194" s="751"/>
      <c r="AA194" s="750"/>
      <c r="AB194" s="221"/>
      <c r="AC194" s="221"/>
      <c r="AD194" s="221"/>
    </row>
    <row r="195" ht="18.75" customHeight="1">
      <c r="A195" s="221"/>
      <c r="B195" s="205"/>
      <c r="C195" s="676"/>
      <c r="D195" s="682"/>
      <c r="E195" s="682"/>
      <c r="F195" s="682"/>
      <c r="G195" s="682"/>
      <c r="H195" s="682"/>
      <c r="I195" s="682"/>
      <c r="J195" s="682"/>
      <c r="K195" s="682"/>
      <c r="L195" s="682"/>
      <c r="M195" s="682"/>
      <c r="N195" s="682"/>
      <c r="O195" s="682"/>
      <c r="P195" s="682"/>
      <c r="Q195" s="682"/>
      <c r="R195" s="682"/>
      <c r="S195" s="683"/>
      <c r="T195" s="683"/>
      <c r="U195" s="221"/>
      <c r="V195" s="750"/>
      <c r="W195" s="750"/>
      <c r="X195" s="750"/>
      <c r="Y195" s="750"/>
      <c r="Z195" s="751"/>
      <c r="AA195" s="750"/>
      <c r="AB195" s="221"/>
      <c r="AC195" s="221"/>
      <c r="AD195" s="221"/>
    </row>
    <row r="196" ht="18.75" customHeight="1">
      <c r="A196" s="221"/>
      <c r="B196" s="205"/>
      <c r="C196" s="676"/>
      <c r="D196" s="682"/>
      <c r="E196" s="682"/>
      <c r="F196" s="682"/>
      <c r="G196" s="682"/>
      <c r="H196" s="682"/>
      <c r="I196" s="682"/>
      <c r="J196" s="682"/>
      <c r="K196" s="682"/>
      <c r="L196" s="682"/>
      <c r="M196" s="682"/>
      <c r="N196" s="682"/>
      <c r="O196" s="682"/>
      <c r="P196" s="682"/>
      <c r="Q196" s="682"/>
      <c r="R196" s="682"/>
      <c r="S196" s="683"/>
      <c r="T196" s="683"/>
      <c r="U196" s="221"/>
      <c r="V196" s="750"/>
      <c r="W196" s="750"/>
      <c r="X196" s="750"/>
      <c r="Y196" s="750"/>
      <c r="Z196" s="751"/>
      <c r="AA196" s="750"/>
      <c r="AB196" s="221"/>
      <c r="AC196" s="221"/>
      <c r="AD196" s="221"/>
    </row>
    <row r="197" ht="18.75" customHeight="1">
      <c r="A197" s="221"/>
      <c r="B197" s="205"/>
      <c r="C197" s="676"/>
      <c r="D197" s="682"/>
      <c r="E197" s="682"/>
      <c r="F197" s="682"/>
      <c r="G197" s="682"/>
      <c r="H197" s="682"/>
      <c r="I197" s="682"/>
      <c r="J197" s="682"/>
      <c r="K197" s="682"/>
      <c r="L197" s="682"/>
      <c r="M197" s="682"/>
      <c r="N197" s="682"/>
      <c r="O197" s="682"/>
      <c r="P197" s="682"/>
      <c r="Q197" s="682"/>
      <c r="R197" s="682"/>
      <c r="S197" s="683"/>
      <c r="T197" s="683"/>
      <c r="U197" s="221"/>
      <c r="V197" s="750"/>
      <c r="W197" s="750"/>
      <c r="X197" s="750"/>
      <c r="Y197" s="750"/>
      <c r="Z197" s="751"/>
      <c r="AA197" s="750"/>
      <c r="AB197" s="221"/>
      <c r="AC197" s="221"/>
      <c r="AD197" s="221"/>
    </row>
    <row r="198" ht="18.75" customHeight="1">
      <c r="A198" s="221"/>
      <c r="B198" s="205"/>
      <c r="C198" s="676"/>
      <c r="D198" s="682"/>
      <c r="E198" s="682"/>
      <c r="F198" s="682"/>
      <c r="G198" s="682"/>
      <c r="H198" s="682"/>
      <c r="I198" s="682"/>
      <c r="J198" s="682"/>
      <c r="K198" s="682"/>
      <c r="L198" s="682"/>
      <c r="M198" s="682"/>
      <c r="N198" s="682"/>
      <c r="O198" s="682"/>
      <c r="P198" s="682"/>
      <c r="Q198" s="682"/>
      <c r="R198" s="682"/>
      <c r="S198" s="683"/>
      <c r="T198" s="683"/>
      <c r="U198" s="221"/>
      <c r="V198" s="750"/>
      <c r="W198" s="750"/>
      <c r="X198" s="750"/>
      <c r="Y198" s="750"/>
      <c r="Z198" s="751"/>
      <c r="AA198" s="750"/>
      <c r="AB198" s="221"/>
      <c r="AC198" s="221"/>
      <c r="AD198" s="221"/>
    </row>
    <row r="199" ht="18.75" customHeight="1">
      <c r="A199" s="221"/>
      <c r="B199" s="205"/>
      <c r="C199" s="676"/>
      <c r="D199" s="682"/>
      <c r="E199" s="682"/>
      <c r="F199" s="682"/>
      <c r="G199" s="682"/>
      <c r="H199" s="682"/>
      <c r="I199" s="682"/>
      <c r="J199" s="682"/>
      <c r="K199" s="682"/>
      <c r="L199" s="682"/>
      <c r="M199" s="682"/>
      <c r="N199" s="682"/>
      <c r="O199" s="682"/>
      <c r="P199" s="682"/>
      <c r="Q199" s="682"/>
      <c r="R199" s="682"/>
      <c r="S199" s="683"/>
      <c r="T199" s="683"/>
      <c r="U199" s="221"/>
      <c r="V199" s="750"/>
      <c r="W199" s="750"/>
      <c r="X199" s="750"/>
      <c r="Y199" s="750"/>
      <c r="Z199" s="751"/>
      <c r="AA199" s="750"/>
      <c r="AB199" s="221"/>
      <c r="AC199" s="221"/>
      <c r="AD199" s="221"/>
    </row>
    <row r="200" ht="18.75" customHeight="1">
      <c r="A200" s="221"/>
      <c r="B200" s="205"/>
      <c r="C200" s="676"/>
      <c r="D200" s="682"/>
      <c r="E200" s="682"/>
      <c r="F200" s="682"/>
      <c r="G200" s="682"/>
      <c r="H200" s="682"/>
      <c r="I200" s="682"/>
      <c r="J200" s="682"/>
      <c r="K200" s="682"/>
      <c r="L200" s="682"/>
      <c r="M200" s="682"/>
      <c r="N200" s="682"/>
      <c r="O200" s="682"/>
      <c r="P200" s="682"/>
      <c r="Q200" s="682"/>
      <c r="R200" s="682"/>
      <c r="S200" s="683"/>
      <c r="T200" s="683"/>
      <c r="U200" s="221"/>
      <c r="V200" s="750"/>
      <c r="W200" s="750"/>
      <c r="X200" s="750"/>
      <c r="Y200" s="750"/>
      <c r="Z200" s="751"/>
      <c r="AA200" s="750"/>
      <c r="AB200" s="221"/>
      <c r="AC200" s="221"/>
      <c r="AD200" s="221"/>
    </row>
    <row r="201" ht="18.75" customHeight="1">
      <c r="A201" s="221"/>
      <c r="B201" s="205"/>
      <c r="C201" s="676"/>
      <c r="D201" s="682"/>
      <c r="E201" s="682"/>
      <c r="F201" s="682"/>
      <c r="G201" s="682"/>
      <c r="H201" s="682"/>
      <c r="I201" s="682"/>
      <c r="J201" s="682"/>
      <c r="K201" s="682"/>
      <c r="L201" s="682"/>
      <c r="M201" s="682"/>
      <c r="N201" s="682"/>
      <c r="O201" s="682"/>
      <c r="P201" s="682"/>
      <c r="Q201" s="682"/>
      <c r="R201" s="682"/>
      <c r="S201" s="683"/>
      <c r="T201" s="683"/>
      <c r="U201" s="221"/>
      <c r="V201" s="750"/>
      <c r="W201" s="750"/>
      <c r="X201" s="750"/>
      <c r="Y201" s="750"/>
      <c r="Z201" s="751"/>
      <c r="AA201" s="750"/>
      <c r="AB201" s="221"/>
      <c r="AC201" s="221"/>
      <c r="AD201" s="221"/>
    </row>
    <row r="202" ht="18.75" customHeight="1">
      <c r="A202" s="221"/>
      <c r="B202" s="205"/>
      <c r="C202" s="676"/>
      <c r="D202" s="682"/>
      <c r="E202" s="682"/>
      <c r="F202" s="682"/>
      <c r="G202" s="682"/>
      <c r="H202" s="682"/>
      <c r="I202" s="682"/>
      <c r="J202" s="682"/>
      <c r="K202" s="682"/>
      <c r="L202" s="682"/>
      <c r="M202" s="682"/>
      <c r="N202" s="682"/>
      <c r="O202" s="682"/>
      <c r="P202" s="682"/>
      <c r="Q202" s="682"/>
      <c r="R202" s="682"/>
      <c r="S202" s="683"/>
      <c r="T202" s="683"/>
      <c r="U202" s="221"/>
      <c r="V202" s="750"/>
      <c r="W202" s="750"/>
      <c r="X202" s="750"/>
      <c r="Y202" s="750"/>
      <c r="Z202" s="751"/>
      <c r="AA202" s="750"/>
      <c r="AB202" s="221"/>
      <c r="AC202" s="221"/>
      <c r="AD202" s="221"/>
    </row>
    <row r="203" ht="18.75" customHeight="1">
      <c r="A203" s="221"/>
      <c r="B203" s="205"/>
      <c r="C203" s="676"/>
      <c r="D203" s="682"/>
      <c r="E203" s="682"/>
      <c r="F203" s="682"/>
      <c r="G203" s="682"/>
      <c r="H203" s="682"/>
      <c r="I203" s="682"/>
      <c r="J203" s="682"/>
      <c r="K203" s="682"/>
      <c r="L203" s="682"/>
      <c r="M203" s="682"/>
      <c r="N203" s="682"/>
      <c r="O203" s="682"/>
      <c r="P203" s="682"/>
      <c r="Q203" s="682"/>
      <c r="R203" s="682"/>
      <c r="S203" s="683"/>
      <c r="T203" s="683"/>
      <c r="U203" s="221"/>
      <c r="V203" s="750"/>
      <c r="W203" s="750"/>
      <c r="X203" s="750"/>
      <c r="Y203" s="750"/>
      <c r="Z203" s="751"/>
      <c r="AA203" s="750"/>
      <c r="AB203" s="221"/>
      <c r="AC203" s="221"/>
      <c r="AD203" s="221"/>
    </row>
    <row r="204" ht="18.75" customHeight="1">
      <c r="A204" s="221"/>
      <c r="B204" s="205"/>
      <c r="C204" s="676"/>
      <c r="D204" s="682"/>
      <c r="E204" s="682"/>
      <c r="F204" s="682"/>
      <c r="G204" s="682"/>
      <c r="H204" s="682"/>
      <c r="I204" s="682"/>
      <c r="J204" s="682"/>
      <c r="K204" s="682"/>
      <c r="L204" s="682"/>
      <c r="M204" s="682"/>
      <c r="N204" s="682"/>
      <c r="O204" s="682"/>
      <c r="P204" s="682"/>
      <c r="Q204" s="682"/>
      <c r="R204" s="682"/>
      <c r="S204" s="683"/>
      <c r="T204" s="683"/>
      <c r="U204" s="221"/>
      <c r="V204" s="750"/>
      <c r="W204" s="750"/>
      <c r="X204" s="750"/>
      <c r="Y204" s="750"/>
      <c r="Z204" s="751"/>
      <c r="AA204" s="750"/>
      <c r="AB204" s="221"/>
      <c r="AC204" s="221"/>
      <c r="AD204" s="221"/>
    </row>
    <row r="205" ht="18.75" customHeight="1">
      <c r="A205" s="221"/>
      <c r="B205" s="205"/>
      <c r="C205" s="676"/>
      <c r="D205" s="682"/>
      <c r="E205" s="682"/>
      <c r="F205" s="682"/>
      <c r="G205" s="682"/>
      <c r="H205" s="682"/>
      <c r="I205" s="682"/>
      <c r="J205" s="682"/>
      <c r="K205" s="682"/>
      <c r="L205" s="682"/>
      <c r="M205" s="682"/>
      <c r="N205" s="682"/>
      <c r="O205" s="682"/>
      <c r="P205" s="682"/>
      <c r="Q205" s="682"/>
      <c r="R205" s="682"/>
      <c r="S205" s="683"/>
      <c r="T205" s="683"/>
      <c r="U205" s="221"/>
      <c r="V205" s="750"/>
      <c r="W205" s="750"/>
      <c r="X205" s="750"/>
      <c r="Y205" s="750"/>
      <c r="Z205" s="751"/>
      <c r="AA205" s="750"/>
      <c r="AB205" s="221"/>
      <c r="AC205" s="221"/>
      <c r="AD205" s="221"/>
    </row>
    <row r="206" ht="18.75" customHeight="1">
      <c r="A206" s="221"/>
      <c r="B206" s="205"/>
      <c r="C206" s="676"/>
      <c r="D206" s="682"/>
      <c r="E206" s="682"/>
      <c r="F206" s="682"/>
      <c r="G206" s="682"/>
      <c r="H206" s="682"/>
      <c r="I206" s="682"/>
      <c r="J206" s="682"/>
      <c r="K206" s="682"/>
      <c r="L206" s="682"/>
      <c r="M206" s="682"/>
      <c r="N206" s="682"/>
      <c r="O206" s="682"/>
      <c r="P206" s="682"/>
      <c r="Q206" s="682"/>
      <c r="R206" s="682"/>
      <c r="S206" s="683"/>
      <c r="T206" s="683"/>
      <c r="U206" s="221"/>
      <c r="V206" s="750"/>
      <c r="W206" s="750"/>
      <c r="X206" s="750"/>
      <c r="Y206" s="750"/>
      <c r="Z206" s="751"/>
      <c r="AA206" s="750"/>
      <c r="AB206" s="221"/>
      <c r="AC206" s="221"/>
      <c r="AD206" s="221"/>
    </row>
    <row r="207" ht="18.75" customHeight="1">
      <c r="A207" s="221"/>
      <c r="B207" s="205"/>
      <c r="C207" s="676"/>
      <c r="D207" s="682"/>
      <c r="E207" s="682"/>
      <c r="F207" s="682"/>
      <c r="G207" s="682"/>
      <c r="H207" s="682"/>
      <c r="I207" s="682"/>
      <c r="J207" s="682"/>
      <c r="K207" s="682"/>
      <c r="L207" s="682"/>
      <c r="M207" s="682"/>
      <c r="N207" s="682"/>
      <c r="O207" s="682"/>
      <c r="P207" s="682"/>
      <c r="Q207" s="682"/>
      <c r="R207" s="682"/>
      <c r="S207" s="683"/>
      <c r="T207" s="683"/>
      <c r="U207" s="221"/>
      <c r="V207" s="750"/>
      <c r="W207" s="750"/>
      <c r="X207" s="750"/>
      <c r="Y207" s="750"/>
      <c r="Z207" s="751"/>
      <c r="AA207" s="750"/>
      <c r="AB207" s="221"/>
      <c r="AC207" s="221"/>
      <c r="AD207" s="221"/>
    </row>
    <row r="208" ht="18.75" customHeight="1">
      <c r="A208" s="221"/>
      <c r="B208" s="205"/>
      <c r="C208" s="676"/>
      <c r="D208" s="682"/>
      <c r="E208" s="682"/>
      <c r="F208" s="682"/>
      <c r="G208" s="682"/>
      <c r="H208" s="682"/>
      <c r="I208" s="682"/>
      <c r="J208" s="682"/>
      <c r="K208" s="682"/>
      <c r="L208" s="682"/>
      <c r="M208" s="682"/>
      <c r="N208" s="682"/>
      <c r="O208" s="682"/>
      <c r="P208" s="682"/>
      <c r="Q208" s="682"/>
      <c r="R208" s="682"/>
      <c r="S208" s="683"/>
      <c r="T208" s="683"/>
      <c r="U208" s="221"/>
      <c r="V208" s="750"/>
      <c r="W208" s="750"/>
      <c r="X208" s="750"/>
      <c r="Y208" s="750"/>
      <c r="Z208" s="751"/>
      <c r="AA208" s="750"/>
      <c r="AB208" s="221"/>
      <c r="AC208" s="221"/>
      <c r="AD208" s="221"/>
    </row>
    <row r="209" ht="18.75" customHeight="1">
      <c r="A209" s="221"/>
      <c r="B209" s="205"/>
      <c r="C209" s="676"/>
      <c r="D209" s="682"/>
      <c r="E209" s="682"/>
      <c r="F209" s="682"/>
      <c r="G209" s="682"/>
      <c r="H209" s="682"/>
      <c r="I209" s="682"/>
      <c r="J209" s="682"/>
      <c r="K209" s="682"/>
      <c r="L209" s="682"/>
      <c r="M209" s="682"/>
      <c r="N209" s="682"/>
      <c r="O209" s="682"/>
      <c r="P209" s="682"/>
      <c r="Q209" s="682"/>
      <c r="R209" s="682"/>
      <c r="S209" s="683"/>
      <c r="T209" s="683"/>
      <c r="U209" s="221"/>
      <c r="V209" s="750"/>
      <c r="W209" s="750"/>
      <c r="X209" s="750"/>
      <c r="Y209" s="750"/>
      <c r="Z209" s="751"/>
      <c r="AA209" s="750"/>
      <c r="AB209" s="221"/>
      <c r="AC209" s="221"/>
      <c r="AD209" s="221"/>
    </row>
    <row r="210" ht="18.75" customHeight="1">
      <c r="A210" s="221"/>
      <c r="B210" s="205"/>
      <c r="C210" s="676"/>
      <c r="D210" s="682"/>
      <c r="E210" s="682"/>
      <c r="F210" s="682"/>
      <c r="G210" s="682"/>
      <c r="H210" s="682"/>
      <c r="I210" s="682"/>
      <c r="J210" s="682"/>
      <c r="K210" s="682"/>
      <c r="L210" s="682"/>
      <c r="M210" s="682"/>
      <c r="N210" s="682"/>
      <c r="O210" s="682"/>
      <c r="P210" s="682"/>
      <c r="Q210" s="682"/>
      <c r="R210" s="682"/>
      <c r="S210" s="683"/>
      <c r="T210" s="683"/>
      <c r="U210" s="221"/>
      <c r="V210" s="750"/>
      <c r="W210" s="750"/>
      <c r="X210" s="750"/>
      <c r="Y210" s="750"/>
      <c r="Z210" s="751"/>
      <c r="AA210" s="750"/>
      <c r="AB210" s="221"/>
      <c r="AC210" s="221"/>
      <c r="AD210" s="221"/>
    </row>
    <row r="211" ht="18.75" customHeight="1">
      <c r="A211" s="221"/>
      <c r="B211" s="205"/>
      <c r="C211" s="676"/>
      <c r="D211" s="682"/>
      <c r="E211" s="682"/>
      <c r="F211" s="682"/>
      <c r="G211" s="682"/>
      <c r="H211" s="682"/>
      <c r="I211" s="682"/>
      <c r="J211" s="682"/>
      <c r="K211" s="682"/>
      <c r="L211" s="682"/>
      <c r="M211" s="682"/>
      <c r="N211" s="682"/>
      <c r="O211" s="682"/>
      <c r="P211" s="682"/>
      <c r="Q211" s="682"/>
      <c r="R211" s="682"/>
      <c r="S211" s="683"/>
      <c r="T211" s="683"/>
      <c r="U211" s="221"/>
      <c r="V211" s="750"/>
      <c r="W211" s="750"/>
      <c r="X211" s="750"/>
      <c r="Y211" s="750"/>
      <c r="Z211" s="751"/>
      <c r="AA211" s="750"/>
      <c r="AB211" s="221"/>
      <c r="AC211" s="221"/>
      <c r="AD211" s="221"/>
    </row>
    <row r="212" ht="18.75" customHeight="1">
      <c r="A212" s="221"/>
      <c r="B212" s="205"/>
      <c r="C212" s="676"/>
      <c r="D212" s="682"/>
      <c r="E212" s="682"/>
      <c r="F212" s="682"/>
      <c r="G212" s="682"/>
      <c r="H212" s="682"/>
      <c r="I212" s="682"/>
      <c r="J212" s="682"/>
      <c r="K212" s="682"/>
      <c r="L212" s="682"/>
      <c r="M212" s="682"/>
      <c r="N212" s="682"/>
      <c r="O212" s="682"/>
      <c r="P212" s="682"/>
      <c r="Q212" s="682"/>
      <c r="R212" s="682"/>
      <c r="S212" s="683"/>
      <c r="T212" s="683"/>
      <c r="U212" s="221"/>
      <c r="V212" s="750"/>
      <c r="W212" s="750"/>
      <c r="X212" s="750"/>
      <c r="Y212" s="750"/>
      <c r="Z212" s="751"/>
      <c r="AA212" s="750"/>
      <c r="AB212" s="221"/>
      <c r="AC212" s="221"/>
      <c r="AD212" s="221"/>
    </row>
    <row r="213" ht="18.75" customHeight="1">
      <c r="A213" s="221"/>
      <c r="B213" s="205"/>
      <c r="C213" s="676"/>
      <c r="D213" s="682"/>
      <c r="E213" s="682"/>
      <c r="F213" s="682"/>
      <c r="G213" s="682"/>
      <c r="H213" s="682"/>
      <c r="I213" s="682"/>
      <c r="J213" s="682"/>
      <c r="K213" s="682"/>
      <c r="L213" s="682"/>
      <c r="M213" s="682"/>
      <c r="N213" s="682"/>
      <c r="O213" s="682"/>
      <c r="P213" s="682"/>
      <c r="Q213" s="682"/>
      <c r="R213" s="682"/>
      <c r="S213" s="683"/>
      <c r="T213" s="683"/>
      <c r="U213" s="221"/>
      <c r="V213" s="750"/>
      <c r="W213" s="750"/>
      <c r="X213" s="750"/>
      <c r="Y213" s="750"/>
      <c r="Z213" s="751"/>
      <c r="AA213" s="750"/>
      <c r="AB213" s="221"/>
      <c r="AC213" s="221"/>
      <c r="AD213" s="221"/>
    </row>
    <row r="214" ht="18.75" customHeight="1">
      <c r="A214" s="221"/>
      <c r="B214" s="205"/>
      <c r="C214" s="676"/>
      <c r="D214" s="682"/>
      <c r="E214" s="682"/>
      <c r="F214" s="682"/>
      <c r="G214" s="682"/>
      <c r="H214" s="682"/>
      <c r="I214" s="682"/>
      <c r="J214" s="682"/>
      <c r="K214" s="682"/>
      <c r="L214" s="682"/>
      <c r="M214" s="682"/>
      <c r="N214" s="682"/>
      <c r="O214" s="682"/>
      <c r="P214" s="682"/>
      <c r="Q214" s="682"/>
      <c r="R214" s="682"/>
      <c r="S214" s="683"/>
      <c r="T214" s="683"/>
      <c r="U214" s="221"/>
      <c r="V214" s="750"/>
      <c r="W214" s="750"/>
      <c r="X214" s="750"/>
      <c r="Y214" s="750"/>
      <c r="Z214" s="751"/>
      <c r="AA214" s="750"/>
      <c r="AB214" s="221"/>
      <c r="AC214" s="221"/>
      <c r="AD214" s="221"/>
    </row>
    <row r="215" ht="18.75" customHeight="1">
      <c r="A215" s="221"/>
      <c r="B215" s="205"/>
      <c r="C215" s="676"/>
      <c r="D215" s="682"/>
      <c r="E215" s="682"/>
      <c r="F215" s="682"/>
      <c r="G215" s="682"/>
      <c r="H215" s="682"/>
      <c r="I215" s="682"/>
      <c r="J215" s="682"/>
      <c r="K215" s="682"/>
      <c r="L215" s="682"/>
      <c r="M215" s="682"/>
      <c r="N215" s="682"/>
      <c r="O215" s="682"/>
      <c r="P215" s="682"/>
      <c r="Q215" s="682"/>
      <c r="R215" s="682"/>
      <c r="S215" s="683"/>
      <c r="T215" s="683"/>
      <c r="U215" s="221"/>
      <c r="V215" s="750"/>
      <c r="W215" s="750"/>
      <c r="X215" s="750"/>
      <c r="Y215" s="750"/>
      <c r="Z215" s="751"/>
      <c r="AA215" s="750"/>
      <c r="AB215" s="221"/>
      <c r="AC215" s="221"/>
      <c r="AD215" s="221"/>
    </row>
    <row r="216" ht="18.75" customHeight="1">
      <c r="A216" s="221"/>
      <c r="B216" s="205"/>
      <c r="C216" s="676"/>
      <c r="D216" s="682"/>
      <c r="E216" s="682"/>
      <c r="F216" s="682"/>
      <c r="G216" s="682"/>
      <c r="H216" s="682"/>
      <c r="I216" s="682"/>
      <c r="J216" s="682"/>
      <c r="K216" s="682"/>
      <c r="L216" s="682"/>
      <c r="M216" s="682"/>
      <c r="N216" s="682"/>
      <c r="O216" s="682"/>
      <c r="P216" s="682"/>
      <c r="Q216" s="682"/>
      <c r="R216" s="682"/>
      <c r="S216" s="683"/>
      <c r="T216" s="683"/>
      <c r="U216" s="221"/>
      <c r="V216" s="750"/>
      <c r="W216" s="750"/>
      <c r="X216" s="750"/>
      <c r="Y216" s="750"/>
      <c r="Z216" s="751"/>
      <c r="AA216" s="750"/>
      <c r="AB216" s="221"/>
      <c r="AC216" s="221"/>
      <c r="AD216" s="221"/>
    </row>
    <row r="217" ht="18.75" customHeight="1">
      <c r="A217" s="221"/>
      <c r="B217" s="205"/>
      <c r="C217" s="676"/>
      <c r="D217" s="682"/>
      <c r="E217" s="682"/>
      <c r="F217" s="682"/>
      <c r="G217" s="682"/>
      <c r="H217" s="682"/>
      <c r="I217" s="682"/>
      <c r="J217" s="682"/>
      <c r="K217" s="682"/>
      <c r="L217" s="682"/>
      <c r="M217" s="682"/>
      <c r="N217" s="682"/>
      <c r="O217" s="682"/>
      <c r="P217" s="682"/>
      <c r="Q217" s="682"/>
      <c r="R217" s="682"/>
      <c r="S217" s="683"/>
      <c r="T217" s="683"/>
      <c r="U217" s="221"/>
      <c r="V217" s="750"/>
      <c r="W217" s="750"/>
      <c r="X217" s="750"/>
      <c r="Y217" s="750"/>
      <c r="Z217" s="751"/>
      <c r="AA217" s="750"/>
      <c r="AB217" s="221"/>
      <c r="AC217" s="221"/>
      <c r="AD217" s="221"/>
    </row>
    <row r="218" ht="18.75" customHeight="1">
      <c r="A218" s="221"/>
      <c r="B218" s="205"/>
      <c r="C218" s="676"/>
      <c r="D218" s="682"/>
      <c r="E218" s="682"/>
      <c r="F218" s="682"/>
      <c r="G218" s="682"/>
      <c r="H218" s="682"/>
      <c r="I218" s="682"/>
      <c r="J218" s="682"/>
      <c r="K218" s="682"/>
      <c r="L218" s="682"/>
      <c r="M218" s="682"/>
      <c r="N218" s="682"/>
      <c r="O218" s="682"/>
      <c r="P218" s="682"/>
      <c r="Q218" s="682"/>
      <c r="R218" s="682"/>
      <c r="S218" s="683"/>
      <c r="T218" s="683"/>
      <c r="U218" s="221"/>
      <c r="V218" s="750"/>
      <c r="W218" s="750"/>
      <c r="X218" s="750"/>
      <c r="Y218" s="750"/>
      <c r="Z218" s="751"/>
      <c r="AA218" s="750"/>
      <c r="AB218" s="221"/>
      <c r="AC218" s="221"/>
      <c r="AD218" s="221"/>
    </row>
    <row r="219" ht="18.75" customHeight="1">
      <c r="A219" s="221"/>
      <c r="B219" s="205"/>
      <c r="C219" s="676"/>
      <c r="D219" s="682"/>
      <c r="E219" s="682"/>
      <c r="F219" s="682"/>
      <c r="G219" s="682"/>
      <c r="H219" s="682"/>
      <c r="I219" s="682"/>
      <c r="J219" s="682"/>
      <c r="K219" s="682"/>
      <c r="L219" s="682"/>
      <c r="M219" s="682"/>
      <c r="N219" s="682"/>
      <c r="O219" s="682"/>
      <c r="P219" s="682"/>
      <c r="Q219" s="682"/>
      <c r="R219" s="682"/>
      <c r="S219" s="683"/>
      <c r="T219" s="683"/>
      <c r="U219" s="221"/>
      <c r="V219" s="750"/>
      <c r="W219" s="750"/>
      <c r="X219" s="750"/>
      <c r="Y219" s="750"/>
      <c r="Z219" s="751"/>
      <c r="AA219" s="750"/>
      <c r="AB219" s="221"/>
      <c r="AC219" s="221"/>
      <c r="AD219" s="221"/>
    </row>
    <row r="220" ht="18.75" customHeight="1">
      <c r="A220" s="221"/>
      <c r="B220" s="205"/>
      <c r="C220" s="676"/>
      <c r="D220" s="682"/>
      <c r="E220" s="682"/>
      <c r="F220" s="682"/>
      <c r="G220" s="682"/>
      <c r="H220" s="682"/>
      <c r="I220" s="682"/>
      <c r="J220" s="682"/>
      <c r="K220" s="682"/>
      <c r="L220" s="682"/>
      <c r="M220" s="682"/>
      <c r="N220" s="682"/>
      <c r="O220" s="682"/>
      <c r="P220" s="682"/>
      <c r="Q220" s="682"/>
      <c r="R220" s="682"/>
      <c r="S220" s="683"/>
      <c r="T220" s="683"/>
      <c r="U220" s="221"/>
      <c r="V220" s="750"/>
      <c r="W220" s="750"/>
      <c r="X220" s="750"/>
      <c r="Y220" s="750"/>
      <c r="Z220" s="751"/>
      <c r="AA220" s="750"/>
      <c r="AB220" s="221"/>
      <c r="AC220" s="221"/>
      <c r="AD220" s="221"/>
    </row>
    <row r="221" ht="18.75" customHeight="1">
      <c r="A221" s="221"/>
      <c r="B221" s="205"/>
      <c r="C221" s="676"/>
      <c r="D221" s="682"/>
      <c r="E221" s="682"/>
      <c r="F221" s="682"/>
      <c r="G221" s="682"/>
      <c r="H221" s="682"/>
      <c r="I221" s="682"/>
      <c r="J221" s="682"/>
      <c r="K221" s="682"/>
      <c r="L221" s="682"/>
      <c r="M221" s="682"/>
      <c r="N221" s="682"/>
      <c r="O221" s="682"/>
      <c r="P221" s="682"/>
      <c r="Q221" s="682"/>
      <c r="R221" s="682"/>
      <c r="S221" s="683"/>
      <c r="T221" s="683"/>
      <c r="U221" s="221"/>
      <c r="V221" s="750"/>
      <c r="W221" s="750"/>
      <c r="X221" s="750"/>
      <c r="Y221" s="750"/>
      <c r="Z221" s="751"/>
      <c r="AA221" s="750"/>
      <c r="AB221" s="221"/>
      <c r="AC221" s="221"/>
      <c r="AD221" s="221"/>
    </row>
    <row r="222" ht="18.75" customHeight="1">
      <c r="A222" s="221"/>
      <c r="B222" s="205"/>
      <c r="C222" s="676"/>
      <c r="D222" s="682"/>
      <c r="E222" s="682"/>
      <c r="F222" s="682"/>
      <c r="G222" s="682"/>
      <c r="H222" s="682"/>
      <c r="I222" s="682"/>
      <c r="J222" s="682"/>
      <c r="K222" s="682"/>
      <c r="L222" s="682"/>
      <c r="M222" s="682"/>
      <c r="N222" s="682"/>
      <c r="O222" s="682"/>
      <c r="P222" s="682"/>
      <c r="Q222" s="682"/>
      <c r="R222" s="682"/>
      <c r="S222" s="683"/>
      <c r="T222" s="683"/>
      <c r="U222" s="221"/>
      <c r="V222" s="750"/>
      <c r="W222" s="750"/>
      <c r="X222" s="750"/>
      <c r="Y222" s="750"/>
      <c r="Z222" s="751"/>
      <c r="AA222" s="750"/>
      <c r="AB222" s="221"/>
      <c r="AC222" s="221"/>
      <c r="AD222" s="221"/>
    </row>
    <row r="223" ht="18.75" customHeight="1">
      <c r="A223" s="221"/>
      <c r="B223" s="205"/>
      <c r="C223" s="676"/>
      <c r="D223" s="682"/>
      <c r="E223" s="682"/>
      <c r="F223" s="682"/>
      <c r="G223" s="682"/>
      <c r="H223" s="682"/>
      <c r="I223" s="682"/>
      <c r="J223" s="682"/>
      <c r="K223" s="682"/>
      <c r="L223" s="682"/>
      <c r="M223" s="682"/>
      <c r="N223" s="682"/>
      <c r="O223" s="682"/>
      <c r="P223" s="682"/>
      <c r="Q223" s="682"/>
      <c r="R223" s="682"/>
      <c r="S223" s="683"/>
      <c r="T223" s="683"/>
      <c r="U223" s="221"/>
      <c r="V223" s="750"/>
      <c r="W223" s="750"/>
      <c r="X223" s="750"/>
      <c r="Y223" s="750"/>
      <c r="Z223" s="751"/>
      <c r="AA223" s="750"/>
      <c r="AB223" s="221"/>
      <c r="AC223" s="221"/>
      <c r="AD223" s="221"/>
    </row>
    <row r="224" ht="18.75" customHeight="1">
      <c r="A224" s="221"/>
      <c r="B224" s="205"/>
      <c r="C224" s="676"/>
      <c r="D224" s="682"/>
      <c r="E224" s="682"/>
      <c r="F224" s="682"/>
      <c r="G224" s="682"/>
      <c r="H224" s="682"/>
      <c r="I224" s="682"/>
      <c r="J224" s="682"/>
      <c r="K224" s="682"/>
      <c r="L224" s="682"/>
      <c r="M224" s="682"/>
      <c r="N224" s="682"/>
      <c r="O224" s="682"/>
      <c r="P224" s="682"/>
      <c r="Q224" s="682"/>
      <c r="R224" s="682"/>
      <c r="S224" s="683"/>
      <c r="T224" s="683"/>
      <c r="U224" s="221"/>
      <c r="V224" s="750"/>
      <c r="W224" s="750"/>
      <c r="X224" s="750"/>
      <c r="Y224" s="750"/>
      <c r="Z224" s="751"/>
      <c r="AA224" s="750"/>
      <c r="AB224" s="221"/>
      <c r="AC224" s="221"/>
      <c r="AD224" s="221"/>
    </row>
    <row r="225" ht="18.75" customHeight="1">
      <c r="A225" s="221"/>
      <c r="B225" s="205"/>
      <c r="C225" s="676"/>
      <c r="D225" s="682"/>
      <c r="E225" s="682"/>
      <c r="F225" s="682"/>
      <c r="G225" s="682"/>
      <c r="H225" s="682"/>
      <c r="I225" s="682"/>
      <c r="J225" s="682"/>
      <c r="K225" s="682"/>
      <c r="L225" s="682"/>
      <c r="M225" s="682"/>
      <c r="N225" s="682"/>
      <c r="O225" s="682"/>
      <c r="P225" s="682"/>
      <c r="Q225" s="682"/>
      <c r="R225" s="682"/>
      <c r="S225" s="683"/>
      <c r="T225" s="683"/>
      <c r="U225" s="221"/>
      <c r="V225" s="750"/>
      <c r="W225" s="750"/>
      <c r="X225" s="750"/>
      <c r="Y225" s="750"/>
      <c r="Z225" s="751"/>
      <c r="AA225" s="750"/>
      <c r="AB225" s="221"/>
      <c r="AC225" s="221"/>
      <c r="AD225" s="221"/>
    </row>
    <row r="226" ht="18.75" customHeight="1">
      <c r="A226" s="221"/>
      <c r="B226" s="205"/>
      <c r="C226" s="676"/>
      <c r="D226" s="682"/>
      <c r="E226" s="682"/>
      <c r="F226" s="682"/>
      <c r="G226" s="682"/>
      <c r="H226" s="682"/>
      <c r="I226" s="682"/>
      <c r="J226" s="682"/>
      <c r="K226" s="682"/>
      <c r="L226" s="682"/>
      <c r="M226" s="682"/>
      <c r="N226" s="682"/>
      <c r="O226" s="682"/>
      <c r="P226" s="682"/>
      <c r="Q226" s="682"/>
      <c r="R226" s="682"/>
      <c r="S226" s="683"/>
      <c r="T226" s="683"/>
      <c r="U226" s="221"/>
      <c r="V226" s="750"/>
      <c r="W226" s="750"/>
      <c r="X226" s="750"/>
      <c r="Y226" s="750"/>
      <c r="Z226" s="751"/>
      <c r="AA226" s="750"/>
      <c r="AB226" s="221"/>
      <c r="AC226" s="221"/>
      <c r="AD226" s="221"/>
    </row>
    <row r="227" ht="18.75" customHeight="1">
      <c r="A227" s="221"/>
      <c r="B227" s="205"/>
      <c r="C227" s="676"/>
      <c r="D227" s="682"/>
      <c r="E227" s="682"/>
      <c r="F227" s="682"/>
      <c r="G227" s="682"/>
      <c r="H227" s="682"/>
      <c r="I227" s="682"/>
      <c r="J227" s="682"/>
      <c r="K227" s="682"/>
      <c r="L227" s="682"/>
      <c r="M227" s="682"/>
      <c r="N227" s="682"/>
      <c r="O227" s="682"/>
      <c r="P227" s="682"/>
      <c r="Q227" s="682"/>
      <c r="R227" s="682"/>
      <c r="S227" s="683"/>
      <c r="T227" s="683"/>
      <c r="U227" s="221"/>
      <c r="V227" s="750"/>
      <c r="W227" s="750"/>
      <c r="X227" s="750"/>
      <c r="Y227" s="750"/>
      <c r="Z227" s="751"/>
      <c r="AA227" s="750"/>
      <c r="AB227" s="221"/>
      <c r="AC227" s="221"/>
      <c r="AD227" s="221"/>
    </row>
    <row r="228" ht="18.75" customHeight="1">
      <c r="A228" s="221"/>
      <c r="B228" s="205"/>
      <c r="C228" s="676"/>
      <c r="D228" s="682"/>
      <c r="E228" s="682"/>
      <c r="F228" s="682"/>
      <c r="G228" s="682"/>
      <c r="H228" s="682"/>
      <c r="I228" s="682"/>
      <c r="J228" s="682"/>
      <c r="K228" s="682"/>
      <c r="L228" s="682"/>
      <c r="M228" s="682"/>
      <c r="N228" s="682"/>
      <c r="O228" s="682"/>
      <c r="P228" s="682"/>
      <c r="Q228" s="682"/>
      <c r="R228" s="682"/>
      <c r="S228" s="683"/>
      <c r="T228" s="683"/>
      <c r="U228" s="221"/>
      <c r="V228" s="750"/>
      <c r="W228" s="750"/>
      <c r="X228" s="750"/>
      <c r="Y228" s="750"/>
      <c r="Z228" s="751"/>
      <c r="AA228" s="750"/>
      <c r="AB228" s="221"/>
      <c r="AC228" s="221"/>
      <c r="AD228" s="221"/>
    </row>
    <row r="229" ht="18.75" customHeight="1">
      <c r="A229" s="221"/>
      <c r="B229" s="205"/>
      <c r="C229" s="676"/>
      <c r="D229" s="682"/>
      <c r="E229" s="682"/>
      <c r="F229" s="682"/>
      <c r="G229" s="682"/>
      <c r="H229" s="682"/>
      <c r="I229" s="682"/>
      <c r="J229" s="682"/>
      <c r="K229" s="682"/>
      <c r="L229" s="682"/>
      <c r="M229" s="682"/>
      <c r="N229" s="682"/>
      <c r="O229" s="682"/>
      <c r="P229" s="682"/>
      <c r="Q229" s="682"/>
      <c r="R229" s="682"/>
      <c r="S229" s="683"/>
      <c r="T229" s="683"/>
      <c r="U229" s="221"/>
      <c r="V229" s="750"/>
      <c r="W229" s="750"/>
      <c r="X229" s="750"/>
      <c r="Y229" s="750"/>
      <c r="Z229" s="751"/>
      <c r="AA229" s="750"/>
      <c r="AB229" s="221"/>
      <c r="AC229" s="221"/>
      <c r="AD229" s="221"/>
    </row>
    <row r="230" ht="18.75" customHeight="1">
      <c r="A230" s="221"/>
      <c r="B230" s="205"/>
      <c r="C230" s="676"/>
      <c r="D230" s="682"/>
      <c r="E230" s="682"/>
      <c r="F230" s="682"/>
      <c r="G230" s="682"/>
      <c r="H230" s="682"/>
      <c r="I230" s="682"/>
      <c r="J230" s="682"/>
      <c r="K230" s="682"/>
      <c r="L230" s="682"/>
      <c r="M230" s="682"/>
      <c r="N230" s="682"/>
      <c r="O230" s="682"/>
      <c r="P230" s="682"/>
      <c r="Q230" s="682"/>
      <c r="R230" s="682"/>
      <c r="S230" s="683"/>
      <c r="T230" s="683"/>
      <c r="U230" s="221"/>
      <c r="V230" s="750"/>
      <c r="W230" s="750"/>
      <c r="X230" s="750"/>
      <c r="Y230" s="750"/>
      <c r="Z230" s="751"/>
      <c r="AA230" s="750"/>
      <c r="AB230" s="221"/>
      <c r="AC230" s="221"/>
      <c r="AD230" s="221"/>
    </row>
    <row r="231" ht="18.75" customHeight="1">
      <c r="A231" s="221"/>
      <c r="B231" s="205"/>
      <c r="C231" s="676"/>
      <c r="D231" s="682"/>
      <c r="E231" s="682"/>
      <c r="F231" s="682"/>
      <c r="G231" s="682"/>
      <c r="H231" s="682"/>
      <c r="I231" s="682"/>
      <c r="J231" s="682"/>
      <c r="K231" s="682"/>
      <c r="L231" s="682"/>
      <c r="M231" s="682"/>
      <c r="N231" s="682"/>
      <c r="O231" s="682"/>
      <c r="P231" s="682"/>
      <c r="Q231" s="682"/>
      <c r="R231" s="682"/>
      <c r="S231" s="683"/>
      <c r="T231" s="683"/>
      <c r="U231" s="221"/>
      <c r="V231" s="750"/>
      <c r="W231" s="750"/>
      <c r="X231" s="750"/>
      <c r="Y231" s="750"/>
      <c r="Z231" s="751"/>
      <c r="AA231" s="750"/>
      <c r="AB231" s="221"/>
      <c r="AC231" s="221"/>
      <c r="AD231" s="221"/>
    </row>
    <row r="232" ht="18.75" customHeight="1">
      <c r="A232" s="221"/>
      <c r="B232" s="205"/>
      <c r="C232" s="676"/>
      <c r="D232" s="682"/>
      <c r="E232" s="682"/>
      <c r="F232" s="682"/>
      <c r="G232" s="682"/>
      <c r="H232" s="682"/>
      <c r="I232" s="682"/>
      <c r="J232" s="682"/>
      <c r="K232" s="682"/>
      <c r="L232" s="682"/>
      <c r="M232" s="682"/>
      <c r="N232" s="682"/>
      <c r="O232" s="682"/>
      <c r="P232" s="682"/>
      <c r="Q232" s="682"/>
      <c r="R232" s="682"/>
      <c r="S232" s="683"/>
      <c r="T232" s="683"/>
      <c r="U232" s="221"/>
      <c r="V232" s="750"/>
      <c r="W232" s="750"/>
      <c r="X232" s="750"/>
      <c r="Y232" s="750"/>
      <c r="Z232" s="751"/>
      <c r="AA232" s="750"/>
      <c r="AB232" s="221"/>
      <c r="AC232" s="221"/>
      <c r="AD232" s="221"/>
    </row>
    <row r="233" ht="18.75" customHeight="1">
      <c r="A233" s="221"/>
      <c r="B233" s="205"/>
      <c r="C233" s="676"/>
      <c r="D233" s="682"/>
      <c r="E233" s="682"/>
      <c r="F233" s="682"/>
      <c r="G233" s="682"/>
      <c r="H233" s="682"/>
      <c r="I233" s="682"/>
      <c r="J233" s="682"/>
      <c r="K233" s="682"/>
      <c r="L233" s="682"/>
      <c r="M233" s="682"/>
      <c r="N233" s="682"/>
      <c r="O233" s="682"/>
      <c r="P233" s="682"/>
      <c r="Q233" s="682"/>
      <c r="R233" s="682"/>
      <c r="S233" s="683"/>
      <c r="T233" s="683"/>
      <c r="U233" s="221"/>
      <c r="V233" s="750"/>
      <c r="W233" s="750"/>
      <c r="X233" s="750"/>
      <c r="Y233" s="750"/>
      <c r="Z233" s="751"/>
      <c r="AA233" s="750"/>
      <c r="AB233" s="221"/>
      <c r="AC233" s="221"/>
      <c r="AD233" s="221"/>
    </row>
    <row r="234" ht="18.75" customHeight="1">
      <c r="A234" s="221"/>
      <c r="B234" s="205"/>
      <c r="C234" s="676"/>
      <c r="D234" s="682"/>
      <c r="E234" s="682"/>
      <c r="F234" s="682"/>
      <c r="G234" s="682"/>
      <c r="H234" s="682"/>
      <c r="I234" s="682"/>
      <c r="J234" s="682"/>
      <c r="K234" s="682"/>
      <c r="L234" s="682"/>
      <c r="M234" s="682"/>
      <c r="N234" s="682"/>
      <c r="O234" s="682"/>
      <c r="P234" s="682"/>
      <c r="Q234" s="682"/>
      <c r="R234" s="682"/>
      <c r="S234" s="683"/>
      <c r="T234" s="683"/>
      <c r="U234" s="221"/>
      <c r="V234" s="750"/>
      <c r="W234" s="750"/>
      <c r="X234" s="750"/>
      <c r="Y234" s="750"/>
      <c r="Z234" s="751"/>
      <c r="AA234" s="750"/>
      <c r="AB234" s="221"/>
      <c r="AC234" s="221"/>
      <c r="AD234" s="221"/>
    </row>
    <row r="235" ht="18.75" customHeight="1">
      <c r="A235" s="221"/>
      <c r="B235" s="205"/>
      <c r="C235" s="676"/>
      <c r="D235" s="682"/>
      <c r="E235" s="682"/>
      <c r="F235" s="682"/>
      <c r="G235" s="682"/>
      <c r="H235" s="682"/>
      <c r="I235" s="682"/>
      <c r="J235" s="682"/>
      <c r="K235" s="682"/>
      <c r="L235" s="682"/>
      <c r="M235" s="682"/>
      <c r="N235" s="682"/>
      <c r="O235" s="682"/>
      <c r="P235" s="682"/>
      <c r="Q235" s="682"/>
      <c r="R235" s="682"/>
      <c r="S235" s="683"/>
      <c r="T235" s="683"/>
      <c r="U235" s="221"/>
      <c r="V235" s="750"/>
      <c r="W235" s="750"/>
      <c r="X235" s="750"/>
      <c r="Y235" s="750"/>
      <c r="Z235" s="751"/>
      <c r="AA235" s="750"/>
      <c r="AB235" s="221"/>
      <c r="AC235" s="221"/>
      <c r="AD235" s="221"/>
    </row>
    <row r="236" ht="18.75" customHeight="1">
      <c r="A236" s="221"/>
      <c r="B236" s="205"/>
      <c r="C236" s="676"/>
      <c r="D236" s="682"/>
      <c r="E236" s="682"/>
      <c r="F236" s="682"/>
      <c r="G236" s="682"/>
      <c r="H236" s="682"/>
      <c r="I236" s="682"/>
      <c r="J236" s="682"/>
      <c r="K236" s="682"/>
      <c r="L236" s="682"/>
      <c r="M236" s="682"/>
      <c r="N236" s="682"/>
      <c r="O236" s="682"/>
      <c r="P236" s="682"/>
      <c r="Q236" s="682"/>
      <c r="R236" s="682"/>
      <c r="S236" s="683"/>
      <c r="T236" s="683"/>
      <c r="U236" s="221"/>
      <c r="V236" s="750"/>
      <c r="W236" s="750"/>
      <c r="X236" s="750"/>
      <c r="Y236" s="750"/>
      <c r="Z236" s="751"/>
      <c r="AA236" s="750"/>
      <c r="AB236" s="221"/>
      <c r="AC236" s="221"/>
      <c r="AD236" s="221"/>
    </row>
    <row r="237" ht="18.75" customHeight="1">
      <c r="A237" s="221"/>
      <c r="B237" s="205"/>
      <c r="C237" s="676"/>
      <c r="D237" s="682"/>
      <c r="E237" s="682"/>
      <c r="F237" s="682"/>
      <c r="G237" s="682"/>
      <c r="H237" s="682"/>
      <c r="I237" s="682"/>
      <c r="J237" s="682"/>
      <c r="K237" s="682"/>
      <c r="L237" s="682"/>
      <c r="M237" s="682"/>
      <c r="N237" s="682"/>
      <c r="O237" s="682"/>
      <c r="P237" s="682"/>
      <c r="Q237" s="682"/>
      <c r="R237" s="682"/>
      <c r="S237" s="683"/>
      <c r="T237" s="683"/>
      <c r="U237" s="221"/>
      <c r="V237" s="750"/>
      <c r="W237" s="750"/>
      <c r="X237" s="750"/>
      <c r="Y237" s="750"/>
      <c r="Z237" s="751"/>
      <c r="AA237" s="750"/>
      <c r="AB237" s="221"/>
      <c r="AC237" s="221"/>
      <c r="AD237" s="221"/>
    </row>
    <row r="238" ht="18.75" customHeight="1">
      <c r="A238" s="221"/>
      <c r="B238" s="205"/>
      <c r="C238" s="676"/>
      <c r="D238" s="682"/>
      <c r="E238" s="682"/>
      <c r="F238" s="682"/>
      <c r="G238" s="682"/>
      <c r="H238" s="682"/>
      <c r="I238" s="682"/>
      <c r="J238" s="682"/>
      <c r="K238" s="682"/>
      <c r="L238" s="682"/>
      <c r="M238" s="682"/>
      <c r="N238" s="682"/>
      <c r="O238" s="682"/>
      <c r="P238" s="682"/>
      <c r="Q238" s="682"/>
      <c r="R238" s="682"/>
      <c r="S238" s="683"/>
      <c r="T238" s="683"/>
      <c r="U238" s="221"/>
      <c r="V238" s="750"/>
      <c r="W238" s="750"/>
      <c r="X238" s="750"/>
      <c r="Y238" s="750"/>
      <c r="Z238" s="751"/>
      <c r="AA238" s="750"/>
      <c r="AB238" s="221"/>
      <c r="AC238" s="221"/>
      <c r="AD238" s="221"/>
    </row>
    <row r="239" ht="18.75" customHeight="1">
      <c r="A239" s="221"/>
      <c r="B239" s="205"/>
      <c r="C239" s="676"/>
      <c r="D239" s="682"/>
      <c r="E239" s="682"/>
      <c r="F239" s="682"/>
      <c r="G239" s="682"/>
      <c r="H239" s="682"/>
      <c r="I239" s="682"/>
      <c r="J239" s="682"/>
      <c r="K239" s="682"/>
      <c r="L239" s="682"/>
      <c r="M239" s="682"/>
      <c r="N239" s="682"/>
      <c r="O239" s="682"/>
      <c r="P239" s="682"/>
      <c r="Q239" s="682"/>
      <c r="R239" s="682"/>
      <c r="S239" s="683"/>
      <c r="T239" s="683"/>
      <c r="U239" s="221"/>
      <c r="V239" s="750"/>
      <c r="W239" s="750"/>
      <c r="X239" s="750"/>
      <c r="Y239" s="750"/>
      <c r="Z239" s="751"/>
      <c r="AA239" s="750"/>
      <c r="AB239" s="221"/>
      <c r="AC239" s="221"/>
      <c r="AD239" s="221"/>
    </row>
    <row r="240" ht="18.75" customHeight="1">
      <c r="A240" s="221"/>
      <c r="B240" s="205"/>
      <c r="C240" s="676"/>
      <c r="D240" s="682"/>
      <c r="E240" s="682"/>
      <c r="F240" s="682"/>
      <c r="G240" s="682"/>
      <c r="H240" s="682"/>
      <c r="I240" s="682"/>
      <c r="J240" s="682"/>
      <c r="K240" s="682"/>
      <c r="L240" s="682"/>
      <c r="M240" s="682"/>
      <c r="N240" s="682"/>
      <c r="O240" s="682"/>
      <c r="P240" s="682"/>
      <c r="Q240" s="682"/>
      <c r="R240" s="682"/>
      <c r="S240" s="683"/>
      <c r="T240" s="683"/>
      <c r="U240" s="221"/>
      <c r="V240" s="750"/>
      <c r="W240" s="750"/>
      <c r="X240" s="750"/>
      <c r="Y240" s="750"/>
      <c r="Z240" s="751"/>
      <c r="AA240" s="750"/>
      <c r="AB240" s="221"/>
      <c r="AC240" s="221"/>
      <c r="AD240" s="221"/>
    </row>
    <row r="241" ht="18.75" customHeight="1">
      <c r="A241" s="221"/>
      <c r="B241" s="205"/>
      <c r="C241" s="676"/>
      <c r="D241" s="682"/>
      <c r="E241" s="682"/>
      <c r="F241" s="682"/>
      <c r="G241" s="682"/>
      <c r="H241" s="682"/>
      <c r="I241" s="682"/>
      <c r="J241" s="682"/>
      <c r="K241" s="682"/>
      <c r="L241" s="682"/>
      <c r="M241" s="682"/>
      <c r="N241" s="682"/>
      <c r="O241" s="682"/>
      <c r="P241" s="682"/>
      <c r="Q241" s="682"/>
      <c r="R241" s="682"/>
      <c r="S241" s="683"/>
      <c r="T241" s="683"/>
      <c r="U241" s="221"/>
      <c r="V241" s="750"/>
      <c r="W241" s="750"/>
      <c r="X241" s="750"/>
      <c r="Y241" s="750"/>
      <c r="Z241" s="751"/>
      <c r="AA241" s="750"/>
      <c r="AB241" s="221"/>
      <c r="AC241" s="221"/>
      <c r="AD241" s="221"/>
    </row>
    <row r="242" ht="18.75" customHeight="1">
      <c r="A242" s="221"/>
      <c r="B242" s="205"/>
      <c r="C242" s="676"/>
      <c r="D242" s="682"/>
      <c r="E242" s="682"/>
      <c r="F242" s="682"/>
      <c r="G242" s="682"/>
      <c r="H242" s="682"/>
      <c r="I242" s="682"/>
      <c r="J242" s="682"/>
      <c r="K242" s="682"/>
      <c r="L242" s="682"/>
      <c r="M242" s="682"/>
      <c r="N242" s="682"/>
      <c r="O242" s="682"/>
      <c r="P242" s="682"/>
      <c r="Q242" s="682"/>
      <c r="R242" s="682"/>
      <c r="S242" s="683"/>
      <c r="T242" s="683"/>
      <c r="U242" s="221"/>
      <c r="V242" s="750"/>
      <c r="W242" s="750"/>
      <c r="X242" s="750"/>
      <c r="Y242" s="750"/>
      <c r="Z242" s="751"/>
      <c r="AA242" s="750"/>
      <c r="AB242" s="221"/>
      <c r="AC242" s="221"/>
      <c r="AD242" s="221"/>
    </row>
    <row r="243" ht="18.75" customHeight="1">
      <c r="A243" s="221"/>
      <c r="B243" s="205"/>
      <c r="C243" s="676"/>
      <c r="D243" s="682"/>
      <c r="E243" s="682"/>
      <c r="F243" s="682"/>
      <c r="G243" s="682"/>
      <c r="H243" s="682"/>
      <c r="I243" s="682"/>
      <c r="J243" s="682"/>
      <c r="K243" s="682"/>
      <c r="L243" s="682"/>
      <c r="M243" s="682"/>
      <c r="N243" s="682"/>
      <c r="O243" s="682"/>
      <c r="P243" s="682"/>
      <c r="Q243" s="682"/>
      <c r="R243" s="682"/>
      <c r="S243" s="683"/>
      <c r="T243" s="683"/>
      <c r="U243" s="221"/>
      <c r="V243" s="750"/>
      <c r="W243" s="750"/>
      <c r="X243" s="750"/>
      <c r="Y243" s="750"/>
      <c r="Z243" s="751"/>
      <c r="AA243" s="750"/>
      <c r="AB243" s="221"/>
      <c r="AC243" s="221"/>
      <c r="AD243" s="221"/>
    </row>
    <row r="244" ht="18.75" customHeight="1">
      <c r="A244" s="221"/>
      <c r="B244" s="205"/>
      <c r="C244" s="676"/>
      <c r="D244" s="682"/>
      <c r="E244" s="682"/>
      <c r="F244" s="682"/>
      <c r="G244" s="682"/>
      <c r="H244" s="682"/>
      <c r="I244" s="682"/>
      <c r="J244" s="682"/>
      <c r="K244" s="682"/>
      <c r="L244" s="682"/>
      <c r="M244" s="682"/>
      <c r="N244" s="682"/>
      <c r="O244" s="682"/>
      <c r="P244" s="682"/>
      <c r="Q244" s="682"/>
      <c r="R244" s="682"/>
      <c r="S244" s="683"/>
      <c r="T244" s="683"/>
      <c r="U244" s="221"/>
      <c r="V244" s="750"/>
      <c r="W244" s="750"/>
      <c r="X244" s="750"/>
      <c r="Y244" s="750"/>
      <c r="Z244" s="751"/>
      <c r="AA244" s="750"/>
      <c r="AB244" s="221"/>
      <c r="AC244" s="221"/>
      <c r="AD244" s="221"/>
    </row>
    <row r="245" ht="18.75" customHeight="1">
      <c r="A245" s="221"/>
      <c r="B245" s="205"/>
      <c r="C245" s="676"/>
      <c r="D245" s="682"/>
      <c r="E245" s="682"/>
      <c r="F245" s="682"/>
      <c r="G245" s="682"/>
      <c r="H245" s="682"/>
      <c r="I245" s="682"/>
      <c r="J245" s="682"/>
      <c r="K245" s="682"/>
      <c r="L245" s="682"/>
      <c r="M245" s="682"/>
      <c r="N245" s="682"/>
      <c r="O245" s="682"/>
      <c r="P245" s="682"/>
      <c r="Q245" s="682"/>
      <c r="R245" s="682"/>
      <c r="S245" s="683"/>
      <c r="T245" s="683"/>
      <c r="U245" s="221"/>
      <c r="V245" s="750"/>
      <c r="W245" s="750"/>
      <c r="X245" s="750"/>
      <c r="Y245" s="750"/>
      <c r="Z245" s="751"/>
      <c r="AA245" s="750"/>
      <c r="AB245" s="221"/>
      <c r="AC245" s="221"/>
      <c r="AD245" s="221"/>
    </row>
    <row r="246" ht="18.75" customHeight="1">
      <c r="A246" s="221"/>
      <c r="B246" s="205"/>
      <c r="C246" s="676"/>
      <c r="D246" s="682"/>
      <c r="E246" s="682"/>
      <c r="F246" s="682"/>
      <c r="G246" s="682"/>
      <c r="H246" s="682"/>
      <c r="I246" s="682"/>
      <c r="J246" s="682"/>
      <c r="K246" s="682"/>
      <c r="L246" s="682"/>
      <c r="M246" s="682"/>
      <c r="N246" s="682"/>
      <c r="O246" s="682"/>
      <c r="P246" s="682"/>
      <c r="Q246" s="682"/>
      <c r="R246" s="682"/>
      <c r="S246" s="683"/>
      <c r="T246" s="683"/>
      <c r="U246" s="221"/>
      <c r="V246" s="750"/>
      <c r="W246" s="750"/>
      <c r="X246" s="750"/>
      <c r="Y246" s="750"/>
      <c r="Z246" s="751"/>
      <c r="AA246" s="750"/>
      <c r="AB246" s="221"/>
      <c r="AC246" s="221"/>
      <c r="AD246" s="221"/>
    </row>
    <row r="247" ht="18.75" customHeight="1">
      <c r="A247" s="221"/>
      <c r="B247" s="205"/>
      <c r="C247" s="676"/>
      <c r="D247" s="682"/>
      <c r="E247" s="682"/>
      <c r="F247" s="682"/>
      <c r="G247" s="682"/>
      <c r="H247" s="682"/>
      <c r="I247" s="682"/>
      <c r="J247" s="682"/>
      <c r="K247" s="682"/>
      <c r="L247" s="682"/>
      <c r="M247" s="682"/>
      <c r="N247" s="682"/>
      <c r="O247" s="682"/>
      <c r="P247" s="682"/>
      <c r="Q247" s="682"/>
      <c r="R247" s="682"/>
      <c r="S247" s="683"/>
      <c r="T247" s="683"/>
      <c r="U247" s="221"/>
      <c r="V247" s="750"/>
      <c r="W247" s="750"/>
      <c r="X247" s="750"/>
      <c r="Y247" s="750"/>
      <c r="Z247" s="751"/>
      <c r="AA247" s="750"/>
      <c r="AB247" s="221"/>
      <c r="AC247" s="221"/>
      <c r="AD247" s="221"/>
    </row>
    <row r="248" ht="18.75" customHeight="1">
      <c r="A248" s="221"/>
      <c r="B248" s="205"/>
      <c r="C248" s="676"/>
      <c r="D248" s="682"/>
      <c r="E248" s="682"/>
      <c r="F248" s="682"/>
      <c r="G248" s="682"/>
      <c r="H248" s="682"/>
      <c r="I248" s="682"/>
      <c r="J248" s="682"/>
      <c r="K248" s="682"/>
      <c r="L248" s="682"/>
      <c r="M248" s="682"/>
      <c r="N248" s="682"/>
      <c r="O248" s="682"/>
      <c r="P248" s="682"/>
      <c r="Q248" s="682"/>
      <c r="R248" s="682"/>
      <c r="S248" s="683"/>
      <c r="T248" s="683"/>
      <c r="U248" s="221"/>
      <c r="V248" s="750"/>
      <c r="W248" s="750"/>
      <c r="X248" s="750"/>
      <c r="Y248" s="750"/>
      <c r="Z248" s="751"/>
      <c r="AA248" s="750"/>
      <c r="AB248" s="221"/>
      <c r="AC248" s="221"/>
      <c r="AD248" s="221"/>
    </row>
    <row r="249" ht="18.75" customHeight="1">
      <c r="A249" s="221"/>
      <c r="B249" s="205"/>
      <c r="C249" s="676"/>
      <c r="D249" s="682"/>
      <c r="E249" s="682"/>
      <c r="F249" s="682"/>
      <c r="G249" s="682"/>
      <c r="H249" s="682"/>
      <c r="I249" s="682"/>
      <c r="J249" s="682"/>
      <c r="K249" s="682"/>
      <c r="L249" s="682"/>
      <c r="M249" s="682"/>
      <c r="N249" s="682"/>
      <c r="O249" s="682"/>
      <c r="P249" s="682"/>
      <c r="Q249" s="682"/>
      <c r="R249" s="682"/>
      <c r="S249" s="683"/>
      <c r="T249" s="683"/>
      <c r="U249" s="221"/>
      <c r="V249" s="750"/>
      <c r="W249" s="750"/>
      <c r="X249" s="750"/>
      <c r="Y249" s="750"/>
      <c r="Z249" s="751"/>
      <c r="AA249" s="750"/>
      <c r="AB249" s="221"/>
      <c r="AC249" s="221"/>
      <c r="AD249" s="221"/>
    </row>
    <row r="250" ht="18.75" customHeight="1">
      <c r="A250" s="221"/>
      <c r="B250" s="205"/>
      <c r="C250" s="676"/>
      <c r="D250" s="682"/>
      <c r="E250" s="682"/>
      <c r="F250" s="682"/>
      <c r="G250" s="682"/>
      <c r="H250" s="682"/>
      <c r="I250" s="682"/>
      <c r="J250" s="682"/>
      <c r="K250" s="682"/>
      <c r="L250" s="682"/>
      <c r="M250" s="682"/>
      <c r="N250" s="682"/>
      <c r="O250" s="682"/>
      <c r="P250" s="682"/>
      <c r="Q250" s="682"/>
      <c r="R250" s="682"/>
      <c r="S250" s="683"/>
      <c r="T250" s="683"/>
      <c r="U250" s="221"/>
      <c r="V250" s="750"/>
      <c r="W250" s="750"/>
      <c r="X250" s="750"/>
      <c r="Y250" s="750"/>
      <c r="Z250" s="751"/>
      <c r="AA250" s="750"/>
      <c r="AB250" s="221"/>
      <c r="AC250" s="221"/>
      <c r="AD250" s="221"/>
    </row>
    <row r="251" ht="18.75" customHeight="1">
      <c r="A251" s="221"/>
      <c r="B251" s="205"/>
      <c r="C251" s="676"/>
      <c r="D251" s="682"/>
      <c r="E251" s="682"/>
      <c r="F251" s="682"/>
      <c r="G251" s="682"/>
      <c r="H251" s="682"/>
      <c r="I251" s="682"/>
      <c r="J251" s="682"/>
      <c r="K251" s="682"/>
      <c r="L251" s="682"/>
      <c r="M251" s="682"/>
      <c r="N251" s="682"/>
      <c r="O251" s="682"/>
      <c r="P251" s="682"/>
      <c r="Q251" s="682"/>
      <c r="R251" s="682"/>
      <c r="S251" s="683"/>
      <c r="T251" s="683"/>
      <c r="U251" s="221"/>
      <c r="V251" s="750"/>
      <c r="W251" s="750"/>
      <c r="X251" s="750"/>
      <c r="Y251" s="750"/>
      <c r="Z251" s="751"/>
      <c r="AA251" s="750"/>
      <c r="AB251" s="221"/>
      <c r="AC251" s="221"/>
      <c r="AD251" s="221"/>
    </row>
    <row r="252" ht="18.75" customHeight="1">
      <c r="A252" s="221"/>
      <c r="B252" s="205"/>
      <c r="C252" s="676"/>
      <c r="D252" s="682"/>
      <c r="E252" s="682"/>
      <c r="F252" s="682"/>
      <c r="G252" s="682"/>
      <c r="H252" s="682"/>
      <c r="I252" s="682"/>
      <c r="J252" s="682"/>
      <c r="K252" s="682"/>
      <c r="L252" s="682"/>
      <c r="M252" s="682"/>
      <c r="N252" s="682"/>
      <c r="O252" s="682"/>
      <c r="P252" s="682"/>
      <c r="Q252" s="682"/>
      <c r="R252" s="682"/>
      <c r="S252" s="683"/>
      <c r="T252" s="683"/>
      <c r="U252" s="221"/>
      <c r="V252" s="750"/>
      <c r="W252" s="750"/>
      <c r="X252" s="750"/>
      <c r="Y252" s="750"/>
      <c r="Z252" s="751"/>
      <c r="AA252" s="750"/>
      <c r="AB252" s="221"/>
      <c r="AC252" s="221"/>
      <c r="AD252" s="221"/>
    </row>
    <row r="253" ht="18.75" customHeight="1">
      <c r="A253" s="221"/>
      <c r="B253" s="205"/>
      <c r="C253" s="676"/>
      <c r="D253" s="682"/>
      <c r="E253" s="682"/>
      <c r="F253" s="682"/>
      <c r="G253" s="682"/>
      <c r="H253" s="682"/>
      <c r="I253" s="682"/>
      <c r="J253" s="682"/>
      <c r="K253" s="682"/>
      <c r="L253" s="682"/>
      <c r="M253" s="682"/>
      <c r="N253" s="682"/>
      <c r="O253" s="682"/>
      <c r="P253" s="682"/>
      <c r="Q253" s="682"/>
      <c r="R253" s="682"/>
      <c r="S253" s="683"/>
      <c r="T253" s="683"/>
      <c r="U253" s="221"/>
      <c r="V253" s="750"/>
      <c r="W253" s="750"/>
      <c r="X253" s="750"/>
      <c r="Y253" s="750"/>
      <c r="Z253" s="751"/>
      <c r="AA253" s="750"/>
      <c r="AB253" s="221"/>
      <c r="AC253" s="221"/>
      <c r="AD253" s="221"/>
    </row>
    <row r="254" ht="18.75" customHeight="1">
      <c r="A254" s="221"/>
      <c r="B254" s="205"/>
      <c r="C254" s="676"/>
      <c r="D254" s="682"/>
      <c r="E254" s="682"/>
      <c r="F254" s="682"/>
      <c r="G254" s="682"/>
      <c r="H254" s="682"/>
      <c r="I254" s="682"/>
      <c r="J254" s="682"/>
      <c r="K254" s="682"/>
      <c r="L254" s="682"/>
      <c r="M254" s="682"/>
      <c r="N254" s="682"/>
      <c r="O254" s="682"/>
      <c r="P254" s="682"/>
      <c r="Q254" s="682"/>
      <c r="R254" s="682"/>
      <c r="S254" s="683"/>
      <c r="T254" s="683"/>
      <c r="U254" s="221"/>
      <c r="V254" s="750"/>
      <c r="W254" s="750"/>
      <c r="X254" s="750"/>
      <c r="Y254" s="750"/>
      <c r="Z254" s="751"/>
      <c r="AA254" s="750"/>
      <c r="AB254" s="221"/>
      <c r="AC254" s="221"/>
      <c r="AD254" s="221"/>
    </row>
    <row r="255" ht="18.75" customHeight="1">
      <c r="A255" s="221"/>
      <c r="B255" s="205"/>
      <c r="C255" s="676"/>
      <c r="D255" s="682"/>
      <c r="E255" s="682"/>
      <c r="F255" s="682"/>
      <c r="G255" s="682"/>
      <c r="H255" s="682"/>
      <c r="I255" s="682"/>
      <c r="J255" s="682"/>
      <c r="K255" s="682"/>
      <c r="L255" s="682"/>
      <c r="M255" s="682"/>
      <c r="N255" s="682"/>
      <c r="O255" s="682"/>
      <c r="P255" s="682"/>
      <c r="Q255" s="682"/>
      <c r="R255" s="682"/>
      <c r="S255" s="683"/>
      <c r="T255" s="683"/>
      <c r="U255" s="221"/>
      <c r="V255" s="750"/>
      <c r="W255" s="750"/>
      <c r="X255" s="750"/>
      <c r="Y255" s="750"/>
      <c r="Z255" s="751"/>
      <c r="AA255" s="750"/>
      <c r="AB255" s="221"/>
      <c r="AC255" s="221"/>
      <c r="AD255" s="221"/>
    </row>
    <row r="256" ht="18.75" customHeight="1">
      <c r="A256" s="221"/>
      <c r="B256" s="205"/>
      <c r="C256" s="676"/>
      <c r="D256" s="682"/>
      <c r="E256" s="682"/>
      <c r="F256" s="682"/>
      <c r="G256" s="682"/>
      <c r="H256" s="682"/>
      <c r="I256" s="682"/>
      <c r="J256" s="682"/>
      <c r="K256" s="682"/>
      <c r="L256" s="682"/>
      <c r="M256" s="682"/>
      <c r="N256" s="682"/>
      <c r="O256" s="682"/>
      <c r="P256" s="682"/>
      <c r="Q256" s="682"/>
      <c r="R256" s="682"/>
      <c r="S256" s="683"/>
      <c r="T256" s="683"/>
      <c r="U256" s="221"/>
      <c r="V256" s="750"/>
      <c r="W256" s="750"/>
      <c r="X256" s="750"/>
      <c r="Y256" s="750"/>
      <c r="Z256" s="751"/>
      <c r="AA256" s="750"/>
      <c r="AB256" s="221"/>
      <c r="AC256" s="221"/>
      <c r="AD256" s="221"/>
    </row>
    <row r="257" ht="18.75" customHeight="1">
      <c r="A257" s="221"/>
      <c r="B257" s="205"/>
      <c r="C257" s="676"/>
      <c r="D257" s="682"/>
      <c r="E257" s="682"/>
      <c r="F257" s="682"/>
      <c r="G257" s="682"/>
      <c r="H257" s="682"/>
      <c r="I257" s="682"/>
      <c r="J257" s="682"/>
      <c r="K257" s="682"/>
      <c r="L257" s="682"/>
      <c r="M257" s="682"/>
      <c r="N257" s="682"/>
      <c r="O257" s="682"/>
      <c r="P257" s="682"/>
      <c r="Q257" s="682"/>
      <c r="R257" s="682"/>
      <c r="S257" s="683"/>
      <c r="T257" s="683"/>
      <c r="U257" s="221"/>
      <c r="V257" s="750"/>
      <c r="W257" s="750"/>
      <c r="X257" s="750"/>
      <c r="Y257" s="750"/>
      <c r="Z257" s="751"/>
      <c r="AA257" s="750"/>
      <c r="AB257" s="221"/>
      <c r="AC257" s="221"/>
      <c r="AD257" s="221"/>
    </row>
    <row r="258" ht="18.75" customHeight="1">
      <c r="A258" s="221"/>
      <c r="B258" s="205"/>
      <c r="C258" s="676"/>
      <c r="D258" s="682"/>
      <c r="E258" s="682"/>
      <c r="F258" s="682"/>
      <c r="G258" s="682"/>
      <c r="H258" s="682"/>
      <c r="I258" s="682"/>
      <c r="J258" s="682"/>
      <c r="K258" s="682"/>
      <c r="L258" s="682"/>
      <c r="M258" s="682"/>
      <c r="N258" s="682"/>
      <c r="O258" s="682"/>
      <c r="P258" s="682"/>
      <c r="Q258" s="682"/>
      <c r="R258" s="682"/>
      <c r="S258" s="683"/>
      <c r="T258" s="683"/>
      <c r="U258" s="221"/>
      <c r="V258" s="750"/>
      <c r="W258" s="750"/>
      <c r="X258" s="750"/>
      <c r="Y258" s="750"/>
      <c r="Z258" s="751"/>
      <c r="AA258" s="750"/>
      <c r="AB258" s="221"/>
      <c r="AC258" s="221"/>
      <c r="AD258" s="221"/>
    </row>
    <row r="259" ht="18.75" customHeight="1">
      <c r="A259" s="221"/>
      <c r="B259" s="205"/>
      <c r="C259" s="676"/>
      <c r="D259" s="682"/>
      <c r="E259" s="682"/>
      <c r="F259" s="682"/>
      <c r="G259" s="682"/>
      <c r="H259" s="682"/>
      <c r="I259" s="682"/>
      <c r="J259" s="682"/>
      <c r="K259" s="682"/>
      <c r="L259" s="682"/>
      <c r="M259" s="682"/>
      <c r="N259" s="682"/>
      <c r="O259" s="682"/>
      <c r="P259" s="682"/>
      <c r="Q259" s="682"/>
      <c r="R259" s="682"/>
      <c r="S259" s="683"/>
      <c r="T259" s="683"/>
      <c r="U259" s="221"/>
      <c r="V259" s="750"/>
      <c r="W259" s="750"/>
      <c r="X259" s="750"/>
      <c r="Y259" s="750"/>
      <c r="Z259" s="751"/>
      <c r="AA259" s="750"/>
      <c r="AB259" s="221"/>
      <c r="AC259" s="221"/>
      <c r="AD259" s="221"/>
    </row>
    <row r="260" ht="18.75" customHeight="1">
      <c r="A260" s="221"/>
      <c r="B260" s="205"/>
      <c r="C260" s="676"/>
      <c r="D260" s="682"/>
      <c r="E260" s="682"/>
      <c r="F260" s="682"/>
      <c r="G260" s="682"/>
      <c r="H260" s="682"/>
      <c r="I260" s="682"/>
      <c r="J260" s="682"/>
      <c r="K260" s="682"/>
      <c r="L260" s="682"/>
      <c r="M260" s="682"/>
      <c r="N260" s="682"/>
      <c r="O260" s="682"/>
      <c r="P260" s="682"/>
      <c r="Q260" s="682"/>
      <c r="R260" s="682"/>
      <c r="S260" s="683"/>
      <c r="T260" s="683"/>
      <c r="U260" s="221"/>
      <c r="V260" s="750"/>
      <c r="W260" s="750"/>
      <c r="X260" s="750"/>
      <c r="Y260" s="750"/>
      <c r="Z260" s="751"/>
      <c r="AA260" s="750"/>
      <c r="AB260" s="221"/>
      <c r="AC260" s="221"/>
      <c r="AD260" s="221"/>
    </row>
    <row r="261" ht="18.75" customHeight="1">
      <c r="A261" s="221"/>
      <c r="B261" s="205"/>
      <c r="C261" s="676"/>
      <c r="D261" s="682"/>
      <c r="E261" s="682"/>
      <c r="F261" s="682"/>
      <c r="G261" s="682"/>
      <c r="H261" s="682"/>
      <c r="I261" s="682"/>
      <c r="J261" s="682"/>
      <c r="K261" s="682"/>
      <c r="L261" s="682"/>
      <c r="M261" s="682"/>
      <c r="N261" s="682"/>
      <c r="O261" s="682"/>
      <c r="P261" s="682"/>
      <c r="Q261" s="682"/>
      <c r="R261" s="682"/>
      <c r="S261" s="683"/>
      <c r="T261" s="683"/>
      <c r="U261" s="221"/>
      <c r="V261" s="750"/>
      <c r="W261" s="750"/>
      <c r="X261" s="750"/>
      <c r="Y261" s="750"/>
      <c r="Z261" s="751"/>
      <c r="AA261" s="750"/>
      <c r="AB261" s="221"/>
      <c r="AC261" s="221"/>
      <c r="AD261" s="221"/>
    </row>
    <row r="262" ht="18.75" customHeight="1">
      <c r="A262" s="221"/>
      <c r="B262" s="205"/>
      <c r="C262" s="676"/>
      <c r="D262" s="682"/>
      <c r="E262" s="682"/>
      <c r="F262" s="682"/>
      <c r="G262" s="682"/>
      <c r="H262" s="682"/>
      <c r="I262" s="682"/>
      <c r="J262" s="682"/>
      <c r="K262" s="682"/>
      <c r="L262" s="682"/>
      <c r="M262" s="682"/>
      <c r="N262" s="682"/>
      <c r="O262" s="682"/>
      <c r="P262" s="682"/>
      <c r="Q262" s="682"/>
      <c r="R262" s="682"/>
      <c r="S262" s="683"/>
      <c r="T262" s="683"/>
      <c r="U262" s="221"/>
      <c r="V262" s="750"/>
      <c r="W262" s="750"/>
      <c r="X262" s="750"/>
      <c r="Y262" s="750"/>
      <c r="Z262" s="751"/>
      <c r="AA262" s="750"/>
      <c r="AB262" s="221"/>
      <c r="AC262" s="221"/>
      <c r="AD262" s="221"/>
    </row>
    <row r="263" ht="18.75" customHeight="1">
      <c r="A263" s="221"/>
      <c r="B263" s="205"/>
      <c r="C263" s="676"/>
      <c r="D263" s="682"/>
      <c r="E263" s="682"/>
      <c r="F263" s="682"/>
      <c r="G263" s="682"/>
      <c r="H263" s="682"/>
      <c r="I263" s="682"/>
      <c r="J263" s="682"/>
      <c r="K263" s="682"/>
      <c r="L263" s="682"/>
      <c r="M263" s="682"/>
      <c r="N263" s="682"/>
      <c r="O263" s="682"/>
      <c r="P263" s="682"/>
      <c r="Q263" s="682"/>
      <c r="R263" s="682"/>
      <c r="S263" s="683"/>
      <c r="T263" s="683"/>
      <c r="U263" s="221"/>
      <c r="V263" s="750"/>
      <c r="W263" s="750"/>
      <c r="X263" s="750"/>
      <c r="Y263" s="750"/>
      <c r="Z263" s="751"/>
      <c r="AA263" s="750"/>
      <c r="AB263" s="221"/>
      <c r="AC263" s="221"/>
      <c r="AD263" s="221"/>
    </row>
    <row r="264" ht="18.75" customHeight="1">
      <c r="A264" s="221"/>
      <c r="B264" s="205"/>
      <c r="C264" s="676"/>
      <c r="D264" s="682"/>
      <c r="E264" s="682"/>
      <c r="F264" s="682"/>
      <c r="G264" s="682"/>
      <c r="H264" s="682"/>
      <c r="I264" s="682"/>
      <c r="J264" s="682"/>
      <c r="K264" s="682"/>
      <c r="L264" s="682"/>
      <c r="M264" s="682"/>
      <c r="N264" s="682"/>
      <c r="O264" s="682"/>
      <c r="P264" s="682"/>
      <c r="Q264" s="682"/>
      <c r="R264" s="682"/>
      <c r="S264" s="683"/>
      <c r="T264" s="683"/>
      <c r="U264" s="221"/>
      <c r="V264" s="750"/>
      <c r="W264" s="750"/>
      <c r="X264" s="750"/>
      <c r="Y264" s="750"/>
      <c r="Z264" s="751"/>
      <c r="AA264" s="750"/>
      <c r="AB264" s="221"/>
      <c r="AC264" s="221"/>
      <c r="AD264" s="221"/>
    </row>
    <row r="265" ht="18.75" customHeight="1">
      <c r="A265" s="221"/>
      <c r="B265" s="205"/>
      <c r="C265" s="676"/>
      <c r="D265" s="682"/>
      <c r="E265" s="682"/>
      <c r="F265" s="682"/>
      <c r="G265" s="682"/>
      <c r="H265" s="682"/>
      <c r="I265" s="682"/>
      <c r="J265" s="682"/>
      <c r="K265" s="682"/>
      <c r="L265" s="682"/>
      <c r="M265" s="682"/>
      <c r="N265" s="682"/>
      <c r="O265" s="682"/>
      <c r="P265" s="682"/>
      <c r="Q265" s="682"/>
      <c r="R265" s="682"/>
      <c r="S265" s="683"/>
      <c r="T265" s="683"/>
      <c r="U265" s="221"/>
      <c r="V265" s="750"/>
      <c r="W265" s="750"/>
      <c r="X265" s="750"/>
      <c r="Y265" s="750"/>
      <c r="Z265" s="751"/>
      <c r="AA265" s="750"/>
      <c r="AB265" s="221"/>
      <c r="AC265" s="221"/>
      <c r="AD265" s="221"/>
    </row>
    <row r="266" ht="18.75" customHeight="1">
      <c r="A266" s="221"/>
      <c r="B266" s="205"/>
      <c r="C266" s="676"/>
      <c r="D266" s="682"/>
      <c r="E266" s="682"/>
      <c r="F266" s="682"/>
      <c r="G266" s="682"/>
      <c r="H266" s="682"/>
      <c r="I266" s="682"/>
      <c r="J266" s="682"/>
      <c r="K266" s="682"/>
      <c r="L266" s="682"/>
      <c r="M266" s="682"/>
      <c r="N266" s="682"/>
      <c r="O266" s="682"/>
      <c r="P266" s="682"/>
      <c r="Q266" s="682"/>
      <c r="R266" s="682"/>
      <c r="S266" s="683"/>
      <c r="T266" s="683"/>
      <c r="U266" s="221"/>
      <c r="V266" s="750"/>
      <c r="W266" s="750"/>
      <c r="X266" s="750"/>
      <c r="Y266" s="750"/>
      <c r="Z266" s="751"/>
      <c r="AA266" s="750"/>
      <c r="AB266" s="221"/>
      <c r="AC266" s="221"/>
      <c r="AD266" s="221"/>
    </row>
    <row r="267" ht="18.75" customHeight="1">
      <c r="A267" s="221"/>
      <c r="B267" s="205"/>
      <c r="C267" s="676"/>
      <c r="D267" s="682"/>
      <c r="E267" s="682"/>
      <c r="F267" s="682"/>
      <c r="G267" s="682"/>
      <c r="H267" s="682"/>
      <c r="I267" s="682"/>
      <c r="J267" s="682"/>
      <c r="K267" s="682"/>
      <c r="L267" s="682"/>
      <c r="M267" s="682"/>
      <c r="N267" s="682"/>
      <c r="O267" s="682"/>
      <c r="P267" s="682"/>
      <c r="Q267" s="682"/>
      <c r="R267" s="682"/>
      <c r="S267" s="683"/>
      <c r="T267" s="683"/>
      <c r="U267" s="221"/>
      <c r="V267" s="750"/>
      <c r="W267" s="750"/>
      <c r="X267" s="750"/>
      <c r="Y267" s="750"/>
      <c r="Z267" s="751"/>
      <c r="AA267" s="750"/>
      <c r="AB267" s="221"/>
      <c r="AC267" s="221"/>
      <c r="AD267" s="221"/>
    </row>
    <row r="268" ht="18.75" customHeight="1">
      <c r="A268" s="221"/>
      <c r="B268" s="205"/>
      <c r="C268" s="676"/>
      <c r="D268" s="682"/>
      <c r="E268" s="682"/>
      <c r="F268" s="682"/>
      <c r="G268" s="682"/>
      <c r="H268" s="682"/>
      <c r="I268" s="682"/>
      <c r="J268" s="682"/>
      <c r="K268" s="682"/>
      <c r="L268" s="682"/>
      <c r="M268" s="682"/>
      <c r="N268" s="682"/>
      <c r="O268" s="682"/>
      <c r="P268" s="682"/>
      <c r="Q268" s="682"/>
      <c r="R268" s="682"/>
      <c r="S268" s="683"/>
      <c r="T268" s="683"/>
      <c r="U268" s="221"/>
      <c r="V268" s="750"/>
      <c r="W268" s="750"/>
      <c r="X268" s="750"/>
      <c r="Y268" s="750"/>
      <c r="Z268" s="751"/>
      <c r="AA268" s="750"/>
      <c r="AB268" s="221"/>
      <c r="AC268" s="221"/>
      <c r="AD268" s="221"/>
    </row>
    <row r="269" ht="18.75" customHeight="1">
      <c r="A269" s="221"/>
      <c r="B269" s="205"/>
      <c r="C269" s="676"/>
      <c r="D269" s="682"/>
      <c r="E269" s="682"/>
      <c r="F269" s="682"/>
      <c r="G269" s="682"/>
      <c r="H269" s="682"/>
      <c r="I269" s="682"/>
      <c r="J269" s="682"/>
      <c r="K269" s="682"/>
      <c r="L269" s="682"/>
      <c r="M269" s="682"/>
      <c r="N269" s="682"/>
      <c r="O269" s="682"/>
      <c r="P269" s="682"/>
      <c r="Q269" s="682"/>
      <c r="R269" s="682"/>
      <c r="S269" s="683"/>
      <c r="T269" s="683"/>
      <c r="U269" s="221"/>
      <c r="V269" s="750"/>
      <c r="W269" s="750"/>
      <c r="X269" s="750"/>
      <c r="Y269" s="750"/>
      <c r="Z269" s="751"/>
      <c r="AA269" s="750"/>
      <c r="AB269" s="221"/>
      <c r="AC269" s="221"/>
      <c r="AD269" s="221"/>
    </row>
    <row r="270" ht="18.75" customHeight="1">
      <c r="A270" s="221"/>
      <c r="B270" s="205"/>
      <c r="C270" s="676"/>
      <c r="D270" s="682"/>
      <c r="E270" s="682"/>
      <c r="F270" s="682"/>
      <c r="G270" s="682"/>
      <c r="H270" s="682"/>
      <c r="I270" s="682"/>
      <c r="J270" s="682"/>
      <c r="K270" s="682"/>
      <c r="L270" s="682"/>
      <c r="M270" s="682"/>
      <c r="N270" s="682"/>
      <c r="O270" s="682"/>
      <c r="P270" s="682"/>
      <c r="Q270" s="682"/>
      <c r="R270" s="682"/>
      <c r="S270" s="683"/>
      <c r="T270" s="683"/>
      <c r="U270" s="221"/>
      <c r="V270" s="750"/>
      <c r="W270" s="750"/>
      <c r="X270" s="750"/>
      <c r="Y270" s="750"/>
      <c r="Z270" s="751"/>
      <c r="AA270" s="750"/>
      <c r="AB270" s="221"/>
      <c r="AC270" s="221"/>
      <c r="AD270" s="221"/>
    </row>
    <row r="271" ht="18.75" customHeight="1">
      <c r="A271" s="221"/>
      <c r="B271" s="205"/>
      <c r="C271" s="676"/>
      <c r="D271" s="682"/>
      <c r="E271" s="682"/>
      <c r="F271" s="682"/>
      <c r="G271" s="682"/>
      <c r="H271" s="682"/>
      <c r="I271" s="682"/>
      <c r="J271" s="682"/>
      <c r="K271" s="682"/>
      <c r="L271" s="682"/>
      <c r="M271" s="682"/>
      <c r="N271" s="682"/>
      <c r="O271" s="682"/>
      <c r="P271" s="682"/>
      <c r="Q271" s="682"/>
      <c r="R271" s="682"/>
      <c r="S271" s="683"/>
      <c r="T271" s="683"/>
      <c r="U271" s="221"/>
      <c r="V271" s="750"/>
      <c r="W271" s="750"/>
      <c r="X271" s="750"/>
      <c r="Y271" s="750"/>
      <c r="Z271" s="751"/>
      <c r="AA271" s="750"/>
      <c r="AB271" s="221"/>
      <c r="AC271" s="221"/>
      <c r="AD271" s="221"/>
    </row>
    <row r="272" ht="18.75" customHeight="1">
      <c r="A272" s="221"/>
      <c r="B272" s="205"/>
      <c r="C272" s="676"/>
      <c r="D272" s="682"/>
      <c r="E272" s="682"/>
      <c r="F272" s="682"/>
      <c r="G272" s="682"/>
      <c r="H272" s="682"/>
      <c r="I272" s="682"/>
      <c r="J272" s="682"/>
      <c r="K272" s="682"/>
      <c r="L272" s="682"/>
      <c r="M272" s="682"/>
      <c r="N272" s="682"/>
      <c r="O272" s="682"/>
      <c r="P272" s="682"/>
      <c r="Q272" s="682"/>
      <c r="R272" s="682"/>
      <c r="S272" s="683"/>
      <c r="T272" s="683"/>
      <c r="U272" s="221"/>
      <c r="V272" s="750"/>
      <c r="W272" s="750"/>
      <c r="X272" s="750"/>
      <c r="Y272" s="750"/>
      <c r="Z272" s="751"/>
      <c r="AA272" s="750"/>
      <c r="AB272" s="221"/>
      <c r="AC272" s="221"/>
      <c r="AD272" s="221"/>
    </row>
    <row r="273" ht="18.75" customHeight="1">
      <c r="A273" s="221"/>
      <c r="B273" s="205"/>
      <c r="C273" s="676"/>
      <c r="D273" s="682"/>
      <c r="E273" s="682"/>
      <c r="F273" s="682"/>
      <c r="G273" s="682"/>
      <c r="H273" s="682"/>
      <c r="I273" s="682"/>
      <c r="J273" s="682"/>
      <c r="K273" s="682"/>
      <c r="L273" s="682"/>
      <c r="M273" s="682"/>
      <c r="N273" s="682"/>
      <c r="O273" s="682"/>
      <c r="P273" s="682"/>
      <c r="Q273" s="682"/>
      <c r="R273" s="682"/>
      <c r="S273" s="683"/>
      <c r="T273" s="683"/>
      <c r="U273" s="221"/>
      <c r="V273" s="750"/>
      <c r="W273" s="750"/>
      <c r="X273" s="750"/>
      <c r="Y273" s="750"/>
      <c r="Z273" s="751"/>
      <c r="AA273" s="750"/>
      <c r="AB273" s="221"/>
      <c r="AC273" s="221"/>
      <c r="AD273" s="221"/>
    </row>
    <row r="274" ht="18.75" customHeight="1">
      <c r="A274" s="221"/>
      <c r="B274" s="205"/>
      <c r="C274" s="676"/>
      <c r="D274" s="682"/>
      <c r="E274" s="682"/>
      <c r="F274" s="682"/>
      <c r="G274" s="682"/>
      <c r="H274" s="682"/>
      <c r="I274" s="682"/>
      <c r="J274" s="682"/>
      <c r="K274" s="682"/>
      <c r="L274" s="682"/>
      <c r="M274" s="682"/>
      <c r="N274" s="682"/>
      <c r="O274" s="682"/>
      <c r="P274" s="682"/>
      <c r="Q274" s="682"/>
      <c r="R274" s="682"/>
      <c r="S274" s="683"/>
      <c r="T274" s="683"/>
      <c r="U274" s="221"/>
      <c r="V274" s="750"/>
      <c r="W274" s="750"/>
      <c r="X274" s="750"/>
      <c r="Y274" s="750"/>
      <c r="Z274" s="751"/>
      <c r="AA274" s="750"/>
      <c r="AB274" s="221"/>
      <c r="AC274" s="221"/>
      <c r="AD274" s="221"/>
    </row>
    <row r="275" ht="18.75" customHeight="1">
      <c r="A275" s="221"/>
      <c r="B275" s="205"/>
      <c r="C275" s="676"/>
      <c r="D275" s="682"/>
      <c r="E275" s="682"/>
      <c r="F275" s="682"/>
      <c r="G275" s="682"/>
      <c r="H275" s="682"/>
      <c r="I275" s="682"/>
      <c r="J275" s="682"/>
      <c r="K275" s="682"/>
      <c r="L275" s="682"/>
      <c r="M275" s="682"/>
      <c r="N275" s="682"/>
      <c r="O275" s="682"/>
      <c r="P275" s="682"/>
      <c r="Q275" s="682"/>
      <c r="R275" s="682"/>
      <c r="S275" s="683"/>
      <c r="T275" s="683"/>
      <c r="U275" s="221"/>
      <c r="V275" s="750"/>
      <c r="W275" s="750"/>
      <c r="X275" s="750"/>
      <c r="Y275" s="750"/>
      <c r="Z275" s="751"/>
      <c r="AA275" s="750"/>
      <c r="AB275" s="221"/>
      <c r="AC275" s="221"/>
      <c r="AD275" s="221"/>
    </row>
    <row r="276" ht="18.75" customHeight="1">
      <c r="A276" s="221"/>
      <c r="B276" s="205"/>
      <c r="C276" s="676"/>
      <c r="D276" s="682"/>
      <c r="E276" s="682"/>
      <c r="F276" s="682"/>
      <c r="G276" s="682"/>
      <c r="H276" s="682"/>
      <c r="I276" s="682"/>
      <c r="J276" s="682"/>
      <c r="K276" s="682"/>
      <c r="L276" s="682"/>
      <c r="M276" s="682"/>
      <c r="N276" s="682"/>
      <c r="O276" s="682"/>
      <c r="P276" s="682"/>
      <c r="Q276" s="682"/>
      <c r="R276" s="682"/>
      <c r="S276" s="683"/>
      <c r="T276" s="683"/>
      <c r="U276" s="221"/>
      <c r="V276" s="750"/>
      <c r="W276" s="750"/>
      <c r="X276" s="750"/>
      <c r="Y276" s="750"/>
      <c r="Z276" s="751"/>
      <c r="AA276" s="750"/>
      <c r="AB276" s="221"/>
      <c r="AC276" s="221"/>
      <c r="AD276" s="221"/>
    </row>
    <row r="277" ht="18.75" customHeight="1">
      <c r="A277" s="221"/>
      <c r="B277" s="205"/>
      <c r="C277" s="676"/>
      <c r="D277" s="682"/>
      <c r="E277" s="682"/>
      <c r="F277" s="682"/>
      <c r="G277" s="682"/>
      <c r="H277" s="682"/>
      <c r="I277" s="682"/>
      <c r="J277" s="682"/>
      <c r="K277" s="682"/>
      <c r="L277" s="682"/>
      <c r="M277" s="682"/>
      <c r="N277" s="682"/>
      <c r="O277" s="682"/>
      <c r="P277" s="682"/>
      <c r="Q277" s="682"/>
      <c r="R277" s="682"/>
      <c r="S277" s="683"/>
      <c r="T277" s="683"/>
      <c r="U277" s="221"/>
      <c r="V277" s="750"/>
      <c r="W277" s="750"/>
      <c r="X277" s="750"/>
      <c r="Y277" s="750"/>
      <c r="Z277" s="751"/>
      <c r="AA277" s="750"/>
      <c r="AB277" s="221"/>
      <c r="AC277" s="221"/>
      <c r="AD277" s="221"/>
    </row>
    <row r="278" ht="18.75" customHeight="1">
      <c r="A278" s="221"/>
      <c r="B278" s="205"/>
      <c r="C278" s="676"/>
      <c r="D278" s="682"/>
      <c r="E278" s="682"/>
      <c r="F278" s="682"/>
      <c r="G278" s="682"/>
      <c r="H278" s="682"/>
      <c r="I278" s="682"/>
      <c r="J278" s="682"/>
      <c r="K278" s="682"/>
      <c r="L278" s="682"/>
      <c r="M278" s="682"/>
      <c r="N278" s="682"/>
      <c r="O278" s="682"/>
      <c r="P278" s="682"/>
      <c r="Q278" s="682"/>
      <c r="R278" s="682"/>
      <c r="S278" s="683"/>
      <c r="T278" s="683"/>
      <c r="U278" s="221"/>
      <c r="V278" s="750"/>
      <c r="W278" s="750"/>
      <c r="X278" s="750"/>
      <c r="Y278" s="750"/>
      <c r="Z278" s="751"/>
      <c r="AA278" s="750"/>
      <c r="AB278" s="221"/>
      <c r="AC278" s="221"/>
      <c r="AD278" s="221"/>
    </row>
    <row r="279" ht="18.75" customHeight="1">
      <c r="A279" s="221"/>
      <c r="B279" s="205"/>
      <c r="C279" s="676"/>
      <c r="D279" s="682"/>
      <c r="E279" s="682"/>
      <c r="F279" s="682"/>
      <c r="G279" s="682"/>
      <c r="H279" s="682"/>
      <c r="I279" s="682"/>
      <c r="J279" s="682"/>
      <c r="K279" s="682"/>
      <c r="L279" s="682"/>
      <c r="M279" s="682"/>
      <c r="N279" s="682"/>
      <c r="O279" s="682"/>
      <c r="P279" s="682"/>
      <c r="Q279" s="682"/>
      <c r="R279" s="682"/>
      <c r="S279" s="683"/>
      <c r="T279" s="683"/>
      <c r="U279" s="221"/>
      <c r="V279" s="750"/>
      <c r="W279" s="750"/>
      <c r="X279" s="750"/>
      <c r="Y279" s="750"/>
      <c r="Z279" s="751"/>
      <c r="AA279" s="750"/>
      <c r="AB279" s="221"/>
      <c r="AC279" s="221"/>
      <c r="AD279" s="221"/>
    </row>
    <row r="280" ht="18.75" customHeight="1">
      <c r="A280" s="221"/>
      <c r="B280" s="205"/>
      <c r="C280" s="676"/>
      <c r="D280" s="682"/>
      <c r="E280" s="682"/>
      <c r="F280" s="682"/>
      <c r="G280" s="682"/>
      <c r="H280" s="682"/>
      <c r="I280" s="682"/>
      <c r="J280" s="682"/>
      <c r="K280" s="682"/>
      <c r="L280" s="682"/>
      <c r="M280" s="682"/>
      <c r="N280" s="682"/>
      <c r="O280" s="682"/>
      <c r="P280" s="682"/>
      <c r="Q280" s="682"/>
      <c r="R280" s="682"/>
      <c r="S280" s="683"/>
      <c r="T280" s="683"/>
      <c r="U280" s="221"/>
      <c r="V280" s="750"/>
      <c r="W280" s="750"/>
      <c r="X280" s="750"/>
      <c r="Y280" s="750"/>
      <c r="Z280" s="751"/>
      <c r="AA280" s="750"/>
      <c r="AB280" s="221"/>
      <c r="AC280" s="221"/>
      <c r="AD280" s="221"/>
    </row>
    <row r="281" ht="18.75" customHeight="1">
      <c r="A281" s="221"/>
      <c r="B281" s="205"/>
      <c r="C281" s="676"/>
      <c r="D281" s="682"/>
      <c r="E281" s="682"/>
      <c r="F281" s="682"/>
      <c r="G281" s="682"/>
      <c r="H281" s="682"/>
      <c r="I281" s="682"/>
      <c r="J281" s="682"/>
      <c r="K281" s="682"/>
      <c r="L281" s="682"/>
      <c r="M281" s="682"/>
      <c r="N281" s="682"/>
      <c r="O281" s="682"/>
      <c r="P281" s="682"/>
      <c r="Q281" s="682"/>
      <c r="R281" s="682"/>
      <c r="S281" s="683"/>
      <c r="T281" s="683"/>
      <c r="U281" s="221"/>
      <c r="V281" s="750"/>
      <c r="W281" s="750"/>
      <c r="X281" s="750"/>
      <c r="Y281" s="750"/>
      <c r="Z281" s="751"/>
      <c r="AA281" s="750"/>
      <c r="AB281" s="221"/>
      <c r="AC281" s="221"/>
      <c r="AD281" s="221"/>
    </row>
    <row r="282" ht="18.75" customHeight="1">
      <c r="A282" s="221"/>
      <c r="B282" s="205"/>
      <c r="C282" s="676"/>
      <c r="D282" s="682"/>
      <c r="E282" s="682"/>
      <c r="F282" s="682"/>
      <c r="G282" s="682"/>
      <c r="H282" s="682"/>
      <c r="I282" s="682"/>
      <c r="J282" s="682"/>
      <c r="K282" s="682"/>
      <c r="L282" s="682"/>
      <c r="M282" s="682"/>
      <c r="N282" s="682"/>
      <c r="O282" s="682"/>
      <c r="P282" s="682"/>
      <c r="Q282" s="682"/>
      <c r="R282" s="682"/>
      <c r="S282" s="683"/>
      <c r="T282" s="683"/>
      <c r="U282" s="221"/>
      <c r="V282" s="750"/>
      <c r="W282" s="750"/>
      <c r="X282" s="750"/>
      <c r="Y282" s="750"/>
      <c r="Z282" s="751"/>
      <c r="AA282" s="750"/>
      <c r="AB282" s="221"/>
      <c r="AC282" s="221"/>
      <c r="AD282" s="221"/>
    </row>
    <row r="283" ht="18.75" customHeight="1">
      <c r="A283" s="221"/>
      <c r="B283" s="205"/>
      <c r="C283" s="676"/>
      <c r="D283" s="682"/>
      <c r="E283" s="682"/>
      <c r="F283" s="682"/>
      <c r="G283" s="682"/>
      <c r="H283" s="682"/>
      <c r="I283" s="682"/>
      <c r="J283" s="682"/>
      <c r="K283" s="682"/>
      <c r="L283" s="682"/>
      <c r="M283" s="682"/>
      <c r="N283" s="682"/>
      <c r="O283" s="682"/>
      <c r="P283" s="682"/>
      <c r="Q283" s="682"/>
      <c r="R283" s="682"/>
      <c r="S283" s="683"/>
      <c r="T283" s="683"/>
      <c r="U283" s="221"/>
      <c r="V283" s="750"/>
      <c r="W283" s="750"/>
      <c r="X283" s="750"/>
      <c r="Y283" s="750"/>
      <c r="Z283" s="751"/>
      <c r="AA283" s="750"/>
      <c r="AB283" s="221"/>
      <c r="AC283" s="221"/>
      <c r="AD283" s="221"/>
    </row>
    <row r="284" ht="18.75" customHeight="1">
      <c r="A284" s="221"/>
      <c r="B284" s="205"/>
      <c r="C284" s="676"/>
      <c r="D284" s="682"/>
      <c r="E284" s="682"/>
      <c r="F284" s="682"/>
      <c r="G284" s="682"/>
      <c r="H284" s="682"/>
      <c r="I284" s="682"/>
      <c r="J284" s="682"/>
      <c r="K284" s="682"/>
      <c r="L284" s="682"/>
      <c r="M284" s="682"/>
      <c r="N284" s="682"/>
      <c r="O284" s="682"/>
      <c r="P284" s="682"/>
      <c r="Q284" s="682"/>
      <c r="R284" s="682"/>
      <c r="S284" s="683"/>
      <c r="T284" s="683"/>
      <c r="U284" s="221"/>
      <c r="V284" s="750"/>
      <c r="W284" s="750"/>
      <c r="X284" s="750"/>
      <c r="Y284" s="750"/>
      <c r="Z284" s="751"/>
      <c r="AA284" s="750"/>
      <c r="AB284" s="221"/>
      <c r="AC284" s="221"/>
      <c r="AD284" s="221"/>
    </row>
    <row r="285" ht="18.75" customHeight="1">
      <c r="A285" s="221"/>
      <c r="B285" s="205"/>
      <c r="C285" s="676"/>
      <c r="D285" s="682"/>
      <c r="E285" s="682"/>
      <c r="F285" s="682"/>
      <c r="G285" s="682"/>
      <c r="H285" s="682"/>
      <c r="I285" s="682"/>
      <c r="J285" s="682"/>
      <c r="K285" s="682"/>
      <c r="L285" s="682"/>
      <c r="M285" s="682"/>
      <c r="N285" s="682"/>
      <c r="O285" s="682"/>
      <c r="P285" s="682"/>
      <c r="Q285" s="682"/>
      <c r="R285" s="682"/>
      <c r="S285" s="683"/>
      <c r="T285" s="683"/>
      <c r="U285" s="221"/>
      <c r="V285" s="750"/>
      <c r="W285" s="750"/>
      <c r="X285" s="750"/>
      <c r="Y285" s="750"/>
      <c r="Z285" s="751"/>
      <c r="AA285" s="750"/>
      <c r="AB285" s="221"/>
      <c r="AC285" s="221"/>
      <c r="AD285" s="221"/>
    </row>
    <row r="286" ht="18.75" customHeight="1">
      <c r="A286" s="221"/>
      <c r="B286" s="205"/>
      <c r="C286" s="676"/>
      <c r="D286" s="682"/>
      <c r="E286" s="682"/>
      <c r="F286" s="682"/>
      <c r="G286" s="682"/>
      <c r="H286" s="682"/>
      <c r="I286" s="682"/>
      <c r="J286" s="682"/>
      <c r="K286" s="682"/>
      <c r="L286" s="682"/>
      <c r="M286" s="682"/>
      <c r="N286" s="682"/>
      <c r="O286" s="682"/>
      <c r="P286" s="682"/>
      <c r="Q286" s="682"/>
      <c r="R286" s="682"/>
      <c r="S286" s="683"/>
      <c r="T286" s="683"/>
      <c r="U286" s="221"/>
      <c r="V286" s="750"/>
      <c r="W286" s="750"/>
      <c r="X286" s="750"/>
      <c r="Y286" s="750"/>
      <c r="Z286" s="751"/>
      <c r="AA286" s="750"/>
      <c r="AB286" s="221"/>
      <c r="AC286" s="221"/>
      <c r="AD286" s="221"/>
    </row>
    <row r="287" ht="18.75" customHeight="1">
      <c r="A287" s="221"/>
      <c r="B287" s="205"/>
      <c r="C287" s="676"/>
      <c r="D287" s="682"/>
      <c r="E287" s="682"/>
      <c r="F287" s="682"/>
      <c r="G287" s="682"/>
      <c r="H287" s="682"/>
      <c r="I287" s="682"/>
      <c r="J287" s="682"/>
      <c r="K287" s="682"/>
      <c r="L287" s="682"/>
      <c r="M287" s="682"/>
      <c r="N287" s="682"/>
      <c r="O287" s="682"/>
      <c r="P287" s="682"/>
      <c r="Q287" s="682"/>
      <c r="R287" s="682"/>
      <c r="S287" s="683"/>
      <c r="T287" s="683"/>
      <c r="U287" s="221"/>
      <c r="V287" s="750"/>
      <c r="W287" s="750"/>
      <c r="X287" s="750"/>
      <c r="Y287" s="750"/>
      <c r="Z287" s="751"/>
      <c r="AA287" s="750"/>
      <c r="AB287" s="221"/>
      <c r="AC287" s="221"/>
      <c r="AD287" s="221"/>
    </row>
    <row r="288" ht="18.75" customHeight="1">
      <c r="A288" s="221"/>
      <c r="B288" s="205"/>
      <c r="C288" s="676"/>
      <c r="D288" s="682"/>
      <c r="E288" s="682"/>
      <c r="F288" s="682"/>
      <c r="G288" s="682"/>
      <c r="H288" s="682"/>
      <c r="I288" s="682"/>
      <c r="J288" s="682"/>
      <c r="K288" s="682"/>
      <c r="L288" s="682"/>
      <c r="M288" s="682"/>
      <c r="N288" s="682"/>
      <c r="O288" s="682"/>
      <c r="P288" s="682"/>
      <c r="Q288" s="682"/>
      <c r="R288" s="682"/>
      <c r="S288" s="683"/>
      <c r="T288" s="683"/>
      <c r="U288" s="221"/>
      <c r="V288" s="750"/>
      <c r="W288" s="750"/>
      <c r="X288" s="750"/>
      <c r="Y288" s="750"/>
      <c r="Z288" s="751"/>
      <c r="AA288" s="750"/>
      <c r="AB288" s="221"/>
      <c r="AC288" s="221"/>
      <c r="AD288" s="221"/>
    </row>
    <row r="289" ht="18.75" customHeight="1">
      <c r="A289" s="221"/>
      <c r="B289" s="205"/>
      <c r="C289" s="676"/>
      <c r="D289" s="682"/>
      <c r="E289" s="682"/>
      <c r="F289" s="682"/>
      <c r="G289" s="682"/>
      <c r="H289" s="682"/>
      <c r="I289" s="682"/>
      <c r="J289" s="682"/>
      <c r="K289" s="682"/>
      <c r="L289" s="682"/>
      <c r="M289" s="682"/>
      <c r="N289" s="682"/>
      <c r="O289" s="682"/>
      <c r="P289" s="682"/>
      <c r="Q289" s="682"/>
      <c r="R289" s="682"/>
      <c r="S289" s="683"/>
      <c r="T289" s="683"/>
      <c r="U289" s="221"/>
      <c r="V289" s="750"/>
      <c r="W289" s="750"/>
      <c r="X289" s="750"/>
      <c r="Y289" s="750"/>
      <c r="Z289" s="751"/>
      <c r="AA289" s="750"/>
      <c r="AB289" s="221"/>
      <c r="AC289" s="221"/>
      <c r="AD289" s="221"/>
    </row>
    <row r="290" ht="18.75" customHeight="1">
      <c r="A290" s="221"/>
      <c r="B290" s="205"/>
      <c r="C290" s="676"/>
      <c r="D290" s="682"/>
      <c r="E290" s="682"/>
      <c r="F290" s="682"/>
      <c r="G290" s="682"/>
      <c r="H290" s="682"/>
      <c r="I290" s="682"/>
      <c r="J290" s="682"/>
      <c r="K290" s="682"/>
      <c r="L290" s="682"/>
      <c r="M290" s="682"/>
      <c r="N290" s="682"/>
      <c r="O290" s="682"/>
      <c r="P290" s="682"/>
      <c r="Q290" s="682"/>
      <c r="R290" s="682"/>
      <c r="S290" s="683"/>
      <c r="T290" s="683"/>
      <c r="U290" s="221"/>
      <c r="V290" s="750"/>
      <c r="W290" s="750"/>
      <c r="X290" s="750"/>
      <c r="Y290" s="750"/>
      <c r="Z290" s="751"/>
      <c r="AA290" s="750"/>
      <c r="AB290" s="221"/>
      <c r="AC290" s="221"/>
      <c r="AD290" s="221"/>
    </row>
    <row r="291" ht="18.75" customHeight="1">
      <c r="A291" s="221"/>
      <c r="B291" s="205"/>
      <c r="C291" s="676"/>
      <c r="D291" s="682"/>
      <c r="E291" s="682"/>
      <c r="F291" s="682"/>
      <c r="G291" s="682"/>
      <c r="H291" s="682"/>
      <c r="I291" s="682"/>
      <c r="J291" s="682"/>
      <c r="K291" s="682"/>
      <c r="L291" s="682"/>
      <c r="M291" s="682"/>
      <c r="N291" s="682"/>
      <c r="O291" s="682"/>
      <c r="P291" s="682"/>
      <c r="Q291" s="682"/>
      <c r="R291" s="682"/>
      <c r="S291" s="683"/>
      <c r="T291" s="683"/>
      <c r="U291" s="221"/>
      <c r="V291" s="750"/>
      <c r="W291" s="750"/>
      <c r="X291" s="750"/>
      <c r="Y291" s="750"/>
      <c r="Z291" s="751"/>
      <c r="AA291" s="750"/>
      <c r="AB291" s="221"/>
      <c r="AC291" s="221"/>
      <c r="AD291" s="221"/>
    </row>
    <row r="292" ht="18.75" customHeight="1">
      <c r="A292" s="221"/>
      <c r="B292" s="205"/>
      <c r="C292" s="676"/>
      <c r="D292" s="682"/>
      <c r="E292" s="682"/>
      <c r="F292" s="682"/>
      <c r="G292" s="682"/>
      <c r="H292" s="682"/>
      <c r="I292" s="682"/>
      <c r="J292" s="682"/>
      <c r="K292" s="682"/>
      <c r="L292" s="682"/>
      <c r="M292" s="682"/>
      <c r="N292" s="682"/>
      <c r="O292" s="682"/>
      <c r="P292" s="682"/>
      <c r="Q292" s="682"/>
      <c r="R292" s="682"/>
      <c r="S292" s="683"/>
      <c r="T292" s="683"/>
      <c r="U292" s="221"/>
      <c r="V292" s="750"/>
      <c r="W292" s="750"/>
      <c r="X292" s="750"/>
      <c r="Y292" s="750"/>
      <c r="Z292" s="751"/>
      <c r="AA292" s="750"/>
      <c r="AB292" s="221"/>
      <c r="AC292" s="221"/>
      <c r="AD292" s="221"/>
    </row>
    <row r="293" ht="18.75" customHeight="1">
      <c r="A293" s="221"/>
      <c r="B293" s="205"/>
      <c r="C293" s="676"/>
      <c r="D293" s="682"/>
      <c r="E293" s="682"/>
      <c r="F293" s="682"/>
      <c r="G293" s="682"/>
      <c r="H293" s="682"/>
      <c r="I293" s="682"/>
      <c r="J293" s="682"/>
      <c r="K293" s="682"/>
      <c r="L293" s="682"/>
      <c r="M293" s="682"/>
      <c r="N293" s="682"/>
      <c r="O293" s="682"/>
      <c r="P293" s="682"/>
      <c r="Q293" s="682"/>
      <c r="R293" s="682"/>
      <c r="S293" s="683"/>
      <c r="T293" s="683"/>
      <c r="U293" s="221"/>
      <c r="V293" s="750"/>
      <c r="W293" s="750"/>
      <c r="X293" s="750"/>
      <c r="Y293" s="750"/>
      <c r="Z293" s="751"/>
      <c r="AA293" s="750"/>
      <c r="AB293" s="221"/>
      <c r="AC293" s="221"/>
      <c r="AD293" s="221"/>
    </row>
    <row r="294" ht="18.75" customHeight="1">
      <c r="A294" s="221"/>
      <c r="B294" s="205"/>
      <c r="C294" s="676"/>
      <c r="D294" s="682"/>
      <c r="E294" s="682"/>
      <c r="F294" s="682"/>
      <c r="G294" s="682"/>
      <c r="H294" s="682"/>
      <c r="I294" s="682"/>
      <c r="J294" s="682"/>
      <c r="K294" s="682"/>
      <c r="L294" s="682"/>
      <c r="M294" s="682"/>
      <c r="N294" s="682"/>
      <c r="O294" s="682"/>
      <c r="P294" s="682"/>
      <c r="Q294" s="682"/>
      <c r="R294" s="682"/>
      <c r="S294" s="683"/>
      <c r="T294" s="683"/>
      <c r="U294" s="221"/>
      <c r="V294" s="750"/>
      <c r="W294" s="750"/>
      <c r="X294" s="750"/>
      <c r="Y294" s="750"/>
      <c r="Z294" s="751"/>
      <c r="AA294" s="750"/>
      <c r="AB294" s="221"/>
      <c r="AC294" s="221"/>
      <c r="AD294" s="221"/>
    </row>
    <row r="295" ht="18.75" customHeight="1">
      <c r="A295" s="221"/>
      <c r="B295" s="205"/>
      <c r="C295" s="676"/>
      <c r="D295" s="682"/>
      <c r="E295" s="682"/>
      <c r="F295" s="682"/>
      <c r="G295" s="682"/>
      <c r="H295" s="682"/>
      <c r="I295" s="682"/>
      <c r="J295" s="682"/>
      <c r="K295" s="682"/>
      <c r="L295" s="682"/>
      <c r="M295" s="682"/>
      <c r="N295" s="682"/>
      <c r="O295" s="682"/>
      <c r="P295" s="682"/>
      <c r="Q295" s="682"/>
      <c r="R295" s="682"/>
      <c r="S295" s="683"/>
      <c r="T295" s="683"/>
      <c r="U295" s="221"/>
      <c r="V295" s="750"/>
      <c r="W295" s="750"/>
      <c r="X295" s="750"/>
      <c r="Y295" s="750"/>
      <c r="Z295" s="751"/>
      <c r="AA295" s="750"/>
      <c r="AB295" s="221"/>
      <c r="AC295" s="221"/>
      <c r="AD295" s="221"/>
    </row>
    <row r="296" ht="18.75" customHeight="1">
      <c r="A296" s="221"/>
      <c r="B296" s="205"/>
      <c r="C296" s="676"/>
      <c r="D296" s="682"/>
      <c r="E296" s="682"/>
      <c r="F296" s="682"/>
      <c r="G296" s="682"/>
      <c r="H296" s="682"/>
      <c r="I296" s="682"/>
      <c r="J296" s="682"/>
      <c r="K296" s="682"/>
      <c r="L296" s="682"/>
      <c r="M296" s="682"/>
      <c r="N296" s="682"/>
      <c r="O296" s="682"/>
      <c r="P296" s="682"/>
      <c r="Q296" s="682"/>
      <c r="R296" s="682"/>
      <c r="S296" s="683"/>
      <c r="T296" s="683"/>
      <c r="U296" s="221"/>
      <c r="V296" s="750"/>
      <c r="W296" s="750"/>
      <c r="X296" s="750"/>
      <c r="Y296" s="750"/>
      <c r="Z296" s="751"/>
      <c r="AA296" s="750"/>
      <c r="AB296" s="221"/>
      <c r="AC296" s="221"/>
      <c r="AD296" s="221"/>
    </row>
    <row r="297" ht="18.75" customHeight="1">
      <c r="A297" s="221"/>
      <c r="B297" s="205"/>
      <c r="C297" s="676"/>
      <c r="D297" s="682"/>
      <c r="E297" s="682"/>
      <c r="F297" s="682"/>
      <c r="G297" s="682"/>
      <c r="H297" s="682"/>
      <c r="I297" s="682"/>
      <c r="J297" s="682"/>
      <c r="K297" s="682"/>
      <c r="L297" s="682"/>
      <c r="M297" s="682"/>
      <c r="N297" s="682"/>
      <c r="O297" s="682"/>
      <c r="P297" s="682"/>
      <c r="Q297" s="682"/>
      <c r="R297" s="682"/>
      <c r="S297" s="683"/>
      <c r="T297" s="683"/>
      <c r="U297" s="221"/>
      <c r="V297" s="750"/>
      <c r="W297" s="750"/>
      <c r="X297" s="750"/>
      <c r="Y297" s="750"/>
      <c r="Z297" s="751"/>
      <c r="AA297" s="750"/>
      <c r="AB297" s="221"/>
      <c r="AC297" s="221"/>
      <c r="AD297" s="221"/>
    </row>
    <row r="298" ht="18.75" customHeight="1">
      <c r="A298" s="221"/>
      <c r="B298" s="205"/>
      <c r="C298" s="676"/>
      <c r="D298" s="682"/>
      <c r="E298" s="682"/>
      <c r="F298" s="682"/>
      <c r="G298" s="682"/>
      <c r="H298" s="682"/>
      <c r="I298" s="682"/>
      <c r="J298" s="682"/>
      <c r="K298" s="682"/>
      <c r="L298" s="682"/>
      <c r="M298" s="682"/>
      <c r="N298" s="682"/>
      <c r="O298" s="682"/>
      <c r="P298" s="682"/>
      <c r="Q298" s="682"/>
      <c r="R298" s="682"/>
      <c r="S298" s="683"/>
      <c r="T298" s="683"/>
      <c r="U298" s="221"/>
      <c r="V298" s="750"/>
      <c r="W298" s="750"/>
      <c r="X298" s="750"/>
      <c r="Y298" s="750"/>
      <c r="Z298" s="751"/>
      <c r="AA298" s="750"/>
      <c r="AB298" s="221"/>
      <c r="AC298" s="221"/>
      <c r="AD298" s="221"/>
    </row>
    <row r="299" ht="18.75" customHeight="1">
      <c r="A299" s="221"/>
      <c r="B299" s="205"/>
      <c r="C299" s="676"/>
      <c r="D299" s="682"/>
      <c r="E299" s="682"/>
      <c r="F299" s="682"/>
      <c r="G299" s="682"/>
      <c r="H299" s="682"/>
      <c r="I299" s="682"/>
      <c r="J299" s="682"/>
      <c r="K299" s="682"/>
      <c r="L299" s="682"/>
      <c r="M299" s="682"/>
      <c r="N299" s="682"/>
      <c r="O299" s="682"/>
      <c r="P299" s="682"/>
      <c r="Q299" s="682"/>
      <c r="R299" s="682"/>
      <c r="S299" s="683"/>
      <c r="T299" s="683"/>
      <c r="U299" s="221"/>
      <c r="V299" s="750"/>
      <c r="W299" s="750"/>
      <c r="X299" s="750"/>
      <c r="Y299" s="750"/>
      <c r="Z299" s="751"/>
      <c r="AA299" s="750"/>
      <c r="AB299" s="221"/>
      <c r="AC299" s="221"/>
      <c r="AD299" s="221"/>
    </row>
    <row r="300" ht="18.75" customHeight="1">
      <c r="A300" s="221"/>
      <c r="B300" s="205"/>
      <c r="C300" s="676"/>
      <c r="D300" s="682"/>
      <c r="E300" s="682"/>
      <c r="F300" s="682"/>
      <c r="G300" s="682"/>
      <c r="H300" s="682"/>
      <c r="I300" s="682"/>
      <c r="J300" s="682"/>
      <c r="K300" s="682"/>
      <c r="L300" s="682"/>
      <c r="M300" s="682"/>
      <c r="N300" s="682"/>
      <c r="O300" s="682"/>
      <c r="P300" s="682"/>
      <c r="Q300" s="682"/>
      <c r="R300" s="682"/>
      <c r="S300" s="683"/>
      <c r="T300" s="683"/>
      <c r="U300" s="221"/>
      <c r="V300" s="750"/>
      <c r="W300" s="750"/>
      <c r="X300" s="750"/>
      <c r="Y300" s="750"/>
      <c r="Z300" s="751"/>
      <c r="AA300" s="750"/>
      <c r="AB300" s="221"/>
      <c r="AC300" s="221"/>
      <c r="AD300" s="221"/>
    </row>
    <row r="301" ht="18.75" customHeight="1">
      <c r="A301" s="221"/>
      <c r="B301" s="205"/>
      <c r="C301" s="676"/>
      <c r="D301" s="682"/>
      <c r="E301" s="682"/>
      <c r="F301" s="682"/>
      <c r="G301" s="682"/>
      <c r="H301" s="682"/>
      <c r="I301" s="682"/>
      <c r="J301" s="682"/>
      <c r="K301" s="682"/>
      <c r="L301" s="682"/>
      <c r="M301" s="682"/>
      <c r="N301" s="682"/>
      <c r="O301" s="682"/>
      <c r="P301" s="682"/>
      <c r="Q301" s="682"/>
      <c r="R301" s="682"/>
      <c r="S301" s="683"/>
      <c r="T301" s="683"/>
      <c r="U301" s="221"/>
      <c r="V301" s="750"/>
      <c r="W301" s="750"/>
      <c r="X301" s="750"/>
      <c r="Y301" s="750"/>
      <c r="Z301" s="751"/>
      <c r="AA301" s="750"/>
      <c r="AB301" s="221"/>
      <c r="AC301" s="221"/>
      <c r="AD301" s="221"/>
    </row>
    <row r="302" ht="18.75" customHeight="1">
      <c r="A302" s="221"/>
      <c r="B302" s="205"/>
      <c r="C302" s="676"/>
      <c r="D302" s="682"/>
      <c r="E302" s="682"/>
      <c r="F302" s="682"/>
      <c r="G302" s="682"/>
      <c r="H302" s="682"/>
      <c r="I302" s="682"/>
      <c r="J302" s="682"/>
      <c r="K302" s="682"/>
      <c r="L302" s="682"/>
      <c r="M302" s="682"/>
      <c r="N302" s="682"/>
      <c r="O302" s="682"/>
      <c r="P302" s="682"/>
      <c r="Q302" s="682"/>
      <c r="R302" s="682"/>
      <c r="S302" s="683"/>
      <c r="T302" s="683"/>
      <c r="U302" s="221"/>
      <c r="V302" s="750"/>
      <c r="W302" s="750"/>
      <c r="X302" s="750"/>
      <c r="Y302" s="750"/>
      <c r="Z302" s="751"/>
      <c r="AA302" s="750"/>
      <c r="AB302" s="221"/>
      <c r="AC302" s="221"/>
      <c r="AD302" s="221"/>
    </row>
    <row r="303" ht="18.75" customHeight="1">
      <c r="A303" s="221"/>
      <c r="B303" s="205"/>
      <c r="C303" s="676"/>
      <c r="D303" s="682"/>
      <c r="E303" s="682"/>
      <c r="F303" s="682"/>
      <c r="G303" s="682"/>
      <c r="H303" s="682"/>
      <c r="I303" s="682"/>
      <c r="J303" s="682"/>
      <c r="K303" s="682"/>
      <c r="L303" s="682"/>
      <c r="M303" s="682"/>
      <c r="N303" s="682"/>
      <c r="O303" s="682"/>
      <c r="P303" s="682"/>
      <c r="Q303" s="682"/>
      <c r="R303" s="682"/>
      <c r="S303" s="683"/>
      <c r="T303" s="683"/>
      <c r="U303" s="221"/>
      <c r="V303" s="750"/>
      <c r="W303" s="750"/>
      <c r="X303" s="750"/>
      <c r="Y303" s="750"/>
      <c r="Z303" s="751"/>
      <c r="AA303" s="750"/>
      <c r="AB303" s="221"/>
      <c r="AC303" s="221"/>
      <c r="AD303" s="221"/>
    </row>
    <row r="304" ht="18.75" customHeight="1">
      <c r="A304" s="221"/>
      <c r="B304" s="205"/>
      <c r="C304" s="676"/>
      <c r="D304" s="682"/>
      <c r="E304" s="682"/>
      <c r="F304" s="682"/>
      <c r="G304" s="682"/>
      <c r="H304" s="682"/>
      <c r="I304" s="682"/>
      <c r="J304" s="682"/>
      <c r="K304" s="682"/>
      <c r="L304" s="682"/>
      <c r="M304" s="682"/>
      <c r="N304" s="682"/>
      <c r="O304" s="682"/>
      <c r="P304" s="682"/>
      <c r="Q304" s="682"/>
      <c r="R304" s="682"/>
      <c r="S304" s="683"/>
      <c r="T304" s="683"/>
      <c r="U304" s="221"/>
      <c r="V304" s="750"/>
      <c r="W304" s="750"/>
      <c r="X304" s="750"/>
      <c r="Y304" s="750"/>
      <c r="Z304" s="751"/>
      <c r="AA304" s="750"/>
      <c r="AB304" s="221"/>
      <c r="AC304" s="221"/>
      <c r="AD304" s="221"/>
    </row>
    <row r="305" ht="18.75" customHeight="1">
      <c r="A305" s="221"/>
      <c r="B305" s="205"/>
      <c r="C305" s="676"/>
      <c r="D305" s="682"/>
      <c r="E305" s="682"/>
      <c r="F305" s="682"/>
      <c r="G305" s="682"/>
      <c r="H305" s="682"/>
      <c r="I305" s="682"/>
      <c r="J305" s="682"/>
      <c r="K305" s="682"/>
      <c r="L305" s="682"/>
      <c r="M305" s="682"/>
      <c r="N305" s="682"/>
      <c r="O305" s="682"/>
      <c r="P305" s="682"/>
      <c r="Q305" s="682"/>
      <c r="R305" s="682"/>
      <c r="S305" s="683"/>
      <c r="T305" s="683"/>
      <c r="U305" s="221"/>
      <c r="V305" s="750"/>
      <c r="W305" s="750"/>
      <c r="X305" s="750"/>
      <c r="Y305" s="750"/>
      <c r="Z305" s="751"/>
      <c r="AA305" s="750"/>
      <c r="AB305" s="221"/>
      <c r="AC305" s="221"/>
      <c r="AD305" s="221"/>
    </row>
    <row r="306" ht="18.75" customHeight="1">
      <c r="A306" s="221"/>
      <c r="B306" s="205"/>
      <c r="C306" s="676"/>
      <c r="D306" s="682"/>
      <c r="E306" s="682"/>
      <c r="F306" s="682"/>
      <c r="G306" s="682"/>
      <c r="H306" s="682"/>
      <c r="I306" s="682"/>
      <c r="J306" s="682"/>
      <c r="K306" s="682"/>
      <c r="L306" s="682"/>
      <c r="M306" s="682"/>
      <c r="N306" s="682"/>
      <c r="O306" s="682"/>
      <c r="P306" s="682"/>
      <c r="Q306" s="682"/>
      <c r="R306" s="682"/>
      <c r="S306" s="683"/>
      <c r="T306" s="683"/>
      <c r="U306" s="221"/>
      <c r="V306" s="750"/>
      <c r="W306" s="750"/>
      <c r="X306" s="750"/>
      <c r="Y306" s="750"/>
      <c r="Z306" s="751"/>
      <c r="AA306" s="750"/>
      <c r="AB306" s="221"/>
      <c r="AC306" s="221"/>
      <c r="AD306" s="221"/>
    </row>
    <row r="307" ht="18.75" customHeight="1">
      <c r="A307" s="221"/>
      <c r="B307" s="205"/>
      <c r="C307" s="676"/>
      <c r="D307" s="682"/>
      <c r="E307" s="682"/>
      <c r="F307" s="682"/>
      <c r="G307" s="682"/>
      <c r="H307" s="682"/>
      <c r="I307" s="682"/>
      <c r="J307" s="682"/>
      <c r="K307" s="682"/>
      <c r="L307" s="682"/>
      <c r="M307" s="682"/>
      <c r="N307" s="682"/>
      <c r="O307" s="682"/>
      <c r="P307" s="682"/>
      <c r="Q307" s="682"/>
      <c r="R307" s="682"/>
      <c r="S307" s="683"/>
      <c r="T307" s="683"/>
      <c r="U307" s="221"/>
      <c r="V307" s="750"/>
      <c r="W307" s="750"/>
      <c r="X307" s="750"/>
      <c r="Y307" s="750"/>
      <c r="Z307" s="751"/>
      <c r="AA307" s="750"/>
      <c r="AB307" s="221"/>
      <c r="AC307" s="221"/>
      <c r="AD307" s="221"/>
    </row>
    <row r="308" ht="18.75" customHeight="1">
      <c r="A308" s="221"/>
      <c r="B308" s="205"/>
      <c r="C308" s="676"/>
      <c r="D308" s="682"/>
      <c r="E308" s="682"/>
      <c r="F308" s="682"/>
      <c r="G308" s="682"/>
      <c r="H308" s="682"/>
      <c r="I308" s="682"/>
      <c r="J308" s="682"/>
      <c r="K308" s="682"/>
      <c r="L308" s="682"/>
      <c r="M308" s="682"/>
      <c r="N308" s="682"/>
      <c r="O308" s="682"/>
      <c r="P308" s="682"/>
      <c r="Q308" s="682"/>
      <c r="R308" s="682"/>
      <c r="S308" s="683"/>
      <c r="T308" s="683"/>
      <c r="U308" s="221"/>
      <c r="V308" s="750"/>
      <c r="W308" s="750"/>
      <c r="X308" s="750"/>
      <c r="Y308" s="750"/>
      <c r="Z308" s="751"/>
      <c r="AA308" s="750"/>
      <c r="AB308" s="221"/>
      <c r="AC308" s="221"/>
      <c r="AD308" s="221"/>
    </row>
    <row r="309" ht="18.75" customHeight="1">
      <c r="A309" s="221"/>
      <c r="B309" s="205"/>
      <c r="C309" s="676"/>
      <c r="D309" s="682"/>
      <c r="E309" s="682"/>
      <c r="F309" s="682"/>
      <c r="G309" s="682"/>
      <c r="H309" s="682"/>
      <c r="I309" s="682"/>
      <c r="J309" s="682"/>
      <c r="K309" s="682"/>
      <c r="L309" s="682"/>
      <c r="M309" s="682"/>
      <c r="N309" s="682"/>
      <c r="O309" s="682"/>
      <c r="P309" s="682"/>
      <c r="Q309" s="682"/>
      <c r="R309" s="682"/>
      <c r="S309" s="683"/>
      <c r="T309" s="683"/>
      <c r="U309" s="221"/>
      <c r="V309" s="750"/>
      <c r="W309" s="750"/>
      <c r="X309" s="750"/>
      <c r="Y309" s="750"/>
      <c r="Z309" s="751"/>
      <c r="AA309" s="750"/>
      <c r="AB309" s="221"/>
      <c r="AC309" s="221"/>
      <c r="AD309" s="221"/>
    </row>
    <row r="310" ht="18.75" customHeight="1">
      <c r="A310" s="221"/>
      <c r="B310" s="205"/>
      <c r="C310" s="676"/>
      <c r="D310" s="682"/>
      <c r="E310" s="682"/>
      <c r="F310" s="682"/>
      <c r="G310" s="682"/>
      <c r="H310" s="682"/>
      <c r="I310" s="682"/>
      <c r="J310" s="682"/>
      <c r="K310" s="682"/>
      <c r="L310" s="682"/>
      <c r="M310" s="682"/>
      <c r="N310" s="682"/>
      <c r="O310" s="682"/>
      <c r="P310" s="682"/>
      <c r="Q310" s="682"/>
      <c r="R310" s="682"/>
      <c r="S310" s="683"/>
      <c r="T310" s="683"/>
      <c r="U310" s="221"/>
      <c r="V310" s="750"/>
      <c r="W310" s="750"/>
      <c r="X310" s="750"/>
      <c r="Y310" s="750"/>
      <c r="Z310" s="751"/>
      <c r="AA310" s="750"/>
      <c r="AB310" s="221"/>
      <c r="AC310" s="221"/>
      <c r="AD310" s="221"/>
    </row>
    <row r="311" ht="18.75" customHeight="1">
      <c r="A311" s="221"/>
      <c r="B311" s="205"/>
      <c r="C311" s="676"/>
      <c r="D311" s="682"/>
      <c r="E311" s="682"/>
      <c r="F311" s="682"/>
      <c r="G311" s="682"/>
      <c r="H311" s="682"/>
      <c r="I311" s="682"/>
      <c r="J311" s="682"/>
      <c r="K311" s="682"/>
      <c r="L311" s="682"/>
      <c r="M311" s="682"/>
      <c r="N311" s="682"/>
      <c r="O311" s="682"/>
      <c r="P311" s="682"/>
      <c r="Q311" s="682"/>
      <c r="R311" s="682"/>
      <c r="S311" s="683"/>
      <c r="T311" s="683"/>
      <c r="U311" s="221"/>
      <c r="V311" s="750"/>
      <c r="W311" s="750"/>
      <c r="X311" s="750"/>
      <c r="Y311" s="750"/>
      <c r="Z311" s="751"/>
      <c r="AA311" s="750"/>
      <c r="AB311" s="221"/>
      <c r="AC311" s="221"/>
      <c r="AD311" s="221"/>
    </row>
    <row r="312" ht="18.75" customHeight="1">
      <c r="A312" s="221"/>
      <c r="B312" s="205"/>
      <c r="C312" s="676"/>
      <c r="D312" s="682"/>
      <c r="E312" s="682"/>
      <c r="F312" s="682"/>
      <c r="G312" s="682"/>
      <c r="H312" s="682"/>
      <c r="I312" s="682"/>
      <c r="J312" s="682"/>
      <c r="K312" s="682"/>
      <c r="L312" s="682"/>
      <c r="M312" s="682"/>
      <c r="N312" s="682"/>
      <c r="O312" s="682"/>
      <c r="P312" s="682"/>
      <c r="Q312" s="682"/>
      <c r="R312" s="682"/>
      <c r="S312" s="683"/>
      <c r="T312" s="683"/>
      <c r="U312" s="221"/>
      <c r="V312" s="750"/>
      <c r="W312" s="750"/>
      <c r="X312" s="750"/>
      <c r="Y312" s="750"/>
      <c r="Z312" s="751"/>
      <c r="AA312" s="750"/>
      <c r="AB312" s="221"/>
      <c r="AC312" s="221"/>
      <c r="AD312" s="221"/>
    </row>
    <row r="313" ht="18.75" customHeight="1">
      <c r="A313" s="221"/>
      <c r="B313" s="205"/>
      <c r="C313" s="676"/>
      <c r="D313" s="682"/>
      <c r="E313" s="682"/>
      <c r="F313" s="682"/>
      <c r="G313" s="682"/>
      <c r="H313" s="682"/>
      <c r="I313" s="682"/>
      <c r="J313" s="682"/>
      <c r="K313" s="682"/>
      <c r="L313" s="682"/>
      <c r="M313" s="682"/>
      <c r="N313" s="682"/>
      <c r="O313" s="682"/>
      <c r="P313" s="682"/>
      <c r="Q313" s="682"/>
      <c r="R313" s="682"/>
      <c r="S313" s="683"/>
      <c r="T313" s="683"/>
      <c r="U313" s="221"/>
      <c r="V313" s="750"/>
      <c r="W313" s="750"/>
      <c r="X313" s="750"/>
      <c r="Y313" s="750"/>
      <c r="Z313" s="751"/>
      <c r="AA313" s="750"/>
      <c r="AB313" s="221"/>
      <c r="AC313" s="221"/>
      <c r="AD313" s="221"/>
    </row>
    <row r="314" ht="18.75" customHeight="1">
      <c r="A314" s="221"/>
      <c r="B314" s="205"/>
      <c r="C314" s="676"/>
      <c r="D314" s="682"/>
      <c r="E314" s="682"/>
      <c r="F314" s="682"/>
      <c r="G314" s="682"/>
      <c r="H314" s="682"/>
      <c r="I314" s="682"/>
      <c r="J314" s="682"/>
      <c r="K314" s="682"/>
      <c r="L314" s="682"/>
      <c r="M314" s="682"/>
      <c r="N314" s="682"/>
      <c r="O314" s="682"/>
      <c r="P314" s="682"/>
      <c r="Q314" s="682"/>
      <c r="R314" s="682"/>
      <c r="S314" s="683"/>
      <c r="T314" s="683"/>
      <c r="U314" s="221"/>
      <c r="V314" s="750"/>
      <c r="W314" s="750"/>
      <c r="X314" s="750"/>
      <c r="Y314" s="750"/>
      <c r="Z314" s="751"/>
      <c r="AA314" s="750"/>
      <c r="AB314" s="221"/>
      <c r="AC314" s="221"/>
      <c r="AD314" s="221"/>
    </row>
    <row r="315" ht="18.75" customHeight="1">
      <c r="A315" s="221"/>
      <c r="B315" s="205"/>
      <c r="C315" s="676"/>
      <c r="D315" s="682"/>
      <c r="E315" s="682"/>
      <c r="F315" s="682"/>
      <c r="G315" s="682"/>
      <c r="H315" s="682"/>
      <c r="I315" s="682"/>
      <c r="J315" s="682"/>
      <c r="K315" s="682"/>
      <c r="L315" s="682"/>
      <c r="M315" s="682"/>
      <c r="N315" s="682"/>
      <c r="O315" s="682"/>
      <c r="P315" s="682"/>
      <c r="Q315" s="682"/>
      <c r="R315" s="682"/>
      <c r="S315" s="683"/>
      <c r="T315" s="683"/>
      <c r="U315" s="221"/>
      <c r="V315" s="750"/>
      <c r="W315" s="750"/>
      <c r="X315" s="750"/>
      <c r="Y315" s="750"/>
      <c r="Z315" s="751"/>
      <c r="AA315" s="750"/>
      <c r="AB315" s="221"/>
      <c r="AC315" s="221"/>
      <c r="AD315" s="221"/>
    </row>
    <row r="316" ht="18.75" customHeight="1">
      <c r="A316" s="221"/>
      <c r="B316" s="205"/>
      <c r="C316" s="676"/>
      <c r="D316" s="682"/>
      <c r="E316" s="682"/>
      <c r="F316" s="682"/>
      <c r="G316" s="682"/>
      <c r="H316" s="682"/>
      <c r="I316" s="682"/>
      <c r="J316" s="682"/>
      <c r="K316" s="682"/>
      <c r="L316" s="682"/>
      <c r="M316" s="682"/>
      <c r="N316" s="682"/>
      <c r="O316" s="682"/>
      <c r="P316" s="682"/>
      <c r="Q316" s="682"/>
      <c r="R316" s="682"/>
      <c r="S316" s="683"/>
      <c r="T316" s="683"/>
      <c r="U316" s="221"/>
      <c r="V316" s="750"/>
      <c r="W316" s="750"/>
      <c r="X316" s="750"/>
      <c r="Y316" s="750"/>
      <c r="Z316" s="751"/>
      <c r="AA316" s="750"/>
      <c r="AB316" s="221"/>
      <c r="AC316" s="221"/>
      <c r="AD316" s="221"/>
    </row>
    <row r="317" ht="18.75" customHeight="1">
      <c r="A317" s="221"/>
      <c r="B317" s="205"/>
      <c r="C317" s="676"/>
      <c r="D317" s="682"/>
      <c r="E317" s="682"/>
      <c r="F317" s="682"/>
      <c r="G317" s="682"/>
      <c r="H317" s="682"/>
      <c r="I317" s="682"/>
      <c r="J317" s="682"/>
      <c r="K317" s="682"/>
      <c r="L317" s="682"/>
      <c r="M317" s="682"/>
      <c r="N317" s="682"/>
      <c r="O317" s="682"/>
      <c r="P317" s="682"/>
      <c r="Q317" s="682"/>
      <c r="R317" s="682"/>
      <c r="S317" s="683"/>
      <c r="T317" s="683"/>
      <c r="U317" s="221"/>
      <c r="V317" s="750"/>
      <c r="W317" s="750"/>
      <c r="X317" s="750"/>
      <c r="Y317" s="750"/>
      <c r="Z317" s="751"/>
      <c r="AA317" s="750"/>
      <c r="AB317" s="221"/>
      <c r="AC317" s="221"/>
      <c r="AD317" s="221"/>
    </row>
    <row r="318" ht="18.75" customHeight="1">
      <c r="A318" s="221"/>
      <c r="B318" s="205"/>
      <c r="C318" s="676"/>
      <c r="D318" s="682"/>
      <c r="E318" s="682"/>
      <c r="F318" s="682"/>
      <c r="G318" s="682"/>
      <c r="H318" s="682"/>
      <c r="I318" s="682"/>
      <c r="J318" s="682"/>
      <c r="K318" s="682"/>
      <c r="L318" s="682"/>
      <c r="M318" s="682"/>
      <c r="N318" s="682"/>
      <c r="O318" s="682"/>
      <c r="P318" s="682"/>
      <c r="Q318" s="682"/>
      <c r="R318" s="682"/>
      <c r="S318" s="683"/>
      <c r="T318" s="683"/>
      <c r="U318" s="221"/>
      <c r="V318" s="750"/>
      <c r="W318" s="750"/>
      <c r="X318" s="750"/>
      <c r="Y318" s="750"/>
      <c r="Z318" s="751"/>
      <c r="AA318" s="750"/>
      <c r="AB318" s="221"/>
      <c r="AC318" s="221"/>
      <c r="AD318" s="221"/>
    </row>
    <row r="319" ht="18.75" customHeight="1">
      <c r="A319" s="221"/>
      <c r="B319" s="205"/>
      <c r="C319" s="676"/>
      <c r="D319" s="682"/>
      <c r="E319" s="682"/>
      <c r="F319" s="682"/>
      <c r="G319" s="682"/>
      <c r="H319" s="682"/>
      <c r="I319" s="682"/>
      <c r="J319" s="682"/>
      <c r="K319" s="682"/>
      <c r="L319" s="682"/>
      <c r="M319" s="682"/>
      <c r="N319" s="682"/>
      <c r="O319" s="682"/>
      <c r="P319" s="682"/>
      <c r="Q319" s="682"/>
      <c r="R319" s="682"/>
      <c r="S319" s="683"/>
      <c r="T319" s="683"/>
      <c r="U319" s="221"/>
      <c r="V319" s="750"/>
      <c r="W319" s="750"/>
      <c r="X319" s="750"/>
      <c r="Y319" s="750"/>
      <c r="Z319" s="751"/>
      <c r="AA319" s="750"/>
      <c r="AB319" s="221"/>
      <c r="AC319" s="221"/>
      <c r="AD319" s="221"/>
    </row>
    <row r="320" ht="18.75" customHeight="1">
      <c r="A320" s="221"/>
      <c r="B320" s="205"/>
      <c r="C320" s="676"/>
      <c r="D320" s="682"/>
      <c r="E320" s="682"/>
      <c r="F320" s="682"/>
      <c r="G320" s="682"/>
      <c r="H320" s="682"/>
      <c r="I320" s="682"/>
      <c r="J320" s="682"/>
      <c r="K320" s="682"/>
      <c r="L320" s="682"/>
      <c r="M320" s="682"/>
      <c r="N320" s="682"/>
      <c r="O320" s="682"/>
      <c r="P320" s="682"/>
      <c r="Q320" s="682"/>
      <c r="R320" s="682"/>
      <c r="S320" s="683"/>
      <c r="T320" s="683"/>
      <c r="U320" s="221"/>
      <c r="V320" s="750"/>
      <c r="W320" s="750"/>
      <c r="X320" s="750"/>
      <c r="Y320" s="750"/>
      <c r="Z320" s="751"/>
      <c r="AA320" s="750"/>
      <c r="AB320" s="221"/>
      <c r="AC320" s="221"/>
      <c r="AD320" s="221"/>
    </row>
    <row r="321" ht="18.75" customHeight="1">
      <c r="A321" s="221"/>
      <c r="B321" s="205"/>
      <c r="C321" s="676"/>
      <c r="D321" s="682"/>
      <c r="E321" s="682"/>
      <c r="F321" s="682"/>
      <c r="G321" s="682"/>
      <c r="H321" s="682"/>
      <c r="I321" s="682"/>
      <c r="J321" s="682"/>
      <c r="K321" s="682"/>
      <c r="L321" s="682"/>
      <c r="M321" s="682"/>
      <c r="N321" s="682"/>
      <c r="O321" s="682"/>
      <c r="P321" s="682"/>
      <c r="Q321" s="682"/>
      <c r="R321" s="682"/>
      <c r="S321" s="683"/>
      <c r="T321" s="683"/>
      <c r="U321" s="221"/>
      <c r="V321" s="750"/>
      <c r="W321" s="750"/>
      <c r="X321" s="750"/>
      <c r="Y321" s="750"/>
      <c r="Z321" s="751"/>
      <c r="AA321" s="750"/>
      <c r="AB321" s="221"/>
      <c r="AC321" s="221"/>
      <c r="AD321" s="221"/>
    </row>
    <row r="322" ht="18.75" customHeight="1">
      <c r="A322" s="221"/>
      <c r="B322" s="205"/>
      <c r="C322" s="676"/>
      <c r="D322" s="682"/>
      <c r="E322" s="682"/>
      <c r="F322" s="682"/>
      <c r="G322" s="682"/>
      <c r="H322" s="682"/>
      <c r="I322" s="682"/>
      <c r="J322" s="682"/>
      <c r="K322" s="682"/>
      <c r="L322" s="682"/>
      <c r="M322" s="682"/>
      <c r="N322" s="682"/>
      <c r="O322" s="682"/>
      <c r="P322" s="682"/>
      <c r="Q322" s="682"/>
      <c r="R322" s="682"/>
      <c r="S322" s="683"/>
      <c r="T322" s="683"/>
      <c r="U322" s="221"/>
      <c r="V322" s="750"/>
      <c r="W322" s="750"/>
      <c r="X322" s="750"/>
      <c r="Y322" s="750"/>
      <c r="Z322" s="751"/>
      <c r="AA322" s="750"/>
      <c r="AB322" s="221"/>
      <c r="AC322" s="221"/>
      <c r="AD322" s="221"/>
    </row>
    <row r="323" ht="18.75" customHeight="1">
      <c r="A323" s="221"/>
      <c r="B323" s="205"/>
      <c r="C323" s="676"/>
      <c r="D323" s="682"/>
      <c r="E323" s="682"/>
      <c r="F323" s="682"/>
      <c r="G323" s="682"/>
      <c r="H323" s="682"/>
      <c r="I323" s="682"/>
      <c r="J323" s="682"/>
      <c r="K323" s="682"/>
      <c r="L323" s="682"/>
      <c r="M323" s="682"/>
      <c r="N323" s="682"/>
      <c r="O323" s="682"/>
      <c r="P323" s="682"/>
      <c r="Q323" s="682"/>
      <c r="R323" s="682"/>
      <c r="S323" s="683"/>
      <c r="T323" s="683"/>
      <c r="U323" s="221"/>
      <c r="V323" s="750"/>
      <c r="W323" s="750"/>
      <c r="X323" s="750"/>
      <c r="Y323" s="750"/>
      <c r="Z323" s="751"/>
      <c r="AA323" s="750"/>
      <c r="AB323" s="221"/>
      <c r="AC323" s="221"/>
      <c r="AD323" s="221"/>
    </row>
    <row r="324" ht="18.75" customHeight="1">
      <c r="A324" s="221"/>
      <c r="B324" s="205"/>
      <c r="C324" s="676"/>
      <c r="D324" s="682"/>
      <c r="E324" s="682"/>
      <c r="F324" s="682"/>
      <c r="G324" s="682"/>
      <c r="H324" s="682"/>
      <c r="I324" s="682"/>
      <c r="J324" s="682"/>
      <c r="K324" s="682"/>
      <c r="L324" s="682"/>
      <c r="M324" s="682"/>
      <c r="N324" s="682"/>
      <c r="O324" s="682"/>
      <c r="P324" s="682"/>
      <c r="Q324" s="682"/>
      <c r="R324" s="682"/>
      <c r="S324" s="683"/>
      <c r="T324" s="683"/>
      <c r="U324" s="221"/>
      <c r="V324" s="750"/>
      <c r="W324" s="750"/>
      <c r="X324" s="750"/>
      <c r="Y324" s="750"/>
      <c r="Z324" s="751"/>
      <c r="AA324" s="750"/>
      <c r="AB324" s="221"/>
      <c r="AC324" s="221"/>
      <c r="AD324" s="221"/>
    </row>
    <row r="325" ht="18.75" customHeight="1">
      <c r="A325" s="221"/>
      <c r="B325" s="205"/>
      <c r="C325" s="676"/>
      <c r="D325" s="682"/>
      <c r="E325" s="682"/>
      <c r="F325" s="682"/>
      <c r="G325" s="682"/>
      <c r="H325" s="682"/>
      <c r="I325" s="682"/>
      <c r="J325" s="682"/>
      <c r="K325" s="682"/>
      <c r="L325" s="682"/>
      <c r="M325" s="682"/>
      <c r="N325" s="682"/>
      <c r="O325" s="682"/>
      <c r="P325" s="682"/>
      <c r="Q325" s="682"/>
      <c r="R325" s="682"/>
      <c r="S325" s="683"/>
      <c r="T325" s="683"/>
      <c r="U325" s="221"/>
      <c r="V325" s="750"/>
      <c r="W325" s="750"/>
      <c r="X325" s="750"/>
      <c r="Y325" s="750"/>
      <c r="Z325" s="751"/>
      <c r="AA325" s="750"/>
      <c r="AB325" s="221"/>
      <c r="AC325" s="221"/>
      <c r="AD325" s="221"/>
    </row>
    <row r="326" ht="18.75" customHeight="1">
      <c r="A326" s="221"/>
      <c r="B326" s="205"/>
      <c r="C326" s="676"/>
      <c r="D326" s="682"/>
      <c r="E326" s="682"/>
      <c r="F326" s="682"/>
      <c r="G326" s="682"/>
      <c r="H326" s="682"/>
      <c r="I326" s="682"/>
      <c r="J326" s="682"/>
      <c r="K326" s="682"/>
      <c r="L326" s="682"/>
      <c r="M326" s="682"/>
      <c r="N326" s="682"/>
      <c r="O326" s="682"/>
      <c r="P326" s="682"/>
      <c r="Q326" s="682"/>
      <c r="R326" s="682"/>
      <c r="S326" s="683"/>
      <c r="T326" s="683"/>
      <c r="U326" s="221"/>
      <c r="V326" s="750"/>
      <c r="W326" s="750"/>
      <c r="X326" s="750"/>
      <c r="Y326" s="750"/>
      <c r="Z326" s="751"/>
      <c r="AA326" s="750"/>
      <c r="AB326" s="221"/>
      <c r="AC326" s="221"/>
      <c r="AD326" s="221"/>
    </row>
    <row r="327" ht="18.75" customHeight="1">
      <c r="A327" s="221"/>
      <c r="B327" s="205"/>
      <c r="C327" s="676"/>
      <c r="D327" s="682"/>
      <c r="E327" s="682"/>
      <c r="F327" s="682"/>
      <c r="G327" s="682"/>
      <c r="H327" s="682"/>
      <c r="I327" s="682"/>
      <c r="J327" s="682"/>
      <c r="K327" s="682"/>
      <c r="L327" s="682"/>
      <c r="M327" s="682"/>
      <c r="N327" s="682"/>
      <c r="O327" s="682"/>
      <c r="P327" s="682"/>
      <c r="Q327" s="682"/>
      <c r="R327" s="682"/>
      <c r="S327" s="683"/>
      <c r="T327" s="683"/>
      <c r="U327" s="221"/>
      <c r="V327" s="750"/>
      <c r="W327" s="750"/>
      <c r="X327" s="750"/>
      <c r="Y327" s="750"/>
      <c r="Z327" s="751"/>
      <c r="AA327" s="750"/>
      <c r="AB327" s="221"/>
      <c r="AC327" s="221"/>
      <c r="AD327" s="221"/>
    </row>
    <row r="328" ht="18.75" customHeight="1">
      <c r="A328" s="221"/>
      <c r="B328" s="205"/>
      <c r="C328" s="676"/>
      <c r="D328" s="682"/>
      <c r="E328" s="682"/>
      <c r="F328" s="682"/>
      <c r="G328" s="682"/>
      <c r="H328" s="682"/>
      <c r="I328" s="682"/>
      <c r="J328" s="682"/>
      <c r="K328" s="682"/>
      <c r="L328" s="682"/>
      <c r="M328" s="682"/>
      <c r="N328" s="682"/>
      <c r="O328" s="682"/>
      <c r="P328" s="682"/>
      <c r="Q328" s="682"/>
      <c r="R328" s="682"/>
      <c r="S328" s="683"/>
      <c r="T328" s="683"/>
      <c r="U328" s="221"/>
      <c r="V328" s="750"/>
      <c r="W328" s="750"/>
      <c r="X328" s="750"/>
      <c r="Y328" s="750"/>
      <c r="Z328" s="751"/>
      <c r="AA328" s="750"/>
      <c r="AB328" s="221"/>
      <c r="AC328" s="221"/>
      <c r="AD328" s="221"/>
    </row>
    <row r="329" ht="18.75" customHeight="1">
      <c r="A329" s="221"/>
      <c r="B329" s="205"/>
      <c r="C329" s="676"/>
      <c r="D329" s="682"/>
      <c r="E329" s="682"/>
      <c r="F329" s="682"/>
      <c r="G329" s="682"/>
      <c r="H329" s="682"/>
      <c r="I329" s="682"/>
      <c r="J329" s="682"/>
      <c r="K329" s="682"/>
      <c r="L329" s="682"/>
      <c r="M329" s="682"/>
      <c r="N329" s="682"/>
      <c r="O329" s="682"/>
      <c r="P329" s="682"/>
      <c r="Q329" s="682"/>
      <c r="R329" s="682"/>
      <c r="S329" s="683"/>
      <c r="T329" s="683"/>
      <c r="U329" s="221"/>
      <c r="V329" s="750"/>
      <c r="W329" s="750"/>
      <c r="X329" s="750"/>
      <c r="Y329" s="750"/>
      <c r="Z329" s="751"/>
      <c r="AA329" s="750"/>
      <c r="AB329" s="221"/>
      <c r="AC329" s="221"/>
      <c r="AD329" s="221"/>
    </row>
    <row r="330" ht="18.75" customHeight="1">
      <c r="A330" s="221"/>
      <c r="B330" s="205"/>
      <c r="C330" s="676"/>
      <c r="D330" s="682"/>
      <c r="E330" s="682"/>
      <c r="F330" s="682"/>
      <c r="G330" s="682"/>
      <c r="H330" s="682"/>
      <c r="I330" s="682"/>
      <c r="J330" s="682"/>
      <c r="K330" s="682"/>
      <c r="L330" s="682"/>
      <c r="M330" s="682"/>
      <c r="N330" s="682"/>
      <c r="O330" s="682"/>
      <c r="P330" s="682"/>
      <c r="Q330" s="682"/>
      <c r="R330" s="682"/>
      <c r="S330" s="683"/>
      <c r="T330" s="683"/>
      <c r="U330" s="221"/>
      <c r="V330" s="750"/>
      <c r="W330" s="750"/>
      <c r="X330" s="750"/>
      <c r="Y330" s="750"/>
      <c r="Z330" s="751"/>
      <c r="AA330" s="750"/>
      <c r="AB330" s="221"/>
      <c r="AC330" s="221"/>
      <c r="AD330" s="221"/>
    </row>
    <row r="331" ht="18.75" customHeight="1">
      <c r="A331" s="221"/>
      <c r="B331" s="205"/>
      <c r="C331" s="676"/>
      <c r="D331" s="682"/>
      <c r="E331" s="682"/>
      <c r="F331" s="682"/>
      <c r="G331" s="682"/>
      <c r="H331" s="682"/>
      <c r="I331" s="682"/>
      <c r="J331" s="682"/>
      <c r="K331" s="682"/>
      <c r="L331" s="682"/>
      <c r="M331" s="682"/>
      <c r="N331" s="682"/>
      <c r="O331" s="682"/>
      <c r="P331" s="682"/>
      <c r="Q331" s="682"/>
      <c r="R331" s="682"/>
      <c r="S331" s="683"/>
      <c r="T331" s="683"/>
      <c r="U331" s="221"/>
      <c r="V331" s="750"/>
      <c r="W331" s="750"/>
      <c r="X331" s="750"/>
      <c r="Y331" s="750"/>
      <c r="Z331" s="751"/>
      <c r="AA331" s="750"/>
      <c r="AB331" s="221"/>
      <c r="AC331" s="221"/>
      <c r="AD331" s="221"/>
    </row>
    <row r="332" ht="18.75" customHeight="1">
      <c r="A332" s="221"/>
      <c r="B332" s="205"/>
      <c r="C332" s="676"/>
      <c r="D332" s="682"/>
      <c r="E332" s="682"/>
      <c r="F332" s="682"/>
      <c r="G332" s="682"/>
      <c r="H332" s="682"/>
      <c r="I332" s="682"/>
      <c r="J332" s="682"/>
      <c r="K332" s="682"/>
      <c r="L332" s="682"/>
      <c r="M332" s="682"/>
      <c r="N332" s="682"/>
      <c r="O332" s="682"/>
      <c r="P332" s="682"/>
      <c r="Q332" s="682"/>
      <c r="R332" s="682"/>
      <c r="S332" s="683"/>
      <c r="T332" s="683"/>
      <c r="U332" s="221"/>
      <c r="V332" s="750"/>
      <c r="W332" s="750"/>
      <c r="X332" s="750"/>
      <c r="Y332" s="750"/>
      <c r="Z332" s="751"/>
      <c r="AA332" s="750"/>
      <c r="AB332" s="221"/>
      <c r="AC332" s="221"/>
      <c r="AD332" s="221"/>
    </row>
    <row r="333" ht="18.75" customHeight="1">
      <c r="A333" s="221"/>
      <c r="B333" s="205"/>
      <c r="C333" s="676"/>
      <c r="D333" s="682"/>
      <c r="E333" s="682"/>
      <c r="F333" s="682"/>
      <c r="G333" s="682"/>
      <c r="H333" s="682"/>
      <c r="I333" s="682"/>
      <c r="J333" s="682"/>
      <c r="K333" s="682"/>
      <c r="L333" s="682"/>
      <c r="M333" s="682"/>
      <c r="N333" s="682"/>
      <c r="O333" s="682"/>
      <c r="P333" s="682"/>
      <c r="Q333" s="682"/>
      <c r="R333" s="682"/>
      <c r="S333" s="683"/>
      <c r="T333" s="683"/>
      <c r="U333" s="221"/>
      <c r="V333" s="750"/>
      <c r="W333" s="750"/>
      <c r="X333" s="750"/>
      <c r="Y333" s="750"/>
      <c r="Z333" s="751"/>
      <c r="AA333" s="750"/>
      <c r="AB333" s="221"/>
      <c r="AC333" s="221"/>
      <c r="AD333" s="221"/>
    </row>
    <row r="334" ht="18.75" customHeight="1">
      <c r="A334" s="221"/>
      <c r="B334" s="205"/>
      <c r="C334" s="676"/>
      <c r="D334" s="682"/>
      <c r="E334" s="682"/>
      <c r="F334" s="682"/>
      <c r="G334" s="682"/>
      <c r="H334" s="682"/>
      <c r="I334" s="682"/>
      <c r="J334" s="682"/>
      <c r="K334" s="682"/>
      <c r="L334" s="682"/>
      <c r="M334" s="682"/>
      <c r="N334" s="682"/>
      <c r="O334" s="682"/>
      <c r="P334" s="682"/>
      <c r="Q334" s="682"/>
      <c r="R334" s="682"/>
      <c r="S334" s="683"/>
      <c r="T334" s="683"/>
      <c r="U334" s="221"/>
      <c r="V334" s="750"/>
      <c r="W334" s="750"/>
      <c r="X334" s="750"/>
      <c r="Y334" s="750"/>
      <c r="Z334" s="751"/>
      <c r="AA334" s="750"/>
      <c r="AB334" s="221"/>
      <c r="AC334" s="221"/>
      <c r="AD334" s="221"/>
    </row>
    <row r="335" ht="18.75" customHeight="1">
      <c r="A335" s="221"/>
      <c r="B335" s="205"/>
      <c r="C335" s="676"/>
      <c r="D335" s="682"/>
      <c r="E335" s="682"/>
      <c r="F335" s="682"/>
      <c r="G335" s="682"/>
      <c r="H335" s="682"/>
      <c r="I335" s="682"/>
      <c r="J335" s="682"/>
      <c r="K335" s="682"/>
      <c r="L335" s="682"/>
      <c r="M335" s="682"/>
      <c r="N335" s="682"/>
      <c r="O335" s="682"/>
      <c r="P335" s="682"/>
      <c r="Q335" s="682"/>
      <c r="R335" s="682"/>
      <c r="S335" s="683"/>
      <c r="T335" s="683"/>
      <c r="U335" s="221"/>
      <c r="V335" s="750"/>
      <c r="W335" s="750"/>
      <c r="X335" s="750"/>
      <c r="Y335" s="750"/>
      <c r="Z335" s="751"/>
      <c r="AA335" s="750"/>
      <c r="AB335" s="221"/>
      <c r="AC335" s="221"/>
      <c r="AD335" s="221"/>
    </row>
    <row r="336" ht="18.75" customHeight="1">
      <c r="A336" s="221"/>
      <c r="B336" s="205"/>
      <c r="C336" s="676"/>
      <c r="D336" s="682"/>
      <c r="E336" s="682"/>
      <c r="F336" s="682"/>
      <c r="G336" s="682"/>
      <c r="H336" s="682"/>
      <c r="I336" s="682"/>
      <c r="J336" s="682"/>
      <c r="K336" s="682"/>
      <c r="L336" s="682"/>
      <c r="M336" s="682"/>
      <c r="N336" s="682"/>
      <c r="O336" s="682"/>
      <c r="P336" s="682"/>
      <c r="Q336" s="682"/>
      <c r="R336" s="682"/>
      <c r="S336" s="683"/>
      <c r="T336" s="683"/>
      <c r="U336" s="221"/>
      <c r="V336" s="750"/>
      <c r="W336" s="750"/>
      <c r="X336" s="750"/>
      <c r="Y336" s="750"/>
      <c r="Z336" s="751"/>
      <c r="AA336" s="750"/>
      <c r="AB336" s="221"/>
      <c r="AC336" s="221"/>
      <c r="AD336" s="221"/>
    </row>
    <row r="337" ht="18.75" customHeight="1">
      <c r="A337" s="221"/>
      <c r="B337" s="205"/>
      <c r="C337" s="676"/>
      <c r="D337" s="682"/>
      <c r="E337" s="682"/>
      <c r="F337" s="682"/>
      <c r="G337" s="682"/>
      <c r="H337" s="682"/>
      <c r="I337" s="682"/>
      <c r="J337" s="682"/>
      <c r="K337" s="682"/>
      <c r="L337" s="682"/>
      <c r="M337" s="682"/>
      <c r="N337" s="682"/>
      <c r="O337" s="682"/>
      <c r="P337" s="682"/>
      <c r="Q337" s="682"/>
      <c r="R337" s="682"/>
      <c r="S337" s="683"/>
      <c r="T337" s="683"/>
      <c r="U337" s="221"/>
      <c r="V337" s="750"/>
      <c r="W337" s="750"/>
      <c r="X337" s="750"/>
      <c r="Y337" s="750"/>
      <c r="Z337" s="751"/>
      <c r="AA337" s="750"/>
      <c r="AB337" s="221"/>
      <c r="AC337" s="221"/>
      <c r="AD337" s="221"/>
    </row>
    <row r="338" ht="18.75" customHeight="1">
      <c r="A338" s="221"/>
      <c r="B338" s="205"/>
      <c r="C338" s="676"/>
      <c r="D338" s="682"/>
      <c r="E338" s="682"/>
      <c r="F338" s="682"/>
      <c r="G338" s="682"/>
      <c r="H338" s="682"/>
      <c r="I338" s="682"/>
      <c r="J338" s="682"/>
      <c r="K338" s="682"/>
      <c r="L338" s="682"/>
      <c r="M338" s="682"/>
      <c r="N338" s="682"/>
      <c r="O338" s="682"/>
      <c r="P338" s="682"/>
      <c r="Q338" s="682"/>
      <c r="R338" s="682"/>
      <c r="S338" s="683"/>
      <c r="T338" s="683"/>
      <c r="U338" s="221"/>
      <c r="V338" s="750"/>
      <c r="W338" s="750"/>
      <c r="X338" s="750"/>
      <c r="Y338" s="750"/>
      <c r="Z338" s="751"/>
      <c r="AA338" s="750"/>
      <c r="AB338" s="221"/>
      <c r="AC338" s="221"/>
      <c r="AD338" s="221"/>
    </row>
    <row r="339" ht="18.75" customHeight="1">
      <c r="A339" s="221"/>
      <c r="B339" s="205"/>
      <c r="C339" s="676"/>
      <c r="D339" s="682"/>
      <c r="E339" s="682"/>
      <c r="F339" s="682"/>
      <c r="G339" s="682"/>
      <c r="H339" s="682"/>
      <c r="I339" s="682"/>
      <c r="J339" s="682"/>
      <c r="K339" s="682"/>
      <c r="L339" s="682"/>
      <c r="M339" s="682"/>
      <c r="N339" s="682"/>
      <c r="O339" s="682"/>
      <c r="P339" s="682"/>
      <c r="Q339" s="682"/>
      <c r="R339" s="682"/>
      <c r="S339" s="683"/>
      <c r="T339" s="683"/>
      <c r="U339" s="221"/>
      <c r="V339" s="750"/>
      <c r="W339" s="750"/>
      <c r="X339" s="750"/>
      <c r="Y339" s="750"/>
      <c r="Z339" s="751"/>
      <c r="AA339" s="750"/>
      <c r="AB339" s="221"/>
      <c r="AC339" s="221"/>
      <c r="AD339" s="221"/>
    </row>
    <row r="340" ht="18.75" customHeight="1">
      <c r="A340" s="221"/>
      <c r="B340" s="205"/>
      <c r="C340" s="676"/>
      <c r="D340" s="682"/>
      <c r="E340" s="682"/>
      <c r="F340" s="682"/>
      <c r="G340" s="682"/>
      <c r="H340" s="682"/>
      <c r="I340" s="682"/>
      <c r="J340" s="682"/>
      <c r="K340" s="682"/>
      <c r="L340" s="682"/>
      <c r="M340" s="682"/>
      <c r="N340" s="682"/>
      <c r="O340" s="682"/>
      <c r="P340" s="682"/>
      <c r="Q340" s="682"/>
      <c r="R340" s="682"/>
      <c r="S340" s="683"/>
      <c r="T340" s="683"/>
      <c r="U340" s="221"/>
      <c r="V340" s="750"/>
      <c r="W340" s="750"/>
      <c r="X340" s="750"/>
      <c r="Y340" s="750"/>
      <c r="Z340" s="751"/>
      <c r="AA340" s="750"/>
      <c r="AB340" s="221"/>
      <c r="AC340" s="221"/>
      <c r="AD340" s="221"/>
    </row>
    <row r="341" ht="18.75" customHeight="1">
      <c r="A341" s="221"/>
      <c r="B341" s="205"/>
      <c r="C341" s="676"/>
      <c r="D341" s="682"/>
      <c r="E341" s="682"/>
      <c r="F341" s="682"/>
      <c r="G341" s="682"/>
      <c r="H341" s="682"/>
      <c r="I341" s="682"/>
      <c r="J341" s="682"/>
      <c r="K341" s="682"/>
      <c r="L341" s="682"/>
      <c r="M341" s="682"/>
      <c r="N341" s="682"/>
      <c r="O341" s="682"/>
      <c r="P341" s="682"/>
      <c r="Q341" s="682"/>
      <c r="R341" s="682"/>
      <c r="S341" s="683"/>
      <c r="T341" s="683"/>
      <c r="U341" s="221"/>
      <c r="V341" s="750"/>
      <c r="W341" s="750"/>
      <c r="X341" s="750"/>
      <c r="Y341" s="750"/>
      <c r="Z341" s="751"/>
      <c r="AA341" s="750"/>
      <c r="AB341" s="221"/>
      <c r="AC341" s="221"/>
      <c r="AD341" s="221"/>
    </row>
    <row r="342" ht="18.75" customHeight="1">
      <c r="A342" s="221"/>
      <c r="B342" s="205"/>
      <c r="C342" s="676"/>
      <c r="D342" s="682"/>
      <c r="E342" s="682"/>
      <c r="F342" s="682"/>
      <c r="G342" s="682"/>
      <c r="H342" s="682"/>
      <c r="I342" s="682"/>
      <c r="J342" s="682"/>
      <c r="K342" s="682"/>
      <c r="L342" s="682"/>
      <c r="M342" s="682"/>
      <c r="N342" s="682"/>
      <c r="O342" s="682"/>
      <c r="P342" s="682"/>
      <c r="Q342" s="682"/>
      <c r="R342" s="682"/>
      <c r="S342" s="683"/>
      <c r="T342" s="683"/>
      <c r="U342" s="221"/>
      <c r="V342" s="750"/>
      <c r="W342" s="750"/>
      <c r="X342" s="750"/>
      <c r="Y342" s="750"/>
      <c r="Z342" s="751"/>
      <c r="AA342" s="750"/>
      <c r="AB342" s="221"/>
      <c r="AC342" s="221"/>
      <c r="AD342" s="221"/>
    </row>
    <row r="343" ht="18.75" customHeight="1">
      <c r="A343" s="221"/>
      <c r="B343" s="205"/>
      <c r="C343" s="676"/>
      <c r="D343" s="682"/>
      <c r="E343" s="682"/>
      <c r="F343" s="682"/>
      <c r="G343" s="682"/>
      <c r="H343" s="682"/>
      <c r="I343" s="682"/>
      <c r="J343" s="682"/>
      <c r="K343" s="682"/>
      <c r="L343" s="682"/>
      <c r="M343" s="682"/>
      <c r="N343" s="682"/>
      <c r="O343" s="682"/>
      <c r="P343" s="682"/>
      <c r="Q343" s="682"/>
      <c r="R343" s="682"/>
      <c r="S343" s="683"/>
      <c r="T343" s="683"/>
      <c r="U343" s="221"/>
      <c r="V343" s="750"/>
      <c r="W343" s="750"/>
      <c r="X343" s="750"/>
      <c r="Y343" s="750"/>
      <c r="Z343" s="751"/>
      <c r="AA343" s="750"/>
      <c r="AB343" s="221"/>
      <c r="AC343" s="221"/>
      <c r="AD343" s="221"/>
    </row>
    <row r="344" ht="18.75" customHeight="1">
      <c r="A344" s="221"/>
      <c r="B344" s="205"/>
      <c r="C344" s="676"/>
      <c r="D344" s="682"/>
      <c r="E344" s="682"/>
      <c r="F344" s="682"/>
      <c r="G344" s="682"/>
      <c r="H344" s="682"/>
      <c r="I344" s="682"/>
      <c r="J344" s="682"/>
      <c r="K344" s="682"/>
      <c r="L344" s="682"/>
      <c r="M344" s="682"/>
      <c r="N344" s="682"/>
      <c r="O344" s="682"/>
      <c r="P344" s="682"/>
      <c r="Q344" s="682"/>
      <c r="R344" s="682"/>
      <c r="S344" s="683"/>
      <c r="T344" s="683"/>
      <c r="U344" s="221"/>
      <c r="V344" s="750"/>
      <c r="W344" s="750"/>
      <c r="X344" s="750"/>
      <c r="Y344" s="750"/>
      <c r="Z344" s="751"/>
      <c r="AA344" s="750"/>
      <c r="AB344" s="221"/>
      <c r="AC344" s="221"/>
      <c r="AD344" s="221"/>
    </row>
    <row r="345" ht="18.75" customHeight="1">
      <c r="A345" s="221"/>
      <c r="B345" s="205"/>
      <c r="C345" s="676"/>
      <c r="D345" s="682"/>
      <c r="E345" s="682"/>
      <c r="F345" s="682"/>
      <c r="G345" s="682"/>
      <c r="H345" s="682"/>
      <c r="I345" s="682"/>
      <c r="J345" s="682"/>
      <c r="K345" s="682"/>
      <c r="L345" s="682"/>
      <c r="M345" s="682"/>
      <c r="N345" s="682"/>
      <c r="O345" s="682"/>
      <c r="P345" s="682"/>
      <c r="Q345" s="682"/>
      <c r="R345" s="682"/>
      <c r="S345" s="683"/>
      <c r="T345" s="683"/>
      <c r="U345" s="221"/>
      <c r="V345" s="750"/>
      <c r="W345" s="750"/>
      <c r="X345" s="750"/>
      <c r="Y345" s="750"/>
      <c r="Z345" s="751"/>
      <c r="AA345" s="750"/>
      <c r="AB345" s="221"/>
      <c r="AC345" s="221"/>
      <c r="AD345" s="221"/>
    </row>
    <row r="346" ht="18.75" customHeight="1">
      <c r="A346" s="221"/>
      <c r="B346" s="205"/>
      <c r="C346" s="676"/>
      <c r="D346" s="682"/>
      <c r="E346" s="682"/>
      <c r="F346" s="682"/>
      <c r="G346" s="682"/>
      <c r="H346" s="682"/>
      <c r="I346" s="682"/>
      <c r="J346" s="682"/>
      <c r="K346" s="682"/>
      <c r="L346" s="682"/>
      <c r="M346" s="682"/>
      <c r="N346" s="682"/>
      <c r="O346" s="682"/>
      <c r="P346" s="682"/>
      <c r="Q346" s="682"/>
      <c r="R346" s="682"/>
      <c r="S346" s="683"/>
      <c r="T346" s="683"/>
      <c r="U346" s="221"/>
      <c r="V346" s="750"/>
      <c r="W346" s="750"/>
      <c r="X346" s="750"/>
      <c r="Y346" s="750"/>
      <c r="Z346" s="751"/>
      <c r="AA346" s="750"/>
      <c r="AB346" s="221"/>
      <c r="AC346" s="221"/>
      <c r="AD346" s="221"/>
    </row>
    <row r="347" ht="18.75" customHeight="1">
      <c r="A347" s="221"/>
      <c r="B347" s="205"/>
      <c r="C347" s="676"/>
      <c r="D347" s="682"/>
      <c r="E347" s="682"/>
      <c r="F347" s="682"/>
      <c r="G347" s="682"/>
      <c r="H347" s="682"/>
      <c r="I347" s="682"/>
      <c r="J347" s="682"/>
      <c r="K347" s="682"/>
      <c r="L347" s="682"/>
      <c r="M347" s="682"/>
      <c r="N347" s="682"/>
      <c r="O347" s="682"/>
      <c r="P347" s="682"/>
      <c r="Q347" s="682"/>
      <c r="R347" s="682"/>
      <c r="S347" s="683"/>
      <c r="T347" s="683"/>
      <c r="U347" s="221"/>
      <c r="V347" s="750"/>
      <c r="W347" s="750"/>
      <c r="X347" s="750"/>
      <c r="Y347" s="750"/>
      <c r="Z347" s="751"/>
      <c r="AA347" s="750"/>
      <c r="AB347" s="221"/>
      <c r="AC347" s="221"/>
      <c r="AD347" s="221"/>
    </row>
    <row r="348" ht="18.75" customHeight="1">
      <c r="A348" s="221"/>
      <c r="B348" s="205"/>
      <c r="C348" s="676"/>
      <c r="D348" s="682"/>
      <c r="E348" s="682"/>
      <c r="F348" s="682"/>
      <c r="G348" s="682"/>
      <c r="H348" s="682"/>
      <c r="I348" s="682"/>
      <c r="J348" s="682"/>
      <c r="K348" s="682"/>
      <c r="L348" s="682"/>
      <c r="M348" s="682"/>
      <c r="N348" s="682"/>
      <c r="O348" s="682"/>
      <c r="P348" s="682"/>
      <c r="Q348" s="682"/>
      <c r="R348" s="682"/>
      <c r="S348" s="683"/>
      <c r="T348" s="683"/>
      <c r="U348" s="221"/>
      <c r="V348" s="750"/>
      <c r="W348" s="750"/>
      <c r="X348" s="750"/>
      <c r="Y348" s="750"/>
      <c r="Z348" s="751"/>
      <c r="AA348" s="750"/>
      <c r="AB348" s="221"/>
      <c r="AC348" s="221"/>
      <c r="AD348" s="221"/>
    </row>
    <row r="349" ht="18.75" customHeight="1">
      <c r="A349" s="221"/>
      <c r="B349" s="205"/>
      <c r="C349" s="676"/>
      <c r="D349" s="682"/>
      <c r="E349" s="682"/>
      <c r="F349" s="682"/>
      <c r="G349" s="682"/>
      <c r="H349" s="682"/>
      <c r="I349" s="682"/>
      <c r="J349" s="682"/>
      <c r="K349" s="682"/>
      <c r="L349" s="682"/>
      <c r="M349" s="682"/>
      <c r="N349" s="682"/>
      <c r="O349" s="682"/>
      <c r="P349" s="682"/>
      <c r="Q349" s="682"/>
      <c r="R349" s="682"/>
      <c r="S349" s="683"/>
      <c r="T349" s="683"/>
      <c r="U349" s="221"/>
      <c r="V349" s="750"/>
      <c r="W349" s="750"/>
      <c r="X349" s="750"/>
      <c r="Y349" s="750"/>
      <c r="Z349" s="751"/>
      <c r="AA349" s="750"/>
      <c r="AB349" s="221"/>
      <c r="AC349" s="221"/>
      <c r="AD349" s="221"/>
    </row>
    <row r="350" ht="18.75" customHeight="1">
      <c r="A350" s="221"/>
      <c r="B350" s="205"/>
      <c r="C350" s="676"/>
      <c r="D350" s="682"/>
      <c r="E350" s="682"/>
      <c r="F350" s="682"/>
      <c r="G350" s="682"/>
      <c r="H350" s="682"/>
      <c r="I350" s="682"/>
      <c r="J350" s="682"/>
      <c r="K350" s="682"/>
      <c r="L350" s="682"/>
      <c r="M350" s="682"/>
      <c r="N350" s="682"/>
      <c r="O350" s="682"/>
      <c r="P350" s="682"/>
      <c r="Q350" s="682"/>
      <c r="R350" s="682"/>
      <c r="S350" s="683"/>
      <c r="T350" s="683"/>
      <c r="U350" s="221"/>
      <c r="V350" s="750"/>
      <c r="W350" s="750"/>
      <c r="X350" s="750"/>
      <c r="Y350" s="750"/>
      <c r="Z350" s="751"/>
      <c r="AA350" s="750"/>
      <c r="AB350" s="221"/>
      <c r="AC350" s="221"/>
      <c r="AD350" s="221"/>
    </row>
    <row r="351" ht="18.75" customHeight="1">
      <c r="A351" s="221"/>
      <c r="B351" s="205"/>
      <c r="C351" s="676"/>
      <c r="D351" s="682"/>
      <c r="E351" s="682"/>
      <c r="F351" s="682"/>
      <c r="G351" s="682"/>
      <c r="H351" s="682"/>
      <c r="I351" s="682"/>
      <c r="J351" s="682"/>
      <c r="K351" s="682"/>
      <c r="L351" s="682"/>
      <c r="M351" s="682"/>
      <c r="N351" s="682"/>
      <c r="O351" s="682"/>
      <c r="P351" s="682"/>
      <c r="Q351" s="682"/>
      <c r="R351" s="682"/>
      <c r="S351" s="683"/>
      <c r="T351" s="683"/>
      <c r="U351" s="221"/>
      <c r="V351" s="750"/>
      <c r="W351" s="750"/>
      <c r="X351" s="750"/>
      <c r="Y351" s="750"/>
      <c r="Z351" s="751"/>
      <c r="AA351" s="750"/>
      <c r="AB351" s="221"/>
      <c r="AC351" s="221"/>
      <c r="AD351" s="221"/>
    </row>
    <row r="352" ht="18.75" customHeight="1">
      <c r="A352" s="221"/>
      <c r="B352" s="205"/>
      <c r="C352" s="676"/>
      <c r="D352" s="682"/>
      <c r="E352" s="682"/>
      <c r="F352" s="682"/>
      <c r="G352" s="682"/>
      <c r="H352" s="682"/>
      <c r="I352" s="682"/>
      <c r="J352" s="682"/>
      <c r="K352" s="682"/>
      <c r="L352" s="682"/>
      <c r="M352" s="682"/>
      <c r="N352" s="682"/>
      <c r="O352" s="682"/>
      <c r="P352" s="682"/>
      <c r="Q352" s="682"/>
      <c r="R352" s="682"/>
      <c r="S352" s="683"/>
      <c r="T352" s="683"/>
      <c r="U352" s="221"/>
      <c r="V352" s="750"/>
      <c r="W352" s="750"/>
      <c r="X352" s="750"/>
      <c r="Y352" s="750"/>
      <c r="Z352" s="751"/>
      <c r="AA352" s="750"/>
      <c r="AB352" s="221"/>
      <c r="AC352" s="221"/>
      <c r="AD352" s="221"/>
    </row>
    <row r="353" ht="18.75" customHeight="1">
      <c r="A353" s="221"/>
      <c r="B353" s="205"/>
      <c r="C353" s="676"/>
      <c r="D353" s="682"/>
      <c r="E353" s="682"/>
      <c r="F353" s="682"/>
      <c r="G353" s="682"/>
      <c r="H353" s="682"/>
      <c r="I353" s="682"/>
      <c r="J353" s="682"/>
      <c r="K353" s="682"/>
      <c r="L353" s="682"/>
      <c r="M353" s="682"/>
      <c r="N353" s="682"/>
      <c r="O353" s="682"/>
      <c r="P353" s="682"/>
      <c r="Q353" s="682"/>
      <c r="R353" s="682"/>
      <c r="S353" s="683"/>
      <c r="T353" s="683"/>
      <c r="U353" s="221"/>
      <c r="V353" s="750"/>
      <c r="W353" s="750"/>
      <c r="X353" s="750"/>
      <c r="Y353" s="750"/>
      <c r="Z353" s="751"/>
      <c r="AA353" s="750"/>
      <c r="AB353" s="221"/>
      <c r="AC353" s="221"/>
      <c r="AD353" s="221"/>
    </row>
    <row r="354" ht="18.75" customHeight="1">
      <c r="A354" s="221"/>
      <c r="B354" s="205"/>
      <c r="C354" s="676"/>
      <c r="D354" s="682"/>
      <c r="E354" s="682"/>
      <c r="F354" s="682"/>
      <c r="G354" s="682"/>
      <c r="H354" s="682"/>
      <c r="I354" s="682"/>
      <c r="J354" s="682"/>
      <c r="K354" s="682"/>
      <c r="L354" s="682"/>
      <c r="M354" s="682"/>
      <c r="N354" s="682"/>
      <c r="O354" s="682"/>
      <c r="P354" s="682"/>
      <c r="Q354" s="682"/>
      <c r="R354" s="682"/>
      <c r="S354" s="683"/>
      <c r="T354" s="683"/>
      <c r="U354" s="221"/>
      <c r="V354" s="750"/>
      <c r="W354" s="750"/>
      <c r="X354" s="750"/>
      <c r="Y354" s="750"/>
      <c r="Z354" s="751"/>
      <c r="AA354" s="750"/>
      <c r="AB354" s="221"/>
      <c r="AC354" s="221"/>
      <c r="AD354" s="221"/>
    </row>
    <row r="355" ht="18.75" customHeight="1">
      <c r="A355" s="221"/>
      <c r="B355" s="205"/>
      <c r="C355" s="676"/>
      <c r="D355" s="682"/>
      <c r="E355" s="682"/>
      <c r="F355" s="682"/>
      <c r="G355" s="682"/>
      <c r="H355" s="682"/>
      <c r="I355" s="682"/>
      <c r="J355" s="682"/>
      <c r="K355" s="682"/>
      <c r="L355" s="682"/>
      <c r="M355" s="682"/>
      <c r="N355" s="682"/>
      <c r="O355" s="682"/>
      <c r="P355" s="682"/>
      <c r="Q355" s="682"/>
      <c r="R355" s="682"/>
      <c r="S355" s="683"/>
      <c r="T355" s="683"/>
      <c r="U355" s="221"/>
      <c r="V355" s="750"/>
      <c r="W355" s="750"/>
      <c r="X355" s="750"/>
      <c r="Y355" s="750"/>
      <c r="Z355" s="751"/>
      <c r="AA355" s="750"/>
      <c r="AB355" s="221"/>
      <c r="AC355" s="221"/>
      <c r="AD355" s="221"/>
    </row>
    <row r="356" ht="18.75" customHeight="1">
      <c r="A356" s="221"/>
      <c r="B356" s="205"/>
      <c r="C356" s="676"/>
      <c r="D356" s="682"/>
      <c r="E356" s="682"/>
      <c r="F356" s="682"/>
      <c r="G356" s="682"/>
      <c r="H356" s="682"/>
      <c r="I356" s="682"/>
      <c r="J356" s="682"/>
      <c r="K356" s="682"/>
      <c r="L356" s="682"/>
      <c r="M356" s="682"/>
      <c r="N356" s="682"/>
      <c r="O356" s="682"/>
      <c r="P356" s="682"/>
      <c r="Q356" s="682"/>
      <c r="R356" s="682"/>
      <c r="S356" s="683"/>
      <c r="T356" s="683"/>
      <c r="U356" s="221"/>
      <c r="V356" s="750"/>
      <c r="W356" s="750"/>
      <c r="X356" s="750"/>
      <c r="Y356" s="750"/>
      <c r="Z356" s="751"/>
      <c r="AA356" s="750"/>
      <c r="AB356" s="221"/>
      <c r="AC356" s="221"/>
      <c r="AD356" s="221"/>
    </row>
    <row r="357" ht="18.75" customHeight="1">
      <c r="A357" s="221"/>
      <c r="B357" s="205"/>
      <c r="C357" s="676"/>
      <c r="D357" s="682"/>
      <c r="E357" s="682"/>
      <c r="F357" s="682"/>
      <c r="G357" s="682"/>
      <c r="H357" s="682"/>
      <c r="I357" s="682"/>
      <c r="J357" s="682"/>
      <c r="K357" s="682"/>
      <c r="L357" s="682"/>
      <c r="M357" s="682"/>
      <c r="N357" s="682"/>
      <c r="O357" s="682"/>
      <c r="P357" s="682"/>
      <c r="Q357" s="682"/>
      <c r="R357" s="682"/>
      <c r="S357" s="683"/>
      <c r="T357" s="683"/>
      <c r="U357" s="221"/>
      <c r="V357" s="750"/>
      <c r="W357" s="750"/>
      <c r="X357" s="750"/>
      <c r="Y357" s="750"/>
      <c r="Z357" s="751"/>
      <c r="AA357" s="750"/>
      <c r="AB357" s="221"/>
      <c r="AC357" s="221"/>
      <c r="AD357" s="221"/>
    </row>
    <row r="358" ht="18.75" customHeight="1">
      <c r="A358" s="221"/>
      <c r="B358" s="205"/>
      <c r="C358" s="676"/>
      <c r="D358" s="682"/>
      <c r="E358" s="682"/>
      <c r="F358" s="682"/>
      <c r="G358" s="682"/>
      <c r="H358" s="682"/>
      <c r="I358" s="682"/>
      <c r="J358" s="682"/>
      <c r="K358" s="682"/>
      <c r="L358" s="682"/>
      <c r="M358" s="682"/>
      <c r="N358" s="682"/>
      <c r="O358" s="682"/>
      <c r="P358" s="682"/>
      <c r="Q358" s="682"/>
      <c r="R358" s="682"/>
      <c r="S358" s="683"/>
      <c r="T358" s="683"/>
      <c r="U358" s="221"/>
      <c r="V358" s="750"/>
      <c r="W358" s="750"/>
      <c r="X358" s="750"/>
      <c r="Y358" s="750"/>
      <c r="Z358" s="751"/>
      <c r="AA358" s="750"/>
      <c r="AB358" s="221"/>
      <c r="AC358" s="221"/>
      <c r="AD358" s="221"/>
    </row>
    <row r="359" ht="18.75" customHeight="1">
      <c r="A359" s="221"/>
      <c r="B359" s="205"/>
      <c r="C359" s="676"/>
      <c r="D359" s="682"/>
      <c r="E359" s="682"/>
      <c r="F359" s="682"/>
      <c r="G359" s="682"/>
      <c r="H359" s="682"/>
      <c r="I359" s="682"/>
      <c r="J359" s="682"/>
      <c r="K359" s="682"/>
      <c r="L359" s="682"/>
      <c r="M359" s="682"/>
      <c r="N359" s="682"/>
      <c r="O359" s="682"/>
      <c r="P359" s="682"/>
      <c r="Q359" s="682"/>
      <c r="R359" s="682"/>
      <c r="S359" s="683"/>
      <c r="T359" s="683"/>
      <c r="U359" s="221"/>
      <c r="V359" s="750"/>
      <c r="W359" s="750"/>
      <c r="X359" s="750"/>
      <c r="Y359" s="750"/>
      <c r="Z359" s="751"/>
      <c r="AA359" s="750"/>
      <c r="AB359" s="221"/>
      <c r="AC359" s="221"/>
      <c r="AD359" s="221"/>
    </row>
    <row r="360" ht="18.75" customHeight="1">
      <c r="A360" s="221"/>
      <c r="B360" s="205"/>
      <c r="C360" s="676"/>
      <c r="D360" s="682"/>
      <c r="E360" s="682"/>
      <c r="F360" s="682"/>
      <c r="G360" s="682"/>
      <c r="H360" s="682"/>
      <c r="I360" s="682"/>
      <c r="J360" s="682"/>
      <c r="K360" s="682"/>
      <c r="L360" s="682"/>
      <c r="M360" s="682"/>
      <c r="N360" s="682"/>
      <c r="O360" s="682"/>
      <c r="P360" s="682"/>
      <c r="Q360" s="682"/>
      <c r="R360" s="682"/>
      <c r="S360" s="683"/>
      <c r="T360" s="683"/>
      <c r="U360" s="221"/>
      <c r="V360" s="750"/>
      <c r="W360" s="750"/>
      <c r="X360" s="750"/>
      <c r="Y360" s="750"/>
      <c r="Z360" s="751"/>
      <c r="AA360" s="750"/>
      <c r="AB360" s="221"/>
      <c r="AC360" s="221"/>
      <c r="AD360" s="221"/>
    </row>
    <row r="361" ht="18.75" customHeight="1">
      <c r="A361" s="221"/>
      <c r="B361" s="205"/>
      <c r="C361" s="676"/>
      <c r="D361" s="682"/>
      <c r="E361" s="682"/>
      <c r="F361" s="682"/>
      <c r="G361" s="682"/>
      <c r="H361" s="682"/>
      <c r="I361" s="682"/>
      <c r="J361" s="682"/>
      <c r="K361" s="682"/>
      <c r="L361" s="682"/>
      <c r="M361" s="682"/>
      <c r="N361" s="682"/>
      <c r="O361" s="682"/>
      <c r="P361" s="682"/>
      <c r="Q361" s="682"/>
      <c r="R361" s="682"/>
      <c r="S361" s="683"/>
      <c r="T361" s="683"/>
      <c r="U361" s="221"/>
      <c r="V361" s="750"/>
      <c r="W361" s="750"/>
      <c r="X361" s="750"/>
      <c r="Y361" s="750"/>
      <c r="Z361" s="751"/>
      <c r="AA361" s="750"/>
      <c r="AB361" s="221"/>
      <c r="AC361" s="221"/>
      <c r="AD361" s="221"/>
    </row>
    <row r="362" ht="18.75" customHeight="1">
      <c r="A362" s="221"/>
      <c r="B362" s="205"/>
      <c r="C362" s="676"/>
      <c r="D362" s="682"/>
      <c r="E362" s="682"/>
      <c r="F362" s="682"/>
      <c r="G362" s="682"/>
      <c r="H362" s="682"/>
      <c r="I362" s="682"/>
      <c r="J362" s="682"/>
      <c r="K362" s="682"/>
      <c r="L362" s="682"/>
      <c r="M362" s="682"/>
      <c r="N362" s="682"/>
      <c r="O362" s="682"/>
      <c r="P362" s="682"/>
      <c r="Q362" s="682"/>
      <c r="R362" s="682"/>
      <c r="S362" s="683"/>
      <c r="T362" s="683"/>
      <c r="U362" s="221"/>
      <c r="V362" s="750"/>
      <c r="W362" s="750"/>
      <c r="X362" s="750"/>
      <c r="Y362" s="750"/>
      <c r="Z362" s="751"/>
      <c r="AA362" s="750"/>
      <c r="AB362" s="221"/>
      <c r="AC362" s="221"/>
      <c r="AD362" s="221"/>
    </row>
    <row r="363" ht="18.75" customHeight="1">
      <c r="A363" s="221"/>
      <c r="B363" s="205"/>
      <c r="C363" s="676"/>
      <c r="D363" s="682"/>
      <c r="E363" s="682"/>
      <c r="F363" s="682"/>
      <c r="G363" s="682"/>
      <c r="H363" s="682"/>
      <c r="I363" s="682"/>
      <c r="J363" s="682"/>
      <c r="K363" s="682"/>
      <c r="L363" s="682"/>
      <c r="M363" s="682"/>
      <c r="N363" s="682"/>
      <c r="O363" s="682"/>
      <c r="P363" s="682"/>
      <c r="Q363" s="682"/>
      <c r="R363" s="682"/>
      <c r="S363" s="683"/>
      <c r="T363" s="683"/>
      <c r="U363" s="221"/>
      <c r="V363" s="750"/>
      <c r="W363" s="750"/>
      <c r="X363" s="750"/>
      <c r="Y363" s="750"/>
      <c r="Z363" s="751"/>
      <c r="AA363" s="750"/>
      <c r="AB363" s="221"/>
      <c r="AC363" s="221"/>
      <c r="AD363" s="221"/>
    </row>
    <row r="364" ht="18.75" customHeight="1">
      <c r="A364" s="221"/>
      <c r="B364" s="205"/>
      <c r="C364" s="676"/>
      <c r="D364" s="682"/>
      <c r="E364" s="682"/>
      <c r="F364" s="682"/>
      <c r="G364" s="682"/>
      <c r="H364" s="682"/>
      <c r="I364" s="682"/>
      <c r="J364" s="682"/>
      <c r="K364" s="682"/>
      <c r="L364" s="682"/>
      <c r="M364" s="682"/>
      <c r="N364" s="682"/>
      <c r="O364" s="682"/>
      <c r="P364" s="682"/>
      <c r="Q364" s="682"/>
      <c r="R364" s="682"/>
      <c r="S364" s="683"/>
      <c r="T364" s="683"/>
      <c r="U364" s="221"/>
      <c r="V364" s="750"/>
      <c r="W364" s="750"/>
      <c r="X364" s="750"/>
      <c r="Y364" s="750"/>
      <c r="Z364" s="751"/>
      <c r="AA364" s="750"/>
      <c r="AB364" s="221"/>
      <c r="AC364" s="221"/>
      <c r="AD364" s="221"/>
    </row>
    <row r="365" ht="18.75" customHeight="1">
      <c r="A365" s="221"/>
      <c r="B365" s="205"/>
      <c r="C365" s="676"/>
      <c r="D365" s="682"/>
      <c r="E365" s="682"/>
      <c r="F365" s="682"/>
      <c r="G365" s="682"/>
      <c r="H365" s="682"/>
      <c r="I365" s="682"/>
      <c r="J365" s="682"/>
      <c r="K365" s="682"/>
      <c r="L365" s="682"/>
      <c r="M365" s="682"/>
      <c r="N365" s="682"/>
      <c r="O365" s="682"/>
      <c r="P365" s="682"/>
      <c r="Q365" s="682"/>
      <c r="R365" s="682"/>
      <c r="S365" s="683"/>
      <c r="T365" s="683"/>
      <c r="U365" s="221"/>
      <c r="V365" s="750"/>
      <c r="W365" s="750"/>
      <c r="X365" s="750"/>
      <c r="Y365" s="750"/>
      <c r="Z365" s="751"/>
      <c r="AA365" s="750"/>
      <c r="AB365" s="221"/>
      <c r="AC365" s="221"/>
      <c r="AD365" s="221"/>
    </row>
    <row r="366" ht="18.75" customHeight="1">
      <c r="A366" s="221"/>
      <c r="B366" s="205"/>
      <c r="C366" s="676"/>
      <c r="D366" s="682"/>
      <c r="E366" s="682"/>
      <c r="F366" s="682"/>
      <c r="G366" s="682"/>
      <c r="H366" s="682"/>
      <c r="I366" s="682"/>
      <c r="J366" s="682"/>
      <c r="K366" s="682"/>
      <c r="L366" s="682"/>
      <c r="M366" s="682"/>
      <c r="N366" s="682"/>
      <c r="O366" s="682"/>
      <c r="P366" s="682"/>
      <c r="Q366" s="682"/>
      <c r="R366" s="682"/>
      <c r="S366" s="683"/>
      <c r="T366" s="683"/>
      <c r="U366" s="221"/>
      <c r="V366" s="750"/>
      <c r="W366" s="750"/>
      <c r="X366" s="750"/>
      <c r="Y366" s="750"/>
      <c r="Z366" s="751"/>
      <c r="AA366" s="750"/>
      <c r="AB366" s="221"/>
      <c r="AC366" s="221"/>
      <c r="AD366" s="221"/>
    </row>
    <row r="367" ht="18.75" customHeight="1">
      <c r="A367" s="221"/>
      <c r="B367" s="205"/>
      <c r="C367" s="676"/>
      <c r="D367" s="682"/>
      <c r="E367" s="682"/>
      <c r="F367" s="682"/>
      <c r="G367" s="682"/>
      <c r="H367" s="682"/>
      <c r="I367" s="682"/>
      <c r="J367" s="682"/>
      <c r="K367" s="682"/>
      <c r="L367" s="682"/>
      <c r="M367" s="682"/>
      <c r="N367" s="682"/>
      <c r="O367" s="682"/>
      <c r="P367" s="682"/>
      <c r="Q367" s="682"/>
      <c r="R367" s="682"/>
      <c r="S367" s="683"/>
      <c r="T367" s="683"/>
      <c r="U367" s="221"/>
      <c r="V367" s="750"/>
      <c r="W367" s="750"/>
      <c r="X367" s="750"/>
      <c r="Y367" s="750"/>
      <c r="Z367" s="751"/>
      <c r="AA367" s="750"/>
      <c r="AB367" s="221"/>
      <c r="AC367" s="221"/>
      <c r="AD367" s="221"/>
    </row>
    <row r="368" ht="18.75" customHeight="1">
      <c r="A368" s="221"/>
      <c r="B368" s="205"/>
      <c r="C368" s="676"/>
      <c r="D368" s="682"/>
      <c r="E368" s="682"/>
      <c r="F368" s="682"/>
      <c r="G368" s="682"/>
      <c r="H368" s="682"/>
      <c r="I368" s="682"/>
      <c r="J368" s="682"/>
      <c r="K368" s="682"/>
      <c r="L368" s="682"/>
      <c r="M368" s="682"/>
      <c r="N368" s="682"/>
      <c r="O368" s="682"/>
      <c r="P368" s="682"/>
      <c r="Q368" s="682"/>
      <c r="R368" s="682"/>
      <c r="S368" s="683"/>
      <c r="T368" s="683"/>
      <c r="U368" s="221"/>
      <c r="V368" s="750"/>
      <c r="W368" s="750"/>
      <c r="X368" s="750"/>
      <c r="Y368" s="750"/>
      <c r="Z368" s="751"/>
      <c r="AA368" s="750"/>
      <c r="AB368" s="221"/>
      <c r="AC368" s="221"/>
      <c r="AD368" s="221"/>
    </row>
    <row r="369" ht="18.75" customHeight="1">
      <c r="A369" s="221"/>
      <c r="B369" s="205"/>
      <c r="C369" s="676"/>
      <c r="D369" s="682"/>
      <c r="E369" s="682"/>
      <c r="F369" s="682"/>
      <c r="G369" s="682"/>
      <c r="H369" s="682"/>
      <c r="I369" s="682"/>
      <c r="J369" s="682"/>
      <c r="K369" s="682"/>
      <c r="L369" s="682"/>
      <c r="M369" s="682"/>
      <c r="N369" s="682"/>
      <c r="O369" s="682"/>
      <c r="P369" s="682"/>
      <c r="Q369" s="682"/>
      <c r="R369" s="682"/>
      <c r="S369" s="683"/>
      <c r="T369" s="683"/>
      <c r="U369" s="221"/>
      <c r="V369" s="750"/>
      <c r="W369" s="750"/>
      <c r="X369" s="750"/>
      <c r="Y369" s="750"/>
      <c r="Z369" s="751"/>
      <c r="AA369" s="750"/>
      <c r="AB369" s="221"/>
      <c r="AC369" s="221"/>
      <c r="AD369" s="221"/>
    </row>
    <row r="370" ht="18.75" customHeight="1">
      <c r="A370" s="221"/>
      <c r="B370" s="205"/>
      <c r="C370" s="676"/>
      <c r="D370" s="682"/>
      <c r="E370" s="682"/>
      <c r="F370" s="682"/>
      <c r="G370" s="682"/>
      <c r="H370" s="682"/>
      <c r="I370" s="682"/>
      <c r="J370" s="682"/>
      <c r="K370" s="682"/>
      <c r="L370" s="682"/>
      <c r="M370" s="682"/>
      <c r="N370" s="682"/>
      <c r="O370" s="682"/>
      <c r="P370" s="682"/>
      <c r="Q370" s="682"/>
      <c r="R370" s="682"/>
      <c r="S370" s="683"/>
      <c r="T370" s="683"/>
      <c r="U370" s="221"/>
      <c r="V370" s="750"/>
      <c r="W370" s="750"/>
      <c r="X370" s="750"/>
      <c r="Y370" s="750"/>
      <c r="Z370" s="751"/>
      <c r="AA370" s="750"/>
      <c r="AB370" s="221"/>
      <c r="AC370" s="221"/>
      <c r="AD370" s="221"/>
    </row>
    <row r="371" ht="18.75" customHeight="1">
      <c r="A371" s="221"/>
      <c r="B371" s="205"/>
      <c r="C371" s="676"/>
      <c r="D371" s="682"/>
      <c r="E371" s="682"/>
      <c r="F371" s="682"/>
      <c r="G371" s="682"/>
      <c r="H371" s="682"/>
      <c r="I371" s="682"/>
      <c r="J371" s="682"/>
      <c r="K371" s="682"/>
      <c r="L371" s="682"/>
      <c r="M371" s="682"/>
      <c r="N371" s="682"/>
      <c r="O371" s="682"/>
      <c r="P371" s="682"/>
      <c r="Q371" s="682"/>
      <c r="R371" s="682"/>
      <c r="S371" s="683"/>
      <c r="T371" s="683"/>
      <c r="U371" s="221"/>
      <c r="V371" s="750"/>
      <c r="W371" s="750"/>
      <c r="X371" s="750"/>
      <c r="Y371" s="750"/>
      <c r="Z371" s="751"/>
      <c r="AA371" s="750"/>
      <c r="AB371" s="221"/>
      <c r="AC371" s="221"/>
      <c r="AD371" s="221"/>
    </row>
    <row r="372" ht="18.75" customHeight="1">
      <c r="A372" s="221"/>
      <c r="B372" s="205"/>
      <c r="C372" s="676"/>
      <c r="D372" s="682"/>
      <c r="E372" s="682"/>
      <c r="F372" s="682"/>
      <c r="G372" s="682"/>
      <c r="H372" s="682"/>
      <c r="I372" s="682"/>
      <c r="J372" s="682"/>
      <c r="K372" s="682"/>
      <c r="L372" s="682"/>
      <c r="M372" s="682"/>
      <c r="N372" s="682"/>
      <c r="O372" s="682"/>
      <c r="P372" s="682"/>
      <c r="Q372" s="682"/>
      <c r="R372" s="682"/>
      <c r="S372" s="683"/>
      <c r="T372" s="683"/>
      <c r="U372" s="221"/>
      <c r="V372" s="750"/>
      <c r="W372" s="750"/>
      <c r="X372" s="750"/>
      <c r="Y372" s="750"/>
      <c r="Z372" s="751"/>
      <c r="AA372" s="750"/>
      <c r="AB372" s="221"/>
      <c r="AC372" s="221"/>
      <c r="AD372" s="221"/>
    </row>
    <row r="373" ht="18.75" customHeight="1">
      <c r="A373" s="221"/>
      <c r="B373" s="205"/>
      <c r="C373" s="676"/>
      <c r="D373" s="682"/>
      <c r="E373" s="682"/>
      <c r="F373" s="682"/>
      <c r="G373" s="682"/>
      <c r="H373" s="682"/>
      <c r="I373" s="682"/>
      <c r="J373" s="682"/>
      <c r="K373" s="682"/>
      <c r="L373" s="682"/>
      <c r="M373" s="682"/>
      <c r="N373" s="682"/>
      <c r="O373" s="682"/>
      <c r="P373" s="682"/>
      <c r="Q373" s="682"/>
      <c r="R373" s="682"/>
      <c r="S373" s="683"/>
      <c r="T373" s="683"/>
      <c r="U373" s="221"/>
      <c r="V373" s="750"/>
      <c r="W373" s="750"/>
      <c r="X373" s="750"/>
      <c r="Y373" s="750"/>
      <c r="Z373" s="751"/>
      <c r="AA373" s="750"/>
      <c r="AB373" s="221"/>
      <c r="AC373" s="221"/>
      <c r="AD373" s="221"/>
    </row>
    <row r="374" ht="18.75" customHeight="1">
      <c r="A374" s="221"/>
      <c r="B374" s="205"/>
      <c r="C374" s="676"/>
      <c r="D374" s="682"/>
      <c r="E374" s="682"/>
      <c r="F374" s="682"/>
      <c r="G374" s="682"/>
      <c r="H374" s="682"/>
      <c r="I374" s="682"/>
      <c r="J374" s="682"/>
      <c r="K374" s="682"/>
      <c r="L374" s="682"/>
      <c r="M374" s="682"/>
      <c r="N374" s="682"/>
      <c r="O374" s="682"/>
      <c r="P374" s="682"/>
      <c r="Q374" s="682"/>
      <c r="R374" s="682"/>
      <c r="S374" s="683"/>
      <c r="T374" s="683"/>
      <c r="U374" s="221"/>
      <c r="V374" s="750"/>
      <c r="W374" s="750"/>
      <c r="X374" s="750"/>
      <c r="Y374" s="750"/>
      <c r="Z374" s="751"/>
      <c r="AA374" s="750"/>
      <c r="AB374" s="221"/>
      <c r="AC374" s="221"/>
      <c r="AD374" s="221"/>
    </row>
    <row r="375" ht="18.75" customHeight="1">
      <c r="A375" s="221"/>
      <c r="B375" s="205"/>
      <c r="C375" s="676"/>
      <c r="D375" s="682"/>
      <c r="E375" s="682"/>
      <c r="F375" s="682"/>
      <c r="G375" s="682"/>
      <c r="H375" s="682"/>
      <c r="I375" s="682"/>
      <c r="J375" s="682"/>
      <c r="K375" s="682"/>
      <c r="L375" s="682"/>
      <c r="M375" s="682"/>
      <c r="N375" s="682"/>
      <c r="O375" s="682"/>
      <c r="P375" s="682"/>
      <c r="Q375" s="682"/>
      <c r="R375" s="682"/>
      <c r="S375" s="683"/>
      <c r="T375" s="683"/>
      <c r="U375" s="221"/>
      <c r="V375" s="750"/>
      <c r="W375" s="750"/>
      <c r="X375" s="750"/>
      <c r="Y375" s="750"/>
      <c r="Z375" s="751"/>
      <c r="AA375" s="750"/>
      <c r="AB375" s="221"/>
      <c r="AC375" s="221"/>
      <c r="AD375" s="221"/>
    </row>
    <row r="376" ht="18.75" customHeight="1">
      <c r="A376" s="221"/>
      <c r="B376" s="205"/>
      <c r="C376" s="676"/>
      <c r="D376" s="682"/>
      <c r="E376" s="682"/>
      <c r="F376" s="682"/>
      <c r="G376" s="682"/>
      <c r="H376" s="682"/>
      <c r="I376" s="682"/>
      <c r="J376" s="682"/>
      <c r="K376" s="682"/>
      <c r="L376" s="682"/>
      <c r="M376" s="682"/>
      <c r="N376" s="682"/>
      <c r="O376" s="682"/>
      <c r="P376" s="682"/>
      <c r="Q376" s="682"/>
      <c r="R376" s="682"/>
      <c r="S376" s="683"/>
      <c r="T376" s="683"/>
      <c r="U376" s="221"/>
      <c r="V376" s="750"/>
      <c r="W376" s="750"/>
      <c r="X376" s="750"/>
      <c r="Y376" s="750"/>
      <c r="Z376" s="751"/>
      <c r="AA376" s="750"/>
      <c r="AB376" s="221"/>
      <c r="AC376" s="221"/>
      <c r="AD376" s="221"/>
    </row>
    <row r="377" ht="18.75" customHeight="1">
      <c r="A377" s="221"/>
      <c r="B377" s="205"/>
      <c r="C377" s="676"/>
      <c r="D377" s="682"/>
      <c r="E377" s="682"/>
      <c r="F377" s="682"/>
      <c r="G377" s="682"/>
      <c r="H377" s="682"/>
      <c r="I377" s="682"/>
      <c r="J377" s="682"/>
      <c r="K377" s="682"/>
      <c r="L377" s="682"/>
      <c r="M377" s="682"/>
      <c r="N377" s="682"/>
      <c r="O377" s="682"/>
      <c r="P377" s="682"/>
      <c r="Q377" s="682"/>
      <c r="R377" s="682"/>
      <c r="S377" s="683"/>
      <c r="T377" s="683"/>
      <c r="U377" s="221"/>
      <c r="V377" s="750"/>
      <c r="W377" s="750"/>
      <c r="X377" s="750"/>
      <c r="Y377" s="750"/>
      <c r="Z377" s="751"/>
      <c r="AA377" s="750"/>
      <c r="AB377" s="221"/>
      <c r="AC377" s="221"/>
      <c r="AD377" s="221"/>
    </row>
    <row r="378" ht="18.75" customHeight="1">
      <c r="A378" s="221"/>
      <c r="B378" s="205"/>
      <c r="C378" s="676"/>
      <c r="D378" s="682"/>
      <c r="E378" s="682"/>
      <c r="F378" s="682"/>
      <c r="G378" s="682"/>
      <c r="H378" s="682"/>
      <c r="I378" s="682"/>
      <c r="J378" s="682"/>
      <c r="K378" s="682"/>
      <c r="L378" s="682"/>
      <c r="M378" s="682"/>
      <c r="N378" s="682"/>
      <c r="O378" s="682"/>
      <c r="P378" s="682"/>
      <c r="Q378" s="682"/>
      <c r="R378" s="682"/>
      <c r="S378" s="683"/>
      <c r="T378" s="683"/>
      <c r="U378" s="221"/>
      <c r="V378" s="750"/>
      <c r="W378" s="750"/>
      <c r="X378" s="750"/>
      <c r="Y378" s="750"/>
      <c r="Z378" s="751"/>
      <c r="AA378" s="750"/>
      <c r="AB378" s="221"/>
      <c r="AC378" s="221"/>
      <c r="AD378" s="221"/>
    </row>
    <row r="379" ht="18.75" customHeight="1">
      <c r="A379" s="221"/>
      <c r="B379" s="205"/>
      <c r="C379" s="676"/>
      <c r="D379" s="682"/>
      <c r="E379" s="682"/>
      <c r="F379" s="682"/>
      <c r="G379" s="682"/>
      <c r="H379" s="682"/>
      <c r="I379" s="682"/>
      <c r="J379" s="682"/>
      <c r="K379" s="682"/>
      <c r="L379" s="682"/>
      <c r="M379" s="682"/>
      <c r="N379" s="682"/>
      <c r="O379" s="682"/>
      <c r="P379" s="682"/>
      <c r="Q379" s="682"/>
      <c r="R379" s="682"/>
      <c r="S379" s="683"/>
      <c r="T379" s="683"/>
      <c r="U379" s="221"/>
      <c r="V379" s="750"/>
      <c r="W379" s="750"/>
      <c r="X379" s="750"/>
      <c r="Y379" s="750"/>
      <c r="Z379" s="751"/>
      <c r="AA379" s="750"/>
      <c r="AB379" s="221"/>
      <c r="AC379" s="221"/>
      <c r="AD379" s="221"/>
    </row>
    <row r="380" ht="18.75" customHeight="1">
      <c r="A380" s="221"/>
      <c r="B380" s="205"/>
      <c r="C380" s="676"/>
      <c r="D380" s="682"/>
      <c r="E380" s="682"/>
      <c r="F380" s="682"/>
      <c r="G380" s="682"/>
      <c r="H380" s="682"/>
      <c r="I380" s="682"/>
      <c r="J380" s="682"/>
      <c r="K380" s="682"/>
      <c r="L380" s="682"/>
      <c r="M380" s="682"/>
      <c r="N380" s="682"/>
      <c r="O380" s="682"/>
      <c r="P380" s="682"/>
      <c r="Q380" s="682"/>
      <c r="R380" s="682"/>
      <c r="S380" s="683"/>
      <c r="T380" s="683"/>
      <c r="U380" s="221"/>
      <c r="V380" s="750"/>
      <c r="W380" s="750"/>
      <c r="X380" s="750"/>
      <c r="Y380" s="750"/>
      <c r="Z380" s="751"/>
      <c r="AA380" s="750"/>
      <c r="AB380" s="221"/>
      <c r="AC380" s="221"/>
      <c r="AD380" s="221"/>
    </row>
    <row r="381" ht="18.75" customHeight="1">
      <c r="A381" s="221"/>
      <c r="B381" s="205"/>
      <c r="C381" s="676"/>
      <c r="D381" s="682"/>
      <c r="E381" s="682"/>
      <c r="F381" s="682"/>
      <c r="G381" s="682"/>
      <c r="H381" s="682"/>
      <c r="I381" s="682"/>
      <c r="J381" s="682"/>
      <c r="K381" s="682"/>
      <c r="L381" s="682"/>
      <c r="M381" s="682"/>
      <c r="N381" s="682"/>
      <c r="O381" s="682"/>
      <c r="P381" s="682"/>
      <c r="Q381" s="682"/>
      <c r="R381" s="682"/>
      <c r="S381" s="683"/>
      <c r="T381" s="683"/>
      <c r="U381" s="221"/>
      <c r="V381" s="750"/>
      <c r="W381" s="750"/>
      <c r="X381" s="750"/>
      <c r="Y381" s="750"/>
      <c r="Z381" s="751"/>
      <c r="AA381" s="750"/>
      <c r="AB381" s="221"/>
      <c r="AC381" s="221"/>
      <c r="AD381" s="221"/>
    </row>
    <row r="382" ht="18.75" customHeight="1">
      <c r="A382" s="221"/>
      <c r="B382" s="205"/>
      <c r="C382" s="676"/>
      <c r="D382" s="682"/>
      <c r="E382" s="682"/>
      <c r="F382" s="682"/>
      <c r="G382" s="682"/>
      <c r="H382" s="682"/>
      <c r="I382" s="682"/>
      <c r="J382" s="682"/>
      <c r="K382" s="682"/>
      <c r="L382" s="682"/>
      <c r="M382" s="682"/>
      <c r="N382" s="682"/>
      <c r="O382" s="682"/>
      <c r="P382" s="682"/>
      <c r="Q382" s="682"/>
      <c r="R382" s="682"/>
      <c r="S382" s="683"/>
      <c r="T382" s="683"/>
      <c r="U382" s="221"/>
      <c r="V382" s="750"/>
      <c r="W382" s="750"/>
      <c r="X382" s="750"/>
      <c r="Y382" s="750"/>
      <c r="Z382" s="751"/>
      <c r="AA382" s="750"/>
      <c r="AB382" s="221"/>
      <c r="AC382" s="221"/>
      <c r="AD382" s="221"/>
    </row>
    <row r="383" ht="18.75" customHeight="1">
      <c r="A383" s="221"/>
      <c r="B383" s="205"/>
      <c r="C383" s="676"/>
      <c r="D383" s="682"/>
      <c r="E383" s="682"/>
      <c r="F383" s="682"/>
      <c r="G383" s="682"/>
      <c r="H383" s="682"/>
      <c r="I383" s="682"/>
      <c r="J383" s="682"/>
      <c r="K383" s="682"/>
      <c r="L383" s="682"/>
      <c r="M383" s="682"/>
      <c r="N383" s="682"/>
      <c r="O383" s="682"/>
      <c r="P383" s="682"/>
      <c r="Q383" s="682"/>
      <c r="R383" s="682"/>
      <c r="S383" s="683"/>
      <c r="T383" s="683"/>
      <c r="U383" s="221"/>
      <c r="V383" s="750"/>
      <c r="W383" s="750"/>
      <c r="X383" s="750"/>
      <c r="Y383" s="750"/>
      <c r="Z383" s="751"/>
      <c r="AA383" s="750"/>
      <c r="AB383" s="221"/>
      <c r="AC383" s="221"/>
      <c r="AD383" s="221"/>
    </row>
    <row r="384" ht="18.75" customHeight="1">
      <c r="A384" s="221"/>
      <c r="B384" s="205"/>
      <c r="C384" s="676"/>
      <c r="D384" s="682"/>
      <c r="E384" s="682"/>
      <c r="F384" s="682"/>
      <c r="G384" s="682"/>
      <c r="H384" s="682"/>
      <c r="I384" s="682"/>
      <c r="J384" s="682"/>
      <c r="K384" s="682"/>
      <c r="L384" s="682"/>
      <c r="M384" s="682"/>
      <c r="N384" s="682"/>
      <c r="O384" s="682"/>
      <c r="P384" s="682"/>
      <c r="Q384" s="682"/>
      <c r="R384" s="682"/>
      <c r="S384" s="683"/>
      <c r="T384" s="683"/>
      <c r="U384" s="221"/>
      <c r="V384" s="750"/>
      <c r="W384" s="750"/>
      <c r="X384" s="750"/>
      <c r="Y384" s="750"/>
      <c r="Z384" s="751"/>
      <c r="AA384" s="750"/>
      <c r="AB384" s="221"/>
      <c r="AC384" s="221"/>
      <c r="AD384" s="221"/>
    </row>
    <row r="385" ht="18.75" customHeight="1">
      <c r="A385" s="221"/>
      <c r="B385" s="205"/>
      <c r="C385" s="676"/>
      <c r="D385" s="682"/>
      <c r="E385" s="682"/>
      <c r="F385" s="682"/>
      <c r="G385" s="682"/>
      <c r="H385" s="682"/>
      <c r="I385" s="682"/>
      <c r="J385" s="682"/>
      <c r="K385" s="682"/>
      <c r="L385" s="682"/>
      <c r="M385" s="682"/>
      <c r="N385" s="682"/>
      <c r="O385" s="682"/>
      <c r="P385" s="682"/>
      <c r="Q385" s="682"/>
      <c r="R385" s="682"/>
      <c r="S385" s="683"/>
      <c r="T385" s="683"/>
      <c r="U385" s="221"/>
      <c r="V385" s="750"/>
      <c r="W385" s="750"/>
      <c r="X385" s="750"/>
      <c r="Y385" s="750"/>
      <c r="Z385" s="751"/>
      <c r="AA385" s="750"/>
      <c r="AB385" s="221"/>
      <c r="AC385" s="221"/>
      <c r="AD385" s="221"/>
    </row>
    <row r="386" ht="18.75" customHeight="1">
      <c r="A386" s="221"/>
      <c r="B386" s="205"/>
      <c r="C386" s="676"/>
      <c r="D386" s="682"/>
      <c r="E386" s="682"/>
      <c r="F386" s="682"/>
      <c r="G386" s="682"/>
      <c r="H386" s="682"/>
      <c r="I386" s="682"/>
      <c r="J386" s="682"/>
      <c r="K386" s="682"/>
      <c r="L386" s="682"/>
      <c r="M386" s="682"/>
      <c r="N386" s="682"/>
      <c r="O386" s="682"/>
      <c r="P386" s="682"/>
      <c r="Q386" s="682"/>
      <c r="R386" s="682"/>
      <c r="S386" s="683"/>
      <c r="T386" s="683"/>
      <c r="U386" s="221"/>
      <c r="V386" s="750"/>
      <c r="W386" s="750"/>
      <c r="X386" s="750"/>
      <c r="Y386" s="750"/>
      <c r="Z386" s="751"/>
      <c r="AA386" s="750"/>
      <c r="AB386" s="221"/>
      <c r="AC386" s="221"/>
      <c r="AD386" s="221"/>
    </row>
    <row r="387" ht="18.75" customHeight="1">
      <c r="A387" s="221"/>
      <c r="B387" s="205"/>
      <c r="C387" s="676"/>
      <c r="D387" s="682"/>
      <c r="E387" s="682"/>
      <c r="F387" s="682"/>
      <c r="G387" s="682"/>
      <c r="H387" s="682"/>
      <c r="I387" s="682"/>
      <c r="J387" s="682"/>
      <c r="K387" s="682"/>
      <c r="L387" s="682"/>
      <c r="M387" s="682"/>
      <c r="N387" s="682"/>
      <c r="O387" s="682"/>
      <c r="P387" s="682"/>
      <c r="Q387" s="682"/>
      <c r="R387" s="682"/>
      <c r="S387" s="683"/>
      <c r="T387" s="683"/>
      <c r="U387" s="221"/>
      <c r="V387" s="750"/>
      <c r="W387" s="750"/>
      <c r="X387" s="750"/>
      <c r="Y387" s="750"/>
      <c r="Z387" s="751"/>
      <c r="AA387" s="750"/>
      <c r="AB387" s="221"/>
      <c r="AC387" s="221"/>
      <c r="AD387" s="221"/>
    </row>
    <row r="388" ht="18.75" customHeight="1">
      <c r="A388" s="221"/>
      <c r="B388" s="205"/>
      <c r="C388" s="676"/>
      <c r="D388" s="682"/>
      <c r="E388" s="682"/>
      <c r="F388" s="682"/>
      <c r="G388" s="682"/>
      <c r="H388" s="682"/>
      <c r="I388" s="682"/>
      <c r="J388" s="682"/>
      <c r="K388" s="682"/>
      <c r="L388" s="682"/>
      <c r="M388" s="682"/>
      <c r="N388" s="682"/>
      <c r="O388" s="682"/>
      <c r="P388" s="682"/>
      <c r="Q388" s="682"/>
      <c r="R388" s="682"/>
      <c r="S388" s="683"/>
      <c r="T388" s="683"/>
      <c r="U388" s="221"/>
      <c r="V388" s="750"/>
      <c r="W388" s="750"/>
      <c r="X388" s="750"/>
      <c r="Y388" s="750"/>
      <c r="Z388" s="751"/>
      <c r="AA388" s="750"/>
      <c r="AB388" s="221"/>
      <c r="AC388" s="221"/>
      <c r="AD388" s="221"/>
    </row>
    <row r="389" ht="18.75" customHeight="1">
      <c r="A389" s="221"/>
      <c r="B389" s="205"/>
      <c r="C389" s="676"/>
      <c r="D389" s="682"/>
      <c r="E389" s="682"/>
      <c r="F389" s="682"/>
      <c r="G389" s="682"/>
      <c r="H389" s="682"/>
      <c r="I389" s="682"/>
      <c r="J389" s="682"/>
      <c r="K389" s="682"/>
      <c r="L389" s="682"/>
      <c r="M389" s="682"/>
      <c r="N389" s="682"/>
      <c r="O389" s="682"/>
      <c r="P389" s="682"/>
      <c r="Q389" s="682"/>
      <c r="R389" s="682"/>
      <c r="S389" s="683"/>
      <c r="T389" s="683"/>
      <c r="U389" s="221"/>
      <c r="V389" s="750"/>
      <c r="W389" s="750"/>
      <c r="X389" s="750"/>
      <c r="Y389" s="750"/>
      <c r="Z389" s="751"/>
      <c r="AA389" s="750"/>
      <c r="AB389" s="221"/>
      <c r="AC389" s="221"/>
      <c r="AD389" s="221"/>
    </row>
    <row r="390" ht="18.75" customHeight="1">
      <c r="A390" s="221"/>
      <c r="B390" s="205"/>
      <c r="C390" s="676"/>
      <c r="D390" s="682"/>
      <c r="E390" s="682"/>
      <c r="F390" s="682"/>
      <c r="G390" s="682"/>
      <c r="H390" s="682"/>
      <c r="I390" s="682"/>
      <c r="J390" s="682"/>
      <c r="K390" s="682"/>
      <c r="L390" s="682"/>
      <c r="M390" s="682"/>
      <c r="N390" s="682"/>
      <c r="O390" s="682"/>
      <c r="P390" s="682"/>
      <c r="Q390" s="682"/>
      <c r="R390" s="682"/>
      <c r="S390" s="683"/>
      <c r="T390" s="683"/>
      <c r="U390" s="221"/>
      <c r="V390" s="750"/>
      <c r="W390" s="750"/>
      <c r="X390" s="750"/>
      <c r="Y390" s="750"/>
      <c r="Z390" s="751"/>
      <c r="AA390" s="750"/>
      <c r="AB390" s="221"/>
      <c r="AC390" s="221"/>
      <c r="AD390" s="221"/>
    </row>
    <row r="391" ht="18.75" customHeight="1">
      <c r="A391" s="221"/>
      <c r="B391" s="205"/>
      <c r="C391" s="676"/>
      <c r="D391" s="682"/>
      <c r="E391" s="682"/>
      <c r="F391" s="682"/>
      <c r="G391" s="682"/>
      <c r="H391" s="682"/>
      <c r="I391" s="682"/>
      <c r="J391" s="682"/>
      <c r="K391" s="682"/>
      <c r="L391" s="682"/>
      <c r="M391" s="682"/>
      <c r="N391" s="682"/>
      <c r="O391" s="682"/>
      <c r="P391" s="682"/>
      <c r="Q391" s="682"/>
      <c r="R391" s="682"/>
      <c r="S391" s="683"/>
      <c r="T391" s="683"/>
      <c r="U391" s="221"/>
      <c r="V391" s="750"/>
      <c r="W391" s="750"/>
      <c r="X391" s="750"/>
      <c r="Y391" s="750"/>
      <c r="Z391" s="751"/>
      <c r="AA391" s="750"/>
      <c r="AB391" s="221"/>
      <c r="AC391" s="221"/>
      <c r="AD391" s="221"/>
    </row>
    <row r="392" ht="18.75" customHeight="1">
      <c r="A392" s="221"/>
      <c r="B392" s="205"/>
      <c r="C392" s="676"/>
      <c r="D392" s="682"/>
      <c r="E392" s="682"/>
      <c r="F392" s="682"/>
      <c r="G392" s="682"/>
      <c r="H392" s="682"/>
      <c r="I392" s="682"/>
      <c r="J392" s="682"/>
      <c r="K392" s="682"/>
      <c r="L392" s="682"/>
      <c r="M392" s="682"/>
      <c r="N392" s="682"/>
      <c r="O392" s="682"/>
      <c r="P392" s="682"/>
      <c r="Q392" s="682"/>
      <c r="R392" s="682"/>
      <c r="S392" s="683"/>
      <c r="T392" s="683"/>
      <c r="U392" s="221"/>
      <c r="V392" s="750"/>
      <c r="W392" s="750"/>
      <c r="X392" s="750"/>
      <c r="Y392" s="750"/>
      <c r="Z392" s="751"/>
      <c r="AA392" s="750"/>
      <c r="AB392" s="221"/>
      <c r="AC392" s="221"/>
      <c r="AD392" s="221"/>
    </row>
    <row r="393" ht="18.75" customHeight="1">
      <c r="A393" s="221"/>
      <c r="B393" s="205"/>
      <c r="C393" s="676"/>
      <c r="D393" s="682"/>
      <c r="E393" s="682"/>
      <c r="F393" s="682"/>
      <c r="G393" s="682"/>
      <c r="H393" s="682"/>
      <c r="I393" s="682"/>
      <c r="J393" s="682"/>
      <c r="K393" s="682"/>
      <c r="L393" s="682"/>
      <c r="M393" s="682"/>
      <c r="N393" s="682"/>
      <c r="O393" s="682"/>
      <c r="P393" s="682"/>
      <c r="Q393" s="682"/>
      <c r="R393" s="682"/>
      <c r="S393" s="683"/>
      <c r="T393" s="683"/>
      <c r="U393" s="221"/>
      <c r="V393" s="750"/>
      <c r="W393" s="750"/>
      <c r="X393" s="750"/>
      <c r="Y393" s="750"/>
      <c r="Z393" s="751"/>
      <c r="AA393" s="750"/>
      <c r="AB393" s="221"/>
      <c r="AC393" s="221"/>
      <c r="AD393" s="221"/>
    </row>
    <row r="394" ht="18.75" customHeight="1">
      <c r="A394" s="221"/>
      <c r="B394" s="205"/>
      <c r="C394" s="676"/>
      <c r="D394" s="682"/>
      <c r="E394" s="682"/>
      <c r="F394" s="682"/>
      <c r="G394" s="682"/>
      <c r="H394" s="682"/>
      <c r="I394" s="682"/>
      <c r="J394" s="682"/>
      <c r="K394" s="682"/>
      <c r="L394" s="682"/>
      <c r="M394" s="682"/>
      <c r="N394" s="682"/>
      <c r="O394" s="682"/>
      <c r="P394" s="682"/>
      <c r="Q394" s="682"/>
      <c r="R394" s="682"/>
      <c r="S394" s="683"/>
      <c r="T394" s="683"/>
      <c r="U394" s="221"/>
      <c r="V394" s="750"/>
      <c r="W394" s="750"/>
      <c r="X394" s="750"/>
      <c r="Y394" s="750"/>
      <c r="Z394" s="751"/>
      <c r="AA394" s="750"/>
      <c r="AB394" s="221"/>
      <c r="AC394" s="221"/>
      <c r="AD394" s="221"/>
    </row>
    <row r="395" ht="18.75" customHeight="1">
      <c r="A395" s="221"/>
      <c r="B395" s="205"/>
      <c r="C395" s="676"/>
      <c r="D395" s="682"/>
      <c r="E395" s="682"/>
      <c r="F395" s="682"/>
      <c r="G395" s="682"/>
      <c r="H395" s="682"/>
      <c r="I395" s="682"/>
      <c r="J395" s="682"/>
      <c r="K395" s="682"/>
      <c r="L395" s="682"/>
      <c r="M395" s="682"/>
      <c r="N395" s="682"/>
      <c r="O395" s="682"/>
      <c r="P395" s="682"/>
      <c r="Q395" s="682"/>
      <c r="R395" s="682"/>
      <c r="S395" s="683"/>
      <c r="T395" s="683"/>
      <c r="U395" s="221"/>
      <c r="V395" s="750"/>
      <c r="W395" s="750"/>
      <c r="X395" s="750"/>
      <c r="Y395" s="750"/>
      <c r="Z395" s="751"/>
      <c r="AA395" s="750"/>
      <c r="AB395" s="221"/>
      <c r="AC395" s="221"/>
      <c r="AD395" s="221"/>
    </row>
    <row r="396" ht="18.75" customHeight="1">
      <c r="A396" s="221"/>
      <c r="B396" s="205"/>
      <c r="C396" s="676"/>
      <c r="D396" s="682"/>
      <c r="E396" s="682"/>
      <c r="F396" s="682"/>
      <c r="G396" s="682"/>
      <c r="H396" s="682"/>
      <c r="I396" s="682"/>
      <c r="J396" s="682"/>
      <c r="K396" s="682"/>
      <c r="L396" s="682"/>
      <c r="M396" s="682"/>
      <c r="N396" s="682"/>
      <c r="O396" s="682"/>
      <c r="P396" s="682"/>
      <c r="Q396" s="682"/>
      <c r="R396" s="682"/>
      <c r="S396" s="683"/>
      <c r="T396" s="683"/>
      <c r="U396" s="221"/>
      <c r="V396" s="750"/>
      <c r="W396" s="750"/>
      <c r="X396" s="750"/>
      <c r="Y396" s="750"/>
      <c r="Z396" s="751"/>
      <c r="AA396" s="750"/>
      <c r="AB396" s="221"/>
      <c r="AC396" s="221"/>
      <c r="AD396" s="221"/>
    </row>
    <row r="397" ht="18.75" customHeight="1">
      <c r="A397" s="221"/>
      <c r="B397" s="205"/>
      <c r="C397" s="676"/>
      <c r="D397" s="682"/>
      <c r="E397" s="682"/>
      <c r="F397" s="682"/>
      <c r="G397" s="682"/>
      <c r="H397" s="682"/>
      <c r="I397" s="682"/>
      <c r="J397" s="682"/>
      <c r="K397" s="682"/>
      <c r="L397" s="682"/>
      <c r="M397" s="682"/>
      <c r="N397" s="682"/>
      <c r="O397" s="682"/>
      <c r="P397" s="682"/>
      <c r="Q397" s="682"/>
      <c r="R397" s="682"/>
      <c r="S397" s="683"/>
      <c r="T397" s="683"/>
      <c r="U397" s="221"/>
      <c r="V397" s="750"/>
      <c r="W397" s="750"/>
      <c r="X397" s="750"/>
      <c r="Y397" s="750"/>
      <c r="Z397" s="751"/>
      <c r="AA397" s="750"/>
      <c r="AB397" s="221"/>
      <c r="AC397" s="221"/>
      <c r="AD397" s="221"/>
    </row>
    <row r="398" ht="18.75" customHeight="1">
      <c r="A398" s="221"/>
      <c r="B398" s="205"/>
      <c r="C398" s="676"/>
      <c r="D398" s="682"/>
      <c r="E398" s="682"/>
      <c r="F398" s="682"/>
      <c r="G398" s="682"/>
      <c r="H398" s="682"/>
      <c r="I398" s="682"/>
      <c r="J398" s="682"/>
      <c r="K398" s="682"/>
      <c r="L398" s="682"/>
      <c r="M398" s="682"/>
      <c r="N398" s="682"/>
      <c r="O398" s="682"/>
      <c r="P398" s="682"/>
      <c r="Q398" s="682"/>
      <c r="R398" s="682"/>
      <c r="S398" s="683"/>
      <c r="T398" s="683"/>
      <c r="U398" s="221"/>
      <c r="V398" s="750"/>
      <c r="W398" s="750"/>
      <c r="X398" s="750"/>
      <c r="Y398" s="750"/>
      <c r="Z398" s="751"/>
      <c r="AA398" s="750"/>
      <c r="AB398" s="221"/>
      <c r="AC398" s="221"/>
      <c r="AD398" s="221"/>
    </row>
    <row r="399" ht="18.75" customHeight="1">
      <c r="A399" s="221"/>
      <c r="B399" s="205"/>
      <c r="C399" s="676"/>
      <c r="D399" s="682"/>
      <c r="E399" s="682"/>
      <c r="F399" s="682"/>
      <c r="G399" s="682"/>
      <c r="H399" s="682"/>
      <c r="I399" s="682"/>
      <c r="J399" s="682"/>
      <c r="K399" s="682"/>
      <c r="L399" s="682"/>
      <c r="M399" s="682"/>
      <c r="N399" s="682"/>
      <c r="O399" s="682"/>
      <c r="P399" s="682"/>
      <c r="Q399" s="682"/>
      <c r="R399" s="682"/>
      <c r="S399" s="683"/>
      <c r="T399" s="683"/>
      <c r="U399" s="221"/>
      <c r="V399" s="750"/>
      <c r="W399" s="750"/>
      <c r="X399" s="750"/>
      <c r="Y399" s="750"/>
      <c r="Z399" s="751"/>
      <c r="AA399" s="750"/>
      <c r="AB399" s="221"/>
      <c r="AC399" s="221"/>
      <c r="AD399" s="221"/>
    </row>
    <row r="400" ht="18.75" customHeight="1">
      <c r="A400" s="221"/>
      <c r="B400" s="205"/>
      <c r="C400" s="676"/>
      <c r="D400" s="682"/>
      <c r="E400" s="682"/>
      <c r="F400" s="682"/>
      <c r="G400" s="682"/>
      <c r="H400" s="682"/>
      <c r="I400" s="682"/>
      <c r="J400" s="682"/>
      <c r="K400" s="682"/>
      <c r="L400" s="682"/>
      <c r="M400" s="682"/>
      <c r="N400" s="682"/>
      <c r="O400" s="682"/>
      <c r="P400" s="682"/>
      <c r="Q400" s="682"/>
      <c r="R400" s="682"/>
      <c r="S400" s="683"/>
      <c r="T400" s="683"/>
      <c r="U400" s="221"/>
      <c r="V400" s="750"/>
      <c r="W400" s="750"/>
      <c r="X400" s="750"/>
      <c r="Y400" s="750"/>
      <c r="Z400" s="751"/>
      <c r="AA400" s="750"/>
      <c r="AB400" s="221"/>
      <c r="AC400" s="221"/>
      <c r="AD400" s="221"/>
    </row>
    <row r="401" ht="18.75" customHeight="1">
      <c r="A401" s="221"/>
      <c r="B401" s="205"/>
      <c r="C401" s="676"/>
      <c r="D401" s="682"/>
      <c r="E401" s="682"/>
      <c r="F401" s="682"/>
      <c r="G401" s="682"/>
      <c r="H401" s="682"/>
      <c r="I401" s="682"/>
      <c r="J401" s="682"/>
      <c r="K401" s="682"/>
      <c r="L401" s="682"/>
      <c r="M401" s="682"/>
      <c r="N401" s="682"/>
      <c r="O401" s="682"/>
      <c r="P401" s="682"/>
      <c r="Q401" s="682"/>
      <c r="R401" s="682"/>
      <c r="S401" s="683"/>
      <c r="T401" s="683"/>
      <c r="U401" s="221"/>
      <c r="V401" s="750"/>
      <c r="W401" s="750"/>
      <c r="X401" s="750"/>
      <c r="Y401" s="750"/>
      <c r="Z401" s="751"/>
      <c r="AA401" s="750"/>
      <c r="AB401" s="221"/>
      <c r="AC401" s="221"/>
      <c r="AD401" s="221"/>
    </row>
    <row r="402" ht="18.75" customHeight="1">
      <c r="A402" s="221"/>
      <c r="B402" s="205"/>
      <c r="C402" s="676"/>
      <c r="D402" s="682"/>
      <c r="E402" s="682"/>
      <c r="F402" s="682"/>
      <c r="G402" s="682"/>
      <c r="H402" s="682"/>
      <c r="I402" s="682"/>
      <c r="J402" s="682"/>
      <c r="K402" s="682"/>
      <c r="L402" s="682"/>
      <c r="M402" s="682"/>
      <c r="N402" s="682"/>
      <c r="O402" s="682"/>
      <c r="P402" s="682"/>
      <c r="Q402" s="682"/>
      <c r="R402" s="682"/>
      <c r="S402" s="683"/>
      <c r="T402" s="683"/>
      <c r="U402" s="221"/>
      <c r="V402" s="750"/>
      <c r="W402" s="750"/>
      <c r="X402" s="750"/>
      <c r="Y402" s="750"/>
      <c r="Z402" s="751"/>
      <c r="AA402" s="750"/>
      <c r="AB402" s="221"/>
      <c r="AC402" s="221"/>
      <c r="AD402" s="221"/>
    </row>
    <row r="403" ht="18.75" customHeight="1">
      <c r="A403" s="221"/>
      <c r="B403" s="205"/>
      <c r="C403" s="676"/>
      <c r="D403" s="682"/>
      <c r="E403" s="682"/>
      <c r="F403" s="682"/>
      <c r="G403" s="682"/>
      <c r="H403" s="682"/>
      <c r="I403" s="682"/>
      <c r="J403" s="682"/>
      <c r="K403" s="682"/>
      <c r="L403" s="682"/>
      <c r="M403" s="682"/>
      <c r="N403" s="682"/>
      <c r="O403" s="682"/>
      <c r="P403" s="682"/>
      <c r="Q403" s="682"/>
      <c r="R403" s="682"/>
      <c r="S403" s="683"/>
      <c r="T403" s="683"/>
      <c r="U403" s="221"/>
      <c r="V403" s="750"/>
      <c r="W403" s="750"/>
      <c r="X403" s="750"/>
      <c r="Y403" s="750"/>
      <c r="Z403" s="751"/>
      <c r="AA403" s="750"/>
      <c r="AB403" s="221"/>
      <c r="AC403" s="221"/>
      <c r="AD403" s="221"/>
    </row>
    <row r="404" ht="18.75" customHeight="1">
      <c r="A404" s="221"/>
      <c r="B404" s="205"/>
      <c r="C404" s="676"/>
      <c r="D404" s="682"/>
      <c r="E404" s="682"/>
      <c r="F404" s="682"/>
      <c r="G404" s="682"/>
      <c r="H404" s="682"/>
      <c r="I404" s="682"/>
      <c r="J404" s="682"/>
      <c r="K404" s="682"/>
      <c r="L404" s="682"/>
      <c r="M404" s="682"/>
      <c r="N404" s="682"/>
      <c r="O404" s="682"/>
      <c r="P404" s="682"/>
      <c r="Q404" s="682"/>
      <c r="R404" s="682"/>
      <c r="S404" s="683"/>
      <c r="T404" s="683"/>
      <c r="U404" s="221"/>
      <c r="V404" s="750"/>
      <c r="W404" s="750"/>
      <c r="X404" s="750"/>
      <c r="Y404" s="750"/>
      <c r="Z404" s="751"/>
      <c r="AA404" s="750"/>
      <c r="AB404" s="221"/>
      <c r="AC404" s="221"/>
      <c r="AD404" s="221"/>
    </row>
    <row r="405" ht="18.75" customHeight="1">
      <c r="A405" s="221"/>
      <c r="B405" s="205"/>
      <c r="C405" s="676"/>
      <c r="D405" s="682"/>
      <c r="E405" s="682"/>
      <c r="F405" s="682"/>
      <c r="G405" s="682"/>
      <c r="H405" s="682"/>
      <c r="I405" s="682"/>
      <c r="J405" s="682"/>
      <c r="K405" s="682"/>
      <c r="L405" s="682"/>
      <c r="M405" s="682"/>
      <c r="N405" s="682"/>
      <c r="O405" s="682"/>
      <c r="P405" s="682"/>
      <c r="Q405" s="682"/>
      <c r="R405" s="682"/>
      <c r="S405" s="683"/>
      <c r="T405" s="683"/>
      <c r="U405" s="221"/>
      <c r="V405" s="750"/>
      <c r="W405" s="750"/>
      <c r="X405" s="750"/>
      <c r="Y405" s="750"/>
      <c r="Z405" s="751"/>
      <c r="AA405" s="750"/>
      <c r="AB405" s="221"/>
      <c r="AC405" s="221"/>
      <c r="AD405" s="221"/>
    </row>
    <row r="406" ht="18.75" customHeight="1">
      <c r="A406" s="221"/>
      <c r="B406" s="205"/>
      <c r="C406" s="676"/>
      <c r="D406" s="682"/>
      <c r="E406" s="682"/>
      <c r="F406" s="682"/>
      <c r="G406" s="682"/>
      <c r="H406" s="682"/>
      <c r="I406" s="682"/>
      <c r="J406" s="682"/>
      <c r="K406" s="682"/>
      <c r="L406" s="682"/>
      <c r="M406" s="682"/>
      <c r="N406" s="682"/>
      <c r="O406" s="682"/>
      <c r="P406" s="682"/>
      <c r="Q406" s="682"/>
      <c r="R406" s="682"/>
      <c r="S406" s="683"/>
      <c r="T406" s="683"/>
      <c r="U406" s="221"/>
      <c r="V406" s="750"/>
      <c r="W406" s="750"/>
      <c r="X406" s="750"/>
      <c r="Y406" s="750"/>
      <c r="Z406" s="751"/>
      <c r="AA406" s="750"/>
      <c r="AB406" s="221"/>
      <c r="AC406" s="221"/>
      <c r="AD406" s="221"/>
    </row>
    <row r="407" ht="18.75" customHeight="1">
      <c r="A407" s="221"/>
      <c r="B407" s="205"/>
      <c r="C407" s="676"/>
      <c r="D407" s="682"/>
      <c r="E407" s="682"/>
      <c r="F407" s="682"/>
      <c r="G407" s="682"/>
      <c r="H407" s="682"/>
      <c r="I407" s="682"/>
      <c r="J407" s="682"/>
      <c r="K407" s="682"/>
      <c r="L407" s="682"/>
      <c r="M407" s="682"/>
      <c r="N407" s="682"/>
      <c r="O407" s="682"/>
      <c r="P407" s="682"/>
      <c r="Q407" s="682"/>
      <c r="R407" s="682"/>
      <c r="S407" s="683"/>
      <c r="T407" s="683"/>
      <c r="U407" s="221"/>
      <c r="V407" s="750"/>
      <c r="W407" s="750"/>
      <c r="X407" s="750"/>
      <c r="Y407" s="750"/>
      <c r="Z407" s="751"/>
      <c r="AA407" s="750"/>
      <c r="AB407" s="221"/>
      <c r="AC407" s="221"/>
      <c r="AD407" s="221"/>
    </row>
    <row r="408" ht="18.75" customHeight="1">
      <c r="A408" s="221"/>
      <c r="B408" s="205"/>
      <c r="C408" s="676"/>
      <c r="D408" s="682"/>
      <c r="E408" s="682"/>
      <c r="F408" s="682"/>
      <c r="G408" s="682"/>
      <c r="H408" s="682"/>
      <c r="I408" s="682"/>
      <c r="J408" s="682"/>
      <c r="K408" s="682"/>
      <c r="L408" s="682"/>
      <c r="M408" s="682"/>
      <c r="N408" s="682"/>
      <c r="O408" s="682"/>
      <c r="P408" s="682"/>
      <c r="Q408" s="682"/>
      <c r="R408" s="682"/>
      <c r="S408" s="683"/>
      <c r="T408" s="683"/>
      <c r="U408" s="221"/>
      <c r="V408" s="750"/>
      <c r="W408" s="750"/>
      <c r="X408" s="750"/>
      <c r="Y408" s="750"/>
      <c r="Z408" s="751"/>
      <c r="AA408" s="750"/>
      <c r="AB408" s="221"/>
      <c r="AC408" s="221"/>
      <c r="AD408" s="221"/>
    </row>
    <row r="409" ht="18.75" customHeight="1">
      <c r="A409" s="221"/>
      <c r="B409" s="205"/>
      <c r="C409" s="676"/>
      <c r="D409" s="682"/>
      <c r="E409" s="682"/>
      <c r="F409" s="682"/>
      <c r="G409" s="682"/>
      <c r="H409" s="682"/>
      <c r="I409" s="682"/>
      <c r="J409" s="682"/>
      <c r="K409" s="682"/>
      <c r="L409" s="682"/>
      <c r="M409" s="682"/>
      <c r="N409" s="682"/>
      <c r="O409" s="682"/>
      <c r="P409" s="682"/>
      <c r="Q409" s="682"/>
      <c r="R409" s="682"/>
      <c r="S409" s="683"/>
      <c r="T409" s="683"/>
      <c r="U409" s="221"/>
      <c r="V409" s="750"/>
      <c r="W409" s="750"/>
      <c r="X409" s="750"/>
      <c r="Y409" s="750"/>
      <c r="Z409" s="751"/>
      <c r="AA409" s="750"/>
      <c r="AB409" s="221"/>
      <c r="AC409" s="221"/>
      <c r="AD409" s="221"/>
    </row>
    <row r="410" ht="18.75" customHeight="1">
      <c r="A410" s="221"/>
      <c r="B410" s="205"/>
      <c r="C410" s="676"/>
      <c r="D410" s="682"/>
      <c r="E410" s="682"/>
      <c r="F410" s="682"/>
      <c r="G410" s="682"/>
      <c r="H410" s="682"/>
      <c r="I410" s="682"/>
      <c r="J410" s="682"/>
      <c r="K410" s="682"/>
      <c r="L410" s="682"/>
      <c r="M410" s="682"/>
      <c r="N410" s="682"/>
      <c r="O410" s="682"/>
      <c r="P410" s="682"/>
      <c r="Q410" s="682"/>
      <c r="R410" s="682"/>
      <c r="S410" s="683"/>
      <c r="T410" s="683"/>
      <c r="U410" s="221"/>
      <c r="V410" s="750"/>
      <c r="W410" s="750"/>
      <c r="X410" s="750"/>
      <c r="Y410" s="750"/>
      <c r="Z410" s="751"/>
      <c r="AA410" s="750"/>
      <c r="AB410" s="221"/>
      <c r="AC410" s="221"/>
      <c r="AD410" s="221"/>
    </row>
    <row r="411" ht="18.75" customHeight="1">
      <c r="A411" s="221"/>
      <c r="B411" s="205"/>
      <c r="C411" s="676"/>
      <c r="D411" s="682"/>
      <c r="E411" s="682"/>
      <c r="F411" s="682"/>
      <c r="G411" s="682"/>
      <c r="H411" s="682"/>
      <c r="I411" s="682"/>
      <c r="J411" s="682"/>
      <c r="K411" s="682"/>
      <c r="L411" s="682"/>
      <c r="M411" s="682"/>
      <c r="N411" s="682"/>
      <c r="O411" s="682"/>
      <c r="P411" s="682"/>
      <c r="Q411" s="682"/>
      <c r="R411" s="682"/>
      <c r="S411" s="683"/>
      <c r="T411" s="683"/>
      <c r="U411" s="221"/>
      <c r="V411" s="750"/>
      <c r="W411" s="750"/>
      <c r="X411" s="750"/>
      <c r="Y411" s="750"/>
      <c r="Z411" s="751"/>
      <c r="AA411" s="750"/>
      <c r="AB411" s="221"/>
      <c r="AC411" s="221"/>
      <c r="AD411" s="221"/>
    </row>
    <row r="412" ht="18.75" customHeight="1">
      <c r="A412" s="221"/>
      <c r="B412" s="205"/>
      <c r="C412" s="676"/>
      <c r="D412" s="682"/>
      <c r="E412" s="682"/>
      <c r="F412" s="682"/>
      <c r="G412" s="682"/>
      <c r="H412" s="682"/>
      <c r="I412" s="682"/>
      <c r="J412" s="682"/>
      <c r="K412" s="682"/>
      <c r="L412" s="682"/>
      <c r="M412" s="682"/>
      <c r="N412" s="682"/>
      <c r="O412" s="682"/>
      <c r="P412" s="682"/>
      <c r="Q412" s="682"/>
      <c r="R412" s="682"/>
      <c r="S412" s="683"/>
      <c r="T412" s="683"/>
      <c r="U412" s="221"/>
      <c r="V412" s="750"/>
      <c r="W412" s="750"/>
      <c r="X412" s="750"/>
      <c r="Y412" s="750"/>
      <c r="Z412" s="751"/>
      <c r="AA412" s="750"/>
      <c r="AB412" s="221"/>
      <c r="AC412" s="221"/>
      <c r="AD412" s="221"/>
    </row>
    <row r="413" ht="18.75" customHeight="1">
      <c r="A413" s="221"/>
      <c r="B413" s="205"/>
      <c r="C413" s="676"/>
      <c r="D413" s="682"/>
      <c r="E413" s="682"/>
      <c r="F413" s="682"/>
      <c r="G413" s="682"/>
      <c r="H413" s="682"/>
      <c r="I413" s="682"/>
      <c r="J413" s="682"/>
      <c r="K413" s="682"/>
      <c r="L413" s="682"/>
      <c r="M413" s="682"/>
      <c r="N413" s="682"/>
      <c r="O413" s="682"/>
      <c r="P413" s="682"/>
      <c r="Q413" s="682"/>
      <c r="R413" s="682"/>
      <c r="S413" s="683"/>
      <c r="T413" s="683"/>
      <c r="U413" s="221"/>
      <c r="V413" s="750"/>
      <c r="W413" s="750"/>
      <c r="X413" s="750"/>
      <c r="Y413" s="750"/>
      <c r="Z413" s="751"/>
      <c r="AA413" s="750"/>
      <c r="AB413" s="221"/>
      <c r="AC413" s="221"/>
      <c r="AD413" s="221"/>
    </row>
    <row r="414" ht="18.75" customHeight="1">
      <c r="A414" s="221"/>
      <c r="B414" s="205"/>
      <c r="C414" s="676"/>
      <c r="D414" s="682"/>
      <c r="E414" s="682"/>
      <c r="F414" s="682"/>
      <c r="G414" s="682"/>
      <c r="H414" s="682"/>
      <c r="I414" s="682"/>
      <c r="J414" s="682"/>
      <c r="K414" s="682"/>
      <c r="L414" s="682"/>
      <c r="M414" s="682"/>
      <c r="N414" s="682"/>
      <c r="O414" s="682"/>
      <c r="P414" s="682"/>
      <c r="Q414" s="682"/>
      <c r="R414" s="682"/>
      <c r="S414" s="683"/>
      <c r="T414" s="683"/>
      <c r="U414" s="221"/>
      <c r="V414" s="750"/>
      <c r="W414" s="750"/>
      <c r="X414" s="750"/>
      <c r="Y414" s="750"/>
      <c r="Z414" s="751"/>
      <c r="AA414" s="750"/>
      <c r="AB414" s="221"/>
      <c r="AC414" s="221"/>
      <c r="AD414" s="221"/>
    </row>
    <row r="415" ht="18.75" customHeight="1">
      <c r="A415" s="221"/>
      <c r="B415" s="205"/>
      <c r="C415" s="676"/>
      <c r="D415" s="682"/>
      <c r="E415" s="682"/>
      <c r="F415" s="682"/>
      <c r="G415" s="682"/>
      <c r="H415" s="682"/>
      <c r="I415" s="682"/>
      <c r="J415" s="682"/>
      <c r="K415" s="682"/>
      <c r="L415" s="682"/>
      <c r="M415" s="682"/>
      <c r="N415" s="682"/>
      <c r="O415" s="682"/>
      <c r="P415" s="682"/>
      <c r="Q415" s="682"/>
      <c r="R415" s="682"/>
      <c r="S415" s="683"/>
      <c r="T415" s="683"/>
      <c r="U415" s="221"/>
      <c r="V415" s="750"/>
      <c r="W415" s="750"/>
      <c r="X415" s="750"/>
      <c r="Y415" s="750"/>
      <c r="Z415" s="751"/>
      <c r="AA415" s="750"/>
      <c r="AB415" s="221"/>
      <c r="AC415" s="221"/>
      <c r="AD415" s="221"/>
    </row>
    <row r="416" ht="18.75" customHeight="1">
      <c r="A416" s="221"/>
      <c r="B416" s="205"/>
      <c r="C416" s="676"/>
      <c r="D416" s="682"/>
      <c r="E416" s="682"/>
      <c r="F416" s="682"/>
      <c r="G416" s="682"/>
      <c r="H416" s="682"/>
      <c r="I416" s="682"/>
      <c r="J416" s="682"/>
      <c r="K416" s="682"/>
      <c r="L416" s="682"/>
      <c r="M416" s="682"/>
      <c r="N416" s="682"/>
      <c r="O416" s="682"/>
      <c r="P416" s="682"/>
      <c r="Q416" s="682"/>
      <c r="R416" s="682"/>
      <c r="S416" s="683"/>
      <c r="T416" s="683"/>
      <c r="U416" s="221"/>
      <c r="V416" s="750"/>
      <c r="W416" s="750"/>
      <c r="X416" s="750"/>
      <c r="Y416" s="750"/>
      <c r="Z416" s="751"/>
      <c r="AA416" s="750"/>
      <c r="AB416" s="221"/>
      <c r="AC416" s="221"/>
      <c r="AD416" s="221"/>
    </row>
    <row r="417" ht="18.75" customHeight="1">
      <c r="A417" s="221"/>
      <c r="B417" s="205"/>
      <c r="C417" s="676"/>
      <c r="D417" s="682"/>
      <c r="E417" s="682"/>
      <c r="F417" s="682"/>
      <c r="G417" s="682"/>
      <c r="H417" s="682"/>
      <c r="I417" s="682"/>
      <c r="J417" s="682"/>
      <c r="K417" s="682"/>
      <c r="L417" s="682"/>
      <c r="M417" s="682"/>
      <c r="N417" s="682"/>
      <c r="O417" s="682"/>
      <c r="P417" s="682"/>
      <c r="Q417" s="682"/>
      <c r="R417" s="682"/>
      <c r="S417" s="683"/>
      <c r="T417" s="683"/>
      <c r="U417" s="221"/>
      <c r="V417" s="750"/>
      <c r="W417" s="750"/>
      <c r="X417" s="750"/>
      <c r="Y417" s="750"/>
      <c r="Z417" s="751"/>
      <c r="AA417" s="750"/>
      <c r="AB417" s="221"/>
      <c r="AC417" s="221"/>
      <c r="AD417" s="221"/>
    </row>
    <row r="418" ht="18.75" customHeight="1">
      <c r="A418" s="221"/>
      <c r="B418" s="205"/>
      <c r="C418" s="676"/>
      <c r="D418" s="682"/>
      <c r="E418" s="682"/>
      <c r="F418" s="682"/>
      <c r="G418" s="682"/>
      <c r="H418" s="682"/>
      <c r="I418" s="682"/>
      <c r="J418" s="682"/>
      <c r="K418" s="682"/>
      <c r="L418" s="682"/>
      <c r="M418" s="682"/>
      <c r="N418" s="682"/>
      <c r="O418" s="682"/>
      <c r="P418" s="682"/>
      <c r="Q418" s="682"/>
      <c r="R418" s="682"/>
      <c r="S418" s="683"/>
      <c r="T418" s="683"/>
      <c r="U418" s="221"/>
      <c r="V418" s="750"/>
      <c r="W418" s="750"/>
      <c r="X418" s="750"/>
      <c r="Y418" s="750"/>
      <c r="Z418" s="751"/>
      <c r="AA418" s="750"/>
      <c r="AB418" s="221"/>
      <c r="AC418" s="221"/>
      <c r="AD418" s="221"/>
    </row>
    <row r="419" ht="18.75" customHeight="1">
      <c r="A419" s="221"/>
      <c r="B419" s="205"/>
      <c r="C419" s="676"/>
      <c r="D419" s="682"/>
      <c r="E419" s="682"/>
      <c r="F419" s="682"/>
      <c r="G419" s="682"/>
      <c r="H419" s="682"/>
      <c r="I419" s="682"/>
      <c r="J419" s="682"/>
      <c r="K419" s="682"/>
      <c r="L419" s="682"/>
      <c r="M419" s="682"/>
      <c r="N419" s="682"/>
      <c r="O419" s="682"/>
      <c r="P419" s="682"/>
      <c r="Q419" s="682"/>
      <c r="R419" s="682"/>
      <c r="S419" s="683"/>
      <c r="T419" s="683"/>
      <c r="U419" s="221"/>
      <c r="V419" s="750"/>
      <c r="W419" s="750"/>
      <c r="X419" s="750"/>
      <c r="Y419" s="750"/>
      <c r="Z419" s="751"/>
      <c r="AA419" s="750"/>
      <c r="AB419" s="221"/>
      <c r="AC419" s="221"/>
      <c r="AD419" s="221"/>
    </row>
    <row r="420" ht="18.75" customHeight="1">
      <c r="A420" s="221"/>
      <c r="B420" s="205"/>
      <c r="C420" s="676"/>
      <c r="D420" s="682"/>
      <c r="E420" s="682"/>
      <c r="F420" s="682"/>
      <c r="G420" s="682"/>
      <c r="H420" s="682"/>
      <c r="I420" s="682"/>
      <c r="J420" s="682"/>
      <c r="K420" s="682"/>
      <c r="L420" s="682"/>
      <c r="M420" s="682"/>
      <c r="N420" s="682"/>
      <c r="O420" s="682"/>
      <c r="P420" s="682"/>
      <c r="Q420" s="682"/>
      <c r="R420" s="682"/>
      <c r="S420" s="683"/>
      <c r="T420" s="683"/>
      <c r="U420" s="221"/>
      <c r="V420" s="750"/>
      <c r="W420" s="750"/>
      <c r="X420" s="750"/>
      <c r="Y420" s="750"/>
      <c r="Z420" s="751"/>
      <c r="AA420" s="750"/>
      <c r="AB420" s="221"/>
      <c r="AC420" s="221"/>
      <c r="AD420" s="221"/>
    </row>
    <row r="421" ht="18.75" customHeight="1">
      <c r="A421" s="221"/>
      <c r="B421" s="205"/>
      <c r="C421" s="676"/>
      <c r="D421" s="682"/>
      <c r="E421" s="682"/>
      <c r="F421" s="682"/>
      <c r="G421" s="682"/>
      <c r="H421" s="682"/>
      <c r="I421" s="682"/>
      <c r="J421" s="682"/>
      <c r="K421" s="682"/>
      <c r="L421" s="682"/>
      <c r="M421" s="682"/>
      <c r="N421" s="682"/>
      <c r="O421" s="682"/>
      <c r="P421" s="682"/>
      <c r="Q421" s="682"/>
      <c r="R421" s="682"/>
      <c r="S421" s="683"/>
      <c r="T421" s="683"/>
      <c r="U421" s="221"/>
      <c r="V421" s="750"/>
      <c r="W421" s="750"/>
      <c r="X421" s="750"/>
      <c r="Y421" s="750"/>
      <c r="Z421" s="751"/>
      <c r="AA421" s="750"/>
      <c r="AB421" s="221"/>
      <c r="AC421" s="221"/>
      <c r="AD421" s="221"/>
    </row>
    <row r="422" ht="18.75" customHeight="1">
      <c r="A422" s="221"/>
      <c r="B422" s="205"/>
      <c r="C422" s="676"/>
      <c r="D422" s="682"/>
      <c r="E422" s="682"/>
      <c r="F422" s="682"/>
      <c r="G422" s="682"/>
      <c r="H422" s="682"/>
      <c r="I422" s="682"/>
      <c r="J422" s="682"/>
      <c r="K422" s="682"/>
      <c r="L422" s="682"/>
      <c r="M422" s="682"/>
      <c r="N422" s="682"/>
      <c r="O422" s="682"/>
      <c r="P422" s="682"/>
      <c r="Q422" s="682"/>
      <c r="R422" s="682"/>
      <c r="S422" s="683"/>
      <c r="T422" s="683"/>
      <c r="U422" s="221"/>
      <c r="V422" s="750"/>
      <c r="W422" s="750"/>
      <c r="X422" s="750"/>
      <c r="Y422" s="750"/>
      <c r="Z422" s="751"/>
      <c r="AA422" s="750"/>
      <c r="AB422" s="221"/>
      <c r="AC422" s="221"/>
      <c r="AD422" s="221"/>
    </row>
  </sheetData>
  <hyperlinks>
    <hyperlink r:id="rId2" ref="B87"/>
  </hyperlinks>
  <printOptions/>
  <pageMargins bottom="0.0" footer="0.0" header="0.0" left="0.0" right="0.0" top="0.0"/>
  <pageSetup orientation="portrait"/>
  <headerFooter>
    <oddFooter/>
  </headerFooter>
  <drawing r:id="rId3"/>
  <legacy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1.22" defaultRowHeight="15.0"/>
  <cols>
    <col customWidth="1" min="1" max="1" width="22.33"/>
    <col customWidth="1" min="2" max="2" width="40.56"/>
    <col customWidth="1" min="3" max="3" width="25.33"/>
    <col customWidth="1" min="4" max="5" width="35.56"/>
    <col customWidth="1" min="6" max="6" width="52.11"/>
    <col customWidth="1" min="7" max="12" width="25.33"/>
    <col customWidth="1" min="14" max="15" width="24.44"/>
    <col customWidth="1" min="17" max="18" width="50.56"/>
    <col customWidth="1" min="19" max="19" width="66.11"/>
    <col customWidth="1" min="21" max="21" width="27.0"/>
  </cols>
  <sheetData>
    <row r="1" ht="45.0" customHeight="1">
      <c r="A1" s="865" t="s">
        <v>3</v>
      </c>
      <c r="B1" s="200" t="s">
        <v>840</v>
      </c>
      <c r="C1" s="200" t="s">
        <v>841</v>
      </c>
      <c r="D1" s="200" t="s">
        <v>394</v>
      </c>
      <c r="E1" s="576" t="s">
        <v>843</v>
      </c>
      <c r="F1" s="576" t="s">
        <v>844</v>
      </c>
      <c r="G1" s="576" t="s">
        <v>842</v>
      </c>
      <c r="H1" s="200" t="s">
        <v>846</v>
      </c>
      <c r="I1" s="200" t="s">
        <v>3695</v>
      </c>
      <c r="J1" s="200" t="s">
        <v>845</v>
      </c>
      <c r="K1" s="200" t="s">
        <v>853</v>
      </c>
      <c r="L1" s="200" t="s">
        <v>377</v>
      </c>
      <c r="M1" s="643" t="s">
        <v>851</v>
      </c>
      <c r="N1" s="643" t="s">
        <v>852</v>
      </c>
      <c r="O1" s="642" t="s">
        <v>4315</v>
      </c>
      <c r="P1" s="193" t="s">
        <v>3698</v>
      </c>
      <c r="Q1" s="196" t="s">
        <v>400</v>
      </c>
      <c r="R1" s="196" t="s">
        <v>854</v>
      </c>
      <c r="S1" s="196" t="s">
        <v>855</v>
      </c>
      <c r="T1" s="196" t="s">
        <v>3584</v>
      </c>
      <c r="U1" s="581" t="s">
        <v>4316</v>
      </c>
      <c r="V1" s="866" t="s">
        <v>826</v>
      </c>
      <c r="W1" s="866" t="s">
        <v>827</v>
      </c>
      <c r="X1" s="866" t="s">
        <v>828</v>
      </c>
      <c r="Y1" s="866" t="s">
        <v>829</v>
      </c>
    </row>
    <row r="2" ht="37.5" customHeight="1">
      <c r="A2" s="867"/>
      <c r="B2" s="868" t="s">
        <v>4317</v>
      </c>
      <c r="C2" s="869" t="s">
        <v>3965</v>
      </c>
      <c r="D2" s="206" t="b">
        <v>1</v>
      </c>
      <c r="E2" s="870" t="s">
        <v>3966</v>
      </c>
      <c r="F2" s="871" t="s">
        <v>3967</v>
      </c>
      <c r="G2" s="871" t="s">
        <v>3968</v>
      </c>
      <c r="H2" s="872">
        <v>0.0</v>
      </c>
      <c r="I2" s="871" t="s">
        <v>4318</v>
      </c>
      <c r="J2" s="871" t="s">
        <v>4319</v>
      </c>
      <c r="K2" s="871" t="s">
        <v>3986</v>
      </c>
      <c r="L2" s="871" t="s">
        <v>4320</v>
      </c>
      <c r="M2" s="873">
        <v>2.95</v>
      </c>
      <c r="N2" s="874">
        <v>0.0</v>
      </c>
      <c r="O2" s="875" t="s">
        <v>4321</v>
      </c>
      <c r="P2" s="875">
        <v>1.0</v>
      </c>
      <c r="Q2" s="876" t="s">
        <v>4322</v>
      </c>
      <c r="R2" s="875" t="s">
        <v>3971</v>
      </c>
      <c r="S2" s="875" t="s">
        <v>4323</v>
      </c>
      <c r="T2" s="875" t="s">
        <v>3973</v>
      </c>
      <c r="U2" s="871" t="s">
        <v>3938</v>
      </c>
      <c r="V2" s="875">
        <v>0.1225</v>
      </c>
      <c r="W2" s="877">
        <v>12.0</v>
      </c>
      <c r="X2" s="877">
        <v>7.0</v>
      </c>
      <c r="Y2" s="877">
        <v>1.0</v>
      </c>
    </row>
    <row r="3" ht="40.5" customHeight="1">
      <c r="A3" s="878"/>
      <c r="B3" s="879" t="s">
        <v>4324</v>
      </c>
      <c r="C3" s="206" t="s">
        <v>3975</v>
      </c>
      <c r="D3" s="206" t="b">
        <v>1</v>
      </c>
      <c r="E3" s="652" t="s">
        <v>4325</v>
      </c>
      <c r="F3" s="651" t="s">
        <v>4326</v>
      </c>
      <c r="G3" s="651" t="s">
        <v>3978</v>
      </c>
      <c r="H3" s="206">
        <v>2.0</v>
      </c>
      <c r="I3" s="206" t="s">
        <v>4327</v>
      </c>
      <c r="J3" s="206" t="s">
        <v>4328</v>
      </c>
      <c r="K3" s="206" t="s">
        <v>3969</v>
      </c>
      <c r="L3" s="206" t="s">
        <v>289</v>
      </c>
      <c r="M3" s="746">
        <v>3.95</v>
      </c>
      <c r="N3" s="589">
        <v>0.0</v>
      </c>
      <c r="O3" s="880" t="s">
        <v>4329</v>
      </c>
      <c r="P3" s="748">
        <v>1.0</v>
      </c>
      <c r="Q3" s="747" t="s">
        <v>4330</v>
      </c>
      <c r="R3" s="681" t="s">
        <v>3981</v>
      </c>
      <c r="S3" s="681" t="s">
        <v>3982</v>
      </c>
      <c r="T3" s="659" t="s">
        <v>3973</v>
      </c>
      <c r="U3" s="652" t="s">
        <v>3938</v>
      </c>
      <c r="V3" s="748">
        <v>0.1625</v>
      </c>
      <c r="W3" s="626">
        <v>12.0</v>
      </c>
      <c r="X3" s="626">
        <v>7.0</v>
      </c>
      <c r="Y3" s="626">
        <v>1.0</v>
      </c>
    </row>
    <row r="4" ht="36.0" customHeight="1">
      <c r="A4" s="878"/>
      <c r="B4" s="879" t="s">
        <v>3974</v>
      </c>
      <c r="C4" s="206" t="s">
        <v>3983</v>
      </c>
      <c r="D4" s="206" t="b">
        <v>1</v>
      </c>
      <c r="E4" s="652" t="s">
        <v>4325</v>
      </c>
      <c r="F4" s="651" t="s">
        <v>3984</v>
      </c>
      <c r="G4" s="651" t="s">
        <v>3985</v>
      </c>
      <c r="H4" s="214">
        <v>2.0</v>
      </c>
      <c r="I4" s="214" t="s">
        <v>4327</v>
      </c>
      <c r="J4" s="214" t="s">
        <v>4331</v>
      </c>
      <c r="K4" s="206" t="s">
        <v>3986</v>
      </c>
      <c r="L4" s="206" t="s">
        <v>289</v>
      </c>
      <c r="M4" s="746">
        <v>3.95</v>
      </c>
      <c r="N4" s="589">
        <v>0.0</v>
      </c>
      <c r="O4" s="880" t="s">
        <v>4332</v>
      </c>
      <c r="P4" s="748">
        <v>1.0</v>
      </c>
      <c r="Q4" s="747" t="s">
        <v>3980</v>
      </c>
      <c r="R4" s="681" t="s">
        <v>3981</v>
      </c>
      <c r="S4" s="681" t="s">
        <v>3982</v>
      </c>
      <c r="T4" s="659" t="s">
        <v>3973</v>
      </c>
      <c r="U4" s="652" t="s">
        <v>3938</v>
      </c>
      <c r="V4" s="748">
        <v>0.1625</v>
      </c>
      <c r="W4" s="626">
        <v>12.0</v>
      </c>
      <c r="X4" s="626">
        <v>7.0</v>
      </c>
      <c r="Y4" s="626">
        <v>1.0</v>
      </c>
    </row>
    <row r="5" ht="34.5" customHeight="1">
      <c r="A5" s="878"/>
      <c r="B5" s="881" t="s">
        <v>3987</v>
      </c>
      <c r="C5" s="206" t="s">
        <v>3988</v>
      </c>
      <c r="D5" s="206" t="b">
        <v>1</v>
      </c>
      <c r="E5" s="652" t="s">
        <v>4333</v>
      </c>
      <c r="F5" s="651" t="s">
        <v>4334</v>
      </c>
      <c r="G5" s="651" t="s">
        <v>3991</v>
      </c>
      <c r="H5" s="214">
        <v>3.0</v>
      </c>
      <c r="I5" s="214" t="s">
        <v>4327</v>
      </c>
      <c r="J5" s="214" t="s">
        <v>4335</v>
      </c>
      <c r="K5" s="206" t="s">
        <v>3969</v>
      </c>
      <c r="L5" s="206" t="s">
        <v>4336</v>
      </c>
      <c r="M5" s="746">
        <v>3.95</v>
      </c>
      <c r="N5" s="589">
        <v>0.0</v>
      </c>
      <c r="O5" s="880" t="s">
        <v>4329</v>
      </c>
      <c r="P5" s="748">
        <v>1.0</v>
      </c>
      <c r="Q5" s="747" t="s">
        <v>3993</v>
      </c>
      <c r="R5" s="681" t="s">
        <v>3994</v>
      </c>
      <c r="S5" s="681" t="s">
        <v>3982</v>
      </c>
      <c r="T5" s="659" t="s">
        <v>3973</v>
      </c>
      <c r="U5" s="652" t="s">
        <v>3938</v>
      </c>
      <c r="V5" s="748">
        <v>0.1625</v>
      </c>
      <c r="W5" s="626">
        <v>12.0</v>
      </c>
      <c r="X5" s="626">
        <v>7.0</v>
      </c>
      <c r="Y5" s="626">
        <v>1.0</v>
      </c>
    </row>
    <row r="6" ht="37.5" customHeight="1">
      <c r="A6" s="878"/>
      <c r="B6" s="881" t="s">
        <v>3987</v>
      </c>
      <c r="C6" s="206" t="s">
        <v>3995</v>
      </c>
      <c r="D6" s="206" t="b">
        <v>1</v>
      </c>
      <c r="E6" s="652" t="s">
        <v>4333</v>
      </c>
      <c r="F6" s="651" t="s">
        <v>3996</v>
      </c>
      <c r="G6" s="651" t="s">
        <v>3997</v>
      </c>
      <c r="H6" s="214">
        <v>3.0</v>
      </c>
      <c r="I6" s="214" t="s">
        <v>4327</v>
      </c>
      <c r="J6" s="214" t="s">
        <v>4337</v>
      </c>
      <c r="K6" s="206" t="s">
        <v>3986</v>
      </c>
      <c r="L6" s="214" t="s">
        <v>4336</v>
      </c>
      <c r="M6" s="746">
        <v>3.95</v>
      </c>
      <c r="N6" s="589">
        <v>0.0</v>
      </c>
      <c r="O6" s="880" t="s">
        <v>4332</v>
      </c>
      <c r="P6" s="748">
        <v>1.0</v>
      </c>
      <c r="Q6" s="747" t="s">
        <v>3998</v>
      </c>
      <c r="R6" s="681" t="s">
        <v>3994</v>
      </c>
      <c r="S6" s="681" t="s">
        <v>3982</v>
      </c>
      <c r="T6" s="659" t="s">
        <v>3973</v>
      </c>
      <c r="U6" s="652" t="s">
        <v>3938</v>
      </c>
      <c r="V6" s="748">
        <v>0.1625</v>
      </c>
      <c r="W6" s="626">
        <v>12.0</v>
      </c>
      <c r="X6" s="626">
        <v>7.0</v>
      </c>
      <c r="Y6" s="626">
        <v>1.0</v>
      </c>
    </row>
    <row r="7" ht="34.5" customHeight="1">
      <c r="A7" s="878"/>
      <c r="B7" s="882" t="s">
        <v>3999</v>
      </c>
      <c r="C7" s="206" t="s">
        <v>4000</v>
      </c>
      <c r="D7" s="206" t="b">
        <v>1</v>
      </c>
      <c r="E7" s="652" t="s">
        <v>4338</v>
      </c>
      <c r="F7" s="651" t="s">
        <v>4339</v>
      </c>
      <c r="G7" s="651" t="s">
        <v>4003</v>
      </c>
      <c r="H7" s="214">
        <v>4.0</v>
      </c>
      <c r="I7" s="214" t="s">
        <v>4327</v>
      </c>
      <c r="J7" s="214" t="s">
        <v>4335</v>
      </c>
      <c r="K7" s="206" t="s">
        <v>3969</v>
      </c>
      <c r="L7" s="214" t="s">
        <v>4336</v>
      </c>
      <c r="M7" s="746">
        <v>4.95</v>
      </c>
      <c r="N7" s="589">
        <v>0.0</v>
      </c>
      <c r="O7" s="880" t="s">
        <v>4329</v>
      </c>
      <c r="P7" s="748">
        <v>1.0</v>
      </c>
      <c r="Q7" s="747" t="s">
        <v>4005</v>
      </c>
      <c r="R7" s="747" t="s">
        <v>4006</v>
      </c>
      <c r="S7" s="681" t="s">
        <v>3982</v>
      </c>
      <c r="T7" s="659" t="s">
        <v>3973</v>
      </c>
      <c r="U7" s="652" t="s">
        <v>3938</v>
      </c>
      <c r="V7" s="748">
        <v>0.1625</v>
      </c>
      <c r="W7" s="626">
        <v>12.0</v>
      </c>
      <c r="X7" s="626">
        <v>7.0</v>
      </c>
      <c r="Y7" s="626">
        <v>1.0</v>
      </c>
    </row>
    <row r="8" ht="39.0" customHeight="1">
      <c r="A8" s="878"/>
      <c r="B8" s="882" t="s">
        <v>3999</v>
      </c>
      <c r="C8" s="206" t="s">
        <v>4007</v>
      </c>
      <c r="D8" s="206" t="b">
        <v>1</v>
      </c>
      <c r="E8" s="652" t="s">
        <v>4338</v>
      </c>
      <c r="F8" s="651" t="s">
        <v>4008</v>
      </c>
      <c r="G8" s="651" t="s">
        <v>4009</v>
      </c>
      <c r="H8" s="214">
        <v>4.0</v>
      </c>
      <c r="I8" s="214" t="s">
        <v>4327</v>
      </c>
      <c r="J8" s="214" t="s">
        <v>4337</v>
      </c>
      <c r="K8" s="206" t="s">
        <v>3986</v>
      </c>
      <c r="L8" s="214" t="s">
        <v>4336</v>
      </c>
      <c r="M8" s="749">
        <v>4.95</v>
      </c>
      <c r="N8" s="589">
        <v>0.0</v>
      </c>
      <c r="O8" s="880" t="s">
        <v>4332</v>
      </c>
      <c r="P8" s="748">
        <v>1.0</v>
      </c>
      <c r="Q8" s="747" t="s">
        <v>4010</v>
      </c>
      <c r="R8" s="747" t="s">
        <v>4006</v>
      </c>
      <c r="S8" s="681" t="s">
        <v>3982</v>
      </c>
      <c r="T8" s="659" t="s">
        <v>3973</v>
      </c>
      <c r="U8" s="652" t="s">
        <v>3938</v>
      </c>
      <c r="V8" s="748">
        <v>0.1625</v>
      </c>
      <c r="W8" s="626">
        <v>12.0</v>
      </c>
      <c r="X8" s="626">
        <v>7.0</v>
      </c>
      <c r="Y8" s="626">
        <v>1.0</v>
      </c>
    </row>
    <row r="9" ht="40.5" customHeight="1">
      <c r="A9" s="878"/>
      <c r="B9" s="883" t="s">
        <v>4340</v>
      </c>
      <c r="C9" s="206" t="s">
        <v>4012</v>
      </c>
      <c r="D9" s="206" t="b">
        <v>1</v>
      </c>
      <c r="E9" s="652" t="s">
        <v>4341</v>
      </c>
      <c r="F9" s="651" t="s">
        <v>4342</v>
      </c>
      <c r="G9" s="651" t="s">
        <v>4015</v>
      </c>
      <c r="H9" s="214">
        <v>5.0</v>
      </c>
      <c r="I9" s="214" t="s">
        <v>4327</v>
      </c>
      <c r="J9" s="214" t="s">
        <v>4343</v>
      </c>
      <c r="K9" s="206" t="s">
        <v>3969</v>
      </c>
      <c r="L9" s="206" t="s">
        <v>4344</v>
      </c>
      <c r="M9" s="746">
        <v>4.95</v>
      </c>
      <c r="N9" s="589">
        <v>0.0</v>
      </c>
      <c r="O9" s="880" t="s">
        <v>4329</v>
      </c>
      <c r="P9" s="748">
        <v>1.0</v>
      </c>
      <c r="Q9" s="747" t="s">
        <v>4345</v>
      </c>
      <c r="R9" s="747" t="s">
        <v>4018</v>
      </c>
      <c r="S9" s="681" t="s">
        <v>3982</v>
      </c>
      <c r="T9" s="659" t="s">
        <v>3973</v>
      </c>
      <c r="U9" s="652" t="s">
        <v>3938</v>
      </c>
      <c r="V9" s="748">
        <v>0.1625</v>
      </c>
      <c r="W9" s="626">
        <v>12.0</v>
      </c>
      <c r="X9" s="626">
        <v>7.0</v>
      </c>
      <c r="Y9" s="626">
        <v>1.0</v>
      </c>
    </row>
    <row r="10" ht="37.5" customHeight="1">
      <c r="A10" s="878"/>
      <c r="B10" s="883" t="s">
        <v>4019</v>
      </c>
      <c r="C10" s="206" t="s">
        <v>4020</v>
      </c>
      <c r="D10" s="206" t="b">
        <v>1</v>
      </c>
      <c r="E10" s="652" t="s">
        <v>4341</v>
      </c>
      <c r="F10" s="651" t="s">
        <v>4021</v>
      </c>
      <c r="G10" s="651" t="s">
        <v>4022</v>
      </c>
      <c r="H10" s="214">
        <v>5.0</v>
      </c>
      <c r="I10" s="214" t="s">
        <v>4327</v>
      </c>
      <c r="J10" s="214" t="s">
        <v>4346</v>
      </c>
      <c r="K10" s="206" t="s">
        <v>3986</v>
      </c>
      <c r="L10" s="206" t="s">
        <v>4344</v>
      </c>
      <c r="M10" s="746">
        <v>4.95</v>
      </c>
      <c r="N10" s="589">
        <v>0.0</v>
      </c>
      <c r="O10" s="880" t="s">
        <v>4332</v>
      </c>
      <c r="P10" s="748">
        <v>1.0</v>
      </c>
      <c r="Q10" s="747" t="s">
        <v>4023</v>
      </c>
      <c r="R10" s="747" t="s">
        <v>4018</v>
      </c>
      <c r="S10" s="681" t="s">
        <v>3982</v>
      </c>
      <c r="T10" s="659" t="s">
        <v>3973</v>
      </c>
      <c r="U10" s="652" t="s">
        <v>3938</v>
      </c>
      <c r="V10" s="748">
        <v>0.1625</v>
      </c>
      <c r="W10" s="626">
        <v>12.0</v>
      </c>
      <c r="X10" s="626">
        <v>7.0</v>
      </c>
      <c r="Y10" s="626">
        <v>1.0</v>
      </c>
    </row>
    <row r="11" ht="37.5" customHeight="1">
      <c r="A11" s="878"/>
      <c r="B11" s="884" t="s">
        <v>4024</v>
      </c>
      <c r="C11" s="206" t="s">
        <v>4025</v>
      </c>
      <c r="D11" s="206" t="b">
        <v>1</v>
      </c>
      <c r="E11" s="652" t="s">
        <v>4347</v>
      </c>
      <c r="F11" s="651" t="s">
        <v>4348</v>
      </c>
      <c r="G11" s="651" t="s">
        <v>4028</v>
      </c>
      <c r="H11" s="214">
        <v>6.0</v>
      </c>
      <c r="I11" s="214" t="s">
        <v>4327</v>
      </c>
      <c r="J11" s="214" t="s">
        <v>4343</v>
      </c>
      <c r="K11" s="206" t="s">
        <v>3969</v>
      </c>
      <c r="L11" s="206" t="s">
        <v>4344</v>
      </c>
      <c r="M11" s="746">
        <v>3.95</v>
      </c>
      <c r="N11" s="589">
        <v>0.0</v>
      </c>
      <c r="O11" s="880" t="s">
        <v>4329</v>
      </c>
      <c r="P11" s="748">
        <v>1.0</v>
      </c>
      <c r="Q11" s="747" t="s">
        <v>4029</v>
      </c>
      <c r="R11" s="747" t="s">
        <v>4030</v>
      </c>
      <c r="S11" s="681" t="s">
        <v>3982</v>
      </c>
      <c r="T11" s="659" t="s">
        <v>3973</v>
      </c>
      <c r="U11" s="652" t="s">
        <v>3938</v>
      </c>
      <c r="V11" s="748">
        <v>0.1625</v>
      </c>
      <c r="W11" s="626">
        <v>12.0</v>
      </c>
      <c r="X11" s="626">
        <v>7.0</v>
      </c>
      <c r="Y11" s="626">
        <v>1.0</v>
      </c>
    </row>
    <row r="12" ht="40.5" customHeight="1">
      <c r="A12" s="878"/>
      <c r="B12" s="884" t="s">
        <v>4024</v>
      </c>
      <c r="C12" s="206" t="s">
        <v>4031</v>
      </c>
      <c r="D12" s="206" t="b">
        <v>1</v>
      </c>
      <c r="E12" s="652" t="s">
        <v>4347</v>
      </c>
      <c r="F12" s="651" t="s">
        <v>4032</v>
      </c>
      <c r="G12" s="651" t="s">
        <v>4033</v>
      </c>
      <c r="H12" s="214">
        <v>6.0</v>
      </c>
      <c r="I12" s="214" t="s">
        <v>4327</v>
      </c>
      <c r="J12" s="214" t="s">
        <v>4346</v>
      </c>
      <c r="K12" s="206" t="s">
        <v>3986</v>
      </c>
      <c r="L12" s="206" t="s">
        <v>4344</v>
      </c>
      <c r="M12" s="746">
        <v>3.95</v>
      </c>
      <c r="N12" s="589">
        <v>0.0</v>
      </c>
      <c r="O12" s="880" t="s">
        <v>4332</v>
      </c>
      <c r="P12" s="748">
        <v>1.0</v>
      </c>
      <c r="Q12" s="747" t="s">
        <v>4029</v>
      </c>
      <c r="R12" s="747" t="s">
        <v>4030</v>
      </c>
      <c r="S12" s="681" t="s">
        <v>3982</v>
      </c>
      <c r="T12" s="659" t="s">
        <v>3973</v>
      </c>
      <c r="U12" s="652" t="s">
        <v>3938</v>
      </c>
      <c r="V12" s="748">
        <v>0.1625</v>
      </c>
      <c r="W12" s="626">
        <v>12.0</v>
      </c>
      <c r="X12" s="626">
        <v>7.0</v>
      </c>
      <c r="Y12" s="626">
        <v>1.0</v>
      </c>
    </row>
    <row r="13" ht="40.5" customHeight="1">
      <c r="A13" s="885"/>
      <c r="B13" s="886"/>
      <c r="C13" s="886"/>
      <c r="D13" s="879"/>
      <c r="E13" s="887"/>
      <c r="F13" s="888"/>
      <c r="G13" s="888"/>
      <c r="H13" s="889"/>
      <c r="I13" s="889"/>
      <c r="J13" s="889"/>
      <c r="K13" s="879"/>
      <c r="L13" s="879"/>
      <c r="M13" s="890"/>
      <c r="N13" s="891"/>
      <c r="O13" s="892"/>
      <c r="P13" s="893"/>
      <c r="Q13" s="894"/>
      <c r="R13" s="894"/>
      <c r="S13" s="892"/>
      <c r="T13" s="892"/>
      <c r="U13" s="895"/>
      <c r="V13" s="893"/>
      <c r="W13" s="896"/>
      <c r="X13" s="896"/>
      <c r="Y13" s="896"/>
    </row>
    <row r="14" ht="37.5" customHeight="1">
      <c r="A14" s="897" t="str">
        <f>HYPERLINK("https://drive.google.com/open?id=17KpNEVKb92MXT15C4iyNYm1rA-lAiESn&amp;authuser=mehreen@woodenwick.com&amp;usp=drive_fs","ALL THUMBS + PDP HERE")</f>
        <v>ALL THUMBS + PDP HERE</v>
      </c>
      <c r="B14" s="884" t="s">
        <v>4349</v>
      </c>
      <c r="C14" s="206" t="s">
        <v>4350</v>
      </c>
      <c r="D14" s="206" t="b">
        <v>0</v>
      </c>
      <c r="E14" s="652" t="s">
        <v>4351</v>
      </c>
      <c r="F14" s="652" t="s">
        <v>4352</v>
      </c>
      <c r="G14" s="651" t="s">
        <v>4353</v>
      </c>
      <c r="H14" s="206">
        <v>1.0</v>
      </c>
      <c r="I14" s="206" t="s">
        <v>4354</v>
      </c>
      <c r="J14" s="206" t="s">
        <v>4355</v>
      </c>
      <c r="K14" s="206" t="s">
        <v>3986</v>
      </c>
      <c r="L14" s="206" t="s">
        <v>284</v>
      </c>
      <c r="M14" s="746">
        <v>2.95</v>
      </c>
      <c r="N14" s="589">
        <v>0.0</v>
      </c>
      <c r="O14" s="659" t="s">
        <v>4356</v>
      </c>
      <c r="P14" s="748">
        <v>1.0</v>
      </c>
      <c r="Q14" s="898" t="s">
        <v>4357</v>
      </c>
      <c r="R14" s="747" t="s">
        <v>4358</v>
      </c>
      <c r="S14" s="659" t="s">
        <v>4359</v>
      </c>
      <c r="T14" s="659" t="s">
        <v>3973</v>
      </c>
      <c r="U14" s="652" t="s">
        <v>3938</v>
      </c>
      <c r="V14" s="748">
        <v>0.1225</v>
      </c>
      <c r="W14" s="626">
        <v>12.0</v>
      </c>
      <c r="X14" s="626">
        <v>7.0</v>
      </c>
      <c r="Y14" s="626">
        <v>1.0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0.22"/>
    <col customWidth="1" min="2" max="2" width="24.33"/>
    <col customWidth="1" min="3" max="3" width="24.44"/>
    <col customWidth="1" min="4" max="4" width="14.22"/>
    <col customWidth="1" min="5" max="5" width="21.56"/>
    <col customWidth="1" min="6" max="7" width="38.67"/>
    <col customWidth="1" min="8" max="8" width="38.22"/>
    <col customWidth="1" min="9" max="9" width="24.56"/>
    <col customWidth="1" min="10" max="10" width="8.33"/>
    <col customWidth="1" min="11" max="12" width="15.11"/>
    <col customWidth="1" min="13" max="14" width="12.22"/>
    <col customWidth="1" min="15" max="15" width="71.67"/>
    <col customWidth="1" min="16" max="16" width="23.56"/>
    <col customWidth="1" min="17" max="17" width="39.11"/>
    <col customWidth="1" min="18" max="18" width="63.11"/>
    <col customWidth="1" min="19" max="19" width="26.33"/>
    <col customWidth="1" min="20" max="20" width="53.44"/>
    <col customWidth="1" min="21" max="21" width="19.67"/>
    <col customWidth="1" min="22" max="22" width="15.11"/>
    <col customWidth="1" min="23" max="23" width="15.44"/>
    <col customWidth="1" min="24" max="24" width="16.78"/>
    <col customWidth="1" min="25" max="25" width="53.44"/>
  </cols>
  <sheetData>
    <row r="1" ht="1.5" customHeight="1">
      <c r="A1" s="899"/>
      <c r="B1" s="900"/>
      <c r="C1" s="899"/>
      <c r="D1" s="899"/>
      <c r="E1" s="899"/>
      <c r="F1" s="901"/>
      <c r="G1" s="901"/>
      <c r="H1" s="901"/>
      <c r="I1" s="901"/>
      <c r="J1" s="901"/>
      <c r="K1" s="901"/>
      <c r="L1" s="899"/>
      <c r="M1" s="899"/>
      <c r="N1" s="899"/>
      <c r="O1" s="899"/>
      <c r="P1" s="899"/>
      <c r="Q1" s="899"/>
      <c r="R1" s="899"/>
      <c r="S1" s="899"/>
      <c r="T1" s="899"/>
      <c r="U1" s="899"/>
      <c r="V1" s="899"/>
      <c r="W1" s="899"/>
      <c r="X1" s="899"/>
      <c r="Y1" s="899"/>
    </row>
    <row r="2" ht="48.0" customHeight="1">
      <c r="A2" s="902"/>
      <c r="B2" s="903" t="s">
        <v>3</v>
      </c>
      <c r="C2" s="904" t="s">
        <v>840</v>
      </c>
      <c r="D2" s="905" t="s">
        <v>846</v>
      </c>
      <c r="E2" s="905" t="s">
        <v>841</v>
      </c>
      <c r="F2" s="906" t="s">
        <v>394</v>
      </c>
      <c r="G2" s="907" t="s">
        <v>843</v>
      </c>
      <c r="H2" s="908" t="s">
        <v>844</v>
      </c>
      <c r="I2" s="909" t="s">
        <v>842</v>
      </c>
      <c r="J2" s="910" t="s">
        <v>851</v>
      </c>
      <c r="K2" s="910" t="s">
        <v>852</v>
      </c>
      <c r="L2" s="911" t="s">
        <v>377</v>
      </c>
      <c r="M2" s="911" t="s">
        <v>3698</v>
      </c>
      <c r="N2" s="905" t="s">
        <v>853</v>
      </c>
      <c r="O2" s="912" t="s">
        <v>400</v>
      </c>
      <c r="P2" s="912" t="s">
        <v>3615</v>
      </c>
      <c r="Q2" s="912" t="s">
        <v>854</v>
      </c>
      <c r="R2" s="905" t="s">
        <v>855</v>
      </c>
      <c r="S2" s="196" t="s">
        <v>3584</v>
      </c>
      <c r="T2" s="905" t="s">
        <v>856</v>
      </c>
      <c r="U2" s="913" t="s">
        <v>826</v>
      </c>
      <c r="V2" s="905" t="s">
        <v>827</v>
      </c>
      <c r="W2" s="905" t="s">
        <v>828</v>
      </c>
      <c r="X2" s="905" t="s">
        <v>829</v>
      </c>
      <c r="Y2" s="905" t="s">
        <v>1206</v>
      </c>
    </row>
    <row r="3" ht="105.75" customHeight="1">
      <c r="A3" s="899"/>
      <c r="B3" s="914" t="s">
        <v>4360</v>
      </c>
      <c r="C3" s="915" t="s">
        <v>4361</v>
      </c>
      <c r="D3" s="915">
        <v>1.0</v>
      </c>
      <c r="E3" s="915" t="s">
        <v>4362</v>
      </c>
      <c r="F3" s="916" t="b">
        <v>1</v>
      </c>
      <c r="G3" s="917" t="s">
        <v>4363</v>
      </c>
      <c r="H3" s="918" t="s">
        <v>4364</v>
      </c>
      <c r="I3" s="919" t="s">
        <v>4365</v>
      </c>
      <c r="J3" s="920">
        <v>14.95</v>
      </c>
      <c r="K3" s="623">
        <v>0.0</v>
      </c>
      <c r="L3" s="915" t="s">
        <v>393</v>
      </c>
      <c r="M3" s="921">
        <v>43838.0</v>
      </c>
      <c r="N3" s="915" t="s">
        <v>4366</v>
      </c>
      <c r="O3" s="922" t="s">
        <v>4367</v>
      </c>
      <c r="P3" s="922" t="s">
        <v>4368</v>
      </c>
      <c r="Q3" s="922" t="s">
        <v>4369</v>
      </c>
      <c r="R3" s="923" t="s">
        <v>4370</v>
      </c>
      <c r="S3" s="924" t="s">
        <v>4371</v>
      </c>
      <c r="T3" s="925" t="s">
        <v>4372</v>
      </c>
      <c r="U3" s="915">
        <v>5.0</v>
      </c>
      <c r="V3" s="926">
        <v>12.0</v>
      </c>
      <c r="W3" s="926">
        <v>12.0</v>
      </c>
      <c r="X3" s="926">
        <v>14.0</v>
      </c>
      <c r="Y3" s="927" t="s">
        <v>4373</v>
      </c>
    </row>
    <row r="4" ht="105.75" customHeight="1">
      <c r="A4" s="899"/>
      <c r="B4" s="914" t="s">
        <v>4360</v>
      </c>
      <c r="C4" s="915" t="s">
        <v>4361</v>
      </c>
      <c r="D4" s="915">
        <v>1.0</v>
      </c>
      <c r="E4" s="915" t="s">
        <v>4374</v>
      </c>
      <c r="F4" s="916" t="b">
        <v>1</v>
      </c>
      <c r="G4" s="917" t="s">
        <v>4363</v>
      </c>
      <c r="H4" s="918" t="s">
        <v>4364</v>
      </c>
      <c r="I4" s="919" t="s">
        <v>4375</v>
      </c>
      <c r="J4" s="920">
        <v>127.95</v>
      </c>
      <c r="K4" s="623">
        <v>0.0</v>
      </c>
      <c r="L4" s="915" t="s">
        <v>393</v>
      </c>
      <c r="M4" s="915">
        <v>1.0</v>
      </c>
      <c r="N4" s="915" t="s">
        <v>4376</v>
      </c>
      <c r="O4" s="922" t="s">
        <v>4367</v>
      </c>
      <c r="P4" s="922" t="s">
        <v>4368</v>
      </c>
      <c r="Q4" s="922" t="s">
        <v>4369</v>
      </c>
      <c r="R4" s="923" t="s">
        <v>4377</v>
      </c>
      <c r="S4" s="924" t="s">
        <v>4371</v>
      </c>
      <c r="T4" s="925" t="s">
        <v>4372</v>
      </c>
      <c r="U4" s="915">
        <v>45.0</v>
      </c>
      <c r="V4" s="926">
        <v>22.0</v>
      </c>
      <c r="W4" s="926">
        <v>18.0</v>
      </c>
      <c r="X4" s="926">
        <v>14.0</v>
      </c>
      <c r="Y4" s="927" t="s">
        <v>4373</v>
      </c>
    </row>
    <row r="5" ht="114.0" customHeight="1">
      <c r="A5" s="899"/>
      <c r="B5" s="914" t="s">
        <v>4360</v>
      </c>
      <c r="C5" s="915" t="s">
        <v>4378</v>
      </c>
      <c r="D5" s="915">
        <v>2.0</v>
      </c>
      <c r="E5" s="915" t="s">
        <v>4379</v>
      </c>
      <c r="F5" s="928" t="b">
        <v>1</v>
      </c>
      <c r="G5" s="917" t="s">
        <v>4380</v>
      </c>
      <c r="H5" s="918" t="s">
        <v>4381</v>
      </c>
      <c r="I5" s="919" t="s">
        <v>4382</v>
      </c>
      <c r="J5" s="920">
        <v>16.95</v>
      </c>
      <c r="K5" s="623">
        <v>0.0</v>
      </c>
      <c r="L5" s="915" t="s">
        <v>393</v>
      </c>
      <c r="M5" s="921">
        <v>43838.0</v>
      </c>
      <c r="N5" s="915" t="s">
        <v>4366</v>
      </c>
      <c r="O5" s="922" t="s">
        <v>4383</v>
      </c>
      <c r="P5" s="922" t="s">
        <v>4368</v>
      </c>
      <c r="Q5" s="929" t="s">
        <v>4384</v>
      </c>
      <c r="R5" s="930" t="s">
        <v>4385</v>
      </c>
      <c r="S5" s="924" t="s">
        <v>4371</v>
      </c>
      <c r="T5" s="925" t="s">
        <v>4386</v>
      </c>
      <c r="U5" s="915">
        <v>5.0</v>
      </c>
      <c r="V5" s="926">
        <v>12.0</v>
      </c>
      <c r="W5" s="926">
        <v>12.0</v>
      </c>
      <c r="X5" s="926">
        <v>14.0</v>
      </c>
      <c r="Y5" s="927"/>
    </row>
    <row r="6" ht="114.0" customHeight="1">
      <c r="A6" s="899"/>
      <c r="B6" s="914" t="s">
        <v>4360</v>
      </c>
      <c r="C6" s="915" t="s">
        <v>4378</v>
      </c>
      <c r="D6" s="915">
        <v>2.0</v>
      </c>
      <c r="E6" s="915" t="s">
        <v>4387</v>
      </c>
      <c r="F6" s="928" t="b">
        <v>1</v>
      </c>
      <c r="G6" s="917" t="s">
        <v>4380</v>
      </c>
      <c r="H6" s="918" t="s">
        <v>4381</v>
      </c>
      <c r="I6" s="919" t="s">
        <v>4388</v>
      </c>
      <c r="J6" s="920">
        <v>144.95</v>
      </c>
      <c r="K6" s="623">
        <v>0.0</v>
      </c>
      <c r="L6" s="915" t="s">
        <v>393</v>
      </c>
      <c r="M6" s="915">
        <v>1.0</v>
      </c>
      <c r="N6" s="915" t="s">
        <v>4376</v>
      </c>
      <c r="O6" s="922" t="s">
        <v>4389</v>
      </c>
      <c r="P6" s="922" t="s">
        <v>4368</v>
      </c>
      <c r="Q6" s="929" t="s">
        <v>4384</v>
      </c>
      <c r="R6" s="930" t="s">
        <v>4385</v>
      </c>
      <c r="S6" s="924" t="s">
        <v>4371</v>
      </c>
      <c r="T6" s="925" t="s">
        <v>4386</v>
      </c>
      <c r="U6" s="915">
        <v>5.0</v>
      </c>
      <c r="V6" s="926">
        <v>12.0</v>
      </c>
      <c r="W6" s="926">
        <v>12.0</v>
      </c>
      <c r="X6" s="926">
        <v>14.0</v>
      </c>
      <c r="Y6" s="927"/>
    </row>
    <row r="7" ht="117.75" customHeight="1">
      <c r="A7" s="899"/>
      <c r="B7" s="914" t="s">
        <v>4360</v>
      </c>
      <c r="C7" s="915" t="s">
        <v>4390</v>
      </c>
      <c r="D7" s="915">
        <v>0.0</v>
      </c>
      <c r="E7" s="915" t="s">
        <v>4391</v>
      </c>
      <c r="F7" s="928" t="b">
        <v>0</v>
      </c>
      <c r="G7" s="917" t="s">
        <v>4392</v>
      </c>
      <c r="H7" s="918" t="s">
        <v>4393</v>
      </c>
      <c r="I7" s="919" t="s">
        <v>4394</v>
      </c>
      <c r="J7" s="920">
        <v>9.95</v>
      </c>
      <c r="K7" s="623">
        <v>0.0</v>
      </c>
      <c r="L7" s="915" t="s">
        <v>4395</v>
      </c>
      <c r="M7" s="915">
        <v>1.0</v>
      </c>
      <c r="N7" s="915" t="s">
        <v>4396</v>
      </c>
      <c r="O7" s="922" t="s">
        <v>4397</v>
      </c>
      <c r="P7" s="922" t="s">
        <v>4368</v>
      </c>
      <c r="Q7" s="922" t="s">
        <v>4398</v>
      </c>
      <c r="R7" s="931" t="s">
        <v>4399</v>
      </c>
      <c r="S7" s="924" t="s">
        <v>4371</v>
      </c>
      <c r="T7" s="925" t="s">
        <v>4400</v>
      </c>
      <c r="U7" s="915">
        <v>1.0</v>
      </c>
      <c r="V7" s="926">
        <v>9.0</v>
      </c>
      <c r="W7" s="926">
        <v>8.0</v>
      </c>
      <c r="X7" s="926">
        <v>2.0</v>
      </c>
      <c r="Y7" s="927"/>
    </row>
    <row r="8" ht="46.5" customHeight="1">
      <c r="A8" s="899"/>
      <c r="B8" s="914" t="s">
        <v>4360</v>
      </c>
      <c r="C8" s="915" t="s">
        <v>4401</v>
      </c>
      <c r="D8" s="915">
        <v>3.0</v>
      </c>
      <c r="E8" s="915" t="s">
        <v>4402</v>
      </c>
      <c r="F8" s="928" t="b">
        <v>1</v>
      </c>
      <c r="G8" s="917" t="s">
        <v>4392</v>
      </c>
      <c r="H8" s="918" t="s">
        <v>4393</v>
      </c>
      <c r="I8" s="919" t="s">
        <v>4403</v>
      </c>
      <c r="J8" s="920">
        <v>37.95</v>
      </c>
      <c r="K8" s="623">
        <v>0.0</v>
      </c>
      <c r="L8" s="915" t="s">
        <v>4395</v>
      </c>
      <c r="M8" s="915">
        <v>1.0</v>
      </c>
      <c r="N8" s="915" t="s">
        <v>4366</v>
      </c>
      <c r="O8" s="930" t="s">
        <v>4404</v>
      </c>
      <c r="P8" s="922" t="s">
        <v>4368</v>
      </c>
      <c r="Q8" s="922" t="s">
        <v>4398</v>
      </c>
      <c r="R8" s="931" t="s">
        <v>4405</v>
      </c>
      <c r="S8" s="924" t="s">
        <v>4371</v>
      </c>
      <c r="T8" s="925" t="s">
        <v>4400</v>
      </c>
      <c r="U8" s="915">
        <v>5.0</v>
      </c>
      <c r="V8" s="926">
        <v>12.0</v>
      </c>
      <c r="W8" s="926">
        <v>12.0</v>
      </c>
      <c r="X8" s="926">
        <v>14.0</v>
      </c>
      <c r="Y8" s="927"/>
    </row>
    <row r="9" ht="46.5" customHeight="1">
      <c r="A9" s="899"/>
      <c r="B9" s="914" t="s">
        <v>4360</v>
      </c>
      <c r="C9" s="915" t="s">
        <v>4401</v>
      </c>
      <c r="D9" s="915">
        <v>3.0</v>
      </c>
      <c r="E9" s="915" t="s">
        <v>4406</v>
      </c>
      <c r="F9" s="928" t="b">
        <v>1</v>
      </c>
      <c r="G9" s="917" t="s">
        <v>4392</v>
      </c>
      <c r="H9" s="918" t="s">
        <v>4393</v>
      </c>
      <c r="I9" s="919" t="s">
        <v>4407</v>
      </c>
      <c r="J9" s="920">
        <v>324.95</v>
      </c>
      <c r="K9" s="623">
        <v>0.0</v>
      </c>
      <c r="L9" s="915" t="s">
        <v>4395</v>
      </c>
      <c r="M9" s="915">
        <v>1.0</v>
      </c>
      <c r="N9" s="915" t="s">
        <v>4376</v>
      </c>
      <c r="O9" s="930" t="s">
        <v>4404</v>
      </c>
      <c r="P9" s="922" t="s">
        <v>4368</v>
      </c>
      <c r="Q9" s="922" t="s">
        <v>4398</v>
      </c>
      <c r="R9" s="931" t="s">
        <v>4408</v>
      </c>
      <c r="S9" s="924" t="s">
        <v>4371</v>
      </c>
      <c r="T9" s="925" t="s">
        <v>4400</v>
      </c>
      <c r="U9" s="915">
        <v>5.0</v>
      </c>
      <c r="V9" s="926">
        <v>12.0</v>
      </c>
      <c r="W9" s="926">
        <v>12.0</v>
      </c>
      <c r="X9" s="926">
        <v>14.0</v>
      </c>
      <c r="Y9" s="927"/>
    </row>
    <row r="10" ht="18.0" customHeight="1">
      <c r="A10" s="899"/>
      <c r="B10" s="932" t="s">
        <v>4409</v>
      </c>
      <c r="C10" s="933" t="s">
        <v>4410</v>
      </c>
      <c r="D10" s="933">
        <v>4.0</v>
      </c>
      <c r="E10" s="915" t="s">
        <v>4411</v>
      </c>
      <c r="F10" s="934" t="b">
        <v>1</v>
      </c>
      <c r="G10" s="934" t="s">
        <v>4412</v>
      </c>
      <c r="H10" s="934" t="s">
        <v>4413</v>
      </c>
      <c r="I10" s="933" t="s">
        <v>4410</v>
      </c>
      <c r="J10" s="920">
        <v>37.95</v>
      </c>
      <c r="K10" s="623">
        <v>0.0</v>
      </c>
      <c r="L10" s="933" t="s">
        <v>4414</v>
      </c>
      <c r="M10" s="933">
        <v>1.0</v>
      </c>
      <c r="N10" s="933" t="s">
        <v>4366</v>
      </c>
      <c r="O10" s="935" t="s">
        <v>4415</v>
      </c>
      <c r="P10" s="922" t="s">
        <v>4368</v>
      </c>
      <c r="Q10" s="936" t="s">
        <v>4416</v>
      </c>
      <c r="R10" s="933" t="s">
        <v>4417</v>
      </c>
      <c r="S10" s="933" t="s">
        <v>413</v>
      </c>
      <c r="T10" s="925" t="s">
        <v>4418</v>
      </c>
      <c r="U10" s="933">
        <v>5.0</v>
      </c>
      <c r="V10" s="933">
        <v>12.0</v>
      </c>
      <c r="W10" s="933">
        <v>12.0</v>
      </c>
      <c r="X10" s="933">
        <v>14.0</v>
      </c>
      <c r="Y10" s="899"/>
    </row>
    <row r="11" ht="18.0" customHeight="1">
      <c r="A11" s="899"/>
      <c r="B11" s="900"/>
      <c r="C11" s="899"/>
      <c r="D11" s="899"/>
      <c r="E11" s="899"/>
      <c r="F11" s="901"/>
      <c r="G11" s="901"/>
      <c r="H11" s="901"/>
      <c r="I11" s="901"/>
      <c r="J11" s="901"/>
      <c r="K11" s="901"/>
      <c r="L11" s="899"/>
      <c r="M11" s="899"/>
      <c r="N11" s="899"/>
      <c r="O11" s="899"/>
      <c r="P11" s="899"/>
      <c r="Q11" s="899"/>
      <c r="R11" s="899"/>
      <c r="S11" s="899"/>
      <c r="T11" s="899"/>
      <c r="U11" s="899"/>
      <c r="V11" s="899"/>
      <c r="W11" s="899"/>
      <c r="X11" s="899"/>
      <c r="Y11" s="899"/>
    </row>
    <row r="12" ht="18.0" customHeight="1">
      <c r="A12" s="899"/>
      <c r="B12" s="900"/>
      <c r="C12" s="899"/>
      <c r="D12" s="899"/>
      <c r="E12" s="899"/>
      <c r="F12" s="901"/>
      <c r="G12" s="901"/>
      <c r="H12" s="901"/>
      <c r="I12" s="901"/>
      <c r="J12" s="901"/>
      <c r="K12" s="901"/>
      <c r="L12" s="899"/>
      <c r="M12" s="899"/>
      <c r="N12" s="899"/>
      <c r="O12" s="899"/>
      <c r="P12" s="899"/>
      <c r="Q12" s="899"/>
      <c r="R12" s="899"/>
      <c r="S12" s="899"/>
      <c r="T12" s="899"/>
      <c r="U12" s="899"/>
      <c r="V12" s="899"/>
      <c r="W12" s="899"/>
      <c r="X12" s="899"/>
      <c r="Y12" s="899"/>
    </row>
    <row r="13" ht="18.0" customHeight="1">
      <c r="A13" s="899"/>
      <c r="B13" s="900"/>
      <c r="C13" s="899"/>
      <c r="D13" s="899"/>
      <c r="E13" s="899"/>
      <c r="F13" s="901"/>
      <c r="G13" s="901"/>
      <c r="H13" s="901"/>
      <c r="I13" s="901"/>
      <c r="J13" s="901"/>
      <c r="K13" s="901"/>
      <c r="L13" s="899"/>
      <c r="M13" s="899"/>
      <c r="N13" s="899"/>
      <c r="O13" s="899"/>
      <c r="P13" s="899"/>
      <c r="Q13" s="899"/>
      <c r="R13" s="899"/>
      <c r="S13" s="899"/>
      <c r="T13" s="899"/>
      <c r="U13" s="899"/>
      <c r="V13" s="899"/>
      <c r="W13" s="899"/>
      <c r="X13" s="899"/>
      <c r="Y13" s="899"/>
    </row>
    <row r="14" ht="18.0" customHeight="1">
      <c r="A14" s="899"/>
      <c r="B14" s="900"/>
      <c r="C14" s="899"/>
      <c r="D14" s="899"/>
      <c r="E14" s="899"/>
      <c r="F14" s="901"/>
      <c r="G14" s="901"/>
      <c r="H14" s="901"/>
      <c r="I14" s="901"/>
      <c r="J14" s="901"/>
      <c r="K14" s="901"/>
      <c r="L14" s="899"/>
      <c r="M14" s="899"/>
      <c r="N14" s="899"/>
      <c r="O14" s="899"/>
      <c r="P14" s="899"/>
      <c r="Q14" s="899"/>
      <c r="R14" s="899"/>
      <c r="S14" s="899"/>
      <c r="T14" s="899"/>
      <c r="U14" s="899"/>
      <c r="V14" s="899"/>
      <c r="W14" s="899"/>
      <c r="X14" s="899"/>
      <c r="Y14" s="899"/>
    </row>
    <row r="15" ht="18.0" customHeight="1">
      <c r="A15" s="899"/>
      <c r="B15" s="900"/>
      <c r="C15" s="899"/>
      <c r="D15" s="899"/>
      <c r="E15" s="899"/>
      <c r="F15" s="901"/>
      <c r="G15" s="901"/>
      <c r="H15" s="901"/>
      <c r="I15" s="901"/>
      <c r="J15" s="901"/>
      <c r="K15" s="901"/>
      <c r="L15" s="899"/>
      <c r="M15" s="899"/>
      <c r="N15" s="899"/>
      <c r="O15" s="899"/>
      <c r="P15" s="899"/>
      <c r="Q15" s="899"/>
      <c r="R15" s="899"/>
      <c r="S15" s="899"/>
      <c r="T15" s="899"/>
      <c r="U15" s="899"/>
      <c r="V15" s="899"/>
      <c r="W15" s="899"/>
      <c r="X15" s="899"/>
      <c r="Y15" s="899"/>
    </row>
    <row r="16" ht="18.0" customHeight="1">
      <c r="A16" s="899"/>
      <c r="B16" s="900"/>
      <c r="C16" s="899"/>
      <c r="D16" s="899"/>
      <c r="E16" s="899"/>
      <c r="F16" s="901"/>
      <c r="G16" s="901"/>
      <c r="H16" s="901"/>
      <c r="I16" s="901"/>
      <c r="J16" s="901"/>
      <c r="K16" s="901"/>
      <c r="L16" s="899"/>
      <c r="M16" s="899"/>
      <c r="N16" s="899"/>
      <c r="O16" s="899"/>
      <c r="P16" s="899"/>
      <c r="Q16" s="899"/>
      <c r="R16" s="899"/>
      <c r="S16" s="899"/>
      <c r="T16" s="899"/>
      <c r="U16" s="899"/>
      <c r="V16" s="899"/>
      <c r="W16" s="899"/>
      <c r="X16" s="899"/>
      <c r="Y16" s="899"/>
    </row>
    <row r="17" ht="18.0" customHeight="1">
      <c r="A17" s="899"/>
      <c r="B17" s="900"/>
      <c r="C17" s="899"/>
      <c r="D17" s="899"/>
      <c r="E17" s="899"/>
      <c r="F17" s="901"/>
      <c r="G17" s="901"/>
      <c r="H17" s="901"/>
      <c r="I17" s="901"/>
      <c r="J17" s="901"/>
      <c r="K17" s="901"/>
      <c r="L17" s="899"/>
      <c r="M17" s="899"/>
      <c r="N17" s="899"/>
      <c r="O17" s="899"/>
      <c r="P17" s="899"/>
      <c r="Q17" s="899"/>
      <c r="R17" s="899"/>
      <c r="S17" s="899"/>
      <c r="T17" s="899"/>
      <c r="U17" s="899"/>
      <c r="V17" s="899"/>
      <c r="W17" s="899"/>
      <c r="X17" s="899"/>
      <c r="Y17" s="899"/>
    </row>
    <row r="18" ht="18.0" customHeight="1">
      <c r="A18" s="899"/>
      <c r="B18" s="900"/>
      <c r="C18" s="899"/>
      <c r="D18" s="899"/>
      <c r="E18" s="899"/>
      <c r="F18" s="901"/>
      <c r="G18" s="901"/>
      <c r="H18" s="901"/>
      <c r="I18" s="901"/>
      <c r="J18" s="901"/>
      <c r="K18" s="901"/>
      <c r="L18" s="899"/>
      <c r="M18" s="899"/>
      <c r="N18" s="899"/>
      <c r="O18" s="899"/>
      <c r="P18" s="899"/>
      <c r="Q18" s="899"/>
      <c r="R18" s="899"/>
      <c r="S18" s="899"/>
      <c r="T18" s="899"/>
      <c r="U18" s="899"/>
      <c r="V18" s="899"/>
      <c r="W18" s="899"/>
      <c r="X18" s="899"/>
      <c r="Y18" s="899"/>
    </row>
    <row r="19" ht="18.0" customHeight="1">
      <c r="A19" s="899"/>
      <c r="B19" s="900"/>
      <c r="C19" s="899"/>
      <c r="D19" s="899"/>
      <c r="E19" s="899"/>
      <c r="F19" s="901"/>
      <c r="G19" s="901"/>
      <c r="H19" s="901"/>
      <c r="I19" s="901"/>
      <c r="J19" s="901"/>
      <c r="K19" s="901"/>
      <c r="L19" s="899"/>
      <c r="M19" s="899"/>
      <c r="N19" s="899"/>
      <c r="O19" s="899"/>
      <c r="P19" s="899"/>
      <c r="Q19" s="899"/>
      <c r="R19" s="899"/>
      <c r="S19" s="899"/>
      <c r="T19" s="899"/>
      <c r="U19" s="899"/>
      <c r="V19" s="899"/>
      <c r="W19" s="899"/>
      <c r="X19" s="899"/>
      <c r="Y19" s="899"/>
    </row>
    <row r="20" ht="18.0" customHeight="1">
      <c r="A20" s="899"/>
      <c r="B20" s="900"/>
      <c r="C20" s="899"/>
      <c r="D20" s="899"/>
      <c r="E20" s="899"/>
      <c r="F20" s="901"/>
      <c r="G20" s="901"/>
      <c r="H20" s="901"/>
      <c r="I20" s="901"/>
      <c r="J20" s="901"/>
      <c r="K20" s="901"/>
      <c r="L20" s="899"/>
      <c r="M20" s="899"/>
      <c r="N20" s="899"/>
      <c r="O20" s="899"/>
      <c r="P20" s="899"/>
      <c r="Q20" s="899"/>
      <c r="R20" s="899"/>
      <c r="S20" s="899"/>
      <c r="T20" s="899"/>
      <c r="U20" s="899"/>
      <c r="V20" s="899"/>
      <c r="W20" s="899"/>
      <c r="X20" s="899"/>
      <c r="Y20" s="899"/>
    </row>
    <row r="21" ht="18.0" customHeight="1">
      <c r="A21" s="899"/>
      <c r="B21" s="900"/>
      <c r="C21" s="899"/>
      <c r="D21" s="899"/>
      <c r="E21" s="899"/>
      <c r="F21" s="901"/>
      <c r="G21" s="901"/>
      <c r="H21" s="901"/>
      <c r="I21" s="901"/>
      <c r="J21" s="901"/>
      <c r="K21" s="901"/>
      <c r="L21" s="899"/>
      <c r="M21" s="899"/>
      <c r="N21" s="899"/>
      <c r="O21" s="899"/>
      <c r="P21" s="899"/>
      <c r="Q21" s="899"/>
      <c r="R21" s="899"/>
      <c r="S21" s="899"/>
      <c r="T21" s="899"/>
      <c r="U21" s="899"/>
      <c r="V21" s="899"/>
      <c r="W21" s="899"/>
      <c r="X21" s="899"/>
      <c r="Y21" s="899"/>
    </row>
    <row r="22" ht="18.0" customHeight="1">
      <c r="A22" s="899"/>
      <c r="B22" s="900"/>
      <c r="C22" s="899"/>
      <c r="D22" s="899"/>
      <c r="E22" s="899"/>
      <c r="F22" s="901"/>
      <c r="G22" s="901"/>
      <c r="H22" s="901"/>
      <c r="I22" s="901"/>
      <c r="J22" s="901"/>
      <c r="K22" s="901"/>
      <c r="L22" s="899"/>
      <c r="M22" s="899"/>
      <c r="N22" s="899"/>
      <c r="O22" s="899"/>
      <c r="P22" s="899"/>
      <c r="Q22" s="899"/>
      <c r="R22" s="899"/>
      <c r="S22" s="899"/>
      <c r="T22" s="899"/>
      <c r="U22" s="899"/>
      <c r="V22" s="899"/>
      <c r="W22" s="899"/>
      <c r="X22" s="899"/>
      <c r="Y22" s="899"/>
    </row>
    <row r="23" ht="18.0" customHeight="1">
      <c r="A23" s="899"/>
      <c r="B23" s="900"/>
      <c r="C23" s="899"/>
      <c r="D23" s="899"/>
      <c r="E23" s="899"/>
      <c r="F23" s="901"/>
      <c r="G23" s="901"/>
      <c r="H23" s="901"/>
      <c r="I23" s="901"/>
      <c r="J23" s="901"/>
      <c r="K23" s="901"/>
      <c r="L23" s="899"/>
      <c r="M23" s="899"/>
      <c r="N23" s="899"/>
      <c r="O23" s="899"/>
      <c r="P23" s="899"/>
      <c r="Q23" s="899"/>
      <c r="R23" s="899"/>
      <c r="S23" s="899"/>
      <c r="T23" s="899"/>
      <c r="U23" s="899"/>
      <c r="V23" s="899"/>
      <c r="W23" s="899"/>
      <c r="X23" s="899"/>
      <c r="Y23" s="899"/>
    </row>
    <row r="24" ht="18.0" customHeight="1">
      <c r="A24" s="899"/>
      <c r="B24" s="900"/>
      <c r="C24" s="899"/>
      <c r="D24" s="899"/>
      <c r="E24" s="899"/>
      <c r="F24" s="901"/>
      <c r="G24" s="901"/>
      <c r="H24" s="901"/>
      <c r="I24" s="901"/>
      <c r="J24" s="901"/>
      <c r="K24" s="901"/>
      <c r="L24" s="899"/>
      <c r="M24" s="899"/>
      <c r="N24" s="899"/>
      <c r="O24" s="899"/>
      <c r="P24" s="899"/>
      <c r="Q24" s="899"/>
      <c r="R24" s="899"/>
      <c r="S24" s="899"/>
      <c r="T24" s="899"/>
      <c r="U24" s="899"/>
      <c r="V24" s="899"/>
      <c r="W24" s="899"/>
      <c r="X24" s="899"/>
      <c r="Y24" s="899"/>
    </row>
    <row r="25" ht="18.0" customHeight="1">
      <c r="A25" s="899"/>
      <c r="B25" s="900"/>
      <c r="C25" s="899"/>
      <c r="D25" s="899"/>
      <c r="E25" s="899"/>
      <c r="F25" s="901"/>
      <c r="G25" s="901"/>
      <c r="H25" s="901"/>
      <c r="I25" s="901"/>
      <c r="J25" s="901"/>
      <c r="K25" s="901"/>
      <c r="L25" s="899"/>
      <c r="M25" s="899"/>
      <c r="N25" s="899"/>
      <c r="O25" s="899"/>
      <c r="P25" s="899"/>
      <c r="Q25" s="899"/>
      <c r="R25" s="899"/>
      <c r="S25" s="899"/>
      <c r="T25" s="899"/>
      <c r="U25" s="899"/>
      <c r="V25" s="899"/>
      <c r="W25" s="899"/>
      <c r="X25" s="899"/>
      <c r="Y25" s="899"/>
    </row>
    <row r="26" ht="18.0" customHeight="1">
      <c r="A26" s="899"/>
      <c r="B26" s="900"/>
      <c r="C26" s="899"/>
      <c r="D26" s="899"/>
      <c r="E26" s="899"/>
      <c r="F26" s="901"/>
      <c r="G26" s="901"/>
      <c r="H26" s="901"/>
      <c r="I26" s="901"/>
      <c r="J26" s="901"/>
      <c r="K26" s="901"/>
      <c r="L26" s="899"/>
      <c r="M26" s="899"/>
      <c r="N26" s="899"/>
      <c r="O26" s="899"/>
      <c r="P26" s="899"/>
      <c r="Q26" s="899"/>
      <c r="R26" s="899"/>
      <c r="S26" s="899"/>
      <c r="T26" s="899"/>
      <c r="U26" s="899"/>
      <c r="V26" s="899"/>
      <c r="W26" s="899"/>
      <c r="X26" s="899"/>
      <c r="Y26" s="899"/>
    </row>
    <row r="27" ht="18.0" customHeight="1">
      <c r="A27" s="899"/>
      <c r="B27" s="900"/>
      <c r="C27" s="899"/>
      <c r="D27" s="899"/>
      <c r="E27" s="899"/>
      <c r="F27" s="901"/>
      <c r="G27" s="901"/>
      <c r="H27" s="901"/>
      <c r="I27" s="901"/>
      <c r="J27" s="901"/>
      <c r="K27" s="901"/>
      <c r="L27" s="899"/>
      <c r="M27" s="899"/>
      <c r="N27" s="899"/>
      <c r="O27" s="899"/>
      <c r="P27" s="899"/>
      <c r="Q27" s="899"/>
      <c r="R27" s="933" t="s">
        <v>4419</v>
      </c>
      <c r="S27" s="899"/>
      <c r="T27" s="899"/>
      <c r="U27" s="899"/>
      <c r="V27" s="899"/>
      <c r="W27" s="899"/>
      <c r="X27" s="899"/>
      <c r="Y27" s="899"/>
    </row>
    <row r="28" ht="18.0" customHeight="1">
      <c r="A28" s="899"/>
      <c r="B28" s="900"/>
      <c r="C28" s="899"/>
      <c r="D28" s="899"/>
      <c r="E28" s="899"/>
      <c r="F28" s="901"/>
      <c r="G28" s="901"/>
      <c r="H28" s="901"/>
      <c r="I28" s="901"/>
      <c r="J28" s="901"/>
      <c r="K28" s="901"/>
      <c r="L28" s="899"/>
      <c r="M28" s="899"/>
      <c r="N28" s="899"/>
      <c r="O28" s="899"/>
      <c r="P28" s="899"/>
      <c r="Q28" s="899"/>
      <c r="R28" s="899"/>
      <c r="S28" s="899"/>
      <c r="T28" s="899"/>
      <c r="U28" s="899"/>
      <c r="V28" s="899"/>
      <c r="W28" s="899"/>
      <c r="X28" s="899"/>
      <c r="Y28" s="899"/>
    </row>
    <row r="29" ht="18.0" customHeight="1">
      <c r="A29" s="899"/>
      <c r="B29" s="900"/>
      <c r="C29" s="899"/>
      <c r="D29" s="899"/>
      <c r="E29" s="899"/>
      <c r="F29" s="901"/>
      <c r="G29" s="901"/>
      <c r="H29" s="901"/>
      <c r="I29" s="901"/>
      <c r="J29" s="901"/>
      <c r="K29" s="901"/>
      <c r="L29" s="899"/>
      <c r="M29" s="899"/>
      <c r="N29" s="899"/>
      <c r="O29" s="899"/>
      <c r="P29" s="899"/>
      <c r="Q29" s="899"/>
      <c r="R29" s="899"/>
      <c r="S29" s="899"/>
      <c r="T29" s="899"/>
      <c r="U29" s="899"/>
      <c r="V29" s="899"/>
      <c r="W29" s="899"/>
      <c r="X29" s="899"/>
      <c r="Y29" s="899"/>
    </row>
    <row r="30" ht="18.0" customHeight="1">
      <c r="A30" s="899"/>
      <c r="B30" s="900"/>
      <c r="C30" s="899"/>
      <c r="D30" s="899"/>
      <c r="E30" s="899"/>
      <c r="F30" s="901"/>
      <c r="G30" s="901"/>
      <c r="H30" s="901"/>
      <c r="I30" s="901"/>
      <c r="J30" s="901"/>
      <c r="K30" s="901"/>
      <c r="L30" s="899"/>
      <c r="M30" s="899"/>
      <c r="N30" s="899"/>
      <c r="O30" s="899"/>
      <c r="P30" s="899"/>
      <c r="Q30" s="899"/>
      <c r="R30" s="899"/>
      <c r="S30" s="899"/>
      <c r="T30" s="899"/>
      <c r="U30" s="899"/>
      <c r="V30" s="899"/>
      <c r="W30" s="899"/>
      <c r="X30" s="899"/>
      <c r="Y30" s="899"/>
    </row>
    <row r="31" ht="18.0" customHeight="1">
      <c r="A31" s="899"/>
      <c r="B31" s="900"/>
      <c r="C31" s="899"/>
      <c r="D31" s="899"/>
      <c r="E31" s="899"/>
      <c r="F31" s="901"/>
      <c r="G31" s="901"/>
      <c r="H31" s="901"/>
      <c r="I31" s="901"/>
      <c r="J31" s="901"/>
      <c r="K31" s="901"/>
      <c r="L31" s="899"/>
      <c r="M31" s="899"/>
      <c r="N31" s="899"/>
      <c r="O31" s="899"/>
      <c r="P31" s="899"/>
      <c r="Q31" s="899"/>
      <c r="R31" s="899"/>
      <c r="S31" s="899"/>
      <c r="T31" s="899"/>
      <c r="U31" s="899"/>
      <c r="V31" s="899"/>
      <c r="W31" s="899"/>
      <c r="X31" s="899"/>
      <c r="Y31" s="899"/>
    </row>
    <row r="32" ht="18.0" customHeight="1">
      <c r="A32" s="899"/>
      <c r="B32" s="900"/>
      <c r="C32" s="899"/>
      <c r="D32" s="899"/>
      <c r="E32" s="899"/>
      <c r="F32" s="901"/>
      <c r="G32" s="901"/>
      <c r="H32" s="901"/>
      <c r="I32" s="901"/>
      <c r="J32" s="901"/>
      <c r="K32" s="901"/>
      <c r="L32" s="899"/>
      <c r="M32" s="899"/>
      <c r="N32" s="899"/>
      <c r="O32" s="899"/>
      <c r="P32" s="899"/>
      <c r="Q32" s="899"/>
      <c r="R32" s="899"/>
      <c r="S32" s="899"/>
      <c r="T32" s="899"/>
      <c r="U32" s="899"/>
      <c r="V32" s="899"/>
      <c r="W32" s="899"/>
      <c r="X32" s="899"/>
      <c r="Y32" s="899"/>
    </row>
    <row r="33" ht="18.0" customHeight="1">
      <c r="A33" s="899"/>
      <c r="B33" s="900"/>
      <c r="C33" s="899"/>
      <c r="D33" s="899"/>
      <c r="E33" s="899"/>
      <c r="F33" s="901"/>
      <c r="G33" s="901"/>
      <c r="H33" s="901"/>
      <c r="I33" s="901"/>
      <c r="J33" s="901"/>
      <c r="K33" s="901"/>
      <c r="L33" s="899"/>
      <c r="M33" s="899"/>
      <c r="N33" s="899"/>
      <c r="O33" s="899"/>
      <c r="P33" s="899"/>
      <c r="Q33" s="899"/>
      <c r="R33" s="899"/>
      <c r="S33" s="899"/>
      <c r="T33" s="899"/>
      <c r="U33" s="899"/>
      <c r="V33" s="899"/>
      <c r="W33" s="899"/>
      <c r="X33" s="899"/>
      <c r="Y33" s="899"/>
    </row>
    <row r="34" ht="18.0" customHeight="1">
      <c r="A34" s="899"/>
      <c r="B34" s="900"/>
      <c r="C34" s="899"/>
      <c r="D34" s="899"/>
      <c r="E34" s="899"/>
      <c r="F34" s="901"/>
      <c r="G34" s="901"/>
      <c r="H34" s="901"/>
      <c r="I34" s="901"/>
      <c r="J34" s="901"/>
      <c r="K34" s="901"/>
      <c r="L34" s="899"/>
      <c r="M34" s="899"/>
      <c r="N34" s="899"/>
      <c r="O34" s="899"/>
      <c r="P34" s="899"/>
      <c r="Q34" s="899"/>
      <c r="R34" s="899"/>
      <c r="S34" s="899"/>
      <c r="T34" s="899"/>
      <c r="U34" s="899"/>
      <c r="V34" s="899"/>
      <c r="W34" s="899"/>
      <c r="X34" s="899"/>
      <c r="Y34" s="899"/>
    </row>
    <row r="35" ht="18.0" customHeight="1">
      <c r="A35" s="899"/>
      <c r="B35" s="900"/>
      <c r="C35" s="899"/>
      <c r="D35" s="899"/>
      <c r="E35" s="899"/>
      <c r="F35" s="901"/>
      <c r="G35" s="901"/>
      <c r="H35" s="901"/>
      <c r="I35" s="901"/>
      <c r="J35" s="901"/>
      <c r="K35" s="901"/>
      <c r="L35" s="899"/>
      <c r="M35" s="899"/>
      <c r="N35" s="899"/>
      <c r="O35" s="899"/>
      <c r="P35" s="899"/>
      <c r="Q35" s="899"/>
      <c r="R35" s="899"/>
      <c r="S35" s="899"/>
      <c r="T35" s="899"/>
      <c r="U35" s="899"/>
      <c r="V35" s="899"/>
      <c r="W35" s="899"/>
      <c r="X35" s="899"/>
      <c r="Y35" s="899"/>
    </row>
    <row r="36" ht="18.0" customHeight="1">
      <c r="A36" s="899"/>
      <c r="B36" s="900"/>
      <c r="C36" s="899"/>
      <c r="D36" s="899"/>
      <c r="E36" s="899"/>
      <c r="F36" s="901"/>
      <c r="G36" s="901"/>
      <c r="H36" s="901"/>
      <c r="I36" s="901"/>
      <c r="J36" s="901"/>
      <c r="K36" s="901"/>
      <c r="L36" s="899"/>
      <c r="M36" s="899"/>
      <c r="N36" s="899"/>
      <c r="O36" s="899"/>
      <c r="P36" s="899"/>
      <c r="Q36" s="899"/>
      <c r="R36" s="899"/>
      <c r="S36" s="899"/>
      <c r="T36" s="899"/>
      <c r="U36" s="899"/>
      <c r="V36" s="899"/>
      <c r="W36" s="899"/>
      <c r="X36" s="899"/>
      <c r="Y36" s="899"/>
    </row>
    <row r="37" ht="18.0" customHeight="1">
      <c r="A37" s="899"/>
      <c r="B37" s="900"/>
      <c r="C37" s="899"/>
      <c r="D37" s="899"/>
      <c r="E37" s="899"/>
      <c r="F37" s="901"/>
      <c r="G37" s="901"/>
      <c r="H37" s="901"/>
      <c r="I37" s="901"/>
      <c r="J37" s="901"/>
      <c r="K37" s="901"/>
      <c r="L37" s="899"/>
      <c r="M37" s="899"/>
      <c r="N37" s="899"/>
      <c r="O37" s="899"/>
      <c r="P37" s="899"/>
      <c r="Q37" s="899"/>
      <c r="R37" s="899"/>
      <c r="S37" s="899"/>
      <c r="T37" s="899"/>
      <c r="U37" s="899"/>
      <c r="V37" s="899"/>
      <c r="W37" s="899"/>
      <c r="X37" s="899"/>
      <c r="Y37" s="899"/>
    </row>
    <row r="38" ht="18.0" customHeight="1">
      <c r="A38" s="899"/>
      <c r="B38" s="900"/>
      <c r="C38" s="899"/>
      <c r="D38" s="899"/>
      <c r="E38" s="899"/>
      <c r="F38" s="901"/>
      <c r="G38" s="901"/>
      <c r="H38" s="901"/>
      <c r="I38" s="901"/>
      <c r="J38" s="901"/>
      <c r="K38" s="901"/>
      <c r="L38" s="899"/>
      <c r="M38" s="899"/>
      <c r="N38" s="899"/>
      <c r="O38" s="899"/>
      <c r="P38" s="899"/>
      <c r="Q38" s="899"/>
      <c r="R38" s="899"/>
      <c r="S38" s="899"/>
      <c r="T38" s="899"/>
      <c r="U38" s="899"/>
      <c r="V38" s="899"/>
      <c r="W38" s="899"/>
      <c r="X38" s="899"/>
      <c r="Y38" s="899"/>
    </row>
    <row r="39" ht="18.0" customHeight="1">
      <c r="A39" s="899"/>
      <c r="B39" s="900"/>
      <c r="C39" s="899"/>
      <c r="D39" s="899"/>
      <c r="E39" s="899"/>
      <c r="F39" s="901"/>
      <c r="G39" s="901"/>
      <c r="H39" s="901"/>
      <c r="I39" s="901"/>
      <c r="J39" s="901"/>
      <c r="K39" s="901"/>
      <c r="L39" s="899"/>
      <c r="M39" s="899"/>
      <c r="N39" s="899"/>
      <c r="O39" s="899"/>
      <c r="P39" s="899"/>
      <c r="Q39" s="899"/>
      <c r="R39" s="899"/>
      <c r="S39" s="899"/>
      <c r="T39" s="899"/>
      <c r="U39" s="899"/>
      <c r="V39" s="899"/>
      <c r="W39" s="899"/>
      <c r="X39" s="899"/>
      <c r="Y39" s="899"/>
    </row>
    <row r="40" ht="18.0" customHeight="1">
      <c r="A40" s="899"/>
      <c r="B40" s="900"/>
      <c r="C40" s="899"/>
      <c r="D40" s="899"/>
      <c r="E40" s="899"/>
      <c r="F40" s="901"/>
      <c r="G40" s="901"/>
      <c r="H40" s="901"/>
      <c r="I40" s="901"/>
      <c r="J40" s="901"/>
      <c r="K40" s="901"/>
      <c r="L40" s="899"/>
      <c r="M40" s="899"/>
      <c r="N40" s="899"/>
      <c r="O40" s="899"/>
      <c r="P40" s="899"/>
      <c r="Q40" s="899"/>
      <c r="R40" s="899"/>
      <c r="S40" s="899"/>
      <c r="T40" s="899"/>
      <c r="U40" s="899"/>
      <c r="V40" s="899"/>
      <c r="W40" s="899"/>
      <c r="X40" s="899"/>
      <c r="Y40" s="899"/>
    </row>
    <row r="41" ht="18.0" customHeight="1">
      <c r="A41" s="899"/>
      <c r="B41" s="900"/>
      <c r="C41" s="899"/>
      <c r="D41" s="899"/>
      <c r="E41" s="899"/>
      <c r="F41" s="901"/>
      <c r="G41" s="901"/>
      <c r="H41" s="901"/>
      <c r="I41" s="901"/>
      <c r="J41" s="901"/>
      <c r="K41" s="901"/>
      <c r="L41" s="899"/>
      <c r="M41" s="899"/>
      <c r="N41" s="899"/>
      <c r="O41" s="899"/>
      <c r="P41" s="899"/>
      <c r="Q41" s="899"/>
      <c r="R41" s="899"/>
      <c r="S41" s="899"/>
      <c r="T41" s="899"/>
      <c r="U41" s="899"/>
      <c r="V41" s="899"/>
      <c r="W41" s="899"/>
      <c r="X41" s="899"/>
      <c r="Y41" s="899"/>
    </row>
    <row r="42" ht="18.0" customHeight="1">
      <c r="A42" s="899"/>
      <c r="B42" s="900"/>
      <c r="C42" s="899"/>
      <c r="D42" s="899"/>
      <c r="E42" s="899"/>
      <c r="F42" s="901"/>
      <c r="G42" s="901"/>
      <c r="H42" s="901"/>
      <c r="I42" s="901"/>
      <c r="J42" s="901"/>
      <c r="K42" s="901"/>
      <c r="L42" s="899"/>
      <c r="M42" s="899"/>
      <c r="N42" s="899"/>
      <c r="O42" s="899"/>
      <c r="P42" s="899"/>
      <c r="Q42" s="899"/>
      <c r="R42" s="899"/>
      <c r="S42" s="899"/>
      <c r="T42" s="899"/>
      <c r="U42" s="899"/>
      <c r="V42" s="899"/>
      <c r="W42" s="899"/>
      <c r="X42" s="899"/>
      <c r="Y42" s="899"/>
    </row>
    <row r="43" ht="18.0" customHeight="1">
      <c r="A43" s="899"/>
      <c r="B43" s="900"/>
      <c r="C43" s="899"/>
      <c r="D43" s="899"/>
      <c r="E43" s="899"/>
      <c r="F43" s="901"/>
      <c r="G43" s="901"/>
      <c r="H43" s="901"/>
      <c r="I43" s="901"/>
      <c r="J43" s="901"/>
      <c r="K43" s="901"/>
      <c r="L43" s="899"/>
      <c r="M43" s="899"/>
      <c r="N43" s="899"/>
      <c r="O43" s="899"/>
      <c r="P43" s="899"/>
      <c r="Q43" s="899"/>
      <c r="R43" s="899"/>
      <c r="S43" s="899"/>
      <c r="T43" s="899"/>
      <c r="U43" s="899"/>
      <c r="V43" s="899"/>
      <c r="W43" s="899"/>
      <c r="X43" s="899"/>
      <c r="Y43" s="899"/>
    </row>
    <row r="44" ht="18.0" customHeight="1">
      <c r="A44" s="899"/>
      <c r="B44" s="900"/>
      <c r="C44" s="899"/>
      <c r="D44" s="899"/>
      <c r="E44" s="899"/>
      <c r="F44" s="901"/>
      <c r="G44" s="901"/>
      <c r="H44" s="901"/>
      <c r="I44" s="901"/>
      <c r="J44" s="901"/>
      <c r="K44" s="901"/>
      <c r="L44" s="899"/>
      <c r="M44" s="899"/>
      <c r="N44" s="899"/>
      <c r="O44" s="899"/>
      <c r="P44" s="899"/>
      <c r="Q44" s="899"/>
      <c r="R44" s="899"/>
      <c r="S44" s="899"/>
      <c r="T44" s="899"/>
      <c r="U44" s="899"/>
      <c r="V44" s="899"/>
      <c r="W44" s="899"/>
      <c r="X44" s="899"/>
      <c r="Y44" s="899"/>
    </row>
    <row r="45" ht="18.0" customHeight="1">
      <c r="A45" s="899"/>
      <c r="B45" s="900"/>
      <c r="C45" s="899"/>
      <c r="D45" s="899"/>
      <c r="E45" s="899"/>
      <c r="F45" s="901"/>
      <c r="G45" s="901"/>
      <c r="H45" s="901"/>
      <c r="I45" s="901"/>
      <c r="J45" s="901"/>
      <c r="K45" s="901"/>
      <c r="L45" s="899"/>
      <c r="M45" s="899"/>
      <c r="N45" s="899"/>
      <c r="O45" s="899"/>
      <c r="P45" s="899"/>
      <c r="Q45" s="899"/>
      <c r="R45" s="899"/>
      <c r="S45" s="899"/>
      <c r="T45" s="899"/>
      <c r="U45" s="899"/>
      <c r="V45" s="899"/>
      <c r="W45" s="899"/>
      <c r="X45" s="899"/>
      <c r="Y45" s="899"/>
    </row>
    <row r="46" ht="18.0" customHeight="1">
      <c r="A46" s="899"/>
      <c r="B46" s="900"/>
      <c r="C46" s="899"/>
      <c r="D46" s="899"/>
      <c r="E46" s="899"/>
      <c r="F46" s="901"/>
      <c r="G46" s="901"/>
      <c r="H46" s="901"/>
      <c r="I46" s="901"/>
      <c r="J46" s="901"/>
      <c r="K46" s="901"/>
      <c r="L46" s="899"/>
      <c r="M46" s="899"/>
      <c r="N46" s="899"/>
      <c r="O46" s="899"/>
      <c r="P46" s="899"/>
      <c r="Q46" s="899"/>
      <c r="R46" s="899"/>
      <c r="S46" s="899"/>
      <c r="T46" s="899"/>
      <c r="U46" s="899"/>
      <c r="V46" s="899"/>
      <c r="W46" s="899"/>
      <c r="X46" s="899"/>
      <c r="Y46" s="899"/>
    </row>
    <row r="47" ht="18.0" customHeight="1">
      <c r="A47" s="899"/>
      <c r="B47" s="900"/>
      <c r="C47" s="899"/>
      <c r="D47" s="899"/>
      <c r="E47" s="899"/>
      <c r="F47" s="901"/>
      <c r="G47" s="901"/>
      <c r="H47" s="901"/>
      <c r="I47" s="901"/>
      <c r="J47" s="901"/>
      <c r="K47" s="901"/>
      <c r="L47" s="899"/>
      <c r="M47" s="899"/>
      <c r="N47" s="899"/>
      <c r="O47" s="899"/>
      <c r="P47" s="899"/>
      <c r="Q47" s="899"/>
      <c r="R47" s="899"/>
      <c r="S47" s="899"/>
      <c r="T47" s="899"/>
      <c r="U47" s="899"/>
      <c r="V47" s="899"/>
      <c r="W47" s="899"/>
      <c r="X47" s="899"/>
      <c r="Y47" s="899"/>
    </row>
    <row r="48" ht="18.0" customHeight="1">
      <c r="A48" s="899"/>
      <c r="B48" s="900"/>
      <c r="C48" s="899"/>
      <c r="D48" s="899"/>
      <c r="E48" s="899"/>
      <c r="F48" s="901"/>
      <c r="G48" s="901"/>
      <c r="H48" s="901"/>
      <c r="I48" s="901"/>
      <c r="J48" s="901"/>
      <c r="K48" s="901"/>
      <c r="L48" s="899"/>
      <c r="M48" s="899"/>
      <c r="N48" s="899"/>
      <c r="O48" s="899"/>
      <c r="P48" s="899"/>
      <c r="Q48" s="899"/>
      <c r="R48" s="899"/>
      <c r="S48" s="899"/>
      <c r="T48" s="899"/>
      <c r="U48" s="899"/>
      <c r="V48" s="899"/>
      <c r="W48" s="899"/>
      <c r="X48" s="899"/>
      <c r="Y48" s="899"/>
    </row>
    <row r="49" ht="18.0" customHeight="1">
      <c r="A49" s="899"/>
      <c r="B49" s="900"/>
      <c r="C49" s="899"/>
      <c r="D49" s="899"/>
      <c r="E49" s="899"/>
      <c r="F49" s="901"/>
      <c r="G49" s="901"/>
      <c r="H49" s="901"/>
      <c r="I49" s="901"/>
      <c r="J49" s="901"/>
      <c r="K49" s="901"/>
      <c r="L49" s="899"/>
      <c r="M49" s="899"/>
      <c r="N49" s="899"/>
      <c r="O49" s="899"/>
      <c r="P49" s="899"/>
      <c r="Q49" s="899"/>
      <c r="R49" s="899"/>
      <c r="S49" s="899"/>
      <c r="T49" s="899"/>
      <c r="U49" s="899"/>
      <c r="V49" s="899"/>
      <c r="W49" s="899"/>
      <c r="X49" s="899"/>
      <c r="Y49" s="899"/>
    </row>
    <row r="50" ht="18.0" customHeight="1">
      <c r="A50" s="899"/>
      <c r="B50" s="900"/>
      <c r="C50" s="899"/>
      <c r="D50" s="899"/>
      <c r="E50" s="899"/>
      <c r="F50" s="901"/>
      <c r="G50" s="901"/>
      <c r="H50" s="901"/>
      <c r="I50" s="901"/>
      <c r="J50" s="901"/>
      <c r="K50" s="901"/>
      <c r="L50" s="899"/>
      <c r="M50" s="899"/>
      <c r="N50" s="899"/>
      <c r="O50" s="899"/>
      <c r="P50" s="899"/>
      <c r="Q50" s="899"/>
      <c r="R50" s="899"/>
      <c r="S50" s="899"/>
      <c r="T50" s="899"/>
      <c r="U50" s="899"/>
      <c r="V50" s="899"/>
      <c r="W50" s="899"/>
      <c r="X50" s="899"/>
      <c r="Y50" s="899"/>
    </row>
    <row r="51" ht="18.0" customHeight="1">
      <c r="A51" s="899"/>
      <c r="B51" s="900"/>
      <c r="C51" s="899"/>
      <c r="D51" s="899"/>
      <c r="E51" s="899"/>
      <c r="F51" s="901"/>
      <c r="G51" s="901"/>
      <c r="H51" s="901"/>
      <c r="I51" s="901"/>
      <c r="J51" s="901"/>
      <c r="K51" s="901"/>
      <c r="L51" s="899"/>
      <c r="M51" s="899"/>
      <c r="N51" s="899"/>
      <c r="O51" s="899"/>
      <c r="P51" s="899"/>
      <c r="Q51" s="899"/>
      <c r="R51" s="899"/>
      <c r="S51" s="899"/>
      <c r="T51" s="899"/>
      <c r="U51" s="899"/>
      <c r="V51" s="899"/>
      <c r="W51" s="899"/>
      <c r="X51" s="899"/>
      <c r="Y51" s="899"/>
    </row>
    <row r="52" ht="18.0" customHeight="1">
      <c r="A52" s="899"/>
      <c r="B52" s="900"/>
      <c r="C52" s="899"/>
      <c r="D52" s="899"/>
      <c r="E52" s="899"/>
      <c r="F52" s="901"/>
      <c r="G52" s="901"/>
      <c r="H52" s="901"/>
      <c r="I52" s="901"/>
      <c r="J52" s="901"/>
      <c r="K52" s="901"/>
      <c r="L52" s="899"/>
      <c r="M52" s="899"/>
      <c r="N52" s="899"/>
      <c r="O52" s="899"/>
      <c r="P52" s="899"/>
      <c r="Q52" s="899"/>
      <c r="R52" s="899"/>
      <c r="S52" s="899"/>
      <c r="T52" s="899"/>
      <c r="U52" s="899"/>
      <c r="V52" s="899"/>
      <c r="W52" s="899"/>
      <c r="X52" s="899"/>
      <c r="Y52" s="899"/>
    </row>
    <row r="53" ht="18.0" customHeight="1">
      <c r="A53" s="899"/>
      <c r="B53" s="900"/>
      <c r="C53" s="899"/>
      <c r="D53" s="899"/>
      <c r="E53" s="899"/>
      <c r="F53" s="901"/>
      <c r="G53" s="901"/>
      <c r="H53" s="901"/>
      <c r="I53" s="901"/>
      <c r="J53" s="901"/>
      <c r="K53" s="901"/>
      <c r="L53" s="899"/>
      <c r="M53" s="899"/>
      <c r="N53" s="899"/>
      <c r="O53" s="899"/>
      <c r="P53" s="899"/>
      <c r="Q53" s="899"/>
      <c r="R53" s="899"/>
      <c r="S53" s="899"/>
      <c r="T53" s="899"/>
      <c r="U53" s="899"/>
      <c r="V53" s="899"/>
      <c r="W53" s="899"/>
      <c r="X53" s="899"/>
      <c r="Y53" s="899"/>
    </row>
    <row r="54" ht="18.0" customHeight="1">
      <c r="A54" s="899"/>
      <c r="B54" s="900"/>
      <c r="C54" s="899"/>
      <c r="D54" s="899"/>
      <c r="E54" s="899"/>
      <c r="F54" s="901"/>
      <c r="G54" s="901"/>
      <c r="H54" s="901"/>
      <c r="I54" s="901"/>
      <c r="J54" s="901"/>
      <c r="K54" s="901"/>
      <c r="L54" s="899"/>
      <c r="M54" s="899"/>
      <c r="N54" s="899"/>
      <c r="O54" s="899"/>
      <c r="P54" s="899"/>
      <c r="Q54" s="899"/>
      <c r="R54" s="899"/>
      <c r="S54" s="899"/>
      <c r="T54" s="899"/>
      <c r="U54" s="899"/>
      <c r="V54" s="899"/>
      <c r="W54" s="899"/>
      <c r="X54" s="899"/>
      <c r="Y54" s="899"/>
    </row>
    <row r="55" ht="18.0" customHeight="1">
      <c r="A55" s="899"/>
      <c r="B55" s="900"/>
      <c r="C55" s="899"/>
      <c r="D55" s="899"/>
      <c r="E55" s="899"/>
      <c r="F55" s="901"/>
      <c r="G55" s="901"/>
      <c r="H55" s="901"/>
      <c r="I55" s="901"/>
      <c r="J55" s="901"/>
      <c r="K55" s="901"/>
      <c r="L55" s="899"/>
      <c r="M55" s="899"/>
      <c r="N55" s="899"/>
      <c r="O55" s="899"/>
      <c r="P55" s="899"/>
      <c r="Q55" s="899"/>
      <c r="R55" s="899"/>
      <c r="S55" s="899"/>
      <c r="T55" s="899"/>
      <c r="U55" s="899"/>
      <c r="V55" s="899"/>
      <c r="W55" s="899"/>
      <c r="X55" s="899"/>
      <c r="Y55" s="899"/>
    </row>
    <row r="56" ht="18.0" customHeight="1">
      <c r="A56" s="899"/>
      <c r="B56" s="900"/>
      <c r="C56" s="899"/>
      <c r="D56" s="899"/>
      <c r="E56" s="899"/>
      <c r="F56" s="901"/>
      <c r="G56" s="901"/>
      <c r="H56" s="901"/>
      <c r="I56" s="901"/>
      <c r="J56" s="901"/>
      <c r="K56" s="901"/>
      <c r="L56" s="899"/>
      <c r="M56" s="899"/>
      <c r="N56" s="899"/>
      <c r="O56" s="899"/>
      <c r="P56" s="899"/>
      <c r="Q56" s="899"/>
      <c r="R56" s="899"/>
      <c r="S56" s="899"/>
      <c r="T56" s="899"/>
      <c r="U56" s="899"/>
      <c r="V56" s="899"/>
      <c r="W56" s="899"/>
      <c r="X56" s="899"/>
      <c r="Y56" s="899"/>
    </row>
    <row r="57" ht="18.0" customHeight="1">
      <c r="A57" s="899"/>
      <c r="B57" s="900"/>
      <c r="C57" s="899"/>
      <c r="D57" s="899"/>
      <c r="E57" s="899"/>
      <c r="F57" s="901"/>
      <c r="G57" s="901"/>
      <c r="H57" s="901"/>
      <c r="I57" s="901"/>
      <c r="J57" s="901"/>
      <c r="K57" s="901"/>
      <c r="L57" s="899"/>
      <c r="M57" s="899"/>
      <c r="N57" s="899"/>
      <c r="O57" s="899"/>
      <c r="P57" s="899"/>
      <c r="Q57" s="899"/>
      <c r="R57" s="899"/>
      <c r="S57" s="899"/>
      <c r="T57" s="899"/>
      <c r="U57" s="899"/>
      <c r="V57" s="899"/>
      <c r="W57" s="899"/>
      <c r="X57" s="899"/>
      <c r="Y57" s="899"/>
    </row>
    <row r="58" ht="18.0" customHeight="1">
      <c r="A58" s="899"/>
      <c r="B58" s="900"/>
      <c r="C58" s="899"/>
      <c r="D58" s="899"/>
      <c r="E58" s="899"/>
      <c r="F58" s="901"/>
      <c r="G58" s="901"/>
      <c r="H58" s="901"/>
      <c r="I58" s="901"/>
      <c r="J58" s="901"/>
      <c r="K58" s="901"/>
      <c r="L58" s="899"/>
      <c r="M58" s="899"/>
      <c r="N58" s="899"/>
      <c r="O58" s="899"/>
      <c r="P58" s="899"/>
      <c r="Q58" s="899"/>
      <c r="R58" s="899"/>
      <c r="S58" s="899"/>
      <c r="T58" s="899"/>
      <c r="U58" s="899"/>
      <c r="V58" s="899"/>
      <c r="W58" s="899"/>
      <c r="X58" s="899"/>
      <c r="Y58" s="899"/>
    </row>
    <row r="59" ht="18.0" customHeight="1">
      <c r="A59" s="899"/>
      <c r="B59" s="900"/>
      <c r="C59" s="899"/>
      <c r="D59" s="899"/>
      <c r="E59" s="899"/>
      <c r="F59" s="901"/>
      <c r="G59" s="901"/>
      <c r="H59" s="901"/>
      <c r="I59" s="901"/>
      <c r="J59" s="901"/>
      <c r="K59" s="901"/>
      <c r="L59" s="899"/>
      <c r="M59" s="899"/>
      <c r="N59" s="899"/>
      <c r="O59" s="899"/>
      <c r="P59" s="899"/>
      <c r="Q59" s="899"/>
      <c r="R59" s="899"/>
      <c r="S59" s="899"/>
      <c r="T59" s="899"/>
      <c r="U59" s="899"/>
      <c r="V59" s="899"/>
      <c r="W59" s="899"/>
      <c r="X59" s="899"/>
      <c r="Y59" s="899"/>
    </row>
    <row r="60" ht="18.0" customHeight="1">
      <c r="A60" s="899"/>
      <c r="B60" s="900"/>
      <c r="C60" s="899"/>
      <c r="D60" s="899"/>
      <c r="E60" s="899"/>
      <c r="F60" s="901"/>
      <c r="G60" s="901"/>
      <c r="H60" s="901"/>
      <c r="I60" s="901"/>
      <c r="J60" s="901"/>
      <c r="K60" s="901"/>
      <c r="L60" s="899"/>
      <c r="M60" s="899"/>
      <c r="N60" s="899"/>
      <c r="O60" s="899"/>
      <c r="P60" s="899"/>
      <c r="Q60" s="899"/>
      <c r="R60" s="899"/>
      <c r="S60" s="899"/>
      <c r="T60" s="899"/>
      <c r="U60" s="899"/>
      <c r="V60" s="899"/>
      <c r="W60" s="899"/>
      <c r="X60" s="899"/>
      <c r="Y60" s="899"/>
    </row>
    <row r="61" ht="18.0" customHeight="1">
      <c r="A61" s="899"/>
      <c r="B61" s="900"/>
      <c r="C61" s="899"/>
      <c r="D61" s="899"/>
      <c r="E61" s="899"/>
      <c r="F61" s="901"/>
      <c r="G61" s="901"/>
      <c r="H61" s="901"/>
      <c r="I61" s="901"/>
      <c r="J61" s="901"/>
      <c r="K61" s="901"/>
      <c r="L61" s="899"/>
      <c r="M61" s="899"/>
      <c r="N61" s="899"/>
      <c r="O61" s="899"/>
      <c r="P61" s="899"/>
      <c r="Q61" s="899"/>
      <c r="R61" s="899"/>
      <c r="S61" s="899"/>
      <c r="T61" s="899"/>
      <c r="U61" s="899"/>
      <c r="V61" s="899"/>
      <c r="W61" s="899"/>
      <c r="X61" s="899"/>
      <c r="Y61" s="899"/>
    </row>
    <row r="62" ht="18.0" customHeight="1">
      <c r="A62" s="899"/>
      <c r="B62" s="900"/>
      <c r="C62" s="899"/>
      <c r="D62" s="899"/>
      <c r="E62" s="899"/>
      <c r="F62" s="901"/>
      <c r="G62" s="901"/>
      <c r="H62" s="901"/>
      <c r="I62" s="901"/>
      <c r="J62" s="901"/>
      <c r="K62" s="901"/>
      <c r="L62" s="899"/>
      <c r="M62" s="899"/>
      <c r="N62" s="899"/>
      <c r="O62" s="899"/>
      <c r="P62" s="899"/>
      <c r="Q62" s="899"/>
      <c r="R62" s="899"/>
      <c r="S62" s="899"/>
      <c r="T62" s="899"/>
      <c r="U62" s="899"/>
      <c r="V62" s="899"/>
      <c r="W62" s="899"/>
      <c r="X62" s="899"/>
      <c r="Y62" s="899"/>
    </row>
    <row r="63" ht="18.0" customHeight="1">
      <c r="A63" s="899"/>
      <c r="B63" s="900"/>
      <c r="C63" s="899"/>
      <c r="D63" s="899"/>
      <c r="E63" s="899"/>
      <c r="F63" s="901"/>
      <c r="G63" s="901"/>
      <c r="H63" s="901"/>
      <c r="I63" s="901"/>
      <c r="J63" s="901"/>
      <c r="K63" s="901"/>
      <c r="L63" s="899"/>
      <c r="M63" s="899"/>
      <c r="N63" s="899"/>
      <c r="O63" s="899"/>
      <c r="P63" s="899"/>
      <c r="Q63" s="899"/>
      <c r="R63" s="899"/>
      <c r="S63" s="899"/>
      <c r="T63" s="899"/>
      <c r="U63" s="899"/>
      <c r="V63" s="899"/>
      <c r="W63" s="899"/>
      <c r="X63" s="899"/>
      <c r="Y63" s="899"/>
    </row>
    <row r="64" ht="18.0" customHeight="1">
      <c r="A64" s="899"/>
      <c r="B64" s="900"/>
      <c r="C64" s="899"/>
      <c r="D64" s="899"/>
      <c r="E64" s="899"/>
      <c r="F64" s="901"/>
      <c r="G64" s="901"/>
      <c r="H64" s="901"/>
      <c r="I64" s="901"/>
      <c r="J64" s="901"/>
      <c r="K64" s="901"/>
      <c r="L64" s="899"/>
      <c r="M64" s="899"/>
      <c r="N64" s="899"/>
      <c r="O64" s="899"/>
      <c r="P64" s="899"/>
      <c r="Q64" s="899"/>
      <c r="R64" s="899"/>
      <c r="S64" s="899"/>
      <c r="T64" s="899"/>
      <c r="U64" s="899"/>
      <c r="V64" s="899"/>
      <c r="W64" s="899"/>
      <c r="X64" s="899"/>
      <c r="Y64" s="899"/>
    </row>
    <row r="65" ht="18.0" customHeight="1">
      <c r="A65" s="899"/>
      <c r="B65" s="900"/>
      <c r="C65" s="899"/>
      <c r="D65" s="899"/>
      <c r="E65" s="899"/>
      <c r="F65" s="901"/>
      <c r="G65" s="901"/>
      <c r="H65" s="901"/>
      <c r="I65" s="901"/>
      <c r="J65" s="901"/>
      <c r="K65" s="901"/>
      <c r="L65" s="899"/>
      <c r="M65" s="899"/>
      <c r="N65" s="899"/>
      <c r="O65" s="899"/>
      <c r="P65" s="899"/>
      <c r="Q65" s="899"/>
      <c r="R65" s="899"/>
      <c r="S65" s="899"/>
      <c r="T65" s="899"/>
      <c r="U65" s="899"/>
      <c r="V65" s="899"/>
      <c r="W65" s="899"/>
      <c r="X65" s="899"/>
      <c r="Y65" s="899"/>
    </row>
    <row r="66" ht="18.0" customHeight="1">
      <c r="A66" s="899"/>
      <c r="B66" s="900"/>
      <c r="C66" s="899"/>
      <c r="D66" s="899"/>
      <c r="E66" s="899"/>
      <c r="F66" s="901"/>
      <c r="G66" s="901"/>
      <c r="H66" s="901"/>
      <c r="I66" s="901"/>
      <c r="J66" s="901"/>
      <c r="K66" s="901"/>
      <c r="L66" s="899"/>
      <c r="M66" s="899"/>
      <c r="N66" s="899"/>
      <c r="O66" s="899"/>
      <c r="P66" s="899"/>
      <c r="Q66" s="899"/>
      <c r="R66" s="899"/>
      <c r="S66" s="899"/>
      <c r="T66" s="899"/>
      <c r="U66" s="899"/>
      <c r="V66" s="899"/>
      <c r="W66" s="899"/>
      <c r="X66" s="899"/>
      <c r="Y66" s="899"/>
    </row>
    <row r="67" ht="18.0" customHeight="1">
      <c r="A67" s="899"/>
      <c r="B67" s="900"/>
      <c r="C67" s="899"/>
      <c r="D67" s="899"/>
      <c r="E67" s="899"/>
      <c r="F67" s="901"/>
      <c r="G67" s="901"/>
      <c r="H67" s="901"/>
      <c r="I67" s="901"/>
      <c r="J67" s="901"/>
      <c r="K67" s="901"/>
      <c r="L67" s="899"/>
      <c r="M67" s="899"/>
      <c r="N67" s="899"/>
      <c r="O67" s="899"/>
      <c r="P67" s="899"/>
      <c r="Q67" s="899"/>
      <c r="R67" s="899"/>
      <c r="S67" s="899"/>
      <c r="T67" s="899"/>
      <c r="U67" s="899"/>
      <c r="V67" s="899"/>
      <c r="W67" s="899"/>
      <c r="X67" s="899"/>
      <c r="Y67" s="899"/>
    </row>
    <row r="68" ht="18.0" customHeight="1">
      <c r="A68" s="899"/>
      <c r="B68" s="900"/>
      <c r="C68" s="899"/>
      <c r="D68" s="899"/>
      <c r="E68" s="899"/>
      <c r="F68" s="901"/>
      <c r="G68" s="901"/>
      <c r="H68" s="901"/>
      <c r="I68" s="901"/>
      <c r="J68" s="901"/>
      <c r="K68" s="901"/>
      <c r="L68" s="899"/>
      <c r="M68" s="899"/>
      <c r="N68" s="899"/>
      <c r="O68" s="899"/>
      <c r="P68" s="899"/>
      <c r="Q68" s="899"/>
      <c r="R68" s="899"/>
      <c r="S68" s="899"/>
      <c r="T68" s="899"/>
      <c r="U68" s="899"/>
      <c r="V68" s="899"/>
      <c r="W68" s="899"/>
      <c r="X68" s="899"/>
      <c r="Y68" s="899"/>
    </row>
    <row r="69" ht="18.0" customHeight="1">
      <c r="A69" s="899"/>
      <c r="B69" s="900"/>
      <c r="C69" s="899"/>
      <c r="D69" s="899"/>
      <c r="E69" s="899"/>
      <c r="F69" s="901"/>
      <c r="G69" s="901"/>
      <c r="H69" s="901"/>
      <c r="I69" s="901"/>
      <c r="J69" s="901"/>
      <c r="K69" s="901"/>
      <c r="L69" s="899"/>
      <c r="M69" s="899"/>
      <c r="N69" s="899"/>
      <c r="O69" s="899"/>
      <c r="P69" s="899"/>
      <c r="Q69" s="899"/>
      <c r="R69" s="899"/>
      <c r="S69" s="899"/>
      <c r="T69" s="899"/>
      <c r="U69" s="899"/>
      <c r="V69" s="899"/>
      <c r="W69" s="899"/>
      <c r="X69" s="899"/>
      <c r="Y69" s="899"/>
    </row>
    <row r="70" ht="18.0" customHeight="1">
      <c r="A70" s="899"/>
      <c r="B70" s="900"/>
      <c r="C70" s="899"/>
      <c r="D70" s="899"/>
      <c r="E70" s="899"/>
      <c r="F70" s="901"/>
      <c r="G70" s="901"/>
      <c r="H70" s="901"/>
      <c r="I70" s="901"/>
      <c r="J70" s="901"/>
      <c r="K70" s="901"/>
      <c r="L70" s="899"/>
      <c r="M70" s="899"/>
      <c r="N70" s="899"/>
      <c r="O70" s="899"/>
      <c r="P70" s="899"/>
      <c r="Q70" s="899"/>
      <c r="R70" s="899"/>
      <c r="S70" s="899"/>
      <c r="T70" s="899"/>
      <c r="U70" s="899"/>
      <c r="V70" s="899"/>
      <c r="W70" s="899"/>
      <c r="X70" s="899"/>
      <c r="Y70" s="899"/>
    </row>
    <row r="71" ht="18.0" customHeight="1">
      <c r="A71" s="899"/>
      <c r="B71" s="900"/>
      <c r="C71" s="899"/>
      <c r="D71" s="899"/>
      <c r="E71" s="899"/>
      <c r="F71" s="901"/>
      <c r="G71" s="901"/>
      <c r="H71" s="901"/>
      <c r="I71" s="901"/>
      <c r="J71" s="901"/>
      <c r="K71" s="901"/>
      <c r="L71" s="899"/>
      <c r="M71" s="899"/>
      <c r="N71" s="899"/>
      <c r="O71" s="899"/>
      <c r="P71" s="899"/>
      <c r="Q71" s="899"/>
      <c r="R71" s="899"/>
      <c r="S71" s="899"/>
      <c r="T71" s="899"/>
      <c r="U71" s="899"/>
      <c r="V71" s="899"/>
      <c r="W71" s="899"/>
      <c r="X71" s="899"/>
      <c r="Y71" s="899"/>
    </row>
    <row r="72" ht="18.0" customHeight="1">
      <c r="A72" s="899"/>
      <c r="B72" s="900"/>
      <c r="C72" s="899"/>
      <c r="D72" s="899"/>
      <c r="E72" s="899"/>
      <c r="F72" s="901"/>
      <c r="G72" s="901"/>
      <c r="H72" s="901"/>
      <c r="I72" s="901"/>
      <c r="J72" s="901"/>
      <c r="K72" s="901"/>
      <c r="L72" s="899"/>
      <c r="M72" s="899"/>
      <c r="N72" s="899"/>
      <c r="O72" s="899"/>
      <c r="P72" s="899"/>
      <c r="Q72" s="899"/>
      <c r="R72" s="899"/>
      <c r="S72" s="899"/>
      <c r="T72" s="899"/>
      <c r="U72" s="899"/>
      <c r="V72" s="899"/>
      <c r="W72" s="899"/>
      <c r="X72" s="899"/>
      <c r="Y72" s="899"/>
    </row>
    <row r="73" ht="18.0" customHeight="1">
      <c r="A73" s="899"/>
      <c r="B73" s="900"/>
      <c r="C73" s="899"/>
      <c r="D73" s="899"/>
      <c r="E73" s="899"/>
      <c r="F73" s="901"/>
      <c r="G73" s="901"/>
      <c r="H73" s="901"/>
      <c r="I73" s="901"/>
      <c r="J73" s="901"/>
      <c r="K73" s="901"/>
      <c r="L73" s="899"/>
      <c r="M73" s="899"/>
      <c r="N73" s="899"/>
      <c r="O73" s="899"/>
      <c r="P73" s="899"/>
      <c r="Q73" s="899"/>
      <c r="R73" s="899"/>
      <c r="S73" s="899"/>
      <c r="T73" s="899"/>
      <c r="U73" s="899"/>
      <c r="V73" s="899"/>
      <c r="W73" s="899"/>
      <c r="X73" s="899"/>
      <c r="Y73" s="899"/>
    </row>
    <row r="74" ht="18.0" customHeight="1">
      <c r="A74" s="899"/>
      <c r="B74" s="900"/>
      <c r="C74" s="899"/>
      <c r="D74" s="899"/>
      <c r="E74" s="899"/>
      <c r="F74" s="901"/>
      <c r="G74" s="901"/>
      <c r="H74" s="901"/>
      <c r="I74" s="901"/>
      <c r="J74" s="901"/>
      <c r="K74" s="901"/>
      <c r="L74" s="899"/>
      <c r="M74" s="899"/>
      <c r="N74" s="899"/>
      <c r="O74" s="899"/>
      <c r="P74" s="899"/>
      <c r="Q74" s="899"/>
      <c r="R74" s="899"/>
      <c r="S74" s="899"/>
      <c r="T74" s="899"/>
      <c r="U74" s="899"/>
      <c r="V74" s="899"/>
      <c r="W74" s="899"/>
      <c r="X74" s="899"/>
      <c r="Y74" s="899"/>
    </row>
    <row r="75" ht="18.0" customHeight="1">
      <c r="A75" s="899"/>
      <c r="B75" s="900"/>
      <c r="C75" s="899"/>
      <c r="D75" s="899"/>
      <c r="E75" s="899"/>
      <c r="F75" s="901"/>
      <c r="G75" s="901"/>
      <c r="H75" s="901"/>
      <c r="I75" s="901"/>
      <c r="J75" s="901"/>
      <c r="K75" s="901"/>
      <c r="L75" s="899"/>
      <c r="M75" s="899"/>
      <c r="N75" s="899"/>
      <c r="O75" s="899"/>
      <c r="P75" s="899"/>
      <c r="Q75" s="899"/>
      <c r="R75" s="899"/>
      <c r="S75" s="899"/>
      <c r="T75" s="899"/>
      <c r="U75" s="899"/>
      <c r="V75" s="899"/>
      <c r="W75" s="899"/>
      <c r="X75" s="899"/>
      <c r="Y75" s="899"/>
    </row>
    <row r="76" ht="18.0" customHeight="1">
      <c r="A76" s="899"/>
      <c r="B76" s="900"/>
      <c r="C76" s="899"/>
      <c r="D76" s="899"/>
      <c r="E76" s="899"/>
      <c r="F76" s="901"/>
      <c r="G76" s="901"/>
      <c r="H76" s="901"/>
      <c r="I76" s="901"/>
      <c r="J76" s="901"/>
      <c r="K76" s="901"/>
      <c r="L76" s="899"/>
      <c r="M76" s="899"/>
      <c r="N76" s="899"/>
      <c r="O76" s="899"/>
      <c r="P76" s="899"/>
      <c r="Q76" s="899"/>
      <c r="R76" s="899"/>
      <c r="S76" s="899"/>
      <c r="T76" s="899"/>
      <c r="U76" s="899"/>
      <c r="V76" s="899"/>
      <c r="W76" s="899"/>
      <c r="X76" s="899"/>
      <c r="Y76" s="899"/>
    </row>
    <row r="77" ht="18.0" customHeight="1">
      <c r="A77" s="899"/>
      <c r="B77" s="900"/>
      <c r="C77" s="899"/>
      <c r="D77" s="899"/>
      <c r="E77" s="899"/>
      <c r="F77" s="901"/>
      <c r="G77" s="901"/>
      <c r="H77" s="901"/>
      <c r="I77" s="901"/>
      <c r="J77" s="901"/>
      <c r="K77" s="901"/>
      <c r="L77" s="899"/>
      <c r="M77" s="899"/>
      <c r="N77" s="899"/>
      <c r="O77" s="899"/>
      <c r="P77" s="899"/>
      <c r="Q77" s="899"/>
      <c r="R77" s="899"/>
      <c r="S77" s="899"/>
      <c r="T77" s="899"/>
      <c r="U77" s="899"/>
      <c r="V77" s="899"/>
      <c r="W77" s="899"/>
      <c r="X77" s="899"/>
      <c r="Y77" s="899"/>
    </row>
    <row r="78" ht="18.0" customHeight="1">
      <c r="A78" s="899"/>
      <c r="B78" s="900"/>
      <c r="C78" s="899"/>
      <c r="D78" s="899"/>
      <c r="E78" s="899"/>
      <c r="F78" s="901"/>
      <c r="G78" s="901"/>
      <c r="H78" s="901"/>
      <c r="I78" s="901"/>
      <c r="J78" s="901"/>
      <c r="K78" s="901"/>
      <c r="L78" s="899"/>
      <c r="M78" s="899"/>
      <c r="N78" s="899"/>
      <c r="O78" s="899"/>
      <c r="P78" s="899"/>
      <c r="Q78" s="899"/>
      <c r="R78" s="899"/>
      <c r="S78" s="899"/>
      <c r="T78" s="899"/>
      <c r="U78" s="899"/>
      <c r="V78" s="899"/>
      <c r="W78" s="899"/>
      <c r="X78" s="899"/>
      <c r="Y78" s="899"/>
    </row>
    <row r="79" ht="18.0" customHeight="1">
      <c r="A79" s="899"/>
      <c r="B79" s="900"/>
      <c r="C79" s="899"/>
      <c r="D79" s="899"/>
      <c r="E79" s="899"/>
      <c r="F79" s="901"/>
      <c r="G79" s="901"/>
      <c r="H79" s="901"/>
      <c r="I79" s="901"/>
      <c r="J79" s="901"/>
      <c r="K79" s="901"/>
      <c r="L79" s="899"/>
      <c r="M79" s="899"/>
      <c r="N79" s="899"/>
      <c r="O79" s="899"/>
      <c r="P79" s="899"/>
      <c r="Q79" s="899"/>
      <c r="R79" s="899"/>
      <c r="S79" s="899"/>
      <c r="T79" s="899"/>
      <c r="U79" s="899"/>
      <c r="V79" s="899"/>
      <c r="W79" s="899"/>
      <c r="X79" s="899"/>
      <c r="Y79" s="899"/>
    </row>
    <row r="80" ht="18.0" customHeight="1">
      <c r="A80" s="899"/>
      <c r="B80" s="900"/>
      <c r="C80" s="899"/>
      <c r="D80" s="899"/>
      <c r="E80" s="899"/>
      <c r="F80" s="901"/>
      <c r="G80" s="901"/>
      <c r="H80" s="901"/>
      <c r="I80" s="901"/>
      <c r="J80" s="901"/>
      <c r="K80" s="901"/>
      <c r="L80" s="899"/>
      <c r="M80" s="899"/>
      <c r="N80" s="899"/>
      <c r="O80" s="899"/>
      <c r="P80" s="899"/>
      <c r="Q80" s="899"/>
      <c r="R80" s="899"/>
      <c r="S80" s="899"/>
      <c r="T80" s="899"/>
      <c r="U80" s="899"/>
      <c r="V80" s="899"/>
      <c r="W80" s="899"/>
      <c r="X80" s="899"/>
      <c r="Y80" s="899"/>
    </row>
    <row r="81" ht="18.0" customHeight="1">
      <c r="A81" s="899"/>
      <c r="B81" s="900"/>
      <c r="C81" s="899"/>
      <c r="D81" s="899"/>
      <c r="E81" s="899"/>
      <c r="F81" s="901"/>
      <c r="G81" s="901"/>
      <c r="H81" s="901"/>
      <c r="I81" s="901"/>
      <c r="J81" s="901"/>
      <c r="K81" s="901"/>
      <c r="L81" s="899"/>
      <c r="M81" s="899"/>
      <c r="N81" s="899"/>
      <c r="O81" s="899"/>
      <c r="P81" s="899"/>
      <c r="Q81" s="899"/>
      <c r="R81" s="899"/>
      <c r="S81" s="899"/>
      <c r="T81" s="899"/>
      <c r="U81" s="899"/>
      <c r="V81" s="899"/>
      <c r="W81" s="899"/>
      <c r="X81" s="899"/>
      <c r="Y81" s="899"/>
    </row>
    <row r="82" ht="18.0" customHeight="1">
      <c r="A82" s="899"/>
      <c r="B82" s="900"/>
      <c r="C82" s="899"/>
      <c r="D82" s="899"/>
      <c r="E82" s="899"/>
      <c r="F82" s="901"/>
      <c r="G82" s="901"/>
      <c r="H82" s="901"/>
      <c r="I82" s="901"/>
      <c r="J82" s="901"/>
      <c r="K82" s="901"/>
      <c r="L82" s="899"/>
      <c r="M82" s="899"/>
      <c r="N82" s="899"/>
      <c r="O82" s="899"/>
      <c r="P82" s="899"/>
      <c r="Q82" s="899"/>
      <c r="R82" s="899"/>
      <c r="S82" s="899"/>
      <c r="T82" s="899"/>
      <c r="U82" s="899"/>
      <c r="V82" s="899"/>
      <c r="W82" s="899"/>
      <c r="X82" s="899"/>
      <c r="Y82" s="899"/>
    </row>
    <row r="83" ht="18.0" customHeight="1">
      <c r="A83" s="899"/>
      <c r="B83" s="900"/>
      <c r="C83" s="899"/>
      <c r="D83" s="899"/>
      <c r="E83" s="899"/>
      <c r="F83" s="901"/>
      <c r="G83" s="901"/>
      <c r="H83" s="901"/>
      <c r="I83" s="901"/>
      <c r="J83" s="901"/>
      <c r="K83" s="901"/>
      <c r="L83" s="899"/>
      <c r="M83" s="899"/>
      <c r="N83" s="899"/>
      <c r="O83" s="899"/>
      <c r="P83" s="899"/>
      <c r="Q83" s="899"/>
      <c r="R83" s="899"/>
      <c r="S83" s="899"/>
      <c r="T83" s="899"/>
      <c r="U83" s="899"/>
      <c r="V83" s="899"/>
      <c r="W83" s="899"/>
      <c r="X83" s="899"/>
      <c r="Y83" s="899"/>
    </row>
    <row r="84" ht="18.0" customHeight="1">
      <c r="A84" s="899"/>
      <c r="B84" s="900"/>
      <c r="C84" s="899"/>
      <c r="D84" s="899"/>
      <c r="E84" s="899"/>
      <c r="F84" s="901"/>
      <c r="G84" s="901"/>
      <c r="H84" s="901"/>
      <c r="I84" s="901"/>
      <c r="J84" s="901"/>
      <c r="K84" s="901"/>
      <c r="L84" s="899"/>
      <c r="M84" s="899"/>
      <c r="N84" s="899"/>
      <c r="O84" s="899"/>
      <c r="P84" s="899"/>
      <c r="Q84" s="899"/>
      <c r="R84" s="899"/>
      <c r="S84" s="899"/>
      <c r="T84" s="899"/>
      <c r="U84" s="899"/>
      <c r="V84" s="899"/>
      <c r="W84" s="899"/>
      <c r="X84" s="899"/>
      <c r="Y84" s="899"/>
    </row>
    <row r="85" ht="18.0" customHeight="1">
      <c r="A85" s="899"/>
      <c r="B85" s="900"/>
      <c r="C85" s="899"/>
      <c r="D85" s="899"/>
      <c r="E85" s="899"/>
      <c r="F85" s="901"/>
      <c r="G85" s="901"/>
      <c r="H85" s="901"/>
      <c r="I85" s="901"/>
      <c r="J85" s="901"/>
      <c r="K85" s="901"/>
      <c r="L85" s="899"/>
      <c r="M85" s="899"/>
      <c r="N85" s="899"/>
      <c r="O85" s="899"/>
      <c r="P85" s="899"/>
      <c r="Q85" s="899"/>
      <c r="R85" s="899"/>
      <c r="S85" s="899"/>
      <c r="T85" s="899"/>
      <c r="U85" s="899"/>
      <c r="V85" s="899"/>
      <c r="W85" s="899"/>
      <c r="X85" s="899"/>
      <c r="Y85" s="899"/>
    </row>
    <row r="86" ht="18.0" customHeight="1">
      <c r="A86" s="899"/>
      <c r="B86" s="900"/>
      <c r="C86" s="899"/>
      <c r="D86" s="899"/>
      <c r="E86" s="899"/>
      <c r="F86" s="901"/>
      <c r="G86" s="901"/>
      <c r="H86" s="901"/>
      <c r="I86" s="901"/>
      <c r="J86" s="901"/>
      <c r="K86" s="901"/>
      <c r="L86" s="899"/>
      <c r="M86" s="899"/>
      <c r="N86" s="899"/>
      <c r="O86" s="899"/>
      <c r="P86" s="899"/>
      <c r="Q86" s="899"/>
      <c r="R86" s="899"/>
      <c r="S86" s="899"/>
      <c r="T86" s="899"/>
      <c r="U86" s="899"/>
      <c r="V86" s="899"/>
      <c r="W86" s="899"/>
      <c r="X86" s="899"/>
      <c r="Y86" s="899"/>
    </row>
    <row r="87" ht="18.0" customHeight="1">
      <c r="A87" s="899"/>
      <c r="B87" s="900"/>
      <c r="C87" s="899"/>
      <c r="D87" s="899"/>
      <c r="E87" s="899"/>
      <c r="F87" s="901"/>
      <c r="G87" s="901"/>
      <c r="H87" s="901"/>
      <c r="I87" s="901"/>
      <c r="J87" s="901"/>
      <c r="K87" s="901"/>
      <c r="L87" s="899"/>
      <c r="M87" s="899"/>
      <c r="N87" s="899"/>
      <c r="O87" s="899"/>
      <c r="P87" s="899"/>
      <c r="Q87" s="899"/>
      <c r="R87" s="899"/>
      <c r="S87" s="899"/>
      <c r="T87" s="899"/>
      <c r="U87" s="899"/>
      <c r="V87" s="899"/>
      <c r="W87" s="899"/>
      <c r="X87" s="899"/>
      <c r="Y87" s="899"/>
    </row>
    <row r="88" ht="18.0" customHeight="1">
      <c r="A88" s="899"/>
      <c r="B88" s="900"/>
      <c r="C88" s="899"/>
      <c r="D88" s="899"/>
      <c r="E88" s="899"/>
      <c r="F88" s="901"/>
      <c r="G88" s="901"/>
      <c r="H88" s="901"/>
      <c r="I88" s="901"/>
      <c r="J88" s="901"/>
      <c r="K88" s="901"/>
      <c r="L88" s="899"/>
      <c r="M88" s="899"/>
      <c r="N88" s="899"/>
      <c r="O88" s="899"/>
      <c r="P88" s="899"/>
      <c r="Q88" s="899"/>
      <c r="R88" s="899"/>
      <c r="S88" s="899"/>
      <c r="T88" s="899"/>
      <c r="U88" s="899"/>
      <c r="V88" s="899"/>
      <c r="W88" s="899"/>
      <c r="X88" s="899"/>
      <c r="Y88" s="899"/>
    </row>
    <row r="89" ht="18.0" customHeight="1">
      <c r="A89" s="899"/>
      <c r="B89" s="900"/>
      <c r="C89" s="899"/>
      <c r="D89" s="899"/>
      <c r="E89" s="899"/>
      <c r="F89" s="901"/>
      <c r="G89" s="901"/>
      <c r="H89" s="901"/>
      <c r="I89" s="901"/>
      <c r="J89" s="901"/>
      <c r="K89" s="901"/>
      <c r="L89" s="899"/>
      <c r="M89" s="899"/>
      <c r="N89" s="899"/>
      <c r="O89" s="899"/>
      <c r="P89" s="899"/>
      <c r="Q89" s="899"/>
      <c r="R89" s="899"/>
      <c r="S89" s="899"/>
      <c r="T89" s="899"/>
      <c r="U89" s="899"/>
      <c r="V89" s="899"/>
      <c r="W89" s="899"/>
      <c r="X89" s="899"/>
      <c r="Y89" s="899"/>
    </row>
    <row r="90" ht="18.0" customHeight="1">
      <c r="A90" s="899"/>
      <c r="B90" s="900"/>
      <c r="C90" s="899"/>
      <c r="D90" s="899"/>
      <c r="E90" s="899"/>
      <c r="F90" s="901"/>
      <c r="G90" s="901"/>
      <c r="H90" s="901"/>
      <c r="I90" s="901"/>
      <c r="J90" s="901"/>
      <c r="K90" s="901"/>
      <c r="L90" s="899"/>
      <c r="M90" s="899"/>
      <c r="N90" s="899"/>
      <c r="O90" s="899"/>
      <c r="P90" s="899"/>
      <c r="Q90" s="899"/>
      <c r="R90" s="899"/>
      <c r="S90" s="899"/>
      <c r="T90" s="899"/>
      <c r="U90" s="899"/>
      <c r="V90" s="899"/>
      <c r="W90" s="899"/>
      <c r="X90" s="899"/>
      <c r="Y90" s="899"/>
    </row>
    <row r="91" ht="18.0" customHeight="1">
      <c r="A91" s="899"/>
      <c r="B91" s="900"/>
      <c r="C91" s="899"/>
      <c r="D91" s="899"/>
      <c r="E91" s="899"/>
      <c r="F91" s="901"/>
      <c r="G91" s="901"/>
      <c r="H91" s="901"/>
      <c r="I91" s="901"/>
      <c r="J91" s="901"/>
      <c r="K91" s="901"/>
      <c r="L91" s="899"/>
      <c r="M91" s="899"/>
      <c r="N91" s="899"/>
      <c r="O91" s="899"/>
      <c r="P91" s="899"/>
      <c r="Q91" s="899"/>
      <c r="R91" s="899"/>
      <c r="S91" s="899"/>
      <c r="T91" s="899"/>
      <c r="U91" s="899"/>
      <c r="V91" s="899"/>
      <c r="W91" s="899"/>
      <c r="X91" s="899"/>
      <c r="Y91" s="899"/>
    </row>
    <row r="92" ht="18.0" customHeight="1">
      <c r="A92" s="899"/>
      <c r="B92" s="900"/>
      <c r="C92" s="899"/>
      <c r="D92" s="899"/>
      <c r="E92" s="899"/>
      <c r="F92" s="901"/>
      <c r="G92" s="901"/>
      <c r="H92" s="901"/>
      <c r="I92" s="901"/>
      <c r="J92" s="901"/>
      <c r="K92" s="901"/>
      <c r="L92" s="899"/>
      <c r="M92" s="899"/>
      <c r="N92" s="899"/>
      <c r="O92" s="899"/>
      <c r="P92" s="899"/>
      <c r="Q92" s="899"/>
      <c r="R92" s="899"/>
      <c r="S92" s="899"/>
      <c r="T92" s="899"/>
      <c r="U92" s="899"/>
      <c r="V92" s="899"/>
      <c r="W92" s="899"/>
      <c r="X92" s="899"/>
      <c r="Y92" s="899"/>
    </row>
    <row r="93" ht="18.0" customHeight="1">
      <c r="A93" s="899"/>
      <c r="B93" s="900"/>
      <c r="C93" s="899"/>
      <c r="D93" s="899"/>
      <c r="E93" s="899"/>
      <c r="F93" s="901"/>
      <c r="G93" s="901"/>
      <c r="H93" s="901"/>
      <c r="I93" s="901"/>
      <c r="J93" s="901"/>
      <c r="K93" s="901"/>
      <c r="L93" s="899"/>
      <c r="M93" s="899"/>
      <c r="N93" s="899"/>
      <c r="O93" s="899"/>
      <c r="P93" s="899"/>
      <c r="Q93" s="899"/>
      <c r="R93" s="899"/>
      <c r="S93" s="899"/>
      <c r="T93" s="899"/>
      <c r="U93" s="899"/>
      <c r="V93" s="899"/>
      <c r="W93" s="899"/>
      <c r="X93" s="899"/>
      <c r="Y93" s="899"/>
    </row>
    <row r="94" ht="18.0" customHeight="1">
      <c r="A94" s="899"/>
      <c r="B94" s="900"/>
      <c r="C94" s="899"/>
      <c r="D94" s="899"/>
      <c r="E94" s="899"/>
      <c r="F94" s="901"/>
      <c r="G94" s="901"/>
      <c r="H94" s="901"/>
      <c r="I94" s="901"/>
      <c r="J94" s="901"/>
      <c r="K94" s="901"/>
      <c r="L94" s="899"/>
      <c r="M94" s="899"/>
      <c r="N94" s="899"/>
      <c r="O94" s="899"/>
      <c r="P94" s="899"/>
      <c r="Q94" s="899"/>
      <c r="R94" s="899"/>
      <c r="S94" s="899"/>
      <c r="T94" s="899"/>
      <c r="U94" s="899"/>
      <c r="V94" s="899"/>
      <c r="W94" s="899"/>
      <c r="X94" s="899"/>
      <c r="Y94" s="899"/>
    </row>
    <row r="95" ht="18.0" customHeight="1">
      <c r="A95" s="899"/>
      <c r="B95" s="900"/>
      <c r="C95" s="899"/>
      <c r="D95" s="899"/>
      <c r="E95" s="899"/>
      <c r="F95" s="901"/>
      <c r="G95" s="901"/>
      <c r="H95" s="901"/>
      <c r="I95" s="901"/>
      <c r="J95" s="901"/>
      <c r="K95" s="901"/>
      <c r="L95" s="899"/>
      <c r="M95" s="899"/>
      <c r="N95" s="899"/>
      <c r="O95" s="899"/>
      <c r="P95" s="899"/>
      <c r="Q95" s="899"/>
      <c r="R95" s="899"/>
      <c r="S95" s="899"/>
      <c r="T95" s="899"/>
      <c r="U95" s="899"/>
      <c r="V95" s="899"/>
      <c r="W95" s="899"/>
      <c r="X95" s="899"/>
      <c r="Y95" s="899"/>
    </row>
    <row r="96" ht="18.0" customHeight="1">
      <c r="A96" s="899"/>
      <c r="B96" s="900"/>
      <c r="C96" s="899"/>
      <c r="D96" s="899"/>
      <c r="E96" s="899"/>
      <c r="F96" s="901"/>
      <c r="G96" s="901"/>
      <c r="H96" s="901"/>
      <c r="I96" s="901"/>
      <c r="J96" s="901"/>
      <c r="K96" s="901"/>
      <c r="L96" s="899"/>
      <c r="M96" s="899"/>
      <c r="N96" s="899"/>
      <c r="O96" s="899"/>
      <c r="P96" s="899"/>
      <c r="Q96" s="899"/>
      <c r="R96" s="899"/>
      <c r="S96" s="899"/>
      <c r="T96" s="899"/>
      <c r="U96" s="899"/>
      <c r="V96" s="899"/>
      <c r="W96" s="899"/>
      <c r="X96" s="899"/>
      <c r="Y96" s="899"/>
    </row>
    <row r="97" ht="18.0" customHeight="1">
      <c r="A97" s="899"/>
      <c r="B97" s="900"/>
      <c r="C97" s="899"/>
      <c r="D97" s="899"/>
      <c r="E97" s="899"/>
      <c r="F97" s="901"/>
      <c r="G97" s="901"/>
      <c r="H97" s="901"/>
      <c r="I97" s="901"/>
      <c r="J97" s="901"/>
      <c r="K97" s="901"/>
      <c r="L97" s="899"/>
      <c r="M97" s="899"/>
      <c r="N97" s="899"/>
      <c r="O97" s="899"/>
      <c r="P97" s="899"/>
      <c r="Q97" s="899"/>
      <c r="R97" s="899"/>
      <c r="S97" s="899"/>
      <c r="T97" s="899"/>
      <c r="U97" s="899"/>
      <c r="V97" s="899"/>
      <c r="W97" s="899"/>
      <c r="X97" s="899"/>
      <c r="Y97" s="899"/>
    </row>
    <row r="98" ht="18.0" customHeight="1">
      <c r="A98" s="899"/>
      <c r="B98" s="900"/>
      <c r="C98" s="899"/>
      <c r="D98" s="899"/>
      <c r="E98" s="899"/>
      <c r="F98" s="901"/>
      <c r="G98" s="901"/>
      <c r="H98" s="901"/>
      <c r="I98" s="901"/>
      <c r="J98" s="901"/>
      <c r="K98" s="901"/>
      <c r="L98" s="899"/>
      <c r="M98" s="899"/>
      <c r="N98" s="899"/>
      <c r="O98" s="899"/>
      <c r="P98" s="899"/>
      <c r="Q98" s="899"/>
      <c r="R98" s="899"/>
      <c r="S98" s="899"/>
      <c r="T98" s="899"/>
      <c r="U98" s="899"/>
      <c r="V98" s="899"/>
      <c r="W98" s="899"/>
      <c r="X98" s="899"/>
      <c r="Y98" s="899"/>
    </row>
    <row r="99" ht="18.0" customHeight="1">
      <c r="A99" s="899"/>
      <c r="B99" s="900"/>
      <c r="C99" s="899"/>
      <c r="D99" s="899"/>
      <c r="E99" s="899"/>
      <c r="F99" s="901"/>
      <c r="G99" s="901"/>
      <c r="H99" s="901"/>
      <c r="I99" s="901"/>
      <c r="J99" s="901"/>
      <c r="K99" s="901"/>
      <c r="L99" s="899"/>
      <c r="M99" s="899"/>
      <c r="N99" s="899"/>
      <c r="O99" s="899"/>
      <c r="P99" s="899"/>
      <c r="Q99" s="899"/>
      <c r="R99" s="899"/>
      <c r="S99" s="899"/>
      <c r="T99" s="899"/>
      <c r="U99" s="899"/>
      <c r="V99" s="899"/>
      <c r="W99" s="899"/>
      <c r="X99" s="899"/>
      <c r="Y99" s="899"/>
    </row>
    <row r="100" ht="18.0" customHeight="1">
      <c r="A100" s="899"/>
      <c r="B100" s="900"/>
      <c r="C100" s="899"/>
      <c r="D100" s="899"/>
      <c r="E100" s="899"/>
      <c r="F100" s="901"/>
      <c r="G100" s="901"/>
      <c r="H100" s="901"/>
      <c r="I100" s="901"/>
      <c r="J100" s="901"/>
      <c r="K100" s="901"/>
      <c r="L100" s="899"/>
      <c r="M100" s="899"/>
      <c r="N100" s="899"/>
      <c r="O100" s="899"/>
      <c r="P100" s="899"/>
      <c r="Q100" s="899"/>
      <c r="R100" s="899"/>
      <c r="S100" s="899"/>
      <c r="T100" s="899"/>
      <c r="U100" s="899"/>
      <c r="V100" s="899"/>
      <c r="W100" s="899"/>
      <c r="X100" s="899"/>
      <c r="Y100" s="899"/>
    </row>
    <row r="101" ht="18.0" customHeight="1">
      <c r="A101" s="899"/>
      <c r="B101" s="900"/>
      <c r="C101" s="899"/>
      <c r="D101" s="899"/>
      <c r="E101" s="899"/>
      <c r="F101" s="901"/>
      <c r="G101" s="901"/>
      <c r="H101" s="901"/>
      <c r="I101" s="901"/>
      <c r="J101" s="901"/>
      <c r="K101" s="901"/>
      <c r="L101" s="899"/>
      <c r="M101" s="899"/>
      <c r="N101" s="899"/>
      <c r="O101" s="899"/>
      <c r="P101" s="899"/>
      <c r="Q101" s="899"/>
      <c r="R101" s="899"/>
      <c r="S101" s="899"/>
      <c r="T101" s="899"/>
      <c r="U101" s="899"/>
      <c r="V101" s="899"/>
      <c r="W101" s="899"/>
      <c r="X101" s="899"/>
      <c r="Y101" s="899"/>
    </row>
    <row r="102" ht="18.0" customHeight="1">
      <c r="A102" s="899"/>
      <c r="B102" s="900"/>
      <c r="C102" s="899"/>
      <c r="D102" s="899"/>
      <c r="E102" s="899"/>
      <c r="F102" s="901"/>
      <c r="G102" s="901"/>
      <c r="H102" s="901"/>
      <c r="I102" s="901"/>
      <c r="J102" s="901"/>
      <c r="K102" s="901"/>
      <c r="L102" s="899"/>
      <c r="M102" s="899"/>
      <c r="N102" s="899"/>
      <c r="O102" s="899"/>
      <c r="P102" s="899"/>
      <c r="Q102" s="899"/>
      <c r="R102" s="899"/>
      <c r="S102" s="899"/>
      <c r="T102" s="899"/>
      <c r="U102" s="899"/>
      <c r="V102" s="899"/>
      <c r="W102" s="899"/>
      <c r="X102" s="899"/>
      <c r="Y102" s="899"/>
    </row>
    <row r="103" ht="18.0" customHeight="1">
      <c r="A103" s="899"/>
      <c r="B103" s="900"/>
      <c r="C103" s="899"/>
      <c r="D103" s="899"/>
      <c r="E103" s="899"/>
      <c r="F103" s="901"/>
      <c r="G103" s="901"/>
      <c r="H103" s="901"/>
      <c r="I103" s="901"/>
      <c r="J103" s="901"/>
      <c r="K103" s="901"/>
      <c r="L103" s="899"/>
      <c r="M103" s="899"/>
      <c r="N103" s="899"/>
      <c r="O103" s="899"/>
      <c r="P103" s="899"/>
      <c r="Q103" s="899"/>
      <c r="R103" s="899"/>
      <c r="S103" s="899"/>
      <c r="T103" s="899"/>
      <c r="U103" s="899"/>
      <c r="V103" s="899"/>
      <c r="W103" s="899"/>
      <c r="X103" s="899"/>
      <c r="Y103" s="899"/>
    </row>
    <row r="104" ht="18.0" customHeight="1">
      <c r="A104" s="899"/>
      <c r="B104" s="900"/>
      <c r="C104" s="899"/>
      <c r="D104" s="899"/>
      <c r="E104" s="899"/>
      <c r="F104" s="901"/>
      <c r="G104" s="901"/>
      <c r="H104" s="901"/>
      <c r="I104" s="901"/>
      <c r="J104" s="901"/>
      <c r="K104" s="901"/>
      <c r="L104" s="899"/>
      <c r="M104" s="899"/>
      <c r="N104" s="899"/>
      <c r="O104" s="899"/>
      <c r="P104" s="899"/>
      <c r="Q104" s="899"/>
      <c r="R104" s="899"/>
      <c r="S104" s="899"/>
      <c r="T104" s="899"/>
      <c r="U104" s="899"/>
      <c r="V104" s="899"/>
      <c r="W104" s="899"/>
      <c r="X104" s="899"/>
      <c r="Y104" s="899"/>
    </row>
    <row r="105" ht="18.0" customHeight="1">
      <c r="A105" s="899"/>
      <c r="B105" s="900"/>
      <c r="C105" s="899"/>
      <c r="D105" s="899"/>
      <c r="E105" s="899"/>
      <c r="F105" s="901"/>
      <c r="G105" s="901"/>
      <c r="H105" s="901"/>
      <c r="I105" s="901"/>
      <c r="J105" s="901"/>
      <c r="K105" s="901"/>
      <c r="L105" s="899"/>
      <c r="M105" s="899"/>
      <c r="N105" s="899"/>
      <c r="O105" s="899"/>
      <c r="P105" s="899"/>
      <c r="Q105" s="899"/>
      <c r="R105" s="899"/>
      <c r="S105" s="899"/>
      <c r="T105" s="899"/>
      <c r="U105" s="899"/>
      <c r="V105" s="899"/>
      <c r="W105" s="899"/>
      <c r="X105" s="899"/>
      <c r="Y105" s="899"/>
    </row>
    <row r="106" ht="18.0" customHeight="1">
      <c r="A106" s="899"/>
      <c r="B106" s="900"/>
      <c r="C106" s="899"/>
      <c r="D106" s="899"/>
      <c r="E106" s="899"/>
      <c r="F106" s="901"/>
      <c r="G106" s="901"/>
      <c r="H106" s="901"/>
      <c r="I106" s="901"/>
      <c r="J106" s="901"/>
      <c r="K106" s="901"/>
      <c r="L106" s="899"/>
      <c r="M106" s="899"/>
      <c r="N106" s="899"/>
      <c r="O106" s="899"/>
      <c r="P106" s="899"/>
      <c r="Q106" s="899"/>
      <c r="R106" s="899"/>
      <c r="S106" s="899"/>
      <c r="T106" s="899"/>
      <c r="U106" s="899"/>
      <c r="V106" s="899"/>
      <c r="W106" s="899"/>
      <c r="X106" s="899"/>
      <c r="Y106" s="899"/>
    </row>
    <row r="107" ht="18.0" customHeight="1">
      <c r="A107" s="899"/>
      <c r="B107" s="900"/>
      <c r="C107" s="899"/>
      <c r="D107" s="899"/>
      <c r="E107" s="899"/>
      <c r="F107" s="901"/>
      <c r="G107" s="901"/>
      <c r="H107" s="901"/>
      <c r="I107" s="901"/>
      <c r="J107" s="901"/>
      <c r="K107" s="901"/>
      <c r="L107" s="899"/>
      <c r="M107" s="899"/>
      <c r="N107" s="899"/>
      <c r="O107" s="899"/>
      <c r="P107" s="899"/>
      <c r="Q107" s="899"/>
      <c r="R107" s="899"/>
      <c r="S107" s="899"/>
      <c r="T107" s="899"/>
      <c r="U107" s="899"/>
      <c r="V107" s="899"/>
      <c r="W107" s="899"/>
      <c r="X107" s="899"/>
      <c r="Y107" s="899"/>
    </row>
    <row r="108" ht="18.0" customHeight="1">
      <c r="A108" s="899"/>
      <c r="B108" s="900"/>
      <c r="C108" s="899"/>
      <c r="D108" s="899"/>
      <c r="E108" s="899"/>
      <c r="F108" s="901"/>
      <c r="G108" s="901"/>
      <c r="H108" s="901"/>
      <c r="I108" s="901"/>
      <c r="J108" s="901"/>
      <c r="K108" s="901"/>
      <c r="L108" s="899"/>
      <c r="M108" s="899"/>
      <c r="N108" s="899"/>
      <c r="O108" s="899"/>
      <c r="P108" s="899"/>
      <c r="Q108" s="899"/>
      <c r="R108" s="899"/>
      <c r="S108" s="899"/>
      <c r="T108" s="899"/>
      <c r="U108" s="899"/>
      <c r="V108" s="899"/>
      <c r="W108" s="899"/>
      <c r="X108" s="899"/>
      <c r="Y108" s="899"/>
    </row>
    <row r="109" ht="18.0" customHeight="1">
      <c r="A109" s="899"/>
      <c r="B109" s="900"/>
      <c r="C109" s="899"/>
      <c r="D109" s="899"/>
      <c r="E109" s="899"/>
      <c r="F109" s="901"/>
      <c r="G109" s="901"/>
      <c r="H109" s="901"/>
      <c r="I109" s="901"/>
      <c r="J109" s="901"/>
      <c r="K109" s="901"/>
      <c r="L109" s="899"/>
      <c r="M109" s="899"/>
      <c r="N109" s="899"/>
      <c r="O109" s="899"/>
      <c r="P109" s="899"/>
      <c r="Q109" s="899"/>
      <c r="R109" s="899"/>
      <c r="S109" s="899"/>
      <c r="T109" s="899"/>
      <c r="U109" s="899"/>
      <c r="V109" s="899"/>
      <c r="W109" s="899"/>
      <c r="X109" s="899"/>
      <c r="Y109" s="899"/>
    </row>
    <row r="110" ht="18.0" customHeight="1">
      <c r="A110" s="899"/>
      <c r="B110" s="900"/>
      <c r="C110" s="899"/>
      <c r="D110" s="899"/>
      <c r="E110" s="899"/>
      <c r="F110" s="901"/>
      <c r="G110" s="901"/>
      <c r="H110" s="901"/>
      <c r="I110" s="901"/>
      <c r="J110" s="901"/>
      <c r="K110" s="901"/>
      <c r="L110" s="899"/>
      <c r="M110" s="899"/>
      <c r="N110" s="899"/>
      <c r="O110" s="899"/>
      <c r="P110" s="899"/>
      <c r="Q110" s="899"/>
      <c r="R110" s="899"/>
      <c r="S110" s="899"/>
      <c r="T110" s="899"/>
      <c r="U110" s="899"/>
      <c r="V110" s="899"/>
      <c r="W110" s="899"/>
      <c r="X110" s="899"/>
      <c r="Y110" s="899"/>
    </row>
    <row r="111" ht="18.0" customHeight="1">
      <c r="A111" s="899"/>
      <c r="B111" s="900"/>
      <c r="C111" s="899"/>
      <c r="D111" s="899"/>
      <c r="E111" s="899"/>
      <c r="F111" s="901"/>
      <c r="G111" s="901"/>
      <c r="H111" s="901"/>
      <c r="I111" s="901"/>
      <c r="J111" s="901"/>
      <c r="K111" s="901"/>
      <c r="L111" s="899"/>
      <c r="M111" s="899"/>
      <c r="N111" s="899"/>
      <c r="O111" s="899"/>
      <c r="P111" s="899"/>
      <c r="Q111" s="899"/>
      <c r="R111" s="899"/>
      <c r="S111" s="899"/>
      <c r="T111" s="899"/>
      <c r="U111" s="899"/>
      <c r="V111" s="899"/>
      <c r="W111" s="899"/>
      <c r="X111" s="899"/>
      <c r="Y111" s="899"/>
    </row>
    <row r="112" ht="18.0" customHeight="1">
      <c r="A112" s="899"/>
      <c r="B112" s="900"/>
      <c r="C112" s="899"/>
      <c r="D112" s="899"/>
      <c r="E112" s="899"/>
      <c r="F112" s="901"/>
      <c r="G112" s="901"/>
      <c r="H112" s="901"/>
      <c r="I112" s="901"/>
      <c r="J112" s="901"/>
      <c r="K112" s="901"/>
      <c r="L112" s="899"/>
      <c r="M112" s="899"/>
      <c r="N112" s="899"/>
      <c r="O112" s="899"/>
      <c r="P112" s="899"/>
      <c r="Q112" s="899"/>
      <c r="R112" s="899"/>
      <c r="S112" s="899"/>
      <c r="T112" s="899"/>
      <c r="U112" s="899"/>
      <c r="V112" s="899"/>
      <c r="W112" s="899"/>
      <c r="X112" s="899"/>
      <c r="Y112" s="899"/>
    </row>
    <row r="113" ht="18.0" customHeight="1">
      <c r="A113" s="899"/>
      <c r="B113" s="900"/>
      <c r="C113" s="899"/>
      <c r="D113" s="899"/>
      <c r="E113" s="899"/>
      <c r="F113" s="901"/>
      <c r="G113" s="901"/>
      <c r="H113" s="901"/>
      <c r="I113" s="901"/>
      <c r="J113" s="901"/>
      <c r="K113" s="901"/>
      <c r="L113" s="899"/>
      <c r="M113" s="899"/>
      <c r="N113" s="899"/>
      <c r="O113" s="899"/>
      <c r="P113" s="899"/>
      <c r="Q113" s="899"/>
      <c r="R113" s="899"/>
      <c r="S113" s="899"/>
      <c r="T113" s="899"/>
      <c r="U113" s="899"/>
      <c r="V113" s="899"/>
      <c r="W113" s="899"/>
      <c r="X113" s="899"/>
      <c r="Y113" s="899"/>
    </row>
    <row r="114" ht="18.0" customHeight="1">
      <c r="A114" s="899"/>
      <c r="B114" s="900"/>
      <c r="C114" s="899"/>
      <c r="D114" s="899"/>
      <c r="E114" s="899"/>
      <c r="F114" s="901"/>
      <c r="G114" s="901"/>
      <c r="H114" s="901"/>
      <c r="I114" s="901"/>
      <c r="J114" s="901"/>
      <c r="K114" s="901"/>
      <c r="L114" s="899"/>
      <c r="M114" s="899"/>
      <c r="N114" s="899"/>
      <c r="O114" s="899"/>
      <c r="P114" s="899"/>
      <c r="Q114" s="899"/>
      <c r="R114" s="899"/>
      <c r="S114" s="899"/>
      <c r="T114" s="899"/>
      <c r="U114" s="899"/>
      <c r="V114" s="899"/>
      <c r="W114" s="899"/>
      <c r="X114" s="899"/>
      <c r="Y114" s="899"/>
    </row>
    <row r="115" ht="18.0" customHeight="1">
      <c r="A115" s="899"/>
      <c r="B115" s="900"/>
      <c r="C115" s="899"/>
      <c r="D115" s="899"/>
      <c r="E115" s="899"/>
      <c r="F115" s="901"/>
      <c r="G115" s="901"/>
      <c r="H115" s="901"/>
      <c r="I115" s="901"/>
      <c r="J115" s="901"/>
      <c r="K115" s="901"/>
      <c r="L115" s="899"/>
      <c r="M115" s="899"/>
      <c r="N115" s="899"/>
      <c r="O115" s="899"/>
      <c r="P115" s="899"/>
      <c r="Q115" s="899"/>
      <c r="R115" s="899"/>
      <c r="S115" s="899"/>
      <c r="T115" s="899"/>
      <c r="U115" s="899"/>
      <c r="V115" s="899"/>
      <c r="W115" s="899"/>
      <c r="X115" s="899"/>
      <c r="Y115" s="899"/>
    </row>
    <row r="116" ht="18.0" customHeight="1">
      <c r="A116" s="899"/>
      <c r="B116" s="900"/>
      <c r="C116" s="899"/>
      <c r="D116" s="899"/>
      <c r="E116" s="899"/>
      <c r="F116" s="901"/>
      <c r="G116" s="901"/>
      <c r="H116" s="901"/>
      <c r="I116" s="901"/>
      <c r="J116" s="901"/>
      <c r="K116" s="901"/>
      <c r="L116" s="899"/>
      <c r="M116" s="899"/>
      <c r="N116" s="899"/>
      <c r="O116" s="899"/>
      <c r="P116" s="899"/>
      <c r="Q116" s="899"/>
      <c r="R116" s="899"/>
      <c r="S116" s="899"/>
      <c r="T116" s="899"/>
      <c r="U116" s="899"/>
      <c r="V116" s="899"/>
      <c r="W116" s="899"/>
      <c r="X116" s="899"/>
      <c r="Y116" s="899"/>
    </row>
    <row r="117" ht="18.0" customHeight="1">
      <c r="A117" s="899"/>
      <c r="B117" s="900"/>
      <c r="C117" s="899"/>
      <c r="D117" s="899"/>
      <c r="E117" s="899"/>
      <c r="F117" s="901"/>
      <c r="G117" s="901"/>
      <c r="H117" s="901"/>
      <c r="I117" s="901"/>
      <c r="J117" s="901"/>
      <c r="K117" s="901"/>
      <c r="L117" s="899"/>
      <c r="M117" s="899"/>
      <c r="N117" s="899"/>
      <c r="O117" s="899"/>
      <c r="P117" s="899"/>
      <c r="Q117" s="899"/>
      <c r="R117" s="899"/>
      <c r="S117" s="899"/>
      <c r="T117" s="899"/>
      <c r="U117" s="899"/>
      <c r="V117" s="899"/>
      <c r="W117" s="899"/>
      <c r="X117" s="899"/>
      <c r="Y117" s="899"/>
    </row>
    <row r="118" ht="18.0" customHeight="1">
      <c r="A118" s="899"/>
      <c r="B118" s="900"/>
      <c r="C118" s="899"/>
      <c r="D118" s="899"/>
      <c r="E118" s="899"/>
      <c r="F118" s="901"/>
      <c r="G118" s="901"/>
      <c r="H118" s="901"/>
      <c r="I118" s="901"/>
      <c r="J118" s="901"/>
      <c r="K118" s="901"/>
      <c r="L118" s="899"/>
      <c r="M118" s="899"/>
      <c r="N118" s="899"/>
      <c r="O118" s="899"/>
      <c r="P118" s="899"/>
      <c r="Q118" s="899"/>
      <c r="R118" s="899"/>
      <c r="S118" s="899"/>
      <c r="T118" s="899"/>
      <c r="U118" s="899"/>
      <c r="V118" s="899"/>
      <c r="W118" s="899"/>
      <c r="X118" s="899"/>
      <c r="Y118" s="899"/>
    </row>
    <row r="119" ht="18.0" customHeight="1">
      <c r="A119" s="899"/>
      <c r="B119" s="900"/>
      <c r="C119" s="899"/>
      <c r="D119" s="899"/>
      <c r="E119" s="899"/>
      <c r="F119" s="901"/>
      <c r="G119" s="901"/>
      <c r="H119" s="901"/>
      <c r="I119" s="901"/>
      <c r="J119" s="901"/>
      <c r="K119" s="901"/>
      <c r="L119" s="899"/>
      <c r="M119" s="899"/>
      <c r="N119" s="899"/>
      <c r="O119" s="899"/>
      <c r="P119" s="899"/>
      <c r="Q119" s="899"/>
      <c r="R119" s="899"/>
      <c r="S119" s="899"/>
      <c r="T119" s="899"/>
      <c r="U119" s="899"/>
      <c r="V119" s="899"/>
      <c r="W119" s="899"/>
      <c r="X119" s="899"/>
      <c r="Y119" s="899"/>
    </row>
    <row r="120" ht="18.0" customHeight="1">
      <c r="A120" s="899"/>
      <c r="B120" s="900"/>
      <c r="C120" s="899"/>
      <c r="D120" s="899"/>
      <c r="E120" s="899"/>
      <c r="F120" s="901"/>
      <c r="G120" s="901"/>
      <c r="H120" s="901"/>
      <c r="I120" s="901"/>
      <c r="J120" s="901"/>
      <c r="K120" s="901"/>
      <c r="L120" s="899"/>
      <c r="M120" s="899"/>
      <c r="N120" s="899"/>
      <c r="O120" s="899"/>
      <c r="P120" s="899"/>
      <c r="Q120" s="899"/>
      <c r="R120" s="899"/>
      <c r="S120" s="899"/>
      <c r="T120" s="899"/>
      <c r="U120" s="899"/>
      <c r="V120" s="899"/>
      <c r="W120" s="899"/>
      <c r="X120" s="899"/>
      <c r="Y120" s="899"/>
    </row>
    <row r="121" ht="18.0" customHeight="1">
      <c r="A121" s="899"/>
      <c r="B121" s="900"/>
      <c r="C121" s="899"/>
      <c r="D121" s="899"/>
      <c r="E121" s="899"/>
      <c r="F121" s="901"/>
      <c r="G121" s="901"/>
      <c r="H121" s="901"/>
      <c r="I121" s="901"/>
      <c r="J121" s="901"/>
      <c r="K121" s="901"/>
      <c r="L121" s="899"/>
      <c r="M121" s="899"/>
      <c r="N121" s="899"/>
      <c r="O121" s="899"/>
      <c r="P121" s="899"/>
      <c r="Q121" s="899"/>
      <c r="R121" s="899"/>
      <c r="S121" s="899"/>
      <c r="T121" s="899"/>
      <c r="U121" s="899"/>
      <c r="V121" s="899"/>
      <c r="W121" s="899"/>
      <c r="X121" s="899"/>
      <c r="Y121" s="899"/>
    </row>
    <row r="122" ht="18.0" customHeight="1">
      <c r="A122" s="899"/>
      <c r="B122" s="900"/>
      <c r="C122" s="899"/>
      <c r="D122" s="899"/>
      <c r="E122" s="899"/>
      <c r="F122" s="901"/>
      <c r="G122" s="901"/>
      <c r="H122" s="901"/>
      <c r="I122" s="901"/>
      <c r="J122" s="901"/>
      <c r="K122" s="901"/>
      <c r="L122" s="899"/>
      <c r="M122" s="899"/>
      <c r="N122" s="899"/>
      <c r="O122" s="899"/>
      <c r="P122" s="899"/>
      <c r="Q122" s="899"/>
      <c r="R122" s="899"/>
      <c r="S122" s="899"/>
      <c r="T122" s="899"/>
      <c r="U122" s="899"/>
      <c r="V122" s="899"/>
      <c r="W122" s="899"/>
      <c r="X122" s="899"/>
      <c r="Y122" s="899"/>
    </row>
    <row r="123" ht="18.0" customHeight="1">
      <c r="A123" s="899"/>
      <c r="B123" s="900"/>
      <c r="C123" s="899"/>
      <c r="D123" s="899"/>
      <c r="E123" s="899"/>
      <c r="F123" s="901"/>
      <c r="G123" s="901"/>
      <c r="H123" s="901"/>
      <c r="I123" s="901"/>
      <c r="J123" s="901"/>
      <c r="K123" s="901"/>
      <c r="L123" s="899"/>
      <c r="M123" s="899"/>
      <c r="N123" s="899"/>
      <c r="O123" s="899"/>
      <c r="P123" s="899"/>
      <c r="Q123" s="899"/>
      <c r="R123" s="899"/>
      <c r="S123" s="899"/>
      <c r="T123" s="899"/>
      <c r="U123" s="899"/>
      <c r="V123" s="899"/>
      <c r="W123" s="899"/>
      <c r="X123" s="899"/>
      <c r="Y123" s="899"/>
    </row>
    <row r="124" ht="18.0" customHeight="1">
      <c r="A124" s="899"/>
      <c r="B124" s="900"/>
      <c r="C124" s="899"/>
      <c r="D124" s="899"/>
      <c r="E124" s="899"/>
      <c r="F124" s="901"/>
      <c r="G124" s="901"/>
      <c r="H124" s="901"/>
      <c r="I124" s="901"/>
      <c r="J124" s="901"/>
      <c r="K124" s="901"/>
      <c r="L124" s="899"/>
      <c r="M124" s="899"/>
      <c r="N124" s="899"/>
      <c r="O124" s="899"/>
      <c r="P124" s="899"/>
      <c r="Q124" s="899"/>
      <c r="R124" s="899"/>
      <c r="S124" s="899"/>
      <c r="T124" s="899"/>
      <c r="U124" s="899"/>
      <c r="V124" s="899"/>
      <c r="W124" s="899"/>
      <c r="X124" s="899"/>
      <c r="Y124" s="899"/>
    </row>
    <row r="125" ht="18.0" customHeight="1">
      <c r="A125" s="899"/>
      <c r="B125" s="900"/>
      <c r="C125" s="899"/>
      <c r="D125" s="899"/>
      <c r="E125" s="899"/>
      <c r="F125" s="901"/>
      <c r="G125" s="901"/>
      <c r="H125" s="901"/>
      <c r="I125" s="901"/>
      <c r="J125" s="901"/>
      <c r="K125" s="901"/>
      <c r="L125" s="899"/>
      <c r="M125" s="899"/>
      <c r="N125" s="899"/>
      <c r="O125" s="899"/>
      <c r="P125" s="899"/>
      <c r="Q125" s="899"/>
      <c r="R125" s="899"/>
      <c r="S125" s="899"/>
      <c r="T125" s="899"/>
      <c r="U125" s="899"/>
      <c r="V125" s="899"/>
      <c r="W125" s="899"/>
      <c r="X125" s="899"/>
      <c r="Y125" s="899"/>
    </row>
    <row r="126" ht="18.0" customHeight="1">
      <c r="A126" s="899"/>
      <c r="B126" s="900"/>
      <c r="C126" s="899"/>
      <c r="D126" s="899"/>
      <c r="E126" s="899"/>
      <c r="F126" s="901"/>
      <c r="G126" s="901"/>
      <c r="H126" s="901"/>
      <c r="I126" s="901"/>
      <c r="J126" s="901"/>
      <c r="K126" s="901"/>
      <c r="L126" s="899"/>
      <c r="M126" s="899"/>
      <c r="N126" s="899"/>
      <c r="O126" s="899"/>
      <c r="P126" s="899"/>
      <c r="Q126" s="899"/>
      <c r="R126" s="899"/>
      <c r="S126" s="899"/>
      <c r="T126" s="899"/>
      <c r="U126" s="899"/>
      <c r="V126" s="899"/>
      <c r="W126" s="899"/>
      <c r="X126" s="899"/>
      <c r="Y126" s="899"/>
    </row>
    <row r="127" ht="18.0" customHeight="1">
      <c r="A127" s="899"/>
      <c r="B127" s="900"/>
      <c r="C127" s="899"/>
      <c r="D127" s="899"/>
      <c r="E127" s="899"/>
      <c r="F127" s="901"/>
      <c r="G127" s="901"/>
      <c r="H127" s="901"/>
      <c r="I127" s="901"/>
      <c r="J127" s="901"/>
      <c r="K127" s="901"/>
      <c r="L127" s="899"/>
      <c r="M127" s="899"/>
      <c r="N127" s="899"/>
      <c r="O127" s="899"/>
      <c r="P127" s="899"/>
      <c r="Q127" s="899"/>
      <c r="R127" s="899"/>
      <c r="S127" s="899"/>
      <c r="T127" s="899"/>
      <c r="U127" s="899"/>
      <c r="V127" s="899"/>
      <c r="W127" s="899"/>
      <c r="X127" s="899"/>
      <c r="Y127" s="899"/>
    </row>
    <row r="128" ht="18.0" customHeight="1">
      <c r="A128" s="899"/>
      <c r="B128" s="900"/>
      <c r="C128" s="899"/>
      <c r="D128" s="899"/>
      <c r="E128" s="899"/>
      <c r="F128" s="901"/>
      <c r="G128" s="901"/>
      <c r="H128" s="901"/>
      <c r="I128" s="901"/>
      <c r="J128" s="901"/>
      <c r="K128" s="901"/>
      <c r="L128" s="899"/>
      <c r="M128" s="899"/>
      <c r="N128" s="899"/>
      <c r="O128" s="899"/>
      <c r="P128" s="899"/>
      <c r="Q128" s="899"/>
      <c r="R128" s="899"/>
      <c r="S128" s="899"/>
      <c r="T128" s="899"/>
      <c r="U128" s="899"/>
      <c r="V128" s="899"/>
      <c r="W128" s="899"/>
      <c r="X128" s="899"/>
      <c r="Y128" s="899"/>
    </row>
    <row r="129" ht="18.0" customHeight="1">
      <c r="A129" s="899"/>
      <c r="B129" s="900"/>
      <c r="C129" s="899"/>
      <c r="D129" s="899"/>
      <c r="E129" s="899"/>
      <c r="F129" s="901"/>
      <c r="G129" s="901"/>
      <c r="H129" s="901"/>
      <c r="I129" s="901"/>
      <c r="J129" s="901"/>
      <c r="K129" s="901"/>
      <c r="L129" s="899"/>
      <c r="M129" s="899"/>
      <c r="N129" s="899"/>
      <c r="O129" s="899"/>
      <c r="P129" s="899"/>
      <c r="Q129" s="899"/>
      <c r="R129" s="899"/>
      <c r="S129" s="899"/>
      <c r="T129" s="899"/>
      <c r="U129" s="899"/>
      <c r="V129" s="899"/>
      <c r="W129" s="899"/>
      <c r="X129" s="899"/>
      <c r="Y129" s="899"/>
    </row>
    <row r="130" ht="18.0" customHeight="1">
      <c r="A130" s="899"/>
      <c r="B130" s="900"/>
      <c r="C130" s="899"/>
      <c r="D130" s="899"/>
      <c r="E130" s="899"/>
      <c r="F130" s="901"/>
      <c r="G130" s="901"/>
      <c r="H130" s="901"/>
      <c r="I130" s="901"/>
      <c r="J130" s="901"/>
      <c r="K130" s="901"/>
      <c r="L130" s="899"/>
      <c r="M130" s="899"/>
      <c r="N130" s="899"/>
      <c r="O130" s="899"/>
      <c r="P130" s="899"/>
      <c r="Q130" s="899"/>
      <c r="R130" s="899"/>
      <c r="S130" s="899"/>
      <c r="T130" s="899"/>
      <c r="U130" s="899"/>
      <c r="V130" s="899"/>
      <c r="W130" s="899"/>
      <c r="X130" s="899"/>
      <c r="Y130" s="899"/>
    </row>
    <row r="131" ht="18.0" customHeight="1">
      <c r="A131" s="899"/>
      <c r="B131" s="900"/>
      <c r="C131" s="899"/>
      <c r="D131" s="899"/>
      <c r="E131" s="899"/>
      <c r="F131" s="901"/>
      <c r="G131" s="901"/>
      <c r="H131" s="901"/>
      <c r="I131" s="901"/>
      <c r="J131" s="901"/>
      <c r="K131" s="901"/>
      <c r="L131" s="899"/>
      <c r="M131" s="899"/>
      <c r="N131" s="899"/>
      <c r="O131" s="899"/>
      <c r="P131" s="899"/>
      <c r="Q131" s="899"/>
      <c r="R131" s="899"/>
      <c r="S131" s="899"/>
      <c r="T131" s="899"/>
      <c r="U131" s="899"/>
      <c r="V131" s="899"/>
      <c r="W131" s="899"/>
      <c r="X131" s="899"/>
      <c r="Y131" s="899"/>
    </row>
    <row r="132" ht="18.0" customHeight="1">
      <c r="A132" s="899"/>
      <c r="B132" s="900"/>
      <c r="C132" s="899"/>
      <c r="D132" s="899"/>
      <c r="E132" s="899"/>
      <c r="F132" s="901"/>
      <c r="G132" s="901"/>
      <c r="H132" s="901"/>
      <c r="I132" s="901"/>
      <c r="J132" s="901"/>
      <c r="K132" s="901"/>
      <c r="L132" s="899"/>
      <c r="M132" s="899"/>
      <c r="N132" s="899"/>
      <c r="O132" s="899"/>
      <c r="P132" s="899"/>
      <c r="Q132" s="899"/>
      <c r="R132" s="899"/>
      <c r="S132" s="899"/>
      <c r="T132" s="899"/>
      <c r="U132" s="899"/>
      <c r="V132" s="899"/>
      <c r="W132" s="899"/>
      <c r="X132" s="899"/>
      <c r="Y132" s="899"/>
    </row>
    <row r="133" ht="18.0" customHeight="1">
      <c r="A133" s="899"/>
      <c r="B133" s="900"/>
      <c r="C133" s="899"/>
      <c r="D133" s="899"/>
      <c r="E133" s="899"/>
      <c r="F133" s="901"/>
      <c r="G133" s="901"/>
      <c r="H133" s="901"/>
      <c r="I133" s="901"/>
      <c r="J133" s="901"/>
      <c r="K133" s="901"/>
      <c r="L133" s="899"/>
      <c r="M133" s="899"/>
      <c r="N133" s="899"/>
      <c r="O133" s="899"/>
      <c r="P133" s="899"/>
      <c r="Q133" s="899"/>
      <c r="R133" s="899"/>
      <c r="S133" s="899"/>
      <c r="T133" s="899"/>
      <c r="U133" s="899"/>
      <c r="V133" s="899"/>
      <c r="W133" s="899"/>
      <c r="X133" s="899"/>
      <c r="Y133" s="899"/>
    </row>
    <row r="134" ht="18.0" customHeight="1">
      <c r="A134" s="899"/>
      <c r="B134" s="900"/>
      <c r="C134" s="899"/>
      <c r="D134" s="899"/>
      <c r="E134" s="899"/>
      <c r="F134" s="901"/>
      <c r="G134" s="901"/>
      <c r="H134" s="901"/>
      <c r="I134" s="901"/>
      <c r="J134" s="901"/>
      <c r="K134" s="901"/>
      <c r="L134" s="899"/>
      <c r="M134" s="899"/>
      <c r="N134" s="899"/>
      <c r="O134" s="899"/>
      <c r="P134" s="899"/>
      <c r="Q134" s="899"/>
      <c r="R134" s="899"/>
      <c r="S134" s="899"/>
      <c r="T134" s="899"/>
      <c r="U134" s="899"/>
      <c r="V134" s="899"/>
      <c r="W134" s="899"/>
      <c r="X134" s="899"/>
      <c r="Y134" s="899"/>
    </row>
    <row r="135" ht="18.0" customHeight="1">
      <c r="A135" s="899"/>
      <c r="B135" s="900"/>
      <c r="C135" s="899"/>
      <c r="D135" s="899"/>
      <c r="E135" s="899"/>
      <c r="F135" s="901"/>
      <c r="G135" s="901"/>
      <c r="H135" s="901"/>
      <c r="I135" s="901"/>
      <c r="J135" s="901"/>
      <c r="K135" s="901"/>
      <c r="L135" s="899"/>
      <c r="M135" s="899"/>
      <c r="N135" s="899"/>
      <c r="O135" s="899"/>
      <c r="P135" s="899"/>
      <c r="Q135" s="899"/>
      <c r="R135" s="899"/>
      <c r="S135" s="899"/>
      <c r="T135" s="899"/>
      <c r="U135" s="899"/>
      <c r="V135" s="899"/>
      <c r="W135" s="899"/>
      <c r="X135" s="899"/>
      <c r="Y135" s="899"/>
    </row>
    <row r="136" ht="18.0" customHeight="1">
      <c r="A136" s="899"/>
      <c r="B136" s="900"/>
      <c r="C136" s="899"/>
      <c r="D136" s="899"/>
      <c r="E136" s="899"/>
      <c r="F136" s="901"/>
      <c r="G136" s="901"/>
      <c r="H136" s="901"/>
      <c r="I136" s="901"/>
      <c r="J136" s="901"/>
      <c r="K136" s="901"/>
      <c r="L136" s="899"/>
      <c r="M136" s="899"/>
      <c r="N136" s="899"/>
      <c r="O136" s="899"/>
      <c r="P136" s="899"/>
      <c r="Q136" s="899"/>
      <c r="R136" s="899"/>
      <c r="S136" s="899"/>
      <c r="T136" s="899"/>
      <c r="U136" s="899"/>
      <c r="V136" s="899"/>
      <c r="W136" s="899"/>
      <c r="X136" s="899"/>
      <c r="Y136" s="899"/>
    </row>
    <row r="137" ht="18.0" customHeight="1">
      <c r="A137" s="899"/>
      <c r="B137" s="900"/>
      <c r="C137" s="899"/>
      <c r="D137" s="899"/>
      <c r="E137" s="899"/>
      <c r="F137" s="901"/>
      <c r="G137" s="901"/>
      <c r="H137" s="901"/>
      <c r="I137" s="901"/>
      <c r="J137" s="901"/>
      <c r="K137" s="901"/>
      <c r="L137" s="899"/>
      <c r="M137" s="899"/>
      <c r="N137" s="899"/>
      <c r="O137" s="899"/>
      <c r="P137" s="899"/>
      <c r="Q137" s="899"/>
      <c r="R137" s="899"/>
      <c r="S137" s="899"/>
      <c r="T137" s="899"/>
      <c r="U137" s="899"/>
      <c r="V137" s="899"/>
      <c r="W137" s="899"/>
      <c r="X137" s="899"/>
      <c r="Y137" s="899"/>
    </row>
    <row r="138" ht="18.0" customHeight="1">
      <c r="A138" s="899"/>
      <c r="B138" s="900"/>
      <c r="C138" s="899"/>
      <c r="D138" s="899"/>
      <c r="E138" s="899"/>
      <c r="F138" s="901"/>
      <c r="G138" s="901"/>
      <c r="H138" s="901"/>
      <c r="I138" s="901"/>
      <c r="J138" s="901"/>
      <c r="K138" s="901"/>
      <c r="L138" s="899"/>
      <c r="M138" s="899"/>
      <c r="N138" s="899"/>
      <c r="O138" s="899"/>
      <c r="P138" s="899"/>
      <c r="Q138" s="899"/>
      <c r="R138" s="899"/>
      <c r="S138" s="899"/>
      <c r="T138" s="899"/>
      <c r="U138" s="899"/>
      <c r="V138" s="899"/>
      <c r="W138" s="899"/>
      <c r="X138" s="899"/>
      <c r="Y138" s="899"/>
    </row>
    <row r="139" ht="18.0" customHeight="1">
      <c r="A139" s="899"/>
      <c r="B139" s="900"/>
      <c r="C139" s="899"/>
      <c r="D139" s="899"/>
      <c r="E139" s="899"/>
      <c r="F139" s="901"/>
      <c r="G139" s="901"/>
      <c r="H139" s="901"/>
      <c r="I139" s="901"/>
      <c r="J139" s="901"/>
      <c r="K139" s="901"/>
      <c r="L139" s="899"/>
      <c r="M139" s="899"/>
      <c r="N139" s="899"/>
      <c r="O139" s="899"/>
      <c r="P139" s="899"/>
      <c r="Q139" s="899"/>
      <c r="R139" s="899"/>
      <c r="S139" s="899"/>
      <c r="T139" s="899"/>
      <c r="U139" s="899"/>
      <c r="V139" s="899"/>
      <c r="W139" s="899"/>
      <c r="X139" s="899"/>
      <c r="Y139" s="899"/>
    </row>
    <row r="140" ht="18.0" customHeight="1">
      <c r="A140" s="899"/>
      <c r="B140" s="900"/>
      <c r="C140" s="899"/>
      <c r="D140" s="899"/>
      <c r="E140" s="899"/>
      <c r="F140" s="901"/>
      <c r="G140" s="901"/>
      <c r="H140" s="901"/>
      <c r="I140" s="901"/>
      <c r="J140" s="901"/>
      <c r="K140" s="901"/>
      <c r="L140" s="899"/>
      <c r="M140" s="899"/>
      <c r="N140" s="899"/>
      <c r="O140" s="899"/>
      <c r="P140" s="899"/>
      <c r="Q140" s="899"/>
      <c r="R140" s="899"/>
      <c r="S140" s="899"/>
      <c r="T140" s="899"/>
      <c r="U140" s="899"/>
      <c r="V140" s="899"/>
      <c r="W140" s="899"/>
      <c r="X140" s="899"/>
      <c r="Y140" s="899"/>
    </row>
    <row r="141" ht="18.0" customHeight="1">
      <c r="A141" s="899"/>
      <c r="B141" s="900"/>
      <c r="C141" s="899"/>
      <c r="D141" s="899"/>
      <c r="E141" s="899"/>
      <c r="F141" s="901"/>
      <c r="G141" s="901"/>
      <c r="H141" s="901"/>
      <c r="I141" s="901"/>
      <c r="J141" s="901"/>
      <c r="K141" s="901"/>
      <c r="L141" s="899"/>
      <c r="M141" s="899"/>
      <c r="N141" s="899"/>
      <c r="O141" s="899"/>
      <c r="P141" s="899"/>
      <c r="Q141" s="899"/>
      <c r="R141" s="899"/>
      <c r="S141" s="899"/>
      <c r="T141" s="899"/>
      <c r="U141" s="899"/>
      <c r="V141" s="899"/>
      <c r="W141" s="899"/>
      <c r="X141" s="899"/>
      <c r="Y141" s="899"/>
    </row>
    <row r="142" ht="18.0" customHeight="1">
      <c r="A142" s="899"/>
      <c r="B142" s="900"/>
      <c r="C142" s="899"/>
      <c r="D142" s="899"/>
      <c r="E142" s="899"/>
      <c r="F142" s="901"/>
      <c r="G142" s="901"/>
      <c r="H142" s="901"/>
      <c r="I142" s="901"/>
      <c r="J142" s="901"/>
      <c r="K142" s="901"/>
      <c r="L142" s="899"/>
      <c r="M142" s="899"/>
      <c r="N142" s="899"/>
      <c r="O142" s="899"/>
      <c r="P142" s="899"/>
      <c r="Q142" s="899"/>
      <c r="R142" s="899"/>
      <c r="S142" s="899"/>
      <c r="T142" s="899"/>
      <c r="U142" s="899"/>
      <c r="V142" s="899"/>
      <c r="W142" s="899"/>
      <c r="X142" s="899"/>
      <c r="Y142" s="899"/>
    </row>
    <row r="143" ht="18.0" customHeight="1">
      <c r="A143" s="899"/>
      <c r="B143" s="900"/>
      <c r="C143" s="899"/>
      <c r="D143" s="899"/>
      <c r="E143" s="899"/>
      <c r="F143" s="901"/>
      <c r="G143" s="901"/>
      <c r="H143" s="901"/>
      <c r="I143" s="901"/>
      <c r="J143" s="901"/>
      <c r="K143" s="901"/>
      <c r="L143" s="899"/>
      <c r="M143" s="899"/>
      <c r="N143" s="899"/>
      <c r="O143" s="899"/>
      <c r="P143" s="899"/>
      <c r="Q143" s="899"/>
      <c r="R143" s="899"/>
      <c r="S143" s="899"/>
      <c r="T143" s="899"/>
      <c r="U143" s="899"/>
      <c r="V143" s="899"/>
      <c r="W143" s="899"/>
      <c r="X143" s="899"/>
      <c r="Y143" s="899"/>
    </row>
    <row r="144" ht="18.0" customHeight="1">
      <c r="A144" s="899"/>
      <c r="B144" s="900"/>
      <c r="C144" s="899"/>
      <c r="D144" s="899"/>
      <c r="E144" s="899"/>
      <c r="F144" s="901"/>
      <c r="G144" s="901"/>
      <c r="H144" s="901"/>
      <c r="I144" s="901"/>
      <c r="J144" s="901"/>
      <c r="K144" s="901"/>
      <c r="L144" s="899"/>
      <c r="M144" s="899"/>
      <c r="N144" s="899"/>
      <c r="O144" s="899"/>
      <c r="P144" s="899"/>
      <c r="Q144" s="899"/>
      <c r="R144" s="899"/>
      <c r="S144" s="899"/>
      <c r="T144" s="899"/>
      <c r="U144" s="899"/>
      <c r="V144" s="899"/>
      <c r="W144" s="899"/>
      <c r="X144" s="899"/>
      <c r="Y144" s="899"/>
    </row>
    <row r="145" ht="18.0" customHeight="1">
      <c r="A145" s="899"/>
      <c r="B145" s="900"/>
      <c r="C145" s="899"/>
      <c r="D145" s="899"/>
      <c r="E145" s="899"/>
      <c r="F145" s="901"/>
      <c r="G145" s="901"/>
      <c r="H145" s="901"/>
      <c r="I145" s="901"/>
      <c r="J145" s="901"/>
      <c r="K145" s="901"/>
      <c r="L145" s="899"/>
      <c r="M145" s="899"/>
      <c r="N145" s="899"/>
      <c r="O145" s="899"/>
      <c r="P145" s="899"/>
      <c r="Q145" s="899"/>
      <c r="R145" s="899"/>
      <c r="S145" s="899"/>
      <c r="T145" s="899"/>
      <c r="U145" s="899"/>
      <c r="V145" s="899"/>
      <c r="W145" s="899"/>
      <c r="X145" s="899"/>
      <c r="Y145" s="899"/>
    </row>
    <row r="146" ht="18.0" customHeight="1">
      <c r="A146" s="899"/>
      <c r="B146" s="900"/>
      <c r="C146" s="899"/>
      <c r="D146" s="899"/>
      <c r="E146" s="899"/>
      <c r="F146" s="901"/>
      <c r="G146" s="901"/>
      <c r="H146" s="901"/>
      <c r="I146" s="901"/>
      <c r="J146" s="901"/>
      <c r="K146" s="901"/>
      <c r="L146" s="899"/>
      <c r="M146" s="899"/>
      <c r="N146" s="899"/>
      <c r="O146" s="899"/>
      <c r="P146" s="899"/>
      <c r="Q146" s="899"/>
      <c r="R146" s="899"/>
      <c r="S146" s="899"/>
      <c r="T146" s="899"/>
      <c r="U146" s="899"/>
      <c r="V146" s="899"/>
      <c r="W146" s="899"/>
      <c r="X146" s="899"/>
      <c r="Y146" s="899"/>
    </row>
    <row r="147" ht="18.0" customHeight="1">
      <c r="A147" s="899"/>
      <c r="B147" s="900"/>
      <c r="C147" s="899"/>
      <c r="D147" s="899"/>
      <c r="E147" s="899"/>
      <c r="F147" s="901"/>
      <c r="G147" s="901"/>
      <c r="H147" s="901"/>
      <c r="I147" s="901"/>
      <c r="J147" s="901"/>
      <c r="K147" s="901"/>
      <c r="L147" s="899"/>
      <c r="M147" s="899"/>
      <c r="N147" s="899"/>
      <c r="O147" s="899"/>
      <c r="P147" s="899"/>
      <c r="Q147" s="899"/>
      <c r="R147" s="899"/>
      <c r="S147" s="899"/>
      <c r="T147" s="899"/>
      <c r="U147" s="899"/>
      <c r="V147" s="899"/>
      <c r="W147" s="899"/>
      <c r="X147" s="899"/>
      <c r="Y147" s="899"/>
    </row>
    <row r="148" ht="18.0" customHeight="1">
      <c r="A148" s="899"/>
      <c r="B148" s="900"/>
      <c r="C148" s="899"/>
      <c r="D148" s="899"/>
      <c r="E148" s="899"/>
      <c r="F148" s="901"/>
      <c r="G148" s="901"/>
      <c r="H148" s="901"/>
      <c r="I148" s="901"/>
      <c r="J148" s="901"/>
      <c r="K148" s="901"/>
      <c r="L148" s="899"/>
      <c r="M148" s="899"/>
      <c r="N148" s="899"/>
      <c r="O148" s="899"/>
      <c r="P148" s="899"/>
      <c r="Q148" s="899"/>
      <c r="R148" s="899"/>
      <c r="S148" s="899"/>
      <c r="T148" s="899"/>
      <c r="U148" s="899"/>
      <c r="V148" s="899"/>
      <c r="W148" s="899"/>
      <c r="X148" s="899"/>
      <c r="Y148" s="899"/>
    </row>
    <row r="149" ht="18.0" customHeight="1">
      <c r="A149" s="899"/>
      <c r="B149" s="900"/>
      <c r="C149" s="899"/>
      <c r="D149" s="899"/>
      <c r="E149" s="899"/>
      <c r="F149" s="901"/>
      <c r="G149" s="901"/>
      <c r="H149" s="901"/>
      <c r="I149" s="901"/>
      <c r="J149" s="901"/>
      <c r="K149" s="901"/>
      <c r="L149" s="899"/>
      <c r="M149" s="899"/>
      <c r="N149" s="899"/>
      <c r="O149" s="899"/>
      <c r="P149" s="899"/>
      <c r="Q149" s="899"/>
      <c r="R149" s="899"/>
      <c r="S149" s="899"/>
      <c r="T149" s="899"/>
      <c r="U149" s="899"/>
      <c r="V149" s="899"/>
      <c r="W149" s="899"/>
      <c r="X149" s="899"/>
      <c r="Y149" s="899"/>
    </row>
    <row r="150" ht="18.0" customHeight="1">
      <c r="A150" s="899"/>
      <c r="B150" s="900"/>
      <c r="C150" s="899"/>
      <c r="D150" s="899"/>
      <c r="E150" s="899"/>
      <c r="F150" s="901"/>
      <c r="G150" s="901"/>
      <c r="H150" s="901"/>
      <c r="I150" s="901"/>
      <c r="J150" s="901"/>
      <c r="K150" s="901"/>
      <c r="L150" s="899"/>
      <c r="M150" s="899"/>
      <c r="N150" s="899"/>
      <c r="O150" s="899"/>
      <c r="P150" s="899"/>
      <c r="Q150" s="899"/>
      <c r="R150" s="899"/>
      <c r="S150" s="899"/>
      <c r="T150" s="899"/>
      <c r="U150" s="899"/>
      <c r="V150" s="899"/>
      <c r="W150" s="899"/>
      <c r="X150" s="899"/>
      <c r="Y150" s="899"/>
    </row>
    <row r="151" ht="18.0" customHeight="1">
      <c r="A151" s="899"/>
      <c r="B151" s="900"/>
      <c r="C151" s="899"/>
      <c r="D151" s="899"/>
      <c r="E151" s="899"/>
      <c r="F151" s="901"/>
      <c r="G151" s="901"/>
      <c r="H151" s="901"/>
      <c r="I151" s="901"/>
      <c r="J151" s="901"/>
      <c r="K151" s="901"/>
      <c r="L151" s="899"/>
      <c r="M151" s="899"/>
      <c r="N151" s="899"/>
      <c r="O151" s="899"/>
      <c r="P151" s="899"/>
      <c r="Q151" s="899"/>
      <c r="R151" s="899"/>
      <c r="S151" s="899"/>
      <c r="T151" s="899"/>
      <c r="U151" s="899"/>
      <c r="V151" s="899"/>
      <c r="W151" s="899"/>
      <c r="X151" s="899"/>
      <c r="Y151" s="899"/>
    </row>
    <row r="152" ht="18.0" customHeight="1">
      <c r="A152" s="899"/>
      <c r="B152" s="900"/>
      <c r="C152" s="899"/>
      <c r="D152" s="899"/>
      <c r="E152" s="899"/>
      <c r="F152" s="901"/>
      <c r="G152" s="901"/>
      <c r="H152" s="901"/>
      <c r="I152" s="901"/>
      <c r="J152" s="901"/>
      <c r="K152" s="901"/>
      <c r="L152" s="899"/>
      <c r="M152" s="899"/>
      <c r="N152" s="899"/>
      <c r="O152" s="899"/>
      <c r="P152" s="899"/>
      <c r="Q152" s="899"/>
      <c r="R152" s="899"/>
      <c r="S152" s="899"/>
      <c r="T152" s="899"/>
      <c r="U152" s="899"/>
      <c r="V152" s="899"/>
      <c r="W152" s="899"/>
      <c r="X152" s="899"/>
      <c r="Y152" s="899"/>
    </row>
    <row r="153" ht="18.0" customHeight="1">
      <c r="A153" s="899"/>
      <c r="B153" s="900"/>
      <c r="C153" s="899"/>
      <c r="D153" s="899"/>
      <c r="E153" s="899"/>
      <c r="F153" s="901"/>
      <c r="G153" s="901"/>
      <c r="H153" s="901"/>
      <c r="I153" s="901"/>
      <c r="J153" s="901"/>
      <c r="K153" s="901"/>
      <c r="L153" s="899"/>
      <c r="M153" s="899"/>
      <c r="N153" s="899"/>
      <c r="O153" s="899"/>
      <c r="P153" s="899"/>
      <c r="Q153" s="899"/>
      <c r="R153" s="899"/>
      <c r="S153" s="899"/>
      <c r="T153" s="899"/>
      <c r="U153" s="899"/>
      <c r="V153" s="899"/>
      <c r="W153" s="899"/>
      <c r="X153" s="899"/>
      <c r="Y153" s="899"/>
    </row>
    <row r="154" ht="18.0" customHeight="1">
      <c r="A154" s="899"/>
      <c r="B154" s="900"/>
      <c r="C154" s="899"/>
      <c r="D154" s="899"/>
      <c r="E154" s="899"/>
      <c r="F154" s="901"/>
      <c r="G154" s="901"/>
      <c r="H154" s="901"/>
      <c r="I154" s="901"/>
      <c r="J154" s="901"/>
      <c r="K154" s="901"/>
      <c r="L154" s="899"/>
      <c r="M154" s="899"/>
      <c r="N154" s="899"/>
      <c r="O154" s="899"/>
      <c r="P154" s="899"/>
      <c r="Q154" s="899"/>
      <c r="R154" s="899"/>
      <c r="S154" s="899"/>
      <c r="T154" s="899"/>
      <c r="U154" s="899"/>
      <c r="V154" s="899"/>
      <c r="W154" s="899"/>
      <c r="X154" s="899"/>
      <c r="Y154" s="899"/>
    </row>
    <row r="155" ht="18.0" customHeight="1">
      <c r="A155" s="899"/>
      <c r="B155" s="900"/>
      <c r="C155" s="899"/>
      <c r="D155" s="899"/>
      <c r="E155" s="899"/>
      <c r="F155" s="901"/>
      <c r="G155" s="901"/>
      <c r="H155" s="901"/>
      <c r="I155" s="901"/>
      <c r="J155" s="901"/>
      <c r="K155" s="901"/>
      <c r="L155" s="899"/>
      <c r="M155" s="899"/>
      <c r="N155" s="899"/>
      <c r="O155" s="899"/>
      <c r="P155" s="899"/>
      <c r="Q155" s="899"/>
      <c r="R155" s="899"/>
      <c r="S155" s="899"/>
      <c r="T155" s="899"/>
      <c r="U155" s="899"/>
      <c r="V155" s="899"/>
      <c r="W155" s="899"/>
      <c r="X155" s="899"/>
      <c r="Y155" s="899"/>
    </row>
    <row r="156" ht="18.0" customHeight="1">
      <c r="A156" s="899"/>
      <c r="B156" s="900"/>
      <c r="C156" s="899"/>
      <c r="D156" s="899"/>
      <c r="E156" s="899"/>
      <c r="F156" s="901"/>
      <c r="G156" s="901"/>
      <c r="H156" s="901"/>
      <c r="I156" s="901"/>
      <c r="J156" s="901"/>
      <c r="K156" s="901"/>
      <c r="L156" s="899"/>
      <c r="M156" s="899"/>
      <c r="N156" s="899"/>
      <c r="O156" s="899"/>
      <c r="P156" s="899"/>
      <c r="Q156" s="899"/>
      <c r="R156" s="899"/>
      <c r="S156" s="899"/>
      <c r="T156" s="899"/>
      <c r="U156" s="899"/>
      <c r="V156" s="899"/>
      <c r="W156" s="899"/>
      <c r="X156" s="899"/>
      <c r="Y156" s="899"/>
    </row>
    <row r="157" ht="18.0" customHeight="1">
      <c r="A157" s="899"/>
      <c r="B157" s="900"/>
      <c r="C157" s="899"/>
      <c r="D157" s="899"/>
      <c r="E157" s="899"/>
      <c r="F157" s="901"/>
      <c r="G157" s="901"/>
      <c r="H157" s="901"/>
      <c r="I157" s="901"/>
      <c r="J157" s="901"/>
      <c r="K157" s="901"/>
      <c r="L157" s="899"/>
      <c r="M157" s="899"/>
      <c r="N157" s="899"/>
      <c r="O157" s="899"/>
      <c r="P157" s="899"/>
      <c r="Q157" s="899"/>
      <c r="R157" s="899"/>
      <c r="S157" s="899"/>
      <c r="T157" s="899"/>
      <c r="U157" s="899"/>
      <c r="V157" s="899"/>
      <c r="W157" s="899"/>
      <c r="X157" s="899"/>
      <c r="Y157" s="899"/>
    </row>
    <row r="158" ht="18.0" customHeight="1">
      <c r="A158" s="899"/>
      <c r="B158" s="900"/>
      <c r="C158" s="899"/>
      <c r="D158" s="899"/>
      <c r="E158" s="899"/>
      <c r="F158" s="901"/>
      <c r="G158" s="901"/>
      <c r="H158" s="901"/>
      <c r="I158" s="901"/>
      <c r="J158" s="901"/>
      <c r="K158" s="901"/>
      <c r="L158" s="899"/>
      <c r="M158" s="899"/>
      <c r="N158" s="899"/>
      <c r="O158" s="899"/>
      <c r="P158" s="899"/>
      <c r="Q158" s="899"/>
      <c r="R158" s="899"/>
      <c r="S158" s="899"/>
      <c r="T158" s="899"/>
      <c r="U158" s="899"/>
      <c r="V158" s="899"/>
      <c r="W158" s="899"/>
      <c r="X158" s="899"/>
      <c r="Y158" s="899"/>
    </row>
    <row r="159" ht="18.0" customHeight="1">
      <c r="A159" s="899"/>
      <c r="B159" s="900"/>
      <c r="C159" s="899"/>
      <c r="D159" s="899"/>
      <c r="E159" s="899"/>
      <c r="F159" s="901"/>
      <c r="G159" s="901"/>
      <c r="H159" s="901"/>
      <c r="I159" s="901"/>
      <c r="J159" s="901"/>
      <c r="K159" s="901"/>
      <c r="L159" s="899"/>
      <c r="M159" s="899"/>
      <c r="N159" s="899"/>
      <c r="O159" s="899"/>
      <c r="P159" s="899"/>
      <c r="Q159" s="899"/>
      <c r="R159" s="899"/>
      <c r="S159" s="899"/>
      <c r="T159" s="899"/>
      <c r="U159" s="899"/>
      <c r="V159" s="899"/>
      <c r="W159" s="899"/>
      <c r="X159" s="899"/>
      <c r="Y159" s="899"/>
    </row>
    <row r="160" ht="18.0" customHeight="1">
      <c r="A160" s="899"/>
      <c r="B160" s="900"/>
      <c r="C160" s="899"/>
      <c r="D160" s="899"/>
      <c r="E160" s="899"/>
      <c r="F160" s="901"/>
      <c r="G160" s="901"/>
      <c r="H160" s="901"/>
      <c r="I160" s="901"/>
      <c r="J160" s="901"/>
      <c r="K160" s="901"/>
      <c r="L160" s="899"/>
      <c r="M160" s="899"/>
      <c r="N160" s="899"/>
      <c r="O160" s="899"/>
      <c r="P160" s="899"/>
      <c r="Q160" s="899"/>
      <c r="R160" s="899"/>
      <c r="S160" s="899"/>
      <c r="T160" s="899"/>
      <c r="U160" s="899"/>
      <c r="V160" s="899"/>
      <c r="W160" s="899"/>
      <c r="X160" s="899"/>
      <c r="Y160" s="899"/>
    </row>
    <row r="161" ht="18.0" customHeight="1">
      <c r="A161" s="899"/>
      <c r="B161" s="900"/>
      <c r="C161" s="899"/>
      <c r="D161" s="899"/>
      <c r="E161" s="899"/>
      <c r="F161" s="901"/>
      <c r="G161" s="901"/>
      <c r="H161" s="901"/>
      <c r="I161" s="901"/>
      <c r="J161" s="901"/>
      <c r="K161" s="901"/>
      <c r="L161" s="899"/>
      <c r="M161" s="899"/>
      <c r="N161" s="899"/>
      <c r="O161" s="899"/>
      <c r="P161" s="899"/>
      <c r="Q161" s="899"/>
      <c r="R161" s="899"/>
      <c r="S161" s="899"/>
      <c r="T161" s="899"/>
      <c r="U161" s="899"/>
      <c r="V161" s="899"/>
      <c r="W161" s="899"/>
      <c r="X161" s="899"/>
      <c r="Y161" s="899"/>
    </row>
    <row r="162" ht="18.0" customHeight="1">
      <c r="A162" s="899"/>
      <c r="B162" s="900"/>
      <c r="C162" s="899"/>
      <c r="D162" s="899"/>
      <c r="E162" s="899"/>
      <c r="F162" s="901"/>
      <c r="G162" s="901"/>
      <c r="H162" s="901"/>
      <c r="I162" s="901"/>
      <c r="J162" s="901"/>
      <c r="K162" s="901"/>
      <c r="L162" s="899"/>
      <c r="M162" s="899"/>
      <c r="N162" s="899"/>
      <c r="O162" s="899"/>
      <c r="P162" s="899"/>
      <c r="Q162" s="899"/>
      <c r="R162" s="899"/>
      <c r="S162" s="899"/>
      <c r="T162" s="899"/>
      <c r="U162" s="899"/>
      <c r="V162" s="899"/>
      <c r="W162" s="899"/>
      <c r="X162" s="899"/>
      <c r="Y162" s="899"/>
    </row>
    <row r="163" ht="18.0" customHeight="1">
      <c r="A163" s="899"/>
      <c r="B163" s="900"/>
      <c r="C163" s="899"/>
      <c r="D163" s="899"/>
      <c r="E163" s="899"/>
      <c r="F163" s="901"/>
      <c r="G163" s="901"/>
      <c r="H163" s="901"/>
      <c r="I163" s="901"/>
      <c r="J163" s="901"/>
      <c r="K163" s="901"/>
      <c r="L163" s="899"/>
      <c r="M163" s="899"/>
      <c r="N163" s="899"/>
      <c r="O163" s="899"/>
      <c r="P163" s="899"/>
      <c r="Q163" s="899"/>
      <c r="R163" s="899"/>
      <c r="S163" s="899"/>
      <c r="T163" s="899"/>
      <c r="U163" s="899"/>
      <c r="V163" s="899"/>
      <c r="W163" s="899"/>
      <c r="X163" s="899"/>
      <c r="Y163" s="899"/>
    </row>
    <row r="164" ht="18.0" customHeight="1">
      <c r="A164" s="899"/>
      <c r="B164" s="900"/>
      <c r="C164" s="899"/>
      <c r="D164" s="899"/>
      <c r="E164" s="899"/>
      <c r="F164" s="901"/>
      <c r="G164" s="901"/>
      <c r="H164" s="901"/>
      <c r="I164" s="901"/>
      <c r="J164" s="901"/>
      <c r="K164" s="901"/>
      <c r="L164" s="899"/>
      <c r="M164" s="899"/>
      <c r="N164" s="899"/>
      <c r="O164" s="899"/>
      <c r="P164" s="899"/>
      <c r="Q164" s="899"/>
      <c r="R164" s="899"/>
      <c r="S164" s="899"/>
      <c r="T164" s="899"/>
      <c r="U164" s="899"/>
      <c r="V164" s="899"/>
      <c r="W164" s="899"/>
      <c r="X164" s="899"/>
      <c r="Y164" s="899"/>
    </row>
    <row r="165" ht="18.0" customHeight="1">
      <c r="A165" s="899"/>
      <c r="B165" s="900"/>
      <c r="C165" s="899"/>
      <c r="D165" s="899"/>
      <c r="E165" s="899"/>
      <c r="F165" s="901"/>
      <c r="G165" s="901"/>
      <c r="H165" s="901"/>
      <c r="I165" s="901"/>
      <c r="J165" s="901"/>
      <c r="K165" s="901"/>
      <c r="L165" s="899"/>
      <c r="M165" s="899"/>
      <c r="N165" s="899"/>
      <c r="O165" s="899"/>
      <c r="P165" s="899"/>
      <c r="Q165" s="899"/>
      <c r="R165" s="899"/>
      <c r="S165" s="899"/>
      <c r="T165" s="899"/>
      <c r="U165" s="899"/>
      <c r="V165" s="899"/>
      <c r="W165" s="899"/>
      <c r="X165" s="899"/>
      <c r="Y165" s="899"/>
    </row>
    <row r="166" ht="18.0" customHeight="1">
      <c r="A166" s="899"/>
      <c r="B166" s="900"/>
      <c r="C166" s="899"/>
      <c r="D166" s="899"/>
      <c r="E166" s="899"/>
      <c r="F166" s="901"/>
      <c r="G166" s="901"/>
      <c r="H166" s="901"/>
      <c r="I166" s="901"/>
      <c r="J166" s="901"/>
      <c r="K166" s="901"/>
      <c r="L166" s="899"/>
      <c r="M166" s="899"/>
      <c r="N166" s="899"/>
      <c r="O166" s="899"/>
      <c r="P166" s="899"/>
      <c r="Q166" s="899"/>
      <c r="R166" s="899"/>
      <c r="S166" s="899"/>
      <c r="T166" s="899"/>
      <c r="U166" s="899"/>
      <c r="V166" s="899"/>
      <c r="W166" s="899"/>
      <c r="X166" s="899"/>
      <c r="Y166" s="899"/>
    </row>
    <row r="167" ht="18.0" customHeight="1">
      <c r="A167" s="899"/>
      <c r="B167" s="900"/>
      <c r="C167" s="899"/>
      <c r="D167" s="899"/>
      <c r="E167" s="899"/>
      <c r="F167" s="901"/>
      <c r="G167" s="901"/>
      <c r="H167" s="901"/>
      <c r="I167" s="901"/>
      <c r="J167" s="901"/>
      <c r="K167" s="901"/>
      <c r="L167" s="899"/>
      <c r="M167" s="899"/>
      <c r="N167" s="899"/>
      <c r="O167" s="899"/>
      <c r="P167" s="899"/>
      <c r="Q167" s="899"/>
      <c r="R167" s="899"/>
      <c r="S167" s="899"/>
      <c r="T167" s="899"/>
      <c r="U167" s="899"/>
      <c r="V167" s="899"/>
      <c r="W167" s="899"/>
      <c r="X167" s="899"/>
      <c r="Y167" s="899"/>
    </row>
    <row r="168" ht="18.0" customHeight="1">
      <c r="A168" s="899"/>
      <c r="B168" s="900"/>
      <c r="C168" s="899"/>
      <c r="D168" s="899"/>
      <c r="E168" s="899"/>
      <c r="F168" s="901"/>
      <c r="G168" s="901"/>
      <c r="H168" s="901"/>
      <c r="I168" s="901"/>
      <c r="J168" s="901"/>
      <c r="K168" s="901"/>
      <c r="L168" s="899"/>
      <c r="M168" s="899"/>
      <c r="N168" s="899"/>
      <c r="O168" s="899"/>
      <c r="P168" s="899"/>
      <c r="Q168" s="899"/>
      <c r="R168" s="899"/>
      <c r="S168" s="899"/>
      <c r="T168" s="899"/>
      <c r="U168" s="899"/>
      <c r="V168" s="899"/>
      <c r="W168" s="899"/>
      <c r="X168" s="899"/>
      <c r="Y168" s="899"/>
    </row>
    <row r="169" ht="18.0" customHeight="1">
      <c r="A169" s="899"/>
      <c r="B169" s="900"/>
      <c r="C169" s="899"/>
      <c r="D169" s="899"/>
      <c r="E169" s="899"/>
      <c r="F169" s="901"/>
      <c r="G169" s="901"/>
      <c r="H169" s="901"/>
      <c r="I169" s="901"/>
      <c r="J169" s="901"/>
      <c r="K169" s="901"/>
      <c r="L169" s="899"/>
      <c r="M169" s="899"/>
      <c r="N169" s="899"/>
      <c r="O169" s="899"/>
      <c r="P169" s="899"/>
      <c r="Q169" s="899"/>
      <c r="R169" s="899"/>
      <c r="S169" s="899"/>
      <c r="T169" s="899"/>
      <c r="U169" s="899"/>
      <c r="V169" s="899"/>
      <c r="W169" s="899"/>
      <c r="X169" s="899"/>
      <c r="Y169" s="899"/>
    </row>
    <row r="170" ht="18.0" customHeight="1">
      <c r="A170" s="899"/>
      <c r="B170" s="900"/>
      <c r="C170" s="899"/>
      <c r="D170" s="899"/>
      <c r="E170" s="899"/>
      <c r="F170" s="901"/>
      <c r="G170" s="901"/>
      <c r="H170" s="901"/>
      <c r="I170" s="901"/>
      <c r="J170" s="901"/>
      <c r="K170" s="901"/>
      <c r="L170" s="899"/>
      <c r="M170" s="899"/>
      <c r="N170" s="899"/>
      <c r="O170" s="899"/>
      <c r="P170" s="899"/>
      <c r="Q170" s="899"/>
      <c r="R170" s="899"/>
      <c r="S170" s="899"/>
      <c r="T170" s="899"/>
      <c r="U170" s="899"/>
      <c r="V170" s="899"/>
      <c r="W170" s="899"/>
      <c r="X170" s="899"/>
      <c r="Y170" s="899"/>
    </row>
    <row r="171" ht="18.0" customHeight="1">
      <c r="A171" s="899"/>
      <c r="B171" s="900"/>
      <c r="C171" s="899"/>
      <c r="D171" s="899"/>
      <c r="E171" s="899"/>
      <c r="F171" s="901"/>
      <c r="G171" s="901"/>
      <c r="H171" s="901"/>
      <c r="I171" s="901"/>
      <c r="J171" s="901"/>
      <c r="K171" s="901"/>
      <c r="L171" s="899"/>
      <c r="M171" s="899"/>
      <c r="N171" s="899"/>
      <c r="O171" s="899"/>
      <c r="P171" s="899"/>
      <c r="Q171" s="899"/>
      <c r="R171" s="899"/>
      <c r="S171" s="899"/>
      <c r="T171" s="899"/>
      <c r="U171" s="899"/>
      <c r="V171" s="899"/>
      <c r="W171" s="899"/>
      <c r="X171" s="899"/>
      <c r="Y171" s="899"/>
    </row>
    <row r="172" ht="18.0" customHeight="1">
      <c r="A172" s="899"/>
      <c r="B172" s="900"/>
      <c r="C172" s="899"/>
      <c r="D172" s="899"/>
      <c r="E172" s="899"/>
      <c r="F172" s="901"/>
      <c r="G172" s="901"/>
      <c r="H172" s="901"/>
      <c r="I172" s="901"/>
      <c r="J172" s="901"/>
      <c r="K172" s="901"/>
      <c r="L172" s="899"/>
      <c r="M172" s="899"/>
      <c r="N172" s="899"/>
      <c r="O172" s="899"/>
      <c r="P172" s="899"/>
      <c r="Q172" s="899"/>
      <c r="R172" s="899"/>
      <c r="S172" s="899"/>
      <c r="T172" s="899"/>
      <c r="U172" s="899"/>
      <c r="V172" s="899"/>
      <c r="W172" s="899"/>
      <c r="X172" s="899"/>
      <c r="Y172" s="899"/>
    </row>
    <row r="173" ht="18.0" customHeight="1">
      <c r="A173" s="899"/>
      <c r="B173" s="900"/>
      <c r="C173" s="899"/>
      <c r="D173" s="899"/>
      <c r="E173" s="899"/>
      <c r="F173" s="901"/>
      <c r="G173" s="901"/>
      <c r="H173" s="901"/>
      <c r="I173" s="901"/>
      <c r="J173" s="901"/>
      <c r="K173" s="901"/>
      <c r="L173" s="899"/>
      <c r="M173" s="899"/>
      <c r="N173" s="899"/>
      <c r="O173" s="899"/>
      <c r="P173" s="899"/>
      <c r="Q173" s="899"/>
      <c r="R173" s="899"/>
      <c r="S173" s="899"/>
      <c r="T173" s="899"/>
      <c r="U173" s="899"/>
      <c r="V173" s="899"/>
      <c r="W173" s="899"/>
      <c r="X173" s="899"/>
      <c r="Y173" s="899"/>
    </row>
    <row r="174" ht="18.0" customHeight="1">
      <c r="A174" s="899"/>
      <c r="B174" s="900"/>
      <c r="C174" s="899"/>
      <c r="D174" s="899"/>
      <c r="E174" s="899"/>
      <c r="F174" s="901"/>
      <c r="G174" s="901"/>
      <c r="H174" s="901"/>
      <c r="I174" s="901"/>
      <c r="J174" s="901"/>
      <c r="K174" s="901"/>
      <c r="L174" s="899"/>
      <c r="M174" s="899"/>
      <c r="N174" s="899"/>
      <c r="O174" s="899"/>
      <c r="P174" s="899"/>
      <c r="Q174" s="899"/>
      <c r="R174" s="899"/>
      <c r="S174" s="899"/>
      <c r="T174" s="899"/>
      <c r="U174" s="899"/>
      <c r="V174" s="899"/>
      <c r="W174" s="899"/>
      <c r="X174" s="899"/>
      <c r="Y174" s="899"/>
    </row>
    <row r="175" ht="18.0" customHeight="1">
      <c r="A175" s="899"/>
      <c r="B175" s="900"/>
      <c r="C175" s="899"/>
      <c r="D175" s="899"/>
      <c r="E175" s="899"/>
      <c r="F175" s="901"/>
      <c r="G175" s="901"/>
      <c r="H175" s="901"/>
      <c r="I175" s="901"/>
      <c r="J175" s="901"/>
      <c r="K175" s="901"/>
      <c r="L175" s="899"/>
      <c r="M175" s="899"/>
      <c r="N175" s="899"/>
      <c r="O175" s="899"/>
      <c r="P175" s="899"/>
      <c r="Q175" s="899"/>
      <c r="R175" s="899"/>
      <c r="S175" s="899"/>
      <c r="T175" s="899"/>
      <c r="U175" s="899"/>
      <c r="V175" s="899"/>
      <c r="W175" s="899"/>
      <c r="X175" s="899"/>
      <c r="Y175" s="899"/>
    </row>
    <row r="176" ht="18.0" customHeight="1">
      <c r="A176" s="899"/>
      <c r="B176" s="900"/>
      <c r="C176" s="899"/>
      <c r="D176" s="899"/>
      <c r="E176" s="899"/>
      <c r="F176" s="901"/>
      <c r="G176" s="901"/>
      <c r="H176" s="901"/>
      <c r="I176" s="901"/>
      <c r="J176" s="901"/>
      <c r="K176" s="901"/>
      <c r="L176" s="899"/>
      <c r="M176" s="899"/>
      <c r="N176" s="899"/>
      <c r="O176" s="899"/>
      <c r="P176" s="899"/>
      <c r="Q176" s="899"/>
      <c r="R176" s="899"/>
      <c r="S176" s="899"/>
      <c r="T176" s="899"/>
      <c r="U176" s="899"/>
      <c r="V176" s="899"/>
      <c r="W176" s="899"/>
      <c r="X176" s="899"/>
      <c r="Y176" s="899"/>
    </row>
    <row r="177" ht="18.0" customHeight="1">
      <c r="A177" s="899"/>
      <c r="B177" s="900"/>
      <c r="C177" s="899"/>
      <c r="D177" s="899"/>
      <c r="E177" s="899"/>
      <c r="F177" s="901"/>
      <c r="G177" s="901"/>
      <c r="H177" s="901"/>
      <c r="I177" s="901"/>
      <c r="J177" s="901"/>
      <c r="K177" s="901"/>
      <c r="L177" s="899"/>
      <c r="M177" s="899"/>
      <c r="N177" s="899"/>
      <c r="O177" s="899"/>
      <c r="P177" s="899"/>
      <c r="Q177" s="899"/>
      <c r="R177" s="899"/>
      <c r="S177" s="899"/>
      <c r="T177" s="899"/>
      <c r="U177" s="899"/>
      <c r="V177" s="899"/>
      <c r="W177" s="899"/>
      <c r="X177" s="899"/>
      <c r="Y177" s="899"/>
    </row>
    <row r="178" ht="18.0" customHeight="1">
      <c r="A178" s="899"/>
      <c r="B178" s="900"/>
      <c r="C178" s="899"/>
      <c r="D178" s="899"/>
      <c r="E178" s="899"/>
      <c r="F178" s="901"/>
      <c r="G178" s="901"/>
      <c r="H178" s="901"/>
      <c r="I178" s="901"/>
      <c r="J178" s="901"/>
      <c r="K178" s="901"/>
      <c r="L178" s="899"/>
      <c r="M178" s="899"/>
      <c r="N178" s="899"/>
      <c r="O178" s="899"/>
      <c r="P178" s="899"/>
      <c r="Q178" s="899"/>
      <c r="R178" s="899"/>
      <c r="S178" s="899"/>
      <c r="T178" s="899"/>
      <c r="U178" s="899"/>
      <c r="V178" s="899"/>
      <c r="W178" s="899"/>
      <c r="X178" s="899"/>
      <c r="Y178" s="899"/>
    </row>
    <row r="179" ht="18.0" customHeight="1">
      <c r="A179" s="899"/>
      <c r="B179" s="900"/>
      <c r="C179" s="899"/>
      <c r="D179" s="899"/>
      <c r="E179" s="899"/>
      <c r="F179" s="901"/>
      <c r="G179" s="901"/>
      <c r="H179" s="901"/>
      <c r="I179" s="901"/>
      <c r="J179" s="901"/>
      <c r="K179" s="901"/>
      <c r="L179" s="899"/>
      <c r="M179" s="899"/>
      <c r="N179" s="899"/>
      <c r="O179" s="899"/>
      <c r="P179" s="899"/>
      <c r="Q179" s="899"/>
      <c r="R179" s="899"/>
      <c r="S179" s="899"/>
      <c r="T179" s="899"/>
      <c r="U179" s="899"/>
      <c r="V179" s="899"/>
      <c r="W179" s="899"/>
      <c r="X179" s="899"/>
      <c r="Y179" s="899"/>
    </row>
    <row r="180" ht="18.0" customHeight="1">
      <c r="A180" s="899"/>
      <c r="B180" s="900"/>
      <c r="C180" s="899"/>
      <c r="D180" s="899"/>
      <c r="E180" s="899"/>
      <c r="F180" s="901"/>
      <c r="G180" s="901"/>
      <c r="H180" s="901"/>
      <c r="I180" s="901"/>
      <c r="J180" s="901"/>
      <c r="K180" s="901"/>
      <c r="L180" s="899"/>
      <c r="M180" s="899"/>
      <c r="N180" s="899"/>
      <c r="O180" s="899"/>
      <c r="P180" s="899"/>
      <c r="Q180" s="899"/>
      <c r="R180" s="899"/>
      <c r="S180" s="899"/>
      <c r="T180" s="899"/>
      <c r="U180" s="899"/>
      <c r="V180" s="899"/>
      <c r="W180" s="899"/>
      <c r="X180" s="899"/>
      <c r="Y180" s="899"/>
    </row>
    <row r="181" ht="18.0" customHeight="1">
      <c r="A181" s="899"/>
      <c r="B181" s="900"/>
      <c r="C181" s="899"/>
      <c r="D181" s="899"/>
      <c r="E181" s="899"/>
      <c r="F181" s="901"/>
      <c r="G181" s="901"/>
      <c r="H181" s="901"/>
      <c r="I181" s="901"/>
      <c r="J181" s="901"/>
      <c r="K181" s="901"/>
      <c r="L181" s="899"/>
      <c r="M181" s="899"/>
      <c r="N181" s="899"/>
      <c r="O181" s="899"/>
      <c r="P181" s="899"/>
      <c r="Q181" s="899"/>
      <c r="R181" s="899"/>
      <c r="S181" s="899"/>
      <c r="T181" s="899"/>
      <c r="U181" s="899"/>
      <c r="V181" s="899"/>
      <c r="W181" s="899"/>
      <c r="X181" s="899"/>
      <c r="Y181" s="899"/>
    </row>
    <row r="182" ht="18.0" customHeight="1">
      <c r="A182" s="899"/>
      <c r="B182" s="900"/>
      <c r="C182" s="899"/>
      <c r="D182" s="899"/>
      <c r="E182" s="899"/>
      <c r="F182" s="901"/>
      <c r="G182" s="901"/>
      <c r="H182" s="901"/>
      <c r="I182" s="901"/>
      <c r="J182" s="901"/>
      <c r="K182" s="901"/>
      <c r="L182" s="899"/>
      <c r="M182" s="899"/>
      <c r="N182" s="899"/>
      <c r="O182" s="899"/>
      <c r="P182" s="899"/>
      <c r="Q182" s="899"/>
      <c r="R182" s="899"/>
      <c r="S182" s="899"/>
      <c r="T182" s="899"/>
      <c r="U182" s="899"/>
      <c r="V182" s="899"/>
      <c r="W182" s="899"/>
      <c r="X182" s="899"/>
      <c r="Y182" s="899"/>
    </row>
    <row r="183" ht="18.0" customHeight="1">
      <c r="A183" s="899"/>
      <c r="B183" s="900"/>
      <c r="C183" s="899"/>
      <c r="D183" s="899"/>
      <c r="E183" s="899"/>
      <c r="F183" s="901"/>
      <c r="G183" s="901"/>
      <c r="H183" s="901"/>
      <c r="I183" s="901"/>
      <c r="J183" s="901"/>
      <c r="K183" s="901"/>
      <c r="L183" s="899"/>
      <c r="M183" s="899"/>
      <c r="N183" s="899"/>
      <c r="O183" s="899"/>
      <c r="P183" s="899"/>
      <c r="Q183" s="899"/>
      <c r="R183" s="899"/>
      <c r="S183" s="899"/>
      <c r="T183" s="899"/>
      <c r="U183" s="899"/>
      <c r="V183" s="899"/>
      <c r="W183" s="899"/>
      <c r="X183" s="899"/>
      <c r="Y183" s="899"/>
    </row>
    <row r="184" ht="18.0" customHeight="1">
      <c r="A184" s="899"/>
      <c r="B184" s="900"/>
      <c r="C184" s="899"/>
      <c r="D184" s="899"/>
      <c r="E184" s="899"/>
      <c r="F184" s="901"/>
      <c r="G184" s="901"/>
      <c r="H184" s="901"/>
      <c r="I184" s="901"/>
      <c r="J184" s="901"/>
      <c r="K184" s="901"/>
      <c r="L184" s="899"/>
      <c r="M184" s="899"/>
      <c r="N184" s="899"/>
      <c r="O184" s="899"/>
      <c r="P184" s="899"/>
      <c r="Q184" s="899"/>
      <c r="R184" s="899"/>
      <c r="S184" s="899"/>
      <c r="T184" s="899"/>
      <c r="U184" s="899"/>
      <c r="V184" s="899"/>
      <c r="W184" s="899"/>
      <c r="X184" s="899"/>
      <c r="Y184" s="899"/>
    </row>
    <row r="185" ht="18.0" customHeight="1">
      <c r="A185" s="899"/>
      <c r="B185" s="900"/>
      <c r="C185" s="899"/>
      <c r="D185" s="899"/>
      <c r="E185" s="899"/>
      <c r="F185" s="901"/>
      <c r="G185" s="901"/>
      <c r="H185" s="901"/>
      <c r="I185" s="901"/>
      <c r="J185" s="901"/>
      <c r="K185" s="901"/>
      <c r="L185" s="899"/>
      <c r="M185" s="899"/>
      <c r="N185" s="899"/>
      <c r="O185" s="899"/>
      <c r="P185" s="899"/>
      <c r="Q185" s="899"/>
      <c r="R185" s="899"/>
      <c r="S185" s="899"/>
      <c r="T185" s="899"/>
      <c r="U185" s="899"/>
      <c r="V185" s="899"/>
      <c r="W185" s="899"/>
      <c r="X185" s="899"/>
      <c r="Y185" s="899"/>
    </row>
    <row r="186" ht="18.0" customHeight="1">
      <c r="A186" s="899"/>
      <c r="B186" s="900"/>
      <c r="C186" s="899"/>
      <c r="D186" s="899"/>
      <c r="E186" s="899"/>
      <c r="F186" s="901"/>
      <c r="G186" s="901"/>
      <c r="H186" s="901"/>
      <c r="I186" s="901"/>
      <c r="J186" s="901"/>
      <c r="K186" s="901"/>
      <c r="L186" s="899"/>
      <c r="M186" s="899"/>
      <c r="N186" s="899"/>
      <c r="O186" s="899"/>
      <c r="P186" s="899"/>
      <c r="Q186" s="899"/>
      <c r="R186" s="899"/>
      <c r="S186" s="899"/>
      <c r="T186" s="899"/>
      <c r="U186" s="899"/>
      <c r="V186" s="899"/>
      <c r="W186" s="899"/>
      <c r="X186" s="899"/>
      <c r="Y186" s="899"/>
    </row>
    <row r="187" ht="18.0" customHeight="1">
      <c r="A187" s="899"/>
      <c r="B187" s="900"/>
      <c r="C187" s="899"/>
      <c r="D187" s="899"/>
      <c r="E187" s="899"/>
      <c r="F187" s="901"/>
      <c r="G187" s="901"/>
      <c r="H187" s="901"/>
      <c r="I187" s="901"/>
      <c r="J187" s="901"/>
      <c r="K187" s="901"/>
      <c r="L187" s="899"/>
      <c r="M187" s="899"/>
      <c r="N187" s="899"/>
      <c r="O187" s="899"/>
      <c r="P187" s="899"/>
      <c r="Q187" s="899"/>
      <c r="R187" s="899"/>
      <c r="S187" s="899"/>
      <c r="T187" s="899"/>
      <c r="U187" s="899"/>
      <c r="V187" s="899"/>
      <c r="W187" s="899"/>
      <c r="X187" s="899"/>
      <c r="Y187" s="899"/>
    </row>
    <row r="188" ht="18.0" customHeight="1">
      <c r="A188" s="899"/>
      <c r="B188" s="900"/>
      <c r="C188" s="899"/>
      <c r="D188" s="899"/>
      <c r="E188" s="899"/>
      <c r="F188" s="901"/>
      <c r="G188" s="901"/>
      <c r="H188" s="901"/>
      <c r="I188" s="901"/>
      <c r="J188" s="901"/>
      <c r="K188" s="901"/>
      <c r="L188" s="899"/>
      <c r="M188" s="899"/>
      <c r="N188" s="899"/>
      <c r="O188" s="899"/>
      <c r="P188" s="899"/>
      <c r="Q188" s="899"/>
      <c r="R188" s="899"/>
      <c r="S188" s="899"/>
      <c r="T188" s="899"/>
      <c r="U188" s="899"/>
      <c r="V188" s="899"/>
      <c r="W188" s="899"/>
      <c r="X188" s="899"/>
      <c r="Y188" s="899"/>
    </row>
    <row r="189" ht="18.0" customHeight="1">
      <c r="A189" s="899"/>
      <c r="B189" s="900"/>
      <c r="C189" s="899"/>
      <c r="D189" s="899"/>
      <c r="E189" s="899"/>
      <c r="F189" s="901"/>
      <c r="G189" s="901"/>
      <c r="H189" s="901"/>
      <c r="I189" s="901"/>
      <c r="J189" s="901"/>
      <c r="K189" s="901"/>
      <c r="L189" s="899"/>
      <c r="M189" s="899"/>
      <c r="N189" s="899"/>
      <c r="O189" s="899"/>
      <c r="P189" s="899"/>
      <c r="Q189" s="899"/>
      <c r="R189" s="899"/>
      <c r="S189" s="899"/>
      <c r="T189" s="899"/>
      <c r="U189" s="899"/>
      <c r="V189" s="899"/>
      <c r="W189" s="899"/>
      <c r="X189" s="899"/>
      <c r="Y189" s="899"/>
    </row>
    <row r="190" ht="18.0" customHeight="1">
      <c r="A190" s="899"/>
      <c r="B190" s="900"/>
      <c r="C190" s="899"/>
      <c r="D190" s="899"/>
      <c r="E190" s="899"/>
      <c r="F190" s="901"/>
      <c r="G190" s="901"/>
      <c r="H190" s="901"/>
      <c r="I190" s="901"/>
      <c r="J190" s="901"/>
      <c r="K190" s="901"/>
      <c r="L190" s="899"/>
      <c r="M190" s="899"/>
      <c r="N190" s="899"/>
      <c r="O190" s="899"/>
      <c r="P190" s="899"/>
      <c r="Q190" s="899"/>
      <c r="R190" s="899"/>
      <c r="S190" s="899"/>
      <c r="T190" s="899"/>
      <c r="U190" s="899"/>
      <c r="V190" s="899"/>
      <c r="W190" s="899"/>
      <c r="X190" s="899"/>
      <c r="Y190" s="899"/>
    </row>
    <row r="191" ht="18.0" customHeight="1">
      <c r="A191" s="899"/>
      <c r="B191" s="900"/>
      <c r="C191" s="899"/>
      <c r="D191" s="899"/>
      <c r="E191" s="899"/>
      <c r="F191" s="901"/>
      <c r="G191" s="901"/>
      <c r="H191" s="901"/>
      <c r="I191" s="901"/>
      <c r="J191" s="901"/>
      <c r="K191" s="901"/>
      <c r="L191" s="899"/>
      <c r="M191" s="899"/>
      <c r="N191" s="899"/>
      <c r="O191" s="899"/>
      <c r="P191" s="899"/>
      <c r="Q191" s="899"/>
      <c r="R191" s="899"/>
      <c r="S191" s="899"/>
      <c r="T191" s="899"/>
      <c r="U191" s="899"/>
      <c r="V191" s="899"/>
      <c r="W191" s="899"/>
      <c r="X191" s="899"/>
      <c r="Y191" s="899"/>
    </row>
    <row r="192" ht="18.0" customHeight="1">
      <c r="A192" s="899"/>
      <c r="B192" s="900"/>
      <c r="C192" s="899"/>
      <c r="D192" s="899"/>
      <c r="E192" s="899"/>
      <c r="F192" s="901"/>
      <c r="G192" s="901"/>
      <c r="H192" s="901"/>
      <c r="I192" s="901"/>
      <c r="J192" s="901"/>
      <c r="K192" s="901"/>
      <c r="L192" s="899"/>
      <c r="M192" s="899"/>
      <c r="N192" s="899"/>
      <c r="O192" s="899"/>
      <c r="P192" s="899"/>
      <c r="Q192" s="899"/>
      <c r="R192" s="899"/>
      <c r="S192" s="899"/>
      <c r="T192" s="899"/>
      <c r="U192" s="899"/>
      <c r="V192" s="899"/>
      <c r="W192" s="899"/>
      <c r="X192" s="899"/>
      <c r="Y192" s="899"/>
    </row>
    <row r="193" ht="18.0" customHeight="1">
      <c r="A193" s="899"/>
      <c r="B193" s="900"/>
      <c r="C193" s="899"/>
      <c r="D193" s="899"/>
      <c r="E193" s="899"/>
      <c r="F193" s="901"/>
      <c r="G193" s="901"/>
      <c r="H193" s="901"/>
      <c r="I193" s="901"/>
      <c r="J193" s="901"/>
      <c r="K193" s="901"/>
      <c r="L193" s="899"/>
      <c r="M193" s="899"/>
      <c r="N193" s="899"/>
      <c r="O193" s="899"/>
      <c r="P193" s="899"/>
      <c r="Q193" s="899"/>
      <c r="R193" s="899"/>
      <c r="S193" s="899"/>
      <c r="T193" s="899"/>
      <c r="U193" s="899"/>
      <c r="V193" s="899"/>
      <c r="W193" s="899"/>
      <c r="X193" s="899"/>
      <c r="Y193" s="899"/>
    </row>
    <row r="194" ht="18.0" customHeight="1">
      <c r="A194" s="899"/>
      <c r="B194" s="900"/>
      <c r="C194" s="899"/>
      <c r="D194" s="899"/>
      <c r="E194" s="899"/>
      <c r="F194" s="901"/>
      <c r="G194" s="901"/>
      <c r="H194" s="901"/>
      <c r="I194" s="901"/>
      <c r="J194" s="901"/>
      <c r="K194" s="901"/>
      <c r="L194" s="899"/>
      <c r="M194" s="899"/>
      <c r="N194" s="899"/>
      <c r="O194" s="899"/>
      <c r="P194" s="899"/>
      <c r="Q194" s="899"/>
      <c r="R194" s="899"/>
      <c r="S194" s="899"/>
      <c r="T194" s="899"/>
      <c r="U194" s="899"/>
      <c r="V194" s="899"/>
      <c r="W194" s="899"/>
      <c r="X194" s="899"/>
      <c r="Y194" s="899"/>
    </row>
    <row r="195" ht="18.0" customHeight="1">
      <c r="A195" s="899"/>
      <c r="B195" s="900"/>
      <c r="C195" s="899"/>
      <c r="D195" s="899"/>
      <c r="E195" s="899"/>
      <c r="F195" s="901"/>
      <c r="G195" s="901"/>
      <c r="H195" s="901"/>
      <c r="I195" s="901"/>
      <c r="J195" s="901"/>
      <c r="K195" s="901"/>
      <c r="L195" s="899"/>
      <c r="M195" s="899"/>
      <c r="N195" s="899"/>
      <c r="O195" s="899"/>
      <c r="P195" s="899"/>
      <c r="Q195" s="899"/>
      <c r="R195" s="899"/>
      <c r="S195" s="899"/>
      <c r="T195" s="899"/>
      <c r="U195" s="899"/>
      <c r="V195" s="899"/>
      <c r="W195" s="899"/>
      <c r="X195" s="899"/>
      <c r="Y195" s="899"/>
    </row>
    <row r="196" ht="18.0" customHeight="1">
      <c r="A196" s="899"/>
      <c r="B196" s="900"/>
      <c r="C196" s="899"/>
      <c r="D196" s="899"/>
      <c r="E196" s="899"/>
      <c r="F196" s="901"/>
      <c r="G196" s="901"/>
      <c r="H196" s="901"/>
      <c r="I196" s="901"/>
      <c r="J196" s="901"/>
      <c r="K196" s="901"/>
      <c r="L196" s="899"/>
      <c r="M196" s="899"/>
      <c r="N196" s="899"/>
      <c r="O196" s="899"/>
      <c r="P196" s="899"/>
      <c r="Q196" s="899"/>
      <c r="R196" s="899"/>
      <c r="S196" s="899"/>
      <c r="T196" s="899"/>
      <c r="U196" s="899"/>
      <c r="V196" s="899"/>
      <c r="W196" s="899"/>
      <c r="X196" s="899"/>
      <c r="Y196" s="899"/>
    </row>
    <row r="197" ht="18.0" customHeight="1">
      <c r="A197" s="899"/>
      <c r="B197" s="900"/>
      <c r="C197" s="899"/>
      <c r="D197" s="899"/>
      <c r="E197" s="899"/>
      <c r="F197" s="901"/>
      <c r="G197" s="901"/>
      <c r="H197" s="901"/>
      <c r="I197" s="901"/>
      <c r="J197" s="901"/>
      <c r="K197" s="901"/>
      <c r="L197" s="899"/>
      <c r="M197" s="899"/>
      <c r="N197" s="899"/>
      <c r="O197" s="899"/>
      <c r="P197" s="899"/>
      <c r="Q197" s="899"/>
      <c r="R197" s="899"/>
      <c r="S197" s="899"/>
      <c r="T197" s="899"/>
      <c r="U197" s="899"/>
      <c r="V197" s="899"/>
      <c r="W197" s="899"/>
      <c r="X197" s="899"/>
      <c r="Y197" s="899"/>
    </row>
    <row r="198" ht="18.0" customHeight="1">
      <c r="A198" s="899"/>
      <c r="B198" s="900"/>
      <c r="C198" s="899"/>
      <c r="D198" s="899"/>
      <c r="E198" s="899"/>
      <c r="F198" s="901"/>
      <c r="G198" s="901"/>
      <c r="H198" s="901"/>
      <c r="I198" s="901"/>
      <c r="J198" s="901"/>
      <c r="K198" s="901"/>
      <c r="L198" s="899"/>
      <c r="M198" s="899"/>
      <c r="N198" s="899"/>
      <c r="O198" s="899"/>
      <c r="P198" s="899"/>
      <c r="Q198" s="899"/>
      <c r="R198" s="899"/>
      <c r="S198" s="899"/>
      <c r="T198" s="899"/>
      <c r="U198" s="899"/>
      <c r="V198" s="899"/>
      <c r="W198" s="899"/>
      <c r="X198" s="899"/>
      <c r="Y198" s="899"/>
    </row>
    <row r="199" ht="18.0" customHeight="1">
      <c r="A199" s="899"/>
      <c r="B199" s="900"/>
      <c r="C199" s="899"/>
      <c r="D199" s="899"/>
      <c r="E199" s="899"/>
      <c r="F199" s="901"/>
      <c r="G199" s="901"/>
      <c r="H199" s="901"/>
      <c r="I199" s="901"/>
      <c r="J199" s="901"/>
      <c r="K199" s="901"/>
      <c r="L199" s="899"/>
      <c r="M199" s="899"/>
      <c r="N199" s="899"/>
      <c r="O199" s="899"/>
      <c r="P199" s="899"/>
      <c r="Q199" s="899"/>
      <c r="R199" s="899"/>
      <c r="S199" s="899"/>
      <c r="T199" s="899"/>
      <c r="U199" s="899"/>
      <c r="V199" s="899"/>
      <c r="W199" s="899"/>
      <c r="X199" s="899"/>
      <c r="Y199" s="899"/>
    </row>
    <row r="200" ht="18.0" customHeight="1">
      <c r="A200" s="899"/>
      <c r="B200" s="900"/>
      <c r="C200" s="899"/>
      <c r="D200" s="899"/>
      <c r="E200" s="899"/>
      <c r="F200" s="901"/>
      <c r="G200" s="901"/>
      <c r="H200" s="901"/>
      <c r="I200" s="901"/>
      <c r="J200" s="901"/>
      <c r="K200" s="901"/>
      <c r="L200" s="899"/>
      <c r="M200" s="899"/>
      <c r="N200" s="899"/>
      <c r="O200" s="899"/>
      <c r="P200" s="899"/>
      <c r="Q200" s="899"/>
      <c r="R200" s="899"/>
      <c r="S200" s="899"/>
      <c r="T200" s="899"/>
      <c r="U200" s="899"/>
      <c r="V200" s="899"/>
      <c r="W200" s="899"/>
      <c r="X200" s="899"/>
      <c r="Y200" s="899"/>
    </row>
    <row r="201" ht="18.0" customHeight="1">
      <c r="A201" s="899"/>
      <c r="B201" s="900"/>
      <c r="C201" s="899"/>
      <c r="D201" s="899"/>
      <c r="E201" s="899"/>
      <c r="F201" s="901"/>
      <c r="G201" s="901"/>
      <c r="H201" s="901"/>
      <c r="I201" s="901"/>
      <c r="J201" s="901"/>
      <c r="K201" s="901"/>
      <c r="L201" s="899"/>
      <c r="M201" s="899"/>
      <c r="N201" s="899"/>
      <c r="O201" s="899"/>
      <c r="P201" s="899"/>
      <c r="Q201" s="899"/>
      <c r="R201" s="899"/>
      <c r="S201" s="899"/>
      <c r="T201" s="899"/>
      <c r="U201" s="899"/>
      <c r="V201" s="899"/>
      <c r="W201" s="899"/>
      <c r="X201" s="899"/>
      <c r="Y201" s="899"/>
    </row>
    <row r="202" ht="18.0" customHeight="1">
      <c r="A202" s="899"/>
      <c r="B202" s="900"/>
      <c r="C202" s="899"/>
      <c r="D202" s="899"/>
      <c r="E202" s="899"/>
      <c r="F202" s="901"/>
      <c r="G202" s="901"/>
      <c r="H202" s="901"/>
      <c r="I202" s="901"/>
      <c r="J202" s="901"/>
      <c r="K202" s="901"/>
      <c r="L202" s="899"/>
      <c r="M202" s="899"/>
      <c r="N202" s="899"/>
      <c r="O202" s="899"/>
      <c r="P202" s="899"/>
      <c r="Q202" s="899"/>
      <c r="R202" s="899"/>
      <c r="S202" s="899"/>
      <c r="T202" s="899"/>
      <c r="U202" s="899"/>
      <c r="V202" s="899"/>
      <c r="W202" s="899"/>
      <c r="X202" s="899"/>
      <c r="Y202" s="899"/>
    </row>
    <row r="203" ht="18.0" customHeight="1">
      <c r="A203" s="899"/>
      <c r="B203" s="900"/>
      <c r="C203" s="899"/>
      <c r="D203" s="899"/>
      <c r="E203" s="899"/>
      <c r="F203" s="901"/>
      <c r="G203" s="901"/>
      <c r="H203" s="901"/>
      <c r="I203" s="901"/>
      <c r="J203" s="901"/>
      <c r="K203" s="901"/>
      <c r="L203" s="899"/>
      <c r="M203" s="899"/>
      <c r="N203" s="899"/>
      <c r="O203" s="899"/>
      <c r="P203" s="899"/>
      <c r="Q203" s="899"/>
      <c r="R203" s="899"/>
      <c r="S203" s="899"/>
      <c r="T203" s="899"/>
      <c r="U203" s="899"/>
      <c r="V203" s="899"/>
      <c r="W203" s="899"/>
      <c r="X203" s="899"/>
      <c r="Y203" s="899"/>
    </row>
    <row r="204" ht="18.0" customHeight="1">
      <c r="A204" s="899"/>
      <c r="B204" s="900"/>
      <c r="C204" s="899"/>
      <c r="D204" s="899"/>
      <c r="E204" s="899"/>
      <c r="F204" s="901"/>
      <c r="G204" s="901"/>
      <c r="H204" s="901"/>
      <c r="I204" s="901"/>
      <c r="J204" s="901"/>
      <c r="K204" s="901"/>
      <c r="L204" s="899"/>
      <c r="M204" s="899"/>
      <c r="N204" s="899"/>
      <c r="O204" s="899"/>
      <c r="P204" s="899"/>
      <c r="Q204" s="899"/>
      <c r="R204" s="899"/>
      <c r="S204" s="899"/>
      <c r="T204" s="899"/>
      <c r="U204" s="899"/>
      <c r="V204" s="899"/>
      <c r="W204" s="899"/>
      <c r="X204" s="899"/>
      <c r="Y204" s="899"/>
    </row>
    <row r="205" ht="18.0" customHeight="1">
      <c r="A205" s="899"/>
      <c r="B205" s="900"/>
      <c r="C205" s="899"/>
      <c r="D205" s="899"/>
      <c r="E205" s="899"/>
      <c r="F205" s="901"/>
      <c r="G205" s="901"/>
      <c r="H205" s="901"/>
      <c r="I205" s="901"/>
      <c r="J205" s="901"/>
      <c r="K205" s="901"/>
      <c r="L205" s="899"/>
      <c r="M205" s="899"/>
      <c r="N205" s="899"/>
      <c r="O205" s="899"/>
      <c r="P205" s="899"/>
      <c r="Q205" s="899"/>
      <c r="R205" s="899"/>
      <c r="S205" s="899"/>
      <c r="T205" s="899"/>
      <c r="U205" s="899"/>
      <c r="V205" s="899"/>
      <c r="W205" s="899"/>
      <c r="X205" s="899"/>
      <c r="Y205" s="899"/>
    </row>
    <row r="206" ht="18.0" customHeight="1">
      <c r="A206" s="899"/>
      <c r="B206" s="900"/>
      <c r="C206" s="899"/>
      <c r="D206" s="899"/>
      <c r="E206" s="899"/>
      <c r="F206" s="901"/>
      <c r="G206" s="901"/>
      <c r="H206" s="901"/>
      <c r="I206" s="901"/>
      <c r="J206" s="901"/>
      <c r="K206" s="901"/>
      <c r="L206" s="899"/>
      <c r="M206" s="899"/>
      <c r="N206" s="899"/>
      <c r="O206" s="899"/>
      <c r="P206" s="899"/>
      <c r="Q206" s="899"/>
      <c r="R206" s="899"/>
      <c r="S206" s="899"/>
      <c r="T206" s="899"/>
      <c r="U206" s="899"/>
      <c r="V206" s="899"/>
      <c r="W206" s="899"/>
      <c r="X206" s="899"/>
      <c r="Y206" s="899"/>
    </row>
    <row r="207" ht="18.0" customHeight="1">
      <c r="A207" s="899"/>
      <c r="B207" s="900"/>
      <c r="C207" s="899"/>
      <c r="D207" s="899"/>
      <c r="E207" s="899"/>
      <c r="F207" s="901"/>
      <c r="G207" s="901"/>
      <c r="H207" s="901"/>
      <c r="I207" s="901"/>
      <c r="J207" s="901"/>
      <c r="K207" s="901"/>
      <c r="L207" s="899"/>
      <c r="M207" s="899"/>
      <c r="N207" s="899"/>
      <c r="O207" s="899"/>
      <c r="P207" s="899"/>
      <c r="Q207" s="899"/>
      <c r="R207" s="899"/>
      <c r="S207" s="899"/>
      <c r="T207" s="899"/>
      <c r="U207" s="899"/>
      <c r="V207" s="899"/>
      <c r="W207" s="899"/>
      <c r="X207" s="899"/>
      <c r="Y207" s="899"/>
    </row>
    <row r="208" ht="18.0" customHeight="1">
      <c r="A208" s="899"/>
      <c r="B208" s="900"/>
      <c r="C208" s="899"/>
      <c r="D208" s="899"/>
      <c r="E208" s="899"/>
      <c r="F208" s="901"/>
      <c r="G208" s="901"/>
      <c r="H208" s="901"/>
      <c r="I208" s="901"/>
      <c r="J208" s="901"/>
      <c r="K208" s="901"/>
      <c r="L208" s="899"/>
      <c r="M208" s="899"/>
      <c r="N208" s="899"/>
      <c r="O208" s="899"/>
      <c r="P208" s="899"/>
      <c r="Q208" s="899"/>
      <c r="R208" s="899"/>
      <c r="S208" s="899"/>
      <c r="T208" s="899"/>
      <c r="U208" s="899"/>
      <c r="V208" s="899"/>
      <c r="W208" s="899"/>
      <c r="X208" s="899"/>
      <c r="Y208" s="899"/>
    </row>
    <row r="209" ht="18.0" customHeight="1">
      <c r="A209" s="899"/>
      <c r="B209" s="900"/>
      <c r="C209" s="899"/>
      <c r="D209" s="899"/>
      <c r="E209" s="899"/>
      <c r="F209" s="901"/>
      <c r="G209" s="901"/>
      <c r="H209" s="901"/>
      <c r="I209" s="901"/>
      <c r="J209" s="901"/>
      <c r="K209" s="901"/>
      <c r="L209" s="899"/>
      <c r="M209" s="899"/>
      <c r="N209" s="899"/>
      <c r="O209" s="899"/>
      <c r="P209" s="899"/>
      <c r="Q209" s="899"/>
      <c r="R209" s="899"/>
      <c r="S209" s="899"/>
      <c r="T209" s="899"/>
      <c r="U209" s="899"/>
      <c r="V209" s="899"/>
      <c r="W209" s="899"/>
      <c r="X209" s="899"/>
      <c r="Y209" s="899"/>
    </row>
    <row r="210" ht="18.0" customHeight="1">
      <c r="A210" s="899"/>
      <c r="B210" s="900"/>
      <c r="C210" s="899"/>
      <c r="D210" s="899"/>
      <c r="E210" s="899"/>
      <c r="F210" s="901"/>
      <c r="G210" s="901"/>
      <c r="H210" s="901"/>
      <c r="I210" s="901"/>
      <c r="J210" s="901"/>
      <c r="K210" s="901"/>
      <c r="L210" s="899"/>
      <c r="M210" s="899"/>
      <c r="N210" s="899"/>
      <c r="O210" s="899"/>
      <c r="P210" s="899"/>
      <c r="Q210" s="899"/>
      <c r="R210" s="899"/>
      <c r="S210" s="899"/>
      <c r="T210" s="899"/>
      <c r="U210" s="899"/>
      <c r="V210" s="899"/>
      <c r="W210" s="899"/>
      <c r="X210" s="899"/>
      <c r="Y210" s="899"/>
    </row>
    <row r="211" ht="18.0" customHeight="1">
      <c r="A211" s="899"/>
      <c r="B211" s="900"/>
      <c r="C211" s="899"/>
      <c r="D211" s="899"/>
      <c r="E211" s="899"/>
      <c r="F211" s="901"/>
      <c r="G211" s="901"/>
      <c r="H211" s="901"/>
      <c r="I211" s="901"/>
      <c r="J211" s="901"/>
      <c r="K211" s="901"/>
      <c r="L211" s="899"/>
      <c r="M211" s="899"/>
      <c r="N211" s="899"/>
      <c r="O211" s="899"/>
      <c r="P211" s="899"/>
      <c r="Q211" s="899"/>
      <c r="R211" s="899"/>
      <c r="S211" s="899"/>
      <c r="T211" s="899"/>
      <c r="U211" s="899"/>
      <c r="V211" s="899"/>
      <c r="W211" s="899"/>
      <c r="X211" s="899"/>
      <c r="Y211" s="899"/>
    </row>
    <row r="212" ht="18.0" customHeight="1">
      <c r="A212" s="899"/>
      <c r="B212" s="900"/>
      <c r="C212" s="899"/>
      <c r="D212" s="899"/>
      <c r="E212" s="899"/>
      <c r="F212" s="901"/>
      <c r="G212" s="901"/>
      <c r="H212" s="901"/>
      <c r="I212" s="901"/>
      <c r="J212" s="901"/>
      <c r="K212" s="901"/>
      <c r="L212" s="899"/>
      <c r="M212" s="899"/>
      <c r="N212" s="899"/>
      <c r="O212" s="899"/>
      <c r="P212" s="899"/>
      <c r="Q212" s="899"/>
      <c r="R212" s="899"/>
      <c r="S212" s="899"/>
      <c r="T212" s="899"/>
      <c r="U212" s="899"/>
      <c r="V212" s="899"/>
      <c r="W212" s="899"/>
      <c r="X212" s="899"/>
      <c r="Y212" s="899"/>
    </row>
    <row r="213" ht="18.0" customHeight="1">
      <c r="A213" s="899"/>
      <c r="B213" s="900"/>
      <c r="C213" s="899"/>
      <c r="D213" s="899"/>
      <c r="E213" s="899"/>
      <c r="F213" s="901"/>
      <c r="G213" s="901"/>
      <c r="H213" s="901"/>
      <c r="I213" s="901"/>
      <c r="J213" s="901"/>
      <c r="K213" s="901"/>
      <c r="L213" s="899"/>
      <c r="M213" s="899"/>
      <c r="N213" s="899"/>
      <c r="O213" s="899"/>
      <c r="P213" s="899"/>
      <c r="Q213" s="899"/>
      <c r="R213" s="899"/>
      <c r="S213" s="899"/>
      <c r="T213" s="899"/>
      <c r="U213" s="899"/>
      <c r="V213" s="899"/>
      <c r="W213" s="899"/>
      <c r="X213" s="899"/>
      <c r="Y213" s="899"/>
    </row>
    <row r="214" ht="18.0" customHeight="1">
      <c r="A214" s="899"/>
      <c r="B214" s="900"/>
      <c r="C214" s="899"/>
      <c r="D214" s="899"/>
      <c r="E214" s="899"/>
      <c r="F214" s="901"/>
      <c r="G214" s="901"/>
      <c r="H214" s="901"/>
      <c r="I214" s="901"/>
      <c r="J214" s="901"/>
      <c r="K214" s="901"/>
      <c r="L214" s="899"/>
      <c r="M214" s="899"/>
      <c r="N214" s="899"/>
      <c r="O214" s="899"/>
      <c r="P214" s="899"/>
      <c r="Q214" s="899"/>
      <c r="R214" s="899"/>
      <c r="S214" s="899"/>
      <c r="T214" s="899"/>
      <c r="U214" s="899"/>
      <c r="V214" s="899"/>
      <c r="W214" s="899"/>
      <c r="X214" s="899"/>
      <c r="Y214" s="899"/>
    </row>
    <row r="215" ht="18.0" customHeight="1">
      <c r="A215" s="899"/>
      <c r="B215" s="900"/>
      <c r="C215" s="899"/>
      <c r="D215" s="899"/>
      <c r="E215" s="899"/>
      <c r="F215" s="901"/>
      <c r="G215" s="901"/>
      <c r="H215" s="901"/>
      <c r="I215" s="901"/>
      <c r="J215" s="901"/>
      <c r="K215" s="901"/>
      <c r="L215" s="899"/>
      <c r="M215" s="899"/>
      <c r="N215" s="899"/>
      <c r="O215" s="899"/>
      <c r="P215" s="899"/>
      <c r="Q215" s="899"/>
      <c r="R215" s="899"/>
      <c r="S215" s="899"/>
      <c r="T215" s="899"/>
      <c r="U215" s="899"/>
      <c r="V215" s="899"/>
      <c r="W215" s="899"/>
      <c r="X215" s="899"/>
      <c r="Y215" s="899"/>
    </row>
    <row r="216" ht="18.0" customHeight="1">
      <c r="A216" s="899"/>
      <c r="B216" s="900"/>
      <c r="C216" s="899"/>
      <c r="D216" s="899"/>
      <c r="E216" s="899"/>
      <c r="F216" s="901"/>
      <c r="G216" s="901"/>
      <c r="H216" s="901"/>
      <c r="I216" s="901"/>
      <c r="J216" s="901"/>
      <c r="K216" s="901"/>
      <c r="L216" s="899"/>
      <c r="M216" s="899"/>
      <c r="N216" s="899"/>
      <c r="O216" s="899"/>
      <c r="P216" s="899"/>
      <c r="Q216" s="899"/>
      <c r="R216" s="899"/>
      <c r="S216" s="899"/>
      <c r="T216" s="899"/>
      <c r="U216" s="899"/>
      <c r="V216" s="899"/>
      <c r="W216" s="899"/>
      <c r="X216" s="899"/>
      <c r="Y216" s="899"/>
    </row>
    <row r="217" ht="18.0" customHeight="1">
      <c r="A217" s="899"/>
      <c r="B217" s="900"/>
      <c r="C217" s="899"/>
      <c r="D217" s="899"/>
      <c r="E217" s="899"/>
      <c r="F217" s="901"/>
      <c r="G217" s="901"/>
      <c r="H217" s="901"/>
      <c r="I217" s="901"/>
      <c r="J217" s="901"/>
      <c r="K217" s="901"/>
      <c r="L217" s="899"/>
      <c r="M217" s="899"/>
      <c r="N217" s="899"/>
      <c r="O217" s="899"/>
      <c r="P217" s="899"/>
      <c r="Q217" s="899"/>
      <c r="R217" s="899"/>
      <c r="S217" s="899"/>
      <c r="T217" s="899"/>
      <c r="U217" s="899"/>
      <c r="V217" s="899"/>
      <c r="W217" s="899"/>
      <c r="X217" s="899"/>
      <c r="Y217" s="899"/>
    </row>
    <row r="218" ht="18.0" customHeight="1">
      <c r="A218" s="899"/>
      <c r="B218" s="900"/>
      <c r="C218" s="899"/>
      <c r="D218" s="899"/>
      <c r="E218" s="899"/>
      <c r="F218" s="901"/>
      <c r="G218" s="901"/>
      <c r="H218" s="901"/>
      <c r="I218" s="901"/>
      <c r="J218" s="901"/>
      <c r="K218" s="901"/>
      <c r="L218" s="899"/>
      <c r="M218" s="899"/>
      <c r="N218" s="899"/>
      <c r="O218" s="899"/>
      <c r="P218" s="899"/>
      <c r="Q218" s="899"/>
      <c r="R218" s="899"/>
      <c r="S218" s="899"/>
      <c r="T218" s="899"/>
      <c r="U218" s="899"/>
      <c r="V218" s="899"/>
      <c r="W218" s="899"/>
      <c r="X218" s="899"/>
      <c r="Y218" s="899"/>
    </row>
    <row r="219" ht="18.0" customHeight="1">
      <c r="A219" s="899"/>
      <c r="B219" s="900"/>
      <c r="C219" s="899"/>
      <c r="D219" s="899"/>
      <c r="E219" s="899"/>
      <c r="F219" s="901"/>
      <c r="G219" s="901"/>
      <c r="H219" s="901"/>
      <c r="I219" s="901"/>
      <c r="J219" s="901"/>
      <c r="K219" s="901"/>
      <c r="L219" s="899"/>
      <c r="M219" s="899"/>
      <c r="N219" s="899"/>
      <c r="O219" s="899"/>
      <c r="P219" s="899"/>
      <c r="Q219" s="899"/>
      <c r="R219" s="899"/>
      <c r="S219" s="899"/>
      <c r="T219" s="899"/>
      <c r="U219" s="899"/>
      <c r="V219" s="899"/>
      <c r="W219" s="899"/>
      <c r="X219" s="899"/>
      <c r="Y219" s="899"/>
    </row>
    <row r="220" ht="18.0" customHeight="1">
      <c r="A220" s="899"/>
      <c r="B220" s="900"/>
      <c r="C220" s="899"/>
      <c r="D220" s="899"/>
      <c r="E220" s="899"/>
      <c r="F220" s="901"/>
      <c r="G220" s="901"/>
      <c r="H220" s="901"/>
      <c r="I220" s="901"/>
      <c r="J220" s="901"/>
      <c r="K220" s="901"/>
      <c r="L220" s="899"/>
      <c r="M220" s="899"/>
      <c r="N220" s="899"/>
      <c r="O220" s="899"/>
      <c r="P220" s="899"/>
      <c r="Q220" s="899"/>
      <c r="R220" s="899"/>
      <c r="S220" s="899"/>
      <c r="T220" s="899"/>
      <c r="U220" s="899"/>
      <c r="V220" s="899"/>
      <c r="W220" s="899"/>
      <c r="X220" s="899"/>
      <c r="Y220" s="899"/>
    </row>
    <row r="221" ht="18.0" customHeight="1">
      <c r="A221" s="899"/>
      <c r="B221" s="900"/>
      <c r="C221" s="899"/>
      <c r="D221" s="899"/>
      <c r="E221" s="899"/>
      <c r="F221" s="901"/>
      <c r="G221" s="901"/>
      <c r="H221" s="901"/>
      <c r="I221" s="901"/>
      <c r="J221" s="901"/>
      <c r="K221" s="901"/>
      <c r="L221" s="899"/>
      <c r="M221" s="899"/>
      <c r="N221" s="899"/>
      <c r="O221" s="899"/>
      <c r="P221" s="899"/>
      <c r="Q221" s="899"/>
      <c r="R221" s="899"/>
      <c r="S221" s="899"/>
      <c r="T221" s="899"/>
      <c r="U221" s="899"/>
      <c r="V221" s="899"/>
      <c r="W221" s="899"/>
      <c r="X221" s="899"/>
      <c r="Y221" s="899"/>
    </row>
    <row r="222" ht="18.0" customHeight="1">
      <c r="A222" s="899"/>
      <c r="B222" s="900"/>
      <c r="C222" s="899"/>
      <c r="D222" s="899"/>
      <c r="E222" s="899"/>
      <c r="F222" s="901"/>
      <c r="G222" s="901"/>
      <c r="H222" s="901"/>
      <c r="I222" s="901"/>
      <c r="J222" s="901"/>
      <c r="K222" s="901"/>
      <c r="L222" s="899"/>
      <c r="M222" s="899"/>
      <c r="N222" s="899"/>
      <c r="O222" s="899"/>
      <c r="P222" s="899"/>
      <c r="Q222" s="899"/>
      <c r="R222" s="899"/>
      <c r="S222" s="899"/>
      <c r="T222" s="899"/>
      <c r="U222" s="899"/>
      <c r="V222" s="899"/>
      <c r="W222" s="899"/>
      <c r="X222" s="899"/>
      <c r="Y222" s="899"/>
    </row>
    <row r="223" ht="18.0" customHeight="1">
      <c r="A223" s="899"/>
      <c r="B223" s="900"/>
      <c r="C223" s="899"/>
      <c r="D223" s="899"/>
      <c r="E223" s="899"/>
      <c r="F223" s="901"/>
      <c r="G223" s="901"/>
      <c r="H223" s="901"/>
      <c r="I223" s="901"/>
      <c r="J223" s="901"/>
      <c r="K223" s="901"/>
      <c r="L223" s="899"/>
      <c r="M223" s="899"/>
      <c r="N223" s="899"/>
      <c r="O223" s="899"/>
      <c r="P223" s="899"/>
      <c r="Q223" s="899"/>
      <c r="R223" s="899"/>
      <c r="S223" s="899"/>
      <c r="T223" s="899"/>
      <c r="U223" s="899"/>
      <c r="V223" s="899"/>
      <c r="W223" s="899"/>
      <c r="X223" s="899"/>
      <c r="Y223" s="899"/>
    </row>
    <row r="224" ht="18.0" customHeight="1">
      <c r="A224" s="899"/>
      <c r="B224" s="900"/>
      <c r="C224" s="899"/>
      <c r="D224" s="899"/>
      <c r="E224" s="899"/>
      <c r="F224" s="901"/>
      <c r="G224" s="901"/>
      <c r="H224" s="901"/>
      <c r="I224" s="901"/>
      <c r="J224" s="901"/>
      <c r="K224" s="901"/>
      <c r="L224" s="899"/>
      <c r="M224" s="899"/>
      <c r="N224" s="899"/>
      <c r="O224" s="899"/>
      <c r="P224" s="899"/>
      <c r="Q224" s="899"/>
      <c r="R224" s="899"/>
      <c r="S224" s="899"/>
      <c r="T224" s="899"/>
      <c r="U224" s="899"/>
      <c r="V224" s="899"/>
      <c r="W224" s="899"/>
      <c r="X224" s="899"/>
      <c r="Y224" s="899"/>
    </row>
    <row r="225" ht="18.0" customHeight="1">
      <c r="A225" s="899"/>
      <c r="B225" s="900"/>
      <c r="C225" s="899"/>
      <c r="D225" s="899"/>
      <c r="E225" s="899"/>
      <c r="F225" s="901"/>
      <c r="G225" s="901"/>
      <c r="H225" s="901"/>
      <c r="I225" s="901"/>
      <c r="J225" s="901"/>
      <c r="K225" s="901"/>
      <c r="L225" s="899"/>
      <c r="M225" s="899"/>
      <c r="N225" s="899"/>
      <c r="O225" s="899"/>
      <c r="P225" s="899"/>
      <c r="Q225" s="899"/>
      <c r="R225" s="899"/>
      <c r="S225" s="899"/>
      <c r="T225" s="899"/>
      <c r="U225" s="899"/>
      <c r="V225" s="899"/>
      <c r="W225" s="899"/>
      <c r="X225" s="899"/>
      <c r="Y225" s="899"/>
    </row>
    <row r="226" ht="18.0" customHeight="1">
      <c r="A226" s="899"/>
      <c r="B226" s="900"/>
      <c r="C226" s="899"/>
      <c r="D226" s="899"/>
      <c r="E226" s="899"/>
      <c r="F226" s="901"/>
      <c r="G226" s="901"/>
      <c r="H226" s="901"/>
      <c r="I226" s="901"/>
      <c r="J226" s="901"/>
      <c r="K226" s="901"/>
      <c r="L226" s="899"/>
      <c r="M226" s="899"/>
      <c r="N226" s="899"/>
      <c r="O226" s="899"/>
      <c r="P226" s="899"/>
      <c r="Q226" s="899"/>
      <c r="R226" s="899"/>
      <c r="S226" s="899"/>
      <c r="T226" s="899"/>
      <c r="U226" s="899"/>
      <c r="V226" s="899"/>
      <c r="W226" s="899"/>
      <c r="X226" s="899"/>
      <c r="Y226" s="899"/>
    </row>
    <row r="227" ht="18.0" customHeight="1">
      <c r="A227" s="899"/>
      <c r="B227" s="900"/>
      <c r="C227" s="899"/>
      <c r="D227" s="899"/>
      <c r="E227" s="899"/>
      <c r="F227" s="901"/>
      <c r="G227" s="901"/>
      <c r="H227" s="901"/>
      <c r="I227" s="901"/>
      <c r="J227" s="901"/>
      <c r="K227" s="901"/>
      <c r="L227" s="899"/>
      <c r="M227" s="899"/>
      <c r="N227" s="899"/>
      <c r="O227" s="899"/>
      <c r="P227" s="899"/>
      <c r="Q227" s="899"/>
      <c r="R227" s="899"/>
      <c r="S227" s="899"/>
      <c r="T227" s="899"/>
      <c r="U227" s="899"/>
      <c r="V227" s="899"/>
      <c r="W227" s="899"/>
      <c r="X227" s="899"/>
      <c r="Y227" s="899"/>
    </row>
    <row r="228" ht="18.0" customHeight="1">
      <c r="A228" s="899"/>
      <c r="B228" s="900"/>
      <c r="C228" s="899"/>
      <c r="D228" s="899"/>
      <c r="E228" s="899"/>
      <c r="F228" s="901"/>
      <c r="G228" s="901"/>
      <c r="H228" s="901"/>
      <c r="I228" s="901"/>
      <c r="J228" s="901"/>
      <c r="K228" s="901"/>
      <c r="L228" s="899"/>
      <c r="M228" s="899"/>
      <c r="N228" s="899"/>
      <c r="O228" s="899"/>
      <c r="P228" s="899"/>
      <c r="Q228" s="899"/>
      <c r="R228" s="899"/>
      <c r="S228" s="899"/>
      <c r="T228" s="899"/>
      <c r="U228" s="899"/>
      <c r="V228" s="899"/>
      <c r="W228" s="899"/>
      <c r="X228" s="899"/>
      <c r="Y228" s="899"/>
    </row>
    <row r="229" ht="18.0" customHeight="1">
      <c r="A229" s="899"/>
      <c r="B229" s="900"/>
      <c r="C229" s="899"/>
      <c r="D229" s="899"/>
      <c r="E229" s="899"/>
      <c r="F229" s="901"/>
      <c r="G229" s="901"/>
      <c r="H229" s="901"/>
      <c r="I229" s="901"/>
      <c r="J229" s="901"/>
      <c r="K229" s="901"/>
      <c r="L229" s="899"/>
      <c r="M229" s="899"/>
      <c r="N229" s="899"/>
      <c r="O229" s="899"/>
      <c r="P229" s="899"/>
      <c r="Q229" s="899"/>
      <c r="R229" s="899"/>
      <c r="S229" s="899"/>
      <c r="T229" s="899"/>
      <c r="U229" s="899"/>
      <c r="V229" s="899"/>
      <c r="W229" s="899"/>
      <c r="X229" s="899"/>
      <c r="Y229" s="899"/>
    </row>
    <row r="230" ht="18.0" customHeight="1">
      <c r="A230" s="899"/>
      <c r="B230" s="900"/>
      <c r="C230" s="899"/>
      <c r="D230" s="899"/>
      <c r="E230" s="899"/>
      <c r="F230" s="901"/>
      <c r="G230" s="901"/>
      <c r="H230" s="901"/>
      <c r="I230" s="901"/>
      <c r="J230" s="901"/>
      <c r="K230" s="901"/>
      <c r="L230" s="899"/>
      <c r="M230" s="899"/>
      <c r="N230" s="899"/>
      <c r="O230" s="899"/>
      <c r="P230" s="899"/>
      <c r="Q230" s="899"/>
      <c r="R230" s="899"/>
      <c r="S230" s="899"/>
      <c r="T230" s="899"/>
      <c r="U230" s="899"/>
      <c r="V230" s="899"/>
      <c r="W230" s="899"/>
      <c r="X230" s="899"/>
      <c r="Y230" s="899"/>
    </row>
    <row r="231" ht="18.0" customHeight="1">
      <c r="A231" s="899"/>
      <c r="B231" s="900"/>
      <c r="C231" s="899"/>
      <c r="D231" s="899"/>
      <c r="E231" s="899"/>
      <c r="F231" s="901"/>
      <c r="G231" s="901"/>
      <c r="H231" s="901"/>
      <c r="I231" s="901"/>
      <c r="J231" s="901"/>
      <c r="K231" s="901"/>
      <c r="L231" s="899"/>
      <c r="M231" s="899"/>
      <c r="N231" s="899"/>
      <c r="O231" s="899"/>
      <c r="P231" s="899"/>
      <c r="Q231" s="899"/>
      <c r="R231" s="899"/>
      <c r="S231" s="899"/>
      <c r="T231" s="899"/>
      <c r="U231" s="899"/>
      <c r="V231" s="899"/>
      <c r="W231" s="899"/>
      <c r="X231" s="899"/>
      <c r="Y231" s="899"/>
    </row>
    <row r="232" ht="18.0" customHeight="1">
      <c r="A232" s="899"/>
      <c r="B232" s="900"/>
      <c r="C232" s="899"/>
      <c r="D232" s="899"/>
      <c r="E232" s="899"/>
      <c r="F232" s="901"/>
      <c r="G232" s="901"/>
      <c r="H232" s="901"/>
      <c r="I232" s="901"/>
      <c r="J232" s="901"/>
      <c r="K232" s="901"/>
      <c r="L232" s="899"/>
      <c r="M232" s="899"/>
      <c r="N232" s="899"/>
      <c r="O232" s="899"/>
      <c r="P232" s="899"/>
      <c r="Q232" s="899"/>
      <c r="R232" s="899"/>
      <c r="S232" s="899"/>
      <c r="T232" s="899"/>
      <c r="U232" s="899"/>
      <c r="V232" s="899"/>
      <c r="W232" s="899"/>
      <c r="X232" s="899"/>
      <c r="Y232" s="899"/>
    </row>
    <row r="233" ht="18.0" customHeight="1">
      <c r="A233" s="899"/>
      <c r="B233" s="900"/>
      <c r="C233" s="899"/>
      <c r="D233" s="899"/>
      <c r="E233" s="899"/>
      <c r="F233" s="901"/>
      <c r="G233" s="901"/>
      <c r="H233" s="901"/>
      <c r="I233" s="901"/>
      <c r="J233" s="901"/>
      <c r="K233" s="901"/>
      <c r="L233" s="899"/>
      <c r="M233" s="899"/>
      <c r="N233" s="899"/>
      <c r="O233" s="899"/>
      <c r="P233" s="899"/>
      <c r="Q233" s="899"/>
      <c r="R233" s="899"/>
      <c r="S233" s="899"/>
      <c r="T233" s="899"/>
      <c r="U233" s="899"/>
      <c r="V233" s="899"/>
      <c r="W233" s="899"/>
      <c r="X233" s="899"/>
      <c r="Y233" s="899"/>
    </row>
    <row r="234" ht="18.0" customHeight="1">
      <c r="A234" s="899"/>
      <c r="B234" s="900"/>
      <c r="C234" s="899"/>
      <c r="D234" s="899"/>
      <c r="E234" s="899"/>
      <c r="F234" s="901"/>
      <c r="G234" s="901"/>
      <c r="H234" s="901"/>
      <c r="I234" s="901"/>
      <c r="J234" s="901"/>
      <c r="K234" s="901"/>
      <c r="L234" s="899"/>
      <c r="M234" s="899"/>
      <c r="N234" s="899"/>
      <c r="O234" s="899"/>
      <c r="P234" s="899"/>
      <c r="Q234" s="899"/>
      <c r="R234" s="899"/>
      <c r="S234" s="899"/>
      <c r="T234" s="899"/>
      <c r="U234" s="899"/>
      <c r="V234" s="899"/>
      <c r="W234" s="899"/>
      <c r="X234" s="899"/>
      <c r="Y234" s="899"/>
    </row>
    <row r="235" ht="18.0" customHeight="1">
      <c r="A235" s="899"/>
      <c r="B235" s="900"/>
      <c r="C235" s="899"/>
      <c r="D235" s="899"/>
      <c r="E235" s="899"/>
      <c r="F235" s="901"/>
      <c r="G235" s="901"/>
      <c r="H235" s="901"/>
      <c r="I235" s="901"/>
      <c r="J235" s="901"/>
      <c r="K235" s="901"/>
      <c r="L235" s="899"/>
      <c r="M235" s="899"/>
      <c r="N235" s="899"/>
      <c r="O235" s="899"/>
      <c r="P235" s="899"/>
      <c r="Q235" s="899"/>
      <c r="R235" s="899"/>
      <c r="S235" s="899"/>
      <c r="T235" s="899"/>
      <c r="U235" s="899"/>
      <c r="V235" s="899"/>
      <c r="W235" s="899"/>
      <c r="X235" s="899"/>
      <c r="Y235" s="899"/>
    </row>
    <row r="236" ht="18.0" customHeight="1">
      <c r="A236" s="899"/>
      <c r="B236" s="900"/>
      <c r="C236" s="899"/>
      <c r="D236" s="899"/>
      <c r="E236" s="899"/>
      <c r="F236" s="901"/>
      <c r="G236" s="901"/>
      <c r="H236" s="901"/>
      <c r="I236" s="901"/>
      <c r="J236" s="901"/>
      <c r="K236" s="901"/>
      <c r="L236" s="899"/>
      <c r="M236" s="899"/>
      <c r="N236" s="899"/>
      <c r="O236" s="899"/>
      <c r="P236" s="899"/>
      <c r="Q236" s="899"/>
      <c r="R236" s="899"/>
      <c r="S236" s="899"/>
      <c r="T236" s="899"/>
      <c r="U236" s="899"/>
      <c r="V236" s="899"/>
      <c r="W236" s="899"/>
      <c r="X236" s="899"/>
      <c r="Y236" s="899"/>
    </row>
    <row r="237" ht="18.0" customHeight="1">
      <c r="A237" s="899"/>
      <c r="B237" s="900"/>
      <c r="C237" s="899"/>
      <c r="D237" s="899"/>
      <c r="E237" s="899"/>
      <c r="F237" s="901"/>
      <c r="G237" s="901"/>
      <c r="H237" s="901"/>
      <c r="I237" s="901"/>
      <c r="J237" s="901"/>
      <c r="K237" s="901"/>
      <c r="L237" s="899"/>
      <c r="M237" s="899"/>
      <c r="N237" s="899"/>
      <c r="O237" s="899"/>
      <c r="P237" s="899"/>
      <c r="Q237" s="899"/>
      <c r="R237" s="899"/>
      <c r="S237" s="899"/>
      <c r="T237" s="899"/>
      <c r="U237" s="899"/>
      <c r="V237" s="899"/>
      <c r="W237" s="899"/>
      <c r="X237" s="899"/>
      <c r="Y237" s="899"/>
    </row>
    <row r="238" ht="18.0" customHeight="1">
      <c r="A238" s="899"/>
      <c r="B238" s="900"/>
      <c r="C238" s="899"/>
      <c r="D238" s="899"/>
      <c r="E238" s="899"/>
      <c r="F238" s="901"/>
      <c r="G238" s="901"/>
      <c r="H238" s="901"/>
      <c r="I238" s="901"/>
      <c r="J238" s="901"/>
      <c r="K238" s="901"/>
      <c r="L238" s="899"/>
      <c r="M238" s="899"/>
      <c r="N238" s="899"/>
      <c r="O238" s="899"/>
      <c r="P238" s="899"/>
      <c r="Q238" s="899"/>
      <c r="R238" s="899"/>
      <c r="S238" s="899"/>
      <c r="T238" s="899"/>
      <c r="U238" s="899"/>
      <c r="V238" s="899"/>
      <c r="W238" s="899"/>
      <c r="X238" s="899"/>
      <c r="Y238" s="899"/>
    </row>
    <row r="239" ht="18.0" customHeight="1">
      <c r="A239" s="899"/>
      <c r="B239" s="900"/>
      <c r="C239" s="899"/>
      <c r="D239" s="899"/>
      <c r="E239" s="899"/>
      <c r="F239" s="901"/>
      <c r="G239" s="901"/>
      <c r="H239" s="901"/>
      <c r="I239" s="901"/>
      <c r="J239" s="901"/>
      <c r="K239" s="901"/>
      <c r="L239" s="899"/>
      <c r="M239" s="899"/>
      <c r="N239" s="899"/>
      <c r="O239" s="899"/>
      <c r="P239" s="899"/>
      <c r="Q239" s="899"/>
      <c r="R239" s="899"/>
      <c r="S239" s="899"/>
      <c r="T239" s="899"/>
      <c r="U239" s="899"/>
      <c r="V239" s="899"/>
      <c r="W239" s="899"/>
      <c r="X239" s="899"/>
      <c r="Y239" s="899"/>
    </row>
    <row r="240" ht="18.0" customHeight="1">
      <c r="A240" s="899"/>
      <c r="B240" s="900"/>
      <c r="C240" s="899"/>
      <c r="D240" s="899"/>
      <c r="E240" s="899"/>
      <c r="F240" s="901"/>
      <c r="G240" s="901"/>
      <c r="H240" s="901"/>
      <c r="I240" s="901"/>
      <c r="J240" s="901"/>
      <c r="K240" s="901"/>
      <c r="L240" s="899"/>
      <c r="M240" s="899"/>
      <c r="N240" s="899"/>
      <c r="O240" s="899"/>
      <c r="P240" s="899"/>
      <c r="Q240" s="899"/>
      <c r="R240" s="899"/>
      <c r="S240" s="899"/>
      <c r="T240" s="899"/>
      <c r="U240" s="899"/>
      <c r="V240" s="899"/>
      <c r="W240" s="899"/>
      <c r="X240" s="899"/>
      <c r="Y240" s="899"/>
    </row>
    <row r="241" ht="18.0" customHeight="1">
      <c r="A241" s="899"/>
      <c r="B241" s="900"/>
      <c r="C241" s="899"/>
      <c r="D241" s="899"/>
      <c r="E241" s="899"/>
      <c r="F241" s="901"/>
      <c r="G241" s="901"/>
      <c r="H241" s="901"/>
      <c r="I241" s="901"/>
      <c r="J241" s="901"/>
      <c r="K241" s="901"/>
      <c r="L241" s="899"/>
      <c r="M241" s="899"/>
      <c r="N241" s="899"/>
      <c r="O241" s="899"/>
      <c r="P241" s="899"/>
      <c r="Q241" s="899"/>
      <c r="R241" s="899"/>
      <c r="S241" s="899"/>
      <c r="T241" s="899"/>
      <c r="U241" s="899"/>
      <c r="V241" s="899"/>
      <c r="W241" s="899"/>
      <c r="X241" s="899"/>
      <c r="Y241" s="899"/>
    </row>
    <row r="242" ht="18.0" customHeight="1">
      <c r="A242" s="899"/>
      <c r="B242" s="900"/>
      <c r="C242" s="899"/>
      <c r="D242" s="899"/>
      <c r="E242" s="899"/>
      <c r="F242" s="901"/>
      <c r="G242" s="901"/>
      <c r="H242" s="901"/>
      <c r="I242" s="901"/>
      <c r="J242" s="901"/>
      <c r="K242" s="901"/>
      <c r="L242" s="899"/>
      <c r="M242" s="899"/>
      <c r="N242" s="899"/>
      <c r="O242" s="899"/>
      <c r="P242" s="899"/>
      <c r="Q242" s="899"/>
      <c r="R242" s="899"/>
      <c r="S242" s="899"/>
      <c r="T242" s="899"/>
      <c r="U242" s="899"/>
      <c r="V242" s="899"/>
      <c r="W242" s="899"/>
      <c r="X242" s="899"/>
      <c r="Y242" s="899"/>
    </row>
    <row r="243" ht="18.0" customHeight="1">
      <c r="A243" s="899"/>
      <c r="B243" s="900"/>
      <c r="C243" s="899"/>
      <c r="D243" s="899"/>
      <c r="E243" s="899"/>
      <c r="F243" s="901"/>
      <c r="G243" s="901"/>
      <c r="H243" s="901"/>
      <c r="I243" s="901"/>
      <c r="J243" s="901"/>
      <c r="K243" s="901"/>
      <c r="L243" s="899"/>
      <c r="M243" s="899"/>
      <c r="N243" s="899"/>
      <c r="O243" s="899"/>
      <c r="P243" s="899"/>
      <c r="Q243" s="899"/>
      <c r="R243" s="899"/>
      <c r="S243" s="899"/>
      <c r="T243" s="899"/>
      <c r="U243" s="899"/>
      <c r="V243" s="899"/>
      <c r="W243" s="899"/>
      <c r="X243" s="899"/>
      <c r="Y243" s="899"/>
    </row>
    <row r="244" ht="18.0" customHeight="1">
      <c r="A244" s="899"/>
      <c r="B244" s="900"/>
      <c r="C244" s="899"/>
      <c r="D244" s="899"/>
      <c r="E244" s="899"/>
      <c r="F244" s="901"/>
      <c r="G244" s="901"/>
      <c r="H244" s="901"/>
      <c r="I244" s="901"/>
      <c r="J244" s="901"/>
      <c r="K244" s="901"/>
      <c r="L244" s="899"/>
      <c r="M244" s="899"/>
      <c r="N244" s="899"/>
      <c r="O244" s="899"/>
      <c r="P244" s="899"/>
      <c r="Q244" s="899"/>
      <c r="R244" s="899"/>
      <c r="S244" s="899"/>
      <c r="T244" s="899"/>
      <c r="U244" s="899"/>
      <c r="V244" s="899"/>
      <c r="W244" s="899"/>
      <c r="X244" s="899"/>
      <c r="Y244" s="899"/>
    </row>
    <row r="245" ht="18.0" customHeight="1">
      <c r="A245" s="899"/>
      <c r="B245" s="900"/>
      <c r="C245" s="899"/>
      <c r="D245" s="899"/>
      <c r="E245" s="899"/>
      <c r="F245" s="901"/>
      <c r="G245" s="901"/>
      <c r="H245" s="901"/>
      <c r="I245" s="901"/>
      <c r="J245" s="901"/>
      <c r="K245" s="901"/>
      <c r="L245" s="899"/>
      <c r="M245" s="899"/>
      <c r="N245" s="899"/>
      <c r="O245" s="899"/>
      <c r="P245" s="899"/>
      <c r="Q245" s="899"/>
      <c r="R245" s="899"/>
      <c r="S245" s="899"/>
      <c r="T245" s="899"/>
      <c r="U245" s="899"/>
      <c r="V245" s="899"/>
      <c r="W245" s="899"/>
      <c r="X245" s="899"/>
      <c r="Y245" s="899"/>
    </row>
    <row r="246" ht="18.0" customHeight="1">
      <c r="A246" s="899"/>
      <c r="B246" s="900"/>
      <c r="C246" s="899"/>
      <c r="D246" s="899"/>
      <c r="E246" s="899"/>
      <c r="F246" s="901"/>
      <c r="G246" s="901"/>
      <c r="H246" s="901"/>
      <c r="I246" s="901"/>
      <c r="J246" s="901"/>
      <c r="K246" s="901"/>
      <c r="L246" s="899"/>
      <c r="M246" s="899"/>
      <c r="N246" s="899"/>
      <c r="O246" s="899"/>
      <c r="P246" s="899"/>
      <c r="Q246" s="899"/>
      <c r="R246" s="899"/>
      <c r="S246" s="899"/>
      <c r="T246" s="899"/>
      <c r="U246" s="899"/>
      <c r="V246" s="899"/>
      <c r="W246" s="899"/>
      <c r="X246" s="899"/>
      <c r="Y246" s="899"/>
    </row>
    <row r="247" ht="18.0" customHeight="1">
      <c r="A247" s="899"/>
      <c r="B247" s="900"/>
      <c r="C247" s="899"/>
      <c r="D247" s="899"/>
      <c r="E247" s="899"/>
      <c r="F247" s="901"/>
      <c r="G247" s="901"/>
      <c r="H247" s="901"/>
      <c r="I247" s="901"/>
      <c r="J247" s="901"/>
      <c r="K247" s="901"/>
      <c r="L247" s="899"/>
      <c r="M247" s="899"/>
      <c r="N247" s="899"/>
      <c r="O247" s="899"/>
      <c r="P247" s="899"/>
      <c r="Q247" s="899"/>
      <c r="R247" s="899"/>
      <c r="S247" s="899"/>
      <c r="T247" s="899"/>
      <c r="U247" s="899"/>
      <c r="V247" s="899"/>
      <c r="W247" s="899"/>
      <c r="X247" s="899"/>
      <c r="Y247" s="899"/>
    </row>
    <row r="248" ht="18.0" customHeight="1">
      <c r="A248" s="899"/>
      <c r="B248" s="900"/>
      <c r="C248" s="899"/>
      <c r="D248" s="899"/>
      <c r="E248" s="899"/>
      <c r="F248" s="901"/>
      <c r="G248" s="901"/>
      <c r="H248" s="901"/>
      <c r="I248" s="901"/>
      <c r="J248" s="901"/>
      <c r="K248" s="901"/>
      <c r="L248" s="899"/>
      <c r="M248" s="899"/>
      <c r="N248" s="899"/>
      <c r="O248" s="899"/>
      <c r="P248" s="899"/>
      <c r="Q248" s="899"/>
      <c r="R248" s="899"/>
      <c r="S248" s="899"/>
      <c r="T248" s="899"/>
      <c r="U248" s="899"/>
      <c r="V248" s="899"/>
      <c r="W248" s="899"/>
      <c r="X248" s="899"/>
      <c r="Y248" s="899"/>
    </row>
    <row r="249" ht="18.0" customHeight="1">
      <c r="A249" s="899"/>
      <c r="B249" s="900"/>
      <c r="C249" s="899"/>
      <c r="D249" s="899"/>
      <c r="E249" s="899"/>
      <c r="F249" s="901"/>
      <c r="G249" s="901"/>
      <c r="H249" s="901"/>
      <c r="I249" s="901"/>
      <c r="J249" s="901"/>
      <c r="K249" s="901"/>
      <c r="L249" s="899"/>
      <c r="M249" s="899"/>
      <c r="N249" s="899"/>
      <c r="O249" s="899"/>
      <c r="P249" s="899"/>
      <c r="Q249" s="899"/>
      <c r="R249" s="899"/>
      <c r="S249" s="899"/>
      <c r="T249" s="899"/>
      <c r="U249" s="899"/>
      <c r="V249" s="899"/>
      <c r="W249" s="899"/>
      <c r="X249" s="899"/>
      <c r="Y249" s="899"/>
    </row>
    <row r="250" ht="18.0" customHeight="1">
      <c r="A250" s="899"/>
      <c r="B250" s="900"/>
      <c r="C250" s="899"/>
      <c r="D250" s="899"/>
      <c r="E250" s="899"/>
      <c r="F250" s="901"/>
      <c r="G250" s="901"/>
      <c r="H250" s="901"/>
      <c r="I250" s="901"/>
      <c r="J250" s="901"/>
      <c r="K250" s="901"/>
      <c r="L250" s="899"/>
      <c r="M250" s="899"/>
      <c r="N250" s="899"/>
      <c r="O250" s="899"/>
      <c r="P250" s="899"/>
      <c r="Q250" s="899"/>
      <c r="R250" s="899"/>
      <c r="S250" s="899"/>
      <c r="T250" s="899"/>
      <c r="U250" s="899"/>
      <c r="V250" s="899"/>
      <c r="W250" s="899"/>
      <c r="X250" s="899"/>
      <c r="Y250" s="899"/>
    </row>
    <row r="251" ht="18.0" customHeight="1">
      <c r="A251" s="899"/>
      <c r="B251" s="900"/>
      <c r="C251" s="899"/>
      <c r="D251" s="899"/>
      <c r="E251" s="899"/>
      <c r="F251" s="901"/>
      <c r="G251" s="901"/>
      <c r="H251" s="901"/>
      <c r="I251" s="901"/>
      <c r="J251" s="901"/>
      <c r="K251" s="901"/>
      <c r="L251" s="899"/>
      <c r="M251" s="899"/>
      <c r="N251" s="899"/>
      <c r="O251" s="899"/>
      <c r="P251" s="899"/>
      <c r="Q251" s="899"/>
      <c r="R251" s="899"/>
      <c r="S251" s="899"/>
      <c r="T251" s="899"/>
      <c r="U251" s="899"/>
      <c r="V251" s="899"/>
      <c r="W251" s="899"/>
      <c r="X251" s="899"/>
      <c r="Y251" s="899"/>
    </row>
    <row r="252" ht="18.0" customHeight="1">
      <c r="A252" s="899"/>
      <c r="B252" s="900"/>
      <c r="C252" s="899"/>
      <c r="D252" s="899"/>
      <c r="E252" s="899"/>
      <c r="F252" s="901"/>
      <c r="G252" s="901"/>
      <c r="H252" s="901"/>
      <c r="I252" s="901"/>
      <c r="J252" s="901"/>
      <c r="K252" s="901"/>
      <c r="L252" s="899"/>
      <c r="M252" s="899"/>
      <c r="N252" s="899"/>
      <c r="O252" s="899"/>
      <c r="P252" s="899"/>
      <c r="Q252" s="899"/>
      <c r="R252" s="899"/>
      <c r="S252" s="899"/>
      <c r="T252" s="899"/>
      <c r="U252" s="899"/>
      <c r="V252" s="899"/>
      <c r="W252" s="899"/>
      <c r="X252" s="899"/>
      <c r="Y252" s="899"/>
    </row>
    <row r="253" ht="18.0" customHeight="1">
      <c r="A253" s="899"/>
      <c r="B253" s="900"/>
      <c r="C253" s="899"/>
      <c r="D253" s="899"/>
      <c r="E253" s="899"/>
      <c r="F253" s="901"/>
      <c r="G253" s="901"/>
      <c r="H253" s="901"/>
      <c r="I253" s="901"/>
      <c r="J253" s="901"/>
      <c r="K253" s="901"/>
      <c r="L253" s="899"/>
      <c r="M253" s="899"/>
      <c r="N253" s="899"/>
      <c r="O253" s="899"/>
      <c r="P253" s="899"/>
      <c r="Q253" s="899"/>
      <c r="R253" s="899"/>
      <c r="S253" s="899"/>
      <c r="T253" s="899"/>
      <c r="U253" s="899"/>
      <c r="V253" s="899"/>
      <c r="W253" s="899"/>
      <c r="X253" s="899"/>
      <c r="Y253" s="899"/>
    </row>
    <row r="254" ht="18.0" customHeight="1">
      <c r="A254" s="899"/>
      <c r="B254" s="900"/>
      <c r="C254" s="899"/>
      <c r="D254" s="899"/>
      <c r="E254" s="899"/>
      <c r="F254" s="901"/>
      <c r="G254" s="901"/>
      <c r="H254" s="901"/>
      <c r="I254" s="901"/>
      <c r="J254" s="901"/>
      <c r="K254" s="901"/>
      <c r="L254" s="899"/>
      <c r="M254" s="899"/>
      <c r="N254" s="899"/>
      <c r="O254" s="899"/>
      <c r="P254" s="899"/>
      <c r="Q254" s="899"/>
      <c r="R254" s="899"/>
      <c r="S254" s="899"/>
      <c r="T254" s="899"/>
      <c r="U254" s="899"/>
      <c r="V254" s="899"/>
      <c r="W254" s="899"/>
      <c r="X254" s="899"/>
      <c r="Y254" s="899"/>
    </row>
    <row r="255" ht="18.0" customHeight="1">
      <c r="A255" s="899"/>
      <c r="B255" s="900"/>
      <c r="C255" s="899"/>
      <c r="D255" s="899"/>
      <c r="E255" s="899"/>
      <c r="F255" s="901"/>
      <c r="G255" s="901"/>
      <c r="H255" s="901"/>
      <c r="I255" s="901"/>
      <c r="J255" s="901"/>
      <c r="K255" s="901"/>
      <c r="L255" s="899"/>
      <c r="M255" s="899"/>
      <c r="N255" s="899"/>
      <c r="O255" s="899"/>
      <c r="P255" s="899"/>
      <c r="Q255" s="899"/>
      <c r="R255" s="899"/>
      <c r="S255" s="899"/>
      <c r="T255" s="899"/>
      <c r="U255" s="899"/>
      <c r="V255" s="899"/>
      <c r="W255" s="899"/>
      <c r="X255" s="899"/>
      <c r="Y255" s="899"/>
    </row>
    <row r="256" ht="18.0" customHeight="1">
      <c r="A256" s="899"/>
      <c r="B256" s="900"/>
      <c r="C256" s="899"/>
      <c r="D256" s="899"/>
      <c r="E256" s="899"/>
      <c r="F256" s="901"/>
      <c r="G256" s="901"/>
      <c r="H256" s="901"/>
      <c r="I256" s="901"/>
      <c r="J256" s="901"/>
      <c r="K256" s="901"/>
      <c r="L256" s="899"/>
      <c r="M256" s="899"/>
      <c r="N256" s="899"/>
      <c r="O256" s="899"/>
      <c r="P256" s="899"/>
      <c r="Q256" s="899"/>
      <c r="R256" s="899"/>
      <c r="S256" s="899"/>
      <c r="T256" s="899"/>
      <c r="U256" s="899"/>
      <c r="V256" s="899"/>
      <c r="W256" s="899"/>
      <c r="X256" s="899"/>
      <c r="Y256" s="899"/>
    </row>
    <row r="257" ht="18.0" customHeight="1">
      <c r="A257" s="899"/>
      <c r="B257" s="900"/>
      <c r="C257" s="899"/>
      <c r="D257" s="899"/>
      <c r="E257" s="899"/>
      <c r="F257" s="901"/>
      <c r="G257" s="901"/>
      <c r="H257" s="901"/>
      <c r="I257" s="901"/>
      <c r="J257" s="901"/>
      <c r="K257" s="901"/>
      <c r="L257" s="899"/>
      <c r="M257" s="899"/>
      <c r="N257" s="899"/>
      <c r="O257" s="899"/>
      <c r="P257" s="899"/>
      <c r="Q257" s="899"/>
      <c r="R257" s="899"/>
      <c r="S257" s="899"/>
      <c r="T257" s="899"/>
      <c r="U257" s="899"/>
      <c r="V257" s="899"/>
      <c r="W257" s="899"/>
      <c r="X257" s="899"/>
      <c r="Y257" s="899"/>
    </row>
    <row r="258" ht="18.0" customHeight="1">
      <c r="A258" s="899"/>
      <c r="B258" s="900"/>
      <c r="C258" s="899"/>
      <c r="D258" s="899"/>
      <c r="E258" s="899"/>
      <c r="F258" s="901"/>
      <c r="G258" s="901"/>
      <c r="H258" s="901"/>
      <c r="I258" s="901"/>
      <c r="J258" s="901"/>
      <c r="K258" s="901"/>
      <c r="L258" s="899"/>
      <c r="M258" s="899"/>
      <c r="N258" s="899"/>
      <c r="O258" s="899"/>
      <c r="P258" s="899"/>
      <c r="Q258" s="899"/>
      <c r="R258" s="899"/>
      <c r="S258" s="899"/>
      <c r="T258" s="899"/>
      <c r="U258" s="899"/>
      <c r="V258" s="899"/>
      <c r="W258" s="899"/>
      <c r="X258" s="899"/>
      <c r="Y258" s="899"/>
    </row>
    <row r="259" ht="18.0" customHeight="1">
      <c r="A259" s="899"/>
      <c r="B259" s="900"/>
      <c r="C259" s="899"/>
      <c r="D259" s="899"/>
      <c r="E259" s="899"/>
      <c r="F259" s="901"/>
      <c r="G259" s="901"/>
      <c r="H259" s="901"/>
      <c r="I259" s="901"/>
      <c r="J259" s="901"/>
      <c r="K259" s="901"/>
      <c r="L259" s="899"/>
      <c r="M259" s="899"/>
      <c r="N259" s="899"/>
      <c r="O259" s="899"/>
      <c r="P259" s="899"/>
      <c r="Q259" s="899"/>
      <c r="R259" s="899"/>
      <c r="S259" s="899"/>
      <c r="T259" s="899"/>
      <c r="U259" s="899"/>
      <c r="V259" s="899"/>
      <c r="W259" s="899"/>
      <c r="X259" s="899"/>
      <c r="Y259" s="899"/>
    </row>
    <row r="260" ht="18.0" customHeight="1">
      <c r="A260" s="899"/>
      <c r="B260" s="900"/>
      <c r="C260" s="899"/>
      <c r="D260" s="899"/>
      <c r="E260" s="899"/>
      <c r="F260" s="901"/>
      <c r="G260" s="901"/>
      <c r="H260" s="901"/>
      <c r="I260" s="901"/>
      <c r="J260" s="901"/>
      <c r="K260" s="901"/>
      <c r="L260" s="899"/>
      <c r="M260" s="899"/>
      <c r="N260" s="899"/>
      <c r="O260" s="899"/>
      <c r="P260" s="899"/>
      <c r="Q260" s="899"/>
      <c r="R260" s="899"/>
      <c r="S260" s="899"/>
      <c r="T260" s="899"/>
      <c r="U260" s="899"/>
      <c r="V260" s="899"/>
      <c r="W260" s="899"/>
      <c r="X260" s="899"/>
      <c r="Y260" s="899"/>
    </row>
    <row r="261" ht="18.0" customHeight="1">
      <c r="A261" s="899"/>
      <c r="B261" s="900"/>
      <c r="C261" s="899"/>
      <c r="D261" s="899"/>
      <c r="E261" s="899"/>
      <c r="F261" s="901"/>
      <c r="G261" s="901"/>
      <c r="H261" s="901"/>
      <c r="I261" s="901"/>
      <c r="J261" s="901"/>
      <c r="K261" s="901"/>
      <c r="L261" s="899"/>
      <c r="M261" s="899"/>
      <c r="N261" s="899"/>
      <c r="O261" s="899"/>
      <c r="P261" s="899"/>
      <c r="Q261" s="899"/>
      <c r="R261" s="899"/>
      <c r="S261" s="899"/>
      <c r="T261" s="899"/>
      <c r="U261" s="899"/>
      <c r="V261" s="899"/>
      <c r="W261" s="899"/>
      <c r="X261" s="899"/>
      <c r="Y261" s="899"/>
    </row>
    <row r="262" ht="18.0" customHeight="1">
      <c r="A262" s="899"/>
      <c r="B262" s="900"/>
      <c r="C262" s="899"/>
      <c r="D262" s="899"/>
      <c r="E262" s="899"/>
      <c r="F262" s="901"/>
      <c r="G262" s="901"/>
      <c r="H262" s="901"/>
      <c r="I262" s="901"/>
      <c r="J262" s="901"/>
      <c r="K262" s="901"/>
      <c r="L262" s="899"/>
      <c r="M262" s="899"/>
      <c r="N262" s="899"/>
      <c r="O262" s="899"/>
      <c r="P262" s="899"/>
      <c r="Q262" s="899"/>
      <c r="R262" s="899"/>
      <c r="S262" s="899"/>
      <c r="T262" s="899"/>
      <c r="U262" s="899"/>
      <c r="V262" s="899"/>
      <c r="W262" s="899"/>
      <c r="X262" s="899"/>
      <c r="Y262" s="899"/>
    </row>
    <row r="263" ht="18.0" customHeight="1">
      <c r="A263" s="899"/>
      <c r="B263" s="900"/>
      <c r="C263" s="899"/>
      <c r="D263" s="899"/>
      <c r="E263" s="899"/>
      <c r="F263" s="901"/>
      <c r="G263" s="901"/>
      <c r="H263" s="901"/>
      <c r="I263" s="901"/>
      <c r="J263" s="901"/>
      <c r="K263" s="901"/>
      <c r="L263" s="899"/>
      <c r="M263" s="899"/>
      <c r="N263" s="899"/>
      <c r="O263" s="899"/>
      <c r="P263" s="899"/>
      <c r="Q263" s="899"/>
      <c r="R263" s="899"/>
      <c r="S263" s="899"/>
      <c r="T263" s="899"/>
      <c r="U263" s="899"/>
      <c r="V263" s="899"/>
      <c r="W263" s="899"/>
      <c r="X263" s="899"/>
      <c r="Y263" s="899"/>
    </row>
    <row r="264" ht="18.0" customHeight="1">
      <c r="A264" s="899"/>
      <c r="B264" s="900"/>
      <c r="C264" s="899"/>
      <c r="D264" s="899"/>
      <c r="E264" s="899"/>
      <c r="F264" s="901"/>
      <c r="G264" s="901"/>
      <c r="H264" s="901"/>
      <c r="I264" s="901"/>
      <c r="J264" s="901"/>
      <c r="K264" s="901"/>
      <c r="L264" s="899"/>
      <c r="M264" s="899"/>
      <c r="N264" s="899"/>
      <c r="O264" s="899"/>
      <c r="P264" s="899"/>
      <c r="Q264" s="899"/>
      <c r="R264" s="899"/>
      <c r="S264" s="899"/>
      <c r="T264" s="899"/>
      <c r="U264" s="899"/>
      <c r="V264" s="899"/>
      <c r="W264" s="899"/>
      <c r="X264" s="899"/>
      <c r="Y264" s="899"/>
    </row>
    <row r="265" ht="18.0" customHeight="1">
      <c r="A265" s="899"/>
      <c r="B265" s="900"/>
      <c r="C265" s="899"/>
      <c r="D265" s="899"/>
      <c r="E265" s="899"/>
      <c r="F265" s="901"/>
      <c r="G265" s="901"/>
      <c r="H265" s="901"/>
      <c r="I265" s="901"/>
      <c r="J265" s="901"/>
      <c r="K265" s="901"/>
      <c r="L265" s="899"/>
      <c r="M265" s="899"/>
      <c r="N265" s="899"/>
      <c r="O265" s="899"/>
      <c r="P265" s="899"/>
      <c r="Q265" s="899"/>
      <c r="R265" s="899"/>
      <c r="S265" s="899"/>
      <c r="T265" s="899"/>
      <c r="U265" s="899"/>
      <c r="V265" s="899"/>
      <c r="W265" s="899"/>
      <c r="X265" s="899"/>
      <c r="Y265" s="899"/>
    </row>
    <row r="266" ht="18.0" customHeight="1">
      <c r="A266" s="899"/>
      <c r="B266" s="900"/>
      <c r="C266" s="899"/>
      <c r="D266" s="899"/>
      <c r="E266" s="899"/>
      <c r="F266" s="901"/>
      <c r="G266" s="901"/>
      <c r="H266" s="901"/>
      <c r="I266" s="901"/>
      <c r="J266" s="901"/>
      <c r="K266" s="901"/>
      <c r="L266" s="899"/>
      <c r="M266" s="899"/>
      <c r="N266" s="899"/>
      <c r="O266" s="899"/>
      <c r="P266" s="899"/>
      <c r="Q266" s="899"/>
      <c r="R266" s="899"/>
      <c r="S266" s="899"/>
      <c r="T266" s="899"/>
      <c r="U266" s="899"/>
      <c r="V266" s="899"/>
      <c r="W266" s="899"/>
      <c r="X266" s="899"/>
      <c r="Y266" s="899"/>
    </row>
    <row r="267" ht="18.0" customHeight="1">
      <c r="A267" s="899"/>
      <c r="B267" s="900"/>
      <c r="C267" s="899"/>
      <c r="D267" s="899"/>
      <c r="E267" s="899"/>
      <c r="F267" s="901"/>
      <c r="G267" s="901"/>
      <c r="H267" s="901"/>
      <c r="I267" s="901"/>
      <c r="J267" s="901"/>
      <c r="K267" s="901"/>
      <c r="L267" s="899"/>
      <c r="M267" s="899"/>
      <c r="N267" s="899"/>
      <c r="O267" s="899"/>
      <c r="P267" s="899"/>
      <c r="Q267" s="899"/>
      <c r="R267" s="899"/>
      <c r="S267" s="899"/>
      <c r="T267" s="899"/>
      <c r="U267" s="899"/>
      <c r="V267" s="899"/>
      <c r="W267" s="899"/>
      <c r="X267" s="899"/>
      <c r="Y267" s="899"/>
    </row>
    <row r="268" ht="18.0" customHeight="1">
      <c r="A268" s="899"/>
      <c r="B268" s="900"/>
      <c r="C268" s="899"/>
      <c r="D268" s="899"/>
      <c r="E268" s="899"/>
      <c r="F268" s="901"/>
      <c r="G268" s="901"/>
      <c r="H268" s="901"/>
      <c r="I268" s="901"/>
      <c r="J268" s="901"/>
      <c r="K268" s="901"/>
      <c r="L268" s="899"/>
      <c r="M268" s="899"/>
      <c r="N268" s="899"/>
      <c r="O268" s="899"/>
      <c r="P268" s="899"/>
      <c r="Q268" s="899"/>
      <c r="R268" s="899"/>
      <c r="S268" s="899"/>
      <c r="T268" s="899"/>
      <c r="U268" s="899"/>
      <c r="V268" s="899"/>
      <c r="W268" s="899"/>
      <c r="X268" s="899"/>
      <c r="Y268" s="899"/>
    </row>
    <row r="269" ht="18.0" customHeight="1">
      <c r="A269" s="899"/>
      <c r="B269" s="900"/>
      <c r="C269" s="899"/>
      <c r="D269" s="899"/>
      <c r="E269" s="899"/>
      <c r="F269" s="901"/>
      <c r="G269" s="901"/>
      <c r="H269" s="901"/>
      <c r="I269" s="901"/>
      <c r="J269" s="901"/>
      <c r="K269" s="901"/>
      <c r="L269" s="899"/>
      <c r="M269" s="899"/>
      <c r="N269" s="899"/>
      <c r="O269" s="899"/>
      <c r="P269" s="899"/>
      <c r="Q269" s="899"/>
      <c r="R269" s="899"/>
      <c r="S269" s="899"/>
      <c r="T269" s="899"/>
      <c r="U269" s="899"/>
      <c r="V269" s="899"/>
      <c r="W269" s="899"/>
      <c r="X269" s="899"/>
      <c r="Y269" s="899"/>
    </row>
    <row r="270" ht="18.0" customHeight="1">
      <c r="A270" s="899"/>
      <c r="B270" s="900"/>
      <c r="C270" s="899"/>
      <c r="D270" s="899"/>
      <c r="E270" s="899"/>
      <c r="F270" s="901"/>
      <c r="G270" s="901"/>
      <c r="H270" s="901"/>
      <c r="I270" s="901"/>
      <c r="J270" s="901"/>
      <c r="K270" s="901"/>
      <c r="L270" s="899"/>
      <c r="M270" s="899"/>
      <c r="N270" s="899"/>
      <c r="O270" s="899"/>
      <c r="P270" s="899"/>
      <c r="Q270" s="899"/>
      <c r="R270" s="899"/>
      <c r="S270" s="899"/>
      <c r="T270" s="899"/>
      <c r="U270" s="899"/>
      <c r="V270" s="899"/>
      <c r="W270" s="899"/>
      <c r="X270" s="899"/>
      <c r="Y270" s="899"/>
    </row>
    <row r="271" ht="18.0" customHeight="1">
      <c r="A271" s="899"/>
      <c r="B271" s="900"/>
      <c r="C271" s="899"/>
      <c r="D271" s="899"/>
      <c r="E271" s="899"/>
      <c r="F271" s="901"/>
      <c r="G271" s="901"/>
      <c r="H271" s="901"/>
      <c r="I271" s="901"/>
      <c r="J271" s="901"/>
      <c r="K271" s="901"/>
      <c r="L271" s="899"/>
      <c r="M271" s="899"/>
      <c r="N271" s="899"/>
      <c r="O271" s="899"/>
      <c r="P271" s="899"/>
      <c r="Q271" s="899"/>
      <c r="R271" s="899"/>
      <c r="S271" s="899"/>
      <c r="T271" s="899"/>
      <c r="U271" s="899"/>
      <c r="V271" s="899"/>
      <c r="W271" s="899"/>
      <c r="X271" s="899"/>
      <c r="Y271" s="899"/>
    </row>
    <row r="272" ht="18.0" customHeight="1">
      <c r="A272" s="899"/>
      <c r="B272" s="900"/>
      <c r="C272" s="899"/>
      <c r="D272" s="899"/>
      <c r="E272" s="899"/>
      <c r="F272" s="901"/>
      <c r="G272" s="901"/>
      <c r="H272" s="901"/>
      <c r="I272" s="901"/>
      <c r="J272" s="901"/>
      <c r="K272" s="901"/>
      <c r="L272" s="899"/>
      <c r="M272" s="899"/>
      <c r="N272" s="899"/>
      <c r="O272" s="899"/>
      <c r="P272" s="899"/>
      <c r="Q272" s="899"/>
      <c r="R272" s="899"/>
      <c r="S272" s="899"/>
      <c r="T272" s="899"/>
      <c r="U272" s="899"/>
      <c r="V272" s="899"/>
      <c r="W272" s="899"/>
      <c r="X272" s="899"/>
      <c r="Y272" s="899"/>
    </row>
    <row r="273" ht="18.0" customHeight="1">
      <c r="A273" s="899"/>
      <c r="B273" s="900"/>
      <c r="C273" s="899"/>
      <c r="D273" s="899"/>
      <c r="E273" s="899"/>
      <c r="F273" s="901"/>
      <c r="G273" s="901"/>
      <c r="H273" s="901"/>
      <c r="I273" s="901"/>
      <c r="J273" s="901"/>
      <c r="K273" s="901"/>
      <c r="L273" s="899"/>
      <c r="M273" s="899"/>
      <c r="N273" s="899"/>
      <c r="O273" s="899"/>
      <c r="P273" s="899"/>
      <c r="Q273" s="899"/>
      <c r="R273" s="899"/>
      <c r="S273" s="899"/>
      <c r="T273" s="899"/>
      <c r="U273" s="899"/>
      <c r="V273" s="899"/>
      <c r="W273" s="899"/>
      <c r="X273" s="899"/>
      <c r="Y273" s="899"/>
    </row>
    <row r="274" ht="18.0" customHeight="1">
      <c r="A274" s="899"/>
      <c r="B274" s="900"/>
      <c r="C274" s="899"/>
      <c r="D274" s="899"/>
      <c r="E274" s="899"/>
      <c r="F274" s="901"/>
      <c r="G274" s="901"/>
      <c r="H274" s="901"/>
      <c r="I274" s="901"/>
      <c r="J274" s="901"/>
      <c r="K274" s="901"/>
      <c r="L274" s="899"/>
      <c r="M274" s="899"/>
      <c r="N274" s="899"/>
      <c r="O274" s="899"/>
      <c r="P274" s="899"/>
      <c r="Q274" s="899"/>
      <c r="R274" s="899"/>
      <c r="S274" s="899"/>
      <c r="T274" s="899"/>
      <c r="U274" s="899"/>
      <c r="V274" s="899"/>
      <c r="W274" s="899"/>
      <c r="X274" s="899"/>
      <c r="Y274" s="899"/>
    </row>
    <row r="275" ht="18.0" customHeight="1">
      <c r="A275" s="899"/>
      <c r="B275" s="900"/>
      <c r="C275" s="899"/>
      <c r="D275" s="899"/>
      <c r="E275" s="899"/>
      <c r="F275" s="901"/>
      <c r="G275" s="901"/>
      <c r="H275" s="901"/>
      <c r="I275" s="901"/>
      <c r="J275" s="901"/>
      <c r="K275" s="901"/>
      <c r="L275" s="899"/>
      <c r="M275" s="899"/>
      <c r="N275" s="899"/>
      <c r="O275" s="899"/>
      <c r="P275" s="899"/>
      <c r="Q275" s="899"/>
      <c r="R275" s="899"/>
      <c r="S275" s="899"/>
      <c r="T275" s="899"/>
      <c r="U275" s="899"/>
      <c r="V275" s="899"/>
      <c r="W275" s="899"/>
      <c r="X275" s="899"/>
      <c r="Y275" s="899"/>
    </row>
    <row r="276" ht="18.0" customHeight="1">
      <c r="A276" s="899"/>
      <c r="B276" s="900"/>
      <c r="C276" s="899"/>
      <c r="D276" s="899"/>
      <c r="E276" s="899"/>
      <c r="F276" s="901"/>
      <c r="G276" s="901"/>
      <c r="H276" s="901"/>
      <c r="I276" s="901"/>
      <c r="J276" s="901"/>
      <c r="K276" s="901"/>
      <c r="L276" s="899"/>
      <c r="M276" s="899"/>
      <c r="N276" s="899"/>
      <c r="O276" s="899"/>
      <c r="P276" s="899"/>
      <c r="Q276" s="899"/>
      <c r="R276" s="899"/>
      <c r="S276" s="899"/>
      <c r="T276" s="899"/>
      <c r="U276" s="899"/>
      <c r="V276" s="899"/>
      <c r="W276" s="899"/>
      <c r="X276" s="899"/>
      <c r="Y276" s="899"/>
    </row>
    <row r="277" ht="18.0" customHeight="1">
      <c r="A277" s="899"/>
      <c r="B277" s="900"/>
      <c r="C277" s="899"/>
      <c r="D277" s="899"/>
      <c r="E277" s="899"/>
      <c r="F277" s="901"/>
      <c r="G277" s="901"/>
      <c r="H277" s="901"/>
      <c r="I277" s="901"/>
      <c r="J277" s="901"/>
      <c r="K277" s="901"/>
      <c r="L277" s="899"/>
      <c r="M277" s="899"/>
      <c r="N277" s="899"/>
      <c r="O277" s="899"/>
      <c r="P277" s="899"/>
      <c r="Q277" s="899"/>
      <c r="R277" s="899"/>
      <c r="S277" s="899"/>
      <c r="T277" s="899"/>
      <c r="U277" s="899"/>
      <c r="V277" s="899"/>
      <c r="W277" s="899"/>
      <c r="X277" s="899"/>
      <c r="Y277" s="899"/>
    </row>
    <row r="278" ht="18.0" customHeight="1">
      <c r="A278" s="899"/>
      <c r="B278" s="900"/>
      <c r="C278" s="899"/>
      <c r="D278" s="899"/>
      <c r="E278" s="899"/>
      <c r="F278" s="901"/>
      <c r="G278" s="901"/>
      <c r="H278" s="901"/>
      <c r="I278" s="901"/>
      <c r="J278" s="901"/>
      <c r="K278" s="901"/>
      <c r="L278" s="899"/>
      <c r="M278" s="899"/>
      <c r="N278" s="899"/>
      <c r="O278" s="899"/>
      <c r="P278" s="899"/>
      <c r="Q278" s="899"/>
      <c r="R278" s="899"/>
      <c r="S278" s="899"/>
      <c r="T278" s="899"/>
      <c r="U278" s="899"/>
      <c r="V278" s="899"/>
      <c r="W278" s="899"/>
      <c r="X278" s="899"/>
      <c r="Y278" s="899"/>
    </row>
    <row r="279" ht="18.0" customHeight="1">
      <c r="A279" s="899"/>
      <c r="B279" s="900"/>
      <c r="C279" s="899"/>
      <c r="D279" s="899"/>
      <c r="E279" s="899"/>
      <c r="F279" s="901"/>
      <c r="G279" s="901"/>
      <c r="H279" s="901"/>
      <c r="I279" s="901"/>
      <c r="J279" s="901"/>
      <c r="K279" s="901"/>
      <c r="L279" s="899"/>
      <c r="M279" s="899"/>
      <c r="N279" s="899"/>
      <c r="O279" s="899"/>
      <c r="P279" s="899"/>
      <c r="Q279" s="899"/>
      <c r="R279" s="899"/>
      <c r="S279" s="899"/>
      <c r="T279" s="899"/>
      <c r="U279" s="899"/>
      <c r="V279" s="899"/>
      <c r="W279" s="899"/>
      <c r="X279" s="899"/>
      <c r="Y279" s="899"/>
    </row>
    <row r="280" ht="18.0" customHeight="1">
      <c r="A280" s="899"/>
      <c r="B280" s="900"/>
      <c r="C280" s="899"/>
      <c r="D280" s="899"/>
      <c r="E280" s="899"/>
      <c r="F280" s="901"/>
      <c r="G280" s="901"/>
      <c r="H280" s="901"/>
      <c r="I280" s="901"/>
      <c r="J280" s="901"/>
      <c r="K280" s="901"/>
      <c r="L280" s="899"/>
      <c r="M280" s="899"/>
      <c r="N280" s="899"/>
      <c r="O280" s="899"/>
      <c r="P280" s="899"/>
      <c r="Q280" s="899"/>
      <c r="R280" s="899"/>
      <c r="S280" s="899"/>
      <c r="T280" s="899"/>
      <c r="U280" s="899"/>
      <c r="V280" s="899"/>
      <c r="W280" s="899"/>
      <c r="X280" s="899"/>
      <c r="Y280" s="899"/>
    </row>
    <row r="281" ht="18.0" customHeight="1">
      <c r="A281" s="899"/>
      <c r="B281" s="900"/>
      <c r="C281" s="899"/>
      <c r="D281" s="899"/>
      <c r="E281" s="899"/>
      <c r="F281" s="901"/>
      <c r="G281" s="901"/>
      <c r="H281" s="901"/>
      <c r="I281" s="901"/>
      <c r="J281" s="901"/>
      <c r="K281" s="901"/>
      <c r="L281" s="899"/>
      <c r="M281" s="899"/>
      <c r="N281" s="899"/>
      <c r="O281" s="899"/>
      <c r="P281" s="899"/>
      <c r="Q281" s="899"/>
      <c r="R281" s="899"/>
      <c r="S281" s="899"/>
      <c r="T281" s="899"/>
      <c r="U281" s="899"/>
      <c r="V281" s="899"/>
      <c r="W281" s="899"/>
      <c r="X281" s="899"/>
      <c r="Y281" s="899"/>
    </row>
    <row r="282" ht="18.0" customHeight="1">
      <c r="A282" s="899"/>
      <c r="B282" s="900"/>
      <c r="C282" s="899"/>
      <c r="D282" s="899"/>
      <c r="E282" s="899"/>
      <c r="F282" s="901"/>
      <c r="G282" s="901"/>
      <c r="H282" s="901"/>
      <c r="I282" s="901"/>
      <c r="J282" s="901"/>
      <c r="K282" s="901"/>
      <c r="L282" s="899"/>
      <c r="M282" s="899"/>
      <c r="N282" s="899"/>
      <c r="O282" s="899"/>
      <c r="P282" s="899"/>
      <c r="Q282" s="899"/>
      <c r="R282" s="899"/>
      <c r="S282" s="899"/>
      <c r="T282" s="899"/>
      <c r="U282" s="899"/>
      <c r="V282" s="899"/>
      <c r="W282" s="899"/>
      <c r="X282" s="899"/>
      <c r="Y282" s="899"/>
    </row>
    <row r="283" ht="18.0" customHeight="1">
      <c r="A283" s="899"/>
      <c r="B283" s="900"/>
      <c r="C283" s="899"/>
      <c r="D283" s="899"/>
      <c r="E283" s="899"/>
      <c r="F283" s="901"/>
      <c r="G283" s="901"/>
      <c r="H283" s="901"/>
      <c r="I283" s="901"/>
      <c r="J283" s="901"/>
      <c r="K283" s="901"/>
      <c r="L283" s="899"/>
      <c r="M283" s="899"/>
      <c r="N283" s="899"/>
      <c r="O283" s="899"/>
      <c r="P283" s="899"/>
      <c r="Q283" s="899"/>
      <c r="R283" s="899"/>
      <c r="S283" s="899"/>
      <c r="T283" s="899"/>
      <c r="U283" s="899"/>
      <c r="V283" s="899"/>
      <c r="W283" s="899"/>
      <c r="X283" s="899"/>
      <c r="Y283" s="899"/>
    </row>
    <row r="284" ht="18.0" customHeight="1">
      <c r="A284" s="899"/>
      <c r="B284" s="900"/>
      <c r="C284" s="899"/>
      <c r="D284" s="899"/>
      <c r="E284" s="899"/>
      <c r="F284" s="901"/>
      <c r="G284" s="901"/>
      <c r="H284" s="901"/>
      <c r="I284" s="901"/>
      <c r="J284" s="901"/>
      <c r="K284" s="901"/>
      <c r="L284" s="899"/>
      <c r="M284" s="899"/>
      <c r="N284" s="899"/>
      <c r="O284" s="899"/>
      <c r="P284" s="899"/>
      <c r="Q284" s="899"/>
      <c r="R284" s="899"/>
      <c r="S284" s="899"/>
      <c r="T284" s="899"/>
      <c r="U284" s="899"/>
      <c r="V284" s="899"/>
      <c r="W284" s="899"/>
      <c r="X284" s="899"/>
      <c r="Y284" s="899"/>
    </row>
    <row r="285" ht="18.0" customHeight="1">
      <c r="A285" s="899"/>
      <c r="B285" s="900"/>
      <c r="C285" s="899"/>
      <c r="D285" s="899"/>
      <c r="E285" s="899"/>
      <c r="F285" s="901"/>
      <c r="G285" s="901"/>
      <c r="H285" s="901"/>
      <c r="I285" s="901"/>
      <c r="J285" s="901"/>
      <c r="K285" s="901"/>
      <c r="L285" s="899"/>
      <c r="M285" s="899"/>
      <c r="N285" s="899"/>
      <c r="O285" s="899"/>
      <c r="P285" s="899"/>
      <c r="Q285" s="899"/>
      <c r="R285" s="899"/>
      <c r="S285" s="899"/>
      <c r="T285" s="899"/>
      <c r="U285" s="899"/>
      <c r="V285" s="899"/>
      <c r="W285" s="899"/>
      <c r="X285" s="899"/>
      <c r="Y285" s="899"/>
    </row>
    <row r="286" ht="18.0" customHeight="1">
      <c r="A286" s="899"/>
      <c r="B286" s="900"/>
      <c r="C286" s="899"/>
      <c r="D286" s="899"/>
      <c r="E286" s="899"/>
      <c r="F286" s="901"/>
      <c r="G286" s="901"/>
      <c r="H286" s="901"/>
      <c r="I286" s="901"/>
      <c r="J286" s="901"/>
      <c r="K286" s="901"/>
      <c r="L286" s="899"/>
      <c r="M286" s="899"/>
      <c r="N286" s="899"/>
      <c r="O286" s="899"/>
      <c r="P286" s="899"/>
      <c r="Q286" s="899"/>
      <c r="R286" s="899"/>
      <c r="S286" s="899"/>
      <c r="T286" s="899"/>
      <c r="U286" s="899"/>
      <c r="V286" s="899"/>
      <c r="W286" s="899"/>
      <c r="X286" s="899"/>
      <c r="Y286" s="899"/>
    </row>
    <row r="287" ht="18.0" customHeight="1">
      <c r="A287" s="899"/>
      <c r="B287" s="900"/>
      <c r="C287" s="899"/>
      <c r="D287" s="899"/>
      <c r="E287" s="899"/>
      <c r="F287" s="901"/>
      <c r="G287" s="901"/>
      <c r="H287" s="901"/>
      <c r="I287" s="901"/>
      <c r="J287" s="901"/>
      <c r="K287" s="901"/>
      <c r="L287" s="899"/>
      <c r="M287" s="899"/>
      <c r="N287" s="899"/>
      <c r="O287" s="899"/>
      <c r="P287" s="899"/>
      <c r="Q287" s="899"/>
      <c r="R287" s="899"/>
      <c r="S287" s="899"/>
      <c r="T287" s="899"/>
      <c r="U287" s="899"/>
      <c r="V287" s="899"/>
      <c r="W287" s="899"/>
      <c r="X287" s="899"/>
      <c r="Y287" s="899"/>
    </row>
    <row r="288" ht="18.0" customHeight="1">
      <c r="A288" s="899"/>
      <c r="B288" s="900"/>
      <c r="C288" s="899"/>
      <c r="D288" s="899"/>
      <c r="E288" s="899"/>
      <c r="F288" s="901"/>
      <c r="G288" s="901"/>
      <c r="H288" s="901"/>
      <c r="I288" s="901"/>
      <c r="J288" s="901"/>
      <c r="K288" s="901"/>
      <c r="L288" s="899"/>
      <c r="M288" s="899"/>
      <c r="N288" s="899"/>
      <c r="O288" s="899"/>
      <c r="P288" s="899"/>
      <c r="Q288" s="899"/>
      <c r="R288" s="899"/>
      <c r="S288" s="899"/>
      <c r="T288" s="899"/>
      <c r="U288" s="899"/>
      <c r="V288" s="899"/>
      <c r="W288" s="899"/>
      <c r="X288" s="899"/>
      <c r="Y288" s="899"/>
    </row>
    <row r="289" ht="18.0" customHeight="1">
      <c r="A289" s="899"/>
      <c r="B289" s="900"/>
      <c r="C289" s="899"/>
      <c r="D289" s="899"/>
      <c r="E289" s="899"/>
      <c r="F289" s="901"/>
      <c r="G289" s="901"/>
      <c r="H289" s="901"/>
      <c r="I289" s="901"/>
      <c r="J289" s="901"/>
      <c r="K289" s="901"/>
      <c r="L289" s="899"/>
      <c r="M289" s="899"/>
      <c r="N289" s="899"/>
      <c r="O289" s="899"/>
      <c r="P289" s="899"/>
      <c r="Q289" s="899"/>
      <c r="R289" s="899"/>
      <c r="S289" s="899"/>
      <c r="T289" s="899"/>
      <c r="U289" s="899"/>
      <c r="V289" s="899"/>
      <c r="W289" s="899"/>
      <c r="X289" s="899"/>
      <c r="Y289" s="899"/>
    </row>
    <row r="290" ht="18.0" customHeight="1">
      <c r="A290" s="899"/>
      <c r="B290" s="900"/>
      <c r="C290" s="899"/>
      <c r="D290" s="899"/>
      <c r="E290" s="899"/>
      <c r="F290" s="901"/>
      <c r="G290" s="901"/>
      <c r="H290" s="901"/>
      <c r="I290" s="901"/>
      <c r="J290" s="901"/>
      <c r="K290" s="901"/>
      <c r="L290" s="899"/>
      <c r="M290" s="899"/>
      <c r="N290" s="899"/>
      <c r="O290" s="899"/>
      <c r="P290" s="899"/>
      <c r="Q290" s="899"/>
      <c r="R290" s="899"/>
      <c r="S290" s="899"/>
      <c r="T290" s="899"/>
      <c r="U290" s="899"/>
      <c r="V290" s="899"/>
      <c r="W290" s="899"/>
      <c r="X290" s="899"/>
      <c r="Y290" s="899"/>
    </row>
    <row r="291" ht="18.0" customHeight="1">
      <c r="A291" s="899"/>
      <c r="B291" s="900"/>
      <c r="C291" s="899"/>
      <c r="D291" s="899"/>
      <c r="E291" s="899"/>
      <c r="F291" s="901"/>
      <c r="G291" s="901"/>
      <c r="H291" s="901"/>
      <c r="I291" s="901"/>
      <c r="J291" s="901"/>
      <c r="K291" s="901"/>
      <c r="L291" s="899"/>
      <c r="M291" s="899"/>
      <c r="N291" s="899"/>
      <c r="O291" s="899"/>
      <c r="P291" s="899"/>
      <c r="Q291" s="899"/>
      <c r="R291" s="899"/>
      <c r="S291" s="899"/>
      <c r="T291" s="899"/>
      <c r="U291" s="899"/>
      <c r="V291" s="899"/>
      <c r="W291" s="899"/>
      <c r="X291" s="899"/>
      <c r="Y291" s="899"/>
    </row>
    <row r="292" ht="18.0" customHeight="1">
      <c r="A292" s="899"/>
      <c r="B292" s="900"/>
      <c r="C292" s="899"/>
      <c r="D292" s="899"/>
      <c r="E292" s="899"/>
      <c r="F292" s="901"/>
      <c r="G292" s="901"/>
      <c r="H292" s="901"/>
      <c r="I292" s="901"/>
      <c r="J292" s="901"/>
      <c r="K292" s="901"/>
      <c r="L292" s="899"/>
      <c r="M292" s="899"/>
      <c r="N292" s="899"/>
      <c r="O292" s="899"/>
      <c r="P292" s="899"/>
      <c r="Q292" s="899"/>
      <c r="R292" s="899"/>
      <c r="S292" s="899"/>
      <c r="T292" s="899"/>
      <c r="U292" s="899"/>
      <c r="V292" s="899"/>
      <c r="W292" s="899"/>
      <c r="X292" s="899"/>
      <c r="Y292" s="899"/>
    </row>
    <row r="293" ht="18.0" customHeight="1">
      <c r="A293" s="899"/>
      <c r="B293" s="900"/>
      <c r="C293" s="899"/>
      <c r="D293" s="899"/>
      <c r="E293" s="899"/>
      <c r="F293" s="901"/>
      <c r="G293" s="901"/>
      <c r="H293" s="901"/>
      <c r="I293" s="901"/>
      <c r="J293" s="901"/>
      <c r="K293" s="901"/>
      <c r="L293" s="899"/>
      <c r="M293" s="899"/>
      <c r="N293" s="899"/>
      <c r="O293" s="899"/>
      <c r="P293" s="899"/>
      <c r="Q293" s="899"/>
      <c r="R293" s="899"/>
      <c r="S293" s="899"/>
      <c r="T293" s="899"/>
      <c r="U293" s="899"/>
      <c r="V293" s="899"/>
      <c r="W293" s="899"/>
      <c r="X293" s="899"/>
      <c r="Y293" s="899"/>
    </row>
    <row r="294" ht="18.0" customHeight="1">
      <c r="A294" s="899"/>
      <c r="B294" s="900"/>
      <c r="C294" s="899"/>
      <c r="D294" s="899"/>
      <c r="E294" s="899"/>
      <c r="F294" s="901"/>
      <c r="G294" s="901"/>
      <c r="H294" s="901"/>
      <c r="I294" s="901"/>
      <c r="J294" s="901"/>
      <c r="K294" s="901"/>
      <c r="L294" s="899"/>
      <c r="M294" s="899"/>
      <c r="N294" s="899"/>
      <c r="O294" s="899"/>
      <c r="P294" s="899"/>
      <c r="Q294" s="899"/>
      <c r="R294" s="899"/>
      <c r="S294" s="899"/>
      <c r="T294" s="899"/>
      <c r="U294" s="899"/>
      <c r="V294" s="899"/>
      <c r="W294" s="899"/>
      <c r="X294" s="899"/>
      <c r="Y294" s="899"/>
    </row>
    <row r="295" ht="18.0" customHeight="1">
      <c r="A295" s="899"/>
      <c r="B295" s="900"/>
      <c r="C295" s="899"/>
      <c r="D295" s="899"/>
      <c r="E295" s="899"/>
      <c r="F295" s="901"/>
      <c r="G295" s="901"/>
      <c r="H295" s="901"/>
      <c r="I295" s="901"/>
      <c r="J295" s="901"/>
      <c r="K295" s="901"/>
      <c r="L295" s="899"/>
      <c r="M295" s="899"/>
      <c r="N295" s="899"/>
      <c r="O295" s="899"/>
      <c r="P295" s="899"/>
      <c r="Q295" s="899"/>
      <c r="R295" s="899"/>
      <c r="S295" s="899"/>
      <c r="T295" s="899"/>
      <c r="U295" s="899"/>
      <c r="V295" s="899"/>
      <c r="W295" s="899"/>
      <c r="X295" s="899"/>
      <c r="Y295" s="899"/>
    </row>
    <row r="296" ht="18.0" customHeight="1">
      <c r="A296" s="899"/>
      <c r="B296" s="900"/>
      <c r="C296" s="899"/>
      <c r="D296" s="899"/>
      <c r="E296" s="899"/>
      <c r="F296" s="901"/>
      <c r="G296" s="901"/>
      <c r="H296" s="901"/>
      <c r="I296" s="901"/>
      <c r="J296" s="901"/>
      <c r="K296" s="901"/>
      <c r="L296" s="899"/>
      <c r="M296" s="899"/>
      <c r="N296" s="899"/>
      <c r="O296" s="899"/>
      <c r="P296" s="899"/>
      <c r="Q296" s="899"/>
      <c r="R296" s="899"/>
      <c r="S296" s="899"/>
      <c r="T296" s="899"/>
      <c r="U296" s="899"/>
      <c r="V296" s="899"/>
      <c r="W296" s="899"/>
      <c r="X296" s="899"/>
      <c r="Y296" s="899"/>
    </row>
    <row r="297" ht="18.0" customHeight="1">
      <c r="A297" s="899"/>
      <c r="B297" s="900"/>
      <c r="C297" s="899"/>
      <c r="D297" s="899"/>
      <c r="E297" s="899"/>
      <c r="F297" s="901"/>
      <c r="G297" s="901"/>
      <c r="H297" s="901"/>
      <c r="I297" s="901"/>
      <c r="J297" s="901"/>
      <c r="K297" s="901"/>
      <c r="L297" s="899"/>
      <c r="M297" s="899"/>
      <c r="N297" s="899"/>
      <c r="O297" s="899"/>
      <c r="P297" s="899"/>
      <c r="Q297" s="899"/>
      <c r="R297" s="899"/>
      <c r="S297" s="899"/>
      <c r="T297" s="899"/>
      <c r="U297" s="899"/>
      <c r="V297" s="899"/>
      <c r="W297" s="899"/>
      <c r="X297" s="899"/>
      <c r="Y297" s="899"/>
    </row>
    <row r="298" ht="18.0" customHeight="1">
      <c r="A298" s="899"/>
      <c r="B298" s="900"/>
      <c r="C298" s="899"/>
      <c r="D298" s="899"/>
      <c r="E298" s="899"/>
      <c r="F298" s="901"/>
      <c r="G298" s="901"/>
      <c r="H298" s="901"/>
      <c r="I298" s="901"/>
      <c r="J298" s="901"/>
      <c r="K298" s="901"/>
      <c r="L298" s="899"/>
      <c r="M298" s="899"/>
      <c r="N298" s="899"/>
      <c r="O298" s="899"/>
      <c r="P298" s="899"/>
      <c r="Q298" s="899"/>
      <c r="R298" s="899"/>
      <c r="S298" s="899"/>
      <c r="T298" s="899"/>
      <c r="U298" s="899"/>
      <c r="V298" s="899"/>
      <c r="W298" s="899"/>
      <c r="X298" s="899"/>
      <c r="Y298" s="899"/>
    </row>
    <row r="299" ht="18.0" customHeight="1">
      <c r="A299" s="899"/>
      <c r="B299" s="900"/>
      <c r="C299" s="899"/>
      <c r="D299" s="899"/>
      <c r="E299" s="899"/>
      <c r="F299" s="901"/>
      <c r="G299" s="901"/>
      <c r="H299" s="901"/>
      <c r="I299" s="901"/>
      <c r="J299" s="901"/>
      <c r="K299" s="901"/>
      <c r="L299" s="899"/>
      <c r="M299" s="899"/>
      <c r="N299" s="899"/>
      <c r="O299" s="899"/>
      <c r="P299" s="899"/>
      <c r="Q299" s="899"/>
      <c r="R299" s="899"/>
      <c r="S299" s="899"/>
      <c r="T299" s="899"/>
      <c r="U299" s="899"/>
      <c r="V299" s="899"/>
      <c r="W299" s="899"/>
      <c r="X299" s="899"/>
      <c r="Y299" s="899"/>
    </row>
    <row r="300" ht="18.0" customHeight="1">
      <c r="A300" s="899"/>
      <c r="B300" s="900"/>
      <c r="C300" s="899"/>
      <c r="D300" s="899"/>
      <c r="E300" s="899"/>
      <c r="F300" s="901"/>
      <c r="G300" s="901"/>
      <c r="H300" s="901"/>
      <c r="I300" s="901"/>
      <c r="J300" s="901"/>
      <c r="K300" s="901"/>
      <c r="L300" s="899"/>
      <c r="M300" s="899"/>
      <c r="N300" s="899"/>
      <c r="O300" s="899"/>
      <c r="P300" s="899"/>
      <c r="Q300" s="899"/>
      <c r="R300" s="899"/>
      <c r="S300" s="899"/>
      <c r="T300" s="899"/>
      <c r="U300" s="899"/>
      <c r="V300" s="899"/>
      <c r="W300" s="899"/>
      <c r="X300" s="899"/>
      <c r="Y300" s="899"/>
    </row>
    <row r="301" ht="18.0" customHeight="1">
      <c r="A301" s="899"/>
      <c r="B301" s="900"/>
      <c r="C301" s="899"/>
      <c r="D301" s="899"/>
      <c r="E301" s="899"/>
      <c r="F301" s="901"/>
      <c r="G301" s="901"/>
      <c r="H301" s="901"/>
      <c r="I301" s="901"/>
      <c r="J301" s="901"/>
      <c r="K301" s="901"/>
      <c r="L301" s="899"/>
      <c r="M301" s="899"/>
      <c r="N301" s="899"/>
      <c r="O301" s="899"/>
      <c r="P301" s="899"/>
      <c r="Q301" s="899"/>
      <c r="R301" s="899"/>
      <c r="S301" s="899"/>
      <c r="T301" s="899"/>
      <c r="U301" s="899"/>
      <c r="V301" s="899"/>
      <c r="W301" s="899"/>
      <c r="X301" s="899"/>
      <c r="Y301" s="899"/>
    </row>
    <row r="302" ht="18.0" customHeight="1">
      <c r="A302" s="899"/>
      <c r="B302" s="900"/>
      <c r="C302" s="899"/>
      <c r="D302" s="899"/>
      <c r="E302" s="899"/>
      <c r="F302" s="901"/>
      <c r="G302" s="901"/>
      <c r="H302" s="901"/>
      <c r="I302" s="901"/>
      <c r="J302" s="901"/>
      <c r="K302" s="901"/>
      <c r="L302" s="899"/>
      <c r="M302" s="899"/>
      <c r="N302" s="899"/>
      <c r="O302" s="899"/>
      <c r="P302" s="899"/>
      <c r="Q302" s="899"/>
      <c r="R302" s="899"/>
      <c r="S302" s="899"/>
      <c r="T302" s="899"/>
      <c r="U302" s="899"/>
      <c r="V302" s="899"/>
      <c r="W302" s="899"/>
      <c r="X302" s="899"/>
      <c r="Y302" s="899"/>
    </row>
    <row r="303" ht="18.0" customHeight="1">
      <c r="A303" s="899"/>
      <c r="B303" s="900"/>
      <c r="C303" s="899"/>
      <c r="D303" s="899"/>
      <c r="E303" s="899"/>
      <c r="F303" s="901"/>
      <c r="G303" s="901"/>
      <c r="H303" s="901"/>
      <c r="I303" s="901"/>
      <c r="J303" s="901"/>
      <c r="K303" s="901"/>
      <c r="L303" s="899"/>
      <c r="M303" s="899"/>
      <c r="N303" s="899"/>
      <c r="O303" s="899"/>
      <c r="P303" s="899"/>
      <c r="Q303" s="899"/>
      <c r="R303" s="899"/>
      <c r="S303" s="899"/>
      <c r="T303" s="899"/>
      <c r="U303" s="899"/>
      <c r="V303" s="899"/>
      <c r="W303" s="899"/>
      <c r="X303" s="899"/>
      <c r="Y303" s="899"/>
    </row>
    <row r="304" ht="18.0" customHeight="1">
      <c r="A304" s="899"/>
      <c r="B304" s="900"/>
      <c r="C304" s="899"/>
      <c r="D304" s="899"/>
      <c r="E304" s="899"/>
      <c r="F304" s="901"/>
      <c r="G304" s="901"/>
      <c r="H304" s="901"/>
      <c r="I304" s="901"/>
      <c r="J304" s="901"/>
      <c r="K304" s="901"/>
      <c r="L304" s="899"/>
      <c r="M304" s="899"/>
      <c r="N304" s="899"/>
      <c r="O304" s="899"/>
      <c r="P304" s="899"/>
      <c r="Q304" s="899"/>
      <c r="R304" s="899"/>
      <c r="S304" s="899"/>
      <c r="T304" s="899"/>
      <c r="U304" s="899"/>
      <c r="V304" s="899"/>
      <c r="W304" s="899"/>
      <c r="X304" s="899"/>
      <c r="Y304" s="899"/>
    </row>
    <row r="305" ht="18.0" customHeight="1">
      <c r="A305" s="899"/>
      <c r="B305" s="900"/>
      <c r="C305" s="899"/>
      <c r="D305" s="899"/>
      <c r="E305" s="899"/>
      <c r="F305" s="901"/>
      <c r="G305" s="901"/>
      <c r="H305" s="901"/>
      <c r="I305" s="901"/>
      <c r="J305" s="901"/>
      <c r="K305" s="901"/>
      <c r="L305" s="899"/>
      <c r="M305" s="899"/>
      <c r="N305" s="899"/>
      <c r="O305" s="899"/>
      <c r="P305" s="899"/>
      <c r="Q305" s="899"/>
      <c r="R305" s="899"/>
      <c r="S305" s="899"/>
      <c r="T305" s="899"/>
      <c r="U305" s="899"/>
      <c r="V305" s="899"/>
      <c r="W305" s="899"/>
      <c r="X305" s="899"/>
      <c r="Y305" s="899"/>
    </row>
    <row r="306" ht="18.0" customHeight="1">
      <c r="A306" s="899"/>
      <c r="B306" s="900"/>
      <c r="C306" s="899"/>
      <c r="D306" s="899"/>
      <c r="E306" s="899"/>
      <c r="F306" s="901"/>
      <c r="G306" s="901"/>
      <c r="H306" s="901"/>
      <c r="I306" s="901"/>
      <c r="J306" s="901"/>
      <c r="K306" s="901"/>
      <c r="L306" s="899"/>
      <c r="M306" s="899"/>
      <c r="N306" s="899"/>
      <c r="O306" s="899"/>
      <c r="P306" s="899"/>
      <c r="Q306" s="899"/>
      <c r="R306" s="899"/>
      <c r="S306" s="899"/>
      <c r="T306" s="899"/>
      <c r="U306" s="899"/>
      <c r="V306" s="899"/>
      <c r="W306" s="899"/>
      <c r="X306" s="899"/>
      <c r="Y306" s="899"/>
    </row>
    <row r="307" ht="18.0" customHeight="1">
      <c r="A307" s="899"/>
      <c r="B307" s="900"/>
      <c r="C307" s="899"/>
      <c r="D307" s="899"/>
      <c r="E307" s="899"/>
      <c r="F307" s="901"/>
      <c r="G307" s="901"/>
      <c r="H307" s="901"/>
      <c r="I307" s="901"/>
      <c r="J307" s="901"/>
      <c r="K307" s="901"/>
      <c r="L307" s="899"/>
      <c r="M307" s="899"/>
      <c r="N307" s="899"/>
      <c r="O307" s="899"/>
      <c r="P307" s="899"/>
      <c r="Q307" s="899"/>
      <c r="R307" s="899"/>
      <c r="S307" s="899"/>
      <c r="T307" s="899"/>
      <c r="U307" s="899"/>
      <c r="V307" s="899"/>
      <c r="W307" s="899"/>
      <c r="X307" s="899"/>
      <c r="Y307" s="899"/>
    </row>
    <row r="308" ht="18.0" customHeight="1">
      <c r="A308" s="899"/>
      <c r="B308" s="900"/>
      <c r="C308" s="899"/>
      <c r="D308" s="899"/>
      <c r="E308" s="899"/>
      <c r="F308" s="901"/>
      <c r="G308" s="901"/>
      <c r="H308" s="901"/>
      <c r="I308" s="901"/>
      <c r="J308" s="901"/>
      <c r="K308" s="901"/>
      <c r="L308" s="899"/>
      <c r="M308" s="899"/>
      <c r="N308" s="899"/>
      <c r="O308" s="899"/>
      <c r="P308" s="899"/>
      <c r="Q308" s="899"/>
      <c r="R308" s="899"/>
      <c r="S308" s="899"/>
      <c r="T308" s="899"/>
      <c r="U308" s="899"/>
      <c r="V308" s="899"/>
      <c r="W308" s="899"/>
      <c r="X308" s="899"/>
      <c r="Y308" s="899"/>
    </row>
    <row r="309" ht="18.0" customHeight="1">
      <c r="A309" s="899"/>
      <c r="B309" s="900"/>
      <c r="C309" s="899"/>
      <c r="D309" s="899"/>
      <c r="E309" s="899"/>
      <c r="F309" s="901"/>
      <c r="G309" s="901"/>
      <c r="H309" s="901"/>
      <c r="I309" s="901"/>
      <c r="J309" s="901"/>
      <c r="K309" s="901"/>
      <c r="L309" s="899"/>
      <c r="M309" s="899"/>
      <c r="N309" s="899"/>
      <c r="O309" s="899"/>
      <c r="P309" s="899"/>
      <c r="Q309" s="899"/>
      <c r="R309" s="899"/>
      <c r="S309" s="899"/>
      <c r="T309" s="899"/>
      <c r="U309" s="899"/>
      <c r="V309" s="899"/>
      <c r="W309" s="899"/>
      <c r="X309" s="899"/>
      <c r="Y309" s="899"/>
    </row>
    <row r="310" ht="18.0" customHeight="1">
      <c r="A310" s="899"/>
      <c r="B310" s="900"/>
      <c r="C310" s="899"/>
      <c r="D310" s="899"/>
      <c r="E310" s="899"/>
      <c r="F310" s="901"/>
      <c r="G310" s="901"/>
      <c r="H310" s="901"/>
      <c r="I310" s="901"/>
      <c r="J310" s="901"/>
      <c r="K310" s="901"/>
      <c r="L310" s="899"/>
      <c r="M310" s="899"/>
      <c r="N310" s="899"/>
      <c r="O310" s="899"/>
      <c r="P310" s="899"/>
      <c r="Q310" s="899"/>
      <c r="R310" s="899"/>
      <c r="S310" s="899"/>
      <c r="T310" s="899"/>
      <c r="U310" s="899"/>
      <c r="V310" s="899"/>
      <c r="W310" s="899"/>
      <c r="X310" s="899"/>
      <c r="Y310" s="899"/>
    </row>
    <row r="311" ht="18.0" customHeight="1">
      <c r="A311" s="899"/>
      <c r="B311" s="900"/>
      <c r="C311" s="899"/>
      <c r="D311" s="899"/>
      <c r="E311" s="899"/>
      <c r="F311" s="901"/>
      <c r="G311" s="901"/>
      <c r="H311" s="901"/>
      <c r="I311" s="901"/>
      <c r="J311" s="901"/>
      <c r="K311" s="901"/>
      <c r="L311" s="899"/>
      <c r="M311" s="899"/>
      <c r="N311" s="899"/>
      <c r="O311" s="899"/>
      <c r="P311" s="899"/>
      <c r="Q311" s="899"/>
      <c r="R311" s="899"/>
      <c r="S311" s="899"/>
      <c r="T311" s="899"/>
      <c r="U311" s="899"/>
      <c r="V311" s="899"/>
      <c r="W311" s="899"/>
      <c r="X311" s="899"/>
      <c r="Y311" s="899"/>
    </row>
    <row r="312" ht="18.0" customHeight="1">
      <c r="A312" s="899"/>
      <c r="B312" s="900"/>
      <c r="C312" s="899"/>
      <c r="D312" s="899"/>
      <c r="E312" s="899"/>
      <c r="F312" s="901"/>
      <c r="G312" s="901"/>
      <c r="H312" s="901"/>
      <c r="I312" s="901"/>
      <c r="J312" s="901"/>
      <c r="K312" s="901"/>
      <c r="L312" s="899"/>
      <c r="M312" s="899"/>
      <c r="N312" s="899"/>
      <c r="O312" s="899"/>
      <c r="P312" s="899"/>
      <c r="Q312" s="899"/>
      <c r="R312" s="899"/>
      <c r="S312" s="899"/>
      <c r="T312" s="899"/>
      <c r="U312" s="899"/>
      <c r="V312" s="899"/>
      <c r="W312" s="899"/>
      <c r="X312" s="899"/>
      <c r="Y312" s="899"/>
    </row>
    <row r="313" ht="18.0" customHeight="1">
      <c r="A313" s="899"/>
      <c r="B313" s="900"/>
      <c r="C313" s="899"/>
      <c r="D313" s="899"/>
      <c r="E313" s="899"/>
      <c r="F313" s="901"/>
      <c r="G313" s="901"/>
      <c r="H313" s="901"/>
      <c r="I313" s="901"/>
      <c r="J313" s="901"/>
      <c r="K313" s="901"/>
      <c r="L313" s="899"/>
      <c r="M313" s="899"/>
      <c r="N313" s="899"/>
      <c r="O313" s="899"/>
      <c r="P313" s="899"/>
      <c r="Q313" s="899"/>
      <c r="R313" s="899"/>
      <c r="S313" s="899"/>
      <c r="T313" s="899"/>
      <c r="U313" s="899"/>
      <c r="V313" s="899"/>
      <c r="W313" s="899"/>
      <c r="X313" s="899"/>
      <c r="Y313" s="899"/>
    </row>
    <row r="314" ht="18.0" customHeight="1">
      <c r="A314" s="899"/>
      <c r="B314" s="900"/>
      <c r="C314" s="899"/>
      <c r="D314" s="899"/>
      <c r="E314" s="899"/>
      <c r="F314" s="901"/>
      <c r="G314" s="901"/>
      <c r="H314" s="901"/>
      <c r="I314" s="901"/>
      <c r="J314" s="901"/>
      <c r="K314" s="901"/>
      <c r="L314" s="899"/>
      <c r="M314" s="899"/>
      <c r="N314" s="899"/>
      <c r="O314" s="899"/>
      <c r="P314" s="899"/>
      <c r="Q314" s="899"/>
      <c r="R314" s="899"/>
      <c r="S314" s="899"/>
      <c r="T314" s="899"/>
      <c r="U314" s="899"/>
      <c r="V314" s="899"/>
      <c r="W314" s="899"/>
      <c r="X314" s="899"/>
      <c r="Y314" s="899"/>
    </row>
    <row r="315" ht="18.0" customHeight="1">
      <c r="A315" s="899"/>
      <c r="B315" s="900"/>
      <c r="C315" s="899"/>
      <c r="D315" s="899"/>
      <c r="E315" s="899"/>
      <c r="F315" s="901"/>
      <c r="G315" s="901"/>
      <c r="H315" s="901"/>
      <c r="I315" s="901"/>
      <c r="J315" s="901"/>
      <c r="K315" s="901"/>
      <c r="L315" s="899"/>
      <c r="M315" s="899"/>
      <c r="N315" s="899"/>
      <c r="O315" s="899"/>
      <c r="P315" s="899"/>
      <c r="Q315" s="899"/>
      <c r="R315" s="899"/>
      <c r="S315" s="899"/>
      <c r="T315" s="899"/>
      <c r="U315" s="899"/>
      <c r="V315" s="899"/>
      <c r="W315" s="899"/>
      <c r="X315" s="899"/>
      <c r="Y315" s="899"/>
    </row>
    <row r="316" ht="18.0" customHeight="1">
      <c r="A316" s="899"/>
      <c r="B316" s="900"/>
      <c r="C316" s="899"/>
      <c r="D316" s="899"/>
      <c r="E316" s="899"/>
      <c r="F316" s="901"/>
      <c r="G316" s="901"/>
      <c r="H316" s="901"/>
      <c r="I316" s="901"/>
      <c r="J316" s="901"/>
      <c r="K316" s="901"/>
      <c r="L316" s="899"/>
      <c r="M316" s="899"/>
      <c r="N316" s="899"/>
      <c r="O316" s="899"/>
      <c r="P316" s="899"/>
      <c r="Q316" s="899"/>
      <c r="R316" s="899"/>
      <c r="S316" s="899"/>
      <c r="T316" s="899"/>
      <c r="U316" s="899"/>
      <c r="V316" s="899"/>
      <c r="W316" s="899"/>
      <c r="X316" s="899"/>
      <c r="Y316" s="899"/>
    </row>
    <row r="317" ht="18.0" customHeight="1">
      <c r="A317" s="899"/>
      <c r="B317" s="900"/>
      <c r="C317" s="899"/>
      <c r="D317" s="899"/>
      <c r="E317" s="899"/>
      <c r="F317" s="901"/>
      <c r="G317" s="901"/>
      <c r="H317" s="901"/>
      <c r="I317" s="901"/>
      <c r="J317" s="901"/>
      <c r="K317" s="901"/>
      <c r="L317" s="899"/>
      <c r="M317" s="899"/>
      <c r="N317" s="899"/>
      <c r="O317" s="899"/>
      <c r="P317" s="899"/>
      <c r="Q317" s="899"/>
      <c r="R317" s="899"/>
      <c r="S317" s="899"/>
      <c r="T317" s="899"/>
      <c r="U317" s="899"/>
      <c r="V317" s="899"/>
      <c r="W317" s="899"/>
      <c r="X317" s="899"/>
      <c r="Y317" s="899"/>
    </row>
    <row r="318" ht="18.0" customHeight="1">
      <c r="A318" s="899"/>
      <c r="B318" s="900"/>
      <c r="C318" s="899"/>
      <c r="D318" s="899"/>
      <c r="E318" s="899"/>
      <c r="F318" s="901"/>
      <c r="G318" s="901"/>
      <c r="H318" s="901"/>
      <c r="I318" s="901"/>
      <c r="J318" s="901"/>
      <c r="K318" s="901"/>
      <c r="L318" s="899"/>
      <c r="M318" s="899"/>
      <c r="N318" s="899"/>
      <c r="O318" s="899"/>
      <c r="P318" s="899"/>
      <c r="Q318" s="899"/>
      <c r="R318" s="899"/>
      <c r="S318" s="899"/>
      <c r="T318" s="899"/>
      <c r="U318" s="899"/>
      <c r="V318" s="899"/>
      <c r="W318" s="899"/>
      <c r="X318" s="899"/>
      <c r="Y318" s="899"/>
    </row>
    <row r="319" ht="18.0" customHeight="1">
      <c r="A319" s="899"/>
      <c r="B319" s="900"/>
      <c r="C319" s="899"/>
      <c r="D319" s="899"/>
      <c r="E319" s="899"/>
      <c r="F319" s="901"/>
      <c r="G319" s="901"/>
      <c r="H319" s="901"/>
      <c r="I319" s="901"/>
      <c r="J319" s="901"/>
      <c r="K319" s="901"/>
      <c r="L319" s="899"/>
      <c r="M319" s="899"/>
      <c r="N319" s="899"/>
      <c r="O319" s="899"/>
      <c r="P319" s="899"/>
      <c r="Q319" s="899"/>
      <c r="R319" s="899"/>
      <c r="S319" s="899"/>
      <c r="T319" s="899"/>
      <c r="U319" s="899"/>
      <c r="V319" s="899"/>
      <c r="W319" s="899"/>
      <c r="X319" s="899"/>
      <c r="Y319" s="899"/>
    </row>
    <row r="320" ht="18.0" customHeight="1">
      <c r="A320" s="899"/>
      <c r="B320" s="900"/>
      <c r="C320" s="899"/>
      <c r="D320" s="899"/>
      <c r="E320" s="899"/>
      <c r="F320" s="901"/>
      <c r="G320" s="901"/>
      <c r="H320" s="901"/>
      <c r="I320" s="901"/>
      <c r="J320" s="901"/>
      <c r="K320" s="901"/>
      <c r="L320" s="899"/>
      <c r="M320" s="899"/>
      <c r="N320" s="899"/>
      <c r="O320" s="899"/>
      <c r="P320" s="899"/>
      <c r="Q320" s="899"/>
      <c r="R320" s="899"/>
      <c r="S320" s="899"/>
      <c r="T320" s="899"/>
      <c r="U320" s="899"/>
      <c r="V320" s="899"/>
      <c r="W320" s="899"/>
      <c r="X320" s="899"/>
      <c r="Y320" s="899"/>
    </row>
    <row r="321" ht="18.0" customHeight="1">
      <c r="A321" s="899"/>
      <c r="B321" s="900"/>
      <c r="C321" s="899"/>
      <c r="D321" s="899"/>
      <c r="E321" s="899"/>
      <c r="F321" s="901"/>
      <c r="G321" s="901"/>
      <c r="H321" s="901"/>
      <c r="I321" s="901"/>
      <c r="J321" s="901"/>
      <c r="K321" s="901"/>
      <c r="L321" s="899"/>
      <c r="M321" s="899"/>
      <c r="N321" s="899"/>
      <c r="O321" s="899"/>
      <c r="P321" s="899"/>
      <c r="Q321" s="899"/>
      <c r="R321" s="899"/>
      <c r="S321" s="899"/>
      <c r="T321" s="899"/>
      <c r="U321" s="899"/>
      <c r="V321" s="899"/>
      <c r="W321" s="899"/>
      <c r="X321" s="899"/>
      <c r="Y321" s="899"/>
    </row>
    <row r="322" ht="18.0" customHeight="1">
      <c r="A322" s="899"/>
      <c r="B322" s="900"/>
      <c r="C322" s="899"/>
      <c r="D322" s="899"/>
      <c r="E322" s="899"/>
      <c r="F322" s="901"/>
      <c r="G322" s="901"/>
      <c r="H322" s="901"/>
      <c r="I322" s="901"/>
      <c r="J322" s="901"/>
      <c r="K322" s="901"/>
      <c r="L322" s="899"/>
      <c r="M322" s="899"/>
      <c r="N322" s="899"/>
      <c r="O322" s="899"/>
      <c r="P322" s="899"/>
      <c r="Q322" s="899"/>
      <c r="R322" s="899"/>
      <c r="S322" s="899"/>
      <c r="T322" s="899"/>
      <c r="U322" s="899"/>
      <c r="V322" s="899"/>
      <c r="W322" s="899"/>
      <c r="X322" s="899"/>
      <c r="Y322" s="899"/>
    </row>
    <row r="323" ht="18.0" customHeight="1">
      <c r="A323" s="899"/>
      <c r="B323" s="900"/>
      <c r="C323" s="899"/>
      <c r="D323" s="899"/>
      <c r="E323" s="899"/>
      <c r="F323" s="901"/>
      <c r="G323" s="901"/>
      <c r="H323" s="901"/>
      <c r="I323" s="901"/>
      <c r="J323" s="901"/>
      <c r="K323" s="901"/>
      <c r="L323" s="899"/>
      <c r="M323" s="899"/>
      <c r="N323" s="899"/>
      <c r="O323" s="899"/>
      <c r="P323" s="899"/>
      <c r="Q323" s="899"/>
      <c r="R323" s="899"/>
      <c r="S323" s="899"/>
      <c r="T323" s="899"/>
      <c r="U323" s="899"/>
      <c r="V323" s="899"/>
      <c r="W323" s="899"/>
      <c r="X323" s="899"/>
      <c r="Y323" s="899"/>
    </row>
    <row r="324" ht="18.0" customHeight="1">
      <c r="A324" s="899"/>
      <c r="B324" s="900"/>
      <c r="C324" s="899"/>
      <c r="D324" s="899"/>
      <c r="E324" s="899"/>
      <c r="F324" s="901"/>
      <c r="G324" s="901"/>
      <c r="H324" s="901"/>
      <c r="I324" s="901"/>
      <c r="J324" s="901"/>
      <c r="K324" s="901"/>
      <c r="L324" s="899"/>
      <c r="M324" s="899"/>
      <c r="N324" s="899"/>
      <c r="O324" s="899"/>
      <c r="P324" s="899"/>
      <c r="Q324" s="899"/>
      <c r="R324" s="899"/>
      <c r="S324" s="899"/>
      <c r="T324" s="899"/>
      <c r="U324" s="899"/>
      <c r="V324" s="899"/>
      <c r="W324" s="899"/>
      <c r="X324" s="899"/>
      <c r="Y324" s="899"/>
    </row>
    <row r="325" ht="18.0" customHeight="1">
      <c r="A325" s="899"/>
      <c r="B325" s="900"/>
      <c r="C325" s="899"/>
      <c r="D325" s="899"/>
      <c r="E325" s="899"/>
      <c r="F325" s="901"/>
      <c r="G325" s="901"/>
      <c r="H325" s="901"/>
      <c r="I325" s="901"/>
      <c r="J325" s="901"/>
      <c r="K325" s="901"/>
      <c r="L325" s="899"/>
      <c r="M325" s="899"/>
      <c r="N325" s="899"/>
      <c r="O325" s="899"/>
      <c r="P325" s="899"/>
      <c r="Q325" s="899"/>
      <c r="R325" s="899"/>
      <c r="S325" s="899"/>
      <c r="T325" s="899"/>
      <c r="U325" s="899"/>
      <c r="V325" s="899"/>
      <c r="W325" s="899"/>
      <c r="X325" s="899"/>
      <c r="Y325" s="899"/>
    </row>
    <row r="326" ht="18.0" customHeight="1">
      <c r="A326" s="899"/>
      <c r="B326" s="900"/>
      <c r="C326" s="899"/>
      <c r="D326" s="899"/>
      <c r="E326" s="899"/>
      <c r="F326" s="901"/>
      <c r="G326" s="901"/>
      <c r="H326" s="901"/>
      <c r="I326" s="901"/>
      <c r="J326" s="901"/>
      <c r="K326" s="901"/>
      <c r="L326" s="899"/>
      <c r="M326" s="899"/>
      <c r="N326" s="899"/>
      <c r="O326" s="899"/>
      <c r="P326" s="899"/>
      <c r="Q326" s="899"/>
      <c r="R326" s="899"/>
      <c r="S326" s="899"/>
      <c r="T326" s="899"/>
      <c r="U326" s="899"/>
      <c r="V326" s="899"/>
      <c r="W326" s="899"/>
      <c r="X326" s="899"/>
      <c r="Y326" s="899"/>
    </row>
    <row r="327" ht="18.0" customHeight="1">
      <c r="A327" s="899"/>
      <c r="B327" s="900"/>
      <c r="C327" s="899"/>
      <c r="D327" s="899"/>
      <c r="E327" s="899"/>
      <c r="F327" s="901"/>
      <c r="G327" s="901"/>
      <c r="H327" s="901"/>
      <c r="I327" s="901"/>
      <c r="J327" s="901"/>
      <c r="K327" s="901"/>
      <c r="L327" s="899"/>
      <c r="M327" s="899"/>
      <c r="N327" s="899"/>
      <c r="O327" s="899"/>
      <c r="P327" s="899"/>
      <c r="Q327" s="899"/>
      <c r="R327" s="899"/>
      <c r="S327" s="899"/>
      <c r="T327" s="899"/>
      <c r="U327" s="899"/>
      <c r="V327" s="899"/>
      <c r="W327" s="899"/>
      <c r="X327" s="899"/>
      <c r="Y327" s="899"/>
    </row>
    <row r="328" ht="18.0" customHeight="1">
      <c r="A328" s="899"/>
      <c r="B328" s="900"/>
      <c r="C328" s="899"/>
      <c r="D328" s="899"/>
      <c r="E328" s="899"/>
      <c r="F328" s="901"/>
      <c r="G328" s="901"/>
      <c r="H328" s="901"/>
      <c r="I328" s="901"/>
      <c r="J328" s="901"/>
      <c r="K328" s="901"/>
      <c r="L328" s="899"/>
      <c r="M328" s="899"/>
      <c r="N328" s="899"/>
      <c r="O328" s="899"/>
      <c r="P328" s="899"/>
      <c r="Q328" s="899"/>
      <c r="R328" s="899"/>
      <c r="S328" s="899"/>
      <c r="T328" s="899"/>
      <c r="U328" s="899"/>
      <c r="V328" s="899"/>
      <c r="W328" s="899"/>
      <c r="X328" s="899"/>
      <c r="Y328" s="899"/>
    </row>
    <row r="329" ht="18.0" customHeight="1">
      <c r="A329" s="899"/>
      <c r="B329" s="900"/>
      <c r="C329" s="899"/>
      <c r="D329" s="899"/>
      <c r="E329" s="899"/>
      <c r="F329" s="901"/>
      <c r="G329" s="901"/>
      <c r="H329" s="901"/>
      <c r="I329" s="901"/>
      <c r="J329" s="901"/>
      <c r="K329" s="901"/>
      <c r="L329" s="899"/>
      <c r="M329" s="899"/>
      <c r="N329" s="899"/>
      <c r="O329" s="899"/>
      <c r="P329" s="899"/>
      <c r="Q329" s="899"/>
      <c r="R329" s="899"/>
      <c r="S329" s="899"/>
      <c r="T329" s="899"/>
      <c r="U329" s="899"/>
      <c r="V329" s="899"/>
      <c r="W329" s="899"/>
      <c r="X329" s="899"/>
      <c r="Y329" s="899"/>
    </row>
    <row r="330" ht="18.0" customHeight="1">
      <c r="A330" s="899"/>
      <c r="B330" s="900"/>
      <c r="C330" s="899"/>
      <c r="D330" s="899"/>
      <c r="E330" s="899"/>
      <c r="F330" s="901"/>
      <c r="G330" s="901"/>
      <c r="H330" s="901"/>
      <c r="I330" s="901"/>
      <c r="J330" s="901"/>
      <c r="K330" s="901"/>
      <c r="L330" s="899"/>
      <c r="M330" s="899"/>
      <c r="N330" s="899"/>
      <c r="O330" s="899"/>
      <c r="P330" s="899"/>
      <c r="Q330" s="899"/>
      <c r="R330" s="899"/>
      <c r="S330" s="899"/>
      <c r="T330" s="899"/>
      <c r="U330" s="899"/>
      <c r="V330" s="899"/>
      <c r="W330" s="899"/>
      <c r="X330" s="899"/>
      <c r="Y330" s="899"/>
    </row>
    <row r="331" ht="18.0" customHeight="1">
      <c r="A331" s="899"/>
      <c r="B331" s="900"/>
      <c r="C331" s="899"/>
      <c r="D331" s="899"/>
      <c r="E331" s="899"/>
      <c r="F331" s="901"/>
      <c r="G331" s="901"/>
      <c r="H331" s="901"/>
      <c r="I331" s="901"/>
      <c r="J331" s="901"/>
      <c r="K331" s="901"/>
      <c r="L331" s="899"/>
      <c r="M331" s="899"/>
      <c r="N331" s="899"/>
      <c r="O331" s="899"/>
      <c r="P331" s="899"/>
      <c r="Q331" s="899"/>
      <c r="R331" s="899"/>
      <c r="S331" s="899"/>
      <c r="T331" s="899"/>
      <c r="U331" s="899"/>
      <c r="V331" s="899"/>
      <c r="W331" s="899"/>
      <c r="X331" s="899"/>
      <c r="Y331" s="899"/>
    </row>
    <row r="332" ht="18.0" customHeight="1">
      <c r="A332" s="899"/>
      <c r="B332" s="900"/>
      <c r="C332" s="899"/>
      <c r="D332" s="899"/>
      <c r="E332" s="899"/>
      <c r="F332" s="901"/>
      <c r="G332" s="901"/>
      <c r="H332" s="901"/>
      <c r="I332" s="901"/>
      <c r="J332" s="901"/>
      <c r="K332" s="901"/>
      <c r="L332" s="899"/>
      <c r="M332" s="899"/>
      <c r="N332" s="899"/>
      <c r="O332" s="899"/>
      <c r="P332" s="899"/>
      <c r="Q332" s="899"/>
      <c r="R332" s="899"/>
      <c r="S332" s="899"/>
      <c r="T332" s="899"/>
      <c r="U332" s="899"/>
      <c r="V332" s="899"/>
      <c r="W332" s="899"/>
      <c r="X332" s="899"/>
      <c r="Y332" s="899"/>
    </row>
    <row r="333" ht="18.0" customHeight="1">
      <c r="A333" s="899"/>
      <c r="B333" s="900"/>
      <c r="C333" s="899"/>
      <c r="D333" s="899"/>
      <c r="E333" s="899"/>
      <c r="F333" s="901"/>
      <c r="G333" s="901"/>
      <c r="H333" s="901"/>
      <c r="I333" s="901"/>
      <c r="J333" s="901"/>
      <c r="K333" s="901"/>
      <c r="L333" s="899"/>
      <c r="M333" s="899"/>
      <c r="N333" s="899"/>
      <c r="O333" s="899"/>
      <c r="P333" s="899"/>
      <c r="Q333" s="899"/>
      <c r="R333" s="899"/>
      <c r="S333" s="899"/>
      <c r="T333" s="899"/>
      <c r="U333" s="899"/>
      <c r="V333" s="899"/>
      <c r="W333" s="899"/>
      <c r="X333" s="899"/>
      <c r="Y333" s="899"/>
    </row>
    <row r="334" ht="18.0" customHeight="1">
      <c r="A334" s="899"/>
      <c r="B334" s="900"/>
      <c r="C334" s="899"/>
      <c r="D334" s="899"/>
      <c r="E334" s="899"/>
      <c r="F334" s="901"/>
      <c r="G334" s="901"/>
      <c r="H334" s="901"/>
      <c r="I334" s="901"/>
      <c r="J334" s="901"/>
      <c r="K334" s="901"/>
      <c r="L334" s="899"/>
      <c r="M334" s="899"/>
      <c r="N334" s="899"/>
      <c r="O334" s="899"/>
      <c r="P334" s="899"/>
      <c r="Q334" s="899"/>
      <c r="R334" s="899"/>
      <c r="S334" s="899"/>
      <c r="T334" s="899"/>
      <c r="U334" s="899"/>
      <c r="V334" s="899"/>
      <c r="W334" s="899"/>
      <c r="X334" s="899"/>
      <c r="Y334" s="899"/>
    </row>
    <row r="335" ht="18.0" customHeight="1">
      <c r="A335" s="899"/>
      <c r="B335" s="900"/>
      <c r="C335" s="899"/>
      <c r="D335" s="899"/>
      <c r="E335" s="899"/>
      <c r="F335" s="901"/>
      <c r="G335" s="901"/>
      <c r="H335" s="901"/>
      <c r="I335" s="901"/>
      <c r="J335" s="901"/>
      <c r="K335" s="901"/>
      <c r="L335" s="899"/>
      <c r="M335" s="899"/>
      <c r="N335" s="899"/>
      <c r="O335" s="899"/>
      <c r="P335" s="899"/>
      <c r="Q335" s="899"/>
      <c r="R335" s="899"/>
      <c r="S335" s="899"/>
      <c r="T335" s="899"/>
      <c r="U335" s="899"/>
      <c r="V335" s="899"/>
      <c r="W335" s="899"/>
      <c r="X335" s="899"/>
      <c r="Y335" s="899"/>
    </row>
    <row r="336" ht="18.0" customHeight="1">
      <c r="A336" s="899"/>
      <c r="B336" s="900"/>
      <c r="C336" s="899"/>
      <c r="D336" s="899"/>
      <c r="E336" s="899"/>
      <c r="F336" s="901"/>
      <c r="G336" s="901"/>
      <c r="H336" s="901"/>
      <c r="I336" s="901"/>
      <c r="J336" s="901"/>
      <c r="K336" s="901"/>
      <c r="L336" s="899"/>
      <c r="M336" s="899"/>
      <c r="N336" s="899"/>
      <c r="O336" s="899"/>
      <c r="P336" s="899"/>
      <c r="Q336" s="899"/>
      <c r="R336" s="899"/>
      <c r="S336" s="899"/>
      <c r="T336" s="899"/>
      <c r="U336" s="899"/>
      <c r="V336" s="899"/>
      <c r="W336" s="899"/>
      <c r="X336" s="899"/>
      <c r="Y336" s="899"/>
    </row>
    <row r="337" ht="18.0" customHeight="1">
      <c r="A337" s="899"/>
      <c r="B337" s="900"/>
      <c r="C337" s="899"/>
      <c r="D337" s="899"/>
      <c r="E337" s="899"/>
      <c r="F337" s="901"/>
      <c r="G337" s="901"/>
      <c r="H337" s="901"/>
      <c r="I337" s="901"/>
      <c r="J337" s="901"/>
      <c r="K337" s="901"/>
      <c r="L337" s="899"/>
      <c r="M337" s="899"/>
      <c r="N337" s="899"/>
      <c r="O337" s="899"/>
      <c r="P337" s="899"/>
      <c r="Q337" s="899"/>
      <c r="R337" s="899"/>
      <c r="S337" s="899"/>
      <c r="T337" s="899"/>
      <c r="U337" s="899"/>
      <c r="V337" s="899"/>
      <c r="W337" s="899"/>
      <c r="X337" s="899"/>
      <c r="Y337" s="899"/>
    </row>
    <row r="338" ht="18.0" customHeight="1">
      <c r="A338" s="899"/>
      <c r="B338" s="900"/>
      <c r="C338" s="899"/>
      <c r="D338" s="899"/>
      <c r="E338" s="899"/>
      <c r="F338" s="901"/>
      <c r="G338" s="901"/>
      <c r="H338" s="901"/>
      <c r="I338" s="901"/>
      <c r="J338" s="901"/>
      <c r="K338" s="901"/>
      <c r="L338" s="899"/>
      <c r="M338" s="899"/>
      <c r="N338" s="899"/>
      <c r="O338" s="899"/>
      <c r="P338" s="899"/>
      <c r="Q338" s="899"/>
      <c r="R338" s="899"/>
      <c r="S338" s="899"/>
      <c r="T338" s="899"/>
      <c r="U338" s="899"/>
      <c r="V338" s="899"/>
      <c r="W338" s="899"/>
      <c r="X338" s="899"/>
      <c r="Y338" s="899"/>
    </row>
    <row r="339" ht="18.0" customHeight="1">
      <c r="A339" s="899"/>
      <c r="B339" s="900"/>
      <c r="C339" s="899"/>
      <c r="D339" s="899"/>
      <c r="E339" s="899"/>
      <c r="F339" s="901"/>
      <c r="G339" s="901"/>
      <c r="H339" s="901"/>
      <c r="I339" s="901"/>
      <c r="J339" s="901"/>
      <c r="K339" s="901"/>
      <c r="L339" s="899"/>
      <c r="M339" s="899"/>
      <c r="N339" s="899"/>
      <c r="O339" s="899"/>
      <c r="P339" s="899"/>
      <c r="Q339" s="899"/>
      <c r="R339" s="899"/>
      <c r="S339" s="899"/>
      <c r="T339" s="899"/>
      <c r="U339" s="899"/>
      <c r="V339" s="899"/>
      <c r="W339" s="899"/>
      <c r="X339" s="899"/>
      <c r="Y339" s="899"/>
    </row>
    <row r="340" ht="18.0" customHeight="1">
      <c r="A340" s="899"/>
      <c r="B340" s="900"/>
      <c r="C340" s="899"/>
      <c r="D340" s="899"/>
      <c r="E340" s="899"/>
      <c r="F340" s="901"/>
      <c r="G340" s="901"/>
      <c r="H340" s="901"/>
      <c r="I340" s="901"/>
      <c r="J340" s="901"/>
      <c r="K340" s="901"/>
      <c r="L340" s="899"/>
      <c r="M340" s="899"/>
      <c r="N340" s="899"/>
      <c r="O340" s="899"/>
      <c r="P340" s="899"/>
      <c r="Q340" s="899"/>
      <c r="R340" s="899"/>
      <c r="S340" s="899"/>
      <c r="T340" s="899"/>
      <c r="U340" s="899"/>
      <c r="V340" s="899"/>
      <c r="W340" s="899"/>
      <c r="X340" s="899"/>
      <c r="Y340" s="899"/>
    </row>
    <row r="341" ht="18.0" customHeight="1">
      <c r="A341" s="899"/>
      <c r="B341" s="900"/>
      <c r="C341" s="899"/>
      <c r="D341" s="899"/>
      <c r="E341" s="899"/>
      <c r="F341" s="901"/>
      <c r="G341" s="901"/>
      <c r="H341" s="901"/>
      <c r="I341" s="901"/>
      <c r="J341" s="901"/>
      <c r="K341" s="901"/>
      <c r="L341" s="899"/>
      <c r="M341" s="899"/>
      <c r="N341" s="899"/>
      <c r="O341" s="899"/>
      <c r="P341" s="899"/>
      <c r="Q341" s="899"/>
      <c r="R341" s="899"/>
      <c r="S341" s="899"/>
      <c r="T341" s="899"/>
      <c r="U341" s="899"/>
      <c r="V341" s="899"/>
      <c r="W341" s="899"/>
      <c r="X341" s="899"/>
      <c r="Y341" s="899"/>
    </row>
    <row r="342" ht="18.0" customHeight="1">
      <c r="A342" s="899"/>
      <c r="B342" s="900"/>
      <c r="C342" s="899"/>
      <c r="D342" s="899"/>
      <c r="E342" s="899"/>
      <c r="F342" s="901"/>
      <c r="G342" s="901"/>
      <c r="H342" s="901"/>
      <c r="I342" s="901"/>
      <c r="J342" s="901"/>
      <c r="K342" s="901"/>
      <c r="L342" s="899"/>
      <c r="M342" s="899"/>
      <c r="N342" s="899"/>
      <c r="O342" s="899"/>
      <c r="P342" s="899"/>
      <c r="Q342" s="899"/>
      <c r="R342" s="899"/>
      <c r="S342" s="899"/>
      <c r="T342" s="899"/>
      <c r="U342" s="899"/>
      <c r="V342" s="899"/>
      <c r="W342" s="899"/>
      <c r="X342" s="899"/>
      <c r="Y342" s="899"/>
    </row>
    <row r="343" ht="18.0" customHeight="1">
      <c r="A343" s="899"/>
      <c r="B343" s="900"/>
      <c r="C343" s="899"/>
      <c r="D343" s="899"/>
      <c r="E343" s="899"/>
      <c r="F343" s="901"/>
      <c r="G343" s="901"/>
      <c r="H343" s="901"/>
      <c r="I343" s="901"/>
      <c r="J343" s="901"/>
      <c r="K343" s="901"/>
      <c r="L343" s="899"/>
      <c r="M343" s="899"/>
      <c r="N343" s="899"/>
      <c r="O343" s="899"/>
      <c r="P343" s="899"/>
      <c r="Q343" s="899"/>
      <c r="R343" s="899"/>
      <c r="S343" s="899"/>
      <c r="T343" s="899"/>
      <c r="U343" s="899"/>
      <c r="V343" s="899"/>
      <c r="W343" s="899"/>
      <c r="X343" s="899"/>
      <c r="Y343" s="899"/>
    </row>
    <row r="344" ht="18.0" customHeight="1">
      <c r="A344" s="899"/>
      <c r="B344" s="900"/>
      <c r="C344" s="899"/>
      <c r="D344" s="899"/>
      <c r="E344" s="899"/>
      <c r="F344" s="901"/>
      <c r="G344" s="901"/>
      <c r="H344" s="901"/>
      <c r="I344" s="901"/>
      <c r="J344" s="901"/>
      <c r="K344" s="901"/>
      <c r="L344" s="899"/>
      <c r="M344" s="899"/>
      <c r="N344" s="899"/>
      <c r="O344" s="899"/>
      <c r="P344" s="899"/>
      <c r="Q344" s="899"/>
      <c r="R344" s="899"/>
      <c r="S344" s="899"/>
      <c r="T344" s="899"/>
      <c r="U344" s="899"/>
      <c r="V344" s="899"/>
      <c r="W344" s="899"/>
      <c r="X344" s="899"/>
      <c r="Y344" s="899"/>
    </row>
    <row r="345" ht="18.0" customHeight="1">
      <c r="A345" s="899"/>
      <c r="B345" s="900"/>
      <c r="C345" s="899"/>
      <c r="D345" s="899"/>
      <c r="E345" s="899"/>
      <c r="F345" s="901"/>
      <c r="G345" s="901"/>
      <c r="H345" s="901"/>
      <c r="I345" s="901"/>
      <c r="J345" s="901"/>
      <c r="K345" s="901"/>
      <c r="L345" s="899"/>
      <c r="M345" s="899"/>
      <c r="N345" s="899"/>
      <c r="O345" s="899"/>
      <c r="P345" s="899"/>
      <c r="Q345" s="899"/>
      <c r="R345" s="899"/>
      <c r="S345" s="899"/>
      <c r="T345" s="899"/>
      <c r="U345" s="899"/>
      <c r="V345" s="899"/>
      <c r="W345" s="899"/>
      <c r="X345" s="899"/>
      <c r="Y345" s="899"/>
    </row>
    <row r="346" ht="18.0" customHeight="1">
      <c r="A346" s="899"/>
      <c r="B346" s="900"/>
      <c r="C346" s="899"/>
      <c r="D346" s="899"/>
      <c r="E346" s="899"/>
      <c r="F346" s="901"/>
      <c r="G346" s="901"/>
      <c r="H346" s="901"/>
      <c r="I346" s="901"/>
      <c r="J346" s="901"/>
      <c r="K346" s="901"/>
      <c r="L346" s="899"/>
      <c r="M346" s="899"/>
      <c r="N346" s="899"/>
      <c r="O346" s="899"/>
      <c r="P346" s="899"/>
      <c r="Q346" s="899"/>
      <c r="R346" s="899"/>
      <c r="S346" s="899"/>
      <c r="T346" s="899"/>
      <c r="U346" s="899"/>
      <c r="V346" s="899"/>
      <c r="W346" s="899"/>
      <c r="X346" s="899"/>
      <c r="Y346" s="899"/>
    </row>
    <row r="347" ht="18.0" customHeight="1">
      <c r="A347" s="899"/>
      <c r="B347" s="900"/>
      <c r="C347" s="899"/>
      <c r="D347" s="899"/>
      <c r="E347" s="899"/>
      <c r="F347" s="901"/>
      <c r="G347" s="901"/>
      <c r="H347" s="901"/>
      <c r="I347" s="901"/>
      <c r="J347" s="901"/>
      <c r="K347" s="901"/>
      <c r="L347" s="899"/>
      <c r="M347" s="899"/>
      <c r="N347" s="899"/>
      <c r="O347" s="899"/>
      <c r="P347" s="899"/>
      <c r="Q347" s="899"/>
      <c r="R347" s="899"/>
      <c r="S347" s="899"/>
      <c r="T347" s="899"/>
      <c r="U347" s="899"/>
      <c r="V347" s="899"/>
      <c r="W347" s="899"/>
      <c r="X347" s="899"/>
      <c r="Y347" s="899"/>
    </row>
    <row r="348" ht="18.0" customHeight="1">
      <c r="A348" s="899"/>
      <c r="B348" s="900"/>
      <c r="C348" s="899"/>
      <c r="D348" s="899"/>
      <c r="E348" s="899"/>
      <c r="F348" s="901"/>
      <c r="G348" s="901"/>
      <c r="H348" s="901"/>
      <c r="I348" s="901"/>
      <c r="J348" s="901"/>
      <c r="K348" s="901"/>
      <c r="L348" s="899"/>
      <c r="M348" s="899"/>
      <c r="N348" s="899"/>
      <c r="O348" s="899"/>
      <c r="P348" s="899"/>
      <c r="Q348" s="899"/>
      <c r="R348" s="899"/>
      <c r="S348" s="899"/>
      <c r="T348" s="899"/>
      <c r="U348" s="899"/>
      <c r="V348" s="899"/>
      <c r="W348" s="899"/>
      <c r="X348" s="899"/>
      <c r="Y348" s="899"/>
    </row>
    <row r="349" ht="18.0" customHeight="1">
      <c r="A349" s="899"/>
      <c r="B349" s="900"/>
      <c r="C349" s="899"/>
      <c r="D349" s="899"/>
      <c r="E349" s="899"/>
      <c r="F349" s="901"/>
      <c r="G349" s="901"/>
      <c r="H349" s="901"/>
      <c r="I349" s="901"/>
      <c r="J349" s="901"/>
      <c r="K349" s="901"/>
      <c r="L349" s="899"/>
      <c r="M349" s="899"/>
      <c r="N349" s="899"/>
      <c r="O349" s="899"/>
      <c r="P349" s="899"/>
      <c r="Q349" s="899"/>
      <c r="R349" s="899"/>
      <c r="S349" s="899"/>
      <c r="T349" s="899"/>
      <c r="U349" s="899"/>
      <c r="V349" s="899"/>
      <c r="W349" s="899"/>
      <c r="X349" s="899"/>
      <c r="Y349" s="899"/>
    </row>
    <row r="350" ht="18.0" customHeight="1">
      <c r="A350" s="899"/>
      <c r="B350" s="900"/>
      <c r="C350" s="899"/>
      <c r="D350" s="899"/>
      <c r="E350" s="899"/>
      <c r="F350" s="901"/>
      <c r="G350" s="901"/>
      <c r="H350" s="901"/>
      <c r="I350" s="901"/>
      <c r="J350" s="901"/>
      <c r="K350" s="901"/>
      <c r="L350" s="899"/>
      <c r="M350" s="899"/>
      <c r="N350" s="899"/>
      <c r="O350" s="899"/>
      <c r="P350" s="899"/>
      <c r="Q350" s="899"/>
      <c r="R350" s="899"/>
      <c r="S350" s="899"/>
      <c r="T350" s="899"/>
      <c r="U350" s="899"/>
      <c r="V350" s="899"/>
      <c r="W350" s="899"/>
      <c r="X350" s="899"/>
      <c r="Y350" s="899"/>
    </row>
    <row r="351" ht="18.0" customHeight="1">
      <c r="A351" s="899"/>
      <c r="B351" s="900"/>
      <c r="C351" s="899"/>
      <c r="D351" s="899"/>
      <c r="E351" s="899"/>
      <c r="F351" s="901"/>
      <c r="G351" s="901"/>
      <c r="H351" s="901"/>
      <c r="I351" s="901"/>
      <c r="J351" s="901"/>
      <c r="K351" s="901"/>
      <c r="L351" s="899"/>
      <c r="M351" s="899"/>
      <c r="N351" s="899"/>
      <c r="O351" s="899"/>
      <c r="P351" s="899"/>
      <c r="Q351" s="899"/>
      <c r="R351" s="899"/>
      <c r="S351" s="899"/>
      <c r="T351" s="899"/>
      <c r="U351" s="899"/>
      <c r="V351" s="899"/>
      <c r="W351" s="899"/>
      <c r="X351" s="899"/>
      <c r="Y351" s="899"/>
    </row>
    <row r="352" ht="18.0" customHeight="1">
      <c r="A352" s="899"/>
      <c r="B352" s="900"/>
      <c r="C352" s="899"/>
      <c r="D352" s="899"/>
      <c r="E352" s="899"/>
      <c r="F352" s="901"/>
      <c r="G352" s="901"/>
      <c r="H352" s="901"/>
      <c r="I352" s="901"/>
      <c r="J352" s="901"/>
      <c r="K352" s="901"/>
      <c r="L352" s="899"/>
      <c r="M352" s="899"/>
      <c r="N352" s="899"/>
      <c r="O352" s="899"/>
      <c r="P352" s="899"/>
      <c r="Q352" s="899"/>
      <c r="R352" s="899"/>
      <c r="S352" s="899"/>
      <c r="T352" s="899"/>
      <c r="U352" s="899"/>
      <c r="V352" s="899"/>
      <c r="W352" s="899"/>
      <c r="X352" s="899"/>
      <c r="Y352" s="899"/>
    </row>
    <row r="353" ht="18.0" customHeight="1">
      <c r="A353" s="899"/>
      <c r="B353" s="900"/>
      <c r="C353" s="899"/>
      <c r="D353" s="899"/>
      <c r="E353" s="899"/>
      <c r="F353" s="901"/>
      <c r="G353" s="901"/>
      <c r="H353" s="901"/>
      <c r="I353" s="901"/>
      <c r="J353" s="901"/>
      <c r="K353" s="901"/>
      <c r="L353" s="899"/>
      <c r="M353" s="899"/>
      <c r="N353" s="899"/>
      <c r="O353" s="899"/>
      <c r="P353" s="899"/>
      <c r="Q353" s="899"/>
      <c r="R353" s="899"/>
      <c r="S353" s="899"/>
      <c r="T353" s="899"/>
      <c r="U353" s="899"/>
      <c r="V353" s="899"/>
      <c r="W353" s="899"/>
      <c r="X353" s="899"/>
      <c r="Y353" s="899"/>
    </row>
    <row r="354" ht="18.0" customHeight="1">
      <c r="A354" s="899"/>
      <c r="B354" s="900"/>
      <c r="C354" s="899"/>
      <c r="D354" s="899"/>
      <c r="E354" s="899"/>
      <c r="F354" s="901"/>
      <c r="G354" s="901"/>
      <c r="H354" s="901"/>
      <c r="I354" s="901"/>
      <c r="J354" s="901"/>
      <c r="K354" s="901"/>
      <c r="L354" s="899"/>
      <c r="M354" s="899"/>
      <c r="N354" s="899"/>
      <c r="O354" s="899"/>
      <c r="P354" s="899"/>
      <c r="Q354" s="899"/>
      <c r="R354" s="899"/>
      <c r="S354" s="899"/>
      <c r="T354" s="899"/>
      <c r="U354" s="899"/>
      <c r="V354" s="899"/>
      <c r="W354" s="899"/>
      <c r="X354" s="899"/>
      <c r="Y354" s="899"/>
    </row>
    <row r="355" ht="18.0" customHeight="1">
      <c r="A355" s="899"/>
      <c r="B355" s="900"/>
      <c r="C355" s="899"/>
      <c r="D355" s="899"/>
      <c r="E355" s="899"/>
      <c r="F355" s="901"/>
      <c r="G355" s="901"/>
      <c r="H355" s="901"/>
      <c r="I355" s="901"/>
      <c r="J355" s="901"/>
      <c r="K355" s="901"/>
      <c r="L355" s="899"/>
      <c r="M355" s="899"/>
      <c r="N355" s="899"/>
      <c r="O355" s="899"/>
      <c r="P355" s="899"/>
      <c r="Q355" s="899"/>
      <c r="R355" s="899"/>
      <c r="S355" s="899"/>
      <c r="T355" s="899"/>
      <c r="U355" s="899"/>
      <c r="V355" s="899"/>
      <c r="W355" s="899"/>
      <c r="X355" s="899"/>
      <c r="Y355" s="899"/>
    </row>
    <row r="356" ht="18.0" customHeight="1">
      <c r="A356" s="899"/>
      <c r="B356" s="900"/>
      <c r="C356" s="899"/>
      <c r="D356" s="899"/>
      <c r="E356" s="899"/>
      <c r="F356" s="901"/>
      <c r="G356" s="901"/>
      <c r="H356" s="901"/>
      <c r="I356" s="901"/>
      <c r="J356" s="901"/>
      <c r="K356" s="901"/>
      <c r="L356" s="899"/>
      <c r="M356" s="899"/>
      <c r="N356" s="899"/>
      <c r="O356" s="899"/>
      <c r="P356" s="899"/>
      <c r="Q356" s="899"/>
      <c r="R356" s="899"/>
      <c r="S356" s="899"/>
      <c r="T356" s="899"/>
      <c r="U356" s="899"/>
      <c r="V356" s="899"/>
      <c r="W356" s="899"/>
      <c r="X356" s="899"/>
      <c r="Y356" s="899"/>
    </row>
    <row r="357" ht="18.0" customHeight="1">
      <c r="A357" s="899"/>
      <c r="B357" s="900"/>
      <c r="C357" s="899"/>
      <c r="D357" s="899"/>
      <c r="E357" s="899"/>
      <c r="F357" s="901"/>
      <c r="G357" s="901"/>
      <c r="H357" s="901"/>
      <c r="I357" s="901"/>
      <c r="J357" s="901"/>
      <c r="K357" s="901"/>
      <c r="L357" s="899"/>
      <c r="M357" s="899"/>
      <c r="N357" s="899"/>
      <c r="O357" s="899"/>
      <c r="P357" s="899"/>
      <c r="Q357" s="899"/>
      <c r="R357" s="899"/>
      <c r="S357" s="899"/>
      <c r="T357" s="899"/>
      <c r="U357" s="899"/>
      <c r="V357" s="899"/>
      <c r="W357" s="899"/>
      <c r="X357" s="899"/>
      <c r="Y357" s="899"/>
    </row>
    <row r="358" ht="18.0" customHeight="1">
      <c r="A358" s="899"/>
      <c r="B358" s="900"/>
      <c r="C358" s="899"/>
      <c r="D358" s="899"/>
      <c r="E358" s="899"/>
      <c r="F358" s="901"/>
      <c r="G358" s="901"/>
      <c r="H358" s="901"/>
      <c r="I358" s="901"/>
      <c r="J358" s="901"/>
      <c r="K358" s="901"/>
      <c r="L358" s="899"/>
      <c r="M358" s="899"/>
      <c r="N358" s="899"/>
      <c r="O358" s="899"/>
      <c r="P358" s="899"/>
      <c r="Q358" s="899"/>
      <c r="R358" s="899"/>
      <c r="S358" s="899"/>
      <c r="T358" s="899"/>
      <c r="U358" s="899"/>
      <c r="V358" s="899"/>
      <c r="W358" s="899"/>
      <c r="X358" s="899"/>
      <c r="Y358" s="899"/>
    </row>
    <row r="359" ht="18.0" customHeight="1">
      <c r="A359" s="899"/>
      <c r="B359" s="900"/>
      <c r="C359" s="899"/>
      <c r="D359" s="899"/>
      <c r="E359" s="899"/>
      <c r="F359" s="901"/>
      <c r="G359" s="901"/>
      <c r="H359" s="901"/>
      <c r="I359" s="901"/>
      <c r="J359" s="901"/>
      <c r="K359" s="901"/>
      <c r="L359" s="899"/>
      <c r="M359" s="899"/>
      <c r="N359" s="899"/>
      <c r="O359" s="899"/>
      <c r="P359" s="899"/>
      <c r="Q359" s="899"/>
      <c r="R359" s="899"/>
      <c r="S359" s="899"/>
      <c r="T359" s="899"/>
      <c r="U359" s="899"/>
      <c r="V359" s="899"/>
      <c r="W359" s="899"/>
      <c r="X359" s="899"/>
      <c r="Y359" s="899"/>
    </row>
    <row r="360" ht="18.0" customHeight="1">
      <c r="A360" s="899"/>
      <c r="B360" s="900"/>
      <c r="C360" s="899"/>
      <c r="D360" s="899"/>
      <c r="E360" s="899"/>
      <c r="F360" s="901"/>
      <c r="G360" s="901"/>
      <c r="H360" s="901"/>
      <c r="I360" s="901"/>
      <c r="J360" s="901"/>
      <c r="K360" s="901"/>
      <c r="L360" s="899"/>
      <c r="M360" s="899"/>
      <c r="N360" s="899"/>
      <c r="O360" s="899"/>
      <c r="P360" s="899"/>
      <c r="Q360" s="899"/>
      <c r="R360" s="899"/>
      <c r="S360" s="899"/>
      <c r="T360" s="899"/>
      <c r="U360" s="899"/>
      <c r="V360" s="899"/>
      <c r="W360" s="899"/>
      <c r="X360" s="899"/>
      <c r="Y360" s="899"/>
    </row>
    <row r="361" ht="18.0" customHeight="1">
      <c r="A361" s="899"/>
      <c r="B361" s="900"/>
      <c r="C361" s="899"/>
      <c r="D361" s="899"/>
      <c r="E361" s="899"/>
      <c r="F361" s="901"/>
      <c r="G361" s="901"/>
      <c r="H361" s="901"/>
      <c r="I361" s="901"/>
      <c r="J361" s="901"/>
      <c r="K361" s="901"/>
      <c r="L361" s="899"/>
      <c r="M361" s="899"/>
      <c r="N361" s="899"/>
      <c r="O361" s="899"/>
      <c r="P361" s="899"/>
      <c r="Q361" s="899"/>
      <c r="R361" s="899"/>
      <c r="S361" s="899"/>
      <c r="T361" s="899"/>
      <c r="U361" s="899"/>
      <c r="V361" s="899"/>
      <c r="W361" s="899"/>
      <c r="X361" s="899"/>
      <c r="Y361" s="899"/>
    </row>
    <row r="362" ht="18.0" customHeight="1">
      <c r="A362" s="899"/>
      <c r="B362" s="900"/>
      <c r="C362" s="899"/>
      <c r="D362" s="899"/>
      <c r="E362" s="899"/>
      <c r="F362" s="901"/>
      <c r="G362" s="901"/>
      <c r="H362" s="901"/>
      <c r="I362" s="901"/>
      <c r="J362" s="901"/>
      <c r="K362" s="901"/>
      <c r="L362" s="899"/>
      <c r="M362" s="899"/>
      <c r="N362" s="899"/>
      <c r="O362" s="899"/>
      <c r="P362" s="899"/>
      <c r="Q362" s="899"/>
      <c r="R362" s="899"/>
      <c r="S362" s="899"/>
      <c r="T362" s="899"/>
      <c r="U362" s="899"/>
      <c r="V362" s="899"/>
      <c r="W362" s="899"/>
      <c r="X362" s="899"/>
      <c r="Y362" s="899"/>
    </row>
    <row r="363" ht="18.0" customHeight="1">
      <c r="A363" s="899"/>
      <c r="B363" s="900"/>
      <c r="C363" s="899"/>
      <c r="D363" s="899"/>
      <c r="E363" s="899"/>
      <c r="F363" s="901"/>
      <c r="G363" s="901"/>
      <c r="H363" s="901"/>
      <c r="I363" s="901"/>
      <c r="J363" s="901"/>
      <c r="K363" s="901"/>
      <c r="L363" s="899"/>
      <c r="M363" s="899"/>
      <c r="N363" s="899"/>
      <c r="O363" s="899"/>
      <c r="P363" s="899"/>
      <c r="Q363" s="899"/>
      <c r="R363" s="899"/>
      <c r="S363" s="899"/>
      <c r="T363" s="899"/>
      <c r="U363" s="899"/>
      <c r="V363" s="899"/>
      <c r="W363" s="899"/>
      <c r="X363" s="899"/>
      <c r="Y363" s="899"/>
    </row>
    <row r="364" ht="18.0" customHeight="1">
      <c r="A364" s="899"/>
      <c r="B364" s="900"/>
      <c r="C364" s="899"/>
      <c r="D364" s="899"/>
      <c r="E364" s="899"/>
      <c r="F364" s="901"/>
      <c r="G364" s="901"/>
      <c r="H364" s="901"/>
      <c r="I364" s="901"/>
      <c r="J364" s="901"/>
      <c r="K364" s="901"/>
      <c r="L364" s="899"/>
      <c r="M364" s="899"/>
      <c r="N364" s="899"/>
      <c r="O364" s="899"/>
      <c r="P364" s="899"/>
      <c r="Q364" s="899"/>
      <c r="R364" s="899"/>
      <c r="S364" s="899"/>
      <c r="T364" s="899"/>
      <c r="U364" s="899"/>
      <c r="V364" s="899"/>
      <c r="W364" s="899"/>
      <c r="X364" s="899"/>
      <c r="Y364" s="899"/>
    </row>
    <row r="365" ht="18.0" customHeight="1">
      <c r="A365" s="899"/>
      <c r="B365" s="900"/>
      <c r="C365" s="899"/>
      <c r="D365" s="899"/>
      <c r="E365" s="899"/>
      <c r="F365" s="901"/>
      <c r="G365" s="901"/>
      <c r="H365" s="901"/>
      <c r="I365" s="901"/>
      <c r="J365" s="901"/>
      <c r="K365" s="901"/>
      <c r="L365" s="899"/>
      <c r="M365" s="899"/>
      <c r="N365" s="899"/>
      <c r="O365" s="899"/>
      <c r="P365" s="899"/>
      <c r="Q365" s="899"/>
      <c r="R365" s="899"/>
      <c r="S365" s="899"/>
      <c r="T365" s="899"/>
      <c r="U365" s="899"/>
      <c r="V365" s="899"/>
      <c r="W365" s="899"/>
      <c r="X365" s="899"/>
      <c r="Y365" s="899"/>
    </row>
    <row r="366" ht="18.0" customHeight="1">
      <c r="A366" s="899"/>
      <c r="B366" s="900"/>
      <c r="C366" s="899"/>
      <c r="D366" s="899"/>
      <c r="E366" s="899"/>
      <c r="F366" s="901"/>
      <c r="G366" s="901"/>
      <c r="H366" s="901"/>
      <c r="I366" s="901"/>
      <c r="J366" s="901"/>
      <c r="K366" s="901"/>
      <c r="L366" s="899"/>
      <c r="M366" s="899"/>
      <c r="N366" s="899"/>
      <c r="O366" s="899"/>
      <c r="P366" s="899"/>
      <c r="Q366" s="899"/>
      <c r="R366" s="899"/>
      <c r="S366" s="899"/>
      <c r="T366" s="899"/>
      <c r="U366" s="899"/>
      <c r="V366" s="899"/>
      <c r="W366" s="899"/>
      <c r="X366" s="899"/>
      <c r="Y366" s="899"/>
    </row>
    <row r="367" ht="18.0" customHeight="1">
      <c r="A367" s="899"/>
      <c r="B367" s="900"/>
      <c r="C367" s="899"/>
      <c r="D367" s="899"/>
      <c r="E367" s="899"/>
      <c r="F367" s="901"/>
      <c r="G367" s="901"/>
      <c r="H367" s="901"/>
      <c r="I367" s="901"/>
      <c r="J367" s="901"/>
      <c r="K367" s="901"/>
      <c r="L367" s="899"/>
      <c r="M367" s="899"/>
      <c r="N367" s="899"/>
      <c r="O367" s="899"/>
      <c r="P367" s="899"/>
      <c r="Q367" s="899"/>
      <c r="R367" s="899"/>
      <c r="S367" s="899"/>
      <c r="T367" s="899"/>
      <c r="U367" s="899"/>
      <c r="V367" s="899"/>
      <c r="W367" s="899"/>
      <c r="X367" s="899"/>
      <c r="Y367" s="899"/>
    </row>
    <row r="368" ht="18.0" customHeight="1">
      <c r="A368" s="899"/>
      <c r="B368" s="900"/>
      <c r="C368" s="899"/>
      <c r="D368" s="899"/>
      <c r="E368" s="899"/>
      <c r="F368" s="901"/>
      <c r="G368" s="901"/>
      <c r="H368" s="901"/>
      <c r="I368" s="901"/>
      <c r="J368" s="901"/>
      <c r="K368" s="901"/>
      <c r="L368" s="899"/>
      <c r="M368" s="899"/>
      <c r="N368" s="899"/>
      <c r="O368" s="899"/>
      <c r="P368" s="899"/>
      <c r="Q368" s="899"/>
      <c r="R368" s="899"/>
      <c r="S368" s="899"/>
      <c r="T368" s="899"/>
      <c r="U368" s="899"/>
      <c r="V368" s="899"/>
      <c r="W368" s="899"/>
      <c r="X368" s="899"/>
      <c r="Y368" s="899"/>
    </row>
    <row r="369" ht="18.0" customHeight="1">
      <c r="A369" s="899"/>
      <c r="B369" s="900"/>
      <c r="C369" s="899"/>
      <c r="D369" s="899"/>
      <c r="E369" s="899"/>
      <c r="F369" s="901"/>
      <c r="G369" s="901"/>
      <c r="H369" s="901"/>
      <c r="I369" s="901"/>
      <c r="J369" s="901"/>
      <c r="K369" s="901"/>
      <c r="L369" s="899"/>
      <c r="M369" s="899"/>
      <c r="N369" s="899"/>
      <c r="O369" s="899"/>
      <c r="P369" s="899"/>
      <c r="Q369" s="899"/>
      <c r="R369" s="899"/>
      <c r="S369" s="899"/>
      <c r="T369" s="899"/>
      <c r="U369" s="899"/>
      <c r="V369" s="899"/>
      <c r="W369" s="899"/>
      <c r="X369" s="899"/>
      <c r="Y369" s="899"/>
    </row>
    <row r="370" ht="18.0" customHeight="1">
      <c r="A370" s="899"/>
      <c r="B370" s="900"/>
      <c r="C370" s="899"/>
      <c r="D370" s="899"/>
      <c r="E370" s="899"/>
      <c r="F370" s="901"/>
      <c r="G370" s="901"/>
      <c r="H370" s="901"/>
      <c r="I370" s="901"/>
      <c r="J370" s="901"/>
      <c r="K370" s="901"/>
      <c r="L370" s="899"/>
      <c r="M370" s="899"/>
      <c r="N370" s="899"/>
      <c r="O370" s="899"/>
      <c r="P370" s="899"/>
      <c r="Q370" s="899"/>
      <c r="R370" s="899"/>
      <c r="S370" s="899"/>
      <c r="T370" s="899"/>
      <c r="U370" s="899"/>
      <c r="V370" s="899"/>
      <c r="W370" s="899"/>
      <c r="X370" s="899"/>
      <c r="Y370" s="899"/>
    </row>
    <row r="371" ht="18.0" customHeight="1">
      <c r="A371" s="899"/>
      <c r="B371" s="900"/>
      <c r="C371" s="899"/>
      <c r="D371" s="899"/>
      <c r="E371" s="899"/>
      <c r="F371" s="901"/>
      <c r="G371" s="901"/>
      <c r="H371" s="901"/>
      <c r="I371" s="901"/>
      <c r="J371" s="901"/>
      <c r="K371" s="901"/>
      <c r="L371" s="899"/>
      <c r="M371" s="899"/>
      <c r="N371" s="899"/>
      <c r="O371" s="899"/>
      <c r="P371" s="899"/>
      <c r="Q371" s="899"/>
      <c r="R371" s="899"/>
      <c r="S371" s="899"/>
      <c r="T371" s="899"/>
      <c r="U371" s="899"/>
      <c r="V371" s="899"/>
      <c r="W371" s="899"/>
      <c r="X371" s="899"/>
      <c r="Y371" s="899"/>
    </row>
    <row r="372" ht="18.0" customHeight="1">
      <c r="A372" s="899"/>
      <c r="B372" s="900"/>
      <c r="C372" s="899"/>
      <c r="D372" s="899"/>
      <c r="E372" s="899"/>
      <c r="F372" s="901"/>
      <c r="G372" s="901"/>
      <c r="H372" s="901"/>
      <c r="I372" s="901"/>
      <c r="J372" s="901"/>
      <c r="K372" s="901"/>
      <c r="L372" s="899"/>
      <c r="M372" s="899"/>
      <c r="N372" s="899"/>
      <c r="O372" s="899"/>
      <c r="P372" s="899"/>
      <c r="Q372" s="899"/>
      <c r="R372" s="899"/>
      <c r="S372" s="899"/>
      <c r="T372" s="899"/>
      <c r="U372" s="899"/>
      <c r="V372" s="899"/>
      <c r="W372" s="899"/>
      <c r="X372" s="899"/>
      <c r="Y372" s="899"/>
    </row>
    <row r="373" ht="18.0" customHeight="1">
      <c r="A373" s="899"/>
      <c r="B373" s="900"/>
      <c r="C373" s="899"/>
      <c r="D373" s="899"/>
      <c r="E373" s="899"/>
      <c r="F373" s="901"/>
      <c r="G373" s="901"/>
      <c r="H373" s="901"/>
      <c r="I373" s="901"/>
      <c r="J373" s="901"/>
      <c r="K373" s="901"/>
      <c r="L373" s="899"/>
      <c r="M373" s="899"/>
      <c r="N373" s="899"/>
      <c r="O373" s="899"/>
      <c r="P373" s="899"/>
      <c r="Q373" s="899"/>
      <c r="R373" s="899"/>
      <c r="S373" s="899"/>
      <c r="T373" s="899"/>
      <c r="U373" s="899"/>
      <c r="V373" s="899"/>
      <c r="W373" s="899"/>
      <c r="X373" s="899"/>
      <c r="Y373" s="899"/>
    </row>
    <row r="374" ht="18.0" customHeight="1">
      <c r="A374" s="899"/>
      <c r="B374" s="900"/>
      <c r="C374" s="899"/>
      <c r="D374" s="899"/>
      <c r="E374" s="899"/>
      <c r="F374" s="901"/>
      <c r="G374" s="901"/>
      <c r="H374" s="901"/>
      <c r="I374" s="901"/>
      <c r="J374" s="901"/>
      <c r="K374" s="901"/>
      <c r="L374" s="899"/>
      <c r="M374" s="899"/>
      <c r="N374" s="899"/>
      <c r="O374" s="899"/>
      <c r="P374" s="899"/>
      <c r="Q374" s="899"/>
      <c r="R374" s="899"/>
      <c r="S374" s="899"/>
      <c r="T374" s="899"/>
      <c r="U374" s="899"/>
      <c r="V374" s="899"/>
      <c r="W374" s="899"/>
      <c r="X374" s="899"/>
      <c r="Y374" s="899"/>
    </row>
    <row r="375" ht="18.0" customHeight="1">
      <c r="A375" s="899"/>
      <c r="B375" s="900"/>
      <c r="C375" s="899"/>
      <c r="D375" s="899"/>
      <c r="E375" s="899"/>
      <c r="F375" s="901"/>
      <c r="G375" s="901"/>
      <c r="H375" s="901"/>
      <c r="I375" s="901"/>
      <c r="J375" s="901"/>
      <c r="K375" s="901"/>
      <c r="L375" s="899"/>
      <c r="M375" s="899"/>
      <c r="N375" s="899"/>
      <c r="O375" s="899"/>
      <c r="P375" s="899"/>
      <c r="Q375" s="899"/>
      <c r="R375" s="899"/>
      <c r="S375" s="899"/>
      <c r="T375" s="899"/>
      <c r="U375" s="899"/>
      <c r="V375" s="899"/>
      <c r="W375" s="899"/>
      <c r="X375" s="899"/>
      <c r="Y375" s="899"/>
    </row>
    <row r="376" ht="18.0" customHeight="1">
      <c r="A376" s="899"/>
      <c r="B376" s="900"/>
      <c r="C376" s="899"/>
      <c r="D376" s="899"/>
      <c r="E376" s="899"/>
      <c r="F376" s="901"/>
      <c r="G376" s="901"/>
      <c r="H376" s="901"/>
      <c r="I376" s="901"/>
      <c r="J376" s="901"/>
      <c r="K376" s="901"/>
      <c r="L376" s="899"/>
      <c r="M376" s="899"/>
      <c r="N376" s="899"/>
      <c r="O376" s="899"/>
      <c r="P376" s="899"/>
      <c r="Q376" s="899"/>
      <c r="R376" s="899"/>
      <c r="S376" s="899"/>
      <c r="T376" s="899"/>
      <c r="U376" s="899"/>
      <c r="V376" s="899"/>
      <c r="W376" s="899"/>
      <c r="X376" s="899"/>
      <c r="Y376" s="899"/>
    </row>
    <row r="377" ht="18.0" customHeight="1">
      <c r="A377" s="899"/>
      <c r="B377" s="900"/>
      <c r="C377" s="899"/>
      <c r="D377" s="899"/>
      <c r="E377" s="899"/>
      <c r="F377" s="901"/>
      <c r="G377" s="901"/>
      <c r="H377" s="901"/>
      <c r="I377" s="901"/>
      <c r="J377" s="901"/>
      <c r="K377" s="901"/>
      <c r="L377" s="899"/>
      <c r="M377" s="899"/>
      <c r="N377" s="899"/>
      <c r="O377" s="899"/>
      <c r="P377" s="899"/>
      <c r="Q377" s="899"/>
      <c r="R377" s="899"/>
      <c r="S377" s="899"/>
      <c r="T377" s="899"/>
      <c r="U377" s="899"/>
      <c r="V377" s="899"/>
      <c r="W377" s="899"/>
      <c r="X377" s="899"/>
      <c r="Y377" s="899"/>
    </row>
    <row r="378" ht="18.0" customHeight="1">
      <c r="A378" s="899"/>
      <c r="B378" s="900"/>
      <c r="C378" s="899"/>
      <c r="D378" s="899"/>
      <c r="E378" s="899"/>
      <c r="F378" s="901"/>
      <c r="G378" s="901"/>
      <c r="H378" s="901"/>
      <c r="I378" s="901"/>
      <c r="J378" s="901"/>
      <c r="K378" s="901"/>
      <c r="L378" s="899"/>
      <c r="M378" s="899"/>
      <c r="N378" s="899"/>
      <c r="O378" s="899"/>
      <c r="P378" s="899"/>
      <c r="Q378" s="899"/>
      <c r="R378" s="899"/>
      <c r="S378" s="899"/>
      <c r="T378" s="899"/>
      <c r="U378" s="899"/>
      <c r="V378" s="899"/>
      <c r="W378" s="899"/>
      <c r="X378" s="899"/>
      <c r="Y378" s="899"/>
    </row>
    <row r="379" ht="18.0" customHeight="1">
      <c r="A379" s="899"/>
      <c r="B379" s="900"/>
      <c r="C379" s="899"/>
      <c r="D379" s="899"/>
      <c r="E379" s="899"/>
      <c r="F379" s="901"/>
      <c r="G379" s="901"/>
      <c r="H379" s="901"/>
      <c r="I379" s="901"/>
      <c r="J379" s="901"/>
      <c r="K379" s="901"/>
      <c r="L379" s="899"/>
      <c r="M379" s="899"/>
      <c r="N379" s="899"/>
      <c r="O379" s="899"/>
      <c r="P379" s="899"/>
      <c r="Q379" s="899"/>
      <c r="R379" s="899"/>
      <c r="S379" s="899"/>
      <c r="T379" s="899"/>
      <c r="U379" s="899"/>
      <c r="V379" s="899"/>
      <c r="W379" s="899"/>
      <c r="X379" s="899"/>
      <c r="Y379" s="899"/>
    </row>
    <row r="380" ht="18.0" customHeight="1">
      <c r="A380" s="899"/>
      <c r="B380" s="900"/>
      <c r="C380" s="899"/>
      <c r="D380" s="899"/>
      <c r="E380" s="899"/>
      <c r="F380" s="901"/>
      <c r="G380" s="901"/>
      <c r="H380" s="901"/>
      <c r="I380" s="901"/>
      <c r="J380" s="901"/>
      <c r="K380" s="901"/>
      <c r="L380" s="899"/>
      <c r="M380" s="899"/>
      <c r="N380" s="899"/>
      <c r="O380" s="899"/>
      <c r="P380" s="899"/>
      <c r="Q380" s="899"/>
      <c r="R380" s="899"/>
      <c r="S380" s="899"/>
      <c r="T380" s="899"/>
      <c r="U380" s="899"/>
      <c r="V380" s="899"/>
      <c r="W380" s="899"/>
      <c r="X380" s="899"/>
      <c r="Y380" s="899"/>
    </row>
    <row r="381" ht="18.0" customHeight="1">
      <c r="A381" s="899"/>
      <c r="B381" s="900"/>
      <c r="C381" s="899"/>
      <c r="D381" s="899"/>
      <c r="E381" s="899"/>
      <c r="F381" s="901"/>
      <c r="G381" s="901"/>
      <c r="H381" s="901"/>
      <c r="I381" s="901"/>
      <c r="J381" s="901"/>
      <c r="K381" s="901"/>
      <c r="L381" s="899"/>
      <c r="M381" s="899"/>
      <c r="N381" s="899"/>
      <c r="O381" s="899"/>
      <c r="P381" s="899"/>
      <c r="Q381" s="899"/>
      <c r="R381" s="899"/>
      <c r="S381" s="899"/>
      <c r="T381" s="899"/>
      <c r="U381" s="899"/>
      <c r="V381" s="899"/>
      <c r="W381" s="899"/>
      <c r="X381" s="899"/>
      <c r="Y381" s="899"/>
    </row>
    <row r="382" ht="18.0" customHeight="1">
      <c r="A382" s="899"/>
      <c r="B382" s="900"/>
      <c r="C382" s="899"/>
      <c r="D382" s="899"/>
      <c r="E382" s="899"/>
      <c r="F382" s="901"/>
      <c r="G382" s="901"/>
      <c r="H382" s="901"/>
      <c r="I382" s="901"/>
      <c r="J382" s="901"/>
      <c r="K382" s="901"/>
      <c r="L382" s="899"/>
      <c r="M382" s="899"/>
      <c r="N382" s="899"/>
      <c r="O382" s="899"/>
      <c r="P382" s="899"/>
      <c r="Q382" s="899"/>
      <c r="R382" s="899"/>
      <c r="S382" s="899"/>
      <c r="T382" s="899"/>
      <c r="U382" s="899"/>
      <c r="V382" s="899"/>
      <c r="W382" s="899"/>
      <c r="X382" s="899"/>
      <c r="Y382" s="899"/>
    </row>
    <row r="383" ht="18.0" customHeight="1">
      <c r="A383" s="899"/>
      <c r="B383" s="900"/>
      <c r="C383" s="899"/>
      <c r="D383" s="899"/>
      <c r="E383" s="899"/>
      <c r="F383" s="901"/>
      <c r="G383" s="901"/>
      <c r="H383" s="901"/>
      <c r="I383" s="901"/>
      <c r="J383" s="901"/>
      <c r="K383" s="901"/>
      <c r="L383" s="899"/>
      <c r="M383" s="899"/>
      <c r="N383" s="899"/>
      <c r="O383" s="899"/>
      <c r="P383" s="899"/>
      <c r="Q383" s="899"/>
      <c r="R383" s="899"/>
      <c r="S383" s="899"/>
      <c r="T383" s="899"/>
      <c r="U383" s="899"/>
      <c r="V383" s="899"/>
      <c r="W383" s="899"/>
      <c r="X383" s="899"/>
      <c r="Y383" s="899"/>
    </row>
    <row r="384" ht="18.0" customHeight="1">
      <c r="A384" s="899"/>
      <c r="B384" s="900"/>
      <c r="C384" s="899"/>
      <c r="D384" s="899"/>
      <c r="E384" s="899"/>
      <c r="F384" s="901"/>
      <c r="G384" s="901"/>
      <c r="H384" s="901"/>
      <c r="I384" s="901"/>
      <c r="J384" s="901"/>
      <c r="K384" s="901"/>
      <c r="L384" s="899"/>
      <c r="M384" s="899"/>
      <c r="N384" s="899"/>
      <c r="O384" s="899"/>
      <c r="P384" s="899"/>
      <c r="Q384" s="899"/>
      <c r="R384" s="899"/>
      <c r="S384" s="899"/>
      <c r="T384" s="899"/>
      <c r="U384" s="899"/>
      <c r="V384" s="899"/>
      <c r="W384" s="899"/>
      <c r="X384" s="899"/>
      <c r="Y384" s="899"/>
    </row>
    <row r="385" ht="18.0" customHeight="1">
      <c r="A385" s="899"/>
      <c r="B385" s="900"/>
      <c r="C385" s="899"/>
      <c r="D385" s="899"/>
      <c r="E385" s="899"/>
      <c r="F385" s="901"/>
      <c r="G385" s="901"/>
      <c r="H385" s="901"/>
      <c r="I385" s="901"/>
      <c r="J385" s="901"/>
      <c r="K385" s="901"/>
      <c r="L385" s="899"/>
      <c r="M385" s="899"/>
      <c r="N385" s="899"/>
      <c r="O385" s="899"/>
      <c r="P385" s="899"/>
      <c r="Q385" s="899"/>
      <c r="R385" s="899"/>
      <c r="S385" s="899"/>
      <c r="T385" s="899"/>
      <c r="U385" s="899"/>
      <c r="V385" s="899"/>
      <c r="W385" s="899"/>
      <c r="X385" s="899"/>
      <c r="Y385" s="899"/>
    </row>
    <row r="386" ht="18.0" customHeight="1">
      <c r="A386" s="899"/>
      <c r="B386" s="900"/>
      <c r="C386" s="899"/>
      <c r="D386" s="899"/>
      <c r="E386" s="899"/>
      <c r="F386" s="901"/>
      <c r="G386" s="901"/>
      <c r="H386" s="901"/>
      <c r="I386" s="901"/>
      <c r="J386" s="901"/>
      <c r="K386" s="901"/>
      <c r="L386" s="899"/>
      <c r="M386" s="899"/>
      <c r="N386" s="899"/>
      <c r="O386" s="899"/>
      <c r="P386" s="899"/>
      <c r="Q386" s="899"/>
      <c r="R386" s="899"/>
      <c r="S386" s="899"/>
      <c r="T386" s="899"/>
      <c r="U386" s="899"/>
      <c r="V386" s="899"/>
      <c r="W386" s="899"/>
      <c r="X386" s="899"/>
      <c r="Y386" s="899"/>
    </row>
    <row r="387" ht="18.0" customHeight="1">
      <c r="A387" s="899"/>
      <c r="B387" s="900"/>
      <c r="C387" s="899"/>
      <c r="D387" s="899"/>
      <c r="E387" s="899"/>
      <c r="F387" s="901"/>
      <c r="G387" s="901"/>
      <c r="H387" s="901"/>
      <c r="I387" s="901"/>
      <c r="J387" s="901"/>
      <c r="K387" s="901"/>
      <c r="L387" s="899"/>
      <c r="M387" s="899"/>
      <c r="N387" s="899"/>
      <c r="O387" s="899"/>
      <c r="P387" s="899"/>
      <c r="Q387" s="899"/>
      <c r="R387" s="899"/>
      <c r="S387" s="899"/>
      <c r="T387" s="899"/>
      <c r="U387" s="899"/>
      <c r="V387" s="899"/>
      <c r="W387" s="899"/>
      <c r="X387" s="899"/>
      <c r="Y387" s="899"/>
    </row>
    <row r="388" ht="18.0" customHeight="1">
      <c r="A388" s="899"/>
      <c r="B388" s="900"/>
      <c r="C388" s="899"/>
      <c r="D388" s="899"/>
      <c r="E388" s="899"/>
      <c r="F388" s="901"/>
      <c r="G388" s="901"/>
      <c r="H388" s="901"/>
      <c r="I388" s="901"/>
      <c r="J388" s="901"/>
      <c r="K388" s="901"/>
      <c r="L388" s="899"/>
      <c r="M388" s="899"/>
      <c r="N388" s="899"/>
      <c r="O388" s="899"/>
      <c r="P388" s="899"/>
      <c r="Q388" s="899"/>
      <c r="R388" s="899"/>
      <c r="S388" s="899"/>
      <c r="T388" s="899"/>
      <c r="U388" s="899"/>
      <c r="V388" s="899"/>
      <c r="W388" s="899"/>
      <c r="X388" s="899"/>
      <c r="Y388" s="899"/>
    </row>
    <row r="389" ht="18.0" customHeight="1">
      <c r="A389" s="899"/>
      <c r="B389" s="900"/>
      <c r="C389" s="899"/>
      <c r="D389" s="899"/>
      <c r="E389" s="899"/>
      <c r="F389" s="901"/>
      <c r="G389" s="901"/>
      <c r="H389" s="901"/>
      <c r="I389" s="901"/>
      <c r="J389" s="901"/>
      <c r="K389" s="901"/>
      <c r="L389" s="899"/>
      <c r="M389" s="899"/>
      <c r="N389" s="899"/>
      <c r="O389" s="899"/>
      <c r="P389" s="899"/>
      <c r="Q389" s="899"/>
      <c r="R389" s="899"/>
      <c r="S389" s="899"/>
      <c r="T389" s="899"/>
      <c r="U389" s="899"/>
      <c r="V389" s="899"/>
      <c r="W389" s="899"/>
      <c r="X389" s="899"/>
      <c r="Y389" s="899"/>
    </row>
    <row r="390" ht="18.0" customHeight="1">
      <c r="A390" s="899"/>
      <c r="B390" s="900"/>
      <c r="C390" s="899"/>
      <c r="D390" s="899"/>
      <c r="E390" s="899"/>
      <c r="F390" s="901"/>
      <c r="G390" s="901"/>
      <c r="H390" s="901"/>
      <c r="I390" s="901"/>
      <c r="J390" s="901"/>
      <c r="K390" s="901"/>
      <c r="L390" s="899"/>
      <c r="M390" s="899"/>
      <c r="N390" s="899"/>
      <c r="O390" s="899"/>
      <c r="P390" s="899"/>
      <c r="Q390" s="899"/>
      <c r="R390" s="899"/>
      <c r="S390" s="899"/>
      <c r="T390" s="899"/>
      <c r="U390" s="899"/>
      <c r="V390" s="899"/>
      <c r="W390" s="899"/>
      <c r="X390" s="899"/>
      <c r="Y390" s="899"/>
    </row>
    <row r="391" ht="18.0" customHeight="1">
      <c r="A391" s="899"/>
      <c r="B391" s="900"/>
      <c r="C391" s="899"/>
      <c r="D391" s="899"/>
      <c r="E391" s="899"/>
      <c r="F391" s="901"/>
      <c r="G391" s="901"/>
      <c r="H391" s="901"/>
      <c r="I391" s="901"/>
      <c r="J391" s="901"/>
      <c r="K391" s="901"/>
      <c r="L391" s="899"/>
      <c r="M391" s="899"/>
      <c r="N391" s="899"/>
      <c r="O391" s="899"/>
      <c r="P391" s="899"/>
      <c r="Q391" s="899"/>
      <c r="R391" s="899"/>
      <c r="S391" s="899"/>
      <c r="T391" s="899"/>
      <c r="U391" s="899"/>
      <c r="V391" s="899"/>
      <c r="W391" s="899"/>
      <c r="X391" s="899"/>
      <c r="Y391" s="899"/>
    </row>
    <row r="392" ht="18.0" customHeight="1">
      <c r="A392" s="899"/>
      <c r="B392" s="900"/>
      <c r="C392" s="899"/>
      <c r="D392" s="899"/>
      <c r="E392" s="899"/>
      <c r="F392" s="901"/>
      <c r="G392" s="901"/>
      <c r="H392" s="901"/>
      <c r="I392" s="901"/>
      <c r="J392" s="901"/>
      <c r="K392" s="901"/>
      <c r="L392" s="899"/>
      <c r="M392" s="899"/>
      <c r="N392" s="899"/>
      <c r="O392" s="899"/>
      <c r="P392" s="899"/>
      <c r="Q392" s="899"/>
      <c r="R392" s="899"/>
      <c r="S392" s="899"/>
      <c r="T392" s="899"/>
      <c r="U392" s="899"/>
      <c r="V392" s="899"/>
      <c r="W392" s="899"/>
      <c r="X392" s="899"/>
      <c r="Y392" s="899"/>
    </row>
    <row r="393" ht="18.0" customHeight="1">
      <c r="A393" s="899"/>
      <c r="B393" s="900"/>
      <c r="C393" s="899"/>
      <c r="D393" s="899"/>
      <c r="E393" s="899"/>
      <c r="F393" s="901"/>
      <c r="G393" s="901"/>
      <c r="H393" s="901"/>
      <c r="I393" s="901"/>
      <c r="J393" s="901"/>
      <c r="K393" s="901"/>
      <c r="L393" s="899"/>
      <c r="M393" s="899"/>
      <c r="N393" s="899"/>
      <c r="O393" s="899"/>
      <c r="P393" s="899"/>
      <c r="Q393" s="899"/>
      <c r="R393" s="899"/>
      <c r="S393" s="899"/>
      <c r="T393" s="899"/>
      <c r="U393" s="899"/>
      <c r="V393" s="899"/>
      <c r="W393" s="899"/>
      <c r="X393" s="899"/>
      <c r="Y393" s="899"/>
    </row>
    <row r="394" ht="18.0" customHeight="1">
      <c r="A394" s="899"/>
      <c r="B394" s="900"/>
      <c r="C394" s="899"/>
      <c r="D394" s="899"/>
      <c r="E394" s="899"/>
      <c r="F394" s="901"/>
      <c r="G394" s="901"/>
      <c r="H394" s="901"/>
      <c r="I394" s="901"/>
      <c r="J394" s="901"/>
      <c r="K394" s="901"/>
      <c r="L394" s="899"/>
      <c r="M394" s="899"/>
      <c r="N394" s="899"/>
      <c r="O394" s="899"/>
      <c r="P394" s="899"/>
      <c r="Q394" s="899"/>
      <c r="R394" s="899"/>
      <c r="S394" s="899"/>
      <c r="T394" s="899"/>
      <c r="U394" s="899"/>
      <c r="V394" s="899"/>
      <c r="W394" s="899"/>
      <c r="X394" s="899"/>
      <c r="Y394" s="899"/>
    </row>
    <row r="395" ht="18.0" customHeight="1">
      <c r="A395" s="899"/>
      <c r="B395" s="900"/>
      <c r="C395" s="899"/>
      <c r="D395" s="899"/>
      <c r="E395" s="899"/>
      <c r="F395" s="901"/>
      <c r="G395" s="901"/>
      <c r="H395" s="901"/>
      <c r="I395" s="901"/>
      <c r="J395" s="901"/>
      <c r="K395" s="901"/>
      <c r="L395" s="899"/>
      <c r="M395" s="899"/>
      <c r="N395" s="899"/>
      <c r="O395" s="899"/>
      <c r="P395" s="899"/>
      <c r="Q395" s="899"/>
      <c r="R395" s="899"/>
      <c r="S395" s="899"/>
      <c r="T395" s="899"/>
      <c r="U395" s="899"/>
      <c r="V395" s="899"/>
      <c r="W395" s="899"/>
      <c r="X395" s="899"/>
      <c r="Y395" s="899"/>
    </row>
    <row r="396" ht="18.0" customHeight="1">
      <c r="A396" s="899"/>
      <c r="B396" s="900"/>
      <c r="C396" s="899"/>
      <c r="D396" s="899"/>
      <c r="E396" s="899"/>
      <c r="F396" s="901"/>
      <c r="G396" s="901"/>
      <c r="H396" s="901"/>
      <c r="I396" s="901"/>
      <c r="J396" s="901"/>
      <c r="K396" s="901"/>
      <c r="L396" s="899"/>
      <c r="M396" s="899"/>
      <c r="N396" s="899"/>
      <c r="O396" s="899"/>
      <c r="P396" s="899"/>
      <c r="Q396" s="899"/>
      <c r="R396" s="899"/>
      <c r="S396" s="899"/>
      <c r="T396" s="899"/>
      <c r="U396" s="899"/>
      <c r="V396" s="899"/>
      <c r="W396" s="899"/>
      <c r="X396" s="899"/>
      <c r="Y396" s="899"/>
    </row>
    <row r="397" ht="18.0" customHeight="1">
      <c r="A397" s="899"/>
      <c r="B397" s="900"/>
      <c r="C397" s="899"/>
      <c r="D397" s="899"/>
      <c r="E397" s="899"/>
      <c r="F397" s="901"/>
      <c r="G397" s="901"/>
      <c r="H397" s="901"/>
      <c r="I397" s="901"/>
      <c r="J397" s="901"/>
      <c r="K397" s="901"/>
      <c r="L397" s="899"/>
      <c r="M397" s="899"/>
      <c r="N397" s="899"/>
      <c r="O397" s="899"/>
      <c r="P397" s="899"/>
      <c r="Q397" s="899"/>
      <c r="R397" s="899"/>
      <c r="S397" s="899"/>
      <c r="T397" s="899"/>
      <c r="U397" s="899"/>
      <c r="V397" s="899"/>
      <c r="W397" s="899"/>
      <c r="X397" s="899"/>
      <c r="Y397" s="899"/>
    </row>
    <row r="398" ht="18.0" customHeight="1">
      <c r="A398" s="899"/>
      <c r="B398" s="900"/>
      <c r="C398" s="899"/>
      <c r="D398" s="899"/>
      <c r="E398" s="899"/>
      <c r="F398" s="901"/>
      <c r="G398" s="901"/>
      <c r="H398" s="901"/>
      <c r="I398" s="901"/>
      <c r="J398" s="901"/>
      <c r="K398" s="901"/>
      <c r="L398" s="899"/>
      <c r="M398" s="899"/>
      <c r="N398" s="899"/>
      <c r="O398" s="899"/>
      <c r="P398" s="899"/>
      <c r="Q398" s="899"/>
      <c r="R398" s="899"/>
      <c r="S398" s="899"/>
      <c r="T398" s="899"/>
      <c r="U398" s="899"/>
      <c r="V398" s="899"/>
      <c r="W398" s="899"/>
      <c r="X398" s="899"/>
      <c r="Y398" s="899"/>
    </row>
    <row r="399" ht="18.0" customHeight="1">
      <c r="A399" s="899"/>
      <c r="B399" s="900"/>
      <c r="C399" s="899"/>
      <c r="D399" s="899"/>
      <c r="E399" s="899"/>
      <c r="F399" s="901"/>
      <c r="G399" s="901"/>
      <c r="H399" s="901"/>
      <c r="I399" s="901"/>
      <c r="J399" s="901"/>
      <c r="K399" s="901"/>
      <c r="L399" s="899"/>
      <c r="M399" s="899"/>
      <c r="N399" s="899"/>
      <c r="O399" s="899"/>
      <c r="P399" s="899"/>
      <c r="Q399" s="899"/>
      <c r="R399" s="899"/>
      <c r="S399" s="899"/>
      <c r="T399" s="899"/>
      <c r="U399" s="899"/>
      <c r="V399" s="899"/>
      <c r="W399" s="899"/>
      <c r="X399" s="899"/>
      <c r="Y399" s="899"/>
    </row>
    <row r="400" ht="18.0" customHeight="1">
      <c r="A400" s="899"/>
      <c r="B400" s="900"/>
      <c r="C400" s="899"/>
      <c r="D400" s="899"/>
      <c r="E400" s="899"/>
      <c r="F400" s="901"/>
      <c r="G400" s="901"/>
      <c r="H400" s="901"/>
      <c r="I400" s="901"/>
      <c r="J400" s="901"/>
      <c r="K400" s="901"/>
      <c r="L400" s="899"/>
      <c r="M400" s="899"/>
      <c r="N400" s="899"/>
      <c r="O400" s="899"/>
      <c r="P400" s="899"/>
      <c r="Q400" s="899"/>
      <c r="R400" s="899"/>
      <c r="S400" s="899"/>
      <c r="T400" s="899"/>
      <c r="U400" s="899"/>
      <c r="V400" s="899"/>
      <c r="W400" s="899"/>
      <c r="X400" s="899"/>
      <c r="Y400" s="899"/>
    </row>
    <row r="401" ht="18.0" customHeight="1">
      <c r="A401" s="899"/>
      <c r="B401" s="900"/>
      <c r="C401" s="899"/>
      <c r="D401" s="899"/>
      <c r="E401" s="899"/>
      <c r="F401" s="901"/>
      <c r="G401" s="901"/>
      <c r="H401" s="901"/>
      <c r="I401" s="901"/>
      <c r="J401" s="901"/>
      <c r="K401" s="901"/>
      <c r="L401" s="899"/>
      <c r="M401" s="899"/>
      <c r="N401" s="899"/>
      <c r="O401" s="899"/>
      <c r="P401" s="899"/>
      <c r="Q401" s="899"/>
      <c r="R401" s="899"/>
      <c r="S401" s="899"/>
      <c r="T401" s="899"/>
      <c r="U401" s="899"/>
      <c r="V401" s="899"/>
      <c r="W401" s="899"/>
      <c r="X401" s="899"/>
      <c r="Y401" s="899"/>
    </row>
    <row r="402" ht="18.0" customHeight="1">
      <c r="A402" s="899"/>
      <c r="B402" s="900"/>
      <c r="C402" s="899"/>
      <c r="D402" s="899"/>
      <c r="E402" s="899"/>
      <c r="F402" s="901"/>
      <c r="G402" s="901"/>
      <c r="H402" s="901"/>
      <c r="I402" s="901"/>
      <c r="J402" s="901"/>
      <c r="K402" s="901"/>
      <c r="L402" s="899"/>
      <c r="M402" s="899"/>
      <c r="N402" s="899"/>
      <c r="O402" s="899"/>
      <c r="P402" s="899"/>
      <c r="Q402" s="899"/>
      <c r="R402" s="899"/>
      <c r="S402" s="899"/>
      <c r="T402" s="899"/>
      <c r="U402" s="899"/>
      <c r="V402" s="899"/>
      <c r="W402" s="899"/>
      <c r="X402" s="899"/>
      <c r="Y402" s="899"/>
    </row>
    <row r="403" ht="18.0" customHeight="1">
      <c r="A403" s="899"/>
      <c r="B403" s="900"/>
      <c r="C403" s="899"/>
      <c r="D403" s="899"/>
      <c r="E403" s="899"/>
      <c r="F403" s="901"/>
      <c r="G403" s="901"/>
      <c r="H403" s="901"/>
      <c r="I403" s="901"/>
      <c r="J403" s="901"/>
      <c r="K403" s="901"/>
      <c r="L403" s="899"/>
      <c r="M403" s="899"/>
      <c r="N403" s="899"/>
      <c r="O403" s="899"/>
      <c r="P403" s="899"/>
      <c r="Q403" s="899"/>
      <c r="R403" s="899"/>
      <c r="S403" s="899"/>
      <c r="T403" s="899"/>
      <c r="U403" s="899"/>
      <c r="V403" s="899"/>
      <c r="W403" s="899"/>
      <c r="X403" s="899"/>
      <c r="Y403" s="899"/>
    </row>
    <row r="404" ht="18.0" customHeight="1">
      <c r="A404" s="899"/>
      <c r="B404" s="900"/>
      <c r="C404" s="899"/>
      <c r="D404" s="899"/>
      <c r="E404" s="899"/>
      <c r="F404" s="901"/>
      <c r="G404" s="901"/>
      <c r="H404" s="901"/>
      <c r="I404" s="901"/>
      <c r="J404" s="901"/>
      <c r="K404" s="901"/>
      <c r="L404" s="899"/>
      <c r="M404" s="899"/>
      <c r="N404" s="899"/>
      <c r="O404" s="899"/>
      <c r="P404" s="899"/>
      <c r="Q404" s="899"/>
      <c r="R404" s="899"/>
      <c r="S404" s="899"/>
      <c r="T404" s="899"/>
      <c r="U404" s="899"/>
      <c r="V404" s="899"/>
      <c r="W404" s="899"/>
      <c r="X404" s="899"/>
      <c r="Y404" s="899"/>
    </row>
    <row r="405" ht="18.0" customHeight="1">
      <c r="A405" s="899"/>
      <c r="B405" s="900"/>
      <c r="C405" s="899"/>
      <c r="D405" s="899"/>
      <c r="E405" s="899"/>
      <c r="F405" s="901"/>
      <c r="G405" s="901"/>
      <c r="H405" s="901"/>
      <c r="I405" s="901"/>
      <c r="J405" s="901"/>
      <c r="K405" s="901"/>
      <c r="L405" s="899"/>
      <c r="M405" s="899"/>
      <c r="N405" s="899"/>
      <c r="O405" s="899"/>
      <c r="P405" s="899"/>
      <c r="Q405" s="899"/>
      <c r="R405" s="899"/>
      <c r="S405" s="899"/>
      <c r="T405" s="899"/>
      <c r="U405" s="899"/>
      <c r="V405" s="899"/>
      <c r="W405" s="899"/>
      <c r="X405" s="899"/>
      <c r="Y405" s="899"/>
    </row>
    <row r="406" ht="18.0" customHeight="1">
      <c r="A406" s="899"/>
      <c r="B406" s="900"/>
      <c r="C406" s="899"/>
      <c r="D406" s="899"/>
      <c r="E406" s="899"/>
      <c r="F406" s="901"/>
      <c r="G406" s="901"/>
      <c r="H406" s="901"/>
      <c r="I406" s="901"/>
      <c r="J406" s="901"/>
      <c r="K406" s="901"/>
      <c r="L406" s="899"/>
      <c r="M406" s="899"/>
      <c r="N406" s="899"/>
      <c r="O406" s="899"/>
      <c r="P406" s="899"/>
      <c r="Q406" s="899"/>
      <c r="R406" s="899"/>
      <c r="S406" s="899"/>
      <c r="T406" s="899"/>
      <c r="U406" s="899"/>
      <c r="V406" s="899"/>
      <c r="W406" s="899"/>
      <c r="X406" s="899"/>
      <c r="Y406" s="899"/>
    </row>
    <row r="407" ht="18.0" customHeight="1">
      <c r="A407" s="899"/>
      <c r="B407" s="900"/>
      <c r="C407" s="899"/>
      <c r="D407" s="899"/>
      <c r="E407" s="899"/>
      <c r="F407" s="901"/>
      <c r="G407" s="901"/>
      <c r="H407" s="901"/>
      <c r="I407" s="901"/>
      <c r="J407" s="901"/>
      <c r="K407" s="901"/>
      <c r="L407" s="899"/>
      <c r="M407" s="899"/>
      <c r="N407" s="899"/>
      <c r="O407" s="899"/>
      <c r="P407" s="899"/>
      <c r="Q407" s="899"/>
      <c r="R407" s="899"/>
      <c r="S407" s="899"/>
      <c r="T407" s="899"/>
      <c r="U407" s="899"/>
      <c r="V407" s="899"/>
      <c r="W407" s="899"/>
      <c r="X407" s="899"/>
      <c r="Y407" s="899"/>
    </row>
    <row r="408" ht="18.0" customHeight="1">
      <c r="A408" s="899"/>
      <c r="B408" s="900"/>
      <c r="C408" s="899"/>
      <c r="D408" s="899"/>
      <c r="E408" s="899"/>
      <c r="F408" s="901"/>
      <c r="G408" s="901"/>
      <c r="H408" s="901"/>
      <c r="I408" s="901"/>
      <c r="J408" s="901"/>
      <c r="K408" s="901"/>
      <c r="L408" s="899"/>
      <c r="M408" s="899"/>
      <c r="N408" s="899"/>
      <c r="O408" s="899"/>
      <c r="P408" s="899"/>
      <c r="Q408" s="899"/>
      <c r="R408" s="899"/>
      <c r="S408" s="899"/>
      <c r="T408" s="899"/>
      <c r="U408" s="899"/>
      <c r="V408" s="899"/>
      <c r="W408" s="899"/>
      <c r="X408" s="899"/>
      <c r="Y408" s="899"/>
    </row>
    <row r="409" ht="18.0" customHeight="1">
      <c r="A409" s="899"/>
      <c r="B409" s="900"/>
      <c r="C409" s="899"/>
      <c r="D409" s="899"/>
      <c r="E409" s="899"/>
      <c r="F409" s="901"/>
      <c r="G409" s="901"/>
      <c r="H409" s="901"/>
      <c r="I409" s="901"/>
      <c r="J409" s="901"/>
      <c r="K409" s="901"/>
      <c r="L409" s="899"/>
      <c r="M409" s="899"/>
      <c r="N409" s="899"/>
      <c r="O409" s="899"/>
      <c r="P409" s="899"/>
      <c r="Q409" s="899"/>
      <c r="R409" s="899"/>
      <c r="S409" s="899"/>
      <c r="T409" s="899"/>
      <c r="U409" s="899"/>
      <c r="V409" s="899"/>
      <c r="W409" s="899"/>
      <c r="X409" s="899"/>
      <c r="Y409" s="899"/>
    </row>
    <row r="410" ht="18.0" customHeight="1">
      <c r="A410" s="899"/>
      <c r="B410" s="900"/>
      <c r="C410" s="899"/>
      <c r="D410" s="899"/>
      <c r="E410" s="899"/>
      <c r="F410" s="901"/>
      <c r="G410" s="901"/>
      <c r="H410" s="901"/>
      <c r="I410" s="901"/>
      <c r="J410" s="901"/>
      <c r="K410" s="901"/>
      <c r="L410" s="899"/>
      <c r="M410" s="899"/>
      <c r="N410" s="899"/>
      <c r="O410" s="899"/>
      <c r="P410" s="899"/>
      <c r="Q410" s="899"/>
      <c r="R410" s="899"/>
      <c r="S410" s="899"/>
      <c r="T410" s="899"/>
      <c r="U410" s="899"/>
      <c r="V410" s="899"/>
      <c r="W410" s="899"/>
      <c r="X410" s="899"/>
      <c r="Y410" s="899"/>
    </row>
    <row r="411" ht="18.0" customHeight="1">
      <c r="A411" s="899"/>
      <c r="B411" s="900"/>
      <c r="C411" s="899"/>
      <c r="D411" s="899"/>
      <c r="E411" s="899"/>
      <c r="F411" s="901"/>
      <c r="G411" s="901"/>
      <c r="H411" s="901"/>
      <c r="I411" s="901"/>
      <c r="J411" s="901"/>
      <c r="K411" s="901"/>
      <c r="L411" s="899"/>
      <c r="M411" s="899"/>
      <c r="N411" s="899"/>
      <c r="O411" s="899"/>
      <c r="P411" s="899"/>
      <c r="Q411" s="899"/>
      <c r="R411" s="899"/>
      <c r="S411" s="899"/>
      <c r="T411" s="899"/>
      <c r="U411" s="899"/>
      <c r="V411" s="899"/>
      <c r="W411" s="899"/>
      <c r="X411" s="899"/>
      <c r="Y411" s="899"/>
    </row>
    <row r="412" ht="18.0" customHeight="1">
      <c r="A412" s="899"/>
      <c r="B412" s="900"/>
      <c r="C412" s="899"/>
      <c r="D412" s="899"/>
      <c r="E412" s="899"/>
      <c r="F412" s="901"/>
      <c r="G412" s="901"/>
      <c r="H412" s="901"/>
      <c r="I412" s="901"/>
      <c r="J412" s="901"/>
      <c r="K412" s="901"/>
      <c r="L412" s="899"/>
      <c r="M412" s="899"/>
      <c r="N412" s="899"/>
      <c r="O412" s="899"/>
      <c r="P412" s="899"/>
      <c r="Q412" s="899"/>
      <c r="R412" s="899"/>
      <c r="S412" s="899"/>
      <c r="T412" s="899"/>
      <c r="U412" s="899"/>
      <c r="V412" s="899"/>
      <c r="W412" s="899"/>
      <c r="X412" s="899"/>
      <c r="Y412" s="899"/>
    </row>
    <row r="413" ht="18.0" customHeight="1">
      <c r="A413" s="899"/>
      <c r="B413" s="900"/>
      <c r="C413" s="899"/>
      <c r="D413" s="899"/>
      <c r="E413" s="899"/>
      <c r="F413" s="901"/>
      <c r="G413" s="901"/>
      <c r="H413" s="901"/>
      <c r="I413" s="901"/>
      <c r="J413" s="901"/>
      <c r="K413" s="901"/>
      <c r="L413" s="899"/>
      <c r="M413" s="899"/>
      <c r="N413" s="899"/>
      <c r="O413" s="899"/>
      <c r="P413" s="899"/>
      <c r="Q413" s="899"/>
      <c r="R413" s="899"/>
      <c r="S413" s="899"/>
      <c r="T413" s="899"/>
      <c r="U413" s="899"/>
      <c r="V413" s="899"/>
      <c r="W413" s="899"/>
      <c r="X413" s="899"/>
      <c r="Y413" s="899"/>
    </row>
    <row r="414" ht="18.0" customHeight="1">
      <c r="A414" s="899"/>
      <c r="B414" s="900"/>
      <c r="C414" s="899"/>
      <c r="D414" s="899"/>
      <c r="E414" s="899"/>
      <c r="F414" s="901"/>
      <c r="G414" s="901"/>
      <c r="H414" s="901"/>
      <c r="I414" s="901"/>
      <c r="J414" s="901"/>
      <c r="K414" s="901"/>
      <c r="L414" s="899"/>
      <c r="M414" s="899"/>
      <c r="N414" s="899"/>
      <c r="O414" s="899"/>
      <c r="P414" s="899"/>
      <c r="Q414" s="899"/>
      <c r="R414" s="899"/>
      <c r="S414" s="899"/>
      <c r="T414" s="899"/>
      <c r="U414" s="899"/>
      <c r="V414" s="899"/>
      <c r="W414" s="899"/>
      <c r="X414" s="899"/>
      <c r="Y414" s="899"/>
    </row>
    <row r="415" ht="18.0" customHeight="1">
      <c r="A415" s="899"/>
      <c r="B415" s="900"/>
      <c r="C415" s="899"/>
      <c r="D415" s="899"/>
      <c r="E415" s="899"/>
      <c r="F415" s="901"/>
      <c r="G415" s="901"/>
      <c r="H415" s="901"/>
      <c r="I415" s="901"/>
      <c r="J415" s="901"/>
      <c r="K415" s="901"/>
      <c r="L415" s="899"/>
      <c r="M415" s="899"/>
      <c r="N415" s="899"/>
      <c r="O415" s="899"/>
      <c r="P415" s="899"/>
      <c r="Q415" s="899"/>
      <c r="R415" s="899"/>
      <c r="S415" s="899"/>
      <c r="T415" s="899"/>
      <c r="U415" s="899"/>
      <c r="V415" s="899"/>
      <c r="W415" s="899"/>
      <c r="X415" s="899"/>
      <c r="Y415" s="899"/>
    </row>
    <row r="416" ht="18.0" customHeight="1">
      <c r="A416" s="899"/>
      <c r="B416" s="900"/>
      <c r="C416" s="899"/>
      <c r="D416" s="899"/>
      <c r="E416" s="899"/>
      <c r="F416" s="901"/>
      <c r="G416" s="901"/>
      <c r="H416" s="901"/>
      <c r="I416" s="901"/>
      <c r="J416" s="901"/>
      <c r="K416" s="901"/>
      <c r="L416" s="899"/>
      <c r="M416" s="899"/>
      <c r="N416" s="899"/>
      <c r="O416" s="899"/>
      <c r="P416" s="899"/>
      <c r="Q416" s="899"/>
      <c r="R416" s="899"/>
      <c r="S416" s="899"/>
      <c r="T416" s="899"/>
      <c r="U416" s="899"/>
      <c r="V416" s="899"/>
      <c r="W416" s="899"/>
      <c r="X416" s="899"/>
      <c r="Y416" s="899"/>
    </row>
    <row r="417" ht="18.0" customHeight="1">
      <c r="A417" s="899"/>
      <c r="B417" s="900"/>
      <c r="C417" s="899"/>
      <c r="D417" s="899"/>
      <c r="E417" s="899"/>
      <c r="F417" s="901"/>
      <c r="G417" s="901"/>
      <c r="H417" s="901"/>
      <c r="I417" s="901"/>
      <c r="J417" s="901"/>
      <c r="K417" s="901"/>
      <c r="L417" s="899"/>
      <c r="M417" s="899"/>
      <c r="N417" s="899"/>
      <c r="O417" s="899"/>
      <c r="P417" s="899"/>
      <c r="Q417" s="899"/>
      <c r="R417" s="899"/>
      <c r="S417" s="899"/>
      <c r="T417" s="899"/>
      <c r="U417" s="899"/>
      <c r="V417" s="899"/>
      <c r="W417" s="899"/>
      <c r="X417" s="899"/>
      <c r="Y417" s="899"/>
    </row>
    <row r="418" ht="18.0" customHeight="1">
      <c r="A418" s="899"/>
      <c r="B418" s="900"/>
      <c r="C418" s="899"/>
      <c r="D418" s="899"/>
      <c r="E418" s="899"/>
      <c r="F418" s="901"/>
      <c r="G418" s="901"/>
      <c r="H418" s="901"/>
      <c r="I418" s="901"/>
      <c r="J418" s="901"/>
      <c r="K418" s="901"/>
      <c r="L418" s="899"/>
      <c r="M418" s="899"/>
      <c r="N418" s="899"/>
      <c r="O418" s="899"/>
      <c r="P418" s="899"/>
      <c r="Q418" s="899"/>
      <c r="R418" s="899"/>
      <c r="S418" s="899"/>
      <c r="T418" s="899"/>
      <c r="U418" s="899"/>
      <c r="V418" s="899"/>
      <c r="W418" s="899"/>
      <c r="X418" s="899"/>
      <c r="Y418" s="899"/>
    </row>
    <row r="419" ht="18.0" customHeight="1">
      <c r="A419" s="899"/>
      <c r="B419" s="900"/>
      <c r="C419" s="899"/>
      <c r="D419" s="899"/>
      <c r="E419" s="899"/>
      <c r="F419" s="901"/>
      <c r="G419" s="901"/>
      <c r="H419" s="901"/>
      <c r="I419" s="901"/>
      <c r="J419" s="901"/>
      <c r="K419" s="901"/>
      <c r="L419" s="899"/>
      <c r="M419" s="899"/>
      <c r="N419" s="899"/>
      <c r="O419" s="899"/>
      <c r="P419" s="899"/>
      <c r="Q419" s="899"/>
      <c r="R419" s="899"/>
      <c r="S419" s="899"/>
      <c r="T419" s="899"/>
      <c r="U419" s="899"/>
      <c r="V419" s="899"/>
      <c r="W419" s="899"/>
      <c r="X419" s="899"/>
      <c r="Y419" s="899"/>
    </row>
    <row r="420" ht="18.0" customHeight="1">
      <c r="A420" s="899"/>
      <c r="B420" s="900"/>
      <c r="C420" s="899"/>
      <c r="D420" s="899"/>
      <c r="E420" s="899"/>
      <c r="F420" s="901"/>
      <c r="G420" s="901"/>
      <c r="H420" s="901"/>
      <c r="I420" s="901"/>
      <c r="J420" s="901"/>
      <c r="K420" s="901"/>
      <c r="L420" s="899"/>
      <c r="M420" s="899"/>
      <c r="N420" s="899"/>
      <c r="O420" s="899"/>
      <c r="P420" s="899"/>
      <c r="Q420" s="899"/>
      <c r="R420" s="899"/>
      <c r="S420" s="899"/>
      <c r="T420" s="899"/>
      <c r="U420" s="899"/>
      <c r="V420" s="899"/>
      <c r="W420" s="899"/>
      <c r="X420" s="899"/>
      <c r="Y420" s="899"/>
    </row>
    <row r="421" ht="18.0" customHeight="1">
      <c r="A421" s="899"/>
      <c r="B421" s="900"/>
      <c r="C421" s="899"/>
      <c r="D421" s="899"/>
      <c r="E421" s="899"/>
      <c r="F421" s="901"/>
      <c r="G421" s="901"/>
      <c r="H421" s="901"/>
      <c r="I421" s="901"/>
      <c r="J421" s="901"/>
      <c r="K421" s="901"/>
      <c r="L421" s="899"/>
      <c r="M421" s="899"/>
      <c r="N421" s="899"/>
      <c r="O421" s="899"/>
      <c r="P421" s="899"/>
      <c r="Q421" s="899"/>
      <c r="R421" s="899"/>
      <c r="S421" s="899"/>
      <c r="T421" s="899"/>
      <c r="U421" s="899"/>
      <c r="V421" s="899"/>
      <c r="W421" s="899"/>
      <c r="X421" s="899"/>
      <c r="Y421" s="899"/>
    </row>
    <row r="422" ht="18.0" customHeight="1">
      <c r="A422" s="899"/>
      <c r="B422" s="900"/>
      <c r="C422" s="899"/>
      <c r="D422" s="899"/>
      <c r="E422" s="899"/>
      <c r="F422" s="901"/>
      <c r="G422" s="901"/>
      <c r="H422" s="901"/>
      <c r="I422" s="901"/>
      <c r="J422" s="901"/>
      <c r="K422" s="901"/>
      <c r="L422" s="899"/>
      <c r="M422" s="899"/>
      <c r="N422" s="899"/>
      <c r="O422" s="899"/>
      <c r="P422" s="899"/>
      <c r="Q422" s="899"/>
      <c r="R422" s="899"/>
      <c r="S422" s="899"/>
      <c r="T422" s="899"/>
      <c r="U422" s="899"/>
      <c r="V422" s="899"/>
      <c r="W422" s="899"/>
      <c r="X422" s="899"/>
      <c r="Y422" s="899"/>
    </row>
    <row r="423" ht="18.0" customHeight="1">
      <c r="A423" s="899"/>
      <c r="B423" s="900"/>
      <c r="C423" s="899"/>
      <c r="D423" s="899"/>
      <c r="E423" s="899"/>
      <c r="F423" s="901"/>
      <c r="G423" s="901"/>
      <c r="H423" s="901"/>
      <c r="I423" s="901"/>
      <c r="J423" s="901"/>
      <c r="K423" s="901"/>
      <c r="L423" s="899"/>
      <c r="M423" s="899"/>
      <c r="N423" s="899"/>
      <c r="O423" s="899"/>
      <c r="P423" s="899"/>
      <c r="Q423" s="899"/>
      <c r="R423" s="899"/>
      <c r="S423" s="899"/>
      <c r="T423" s="899"/>
      <c r="U423" s="899"/>
      <c r="V423" s="899"/>
      <c r="W423" s="899"/>
      <c r="X423" s="899"/>
      <c r="Y423" s="899"/>
    </row>
    <row r="424" ht="18.0" customHeight="1">
      <c r="A424" s="899"/>
      <c r="B424" s="900"/>
      <c r="C424" s="899"/>
      <c r="D424" s="899"/>
      <c r="E424" s="899"/>
      <c r="F424" s="901"/>
      <c r="G424" s="901"/>
      <c r="H424" s="901"/>
      <c r="I424" s="901"/>
      <c r="J424" s="901"/>
      <c r="K424" s="901"/>
      <c r="L424" s="899"/>
      <c r="M424" s="899"/>
      <c r="N424" s="899"/>
      <c r="O424" s="899"/>
      <c r="P424" s="899"/>
      <c r="Q424" s="899"/>
      <c r="R424" s="899"/>
      <c r="S424" s="899"/>
      <c r="T424" s="899"/>
      <c r="U424" s="899"/>
      <c r="V424" s="899"/>
      <c r="W424" s="899"/>
      <c r="X424" s="899"/>
      <c r="Y424" s="899"/>
    </row>
    <row r="425" ht="18.0" customHeight="1">
      <c r="A425" s="899"/>
      <c r="B425" s="900"/>
      <c r="C425" s="899"/>
      <c r="D425" s="899"/>
      <c r="E425" s="899"/>
      <c r="F425" s="901"/>
      <c r="G425" s="901"/>
      <c r="H425" s="901"/>
      <c r="I425" s="901"/>
      <c r="J425" s="901"/>
      <c r="K425" s="901"/>
      <c r="L425" s="899"/>
      <c r="M425" s="899"/>
      <c r="N425" s="899"/>
      <c r="O425" s="899"/>
      <c r="P425" s="899"/>
      <c r="Q425" s="899"/>
      <c r="R425" s="899"/>
      <c r="S425" s="899"/>
      <c r="T425" s="899"/>
      <c r="U425" s="899"/>
      <c r="V425" s="899"/>
      <c r="W425" s="899"/>
      <c r="X425" s="899"/>
      <c r="Y425" s="899"/>
    </row>
    <row r="426" ht="18.0" customHeight="1">
      <c r="A426" s="899"/>
      <c r="B426" s="900"/>
      <c r="C426" s="899"/>
      <c r="D426" s="899"/>
      <c r="E426" s="899"/>
      <c r="F426" s="901"/>
      <c r="G426" s="901"/>
      <c r="H426" s="901"/>
      <c r="I426" s="901"/>
      <c r="J426" s="901"/>
      <c r="K426" s="901"/>
      <c r="L426" s="899"/>
      <c r="M426" s="899"/>
      <c r="N426" s="899"/>
      <c r="O426" s="899"/>
      <c r="P426" s="899"/>
      <c r="Q426" s="899"/>
      <c r="R426" s="899"/>
      <c r="S426" s="899"/>
      <c r="T426" s="899"/>
      <c r="U426" s="899"/>
      <c r="V426" s="899"/>
      <c r="W426" s="899"/>
      <c r="X426" s="899"/>
      <c r="Y426" s="899"/>
    </row>
    <row r="427" ht="18.0" customHeight="1">
      <c r="A427" s="899"/>
      <c r="B427" s="900"/>
      <c r="C427" s="899"/>
      <c r="D427" s="899"/>
      <c r="E427" s="899"/>
      <c r="F427" s="901"/>
      <c r="G427" s="901"/>
      <c r="H427" s="901"/>
      <c r="I427" s="901"/>
      <c r="J427" s="901"/>
      <c r="K427" s="901"/>
      <c r="L427" s="899"/>
      <c r="M427" s="899"/>
      <c r="N427" s="899"/>
      <c r="O427" s="899"/>
      <c r="P427" s="899"/>
      <c r="Q427" s="899"/>
      <c r="R427" s="899"/>
      <c r="S427" s="899"/>
      <c r="T427" s="899"/>
      <c r="U427" s="899"/>
      <c r="V427" s="899"/>
      <c r="W427" s="899"/>
      <c r="X427" s="899"/>
      <c r="Y427" s="899"/>
    </row>
    <row r="428" ht="18.0" customHeight="1">
      <c r="A428" s="899"/>
      <c r="B428" s="900"/>
      <c r="C428" s="899"/>
      <c r="D428" s="899"/>
      <c r="E428" s="899"/>
      <c r="F428" s="901"/>
      <c r="G428" s="901"/>
      <c r="H428" s="901"/>
      <c r="I428" s="901"/>
      <c r="J428" s="901"/>
      <c r="K428" s="901"/>
      <c r="L428" s="899"/>
      <c r="M428" s="899"/>
      <c r="N428" s="899"/>
      <c r="O428" s="899"/>
      <c r="P428" s="899"/>
      <c r="Q428" s="899"/>
      <c r="R428" s="899"/>
      <c r="S428" s="899"/>
      <c r="T428" s="899"/>
      <c r="U428" s="899"/>
      <c r="V428" s="899"/>
      <c r="W428" s="899"/>
      <c r="X428" s="899"/>
      <c r="Y428" s="899"/>
    </row>
    <row r="429" ht="18.0" customHeight="1">
      <c r="A429" s="899"/>
      <c r="B429" s="900"/>
      <c r="C429" s="899"/>
      <c r="D429" s="899"/>
      <c r="E429" s="899"/>
      <c r="F429" s="901"/>
      <c r="G429" s="901"/>
      <c r="H429" s="901"/>
      <c r="I429" s="901"/>
      <c r="J429" s="901"/>
      <c r="K429" s="901"/>
      <c r="L429" s="899"/>
      <c r="M429" s="899"/>
      <c r="N429" s="899"/>
      <c r="O429" s="899"/>
      <c r="P429" s="899"/>
      <c r="Q429" s="899"/>
      <c r="R429" s="899"/>
      <c r="S429" s="899"/>
      <c r="T429" s="899"/>
      <c r="U429" s="899"/>
      <c r="V429" s="899"/>
      <c r="W429" s="899"/>
      <c r="X429" s="899"/>
      <c r="Y429" s="899"/>
    </row>
    <row r="430" ht="18.0" customHeight="1">
      <c r="A430" s="899"/>
      <c r="B430" s="900"/>
      <c r="C430" s="899"/>
      <c r="D430" s="899"/>
      <c r="E430" s="899"/>
      <c r="F430" s="901"/>
      <c r="G430" s="901"/>
      <c r="H430" s="901"/>
      <c r="I430" s="901"/>
      <c r="J430" s="901"/>
      <c r="K430" s="901"/>
      <c r="L430" s="899"/>
      <c r="M430" s="899"/>
      <c r="N430" s="899"/>
      <c r="O430" s="899"/>
      <c r="P430" s="899"/>
      <c r="Q430" s="899"/>
      <c r="R430" s="899"/>
      <c r="S430" s="899"/>
      <c r="T430" s="899"/>
      <c r="U430" s="899"/>
      <c r="V430" s="899"/>
      <c r="W430" s="899"/>
      <c r="X430" s="899"/>
      <c r="Y430" s="899"/>
    </row>
    <row r="431" ht="18.0" customHeight="1">
      <c r="A431" s="899"/>
      <c r="B431" s="900"/>
      <c r="C431" s="899"/>
      <c r="D431" s="899"/>
      <c r="E431" s="899"/>
      <c r="F431" s="901"/>
      <c r="G431" s="901"/>
      <c r="H431" s="901"/>
      <c r="I431" s="901"/>
      <c r="J431" s="901"/>
      <c r="K431" s="901"/>
      <c r="L431" s="899"/>
      <c r="M431" s="899"/>
      <c r="N431" s="899"/>
      <c r="O431" s="899"/>
      <c r="P431" s="899"/>
      <c r="Q431" s="899"/>
      <c r="R431" s="899"/>
      <c r="S431" s="899"/>
      <c r="T431" s="899"/>
      <c r="U431" s="899"/>
      <c r="V431" s="899"/>
      <c r="W431" s="899"/>
      <c r="X431" s="899"/>
      <c r="Y431" s="899"/>
    </row>
    <row r="432" ht="18.0" customHeight="1">
      <c r="A432" s="899"/>
      <c r="B432" s="900"/>
      <c r="C432" s="899"/>
      <c r="D432" s="899"/>
      <c r="E432" s="899"/>
      <c r="F432" s="901"/>
      <c r="G432" s="901"/>
      <c r="H432" s="901"/>
      <c r="I432" s="901"/>
      <c r="J432" s="901"/>
      <c r="K432" s="901"/>
      <c r="L432" s="899"/>
      <c r="M432" s="899"/>
      <c r="N432" s="899"/>
      <c r="O432" s="899"/>
      <c r="P432" s="899"/>
      <c r="Q432" s="899"/>
      <c r="R432" s="899"/>
      <c r="S432" s="899"/>
      <c r="T432" s="899"/>
      <c r="U432" s="899"/>
      <c r="V432" s="899"/>
      <c r="W432" s="899"/>
      <c r="X432" s="899"/>
      <c r="Y432" s="899"/>
    </row>
    <row r="433" ht="18.0" customHeight="1">
      <c r="A433" s="899"/>
      <c r="B433" s="900"/>
      <c r="C433" s="899"/>
      <c r="D433" s="899"/>
      <c r="E433" s="899"/>
      <c r="F433" s="901"/>
      <c r="G433" s="901"/>
      <c r="H433" s="901"/>
      <c r="I433" s="901"/>
      <c r="J433" s="901"/>
      <c r="K433" s="901"/>
      <c r="L433" s="899"/>
      <c r="M433" s="899"/>
      <c r="N433" s="899"/>
      <c r="O433" s="899"/>
      <c r="P433" s="899"/>
      <c r="Q433" s="899"/>
      <c r="R433" s="899"/>
      <c r="S433" s="899"/>
      <c r="T433" s="899"/>
      <c r="U433" s="899"/>
      <c r="V433" s="899"/>
      <c r="W433" s="899"/>
      <c r="X433" s="899"/>
      <c r="Y433" s="899"/>
    </row>
    <row r="434" ht="18.0" customHeight="1">
      <c r="A434" s="899"/>
      <c r="B434" s="900"/>
      <c r="C434" s="899"/>
      <c r="D434" s="899"/>
      <c r="E434" s="899"/>
      <c r="F434" s="901"/>
      <c r="G434" s="901"/>
      <c r="H434" s="901"/>
      <c r="I434" s="901"/>
      <c r="J434" s="901"/>
      <c r="K434" s="901"/>
      <c r="L434" s="899"/>
      <c r="M434" s="899"/>
      <c r="N434" s="899"/>
      <c r="O434" s="899"/>
      <c r="P434" s="899"/>
      <c r="Q434" s="899"/>
      <c r="R434" s="899"/>
      <c r="S434" s="899"/>
      <c r="T434" s="899"/>
      <c r="U434" s="899"/>
      <c r="V434" s="899"/>
      <c r="W434" s="899"/>
      <c r="X434" s="899"/>
      <c r="Y434" s="899"/>
    </row>
    <row r="435" ht="18.0" customHeight="1">
      <c r="A435" s="899"/>
      <c r="B435" s="900"/>
      <c r="C435" s="899"/>
      <c r="D435" s="899"/>
      <c r="E435" s="899"/>
      <c r="F435" s="901"/>
      <c r="G435" s="901"/>
      <c r="H435" s="901"/>
      <c r="I435" s="901"/>
      <c r="J435" s="901"/>
      <c r="K435" s="901"/>
      <c r="L435" s="899"/>
      <c r="M435" s="899"/>
      <c r="N435" s="899"/>
      <c r="O435" s="899"/>
      <c r="P435" s="899"/>
      <c r="Q435" s="899"/>
      <c r="R435" s="899"/>
      <c r="S435" s="899"/>
      <c r="T435" s="899"/>
      <c r="U435" s="899"/>
      <c r="V435" s="899"/>
      <c r="W435" s="899"/>
      <c r="X435" s="899"/>
      <c r="Y435" s="899"/>
    </row>
    <row r="436" ht="18.0" customHeight="1">
      <c r="A436" s="899"/>
      <c r="B436" s="900"/>
      <c r="C436" s="899"/>
      <c r="D436" s="899"/>
      <c r="E436" s="899"/>
      <c r="F436" s="901"/>
      <c r="G436" s="901"/>
      <c r="H436" s="901"/>
      <c r="I436" s="901"/>
      <c r="J436" s="901"/>
      <c r="K436" s="901"/>
      <c r="L436" s="899"/>
      <c r="M436" s="899"/>
      <c r="N436" s="899"/>
      <c r="O436" s="899"/>
      <c r="P436" s="899"/>
      <c r="Q436" s="899"/>
      <c r="R436" s="899"/>
      <c r="S436" s="899"/>
      <c r="T436" s="899"/>
      <c r="U436" s="899"/>
      <c r="V436" s="899"/>
      <c r="W436" s="899"/>
      <c r="X436" s="899"/>
      <c r="Y436" s="899"/>
    </row>
    <row r="437" ht="18.0" customHeight="1">
      <c r="A437" s="899"/>
      <c r="B437" s="900"/>
      <c r="C437" s="899"/>
      <c r="D437" s="899"/>
      <c r="E437" s="899"/>
      <c r="F437" s="901"/>
      <c r="G437" s="901"/>
      <c r="H437" s="901"/>
      <c r="I437" s="901"/>
      <c r="J437" s="901"/>
      <c r="K437" s="901"/>
      <c r="L437" s="899"/>
      <c r="M437" s="899"/>
      <c r="N437" s="899"/>
      <c r="O437" s="899"/>
      <c r="P437" s="899"/>
      <c r="Q437" s="899"/>
      <c r="R437" s="899"/>
      <c r="S437" s="899"/>
      <c r="T437" s="899"/>
      <c r="U437" s="899"/>
      <c r="V437" s="899"/>
      <c r="W437" s="899"/>
      <c r="X437" s="899"/>
      <c r="Y437" s="899"/>
    </row>
    <row r="438" ht="18.0" customHeight="1">
      <c r="A438" s="899"/>
      <c r="B438" s="900"/>
      <c r="C438" s="899"/>
      <c r="D438" s="899"/>
      <c r="E438" s="899"/>
      <c r="F438" s="901"/>
      <c r="G438" s="901"/>
      <c r="H438" s="901"/>
      <c r="I438" s="901"/>
      <c r="J438" s="901"/>
      <c r="K438" s="901"/>
      <c r="L438" s="899"/>
      <c r="M438" s="899"/>
      <c r="N438" s="899"/>
      <c r="O438" s="899"/>
      <c r="P438" s="899"/>
      <c r="Q438" s="899"/>
      <c r="R438" s="899"/>
      <c r="S438" s="899"/>
      <c r="T438" s="899"/>
      <c r="U438" s="899"/>
      <c r="V438" s="899"/>
      <c r="W438" s="899"/>
      <c r="X438" s="899"/>
      <c r="Y438" s="899"/>
    </row>
    <row r="439" ht="18.0" customHeight="1">
      <c r="A439" s="899"/>
      <c r="B439" s="900"/>
      <c r="C439" s="899"/>
      <c r="D439" s="899"/>
      <c r="E439" s="899"/>
      <c r="F439" s="901"/>
      <c r="G439" s="901"/>
      <c r="H439" s="901"/>
      <c r="I439" s="901"/>
      <c r="J439" s="901"/>
      <c r="K439" s="901"/>
      <c r="L439" s="899"/>
      <c r="M439" s="899"/>
      <c r="N439" s="899"/>
      <c r="O439" s="899"/>
      <c r="P439" s="899"/>
      <c r="Q439" s="899"/>
      <c r="R439" s="899"/>
      <c r="S439" s="899"/>
      <c r="T439" s="899"/>
      <c r="U439" s="899"/>
      <c r="V439" s="899"/>
      <c r="W439" s="899"/>
      <c r="X439" s="899"/>
      <c r="Y439" s="899"/>
    </row>
    <row r="440" ht="18.0" customHeight="1">
      <c r="A440" s="899"/>
      <c r="B440" s="900"/>
      <c r="C440" s="899"/>
      <c r="D440" s="899"/>
      <c r="E440" s="899"/>
      <c r="F440" s="901"/>
      <c r="G440" s="901"/>
      <c r="H440" s="901"/>
      <c r="I440" s="901"/>
      <c r="J440" s="901"/>
      <c r="K440" s="901"/>
      <c r="L440" s="899"/>
      <c r="M440" s="899"/>
      <c r="N440" s="899"/>
      <c r="O440" s="899"/>
      <c r="P440" s="899"/>
      <c r="Q440" s="899"/>
      <c r="R440" s="899"/>
      <c r="S440" s="899"/>
      <c r="T440" s="899"/>
      <c r="U440" s="899"/>
      <c r="V440" s="899"/>
      <c r="W440" s="899"/>
      <c r="X440" s="899"/>
      <c r="Y440" s="899"/>
    </row>
    <row r="441" ht="18.0" customHeight="1">
      <c r="A441" s="899"/>
      <c r="B441" s="900"/>
      <c r="C441" s="899"/>
      <c r="D441" s="899"/>
      <c r="E441" s="899"/>
      <c r="F441" s="901"/>
      <c r="G441" s="901"/>
      <c r="H441" s="901"/>
      <c r="I441" s="901"/>
      <c r="J441" s="901"/>
      <c r="K441" s="901"/>
      <c r="L441" s="899"/>
      <c r="M441" s="899"/>
      <c r="N441" s="899"/>
      <c r="O441" s="899"/>
      <c r="P441" s="899"/>
      <c r="Q441" s="899"/>
      <c r="R441" s="899"/>
      <c r="S441" s="899"/>
      <c r="T441" s="899"/>
      <c r="U441" s="899"/>
      <c r="V441" s="899"/>
      <c r="W441" s="899"/>
      <c r="X441" s="899"/>
      <c r="Y441" s="899"/>
    </row>
    <row r="442" ht="18.0" customHeight="1">
      <c r="A442" s="899"/>
      <c r="B442" s="900"/>
      <c r="C442" s="899"/>
      <c r="D442" s="899"/>
      <c r="E442" s="899"/>
      <c r="F442" s="901"/>
      <c r="G442" s="901"/>
      <c r="H442" s="901"/>
      <c r="I442" s="901"/>
      <c r="J442" s="901"/>
      <c r="K442" s="901"/>
      <c r="L442" s="899"/>
      <c r="M442" s="899"/>
      <c r="N442" s="899"/>
      <c r="O442" s="899"/>
      <c r="P442" s="899"/>
      <c r="Q442" s="899"/>
      <c r="R442" s="899"/>
      <c r="S442" s="899"/>
      <c r="T442" s="899"/>
      <c r="U442" s="899"/>
      <c r="V442" s="899"/>
      <c r="W442" s="899"/>
      <c r="X442" s="899"/>
      <c r="Y442" s="899"/>
    </row>
    <row r="443" ht="18.0" customHeight="1">
      <c r="A443" s="899"/>
      <c r="B443" s="900"/>
      <c r="C443" s="899"/>
      <c r="D443" s="899"/>
      <c r="E443" s="899"/>
      <c r="F443" s="901"/>
      <c r="G443" s="901"/>
      <c r="H443" s="901"/>
      <c r="I443" s="901"/>
      <c r="J443" s="901"/>
      <c r="K443" s="901"/>
      <c r="L443" s="899"/>
      <c r="M443" s="899"/>
      <c r="N443" s="899"/>
      <c r="O443" s="899"/>
      <c r="P443" s="899"/>
      <c r="Q443" s="899"/>
      <c r="R443" s="899"/>
      <c r="S443" s="899"/>
      <c r="T443" s="899"/>
      <c r="U443" s="899"/>
      <c r="V443" s="899"/>
      <c r="W443" s="899"/>
      <c r="X443" s="899"/>
      <c r="Y443" s="899"/>
    </row>
    <row r="444" ht="18.0" customHeight="1">
      <c r="A444" s="899"/>
      <c r="B444" s="900"/>
      <c r="C444" s="899"/>
      <c r="D444" s="899"/>
      <c r="E444" s="899"/>
      <c r="F444" s="901"/>
      <c r="G444" s="901"/>
      <c r="H444" s="901"/>
      <c r="I444" s="901"/>
      <c r="J444" s="901"/>
      <c r="K444" s="901"/>
      <c r="L444" s="899"/>
      <c r="M444" s="899"/>
      <c r="N444" s="899"/>
      <c r="O444" s="899"/>
      <c r="P444" s="899"/>
      <c r="Q444" s="899"/>
      <c r="R444" s="899"/>
      <c r="S444" s="899"/>
      <c r="T444" s="899"/>
      <c r="U444" s="899"/>
      <c r="V444" s="899"/>
      <c r="W444" s="899"/>
      <c r="X444" s="899"/>
      <c r="Y444" s="899"/>
    </row>
    <row r="445" ht="18.0" customHeight="1">
      <c r="A445" s="899"/>
      <c r="B445" s="900"/>
      <c r="C445" s="899"/>
      <c r="D445" s="899"/>
      <c r="E445" s="899"/>
      <c r="F445" s="901"/>
      <c r="G445" s="901"/>
      <c r="H445" s="901"/>
      <c r="I445" s="901"/>
      <c r="J445" s="901"/>
      <c r="K445" s="901"/>
      <c r="L445" s="899"/>
      <c r="M445" s="899"/>
      <c r="N445" s="899"/>
      <c r="O445" s="899"/>
      <c r="P445" s="899"/>
      <c r="Q445" s="899"/>
      <c r="R445" s="899"/>
      <c r="S445" s="899"/>
      <c r="T445" s="899"/>
      <c r="U445" s="899"/>
      <c r="V445" s="899"/>
      <c r="W445" s="899"/>
      <c r="X445" s="899"/>
      <c r="Y445" s="899"/>
    </row>
    <row r="446" ht="18.0" customHeight="1">
      <c r="A446" s="899"/>
      <c r="B446" s="900"/>
      <c r="C446" s="899"/>
      <c r="D446" s="899"/>
      <c r="E446" s="899"/>
      <c r="F446" s="901"/>
      <c r="G446" s="901"/>
      <c r="H446" s="901"/>
      <c r="I446" s="901"/>
      <c r="J446" s="901"/>
      <c r="K446" s="901"/>
      <c r="L446" s="899"/>
      <c r="M446" s="899"/>
      <c r="N446" s="899"/>
      <c r="O446" s="899"/>
      <c r="P446" s="899"/>
      <c r="Q446" s="899"/>
      <c r="R446" s="899"/>
      <c r="S446" s="899"/>
      <c r="T446" s="899"/>
      <c r="U446" s="899"/>
      <c r="V446" s="899"/>
      <c r="W446" s="899"/>
      <c r="X446" s="899"/>
      <c r="Y446" s="899"/>
    </row>
    <row r="447" ht="18.0" customHeight="1">
      <c r="A447" s="899"/>
      <c r="B447" s="900"/>
      <c r="C447" s="899"/>
      <c r="D447" s="899"/>
      <c r="E447" s="899"/>
      <c r="F447" s="901"/>
      <c r="G447" s="901"/>
      <c r="H447" s="901"/>
      <c r="I447" s="901"/>
      <c r="J447" s="901"/>
      <c r="K447" s="901"/>
      <c r="L447" s="899"/>
      <c r="M447" s="899"/>
      <c r="N447" s="899"/>
      <c r="O447" s="899"/>
      <c r="P447" s="899"/>
      <c r="Q447" s="899"/>
      <c r="R447" s="899"/>
      <c r="S447" s="899"/>
      <c r="T447" s="899"/>
      <c r="U447" s="899"/>
      <c r="V447" s="899"/>
      <c r="W447" s="899"/>
      <c r="X447" s="899"/>
      <c r="Y447" s="899"/>
    </row>
    <row r="448" ht="18.0" customHeight="1">
      <c r="A448" s="899"/>
      <c r="B448" s="900"/>
      <c r="C448" s="899"/>
      <c r="D448" s="899"/>
      <c r="E448" s="899"/>
      <c r="F448" s="901"/>
      <c r="G448" s="901"/>
      <c r="H448" s="901"/>
      <c r="I448" s="901"/>
      <c r="J448" s="901"/>
      <c r="K448" s="901"/>
      <c r="L448" s="899"/>
      <c r="M448" s="899"/>
      <c r="N448" s="899"/>
      <c r="O448" s="899"/>
      <c r="P448" s="899"/>
      <c r="Q448" s="899"/>
      <c r="R448" s="899"/>
      <c r="S448" s="899"/>
      <c r="T448" s="899"/>
      <c r="U448" s="899"/>
      <c r="V448" s="899"/>
      <c r="W448" s="899"/>
      <c r="X448" s="899"/>
      <c r="Y448" s="899"/>
    </row>
    <row r="449" ht="18.0" customHeight="1">
      <c r="A449" s="899"/>
      <c r="B449" s="900"/>
      <c r="C449" s="899"/>
      <c r="D449" s="899"/>
      <c r="E449" s="899"/>
      <c r="F449" s="901"/>
      <c r="G449" s="901"/>
      <c r="H449" s="901"/>
      <c r="I449" s="901"/>
      <c r="J449" s="901"/>
      <c r="K449" s="901"/>
      <c r="L449" s="899"/>
      <c r="M449" s="899"/>
      <c r="N449" s="899"/>
      <c r="O449" s="899"/>
      <c r="P449" s="899"/>
      <c r="Q449" s="899"/>
      <c r="R449" s="899"/>
      <c r="S449" s="899"/>
      <c r="T449" s="899"/>
      <c r="U449" s="899"/>
      <c r="V449" s="899"/>
      <c r="W449" s="899"/>
      <c r="X449" s="899"/>
      <c r="Y449" s="899"/>
    </row>
    <row r="450" ht="18.0" customHeight="1">
      <c r="A450" s="899"/>
      <c r="B450" s="900"/>
      <c r="C450" s="899"/>
      <c r="D450" s="899"/>
      <c r="E450" s="899"/>
      <c r="F450" s="901"/>
      <c r="G450" s="901"/>
      <c r="H450" s="901"/>
      <c r="I450" s="901"/>
      <c r="J450" s="901"/>
      <c r="K450" s="901"/>
      <c r="L450" s="899"/>
      <c r="M450" s="899"/>
      <c r="N450" s="899"/>
      <c r="O450" s="899"/>
      <c r="P450" s="899"/>
      <c r="Q450" s="899"/>
      <c r="R450" s="899"/>
      <c r="S450" s="899"/>
      <c r="T450" s="899"/>
      <c r="U450" s="899"/>
      <c r="V450" s="899"/>
      <c r="W450" s="899"/>
      <c r="X450" s="899"/>
      <c r="Y450" s="899"/>
    </row>
    <row r="451" ht="18.0" customHeight="1">
      <c r="A451" s="899"/>
      <c r="B451" s="900"/>
      <c r="C451" s="899"/>
      <c r="D451" s="899"/>
      <c r="E451" s="899"/>
      <c r="F451" s="901"/>
      <c r="G451" s="901"/>
      <c r="H451" s="901"/>
      <c r="I451" s="901"/>
      <c r="J451" s="901"/>
      <c r="K451" s="901"/>
      <c r="L451" s="899"/>
      <c r="M451" s="899"/>
      <c r="N451" s="899"/>
      <c r="O451" s="899"/>
      <c r="P451" s="899"/>
      <c r="Q451" s="899"/>
      <c r="R451" s="899"/>
      <c r="S451" s="899"/>
      <c r="T451" s="899"/>
      <c r="U451" s="899"/>
      <c r="V451" s="899"/>
      <c r="W451" s="899"/>
      <c r="X451" s="899"/>
      <c r="Y451" s="899"/>
    </row>
    <row r="452" ht="18.0" customHeight="1">
      <c r="A452" s="899"/>
      <c r="B452" s="900"/>
      <c r="C452" s="899"/>
      <c r="D452" s="899"/>
      <c r="E452" s="899"/>
      <c r="F452" s="901"/>
      <c r="G452" s="901"/>
      <c r="H452" s="901"/>
      <c r="I452" s="901"/>
      <c r="J452" s="901"/>
      <c r="K452" s="901"/>
      <c r="L452" s="899"/>
      <c r="M452" s="899"/>
      <c r="N452" s="899"/>
      <c r="O452" s="899"/>
      <c r="P452" s="899"/>
      <c r="Q452" s="899"/>
      <c r="R452" s="899"/>
      <c r="S452" s="899"/>
      <c r="T452" s="899"/>
      <c r="U452" s="899"/>
      <c r="V452" s="899"/>
      <c r="W452" s="899"/>
      <c r="X452" s="899"/>
      <c r="Y452" s="899"/>
    </row>
    <row r="453" ht="18.0" customHeight="1">
      <c r="A453" s="899"/>
      <c r="B453" s="900"/>
      <c r="C453" s="899"/>
      <c r="D453" s="899"/>
      <c r="E453" s="899"/>
      <c r="F453" s="901"/>
      <c r="G453" s="901"/>
      <c r="H453" s="901"/>
      <c r="I453" s="901"/>
      <c r="J453" s="901"/>
      <c r="K453" s="901"/>
      <c r="L453" s="899"/>
      <c r="M453" s="899"/>
      <c r="N453" s="899"/>
      <c r="O453" s="899"/>
      <c r="P453" s="899"/>
      <c r="Q453" s="899"/>
      <c r="R453" s="899"/>
      <c r="S453" s="899"/>
      <c r="T453" s="899"/>
      <c r="U453" s="899"/>
      <c r="V453" s="899"/>
      <c r="W453" s="899"/>
      <c r="X453" s="899"/>
      <c r="Y453" s="899"/>
    </row>
    <row r="454" ht="18.0" customHeight="1">
      <c r="A454" s="899"/>
      <c r="B454" s="900"/>
      <c r="C454" s="899"/>
      <c r="D454" s="899"/>
      <c r="E454" s="899"/>
      <c r="F454" s="901"/>
      <c r="G454" s="901"/>
      <c r="H454" s="901"/>
      <c r="I454" s="901"/>
      <c r="J454" s="901"/>
      <c r="K454" s="901"/>
      <c r="L454" s="899"/>
      <c r="M454" s="899"/>
      <c r="N454" s="899"/>
      <c r="O454" s="899"/>
      <c r="P454" s="899"/>
      <c r="Q454" s="899"/>
      <c r="R454" s="899"/>
      <c r="S454" s="899"/>
      <c r="T454" s="899"/>
      <c r="U454" s="899"/>
      <c r="V454" s="899"/>
      <c r="W454" s="899"/>
      <c r="X454" s="899"/>
      <c r="Y454" s="899"/>
    </row>
    <row r="455" ht="18.0" customHeight="1">
      <c r="A455" s="899"/>
      <c r="B455" s="900"/>
      <c r="C455" s="899"/>
      <c r="D455" s="899"/>
      <c r="E455" s="899"/>
      <c r="F455" s="901"/>
      <c r="G455" s="901"/>
      <c r="H455" s="901"/>
      <c r="I455" s="901"/>
      <c r="J455" s="901"/>
      <c r="K455" s="901"/>
      <c r="L455" s="899"/>
      <c r="M455" s="899"/>
      <c r="N455" s="899"/>
      <c r="O455" s="899"/>
      <c r="P455" s="899"/>
      <c r="Q455" s="899"/>
      <c r="R455" s="899"/>
      <c r="S455" s="899"/>
      <c r="T455" s="899"/>
      <c r="U455" s="899"/>
      <c r="V455" s="899"/>
      <c r="W455" s="899"/>
      <c r="X455" s="899"/>
      <c r="Y455" s="899"/>
    </row>
    <row r="456" ht="18.0" customHeight="1">
      <c r="A456" s="899"/>
      <c r="B456" s="900"/>
      <c r="C456" s="899"/>
      <c r="D456" s="899"/>
      <c r="E456" s="899"/>
      <c r="F456" s="901"/>
      <c r="G456" s="901"/>
      <c r="H456" s="901"/>
      <c r="I456" s="901"/>
      <c r="J456" s="901"/>
      <c r="K456" s="901"/>
      <c r="L456" s="899"/>
      <c r="M456" s="899"/>
      <c r="N456" s="899"/>
      <c r="O456" s="899"/>
      <c r="P456" s="899"/>
      <c r="Q456" s="899"/>
      <c r="R456" s="899"/>
      <c r="S456" s="899"/>
      <c r="T456" s="899"/>
      <c r="U456" s="899"/>
      <c r="V456" s="899"/>
      <c r="W456" s="899"/>
      <c r="X456" s="899"/>
      <c r="Y456" s="899"/>
    </row>
    <row r="457" ht="18.0" customHeight="1">
      <c r="A457" s="899"/>
      <c r="B457" s="900"/>
      <c r="C457" s="899"/>
      <c r="D457" s="899"/>
      <c r="E457" s="899"/>
      <c r="F457" s="901"/>
      <c r="G457" s="901"/>
      <c r="H457" s="901"/>
      <c r="I457" s="901"/>
      <c r="J457" s="901"/>
      <c r="K457" s="901"/>
      <c r="L457" s="899"/>
      <c r="M457" s="899"/>
      <c r="N457" s="899"/>
      <c r="O457" s="899"/>
      <c r="P457" s="899"/>
      <c r="Q457" s="899"/>
      <c r="R457" s="899"/>
      <c r="S457" s="899"/>
      <c r="T457" s="899"/>
      <c r="U457" s="899"/>
      <c r="V457" s="899"/>
      <c r="W457" s="899"/>
      <c r="X457" s="899"/>
      <c r="Y457" s="899"/>
    </row>
    <row r="458" ht="18.0" customHeight="1">
      <c r="A458" s="899"/>
      <c r="B458" s="900"/>
      <c r="C458" s="899"/>
      <c r="D458" s="899"/>
      <c r="E458" s="899"/>
      <c r="F458" s="901"/>
      <c r="G458" s="901"/>
      <c r="H458" s="901"/>
      <c r="I458" s="901"/>
      <c r="J458" s="901"/>
      <c r="K458" s="901"/>
      <c r="L458" s="899"/>
      <c r="M458" s="899"/>
      <c r="N458" s="899"/>
      <c r="O458" s="899"/>
      <c r="P458" s="899"/>
      <c r="Q458" s="899"/>
      <c r="R458" s="899"/>
      <c r="S458" s="899"/>
      <c r="T458" s="899"/>
      <c r="U458" s="899"/>
      <c r="V458" s="899"/>
      <c r="W458" s="899"/>
      <c r="X458" s="899"/>
      <c r="Y458" s="899"/>
    </row>
    <row r="459" ht="18.0" customHeight="1">
      <c r="A459" s="899"/>
      <c r="B459" s="900"/>
      <c r="C459" s="899"/>
      <c r="D459" s="899"/>
      <c r="E459" s="899"/>
      <c r="F459" s="901"/>
      <c r="G459" s="901"/>
      <c r="H459" s="901"/>
      <c r="I459" s="901"/>
      <c r="J459" s="901"/>
      <c r="K459" s="901"/>
      <c r="L459" s="899"/>
      <c r="M459" s="899"/>
      <c r="N459" s="899"/>
      <c r="O459" s="899"/>
      <c r="P459" s="899"/>
      <c r="Q459" s="899"/>
      <c r="R459" s="899"/>
      <c r="S459" s="899"/>
      <c r="T459" s="899"/>
      <c r="U459" s="899"/>
      <c r="V459" s="899"/>
      <c r="W459" s="899"/>
      <c r="X459" s="899"/>
      <c r="Y459" s="899"/>
    </row>
    <row r="460" ht="18.0" customHeight="1">
      <c r="A460" s="899"/>
      <c r="B460" s="900"/>
      <c r="C460" s="899"/>
      <c r="D460" s="899"/>
      <c r="E460" s="899"/>
      <c r="F460" s="901"/>
      <c r="G460" s="901"/>
      <c r="H460" s="901"/>
      <c r="I460" s="901"/>
      <c r="J460" s="901"/>
      <c r="K460" s="901"/>
      <c r="L460" s="899"/>
      <c r="M460" s="899"/>
      <c r="N460" s="899"/>
      <c r="O460" s="899"/>
      <c r="P460" s="899"/>
      <c r="Q460" s="899"/>
      <c r="R460" s="899"/>
      <c r="S460" s="899"/>
      <c r="T460" s="899"/>
      <c r="U460" s="899"/>
      <c r="V460" s="899"/>
      <c r="W460" s="899"/>
      <c r="X460" s="899"/>
      <c r="Y460" s="899"/>
    </row>
    <row r="461" ht="18.0" customHeight="1">
      <c r="A461" s="899"/>
      <c r="B461" s="900"/>
      <c r="C461" s="899"/>
      <c r="D461" s="899"/>
      <c r="E461" s="899"/>
      <c r="F461" s="901"/>
      <c r="G461" s="901"/>
      <c r="H461" s="901"/>
      <c r="I461" s="901"/>
      <c r="J461" s="901"/>
      <c r="K461" s="901"/>
      <c r="L461" s="899"/>
      <c r="M461" s="899"/>
      <c r="N461" s="899"/>
      <c r="O461" s="899"/>
      <c r="P461" s="899"/>
      <c r="Q461" s="899"/>
      <c r="R461" s="899"/>
      <c r="S461" s="899"/>
      <c r="T461" s="899"/>
      <c r="U461" s="899"/>
      <c r="V461" s="899"/>
      <c r="W461" s="899"/>
      <c r="X461" s="899"/>
      <c r="Y461" s="899"/>
    </row>
    <row r="462" ht="18.0" customHeight="1">
      <c r="A462" s="899"/>
      <c r="B462" s="900"/>
      <c r="C462" s="899"/>
      <c r="D462" s="899"/>
      <c r="E462" s="899"/>
      <c r="F462" s="901"/>
      <c r="G462" s="901"/>
      <c r="H462" s="901"/>
      <c r="I462" s="901"/>
      <c r="J462" s="901"/>
      <c r="K462" s="901"/>
      <c r="L462" s="899"/>
      <c r="M462" s="899"/>
      <c r="N462" s="899"/>
      <c r="O462" s="899"/>
      <c r="P462" s="899"/>
      <c r="Q462" s="899"/>
      <c r="R462" s="899"/>
      <c r="S462" s="899"/>
      <c r="T462" s="899"/>
      <c r="U462" s="899"/>
      <c r="V462" s="899"/>
      <c r="W462" s="899"/>
      <c r="X462" s="899"/>
      <c r="Y462" s="899"/>
    </row>
    <row r="463" ht="18.0" customHeight="1">
      <c r="A463" s="899"/>
      <c r="B463" s="900"/>
      <c r="C463" s="899"/>
      <c r="D463" s="899"/>
      <c r="E463" s="899"/>
      <c r="F463" s="901"/>
      <c r="G463" s="901"/>
      <c r="H463" s="901"/>
      <c r="I463" s="901"/>
      <c r="J463" s="901"/>
      <c r="K463" s="901"/>
      <c r="L463" s="899"/>
      <c r="M463" s="899"/>
      <c r="N463" s="899"/>
      <c r="O463" s="899"/>
      <c r="P463" s="899"/>
      <c r="Q463" s="899"/>
      <c r="R463" s="899"/>
      <c r="S463" s="899"/>
      <c r="T463" s="899"/>
      <c r="U463" s="899"/>
      <c r="V463" s="899"/>
      <c r="W463" s="899"/>
      <c r="X463" s="899"/>
      <c r="Y463" s="899"/>
    </row>
    <row r="464" ht="18.0" customHeight="1">
      <c r="A464" s="899"/>
      <c r="B464" s="900"/>
      <c r="C464" s="899"/>
      <c r="D464" s="899"/>
      <c r="E464" s="899"/>
      <c r="F464" s="901"/>
      <c r="G464" s="901"/>
      <c r="H464" s="901"/>
      <c r="I464" s="901"/>
      <c r="J464" s="901"/>
      <c r="K464" s="901"/>
      <c r="L464" s="899"/>
      <c r="M464" s="899"/>
      <c r="N464" s="899"/>
      <c r="O464" s="899"/>
      <c r="P464" s="899"/>
      <c r="Q464" s="899"/>
      <c r="R464" s="899"/>
      <c r="S464" s="899"/>
      <c r="T464" s="899"/>
      <c r="U464" s="899"/>
      <c r="V464" s="899"/>
      <c r="W464" s="899"/>
      <c r="X464" s="899"/>
      <c r="Y464" s="899"/>
    </row>
    <row r="465" ht="18.0" customHeight="1">
      <c r="A465" s="899"/>
      <c r="B465" s="900"/>
      <c r="C465" s="899"/>
      <c r="D465" s="899"/>
      <c r="E465" s="899"/>
      <c r="F465" s="901"/>
      <c r="G465" s="901"/>
      <c r="H465" s="901"/>
      <c r="I465" s="901"/>
      <c r="J465" s="901"/>
      <c r="K465" s="901"/>
      <c r="L465" s="899"/>
      <c r="M465" s="899"/>
      <c r="N465" s="899"/>
      <c r="O465" s="899"/>
      <c r="P465" s="899"/>
      <c r="Q465" s="899"/>
      <c r="R465" s="899"/>
      <c r="S465" s="899"/>
      <c r="T465" s="899"/>
      <c r="U465" s="899"/>
      <c r="V465" s="899"/>
      <c r="W465" s="899"/>
      <c r="X465" s="899"/>
      <c r="Y465" s="899"/>
    </row>
    <row r="466" ht="18.0" customHeight="1">
      <c r="A466" s="899"/>
      <c r="B466" s="900"/>
      <c r="C466" s="899"/>
      <c r="D466" s="899"/>
      <c r="E466" s="899"/>
      <c r="F466" s="901"/>
      <c r="G466" s="901"/>
      <c r="H466" s="901"/>
      <c r="I466" s="901"/>
      <c r="J466" s="901"/>
      <c r="K466" s="901"/>
      <c r="L466" s="899"/>
      <c r="M466" s="899"/>
      <c r="N466" s="899"/>
      <c r="O466" s="899"/>
      <c r="P466" s="899"/>
      <c r="Q466" s="899"/>
      <c r="R466" s="899"/>
      <c r="S466" s="899"/>
      <c r="T466" s="899"/>
      <c r="U466" s="899"/>
      <c r="V466" s="899"/>
      <c r="W466" s="899"/>
      <c r="X466" s="899"/>
      <c r="Y466" s="899"/>
    </row>
    <row r="467" ht="18.0" customHeight="1">
      <c r="A467" s="899"/>
      <c r="B467" s="900"/>
      <c r="C467" s="899"/>
      <c r="D467" s="899"/>
      <c r="E467" s="899"/>
      <c r="F467" s="901"/>
      <c r="G467" s="901"/>
      <c r="H467" s="901"/>
      <c r="I467" s="901"/>
      <c r="J467" s="901"/>
      <c r="K467" s="901"/>
      <c r="L467" s="899"/>
      <c r="M467" s="899"/>
      <c r="N467" s="899"/>
      <c r="O467" s="899"/>
      <c r="P467" s="899"/>
      <c r="Q467" s="899"/>
      <c r="R467" s="899"/>
      <c r="S467" s="899"/>
      <c r="T467" s="899"/>
      <c r="U467" s="899"/>
      <c r="V467" s="899"/>
      <c r="W467" s="899"/>
      <c r="X467" s="899"/>
      <c r="Y467" s="899"/>
    </row>
    <row r="468" ht="18.0" customHeight="1">
      <c r="A468" s="899"/>
      <c r="B468" s="900"/>
      <c r="C468" s="899"/>
      <c r="D468" s="899"/>
      <c r="E468" s="899"/>
      <c r="F468" s="901"/>
      <c r="G468" s="901"/>
      <c r="H468" s="901"/>
      <c r="I468" s="901"/>
      <c r="J468" s="901"/>
      <c r="K468" s="901"/>
      <c r="L468" s="899"/>
      <c r="M468" s="899"/>
      <c r="N468" s="899"/>
      <c r="O468" s="899"/>
      <c r="P468" s="899"/>
      <c r="Q468" s="899"/>
      <c r="R468" s="899"/>
      <c r="S468" s="899"/>
      <c r="T468" s="899"/>
      <c r="U468" s="899"/>
      <c r="V468" s="899"/>
      <c r="W468" s="899"/>
      <c r="X468" s="899"/>
      <c r="Y468" s="899"/>
    </row>
    <row r="469" ht="18.0" customHeight="1">
      <c r="A469" s="899"/>
      <c r="B469" s="900"/>
      <c r="C469" s="899"/>
      <c r="D469" s="899"/>
      <c r="E469" s="899"/>
      <c r="F469" s="901"/>
      <c r="G469" s="901"/>
      <c r="H469" s="901"/>
      <c r="I469" s="901"/>
      <c r="J469" s="901"/>
      <c r="K469" s="901"/>
      <c r="L469" s="899"/>
      <c r="M469" s="899"/>
      <c r="N469" s="899"/>
      <c r="O469" s="899"/>
      <c r="P469" s="899"/>
      <c r="Q469" s="899"/>
      <c r="R469" s="899"/>
      <c r="S469" s="899"/>
      <c r="T469" s="899"/>
      <c r="U469" s="899"/>
      <c r="V469" s="899"/>
      <c r="W469" s="899"/>
      <c r="X469" s="899"/>
      <c r="Y469" s="899"/>
    </row>
    <row r="470" ht="18.0" customHeight="1">
      <c r="A470" s="899"/>
      <c r="B470" s="900"/>
      <c r="C470" s="899"/>
      <c r="D470" s="899"/>
      <c r="E470" s="899"/>
      <c r="F470" s="901"/>
      <c r="G470" s="901"/>
      <c r="H470" s="901"/>
      <c r="I470" s="901"/>
      <c r="J470" s="901"/>
      <c r="K470" s="901"/>
      <c r="L470" s="899"/>
      <c r="M470" s="899"/>
      <c r="N470" s="899"/>
      <c r="O470" s="899"/>
      <c r="P470" s="899"/>
      <c r="Q470" s="899"/>
      <c r="R470" s="899"/>
      <c r="S470" s="899"/>
      <c r="T470" s="899"/>
      <c r="U470" s="899"/>
      <c r="V470" s="899"/>
      <c r="W470" s="899"/>
      <c r="X470" s="899"/>
      <c r="Y470" s="899"/>
    </row>
    <row r="471" ht="18.0" customHeight="1">
      <c r="A471" s="899"/>
      <c r="B471" s="900"/>
      <c r="C471" s="899"/>
      <c r="D471" s="899"/>
      <c r="E471" s="899"/>
      <c r="F471" s="901"/>
      <c r="G471" s="901"/>
      <c r="H471" s="901"/>
      <c r="I471" s="901"/>
      <c r="J471" s="901"/>
      <c r="K471" s="901"/>
      <c r="L471" s="899"/>
      <c r="M471" s="899"/>
      <c r="N471" s="899"/>
      <c r="O471" s="899"/>
      <c r="P471" s="899"/>
      <c r="Q471" s="899"/>
      <c r="R471" s="899"/>
      <c r="S471" s="899"/>
      <c r="T471" s="899"/>
      <c r="U471" s="899"/>
      <c r="V471" s="899"/>
      <c r="W471" s="899"/>
      <c r="X471" s="899"/>
      <c r="Y471" s="899"/>
    </row>
    <row r="472" ht="18.0" customHeight="1">
      <c r="A472" s="899"/>
      <c r="B472" s="900"/>
      <c r="C472" s="899"/>
      <c r="D472" s="899"/>
      <c r="E472" s="899"/>
      <c r="F472" s="901"/>
      <c r="G472" s="901"/>
      <c r="H472" s="901"/>
      <c r="I472" s="901"/>
      <c r="J472" s="901"/>
      <c r="K472" s="901"/>
      <c r="L472" s="899"/>
      <c r="M472" s="899"/>
      <c r="N472" s="899"/>
      <c r="O472" s="899"/>
      <c r="P472" s="899"/>
      <c r="Q472" s="899"/>
      <c r="R472" s="899"/>
      <c r="S472" s="899"/>
      <c r="T472" s="899"/>
      <c r="U472" s="899"/>
      <c r="V472" s="899"/>
      <c r="W472" s="899"/>
      <c r="X472" s="899"/>
      <c r="Y472" s="899"/>
    </row>
    <row r="473" ht="18.0" customHeight="1">
      <c r="A473" s="899"/>
      <c r="B473" s="900"/>
      <c r="C473" s="899"/>
      <c r="D473" s="899"/>
      <c r="E473" s="899"/>
      <c r="F473" s="901"/>
      <c r="G473" s="901"/>
      <c r="H473" s="901"/>
      <c r="I473" s="901"/>
      <c r="J473" s="901"/>
      <c r="K473" s="901"/>
      <c r="L473" s="899"/>
      <c r="M473" s="899"/>
      <c r="N473" s="899"/>
      <c r="O473" s="899"/>
      <c r="P473" s="899"/>
      <c r="Q473" s="899"/>
      <c r="R473" s="899"/>
      <c r="S473" s="899"/>
      <c r="T473" s="899"/>
      <c r="U473" s="899"/>
      <c r="V473" s="899"/>
      <c r="W473" s="899"/>
      <c r="X473" s="899"/>
      <c r="Y473" s="899"/>
    </row>
    <row r="474" ht="18.0" customHeight="1">
      <c r="A474" s="899"/>
      <c r="B474" s="900"/>
      <c r="C474" s="899"/>
      <c r="D474" s="899"/>
      <c r="E474" s="899"/>
      <c r="F474" s="901"/>
      <c r="G474" s="901"/>
      <c r="H474" s="901"/>
      <c r="I474" s="901"/>
      <c r="J474" s="901"/>
      <c r="K474" s="901"/>
      <c r="L474" s="899"/>
      <c r="M474" s="899"/>
      <c r="N474" s="899"/>
      <c r="O474" s="899"/>
      <c r="P474" s="899"/>
      <c r="Q474" s="899"/>
      <c r="R474" s="899"/>
      <c r="S474" s="899"/>
      <c r="T474" s="899"/>
      <c r="U474" s="899"/>
      <c r="V474" s="899"/>
      <c r="W474" s="899"/>
      <c r="X474" s="899"/>
      <c r="Y474" s="899"/>
    </row>
    <row r="475" ht="18.0" customHeight="1">
      <c r="A475" s="899"/>
      <c r="B475" s="900"/>
      <c r="C475" s="899"/>
      <c r="D475" s="899"/>
      <c r="E475" s="899"/>
      <c r="F475" s="901"/>
      <c r="G475" s="901"/>
      <c r="H475" s="901"/>
      <c r="I475" s="901"/>
      <c r="J475" s="901"/>
      <c r="K475" s="901"/>
      <c r="L475" s="899"/>
      <c r="M475" s="899"/>
      <c r="N475" s="899"/>
      <c r="O475" s="899"/>
      <c r="P475" s="899"/>
      <c r="Q475" s="899"/>
      <c r="R475" s="899"/>
      <c r="S475" s="899"/>
      <c r="T475" s="899"/>
      <c r="U475" s="899"/>
      <c r="V475" s="899"/>
      <c r="W475" s="899"/>
      <c r="X475" s="899"/>
      <c r="Y475" s="899"/>
    </row>
    <row r="476" ht="18.0" customHeight="1">
      <c r="A476" s="899"/>
      <c r="B476" s="900"/>
      <c r="C476" s="899"/>
      <c r="D476" s="899"/>
      <c r="E476" s="899"/>
      <c r="F476" s="901"/>
      <c r="G476" s="901"/>
      <c r="H476" s="901"/>
      <c r="I476" s="901"/>
      <c r="J476" s="901"/>
      <c r="K476" s="901"/>
      <c r="L476" s="899"/>
      <c r="M476" s="899"/>
      <c r="N476" s="899"/>
      <c r="O476" s="899"/>
      <c r="P476" s="899"/>
      <c r="Q476" s="899"/>
      <c r="R476" s="899"/>
      <c r="S476" s="899"/>
      <c r="T476" s="899"/>
      <c r="U476" s="899"/>
      <c r="V476" s="899"/>
      <c r="W476" s="899"/>
      <c r="X476" s="899"/>
      <c r="Y476" s="899"/>
    </row>
    <row r="477" ht="18.0" customHeight="1">
      <c r="A477" s="899"/>
      <c r="B477" s="900"/>
      <c r="C477" s="899"/>
      <c r="D477" s="899"/>
      <c r="E477" s="899"/>
      <c r="F477" s="901"/>
      <c r="G477" s="901"/>
      <c r="H477" s="901"/>
      <c r="I477" s="901"/>
      <c r="J477" s="901"/>
      <c r="K477" s="901"/>
      <c r="L477" s="899"/>
      <c r="M477" s="899"/>
      <c r="N477" s="899"/>
      <c r="O477" s="899"/>
      <c r="P477" s="899"/>
      <c r="Q477" s="899"/>
      <c r="R477" s="899"/>
      <c r="S477" s="899"/>
      <c r="T477" s="899"/>
      <c r="U477" s="899"/>
      <c r="V477" s="899"/>
      <c r="W477" s="899"/>
      <c r="X477" s="899"/>
      <c r="Y477" s="899"/>
    </row>
    <row r="478" ht="18.0" customHeight="1">
      <c r="A478" s="899"/>
      <c r="B478" s="900"/>
      <c r="C478" s="899"/>
      <c r="D478" s="899"/>
      <c r="E478" s="899"/>
      <c r="F478" s="901"/>
      <c r="G478" s="901"/>
      <c r="H478" s="901"/>
      <c r="I478" s="901"/>
      <c r="J478" s="901"/>
      <c r="K478" s="901"/>
      <c r="L478" s="899"/>
      <c r="M478" s="899"/>
      <c r="N478" s="899"/>
      <c r="O478" s="899"/>
      <c r="P478" s="899"/>
      <c r="Q478" s="899"/>
      <c r="R478" s="899"/>
      <c r="S478" s="899"/>
      <c r="T478" s="899"/>
      <c r="U478" s="899"/>
      <c r="V478" s="899"/>
      <c r="W478" s="899"/>
      <c r="X478" s="899"/>
      <c r="Y478" s="899"/>
    </row>
    <row r="479" ht="18.0" customHeight="1">
      <c r="A479" s="899"/>
      <c r="B479" s="900"/>
      <c r="C479" s="899"/>
      <c r="D479" s="899"/>
      <c r="E479" s="899"/>
      <c r="F479" s="901"/>
      <c r="G479" s="901"/>
      <c r="H479" s="901"/>
      <c r="I479" s="901"/>
      <c r="J479" s="901"/>
      <c r="K479" s="901"/>
      <c r="L479" s="899"/>
      <c r="M479" s="899"/>
      <c r="N479" s="899"/>
      <c r="O479" s="899"/>
      <c r="P479" s="899"/>
      <c r="Q479" s="899"/>
      <c r="R479" s="899"/>
      <c r="S479" s="899"/>
      <c r="T479" s="899"/>
      <c r="U479" s="899"/>
      <c r="V479" s="899"/>
      <c r="W479" s="899"/>
      <c r="X479" s="899"/>
      <c r="Y479" s="899"/>
    </row>
    <row r="480" ht="18.0" customHeight="1">
      <c r="A480" s="899"/>
      <c r="B480" s="900"/>
      <c r="C480" s="899"/>
      <c r="D480" s="899"/>
      <c r="E480" s="899"/>
      <c r="F480" s="901"/>
      <c r="G480" s="901"/>
      <c r="H480" s="901"/>
      <c r="I480" s="901"/>
      <c r="J480" s="901"/>
      <c r="K480" s="901"/>
      <c r="L480" s="899"/>
      <c r="M480" s="899"/>
      <c r="N480" s="899"/>
      <c r="O480" s="899"/>
      <c r="P480" s="899"/>
      <c r="Q480" s="899"/>
      <c r="R480" s="899"/>
      <c r="S480" s="899"/>
      <c r="T480" s="899"/>
      <c r="U480" s="899"/>
      <c r="V480" s="899"/>
      <c r="W480" s="899"/>
      <c r="X480" s="899"/>
      <c r="Y480" s="899"/>
    </row>
    <row r="481" ht="18.0" customHeight="1">
      <c r="A481" s="899"/>
      <c r="B481" s="900"/>
      <c r="C481" s="899"/>
      <c r="D481" s="899"/>
      <c r="E481" s="899"/>
      <c r="F481" s="901"/>
      <c r="G481" s="901"/>
      <c r="H481" s="901"/>
      <c r="I481" s="901"/>
      <c r="J481" s="901"/>
      <c r="K481" s="901"/>
      <c r="L481" s="899"/>
      <c r="M481" s="899"/>
      <c r="N481" s="899"/>
      <c r="O481" s="899"/>
      <c r="P481" s="899"/>
      <c r="Q481" s="899"/>
      <c r="R481" s="899"/>
      <c r="S481" s="899"/>
      <c r="T481" s="899"/>
      <c r="U481" s="899"/>
      <c r="V481" s="899"/>
      <c r="W481" s="899"/>
      <c r="X481" s="899"/>
      <c r="Y481" s="899"/>
    </row>
    <row r="482" ht="18.0" customHeight="1">
      <c r="A482" s="899"/>
      <c r="B482" s="900"/>
      <c r="C482" s="899"/>
      <c r="D482" s="899"/>
      <c r="E482" s="899"/>
      <c r="F482" s="901"/>
      <c r="G482" s="901"/>
      <c r="H482" s="901"/>
      <c r="I482" s="901"/>
      <c r="J482" s="901"/>
      <c r="K482" s="901"/>
      <c r="L482" s="899"/>
      <c r="M482" s="899"/>
      <c r="N482" s="899"/>
      <c r="O482" s="899"/>
      <c r="P482" s="899"/>
      <c r="Q482" s="899"/>
      <c r="R482" s="899"/>
      <c r="S482" s="899"/>
      <c r="T482" s="899"/>
      <c r="U482" s="899"/>
      <c r="V482" s="899"/>
      <c r="W482" s="899"/>
      <c r="X482" s="899"/>
      <c r="Y482" s="899"/>
    </row>
    <row r="483" ht="18.0" customHeight="1">
      <c r="A483" s="899"/>
      <c r="B483" s="900"/>
      <c r="C483" s="899"/>
      <c r="D483" s="899"/>
      <c r="E483" s="899"/>
      <c r="F483" s="901"/>
      <c r="G483" s="901"/>
      <c r="H483" s="901"/>
      <c r="I483" s="901"/>
      <c r="J483" s="901"/>
      <c r="K483" s="901"/>
      <c r="L483" s="899"/>
      <c r="M483" s="899"/>
      <c r="N483" s="899"/>
      <c r="O483" s="899"/>
      <c r="P483" s="899"/>
      <c r="Q483" s="899"/>
      <c r="R483" s="899"/>
      <c r="S483" s="899"/>
      <c r="T483" s="899"/>
      <c r="U483" s="899"/>
      <c r="V483" s="899"/>
      <c r="W483" s="899"/>
      <c r="X483" s="899"/>
      <c r="Y483" s="899"/>
    </row>
    <row r="484" ht="18.0" customHeight="1">
      <c r="A484" s="899"/>
      <c r="B484" s="900"/>
      <c r="C484" s="899"/>
      <c r="D484" s="899"/>
      <c r="E484" s="899"/>
      <c r="F484" s="901"/>
      <c r="G484" s="901"/>
      <c r="H484" s="901"/>
      <c r="I484" s="901"/>
      <c r="J484" s="901"/>
      <c r="K484" s="901"/>
      <c r="L484" s="899"/>
      <c r="M484" s="899"/>
      <c r="N484" s="899"/>
      <c r="O484" s="899"/>
      <c r="P484" s="899"/>
      <c r="Q484" s="899"/>
      <c r="R484" s="899"/>
      <c r="S484" s="899"/>
      <c r="T484" s="899"/>
      <c r="U484" s="899"/>
      <c r="V484" s="899"/>
      <c r="W484" s="899"/>
      <c r="X484" s="899"/>
      <c r="Y484" s="899"/>
    </row>
    <row r="485" ht="18.0" customHeight="1">
      <c r="A485" s="899"/>
      <c r="B485" s="900"/>
      <c r="C485" s="899"/>
      <c r="D485" s="899"/>
      <c r="E485" s="899"/>
      <c r="F485" s="901"/>
      <c r="G485" s="901"/>
      <c r="H485" s="901"/>
      <c r="I485" s="901"/>
      <c r="J485" s="901"/>
      <c r="K485" s="901"/>
      <c r="L485" s="899"/>
      <c r="M485" s="899"/>
      <c r="N485" s="899"/>
      <c r="O485" s="899"/>
      <c r="P485" s="899"/>
      <c r="Q485" s="899"/>
      <c r="R485" s="899"/>
      <c r="S485" s="899"/>
      <c r="T485" s="899"/>
      <c r="U485" s="899"/>
      <c r="V485" s="899"/>
      <c r="W485" s="899"/>
      <c r="X485" s="899"/>
      <c r="Y485" s="899"/>
    </row>
    <row r="486" ht="18.0" customHeight="1">
      <c r="A486" s="899"/>
      <c r="B486" s="900"/>
      <c r="C486" s="899"/>
      <c r="D486" s="899"/>
      <c r="E486" s="899"/>
      <c r="F486" s="901"/>
      <c r="G486" s="901"/>
      <c r="H486" s="901"/>
      <c r="I486" s="901"/>
      <c r="J486" s="901"/>
      <c r="K486" s="901"/>
      <c r="L486" s="899"/>
      <c r="M486" s="899"/>
      <c r="N486" s="899"/>
      <c r="O486" s="899"/>
      <c r="P486" s="899"/>
      <c r="Q486" s="899"/>
      <c r="R486" s="899"/>
      <c r="S486" s="899"/>
      <c r="T486" s="899"/>
      <c r="U486" s="899"/>
      <c r="V486" s="899"/>
      <c r="W486" s="899"/>
      <c r="X486" s="899"/>
      <c r="Y486" s="899"/>
    </row>
    <row r="487" ht="18.0" customHeight="1">
      <c r="A487" s="899"/>
      <c r="B487" s="900"/>
      <c r="C487" s="899"/>
      <c r="D487" s="899"/>
      <c r="E487" s="899"/>
      <c r="F487" s="901"/>
      <c r="G487" s="901"/>
      <c r="H487" s="901"/>
      <c r="I487" s="901"/>
      <c r="J487" s="901"/>
      <c r="K487" s="901"/>
      <c r="L487" s="899"/>
      <c r="M487" s="899"/>
      <c r="N487" s="899"/>
      <c r="O487" s="899"/>
      <c r="P487" s="899"/>
      <c r="Q487" s="899"/>
      <c r="R487" s="899"/>
      <c r="S487" s="899"/>
      <c r="T487" s="899"/>
      <c r="U487" s="899"/>
      <c r="V487" s="899"/>
      <c r="W487" s="899"/>
      <c r="X487" s="899"/>
      <c r="Y487" s="899"/>
    </row>
    <row r="488" ht="18.0" customHeight="1">
      <c r="A488" s="899"/>
      <c r="B488" s="900"/>
      <c r="C488" s="899"/>
      <c r="D488" s="899"/>
      <c r="E488" s="899"/>
      <c r="F488" s="901"/>
      <c r="G488" s="901"/>
      <c r="H488" s="901"/>
      <c r="I488" s="901"/>
      <c r="J488" s="901"/>
      <c r="K488" s="901"/>
      <c r="L488" s="899"/>
      <c r="M488" s="899"/>
      <c r="N488" s="899"/>
      <c r="O488" s="899"/>
      <c r="P488" s="899"/>
      <c r="Q488" s="899"/>
      <c r="R488" s="899"/>
      <c r="S488" s="899"/>
      <c r="T488" s="899"/>
      <c r="U488" s="899"/>
      <c r="V488" s="899"/>
      <c r="W488" s="899"/>
      <c r="X488" s="899"/>
      <c r="Y488" s="899"/>
    </row>
    <row r="489" ht="18.0" customHeight="1">
      <c r="A489" s="899"/>
      <c r="B489" s="900"/>
      <c r="C489" s="899"/>
      <c r="D489" s="899"/>
      <c r="E489" s="899"/>
      <c r="F489" s="901"/>
      <c r="G489" s="901"/>
      <c r="H489" s="901"/>
      <c r="I489" s="901"/>
      <c r="J489" s="901"/>
      <c r="K489" s="901"/>
      <c r="L489" s="899"/>
      <c r="M489" s="899"/>
      <c r="N489" s="899"/>
      <c r="O489" s="899"/>
      <c r="P489" s="899"/>
      <c r="Q489" s="899"/>
      <c r="R489" s="899"/>
      <c r="S489" s="899"/>
      <c r="T489" s="899"/>
      <c r="U489" s="899"/>
      <c r="V489" s="899"/>
      <c r="W489" s="899"/>
      <c r="X489" s="899"/>
      <c r="Y489" s="899"/>
    </row>
    <row r="490" ht="18.0" customHeight="1">
      <c r="A490" s="899"/>
      <c r="B490" s="900"/>
      <c r="C490" s="899"/>
      <c r="D490" s="899"/>
      <c r="E490" s="899"/>
      <c r="F490" s="901"/>
      <c r="G490" s="901"/>
      <c r="H490" s="901"/>
      <c r="I490" s="901"/>
      <c r="J490" s="901"/>
      <c r="K490" s="901"/>
      <c r="L490" s="899"/>
      <c r="M490" s="899"/>
      <c r="N490" s="899"/>
      <c r="O490" s="899"/>
      <c r="P490" s="899"/>
      <c r="Q490" s="899"/>
      <c r="R490" s="899"/>
      <c r="S490" s="899"/>
      <c r="T490" s="899"/>
      <c r="U490" s="899"/>
      <c r="V490" s="899"/>
      <c r="W490" s="899"/>
      <c r="X490" s="899"/>
      <c r="Y490" s="899"/>
    </row>
    <row r="491" ht="18.0" customHeight="1">
      <c r="A491" s="899"/>
      <c r="B491" s="900"/>
      <c r="C491" s="899"/>
      <c r="D491" s="899"/>
      <c r="E491" s="899"/>
      <c r="F491" s="901"/>
      <c r="G491" s="901"/>
      <c r="H491" s="901"/>
      <c r="I491" s="901"/>
      <c r="J491" s="901"/>
      <c r="K491" s="901"/>
      <c r="L491" s="899"/>
      <c r="M491" s="899"/>
      <c r="N491" s="899"/>
      <c r="O491" s="899"/>
      <c r="P491" s="899"/>
      <c r="Q491" s="899"/>
      <c r="R491" s="899"/>
      <c r="S491" s="899"/>
      <c r="T491" s="899"/>
      <c r="U491" s="899"/>
      <c r="V491" s="899"/>
      <c r="W491" s="899"/>
      <c r="X491" s="899"/>
      <c r="Y491" s="899"/>
    </row>
    <row r="492" ht="18.0" customHeight="1">
      <c r="A492" s="899"/>
      <c r="B492" s="900"/>
      <c r="C492" s="899"/>
      <c r="D492" s="899"/>
      <c r="E492" s="899"/>
      <c r="F492" s="901"/>
      <c r="G492" s="901"/>
      <c r="H492" s="901"/>
      <c r="I492" s="901"/>
      <c r="J492" s="901"/>
      <c r="K492" s="901"/>
      <c r="L492" s="899"/>
      <c r="M492" s="899"/>
      <c r="N492" s="899"/>
      <c r="O492" s="899"/>
      <c r="P492" s="899"/>
      <c r="Q492" s="899"/>
      <c r="R492" s="899"/>
      <c r="S492" s="899"/>
      <c r="T492" s="899"/>
      <c r="U492" s="899"/>
      <c r="V492" s="899"/>
      <c r="W492" s="899"/>
      <c r="X492" s="899"/>
      <c r="Y492" s="899"/>
    </row>
    <row r="493" ht="18.0" customHeight="1">
      <c r="A493" s="899"/>
      <c r="B493" s="900"/>
      <c r="C493" s="899"/>
      <c r="D493" s="899"/>
      <c r="E493" s="899"/>
      <c r="F493" s="901"/>
      <c r="G493" s="901"/>
      <c r="H493" s="901"/>
      <c r="I493" s="901"/>
      <c r="J493" s="901"/>
      <c r="K493" s="901"/>
      <c r="L493" s="899"/>
      <c r="M493" s="899"/>
      <c r="N493" s="899"/>
      <c r="O493" s="899"/>
      <c r="P493" s="899"/>
      <c r="Q493" s="899"/>
      <c r="R493" s="899"/>
      <c r="S493" s="899"/>
      <c r="T493" s="899"/>
      <c r="U493" s="899"/>
      <c r="V493" s="899"/>
      <c r="W493" s="899"/>
      <c r="X493" s="899"/>
      <c r="Y493" s="899"/>
    </row>
    <row r="494" ht="18.0" customHeight="1">
      <c r="A494" s="899"/>
      <c r="B494" s="900"/>
      <c r="C494" s="899"/>
      <c r="D494" s="899"/>
      <c r="E494" s="899"/>
      <c r="F494" s="901"/>
      <c r="G494" s="901"/>
      <c r="H494" s="901"/>
      <c r="I494" s="901"/>
      <c r="J494" s="901"/>
      <c r="K494" s="901"/>
      <c r="L494" s="899"/>
      <c r="M494" s="899"/>
      <c r="N494" s="899"/>
      <c r="O494" s="899"/>
      <c r="P494" s="899"/>
      <c r="Q494" s="899"/>
      <c r="R494" s="899"/>
      <c r="S494" s="899"/>
      <c r="T494" s="899"/>
      <c r="U494" s="899"/>
      <c r="V494" s="899"/>
      <c r="W494" s="899"/>
      <c r="X494" s="899"/>
      <c r="Y494" s="899"/>
    </row>
    <row r="495" ht="18.0" customHeight="1">
      <c r="A495" s="899"/>
      <c r="B495" s="900"/>
      <c r="C495" s="899"/>
      <c r="D495" s="899"/>
      <c r="E495" s="899"/>
      <c r="F495" s="901"/>
      <c r="G495" s="901"/>
      <c r="H495" s="901"/>
      <c r="I495" s="901"/>
      <c r="J495" s="901"/>
      <c r="K495" s="901"/>
      <c r="L495" s="899"/>
      <c r="M495" s="899"/>
      <c r="N495" s="899"/>
      <c r="O495" s="899"/>
      <c r="P495" s="899"/>
      <c r="Q495" s="899"/>
      <c r="R495" s="899"/>
      <c r="S495" s="899"/>
      <c r="T495" s="899"/>
      <c r="U495" s="899"/>
      <c r="V495" s="899"/>
      <c r="W495" s="899"/>
      <c r="X495" s="899"/>
      <c r="Y495" s="899"/>
    </row>
    <row r="496" ht="18.0" customHeight="1">
      <c r="A496" s="899"/>
      <c r="B496" s="900"/>
      <c r="C496" s="899"/>
      <c r="D496" s="899"/>
      <c r="E496" s="899"/>
      <c r="F496" s="901"/>
      <c r="G496" s="901"/>
      <c r="H496" s="901"/>
      <c r="I496" s="901"/>
      <c r="J496" s="901"/>
      <c r="K496" s="901"/>
      <c r="L496" s="899"/>
      <c r="M496" s="899"/>
      <c r="N496" s="899"/>
      <c r="O496" s="899"/>
      <c r="P496" s="899"/>
      <c r="Q496" s="899"/>
      <c r="R496" s="899"/>
      <c r="S496" s="899"/>
      <c r="T496" s="899"/>
      <c r="U496" s="899"/>
      <c r="V496" s="899"/>
      <c r="W496" s="899"/>
      <c r="X496" s="899"/>
      <c r="Y496" s="899"/>
    </row>
    <row r="497" ht="18.0" customHeight="1">
      <c r="A497" s="899"/>
      <c r="B497" s="900"/>
      <c r="C497" s="899"/>
      <c r="D497" s="899"/>
      <c r="E497" s="899"/>
      <c r="F497" s="901"/>
      <c r="G497" s="901"/>
      <c r="H497" s="901"/>
      <c r="I497" s="901"/>
      <c r="J497" s="901"/>
      <c r="K497" s="901"/>
      <c r="L497" s="899"/>
      <c r="M497" s="899"/>
      <c r="N497" s="899"/>
      <c r="O497" s="899"/>
      <c r="P497" s="899"/>
      <c r="Q497" s="899"/>
      <c r="R497" s="899"/>
      <c r="S497" s="899"/>
      <c r="T497" s="899"/>
      <c r="U497" s="899"/>
      <c r="V497" s="899"/>
      <c r="W497" s="899"/>
      <c r="X497" s="899"/>
      <c r="Y497" s="899"/>
    </row>
    <row r="498" ht="18.0" customHeight="1">
      <c r="A498" s="899"/>
      <c r="B498" s="900"/>
      <c r="C498" s="899"/>
      <c r="D498" s="899"/>
      <c r="E498" s="899"/>
      <c r="F498" s="901"/>
      <c r="G498" s="901"/>
      <c r="H498" s="901"/>
      <c r="I498" s="901"/>
      <c r="J498" s="901"/>
      <c r="K498" s="901"/>
      <c r="L498" s="899"/>
      <c r="M498" s="899"/>
      <c r="N498" s="899"/>
      <c r="O498" s="899"/>
      <c r="P498" s="899"/>
      <c r="Q498" s="899"/>
      <c r="R498" s="899"/>
      <c r="S498" s="899"/>
      <c r="T498" s="899"/>
      <c r="U498" s="899"/>
      <c r="V498" s="899"/>
      <c r="W498" s="899"/>
      <c r="X498" s="899"/>
      <c r="Y498" s="899"/>
    </row>
    <row r="499" ht="18.0" customHeight="1">
      <c r="A499" s="899"/>
      <c r="B499" s="900"/>
      <c r="C499" s="899"/>
      <c r="D499" s="899"/>
      <c r="E499" s="899"/>
      <c r="F499" s="901"/>
      <c r="G499" s="901"/>
      <c r="H499" s="901"/>
      <c r="I499" s="901"/>
      <c r="J499" s="901"/>
      <c r="K499" s="901"/>
      <c r="L499" s="899"/>
      <c r="M499" s="899"/>
      <c r="N499" s="899"/>
      <c r="O499" s="899"/>
      <c r="P499" s="899"/>
      <c r="Q499" s="899"/>
      <c r="R499" s="899"/>
      <c r="S499" s="899"/>
      <c r="T499" s="899"/>
      <c r="U499" s="899"/>
      <c r="V499" s="899"/>
      <c r="W499" s="899"/>
      <c r="X499" s="899"/>
      <c r="Y499" s="899"/>
    </row>
    <row r="500" ht="18.0" customHeight="1">
      <c r="A500" s="899"/>
      <c r="B500" s="900"/>
      <c r="C500" s="899"/>
      <c r="D500" s="899"/>
      <c r="E500" s="899"/>
      <c r="F500" s="901"/>
      <c r="G500" s="901"/>
      <c r="H500" s="901"/>
      <c r="I500" s="901"/>
      <c r="J500" s="901"/>
      <c r="K500" s="901"/>
      <c r="L500" s="899"/>
      <c r="M500" s="899"/>
      <c r="N500" s="899"/>
      <c r="O500" s="899"/>
      <c r="P500" s="899"/>
      <c r="Q500" s="899"/>
      <c r="R500" s="899"/>
      <c r="S500" s="899"/>
      <c r="T500" s="899"/>
      <c r="U500" s="899"/>
      <c r="V500" s="899"/>
      <c r="W500" s="899"/>
      <c r="X500" s="899"/>
      <c r="Y500" s="899"/>
    </row>
    <row r="501" ht="18.0" customHeight="1">
      <c r="A501" s="899"/>
      <c r="B501" s="900"/>
      <c r="C501" s="899"/>
      <c r="D501" s="899"/>
      <c r="E501" s="899"/>
      <c r="F501" s="901"/>
      <c r="G501" s="901"/>
      <c r="H501" s="901"/>
      <c r="I501" s="901"/>
      <c r="J501" s="901"/>
      <c r="K501" s="901"/>
      <c r="L501" s="899"/>
      <c r="M501" s="899"/>
      <c r="N501" s="899"/>
      <c r="O501" s="899"/>
      <c r="P501" s="899"/>
      <c r="Q501" s="899"/>
      <c r="R501" s="899"/>
      <c r="S501" s="899"/>
      <c r="T501" s="899"/>
      <c r="U501" s="899"/>
      <c r="V501" s="899"/>
      <c r="W501" s="899"/>
      <c r="X501" s="899"/>
      <c r="Y501" s="899"/>
    </row>
    <row r="502" ht="18.0" customHeight="1">
      <c r="A502" s="899"/>
      <c r="B502" s="900"/>
      <c r="C502" s="899"/>
      <c r="D502" s="899"/>
      <c r="E502" s="899"/>
      <c r="F502" s="901"/>
      <c r="G502" s="901"/>
      <c r="H502" s="901"/>
      <c r="I502" s="901"/>
      <c r="J502" s="901"/>
      <c r="K502" s="901"/>
      <c r="L502" s="899"/>
      <c r="M502" s="899"/>
      <c r="N502" s="899"/>
      <c r="O502" s="899"/>
      <c r="P502" s="899"/>
      <c r="Q502" s="899"/>
      <c r="R502" s="899"/>
      <c r="S502" s="899"/>
      <c r="T502" s="899"/>
      <c r="U502" s="899"/>
      <c r="V502" s="899"/>
      <c r="W502" s="899"/>
      <c r="X502" s="899"/>
      <c r="Y502" s="899"/>
    </row>
    <row r="503" ht="18.0" customHeight="1">
      <c r="A503" s="899"/>
      <c r="B503" s="900"/>
      <c r="C503" s="899"/>
      <c r="D503" s="899"/>
      <c r="E503" s="899"/>
      <c r="F503" s="901"/>
      <c r="G503" s="901"/>
      <c r="H503" s="901"/>
      <c r="I503" s="901"/>
      <c r="J503" s="901"/>
      <c r="K503" s="901"/>
      <c r="L503" s="899"/>
      <c r="M503" s="899"/>
      <c r="N503" s="899"/>
      <c r="O503" s="899"/>
      <c r="P503" s="899"/>
      <c r="Q503" s="899"/>
      <c r="R503" s="899"/>
      <c r="S503" s="899"/>
      <c r="T503" s="899"/>
      <c r="U503" s="899"/>
      <c r="V503" s="899"/>
      <c r="W503" s="899"/>
      <c r="X503" s="899"/>
      <c r="Y503" s="899"/>
    </row>
    <row r="504" ht="18.0" customHeight="1">
      <c r="A504" s="899"/>
      <c r="B504" s="900"/>
      <c r="C504" s="899"/>
      <c r="D504" s="899"/>
      <c r="E504" s="899"/>
      <c r="F504" s="901"/>
      <c r="G504" s="901"/>
      <c r="H504" s="901"/>
      <c r="I504" s="901"/>
      <c r="J504" s="901"/>
      <c r="K504" s="901"/>
      <c r="L504" s="899"/>
      <c r="M504" s="899"/>
      <c r="N504" s="899"/>
      <c r="O504" s="899"/>
      <c r="P504" s="899"/>
      <c r="Q504" s="899"/>
      <c r="R504" s="899"/>
      <c r="S504" s="899"/>
      <c r="T504" s="899"/>
      <c r="U504" s="899"/>
      <c r="V504" s="899"/>
      <c r="W504" s="899"/>
      <c r="X504" s="899"/>
      <c r="Y504" s="899"/>
    </row>
    <row r="505" ht="18.0" customHeight="1">
      <c r="A505" s="899"/>
      <c r="B505" s="900"/>
      <c r="C505" s="899"/>
      <c r="D505" s="899"/>
      <c r="E505" s="899"/>
      <c r="F505" s="901"/>
      <c r="G505" s="901"/>
      <c r="H505" s="901"/>
      <c r="I505" s="901"/>
      <c r="J505" s="901"/>
      <c r="K505" s="901"/>
      <c r="L505" s="899"/>
      <c r="M505" s="899"/>
      <c r="N505" s="899"/>
      <c r="O505" s="899"/>
      <c r="P505" s="899"/>
      <c r="Q505" s="899"/>
      <c r="R505" s="899"/>
      <c r="S505" s="899"/>
      <c r="T505" s="899"/>
      <c r="U505" s="899"/>
      <c r="V505" s="899"/>
      <c r="W505" s="899"/>
      <c r="X505" s="899"/>
      <c r="Y505" s="899"/>
    </row>
    <row r="506" ht="18.0" customHeight="1">
      <c r="A506" s="899"/>
      <c r="B506" s="900"/>
      <c r="C506" s="899"/>
      <c r="D506" s="899"/>
      <c r="E506" s="899"/>
      <c r="F506" s="901"/>
      <c r="G506" s="901"/>
      <c r="H506" s="901"/>
      <c r="I506" s="901"/>
      <c r="J506" s="901"/>
      <c r="K506" s="901"/>
      <c r="L506" s="899"/>
      <c r="M506" s="899"/>
      <c r="N506" s="899"/>
      <c r="O506" s="899"/>
      <c r="P506" s="899"/>
      <c r="Q506" s="899"/>
      <c r="R506" s="899"/>
      <c r="S506" s="899"/>
      <c r="T506" s="899"/>
      <c r="U506" s="899"/>
      <c r="V506" s="899"/>
      <c r="W506" s="899"/>
      <c r="X506" s="899"/>
      <c r="Y506" s="899"/>
    </row>
    <row r="507" ht="18.0" customHeight="1">
      <c r="A507" s="899"/>
      <c r="B507" s="900"/>
      <c r="C507" s="899"/>
      <c r="D507" s="899"/>
      <c r="E507" s="899"/>
      <c r="F507" s="901"/>
      <c r="G507" s="901"/>
      <c r="H507" s="901"/>
      <c r="I507" s="901"/>
      <c r="J507" s="901"/>
      <c r="K507" s="901"/>
      <c r="L507" s="899"/>
      <c r="M507" s="899"/>
      <c r="N507" s="899"/>
      <c r="O507" s="899"/>
      <c r="P507" s="899"/>
      <c r="Q507" s="899"/>
      <c r="R507" s="899"/>
      <c r="S507" s="899"/>
      <c r="T507" s="899"/>
      <c r="U507" s="899"/>
      <c r="V507" s="899"/>
      <c r="W507" s="899"/>
      <c r="X507" s="899"/>
      <c r="Y507" s="899"/>
    </row>
    <row r="508" ht="18.0" customHeight="1">
      <c r="A508" s="899"/>
      <c r="B508" s="900"/>
      <c r="C508" s="899"/>
      <c r="D508" s="899"/>
      <c r="E508" s="899"/>
      <c r="F508" s="901"/>
      <c r="G508" s="901"/>
      <c r="H508" s="901"/>
      <c r="I508" s="901"/>
      <c r="J508" s="901"/>
      <c r="K508" s="901"/>
      <c r="L508" s="899"/>
      <c r="M508" s="899"/>
      <c r="N508" s="899"/>
      <c r="O508" s="899"/>
      <c r="P508" s="899"/>
      <c r="Q508" s="899"/>
      <c r="R508" s="899"/>
      <c r="S508" s="899"/>
      <c r="T508" s="899"/>
      <c r="U508" s="899"/>
      <c r="V508" s="899"/>
      <c r="W508" s="899"/>
      <c r="X508" s="899"/>
      <c r="Y508" s="899"/>
    </row>
    <row r="509" ht="18.0" customHeight="1">
      <c r="A509" s="899"/>
      <c r="B509" s="900"/>
      <c r="C509" s="899"/>
      <c r="D509" s="899"/>
      <c r="E509" s="899"/>
      <c r="F509" s="901"/>
      <c r="G509" s="901"/>
      <c r="H509" s="901"/>
      <c r="I509" s="901"/>
      <c r="J509" s="901"/>
      <c r="K509" s="901"/>
      <c r="L509" s="899"/>
      <c r="M509" s="899"/>
      <c r="N509" s="899"/>
      <c r="O509" s="899"/>
      <c r="P509" s="899"/>
      <c r="Q509" s="899"/>
      <c r="R509" s="899"/>
      <c r="S509" s="899"/>
      <c r="T509" s="899"/>
      <c r="U509" s="899"/>
      <c r="V509" s="899"/>
      <c r="W509" s="899"/>
      <c r="X509" s="899"/>
      <c r="Y509" s="899"/>
    </row>
    <row r="510" ht="18.0" customHeight="1">
      <c r="A510" s="899"/>
      <c r="B510" s="900"/>
      <c r="C510" s="899"/>
      <c r="D510" s="899"/>
      <c r="E510" s="899"/>
      <c r="F510" s="901"/>
      <c r="G510" s="901"/>
      <c r="H510" s="901"/>
      <c r="I510" s="901"/>
      <c r="J510" s="901"/>
      <c r="K510" s="901"/>
      <c r="L510" s="899"/>
      <c r="M510" s="899"/>
      <c r="N510" s="899"/>
      <c r="O510" s="899"/>
      <c r="P510" s="899"/>
      <c r="Q510" s="899"/>
      <c r="R510" s="899"/>
      <c r="S510" s="899"/>
      <c r="T510" s="899"/>
      <c r="U510" s="899"/>
      <c r="V510" s="899"/>
      <c r="W510" s="899"/>
      <c r="X510" s="899"/>
      <c r="Y510" s="899"/>
    </row>
    <row r="511" ht="18.0" customHeight="1">
      <c r="A511" s="899"/>
      <c r="B511" s="900"/>
      <c r="C511" s="899"/>
      <c r="D511" s="899"/>
      <c r="E511" s="899"/>
      <c r="F511" s="901"/>
      <c r="G511" s="901"/>
      <c r="H511" s="901"/>
      <c r="I511" s="901"/>
      <c r="J511" s="901"/>
      <c r="K511" s="901"/>
      <c r="L511" s="899"/>
      <c r="M511" s="899"/>
      <c r="N511" s="899"/>
      <c r="O511" s="899"/>
      <c r="P511" s="899"/>
      <c r="Q511" s="899"/>
      <c r="R511" s="899"/>
      <c r="S511" s="899"/>
      <c r="T511" s="899"/>
      <c r="U511" s="899"/>
      <c r="V511" s="899"/>
      <c r="W511" s="899"/>
      <c r="X511" s="899"/>
      <c r="Y511" s="899"/>
    </row>
    <row r="512" ht="18.0" customHeight="1">
      <c r="A512" s="899"/>
      <c r="B512" s="900"/>
      <c r="C512" s="899"/>
      <c r="D512" s="899"/>
      <c r="E512" s="899"/>
      <c r="F512" s="901"/>
      <c r="G512" s="901"/>
      <c r="H512" s="901"/>
      <c r="I512" s="901"/>
      <c r="J512" s="901"/>
      <c r="K512" s="901"/>
      <c r="L512" s="899"/>
      <c r="M512" s="899"/>
      <c r="N512" s="899"/>
      <c r="O512" s="899"/>
      <c r="P512" s="899"/>
      <c r="Q512" s="899"/>
      <c r="R512" s="899"/>
      <c r="S512" s="899"/>
      <c r="T512" s="899"/>
      <c r="U512" s="899"/>
      <c r="V512" s="899"/>
      <c r="W512" s="899"/>
      <c r="X512" s="899"/>
      <c r="Y512" s="899"/>
    </row>
    <row r="513" ht="18.0" customHeight="1">
      <c r="A513" s="899"/>
      <c r="B513" s="900"/>
      <c r="C513" s="899"/>
      <c r="D513" s="899"/>
      <c r="E513" s="899"/>
      <c r="F513" s="901"/>
      <c r="G513" s="901"/>
      <c r="H513" s="901"/>
      <c r="I513" s="901"/>
      <c r="J513" s="901"/>
      <c r="K513" s="901"/>
      <c r="L513" s="899"/>
      <c r="M513" s="899"/>
      <c r="N513" s="899"/>
      <c r="O513" s="899"/>
      <c r="P513" s="899"/>
      <c r="Q513" s="899"/>
      <c r="R513" s="899"/>
      <c r="S513" s="899"/>
      <c r="T513" s="899"/>
      <c r="U513" s="899"/>
      <c r="V513" s="899"/>
      <c r="W513" s="899"/>
      <c r="X513" s="899"/>
      <c r="Y513" s="899"/>
    </row>
    <row r="514" ht="18.0" customHeight="1">
      <c r="A514" s="899"/>
      <c r="B514" s="900"/>
      <c r="C514" s="899"/>
      <c r="D514" s="899"/>
      <c r="E514" s="899"/>
      <c r="F514" s="901"/>
      <c r="G514" s="901"/>
      <c r="H514" s="901"/>
      <c r="I514" s="901"/>
      <c r="J514" s="901"/>
      <c r="K514" s="901"/>
      <c r="L514" s="899"/>
      <c r="M514" s="899"/>
      <c r="N514" s="899"/>
      <c r="O514" s="899"/>
      <c r="P514" s="899"/>
      <c r="Q514" s="899"/>
      <c r="R514" s="899"/>
      <c r="S514" s="899"/>
      <c r="T514" s="899"/>
      <c r="U514" s="899"/>
      <c r="V514" s="899"/>
      <c r="W514" s="899"/>
      <c r="X514" s="899"/>
      <c r="Y514" s="899"/>
    </row>
    <row r="515" ht="18.0" customHeight="1">
      <c r="A515" s="899"/>
      <c r="B515" s="900"/>
      <c r="C515" s="899"/>
      <c r="D515" s="899"/>
      <c r="E515" s="899"/>
      <c r="F515" s="901"/>
      <c r="G515" s="901"/>
      <c r="H515" s="901"/>
      <c r="I515" s="901"/>
      <c r="J515" s="901"/>
      <c r="K515" s="901"/>
      <c r="L515" s="899"/>
      <c r="M515" s="899"/>
      <c r="N515" s="899"/>
      <c r="O515" s="899"/>
      <c r="P515" s="899"/>
      <c r="Q515" s="899"/>
      <c r="R515" s="899"/>
      <c r="S515" s="899"/>
      <c r="T515" s="899"/>
      <c r="U515" s="899"/>
      <c r="V515" s="899"/>
      <c r="W515" s="899"/>
      <c r="X515" s="899"/>
      <c r="Y515" s="899"/>
    </row>
    <row r="516" ht="18.0" customHeight="1">
      <c r="A516" s="899"/>
      <c r="B516" s="900"/>
      <c r="C516" s="899"/>
      <c r="D516" s="899"/>
      <c r="E516" s="899"/>
      <c r="F516" s="901"/>
      <c r="G516" s="901"/>
      <c r="H516" s="901"/>
      <c r="I516" s="901"/>
      <c r="J516" s="901"/>
      <c r="K516" s="901"/>
      <c r="L516" s="899"/>
      <c r="M516" s="899"/>
      <c r="N516" s="899"/>
      <c r="O516" s="899"/>
      <c r="P516" s="899"/>
      <c r="Q516" s="899"/>
      <c r="R516" s="899"/>
      <c r="S516" s="899"/>
      <c r="T516" s="899"/>
      <c r="U516" s="899"/>
      <c r="V516" s="899"/>
      <c r="W516" s="899"/>
      <c r="X516" s="899"/>
      <c r="Y516" s="899"/>
    </row>
    <row r="517" ht="18.0" customHeight="1">
      <c r="A517" s="899"/>
      <c r="B517" s="900"/>
      <c r="C517" s="899"/>
      <c r="D517" s="899"/>
      <c r="E517" s="899"/>
      <c r="F517" s="901"/>
      <c r="G517" s="901"/>
      <c r="H517" s="901"/>
      <c r="I517" s="901"/>
      <c r="J517" s="901"/>
      <c r="K517" s="901"/>
      <c r="L517" s="899"/>
      <c r="M517" s="899"/>
      <c r="N517" s="899"/>
      <c r="O517" s="899"/>
      <c r="P517" s="899"/>
      <c r="Q517" s="899"/>
      <c r="R517" s="899"/>
      <c r="S517" s="899"/>
      <c r="T517" s="899"/>
      <c r="U517" s="899"/>
      <c r="V517" s="899"/>
      <c r="W517" s="899"/>
      <c r="X517" s="899"/>
      <c r="Y517" s="899"/>
    </row>
    <row r="518" ht="18.0" customHeight="1">
      <c r="A518" s="899"/>
      <c r="B518" s="900"/>
      <c r="C518" s="899"/>
      <c r="D518" s="899"/>
      <c r="E518" s="899"/>
      <c r="F518" s="901"/>
      <c r="G518" s="901"/>
      <c r="H518" s="901"/>
      <c r="I518" s="901"/>
      <c r="J518" s="901"/>
      <c r="K518" s="901"/>
      <c r="L518" s="899"/>
      <c r="M518" s="899"/>
      <c r="N518" s="899"/>
      <c r="O518" s="899"/>
      <c r="P518" s="899"/>
      <c r="Q518" s="899"/>
      <c r="R518" s="899"/>
      <c r="S518" s="899"/>
      <c r="T518" s="899"/>
      <c r="U518" s="899"/>
      <c r="V518" s="899"/>
      <c r="W518" s="899"/>
      <c r="X518" s="899"/>
      <c r="Y518" s="899"/>
    </row>
    <row r="519" ht="18.0" customHeight="1">
      <c r="A519" s="899"/>
      <c r="B519" s="900"/>
      <c r="C519" s="899"/>
      <c r="D519" s="899"/>
      <c r="E519" s="899"/>
      <c r="F519" s="901"/>
      <c r="G519" s="901"/>
      <c r="H519" s="901"/>
      <c r="I519" s="901"/>
      <c r="J519" s="901"/>
      <c r="K519" s="901"/>
      <c r="L519" s="899"/>
      <c r="M519" s="899"/>
      <c r="N519" s="899"/>
      <c r="O519" s="899"/>
      <c r="P519" s="899"/>
      <c r="Q519" s="899"/>
      <c r="R519" s="899"/>
      <c r="S519" s="899"/>
      <c r="T519" s="899"/>
      <c r="U519" s="899"/>
      <c r="V519" s="899"/>
      <c r="W519" s="899"/>
      <c r="X519" s="899"/>
      <c r="Y519" s="899"/>
    </row>
    <row r="520" ht="18.0" customHeight="1">
      <c r="A520" s="899"/>
      <c r="B520" s="900"/>
      <c r="C520" s="899"/>
      <c r="D520" s="899"/>
      <c r="E520" s="899"/>
      <c r="F520" s="901"/>
      <c r="G520" s="901"/>
      <c r="H520" s="901"/>
      <c r="I520" s="901"/>
      <c r="J520" s="901"/>
      <c r="K520" s="901"/>
      <c r="L520" s="899"/>
      <c r="M520" s="899"/>
      <c r="N520" s="899"/>
      <c r="O520" s="899"/>
      <c r="P520" s="899"/>
      <c r="Q520" s="899"/>
      <c r="R520" s="899"/>
      <c r="S520" s="899"/>
      <c r="T520" s="899"/>
      <c r="U520" s="899"/>
      <c r="V520" s="899"/>
      <c r="W520" s="899"/>
      <c r="X520" s="899"/>
      <c r="Y520" s="899"/>
    </row>
    <row r="521" ht="18.0" customHeight="1">
      <c r="A521" s="899"/>
      <c r="B521" s="900"/>
      <c r="C521" s="899"/>
      <c r="D521" s="899"/>
      <c r="E521" s="899"/>
      <c r="F521" s="901"/>
      <c r="G521" s="901"/>
      <c r="H521" s="901"/>
      <c r="I521" s="901"/>
      <c r="J521" s="901"/>
      <c r="K521" s="901"/>
      <c r="L521" s="899"/>
      <c r="M521" s="899"/>
      <c r="N521" s="899"/>
      <c r="O521" s="899"/>
      <c r="P521" s="899"/>
      <c r="Q521" s="899"/>
      <c r="R521" s="899"/>
      <c r="S521" s="899"/>
      <c r="T521" s="899"/>
      <c r="U521" s="899"/>
      <c r="V521" s="899"/>
      <c r="W521" s="899"/>
      <c r="X521" s="899"/>
      <c r="Y521" s="899"/>
    </row>
    <row r="522" ht="18.0" customHeight="1">
      <c r="A522" s="899"/>
      <c r="B522" s="900"/>
      <c r="C522" s="899"/>
      <c r="D522" s="899"/>
      <c r="E522" s="899"/>
      <c r="F522" s="901"/>
      <c r="G522" s="901"/>
      <c r="H522" s="901"/>
      <c r="I522" s="901"/>
      <c r="J522" s="901"/>
      <c r="K522" s="901"/>
      <c r="L522" s="899"/>
      <c r="M522" s="899"/>
      <c r="N522" s="899"/>
      <c r="O522" s="899"/>
      <c r="P522" s="899"/>
      <c r="Q522" s="899"/>
      <c r="R522" s="899"/>
      <c r="S522" s="899"/>
      <c r="T522" s="899"/>
      <c r="U522" s="899"/>
      <c r="V522" s="899"/>
      <c r="W522" s="899"/>
      <c r="X522" s="899"/>
      <c r="Y522" s="899"/>
    </row>
    <row r="523" ht="18.0" customHeight="1">
      <c r="A523" s="899"/>
      <c r="B523" s="900"/>
      <c r="C523" s="899"/>
      <c r="D523" s="899"/>
      <c r="E523" s="899"/>
      <c r="F523" s="901"/>
      <c r="G523" s="901"/>
      <c r="H523" s="901"/>
      <c r="I523" s="901"/>
      <c r="J523" s="901"/>
      <c r="K523" s="901"/>
      <c r="L523" s="899"/>
      <c r="M523" s="899"/>
      <c r="N523" s="899"/>
      <c r="O523" s="899"/>
      <c r="P523" s="899"/>
      <c r="Q523" s="899"/>
      <c r="R523" s="899"/>
      <c r="S523" s="899"/>
      <c r="T523" s="899"/>
      <c r="U523" s="899"/>
      <c r="V523" s="899"/>
      <c r="W523" s="899"/>
      <c r="X523" s="899"/>
      <c r="Y523" s="899"/>
    </row>
    <row r="524" ht="18.0" customHeight="1">
      <c r="A524" s="899"/>
      <c r="B524" s="900"/>
      <c r="C524" s="899"/>
      <c r="D524" s="899"/>
      <c r="E524" s="899"/>
      <c r="F524" s="901"/>
      <c r="G524" s="901"/>
      <c r="H524" s="901"/>
      <c r="I524" s="901"/>
      <c r="J524" s="901"/>
      <c r="K524" s="901"/>
      <c r="L524" s="899"/>
      <c r="M524" s="899"/>
      <c r="N524" s="899"/>
      <c r="O524" s="899"/>
      <c r="P524" s="899"/>
      <c r="Q524" s="899"/>
      <c r="R524" s="899"/>
      <c r="S524" s="899"/>
      <c r="T524" s="899"/>
      <c r="U524" s="899"/>
      <c r="V524" s="899"/>
      <c r="W524" s="899"/>
      <c r="X524" s="899"/>
      <c r="Y524" s="899"/>
    </row>
    <row r="525" ht="18.0" customHeight="1">
      <c r="A525" s="899"/>
      <c r="B525" s="900"/>
      <c r="C525" s="899"/>
      <c r="D525" s="899"/>
      <c r="E525" s="899"/>
      <c r="F525" s="901"/>
      <c r="G525" s="901"/>
      <c r="H525" s="901"/>
      <c r="I525" s="901"/>
      <c r="J525" s="901"/>
      <c r="K525" s="901"/>
      <c r="L525" s="899"/>
      <c r="M525" s="899"/>
      <c r="N525" s="899"/>
      <c r="O525" s="899"/>
      <c r="P525" s="899"/>
      <c r="Q525" s="899"/>
      <c r="R525" s="899"/>
      <c r="S525" s="899"/>
      <c r="T525" s="899"/>
      <c r="U525" s="899"/>
      <c r="V525" s="899"/>
      <c r="W525" s="899"/>
      <c r="X525" s="899"/>
      <c r="Y525" s="899"/>
    </row>
    <row r="526" ht="18.0" customHeight="1">
      <c r="A526" s="899"/>
      <c r="B526" s="900"/>
      <c r="C526" s="899"/>
      <c r="D526" s="899"/>
      <c r="E526" s="899"/>
      <c r="F526" s="901"/>
      <c r="G526" s="901"/>
      <c r="H526" s="901"/>
      <c r="I526" s="901"/>
      <c r="J526" s="901"/>
      <c r="K526" s="901"/>
      <c r="L526" s="899"/>
      <c r="M526" s="899"/>
      <c r="N526" s="899"/>
      <c r="O526" s="899"/>
      <c r="P526" s="899"/>
      <c r="Q526" s="899"/>
      <c r="R526" s="899"/>
      <c r="S526" s="899"/>
      <c r="T526" s="899"/>
      <c r="U526" s="899"/>
      <c r="V526" s="899"/>
      <c r="W526" s="899"/>
      <c r="X526" s="899"/>
      <c r="Y526" s="899"/>
    </row>
    <row r="527" ht="18.0" customHeight="1">
      <c r="A527" s="899"/>
      <c r="B527" s="900"/>
      <c r="C527" s="899"/>
      <c r="D527" s="899"/>
      <c r="E527" s="899"/>
      <c r="F527" s="901"/>
      <c r="G527" s="901"/>
      <c r="H527" s="901"/>
      <c r="I527" s="901"/>
      <c r="J527" s="901"/>
      <c r="K527" s="901"/>
      <c r="L527" s="899"/>
      <c r="M527" s="899"/>
      <c r="N527" s="899"/>
      <c r="O527" s="899"/>
      <c r="P527" s="899"/>
      <c r="Q527" s="899"/>
      <c r="R527" s="899"/>
      <c r="S527" s="899"/>
      <c r="T527" s="899"/>
      <c r="U527" s="899"/>
      <c r="V527" s="899"/>
      <c r="W527" s="899"/>
      <c r="X527" s="899"/>
      <c r="Y527" s="899"/>
    </row>
    <row r="528" ht="18.0" customHeight="1">
      <c r="A528" s="899"/>
      <c r="B528" s="900"/>
      <c r="C528" s="899"/>
      <c r="D528" s="899"/>
      <c r="E528" s="899"/>
      <c r="F528" s="901"/>
      <c r="G528" s="901"/>
      <c r="H528" s="901"/>
      <c r="I528" s="901"/>
      <c r="J528" s="901"/>
      <c r="K528" s="901"/>
      <c r="L528" s="899"/>
      <c r="M528" s="899"/>
      <c r="N528" s="899"/>
      <c r="O528" s="899"/>
      <c r="P528" s="899"/>
      <c r="Q528" s="899"/>
      <c r="R528" s="899"/>
      <c r="S528" s="899"/>
      <c r="T528" s="899"/>
      <c r="U528" s="899"/>
      <c r="V528" s="899"/>
      <c r="W528" s="899"/>
      <c r="X528" s="899"/>
      <c r="Y528" s="899"/>
    </row>
    <row r="529" ht="18.0" customHeight="1">
      <c r="A529" s="899"/>
      <c r="B529" s="900"/>
      <c r="C529" s="899"/>
      <c r="D529" s="899"/>
      <c r="E529" s="899"/>
      <c r="F529" s="901"/>
      <c r="G529" s="901"/>
      <c r="H529" s="901"/>
      <c r="I529" s="901"/>
      <c r="J529" s="901"/>
      <c r="K529" s="901"/>
      <c r="L529" s="899"/>
      <c r="M529" s="899"/>
      <c r="N529" s="899"/>
      <c r="O529" s="899"/>
      <c r="P529" s="899"/>
      <c r="Q529" s="899"/>
      <c r="R529" s="899"/>
      <c r="S529" s="899"/>
      <c r="T529" s="899"/>
      <c r="U529" s="899"/>
      <c r="V529" s="899"/>
      <c r="W529" s="899"/>
      <c r="X529" s="899"/>
      <c r="Y529" s="899"/>
    </row>
    <row r="530" ht="18.0" customHeight="1">
      <c r="A530" s="899"/>
      <c r="B530" s="900"/>
      <c r="C530" s="899"/>
      <c r="D530" s="899"/>
      <c r="E530" s="899"/>
      <c r="F530" s="901"/>
      <c r="G530" s="901"/>
      <c r="H530" s="901"/>
      <c r="I530" s="901"/>
      <c r="J530" s="901"/>
      <c r="K530" s="901"/>
      <c r="L530" s="899"/>
      <c r="M530" s="899"/>
      <c r="N530" s="899"/>
      <c r="O530" s="899"/>
      <c r="P530" s="899"/>
      <c r="Q530" s="899"/>
      <c r="R530" s="899"/>
      <c r="S530" s="899"/>
      <c r="T530" s="899"/>
      <c r="U530" s="899"/>
      <c r="V530" s="899"/>
      <c r="W530" s="899"/>
      <c r="X530" s="899"/>
      <c r="Y530" s="899"/>
    </row>
    <row r="531" ht="18.0" customHeight="1">
      <c r="A531" s="899"/>
      <c r="B531" s="900"/>
      <c r="C531" s="899"/>
      <c r="D531" s="899"/>
      <c r="E531" s="899"/>
      <c r="F531" s="901"/>
      <c r="G531" s="901"/>
      <c r="H531" s="901"/>
      <c r="I531" s="901"/>
      <c r="J531" s="901"/>
      <c r="K531" s="901"/>
      <c r="L531" s="899"/>
      <c r="M531" s="899"/>
      <c r="N531" s="899"/>
      <c r="O531" s="899"/>
      <c r="P531" s="899"/>
      <c r="Q531" s="899"/>
      <c r="R531" s="899"/>
      <c r="S531" s="899"/>
      <c r="T531" s="899"/>
      <c r="U531" s="899"/>
      <c r="V531" s="899"/>
      <c r="W531" s="899"/>
      <c r="X531" s="899"/>
      <c r="Y531" s="899"/>
    </row>
    <row r="532" ht="18.0" customHeight="1">
      <c r="A532" s="899"/>
      <c r="B532" s="900"/>
      <c r="C532" s="899"/>
      <c r="D532" s="899"/>
      <c r="E532" s="899"/>
      <c r="F532" s="901"/>
      <c r="G532" s="901"/>
      <c r="H532" s="901"/>
      <c r="I532" s="901"/>
      <c r="J532" s="901"/>
      <c r="K532" s="901"/>
      <c r="L532" s="899"/>
      <c r="M532" s="899"/>
      <c r="N532" s="899"/>
      <c r="O532" s="899"/>
      <c r="P532" s="899"/>
      <c r="Q532" s="899"/>
      <c r="R532" s="899"/>
      <c r="S532" s="899"/>
      <c r="T532" s="899"/>
      <c r="U532" s="899"/>
      <c r="V532" s="899"/>
      <c r="W532" s="899"/>
      <c r="X532" s="899"/>
      <c r="Y532" s="899"/>
    </row>
    <row r="533" ht="18.0" customHeight="1">
      <c r="A533" s="899"/>
      <c r="B533" s="900"/>
      <c r="C533" s="899"/>
      <c r="D533" s="899"/>
      <c r="E533" s="899"/>
      <c r="F533" s="901"/>
      <c r="G533" s="901"/>
      <c r="H533" s="901"/>
      <c r="I533" s="901"/>
      <c r="J533" s="901"/>
      <c r="K533" s="901"/>
      <c r="L533" s="899"/>
      <c r="M533" s="899"/>
      <c r="N533" s="899"/>
      <c r="O533" s="899"/>
      <c r="P533" s="899"/>
      <c r="Q533" s="899"/>
      <c r="R533" s="899"/>
      <c r="S533" s="899"/>
      <c r="T533" s="899"/>
      <c r="U533" s="899"/>
      <c r="V533" s="899"/>
      <c r="W533" s="899"/>
      <c r="X533" s="899"/>
      <c r="Y533" s="899"/>
    </row>
    <row r="534" ht="18.0" customHeight="1">
      <c r="A534" s="899"/>
      <c r="B534" s="900"/>
      <c r="C534" s="899"/>
      <c r="D534" s="899"/>
      <c r="E534" s="899"/>
      <c r="F534" s="901"/>
      <c r="G534" s="901"/>
      <c r="H534" s="901"/>
      <c r="I534" s="901"/>
      <c r="J534" s="901"/>
      <c r="K534" s="901"/>
      <c r="L534" s="899"/>
      <c r="M534" s="899"/>
      <c r="N534" s="899"/>
      <c r="O534" s="899"/>
      <c r="P534" s="899"/>
      <c r="Q534" s="899"/>
      <c r="R534" s="899"/>
      <c r="S534" s="899"/>
      <c r="T534" s="899"/>
      <c r="U534" s="899"/>
      <c r="V534" s="899"/>
      <c r="W534" s="899"/>
      <c r="X534" s="899"/>
      <c r="Y534" s="899"/>
    </row>
    <row r="535" ht="18.0" customHeight="1">
      <c r="A535" s="899"/>
      <c r="B535" s="900"/>
      <c r="C535" s="899"/>
      <c r="D535" s="899"/>
      <c r="E535" s="899"/>
      <c r="F535" s="901"/>
      <c r="G535" s="901"/>
      <c r="H535" s="901"/>
      <c r="I535" s="901"/>
      <c r="J535" s="901"/>
      <c r="K535" s="901"/>
      <c r="L535" s="899"/>
      <c r="M535" s="899"/>
      <c r="N535" s="899"/>
      <c r="O535" s="899"/>
      <c r="P535" s="899"/>
      <c r="Q535" s="899"/>
      <c r="R535" s="899"/>
      <c r="S535" s="899"/>
      <c r="T535" s="899"/>
      <c r="U535" s="899"/>
      <c r="V535" s="899"/>
      <c r="W535" s="899"/>
      <c r="X535" s="899"/>
      <c r="Y535" s="899"/>
    </row>
    <row r="536" ht="18.0" customHeight="1">
      <c r="A536" s="899"/>
      <c r="B536" s="900"/>
      <c r="C536" s="899"/>
      <c r="D536" s="899"/>
      <c r="E536" s="899"/>
      <c r="F536" s="901"/>
      <c r="G536" s="901"/>
      <c r="H536" s="901"/>
      <c r="I536" s="901"/>
      <c r="J536" s="901"/>
      <c r="K536" s="901"/>
      <c r="L536" s="899"/>
      <c r="M536" s="899"/>
      <c r="N536" s="899"/>
      <c r="O536" s="899"/>
      <c r="P536" s="899"/>
      <c r="Q536" s="899"/>
      <c r="R536" s="899"/>
      <c r="S536" s="899"/>
      <c r="T536" s="899"/>
      <c r="U536" s="899"/>
      <c r="V536" s="899"/>
      <c r="W536" s="899"/>
      <c r="X536" s="899"/>
      <c r="Y536" s="899"/>
    </row>
    <row r="537" ht="18.0" customHeight="1">
      <c r="A537" s="899"/>
      <c r="B537" s="900"/>
      <c r="C537" s="899"/>
      <c r="D537" s="899"/>
      <c r="E537" s="899"/>
      <c r="F537" s="901"/>
      <c r="G537" s="901"/>
      <c r="H537" s="901"/>
      <c r="I537" s="901"/>
      <c r="J537" s="901"/>
      <c r="K537" s="901"/>
      <c r="L537" s="899"/>
      <c r="M537" s="899"/>
      <c r="N537" s="899"/>
      <c r="O537" s="899"/>
      <c r="P537" s="899"/>
      <c r="Q537" s="899"/>
      <c r="R537" s="899"/>
      <c r="S537" s="899"/>
      <c r="T537" s="899"/>
      <c r="U537" s="899"/>
      <c r="V537" s="899"/>
      <c r="W537" s="899"/>
      <c r="X537" s="899"/>
      <c r="Y537" s="899"/>
    </row>
    <row r="538" ht="18.0" customHeight="1">
      <c r="A538" s="899"/>
      <c r="B538" s="900"/>
      <c r="C538" s="899"/>
      <c r="D538" s="899"/>
      <c r="E538" s="899"/>
      <c r="F538" s="901"/>
      <c r="G538" s="901"/>
      <c r="H538" s="901"/>
      <c r="I538" s="901"/>
      <c r="J538" s="901"/>
      <c r="K538" s="901"/>
      <c r="L538" s="899"/>
      <c r="M538" s="899"/>
      <c r="N538" s="899"/>
      <c r="O538" s="899"/>
      <c r="P538" s="899"/>
      <c r="Q538" s="899"/>
      <c r="R538" s="899"/>
      <c r="S538" s="899"/>
      <c r="T538" s="899"/>
      <c r="U538" s="899"/>
      <c r="V538" s="899"/>
      <c r="W538" s="899"/>
      <c r="X538" s="899"/>
      <c r="Y538" s="899"/>
    </row>
    <row r="539" ht="18.0" customHeight="1">
      <c r="A539" s="899"/>
      <c r="B539" s="900"/>
      <c r="C539" s="899"/>
      <c r="D539" s="899"/>
      <c r="E539" s="899"/>
      <c r="F539" s="901"/>
      <c r="G539" s="901"/>
      <c r="H539" s="901"/>
      <c r="I539" s="901"/>
      <c r="J539" s="901"/>
      <c r="K539" s="901"/>
      <c r="L539" s="899"/>
      <c r="M539" s="899"/>
      <c r="N539" s="899"/>
      <c r="O539" s="899"/>
      <c r="P539" s="899"/>
      <c r="Q539" s="899"/>
      <c r="R539" s="899"/>
      <c r="S539" s="899"/>
      <c r="T539" s="899"/>
      <c r="U539" s="899"/>
      <c r="V539" s="899"/>
      <c r="W539" s="899"/>
      <c r="X539" s="899"/>
      <c r="Y539" s="899"/>
    </row>
    <row r="540" ht="18.0" customHeight="1">
      <c r="A540" s="899"/>
      <c r="B540" s="900"/>
      <c r="C540" s="899"/>
      <c r="D540" s="899"/>
      <c r="E540" s="899"/>
      <c r="F540" s="901"/>
      <c r="G540" s="901"/>
      <c r="H540" s="901"/>
      <c r="I540" s="901"/>
      <c r="J540" s="901"/>
      <c r="K540" s="901"/>
      <c r="L540" s="899"/>
      <c r="M540" s="899"/>
      <c r="N540" s="899"/>
      <c r="O540" s="899"/>
      <c r="P540" s="899"/>
      <c r="Q540" s="899"/>
      <c r="R540" s="899"/>
      <c r="S540" s="899"/>
      <c r="T540" s="899"/>
      <c r="U540" s="899"/>
      <c r="V540" s="899"/>
      <c r="W540" s="899"/>
      <c r="X540" s="899"/>
      <c r="Y540" s="899"/>
    </row>
    <row r="541" ht="18.0" customHeight="1">
      <c r="A541" s="899"/>
      <c r="B541" s="900"/>
      <c r="C541" s="899"/>
      <c r="D541" s="899"/>
      <c r="E541" s="899"/>
      <c r="F541" s="901"/>
      <c r="G541" s="901"/>
      <c r="H541" s="901"/>
      <c r="I541" s="901"/>
      <c r="J541" s="901"/>
      <c r="K541" s="901"/>
      <c r="L541" s="899"/>
      <c r="M541" s="899"/>
      <c r="N541" s="899"/>
      <c r="O541" s="899"/>
      <c r="P541" s="899"/>
      <c r="Q541" s="899"/>
      <c r="R541" s="899"/>
      <c r="S541" s="899"/>
      <c r="T541" s="899"/>
      <c r="U541" s="899"/>
      <c r="V541" s="899"/>
      <c r="W541" s="899"/>
      <c r="X541" s="899"/>
      <c r="Y541" s="899"/>
    </row>
    <row r="542" ht="18.0" customHeight="1">
      <c r="A542" s="899"/>
      <c r="B542" s="900"/>
      <c r="C542" s="899"/>
      <c r="D542" s="899"/>
      <c r="E542" s="899"/>
      <c r="F542" s="901"/>
      <c r="G542" s="901"/>
      <c r="H542" s="901"/>
      <c r="I542" s="901"/>
      <c r="J542" s="901"/>
      <c r="K542" s="901"/>
      <c r="L542" s="899"/>
      <c r="M542" s="899"/>
      <c r="N542" s="899"/>
      <c r="O542" s="899"/>
      <c r="P542" s="899"/>
      <c r="Q542" s="899"/>
      <c r="R542" s="899"/>
      <c r="S542" s="899"/>
      <c r="T542" s="899"/>
      <c r="U542" s="899"/>
      <c r="V542" s="899"/>
      <c r="W542" s="899"/>
      <c r="X542" s="899"/>
      <c r="Y542" s="899"/>
    </row>
    <row r="543" ht="18.0" customHeight="1">
      <c r="A543" s="899"/>
      <c r="B543" s="900"/>
      <c r="C543" s="899"/>
      <c r="D543" s="899"/>
      <c r="E543" s="899"/>
      <c r="F543" s="901"/>
      <c r="G543" s="901"/>
      <c r="H543" s="901"/>
      <c r="I543" s="901"/>
      <c r="J543" s="901"/>
      <c r="K543" s="901"/>
      <c r="L543" s="899"/>
      <c r="M543" s="899"/>
      <c r="N543" s="899"/>
      <c r="O543" s="899"/>
      <c r="P543" s="899"/>
      <c r="Q543" s="899"/>
      <c r="R543" s="899"/>
      <c r="S543" s="899"/>
      <c r="T543" s="899"/>
      <c r="U543" s="899"/>
      <c r="V543" s="899"/>
      <c r="W543" s="899"/>
      <c r="X543" s="899"/>
      <c r="Y543" s="899"/>
    </row>
    <row r="544" ht="18.0" customHeight="1">
      <c r="A544" s="899"/>
      <c r="B544" s="900"/>
      <c r="C544" s="899"/>
      <c r="D544" s="899"/>
      <c r="E544" s="899"/>
      <c r="F544" s="901"/>
      <c r="G544" s="901"/>
      <c r="H544" s="901"/>
      <c r="I544" s="901"/>
      <c r="J544" s="901"/>
      <c r="K544" s="901"/>
      <c r="L544" s="899"/>
      <c r="M544" s="899"/>
      <c r="N544" s="899"/>
      <c r="O544" s="899"/>
      <c r="P544" s="899"/>
      <c r="Q544" s="899"/>
      <c r="R544" s="899"/>
      <c r="S544" s="899"/>
      <c r="T544" s="899"/>
      <c r="U544" s="899"/>
      <c r="V544" s="899"/>
      <c r="W544" s="899"/>
      <c r="X544" s="899"/>
      <c r="Y544" s="899"/>
    </row>
    <row r="545" ht="18.0" customHeight="1">
      <c r="A545" s="899"/>
      <c r="B545" s="900"/>
      <c r="C545" s="899"/>
      <c r="D545" s="899"/>
      <c r="E545" s="899"/>
      <c r="F545" s="901"/>
      <c r="G545" s="901"/>
      <c r="H545" s="901"/>
      <c r="I545" s="901"/>
      <c r="J545" s="901"/>
      <c r="K545" s="901"/>
      <c r="L545" s="899"/>
      <c r="M545" s="899"/>
      <c r="N545" s="899"/>
      <c r="O545" s="899"/>
      <c r="P545" s="899"/>
      <c r="Q545" s="899"/>
      <c r="R545" s="899"/>
      <c r="S545" s="899"/>
      <c r="T545" s="899"/>
      <c r="U545" s="899"/>
      <c r="V545" s="899"/>
      <c r="W545" s="899"/>
      <c r="X545" s="899"/>
      <c r="Y545" s="899"/>
    </row>
    <row r="546" ht="18.0" customHeight="1">
      <c r="A546" s="899"/>
      <c r="B546" s="900"/>
      <c r="C546" s="899"/>
      <c r="D546" s="899"/>
      <c r="E546" s="899"/>
      <c r="F546" s="901"/>
      <c r="G546" s="901"/>
      <c r="H546" s="901"/>
      <c r="I546" s="901"/>
      <c r="J546" s="901"/>
      <c r="K546" s="901"/>
      <c r="L546" s="899"/>
      <c r="M546" s="899"/>
      <c r="N546" s="899"/>
      <c r="O546" s="899"/>
      <c r="P546" s="899"/>
      <c r="Q546" s="899"/>
      <c r="R546" s="899"/>
      <c r="S546" s="899"/>
      <c r="T546" s="899"/>
      <c r="U546" s="899"/>
      <c r="V546" s="899"/>
      <c r="W546" s="899"/>
      <c r="X546" s="899"/>
      <c r="Y546" s="899"/>
    </row>
    <row r="547" ht="18.0" customHeight="1">
      <c r="A547" s="899"/>
      <c r="B547" s="900"/>
      <c r="C547" s="899"/>
      <c r="D547" s="899"/>
      <c r="E547" s="899"/>
      <c r="F547" s="901"/>
      <c r="G547" s="901"/>
      <c r="H547" s="901"/>
      <c r="I547" s="901"/>
      <c r="J547" s="901"/>
      <c r="K547" s="901"/>
      <c r="L547" s="899"/>
      <c r="M547" s="899"/>
      <c r="N547" s="899"/>
      <c r="O547" s="899"/>
      <c r="P547" s="899"/>
      <c r="Q547" s="899"/>
      <c r="R547" s="899"/>
      <c r="S547" s="899"/>
      <c r="T547" s="899"/>
      <c r="U547" s="899"/>
      <c r="V547" s="899"/>
      <c r="W547" s="899"/>
      <c r="X547" s="899"/>
      <c r="Y547" s="899"/>
    </row>
    <row r="548" ht="18.0" customHeight="1">
      <c r="A548" s="899"/>
      <c r="B548" s="900"/>
      <c r="C548" s="899"/>
      <c r="D548" s="899"/>
      <c r="E548" s="899"/>
      <c r="F548" s="901"/>
      <c r="G548" s="901"/>
      <c r="H548" s="901"/>
      <c r="I548" s="901"/>
      <c r="J548" s="901"/>
      <c r="K548" s="901"/>
      <c r="L548" s="899"/>
      <c r="M548" s="899"/>
      <c r="N548" s="899"/>
      <c r="O548" s="899"/>
      <c r="P548" s="899"/>
      <c r="Q548" s="899"/>
      <c r="R548" s="899"/>
      <c r="S548" s="899"/>
      <c r="T548" s="899"/>
      <c r="U548" s="899"/>
      <c r="V548" s="899"/>
      <c r="W548" s="899"/>
      <c r="X548" s="899"/>
      <c r="Y548" s="899"/>
    </row>
    <row r="549" ht="18.0" customHeight="1">
      <c r="A549" s="899"/>
      <c r="B549" s="900"/>
      <c r="C549" s="899"/>
      <c r="D549" s="899"/>
      <c r="E549" s="899"/>
      <c r="F549" s="901"/>
      <c r="G549" s="901"/>
      <c r="H549" s="901"/>
      <c r="I549" s="901"/>
      <c r="J549" s="901"/>
      <c r="K549" s="901"/>
      <c r="L549" s="899"/>
      <c r="M549" s="899"/>
      <c r="N549" s="899"/>
      <c r="O549" s="899"/>
      <c r="P549" s="899"/>
      <c r="Q549" s="899"/>
      <c r="R549" s="899"/>
      <c r="S549" s="899"/>
      <c r="T549" s="899"/>
      <c r="U549" s="899"/>
      <c r="V549" s="899"/>
      <c r="W549" s="899"/>
      <c r="X549" s="899"/>
      <c r="Y549" s="899"/>
    </row>
    <row r="550" ht="18.0" customHeight="1">
      <c r="A550" s="899"/>
      <c r="B550" s="900"/>
      <c r="C550" s="899"/>
      <c r="D550" s="899"/>
      <c r="E550" s="899"/>
      <c r="F550" s="901"/>
      <c r="G550" s="901"/>
      <c r="H550" s="901"/>
      <c r="I550" s="901"/>
      <c r="J550" s="901"/>
      <c r="K550" s="901"/>
      <c r="L550" s="899"/>
      <c r="M550" s="899"/>
      <c r="N550" s="899"/>
      <c r="O550" s="899"/>
      <c r="P550" s="899"/>
      <c r="Q550" s="899"/>
      <c r="R550" s="899"/>
      <c r="S550" s="899"/>
      <c r="T550" s="899"/>
      <c r="U550" s="899"/>
      <c r="V550" s="899"/>
      <c r="W550" s="899"/>
      <c r="X550" s="899"/>
      <c r="Y550" s="899"/>
    </row>
    <row r="551" ht="18.0" customHeight="1">
      <c r="A551" s="899"/>
      <c r="B551" s="900"/>
      <c r="C551" s="899"/>
      <c r="D551" s="899"/>
      <c r="E551" s="899"/>
      <c r="F551" s="901"/>
      <c r="G551" s="901"/>
      <c r="H551" s="901"/>
      <c r="I551" s="901"/>
      <c r="J551" s="901"/>
      <c r="K551" s="901"/>
      <c r="L551" s="899"/>
      <c r="M551" s="899"/>
      <c r="N551" s="899"/>
      <c r="O551" s="899"/>
      <c r="P551" s="899"/>
      <c r="Q551" s="899"/>
      <c r="R551" s="899"/>
      <c r="S551" s="899"/>
      <c r="T551" s="899"/>
      <c r="U551" s="899"/>
      <c r="V551" s="899"/>
      <c r="W551" s="899"/>
      <c r="X551" s="899"/>
      <c r="Y551" s="899"/>
    </row>
    <row r="552" ht="18.0" customHeight="1">
      <c r="A552" s="899"/>
      <c r="B552" s="900"/>
      <c r="C552" s="899"/>
      <c r="D552" s="899"/>
      <c r="E552" s="899"/>
      <c r="F552" s="901"/>
      <c r="G552" s="901"/>
      <c r="H552" s="901"/>
      <c r="I552" s="901"/>
      <c r="J552" s="901"/>
      <c r="K552" s="901"/>
      <c r="L552" s="899"/>
      <c r="M552" s="899"/>
      <c r="N552" s="899"/>
      <c r="O552" s="899"/>
      <c r="P552" s="899"/>
      <c r="Q552" s="899"/>
      <c r="R552" s="899"/>
      <c r="S552" s="899"/>
      <c r="T552" s="899"/>
      <c r="U552" s="899"/>
      <c r="V552" s="899"/>
      <c r="W552" s="899"/>
      <c r="X552" s="899"/>
      <c r="Y552" s="899"/>
    </row>
    <row r="553" ht="18.0" customHeight="1">
      <c r="A553" s="899"/>
      <c r="B553" s="900"/>
      <c r="C553" s="899"/>
      <c r="D553" s="899"/>
      <c r="E553" s="899"/>
      <c r="F553" s="901"/>
      <c r="G553" s="901"/>
      <c r="H553" s="901"/>
      <c r="I553" s="901"/>
      <c r="J553" s="901"/>
      <c r="K553" s="901"/>
      <c r="L553" s="899"/>
      <c r="M553" s="899"/>
      <c r="N553" s="899"/>
      <c r="O553" s="899"/>
      <c r="P553" s="899"/>
      <c r="Q553" s="899"/>
      <c r="R553" s="899"/>
      <c r="S553" s="899"/>
      <c r="T553" s="899"/>
      <c r="U553" s="899"/>
      <c r="V553" s="899"/>
      <c r="W553" s="899"/>
      <c r="X553" s="899"/>
      <c r="Y553" s="899"/>
    </row>
    <row r="554" ht="18.0" customHeight="1">
      <c r="A554" s="899"/>
      <c r="B554" s="900"/>
      <c r="C554" s="899"/>
      <c r="D554" s="899"/>
      <c r="E554" s="899"/>
      <c r="F554" s="901"/>
      <c r="G554" s="901"/>
      <c r="H554" s="901"/>
      <c r="I554" s="901"/>
      <c r="J554" s="901"/>
      <c r="K554" s="901"/>
      <c r="L554" s="899"/>
      <c r="M554" s="899"/>
      <c r="N554" s="899"/>
      <c r="O554" s="899"/>
      <c r="P554" s="899"/>
      <c r="Q554" s="899"/>
      <c r="R554" s="899"/>
      <c r="S554" s="899"/>
      <c r="T554" s="899"/>
      <c r="U554" s="899"/>
      <c r="V554" s="899"/>
      <c r="W554" s="899"/>
      <c r="X554" s="899"/>
      <c r="Y554" s="899"/>
    </row>
    <row r="555" ht="18.0" customHeight="1">
      <c r="A555" s="899"/>
      <c r="B555" s="900"/>
      <c r="C555" s="899"/>
      <c r="D555" s="899"/>
      <c r="E555" s="899"/>
      <c r="F555" s="901"/>
      <c r="G555" s="901"/>
      <c r="H555" s="901"/>
      <c r="I555" s="901"/>
      <c r="J555" s="901"/>
      <c r="K555" s="901"/>
      <c r="L555" s="899"/>
      <c r="M555" s="899"/>
      <c r="N555" s="899"/>
      <c r="O555" s="899"/>
      <c r="P555" s="899"/>
      <c r="Q555" s="899"/>
      <c r="R555" s="899"/>
      <c r="S555" s="899"/>
      <c r="T555" s="899"/>
      <c r="U555" s="899"/>
      <c r="V555" s="899"/>
      <c r="W555" s="899"/>
      <c r="X555" s="899"/>
      <c r="Y555" s="899"/>
    </row>
    <row r="556" ht="18.0" customHeight="1">
      <c r="A556" s="899"/>
      <c r="B556" s="900"/>
      <c r="C556" s="899"/>
      <c r="D556" s="899"/>
      <c r="E556" s="899"/>
      <c r="F556" s="901"/>
      <c r="G556" s="901"/>
      <c r="H556" s="901"/>
      <c r="I556" s="901"/>
      <c r="J556" s="901"/>
      <c r="K556" s="901"/>
      <c r="L556" s="899"/>
      <c r="M556" s="899"/>
      <c r="N556" s="899"/>
      <c r="O556" s="899"/>
      <c r="P556" s="899"/>
      <c r="Q556" s="899"/>
      <c r="R556" s="899"/>
      <c r="S556" s="899"/>
      <c r="T556" s="899"/>
      <c r="U556" s="899"/>
      <c r="V556" s="899"/>
      <c r="W556" s="899"/>
      <c r="X556" s="899"/>
      <c r="Y556" s="899"/>
    </row>
    <row r="557" ht="18.0" customHeight="1">
      <c r="A557" s="899"/>
      <c r="B557" s="900"/>
      <c r="C557" s="899"/>
      <c r="D557" s="899"/>
      <c r="E557" s="899"/>
      <c r="F557" s="901"/>
      <c r="G557" s="901"/>
      <c r="H557" s="901"/>
      <c r="I557" s="901"/>
      <c r="J557" s="901"/>
      <c r="K557" s="901"/>
      <c r="L557" s="899"/>
      <c r="M557" s="899"/>
      <c r="N557" s="899"/>
      <c r="O557" s="899"/>
      <c r="P557" s="899"/>
      <c r="Q557" s="899"/>
      <c r="R557" s="899"/>
      <c r="S557" s="899"/>
      <c r="T557" s="899"/>
      <c r="U557" s="899"/>
      <c r="V557" s="899"/>
      <c r="W557" s="899"/>
      <c r="X557" s="899"/>
      <c r="Y557" s="899"/>
    </row>
    <row r="558" ht="18.0" customHeight="1">
      <c r="A558" s="899"/>
      <c r="B558" s="900"/>
      <c r="C558" s="899"/>
      <c r="D558" s="899"/>
      <c r="E558" s="899"/>
      <c r="F558" s="901"/>
      <c r="G558" s="901"/>
      <c r="H558" s="901"/>
      <c r="I558" s="901"/>
      <c r="J558" s="901"/>
      <c r="K558" s="901"/>
      <c r="L558" s="899"/>
      <c r="M558" s="899"/>
      <c r="N558" s="899"/>
      <c r="O558" s="899"/>
      <c r="P558" s="899"/>
      <c r="Q558" s="899"/>
      <c r="R558" s="899"/>
      <c r="S558" s="899"/>
      <c r="T558" s="899"/>
      <c r="U558" s="899"/>
      <c r="V558" s="899"/>
      <c r="W558" s="899"/>
      <c r="X558" s="899"/>
      <c r="Y558" s="899"/>
    </row>
    <row r="559" ht="18.0" customHeight="1">
      <c r="A559" s="899"/>
      <c r="B559" s="900"/>
      <c r="C559" s="899"/>
      <c r="D559" s="899"/>
      <c r="E559" s="899"/>
      <c r="F559" s="901"/>
      <c r="G559" s="901"/>
      <c r="H559" s="901"/>
      <c r="I559" s="901"/>
      <c r="J559" s="901"/>
      <c r="K559" s="901"/>
      <c r="L559" s="899"/>
      <c r="M559" s="899"/>
      <c r="N559" s="899"/>
      <c r="O559" s="899"/>
      <c r="P559" s="899"/>
      <c r="Q559" s="899"/>
      <c r="R559" s="899"/>
      <c r="S559" s="899"/>
      <c r="T559" s="899"/>
      <c r="U559" s="899"/>
      <c r="V559" s="899"/>
      <c r="W559" s="899"/>
      <c r="X559" s="899"/>
      <c r="Y559" s="899"/>
    </row>
    <row r="560" ht="18.0" customHeight="1">
      <c r="A560" s="899"/>
      <c r="B560" s="900"/>
      <c r="C560" s="899"/>
      <c r="D560" s="899"/>
      <c r="E560" s="899"/>
      <c r="F560" s="901"/>
      <c r="G560" s="901"/>
      <c r="H560" s="901"/>
      <c r="I560" s="901"/>
      <c r="J560" s="901"/>
      <c r="K560" s="901"/>
      <c r="L560" s="899"/>
      <c r="M560" s="899"/>
      <c r="N560" s="899"/>
      <c r="O560" s="899"/>
      <c r="P560" s="899"/>
      <c r="Q560" s="899"/>
      <c r="R560" s="899"/>
      <c r="S560" s="899"/>
      <c r="T560" s="899"/>
      <c r="U560" s="899"/>
      <c r="V560" s="899"/>
      <c r="W560" s="899"/>
      <c r="X560" s="899"/>
      <c r="Y560" s="899"/>
    </row>
    <row r="561" ht="18.0" customHeight="1">
      <c r="A561" s="899"/>
      <c r="B561" s="900"/>
      <c r="C561" s="899"/>
      <c r="D561" s="899"/>
      <c r="E561" s="899"/>
      <c r="F561" s="901"/>
      <c r="G561" s="901"/>
      <c r="H561" s="901"/>
      <c r="I561" s="901"/>
      <c r="J561" s="901"/>
      <c r="K561" s="901"/>
      <c r="L561" s="899"/>
      <c r="M561" s="899"/>
      <c r="N561" s="899"/>
      <c r="O561" s="899"/>
      <c r="P561" s="899"/>
      <c r="Q561" s="899"/>
      <c r="R561" s="899"/>
      <c r="S561" s="899"/>
      <c r="T561" s="899"/>
      <c r="U561" s="899"/>
      <c r="V561" s="899"/>
      <c r="W561" s="899"/>
      <c r="X561" s="899"/>
      <c r="Y561" s="899"/>
    </row>
    <row r="562" ht="18.0" customHeight="1">
      <c r="A562" s="899"/>
      <c r="B562" s="900"/>
      <c r="C562" s="899"/>
      <c r="D562" s="899"/>
      <c r="E562" s="899"/>
      <c r="F562" s="901"/>
      <c r="G562" s="901"/>
      <c r="H562" s="901"/>
      <c r="I562" s="901"/>
      <c r="J562" s="901"/>
      <c r="K562" s="901"/>
      <c r="L562" s="899"/>
      <c r="M562" s="899"/>
      <c r="N562" s="899"/>
      <c r="O562" s="899"/>
      <c r="P562" s="899"/>
      <c r="Q562" s="899"/>
      <c r="R562" s="899"/>
      <c r="S562" s="899"/>
      <c r="T562" s="899"/>
      <c r="U562" s="899"/>
      <c r="V562" s="899"/>
      <c r="W562" s="899"/>
      <c r="X562" s="899"/>
      <c r="Y562" s="899"/>
    </row>
    <row r="563" ht="18.0" customHeight="1">
      <c r="A563" s="899"/>
      <c r="B563" s="900"/>
      <c r="C563" s="899"/>
      <c r="D563" s="899"/>
      <c r="E563" s="899"/>
      <c r="F563" s="901"/>
      <c r="G563" s="901"/>
      <c r="H563" s="901"/>
      <c r="I563" s="901"/>
      <c r="J563" s="901"/>
      <c r="K563" s="901"/>
      <c r="L563" s="899"/>
      <c r="M563" s="899"/>
      <c r="N563" s="899"/>
      <c r="O563" s="899"/>
      <c r="P563" s="899"/>
      <c r="Q563" s="899"/>
      <c r="R563" s="899"/>
      <c r="S563" s="899"/>
      <c r="T563" s="899"/>
      <c r="U563" s="899"/>
      <c r="V563" s="899"/>
      <c r="W563" s="899"/>
      <c r="X563" s="899"/>
      <c r="Y563" s="899"/>
    </row>
    <row r="564" ht="18.0" customHeight="1">
      <c r="A564" s="899"/>
      <c r="B564" s="900"/>
      <c r="C564" s="899"/>
      <c r="D564" s="899"/>
      <c r="E564" s="899"/>
      <c r="F564" s="901"/>
      <c r="G564" s="901"/>
      <c r="H564" s="901"/>
      <c r="I564" s="901"/>
      <c r="J564" s="901"/>
      <c r="K564" s="901"/>
      <c r="L564" s="899"/>
      <c r="M564" s="899"/>
      <c r="N564" s="899"/>
      <c r="O564" s="899"/>
      <c r="P564" s="899"/>
      <c r="Q564" s="899"/>
      <c r="R564" s="899"/>
      <c r="S564" s="899"/>
      <c r="T564" s="899"/>
      <c r="U564" s="899"/>
      <c r="V564" s="899"/>
      <c r="W564" s="899"/>
      <c r="X564" s="899"/>
      <c r="Y564" s="899"/>
    </row>
    <row r="565" ht="18.0" customHeight="1">
      <c r="A565" s="899"/>
      <c r="B565" s="900"/>
      <c r="C565" s="899"/>
      <c r="D565" s="899"/>
      <c r="E565" s="899"/>
      <c r="F565" s="901"/>
      <c r="G565" s="901"/>
      <c r="H565" s="901"/>
      <c r="I565" s="901"/>
      <c r="J565" s="901"/>
      <c r="K565" s="901"/>
      <c r="L565" s="899"/>
      <c r="M565" s="899"/>
      <c r="N565" s="899"/>
      <c r="O565" s="899"/>
      <c r="P565" s="899"/>
      <c r="Q565" s="899"/>
      <c r="R565" s="899"/>
      <c r="S565" s="899"/>
      <c r="T565" s="899"/>
      <c r="U565" s="899"/>
      <c r="V565" s="899"/>
      <c r="W565" s="899"/>
      <c r="X565" s="899"/>
      <c r="Y565" s="899"/>
    </row>
    <row r="566" ht="18.0" customHeight="1">
      <c r="A566" s="899"/>
      <c r="B566" s="900"/>
      <c r="C566" s="899"/>
      <c r="D566" s="899"/>
      <c r="E566" s="899"/>
      <c r="F566" s="901"/>
      <c r="G566" s="901"/>
      <c r="H566" s="901"/>
      <c r="I566" s="901"/>
      <c r="J566" s="901"/>
      <c r="K566" s="901"/>
      <c r="L566" s="899"/>
      <c r="M566" s="899"/>
      <c r="N566" s="899"/>
      <c r="O566" s="899"/>
      <c r="P566" s="899"/>
      <c r="Q566" s="899"/>
      <c r="R566" s="899"/>
      <c r="S566" s="899"/>
      <c r="T566" s="899"/>
      <c r="U566" s="899"/>
      <c r="V566" s="899"/>
      <c r="W566" s="899"/>
      <c r="X566" s="899"/>
      <c r="Y566" s="899"/>
    </row>
    <row r="567" ht="18.0" customHeight="1">
      <c r="A567" s="899"/>
      <c r="B567" s="900"/>
      <c r="C567" s="899"/>
      <c r="D567" s="899"/>
      <c r="E567" s="899"/>
      <c r="F567" s="901"/>
      <c r="G567" s="901"/>
      <c r="H567" s="901"/>
      <c r="I567" s="901"/>
      <c r="J567" s="901"/>
      <c r="K567" s="901"/>
      <c r="L567" s="899"/>
      <c r="M567" s="899"/>
      <c r="N567" s="899"/>
      <c r="O567" s="899"/>
      <c r="P567" s="899"/>
      <c r="Q567" s="899"/>
      <c r="R567" s="899"/>
      <c r="S567" s="899"/>
      <c r="T567" s="899"/>
      <c r="U567" s="899"/>
      <c r="V567" s="899"/>
      <c r="W567" s="899"/>
      <c r="X567" s="899"/>
      <c r="Y567" s="899"/>
    </row>
    <row r="568" ht="18.0" customHeight="1">
      <c r="A568" s="899"/>
      <c r="B568" s="900"/>
      <c r="C568" s="899"/>
      <c r="D568" s="899"/>
      <c r="E568" s="899"/>
      <c r="F568" s="901"/>
      <c r="G568" s="901"/>
      <c r="H568" s="901"/>
      <c r="I568" s="901"/>
      <c r="J568" s="901"/>
      <c r="K568" s="901"/>
      <c r="L568" s="899"/>
      <c r="M568" s="899"/>
      <c r="N568" s="899"/>
      <c r="O568" s="899"/>
      <c r="P568" s="899"/>
      <c r="Q568" s="899"/>
      <c r="R568" s="899"/>
      <c r="S568" s="899"/>
      <c r="T568" s="899"/>
      <c r="U568" s="899"/>
      <c r="V568" s="899"/>
      <c r="W568" s="899"/>
      <c r="X568" s="899"/>
      <c r="Y568" s="899"/>
    </row>
    <row r="569" ht="18.0" customHeight="1">
      <c r="A569" s="899"/>
      <c r="B569" s="900"/>
      <c r="C569" s="899"/>
      <c r="D569" s="899"/>
      <c r="E569" s="899"/>
      <c r="F569" s="901"/>
      <c r="G569" s="901"/>
      <c r="H569" s="901"/>
      <c r="I569" s="901"/>
      <c r="J569" s="901"/>
      <c r="K569" s="901"/>
      <c r="L569" s="899"/>
      <c r="M569" s="899"/>
      <c r="N569" s="899"/>
      <c r="O569" s="899"/>
      <c r="P569" s="899"/>
      <c r="Q569" s="899"/>
      <c r="R569" s="899"/>
      <c r="S569" s="899"/>
      <c r="T569" s="899"/>
      <c r="U569" s="899"/>
      <c r="V569" s="899"/>
      <c r="W569" s="899"/>
      <c r="X569" s="899"/>
      <c r="Y569" s="899"/>
    </row>
    <row r="570" ht="18.0" customHeight="1">
      <c r="A570" s="899"/>
      <c r="B570" s="900"/>
      <c r="C570" s="899"/>
      <c r="D570" s="899"/>
      <c r="E570" s="899"/>
      <c r="F570" s="901"/>
      <c r="G570" s="901"/>
      <c r="H570" s="901"/>
      <c r="I570" s="901"/>
      <c r="J570" s="901"/>
      <c r="K570" s="901"/>
      <c r="L570" s="899"/>
      <c r="M570" s="899"/>
      <c r="N570" s="899"/>
      <c r="O570" s="899"/>
      <c r="P570" s="899"/>
      <c r="Q570" s="899"/>
      <c r="R570" s="899"/>
      <c r="S570" s="899"/>
      <c r="T570" s="899"/>
      <c r="U570" s="899"/>
      <c r="V570" s="899"/>
      <c r="W570" s="899"/>
      <c r="X570" s="899"/>
      <c r="Y570" s="899"/>
    </row>
    <row r="571" ht="18.0" customHeight="1">
      <c r="A571" s="899"/>
      <c r="B571" s="900"/>
      <c r="C571" s="899"/>
      <c r="D571" s="899"/>
      <c r="E571" s="899"/>
      <c r="F571" s="901"/>
      <c r="G571" s="901"/>
      <c r="H571" s="901"/>
      <c r="I571" s="901"/>
      <c r="J571" s="901"/>
      <c r="K571" s="901"/>
      <c r="L571" s="899"/>
      <c r="M571" s="899"/>
      <c r="N571" s="899"/>
      <c r="O571" s="899"/>
      <c r="P571" s="899"/>
      <c r="Q571" s="899"/>
      <c r="R571" s="899"/>
      <c r="S571" s="899"/>
      <c r="T571" s="899"/>
      <c r="U571" s="899"/>
      <c r="V571" s="899"/>
      <c r="W571" s="899"/>
      <c r="X571" s="899"/>
      <c r="Y571" s="899"/>
    </row>
    <row r="572" ht="18.0" customHeight="1">
      <c r="A572" s="899"/>
      <c r="B572" s="900"/>
      <c r="C572" s="899"/>
      <c r="D572" s="899"/>
      <c r="E572" s="899"/>
      <c r="F572" s="901"/>
      <c r="G572" s="901"/>
      <c r="H572" s="901"/>
      <c r="I572" s="901"/>
      <c r="J572" s="901"/>
      <c r="K572" s="901"/>
      <c r="L572" s="899"/>
      <c r="M572" s="899"/>
      <c r="N572" s="899"/>
      <c r="O572" s="899"/>
      <c r="P572" s="899"/>
      <c r="Q572" s="899"/>
      <c r="R572" s="899"/>
      <c r="S572" s="899"/>
      <c r="T572" s="899"/>
      <c r="U572" s="899"/>
      <c r="V572" s="899"/>
      <c r="W572" s="899"/>
      <c r="X572" s="899"/>
      <c r="Y572" s="899"/>
    </row>
    <row r="573" ht="18.0" customHeight="1">
      <c r="A573" s="899"/>
      <c r="B573" s="900"/>
      <c r="C573" s="899"/>
      <c r="D573" s="899"/>
      <c r="E573" s="899"/>
      <c r="F573" s="901"/>
      <c r="G573" s="901"/>
      <c r="H573" s="901"/>
      <c r="I573" s="901"/>
      <c r="J573" s="901"/>
      <c r="K573" s="901"/>
      <c r="L573" s="899"/>
      <c r="M573" s="899"/>
      <c r="N573" s="899"/>
      <c r="O573" s="899"/>
      <c r="P573" s="899"/>
      <c r="Q573" s="899"/>
      <c r="R573" s="899"/>
      <c r="S573" s="899"/>
      <c r="T573" s="899"/>
      <c r="U573" s="899"/>
      <c r="V573" s="899"/>
      <c r="W573" s="899"/>
      <c r="X573" s="899"/>
      <c r="Y573" s="899"/>
    </row>
    <row r="574" ht="18.0" customHeight="1">
      <c r="A574" s="899"/>
      <c r="B574" s="900"/>
      <c r="C574" s="899"/>
      <c r="D574" s="899"/>
      <c r="E574" s="899"/>
      <c r="F574" s="901"/>
      <c r="G574" s="901"/>
      <c r="H574" s="901"/>
      <c r="I574" s="901"/>
      <c r="J574" s="901"/>
      <c r="K574" s="901"/>
      <c r="L574" s="899"/>
      <c r="M574" s="899"/>
      <c r="N574" s="899"/>
      <c r="O574" s="899"/>
      <c r="P574" s="899"/>
      <c r="Q574" s="899"/>
      <c r="R574" s="899"/>
      <c r="S574" s="899"/>
      <c r="T574" s="899"/>
      <c r="U574" s="899"/>
      <c r="V574" s="899"/>
      <c r="W574" s="899"/>
      <c r="X574" s="899"/>
      <c r="Y574" s="899"/>
    </row>
    <row r="575" ht="18.0" customHeight="1">
      <c r="A575" s="899"/>
      <c r="B575" s="900"/>
      <c r="C575" s="899"/>
      <c r="D575" s="899"/>
      <c r="E575" s="899"/>
      <c r="F575" s="901"/>
      <c r="G575" s="901"/>
      <c r="H575" s="901"/>
      <c r="I575" s="901"/>
      <c r="J575" s="901"/>
      <c r="K575" s="901"/>
      <c r="L575" s="899"/>
      <c r="M575" s="899"/>
      <c r="N575" s="899"/>
      <c r="O575" s="899"/>
      <c r="P575" s="899"/>
      <c r="Q575" s="899"/>
      <c r="R575" s="899"/>
      <c r="S575" s="899"/>
      <c r="T575" s="899"/>
      <c r="U575" s="899"/>
      <c r="V575" s="899"/>
      <c r="W575" s="899"/>
      <c r="X575" s="899"/>
      <c r="Y575" s="899"/>
    </row>
    <row r="576" ht="18.0" customHeight="1">
      <c r="A576" s="899"/>
      <c r="B576" s="900"/>
      <c r="C576" s="899"/>
      <c r="D576" s="899"/>
      <c r="E576" s="899"/>
      <c r="F576" s="901"/>
      <c r="G576" s="901"/>
      <c r="H576" s="901"/>
      <c r="I576" s="901"/>
      <c r="J576" s="901"/>
      <c r="K576" s="901"/>
      <c r="L576" s="899"/>
      <c r="M576" s="899"/>
      <c r="N576" s="899"/>
      <c r="O576" s="899"/>
      <c r="P576" s="899"/>
      <c r="Q576" s="899"/>
      <c r="R576" s="899"/>
      <c r="S576" s="899"/>
      <c r="T576" s="899"/>
      <c r="U576" s="899"/>
      <c r="V576" s="899"/>
      <c r="W576" s="899"/>
      <c r="X576" s="899"/>
      <c r="Y576" s="899"/>
    </row>
    <row r="577" ht="18.0" customHeight="1">
      <c r="A577" s="899"/>
      <c r="B577" s="900"/>
      <c r="C577" s="899"/>
      <c r="D577" s="899"/>
      <c r="E577" s="899"/>
      <c r="F577" s="901"/>
      <c r="G577" s="901"/>
      <c r="H577" s="901"/>
      <c r="I577" s="901"/>
      <c r="J577" s="901"/>
      <c r="K577" s="901"/>
      <c r="L577" s="899"/>
      <c r="M577" s="899"/>
      <c r="N577" s="899"/>
      <c r="O577" s="899"/>
      <c r="P577" s="899"/>
      <c r="Q577" s="899"/>
      <c r="R577" s="899"/>
      <c r="S577" s="899"/>
      <c r="T577" s="899"/>
      <c r="U577" s="899"/>
      <c r="V577" s="899"/>
      <c r="W577" s="899"/>
      <c r="X577" s="899"/>
      <c r="Y577" s="899"/>
    </row>
    <row r="578" ht="18.0" customHeight="1">
      <c r="A578" s="899"/>
      <c r="B578" s="900"/>
      <c r="C578" s="899"/>
      <c r="D578" s="899"/>
      <c r="E578" s="899"/>
      <c r="F578" s="901"/>
      <c r="G578" s="901"/>
      <c r="H578" s="901"/>
      <c r="I578" s="901"/>
      <c r="J578" s="901"/>
      <c r="K578" s="901"/>
      <c r="L578" s="899"/>
      <c r="M578" s="899"/>
      <c r="N578" s="899"/>
      <c r="O578" s="899"/>
      <c r="P578" s="899"/>
      <c r="Q578" s="899"/>
      <c r="R578" s="899"/>
      <c r="S578" s="899"/>
      <c r="T578" s="899"/>
      <c r="U578" s="899"/>
      <c r="V578" s="899"/>
      <c r="W578" s="899"/>
      <c r="X578" s="899"/>
      <c r="Y578" s="899"/>
    </row>
    <row r="579" ht="18.0" customHeight="1">
      <c r="A579" s="899"/>
      <c r="B579" s="900"/>
      <c r="C579" s="899"/>
      <c r="D579" s="899"/>
      <c r="E579" s="899"/>
      <c r="F579" s="901"/>
      <c r="G579" s="901"/>
      <c r="H579" s="901"/>
      <c r="I579" s="901"/>
      <c r="J579" s="901"/>
      <c r="K579" s="901"/>
      <c r="L579" s="899"/>
      <c r="M579" s="899"/>
      <c r="N579" s="899"/>
      <c r="O579" s="899"/>
      <c r="P579" s="899"/>
      <c r="Q579" s="899"/>
      <c r="R579" s="899"/>
      <c r="S579" s="899"/>
      <c r="T579" s="899"/>
      <c r="U579" s="899"/>
      <c r="V579" s="899"/>
      <c r="W579" s="899"/>
      <c r="X579" s="899"/>
      <c r="Y579" s="899"/>
    </row>
    <row r="580" ht="18.0" customHeight="1">
      <c r="A580" s="899"/>
      <c r="B580" s="900"/>
      <c r="C580" s="899"/>
      <c r="D580" s="899"/>
      <c r="E580" s="899"/>
      <c r="F580" s="901"/>
      <c r="G580" s="901"/>
      <c r="H580" s="901"/>
      <c r="I580" s="901"/>
      <c r="J580" s="901"/>
      <c r="K580" s="901"/>
      <c r="L580" s="899"/>
      <c r="M580" s="899"/>
      <c r="N580" s="899"/>
      <c r="O580" s="899"/>
      <c r="P580" s="899"/>
      <c r="Q580" s="899"/>
      <c r="R580" s="899"/>
      <c r="S580" s="899"/>
      <c r="T580" s="899"/>
      <c r="U580" s="899"/>
      <c r="V580" s="899"/>
      <c r="W580" s="899"/>
      <c r="X580" s="899"/>
      <c r="Y580" s="899"/>
    </row>
    <row r="581" ht="18.0" customHeight="1">
      <c r="A581" s="899"/>
      <c r="B581" s="900"/>
      <c r="C581" s="899"/>
      <c r="D581" s="899"/>
      <c r="E581" s="899"/>
      <c r="F581" s="901"/>
      <c r="G581" s="901"/>
      <c r="H581" s="901"/>
      <c r="I581" s="901"/>
      <c r="J581" s="901"/>
      <c r="K581" s="901"/>
      <c r="L581" s="899"/>
      <c r="M581" s="899"/>
      <c r="N581" s="899"/>
      <c r="O581" s="899"/>
      <c r="P581" s="899"/>
      <c r="Q581" s="899"/>
      <c r="R581" s="899"/>
      <c r="S581" s="899"/>
      <c r="T581" s="899"/>
      <c r="U581" s="899"/>
      <c r="V581" s="899"/>
      <c r="W581" s="899"/>
      <c r="X581" s="899"/>
      <c r="Y581" s="899"/>
    </row>
    <row r="582" ht="18.0" customHeight="1">
      <c r="A582" s="899"/>
      <c r="B582" s="900"/>
      <c r="C582" s="899"/>
      <c r="D582" s="899"/>
      <c r="E582" s="899"/>
      <c r="F582" s="901"/>
      <c r="G582" s="901"/>
      <c r="H582" s="901"/>
      <c r="I582" s="901"/>
      <c r="J582" s="901"/>
      <c r="K582" s="901"/>
      <c r="L582" s="899"/>
      <c r="M582" s="899"/>
      <c r="N582" s="899"/>
      <c r="O582" s="899"/>
      <c r="P582" s="899"/>
      <c r="Q582" s="899"/>
      <c r="R582" s="899"/>
      <c r="S582" s="899"/>
      <c r="T582" s="899"/>
      <c r="U582" s="899"/>
      <c r="V582" s="899"/>
      <c r="W582" s="899"/>
      <c r="X582" s="899"/>
      <c r="Y582" s="899"/>
    </row>
    <row r="583" ht="18.0" customHeight="1">
      <c r="A583" s="899"/>
      <c r="B583" s="900"/>
      <c r="C583" s="899"/>
      <c r="D583" s="899"/>
      <c r="E583" s="899"/>
      <c r="F583" s="901"/>
      <c r="G583" s="901"/>
      <c r="H583" s="901"/>
      <c r="I583" s="901"/>
      <c r="J583" s="901"/>
      <c r="K583" s="901"/>
      <c r="L583" s="899"/>
      <c r="M583" s="899"/>
      <c r="N583" s="899"/>
      <c r="O583" s="899"/>
      <c r="P583" s="899"/>
      <c r="Q583" s="899"/>
      <c r="R583" s="899"/>
      <c r="S583" s="899"/>
      <c r="T583" s="899"/>
      <c r="U583" s="899"/>
      <c r="V583" s="899"/>
      <c r="W583" s="899"/>
      <c r="X583" s="899"/>
      <c r="Y583" s="899"/>
    </row>
    <row r="584" ht="18.0" customHeight="1">
      <c r="A584" s="899"/>
      <c r="B584" s="900"/>
      <c r="C584" s="899"/>
      <c r="D584" s="899"/>
      <c r="E584" s="899"/>
      <c r="F584" s="901"/>
      <c r="G584" s="901"/>
      <c r="H584" s="901"/>
      <c r="I584" s="901"/>
      <c r="J584" s="901"/>
      <c r="K584" s="901"/>
      <c r="L584" s="899"/>
      <c r="M584" s="899"/>
      <c r="N584" s="899"/>
      <c r="O584" s="899"/>
      <c r="P584" s="899"/>
      <c r="Q584" s="899"/>
      <c r="R584" s="899"/>
      <c r="S584" s="899"/>
      <c r="T584" s="899"/>
      <c r="U584" s="899"/>
      <c r="V584" s="899"/>
      <c r="W584" s="899"/>
      <c r="X584" s="899"/>
      <c r="Y584" s="899"/>
    </row>
    <row r="585" ht="18.0" customHeight="1">
      <c r="A585" s="899"/>
      <c r="B585" s="900"/>
      <c r="C585" s="899"/>
      <c r="D585" s="899"/>
      <c r="E585" s="899"/>
      <c r="F585" s="901"/>
      <c r="G585" s="901"/>
      <c r="H585" s="901"/>
      <c r="I585" s="901"/>
      <c r="J585" s="901"/>
      <c r="K585" s="901"/>
      <c r="L585" s="899"/>
      <c r="M585" s="899"/>
      <c r="N585" s="899"/>
      <c r="O585" s="899"/>
      <c r="P585" s="899"/>
      <c r="Q585" s="899"/>
      <c r="R585" s="899"/>
      <c r="S585" s="899"/>
      <c r="T585" s="899"/>
      <c r="U585" s="899"/>
      <c r="V585" s="899"/>
      <c r="W585" s="899"/>
      <c r="X585" s="899"/>
      <c r="Y585" s="899"/>
    </row>
    <row r="586" ht="18.0" customHeight="1">
      <c r="A586" s="899"/>
      <c r="B586" s="900"/>
      <c r="C586" s="899"/>
      <c r="D586" s="899"/>
      <c r="E586" s="899"/>
      <c r="F586" s="901"/>
      <c r="G586" s="901"/>
      <c r="H586" s="901"/>
      <c r="I586" s="901"/>
      <c r="J586" s="901"/>
      <c r="K586" s="901"/>
      <c r="L586" s="899"/>
      <c r="M586" s="899"/>
      <c r="N586" s="899"/>
      <c r="O586" s="899"/>
      <c r="P586" s="899"/>
      <c r="Q586" s="899"/>
      <c r="R586" s="899"/>
      <c r="S586" s="899"/>
      <c r="T586" s="899"/>
      <c r="U586" s="899"/>
      <c r="V586" s="899"/>
      <c r="W586" s="899"/>
      <c r="X586" s="899"/>
      <c r="Y586" s="899"/>
    </row>
    <row r="587" ht="18.0" customHeight="1">
      <c r="A587" s="899"/>
      <c r="B587" s="900"/>
      <c r="C587" s="899"/>
      <c r="D587" s="899"/>
      <c r="E587" s="899"/>
      <c r="F587" s="901"/>
      <c r="G587" s="901"/>
      <c r="H587" s="901"/>
      <c r="I587" s="901"/>
      <c r="J587" s="901"/>
      <c r="K587" s="901"/>
      <c r="L587" s="899"/>
      <c r="M587" s="899"/>
      <c r="N587" s="899"/>
      <c r="O587" s="899"/>
      <c r="P587" s="899"/>
      <c r="Q587" s="899"/>
      <c r="R587" s="899"/>
      <c r="S587" s="899"/>
      <c r="T587" s="899"/>
      <c r="U587" s="899"/>
      <c r="V587" s="899"/>
      <c r="W587" s="899"/>
      <c r="X587" s="899"/>
      <c r="Y587" s="899"/>
    </row>
    <row r="588" ht="18.0" customHeight="1">
      <c r="A588" s="899"/>
      <c r="B588" s="900"/>
      <c r="C588" s="899"/>
      <c r="D588" s="899"/>
      <c r="E588" s="899"/>
      <c r="F588" s="901"/>
      <c r="G588" s="901"/>
      <c r="H588" s="901"/>
      <c r="I588" s="901"/>
      <c r="J588" s="901"/>
      <c r="K588" s="901"/>
      <c r="L588" s="899"/>
      <c r="M588" s="899"/>
      <c r="N588" s="899"/>
      <c r="O588" s="899"/>
      <c r="P588" s="899"/>
      <c r="Q588" s="899"/>
      <c r="R588" s="899"/>
      <c r="S588" s="899"/>
      <c r="T588" s="899"/>
      <c r="U588" s="899"/>
      <c r="V588" s="899"/>
      <c r="W588" s="899"/>
      <c r="X588" s="899"/>
      <c r="Y588" s="899"/>
    </row>
    <row r="589" ht="18.0" customHeight="1">
      <c r="A589" s="899"/>
      <c r="B589" s="900"/>
      <c r="C589" s="899"/>
      <c r="D589" s="899"/>
      <c r="E589" s="899"/>
      <c r="F589" s="901"/>
      <c r="G589" s="901"/>
      <c r="H589" s="901"/>
      <c r="I589" s="901"/>
      <c r="J589" s="901"/>
      <c r="K589" s="901"/>
      <c r="L589" s="899"/>
      <c r="M589" s="899"/>
      <c r="N589" s="899"/>
      <c r="O589" s="899"/>
      <c r="P589" s="899"/>
      <c r="Q589" s="899"/>
      <c r="R589" s="899"/>
      <c r="S589" s="899"/>
      <c r="T589" s="899"/>
      <c r="U589" s="899"/>
      <c r="V589" s="899"/>
      <c r="W589" s="899"/>
      <c r="X589" s="899"/>
      <c r="Y589" s="899"/>
    </row>
    <row r="590" ht="18.0" customHeight="1">
      <c r="A590" s="899"/>
      <c r="B590" s="900"/>
      <c r="C590" s="899"/>
      <c r="D590" s="899"/>
      <c r="E590" s="899"/>
      <c r="F590" s="901"/>
      <c r="G590" s="901"/>
      <c r="H590" s="901"/>
      <c r="I590" s="901"/>
      <c r="J590" s="901"/>
      <c r="K590" s="901"/>
      <c r="L590" s="899"/>
      <c r="M590" s="899"/>
      <c r="N590" s="899"/>
      <c r="O590" s="899"/>
      <c r="P590" s="899"/>
      <c r="Q590" s="899"/>
      <c r="R590" s="899"/>
      <c r="S590" s="899"/>
      <c r="T590" s="899"/>
      <c r="U590" s="899"/>
      <c r="V590" s="899"/>
      <c r="W590" s="899"/>
      <c r="X590" s="899"/>
      <c r="Y590" s="899"/>
    </row>
    <row r="591" ht="18.0" customHeight="1">
      <c r="A591" s="899"/>
      <c r="B591" s="900"/>
      <c r="C591" s="899"/>
      <c r="D591" s="899"/>
      <c r="E591" s="899"/>
      <c r="F591" s="901"/>
      <c r="G591" s="901"/>
      <c r="H591" s="901"/>
      <c r="I591" s="901"/>
      <c r="J591" s="901"/>
      <c r="K591" s="901"/>
      <c r="L591" s="899"/>
      <c r="M591" s="899"/>
      <c r="N591" s="899"/>
      <c r="O591" s="899"/>
      <c r="P591" s="899"/>
      <c r="Q591" s="899"/>
      <c r="R591" s="899"/>
      <c r="S591" s="899"/>
      <c r="T591" s="899"/>
      <c r="U591" s="899"/>
      <c r="V591" s="899"/>
      <c r="W591" s="899"/>
      <c r="X591" s="899"/>
      <c r="Y591" s="899"/>
    </row>
    <row r="592" ht="18.0" customHeight="1">
      <c r="A592" s="899"/>
      <c r="B592" s="900"/>
      <c r="C592" s="899"/>
      <c r="D592" s="899"/>
      <c r="E592" s="899"/>
      <c r="F592" s="901"/>
      <c r="G592" s="901"/>
      <c r="H592" s="901"/>
      <c r="I592" s="901"/>
      <c r="J592" s="901"/>
      <c r="K592" s="901"/>
      <c r="L592" s="899"/>
      <c r="M592" s="899"/>
      <c r="N592" s="899"/>
      <c r="O592" s="899"/>
      <c r="P592" s="899"/>
      <c r="Q592" s="899"/>
      <c r="R592" s="899"/>
      <c r="S592" s="899"/>
      <c r="T592" s="899"/>
      <c r="U592" s="899"/>
      <c r="V592" s="899"/>
      <c r="W592" s="899"/>
      <c r="X592" s="899"/>
      <c r="Y592" s="899"/>
    </row>
    <row r="593" ht="18.0" customHeight="1">
      <c r="A593" s="899"/>
      <c r="B593" s="900"/>
      <c r="C593" s="899"/>
      <c r="D593" s="899"/>
      <c r="E593" s="899"/>
      <c r="F593" s="901"/>
      <c r="G593" s="901"/>
      <c r="H593" s="901"/>
      <c r="I593" s="901"/>
      <c r="J593" s="901"/>
      <c r="K593" s="901"/>
      <c r="L593" s="899"/>
      <c r="M593" s="899"/>
      <c r="N593" s="899"/>
      <c r="O593" s="899"/>
      <c r="P593" s="899"/>
      <c r="Q593" s="899"/>
      <c r="R593" s="899"/>
      <c r="S593" s="899"/>
      <c r="T593" s="899"/>
      <c r="U593" s="899"/>
      <c r="V593" s="899"/>
      <c r="W593" s="899"/>
      <c r="X593" s="899"/>
      <c r="Y593" s="899"/>
    </row>
    <row r="594" ht="18.0" customHeight="1">
      <c r="A594" s="899"/>
      <c r="B594" s="900"/>
      <c r="C594" s="899"/>
      <c r="D594" s="899"/>
      <c r="E594" s="899"/>
      <c r="F594" s="901"/>
      <c r="G594" s="901"/>
      <c r="H594" s="901"/>
      <c r="I594" s="901"/>
      <c r="J594" s="901"/>
      <c r="K594" s="901"/>
      <c r="L594" s="899"/>
      <c r="M594" s="899"/>
      <c r="N594" s="899"/>
      <c r="O594" s="899"/>
      <c r="P594" s="899"/>
      <c r="Q594" s="899"/>
      <c r="R594" s="899"/>
      <c r="S594" s="899"/>
      <c r="T594" s="899"/>
      <c r="U594" s="899"/>
      <c r="V594" s="899"/>
      <c r="W594" s="899"/>
      <c r="X594" s="899"/>
      <c r="Y594" s="899"/>
    </row>
    <row r="595" ht="18.0" customHeight="1">
      <c r="A595" s="899"/>
      <c r="B595" s="900"/>
      <c r="C595" s="899"/>
      <c r="D595" s="899"/>
      <c r="E595" s="899"/>
      <c r="F595" s="901"/>
      <c r="G595" s="901"/>
      <c r="H595" s="901"/>
      <c r="I595" s="901"/>
      <c r="J595" s="901"/>
      <c r="K595" s="901"/>
      <c r="L595" s="899"/>
      <c r="M595" s="899"/>
      <c r="N595" s="899"/>
      <c r="O595" s="899"/>
      <c r="P595" s="899"/>
      <c r="Q595" s="899"/>
      <c r="R595" s="899"/>
      <c r="S595" s="899"/>
      <c r="T595" s="899"/>
      <c r="U595" s="899"/>
      <c r="V595" s="899"/>
      <c r="W595" s="899"/>
      <c r="X595" s="899"/>
      <c r="Y595" s="899"/>
    </row>
    <row r="596" ht="18.0" customHeight="1">
      <c r="A596" s="899"/>
      <c r="B596" s="900"/>
      <c r="C596" s="899"/>
      <c r="D596" s="899"/>
      <c r="E596" s="899"/>
      <c r="F596" s="901"/>
      <c r="G596" s="901"/>
      <c r="H596" s="901"/>
      <c r="I596" s="901"/>
      <c r="J596" s="901"/>
      <c r="K596" s="901"/>
      <c r="L596" s="899"/>
      <c r="M596" s="899"/>
      <c r="N596" s="899"/>
      <c r="O596" s="899"/>
      <c r="P596" s="899"/>
      <c r="Q596" s="899"/>
      <c r="R596" s="899"/>
      <c r="S596" s="899"/>
      <c r="T596" s="899"/>
      <c r="U596" s="899"/>
      <c r="V596" s="899"/>
      <c r="W596" s="899"/>
      <c r="X596" s="899"/>
      <c r="Y596" s="899"/>
    </row>
    <row r="597" ht="18.0" customHeight="1">
      <c r="A597" s="899"/>
      <c r="B597" s="900"/>
      <c r="C597" s="899"/>
      <c r="D597" s="899"/>
      <c r="E597" s="899"/>
      <c r="F597" s="901"/>
      <c r="G597" s="901"/>
      <c r="H597" s="901"/>
      <c r="I597" s="901"/>
      <c r="J597" s="901"/>
      <c r="K597" s="901"/>
      <c r="L597" s="899"/>
      <c r="M597" s="899"/>
      <c r="N597" s="899"/>
      <c r="O597" s="899"/>
      <c r="P597" s="899"/>
      <c r="Q597" s="899"/>
      <c r="R597" s="899"/>
      <c r="S597" s="899"/>
      <c r="T597" s="899"/>
      <c r="U597" s="899"/>
      <c r="V597" s="899"/>
      <c r="W597" s="899"/>
      <c r="X597" s="899"/>
      <c r="Y597" s="899"/>
    </row>
    <row r="598" ht="18.0" customHeight="1">
      <c r="A598" s="899"/>
      <c r="B598" s="900"/>
      <c r="C598" s="899"/>
      <c r="D598" s="899"/>
      <c r="E598" s="899"/>
      <c r="F598" s="901"/>
      <c r="G598" s="901"/>
      <c r="H598" s="901"/>
      <c r="I598" s="901"/>
      <c r="J598" s="901"/>
      <c r="K598" s="901"/>
      <c r="L598" s="899"/>
      <c r="M598" s="899"/>
      <c r="N598" s="899"/>
      <c r="O598" s="899"/>
      <c r="P598" s="899"/>
      <c r="Q598" s="899"/>
      <c r="R598" s="899"/>
      <c r="S598" s="899"/>
      <c r="T598" s="899"/>
      <c r="U598" s="899"/>
      <c r="V598" s="899"/>
      <c r="W598" s="899"/>
      <c r="X598" s="899"/>
      <c r="Y598" s="899"/>
    </row>
    <row r="599" ht="18.0" customHeight="1">
      <c r="A599" s="899"/>
      <c r="B599" s="900"/>
      <c r="C599" s="899"/>
      <c r="D599" s="899"/>
      <c r="E599" s="899"/>
      <c r="F599" s="901"/>
      <c r="G599" s="901"/>
      <c r="H599" s="901"/>
      <c r="I599" s="901"/>
      <c r="J599" s="901"/>
      <c r="K599" s="901"/>
      <c r="L599" s="899"/>
      <c r="M599" s="899"/>
      <c r="N599" s="899"/>
      <c r="O599" s="899"/>
      <c r="P599" s="899"/>
      <c r="Q599" s="899"/>
      <c r="R599" s="899"/>
      <c r="S599" s="899"/>
      <c r="T599" s="899"/>
      <c r="U599" s="899"/>
      <c r="V599" s="899"/>
      <c r="W599" s="899"/>
      <c r="X599" s="899"/>
      <c r="Y599" s="899"/>
    </row>
    <row r="600" ht="18.0" customHeight="1">
      <c r="A600" s="899"/>
      <c r="B600" s="900"/>
      <c r="C600" s="899"/>
      <c r="D600" s="899"/>
      <c r="E600" s="899"/>
      <c r="F600" s="901"/>
      <c r="G600" s="901"/>
      <c r="H600" s="901"/>
      <c r="I600" s="901"/>
      <c r="J600" s="901"/>
      <c r="K600" s="901"/>
      <c r="L600" s="899"/>
      <c r="M600" s="899"/>
      <c r="N600" s="899"/>
      <c r="O600" s="899"/>
      <c r="P600" s="899"/>
      <c r="Q600" s="899"/>
      <c r="R600" s="899"/>
      <c r="S600" s="899"/>
      <c r="T600" s="899"/>
      <c r="U600" s="899"/>
      <c r="V600" s="899"/>
      <c r="W600" s="899"/>
      <c r="X600" s="899"/>
      <c r="Y600" s="899"/>
    </row>
    <row r="601" ht="18.0" customHeight="1">
      <c r="A601" s="899"/>
      <c r="B601" s="900"/>
      <c r="C601" s="899"/>
      <c r="D601" s="899"/>
      <c r="E601" s="899"/>
      <c r="F601" s="901"/>
      <c r="G601" s="901"/>
      <c r="H601" s="901"/>
      <c r="I601" s="901"/>
      <c r="J601" s="901"/>
      <c r="K601" s="901"/>
      <c r="L601" s="899"/>
      <c r="M601" s="899"/>
      <c r="N601" s="899"/>
      <c r="O601" s="899"/>
      <c r="P601" s="899"/>
      <c r="Q601" s="899"/>
      <c r="R601" s="899"/>
      <c r="S601" s="899"/>
      <c r="T601" s="899"/>
      <c r="U601" s="899"/>
      <c r="V601" s="899"/>
      <c r="W601" s="899"/>
      <c r="X601" s="899"/>
      <c r="Y601" s="899"/>
    </row>
    <row r="602" ht="18.0" customHeight="1">
      <c r="A602" s="899"/>
      <c r="B602" s="900"/>
      <c r="C602" s="899"/>
      <c r="D602" s="899"/>
      <c r="E602" s="899"/>
      <c r="F602" s="901"/>
      <c r="G602" s="901"/>
      <c r="H602" s="901"/>
      <c r="I602" s="901"/>
      <c r="J602" s="901"/>
      <c r="K602" s="901"/>
      <c r="L602" s="899"/>
      <c r="M602" s="899"/>
      <c r="N602" s="899"/>
      <c r="O602" s="899"/>
      <c r="P602" s="899"/>
      <c r="Q602" s="899"/>
      <c r="R602" s="899"/>
      <c r="S602" s="899"/>
      <c r="T602" s="899"/>
      <c r="U602" s="899"/>
      <c r="V602" s="899"/>
      <c r="W602" s="899"/>
      <c r="X602" s="899"/>
      <c r="Y602" s="899"/>
    </row>
    <row r="603" ht="18.0" customHeight="1">
      <c r="A603" s="899"/>
      <c r="B603" s="900"/>
      <c r="C603" s="899"/>
      <c r="D603" s="899"/>
      <c r="E603" s="899"/>
      <c r="F603" s="901"/>
      <c r="G603" s="901"/>
      <c r="H603" s="901"/>
      <c r="I603" s="901"/>
      <c r="J603" s="901"/>
      <c r="K603" s="901"/>
      <c r="L603" s="899"/>
      <c r="M603" s="899"/>
      <c r="N603" s="899"/>
      <c r="O603" s="899"/>
      <c r="P603" s="899"/>
      <c r="Q603" s="899"/>
      <c r="R603" s="899"/>
      <c r="S603" s="899"/>
      <c r="T603" s="899"/>
      <c r="U603" s="899"/>
      <c r="V603" s="899"/>
      <c r="W603" s="899"/>
      <c r="X603" s="899"/>
      <c r="Y603" s="899"/>
    </row>
    <row r="604" ht="18.0" customHeight="1">
      <c r="A604" s="899"/>
      <c r="B604" s="900"/>
      <c r="C604" s="899"/>
      <c r="D604" s="899"/>
      <c r="E604" s="899"/>
      <c r="F604" s="901"/>
      <c r="G604" s="901"/>
      <c r="H604" s="901"/>
      <c r="I604" s="901"/>
      <c r="J604" s="901"/>
      <c r="K604" s="901"/>
      <c r="L604" s="899"/>
      <c r="M604" s="899"/>
      <c r="N604" s="899"/>
      <c r="O604" s="899"/>
      <c r="P604" s="899"/>
      <c r="Q604" s="899"/>
      <c r="R604" s="899"/>
      <c r="S604" s="899"/>
      <c r="T604" s="899"/>
      <c r="U604" s="899"/>
      <c r="V604" s="899"/>
      <c r="W604" s="899"/>
      <c r="X604" s="899"/>
      <c r="Y604" s="899"/>
    </row>
    <row r="605" ht="18.0" customHeight="1">
      <c r="A605" s="899"/>
      <c r="B605" s="900"/>
      <c r="C605" s="899"/>
      <c r="D605" s="899"/>
      <c r="E605" s="899"/>
      <c r="F605" s="901"/>
      <c r="G605" s="901"/>
      <c r="H605" s="901"/>
      <c r="I605" s="901"/>
      <c r="J605" s="901"/>
      <c r="K605" s="901"/>
      <c r="L605" s="899"/>
      <c r="M605" s="899"/>
      <c r="N605" s="899"/>
      <c r="O605" s="899"/>
      <c r="P605" s="899"/>
      <c r="Q605" s="899"/>
      <c r="R605" s="899"/>
      <c r="S605" s="899"/>
      <c r="T605" s="899"/>
      <c r="U605" s="899"/>
      <c r="V605" s="899"/>
      <c r="W605" s="899"/>
      <c r="X605" s="899"/>
      <c r="Y605" s="899"/>
    </row>
    <row r="606" ht="18.0" customHeight="1">
      <c r="A606" s="899"/>
      <c r="B606" s="900"/>
      <c r="C606" s="899"/>
      <c r="D606" s="899"/>
      <c r="E606" s="899"/>
      <c r="F606" s="901"/>
      <c r="G606" s="901"/>
      <c r="H606" s="901"/>
      <c r="I606" s="901"/>
      <c r="J606" s="901"/>
      <c r="K606" s="901"/>
      <c r="L606" s="899"/>
      <c r="M606" s="899"/>
      <c r="N606" s="899"/>
      <c r="O606" s="899"/>
      <c r="P606" s="899"/>
      <c r="Q606" s="899"/>
      <c r="R606" s="899"/>
      <c r="S606" s="899"/>
      <c r="T606" s="899"/>
      <c r="U606" s="899"/>
      <c r="V606" s="899"/>
      <c r="W606" s="899"/>
      <c r="X606" s="899"/>
      <c r="Y606" s="899"/>
    </row>
    <row r="607" ht="18.0" customHeight="1">
      <c r="A607" s="899"/>
      <c r="B607" s="900"/>
      <c r="C607" s="899"/>
      <c r="D607" s="899"/>
      <c r="E607" s="899"/>
      <c r="F607" s="901"/>
      <c r="G607" s="901"/>
      <c r="H607" s="901"/>
      <c r="I607" s="901"/>
      <c r="J607" s="901"/>
      <c r="K607" s="901"/>
      <c r="L607" s="899"/>
      <c r="M607" s="899"/>
      <c r="N607" s="899"/>
      <c r="O607" s="899"/>
      <c r="P607" s="899"/>
      <c r="Q607" s="899"/>
      <c r="R607" s="899"/>
      <c r="S607" s="899"/>
      <c r="T607" s="899"/>
      <c r="U607" s="899"/>
      <c r="V607" s="899"/>
      <c r="W607" s="899"/>
      <c r="X607" s="899"/>
      <c r="Y607" s="899"/>
    </row>
    <row r="608" ht="18.0" customHeight="1">
      <c r="A608" s="899"/>
      <c r="B608" s="900"/>
      <c r="C608" s="899"/>
      <c r="D608" s="899"/>
      <c r="E608" s="899"/>
      <c r="F608" s="901"/>
      <c r="G608" s="901"/>
      <c r="H608" s="901"/>
      <c r="I608" s="901"/>
      <c r="J608" s="901"/>
      <c r="K608" s="901"/>
      <c r="L608" s="899"/>
      <c r="M608" s="899"/>
      <c r="N608" s="899"/>
      <c r="O608" s="899"/>
      <c r="P608" s="899"/>
      <c r="Q608" s="899"/>
      <c r="R608" s="899"/>
      <c r="S608" s="899"/>
      <c r="T608" s="899"/>
      <c r="U608" s="899"/>
      <c r="V608" s="899"/>
      <c r="W608" s="899"/>
      <c r="X608" s="899"/>
      <c r="Y608" s="899"/>
    </row>
    <row r="609" ht="18.0" customHeight="1">
      <c r="A609" s="899"/>
      <c r="B609" s="900"/>
      <c r="C609" s="899"/>
      <c r="D609" s="899"/>
      <c r="E609" s="899"/>
      <c r="F609" s="901"/>
      <c r="G609" s="901"/>
      <c r="H609" s="901"/>
      <c r="I609" s="901"/>
      <c r="J609" s="901"/>
      <c r="K609" s="901"/>
      <c r="L609" s="899"/>
      <c r="M609" s="899"/>
      <c r="N609" s="899"/>
      <c r="O609" s="899"/>
      <c r="P609" s="899"/>
      <c r="Q609" s="899"/>
      <c r="R609" s="899"/>
      <c r="S609" s="899"/>
      <c r="T609" s="899"/>
      <c r="U609" s="899"/>
      <c r="V609" s="899"/>
      <c r="W609" s="899"/>
      <c r="X609" s="899"/>
      <c r="Y609" s="899"/>
    </row>
    <row r="610" ht="18.0" customHeight="1">
      <c r="A610" s="899"/>
      <c r="B610" s="900"/>
      <c r="C610" s="899"/>
      <c r="D610" s="899"/>
      <c r="E610" s="899"/>
      <c r="F610" s="901"/>
      <c r="G610" s="901"/>
      <c r="H610" s="901"/>
      <c r="I610" s="901"/>
      <c r="J610" s="901"/>
      <c r="K610" s="901"/>
      <c r="L610" s="899"/>
      <c r="M610" s="899"/>
      <c r="N610" s="899"/>
      <c r="O610" s="899"/>
      <c r="P610" s="899"/>
      <c r="Q610" s="899"/>
      <c r="R610" s="899"/>
      <c r="S610" s="899"/>
      <c r="T610" s="899"/>
      <c r="U610" s="899"/>
      <c r="V610" s="899"/>
      <c r="W610" s="899"/>
      <c r="X610" s="899"/>
      <c r="Y610" s="899"/>
    </row>
    <row r="611" ht="18.0" customHeight="1">
      <c r="A611" s="899"/>
      <c r="B611" s="900"/>
      <c r="C611" s="899"/>
      <c r="D611" s="899"/>
      <c r="E611" s="899"/>
      <c r="F611" s="901"/>
      <c r="G611" s="901"/>
      <c r="H611" s="901"/>
      <c r="I611" s="901"/>
      <c r="J611" s="901"/>
      <c r="K611" s="901"/>
      <c r="L611" s="899"/>
      <c r="M611" s="899"/>
      <c r="N611" s="899"/>
      <c r="O611" s="899"/>
      <c r="P611" s="899"/>
      <c r="Q611" s="899"/>
      <c r="R611" s="899"/>
      <c r="S611" s="899"/>
      <c r="T611" s="899"/>
      <c r="U611" s="899"/>
      <c r="V611" s="899"/>
      <c r="W611" s="899"/>
      <c r="X611" s="899"/>
      <c r="Y611" s="899"/>
    </row>
    <row r="612" ht="18.0" customHeight="1">
      <c r="A612" s="899"/>
      <c r="B612" s="900"/>
      <c r="C612" s="899"/>
      <c r="D612" s="899"/>
      <c r="E612" s="899"/>
      <c r="F612" s="901"/>
      <c r="G612" s="901"/>
      <c r="H612" s="901"/>
      <c r="I612" s="901"/>
      <c r="J612" s="901"/>
      <c r="K612" s="901"/>
      <c r="L612" s="899"/>
      <c r="M612" s="899"/>
      <c r="N612" s="899"/>
      <c r="O612" s="899"/>
      <c r="P612" s="899"/>
      <c r="Q612" s="899"/>
      <c r="R612" s="899"/>
      <c r="S612" s="899"/>
      <c r="T612" s="899"/>
      <c r="U612" s="899"/>
      <c r="V612" s="899"/>
      <c r="W612" s="899"/>
      <c r="X612" s="899"/>
      <c r="Y612" s="899"/>
    </row>
    <row r="613" ht="18.0" customHeight="1">
      <c r="A613" s="899"/>
      <c r="B613" s="900"/>
      <c r="C613" s="899"/>
      <c r="D613" s="899"/>
      <c r="E613" s="899"/>
      <c r="F613" s="901"/>
      <c r="G613" s="901"/>
      <c r="H613" s="901"/>
      <c r="I613" s="901"/>
      <c r="J613" s="901"/>
      <c r="K613" s="901"/>
      <c r="L613" s="899"/>
      <c r="M613" s="899"/>
      <c r="N613" s="899"/>
      <c r="O613" s="899"/>
      <c r="P613" s="899"/>
      <c r="Q613" s="899"/>
      <c r="R613" s="899"/>
      <c r="S613" s="899"/>
      <c r="T613" s="899"/>
      <c r="U613" s="899"/>
      <c r="V613" s="899"/>
      <c r="W613" s="899"/>
      <c r="X613" s="899"/>
      <c r="Y613" s="899"/>
    </row>
    <row r="614" ht="18.0" customHeight="1">
      <c r="A614" s="899"/>
      <c r="B614" s="900"/>
      <c r="C614" s="899"/>
      <c r="D614" s="899"/>
      <c r="E614" s="899"/>
      <c r="F614" s="901"/>
      <c r="G614" s="901"/>
      <c r="H614" s="901"/>
      <c r="I614" s="901"/>
      <c r="J614" s="901"/>
      <c r="K614" s="901"/>
      <c r="L614" s="899"/>
      <c r="M614" s="899"/>
      <c r="N614" s="899"/>
      <c r="O614" s="899"/>
      <c r="P614" s="899"/>
      <c r="Q614" s="899"/>
      <c r="R614" s="899"/>
      <c r="S614" s="899"/>
      <c r="T614" s="899"/>
      <c r="U614" s="899"/>
      <c r="V614" s="899"/>
      <c r="W614" s="899"/>
      <c r="X614" s="899"/>
      <c r="Y614" s="899"/>
    </row>
    <row r="615" ht="18.0" customHeight="1">
      <c r="A615" s="899"/>
      <c r="B615" s="900"/>
      <c r="C615" s="899"/>
      <c r="D615" s="899"/>
      <c r="E615" s="899"/>
      <c r="F615" s="901"/>
      <c r="G615" s="901"/>
      <c r="H615" s="901"/>
      <c r="I615" s="901"/>
      <c r="J615" s="901"/>
      <c r="K615" s="901"/>
      <c r="L615" s="899"/>
      <c r="M615" s="899"/>
      <c r="N615" s="899"/>
      <c r="O615" s="899"/>
      <c r="P615" s="899"/>
      <c r="Q615" s="899"/>
      <c r="R615" s="899"/>
      <c r="S615" s="899"/>
      <c r="T615" s="899"/>
      <c r="U615" s="899"/>
      <c r="V615" s="899"/>
      <c r="W615" s="899"/>
      <c r="X615" s="899"/>
      <c r="Y615" s="899"/>
    </row>
    <row r="616" ht="18.0" customHeight="1">
      <c r="A616" s="899"/>
      <c r="B616" s="900"/>
      <c r="C616" s="899"/>
      <c r="D616" s="899"/>
      <c r="E616" s="899"/>
      <c r="F616" s="901"/>
      <c r="G616" s="901"/>
      <c r="H616" s="901"/>
      <c r="I616" s="901"/>
      <c r="J616" s="901"/>
      <c r="K616" s="901"/>
      <c r="L616" s="899"/>
      <c r="M616" s="899"/>
      <c r="N616" s="899"/>
      <c r="O616" s="899"/>
      <c r="P616" s="899"/>
      <c r="Q616" s="899"/>
      <c r="R616" s="899"/>
      <c r="S616" s="899"/>
      <c r="T616" s="899"/>
      <c r="U616" s="899"/>
      <c r="V616" s="899"/>
      <c r="W616" s="899"/>
      <c r="X616" s="899"/>
      <c r="Y616" s="899"/>
    </row>
    <row r="617" ht="18.0" customHeight="1">
      <c r="A617" s="899"/>
      <c r="B617" s="900"/>
      <c r="C617" s="899"/>
      <c r="D617" s="899"/>
      <c r="E617" s="899"/>
      <c r="F617" s="901"/>
      <c r="G617" s="901"/>
      <c r="H617" s="901"/>
      <c r="I617" s="901"/>
      <c r="J617" s="901"/>
      <c r="K617" s="901"/>
      <c r="L617" s="899"/>
      <c r="M617" s="899"/>
      <c r="N617" s="899"/>
      <c r="O617" s="899"/>
      <c r="P617" s="899"/>
      <c r="Q617" s="899"/>
      <c r="R617" s="899"/>
      <c r="S617" s="899"/>
      <c r="T617" s="899"/>
      <c r="U617" s="899"/>
      <c r="V617" s="899"/>
      <c r="W617" s="899"/>
      <c r="X617" s="899"/>
      <c r="Y617" s="899"/>
    </row>
    <row r="618" ht="18.0" customHeight="1">
      <c r="A618" s="899"/>
      <c r="B618" s="900"/>
      <c r="C618" s="899"/>
      <c r="D618" s="899"/>
      <c r="E618" s="899"/>
      <c r="F618" s="901"/>
      <c r="G618" s="901"/>
      <c r="H618" s="901"/>
      <c r="I618" s="901"/>
      <c r="J618" s="901"/>
      <c r="K618" s="901"/>
      <c r="L618" s="899"/>
      <c r="M618" s="899"/>
      <c r="N618" s="899"/>
      <c r="O618" s="899"/>
      <c r="P618" s="899"/>
      <c r="Q618" s="899"/>
      <c r="R618" s="899"/>
      <c r="S618" s="899"/>
      <c r="T618" s="899"/>
      <c r="U618" s="899"/>
      <c r="V618" s="899"/>
      <c r="W618" s="899"/>
      <c r="X618" s="899"/>
      <c r="Y618" s="899"/>
    </row>
    <row r="619" ht="18.0" customHeight="1">
      <c r="A619" s="899"/>
      <c r="B619" s="900"/>
      <c r="C619" s="899"/>
      <c r="D619" s="899"/>
      <c r="E619" s="899"/>
      <c r="F619" s="901"/>
      <c r="G619" s="901"/>
      <c r="H619" s="901"/>
      <c r="I619" s="901"/>
      <c r="J619" s="901"/>
      <c r="K619" s="901"/>
      <c r="L619" s="899"/>
      <c r="M619" s="899"/>
      <c r="N619" s="899"/>
      <c r="O619" s="899"/>
      <c r="P619" s="899"/>
      <c r="Q619" s="899"/>
      <c r="R619" s="899"/>
      <c r="S619" s="899"/>
      <c r="T619" s="899"/>
      <c r="U619" s="899"/>
      <c r="V619" s="899"/>
      <c r="W619" s="899"/>
      <c r="X619" s="899"/>
      <c r="Y619" s="899"/>
    </row>
    <row r="620" ht="18.0" customHeight="1">
      <c r="A620" s="899"/>
      <c r="B620" s="900"/>
      <c r="C620" s="899"/>
      <c r="D620" s="899"/>
      <c r="E620" s="899"/>
      <c r="F620" s="901"/>
      <c r="G620" s="901"/>
      <c r="H620" s="901"/>
      <c r="I620" s="901"/>
      <c r="J620" s="901"/>
      <c r="K620" s="901"/>
      <c r="L620" s="899"/>
      <c r="M620" s="899"/>
      <c r="N620" s="899"/>
      <c r="O620" s="899"/>
      <c r="P620" s="899"/>
      <c r="Q620" s="899"/>
      <c r="R620" s="899"/>
      <c r="S620" s="899"/>
      <c r="T620" s="899"/>
      <c r="U620" s="899"/>
      <c r="V620" s="899"/>
      <c r="W620" s="899"/>
      <c r="X620" s="899"/>
      <c r="Y620" s="899"/>
    </row>
    <row r="621" ht="18.0" customHeight="1">
      <c r="A621" s="899"/>
      <c r="B621" s="900"/>
      <c r="C621" s="899"/>
      <c r="D621" s="899"/>
      <c r="E621" s="899"/>
      <c r="F621" s="901"/>
      <c r="G621" s="901"/>
      <c r="H621" s="901"/>
      <c r="I621" s="901"/>
      <c r="J621" s="901"/>
      <c r="K621" s="901"/>
      <c r="L621" s="899"/>
      <c r="M621" s="899"/>
      <c r="N621" s="899"/>
      <c r="O621" s="899"/>
      <c r="P621" s="899"/>
      <c r="Q621" s="899"/>
      <c r="R621" s="899"/>
      <c r="S621" s="899"/>
      <c r="T621" s="899"/>
      <c r="U621" s="899"/>
      <c r="V621" s="899"/>
      <c r="W621" s="899"/>
      <c r="X621" s="899"/>
      <c r="Y621" s="899"/>
    </row>
    <row r="622" ht="18.0" customHeight="1">
      <c r="A622" s="899"/>
      <c r="B622" s="900"/>
      <c r="C622" s="899"/>
      <c r="D622" s="899"/>
      <c r="E622" s="899"/>
      <c r="F622" s="901"/>
      <c r="G622" s="901"/>
      <c r="H622" s="901"/>
      <c r="I622" s="901"/>
      <c r="J622" s="901"/>
      <c r="K622" s="901"/>
      <c r="L622" s="899"/>
      <c r="M622" s="899"/>
      <c r="N622" s="899"/>
      <c r="O622" s="899"/>
      <c r="P622" s="899"/>
      <c r="Q622" s="899"/>
      <c r="R622" s="899"/>
      <c r="S622" s="899"/>
      <c r="T622" s="899"/>
      <c r="U622" s="899"/>
      <c r="V622" s="899"/>
      <c r="W622" s="899"/>
      <c r="X622" s="899"/>
      <c r="Y622" s="899"/>
    </row>
    <row r="623" ht="18.0" customHeight="1">
      <c r="A623" s="899"/>
      <c r="B623" s="900"/>
      <c r="C623" s="899"/>
      <c r="D623" s="899"/>
      <c r="E623" s="899"/>
      <c r="F623" s="901"/>
      <c r="G623" s="901"/>
      <c r="H623" s="901"/>
      <c r="I623" s="901"/>
      <c r="J623" s="901"/>
      <c r="K623" s="901"/>
      <c r="L623" s="899"/>
      <c r="M623" s="899"/>
      <c r="N623" s="899"/>
      <c r="O623" s="899"/>
      <c r="P623" s="899"/>
      <c r="Q623" s="899"/>
      <c r="R623" s="899"/>
      <c r="S623" s="899"/>
      <c r="T623" s="899"/>
      <c r="U623" s="899"/>
      <c r="V623" s="899"/>
      <c r="W623" s="899"/>
      <c r="X623" s="899"/>
      <c r="Y623" s="899"/>
    </row>
    <row r="624" ht="18.0" customHeight="1">
      <c r="A624" s="899"/>
      <c r="B624" s="900"/>
      <c r="C624" s="899"/>
      <c r="D624" s="899"/>
      <c r="E624" s="899"/>
      <c r="F624" s="901"/>
      <c r="G624" s="901"/>
      <c r="H624" s="901"/>
      <c r="I624" s="901"/>
      <c r="J624" s="901"/>
      <c r="K624" s="901"/>
      <c r="L624" s="899"/>
      <c r="M624" s="899"/>
      <c r="N624" s="899"/>
      <c r="O624" s="899"/>
      <c r="P624" s="899"/>
      <c r="Q624" s="899"/>
      <c r="R624" s="899"/>
      <c r="S624" s="899"/>
      <c r="T624" s="899"/>
      <c r="U624" s="899"/>
      <c r="V624" s="899"/>
      <c r="W624" s="899"/>
      <c r="X624" s="899"/>
      <c r="Y624" s="899"/>
    </row>
    <row r="625" ht="18.0" customHeight="1">
      <c r="A625" s="899"/>
      <c r="B625" s="900"/>
      <c r="C625" s="899"/>
      <c r="D625" s="899"/>
      <c r="E625" s="899"/>
      <c r="F625" s="901"/>
      <c r="G625" s="901"/>
      <c r="H625" s="901"/>
      <c r="I625" s="901"/>
      <c r="J625" s="901"/>
      <c r="K625" s="901"/>
      <c r="L625" s="899"/>
      <c r="M625" s="899"/>
      <c r="N625" s="899"/>
      <c r="O625" s="899"/>
      <c r="P625" s="899"/>
      <c r="Q625" s="899"/>
      <c r="R625" s="899"/>
      <c r="S625" s="899"/>
      <c r="T625" s="899"/>
      <c r="U625" s="899"/>
      <c r="V625" s="899"/>
      <c r="W625" s="899"/>
      <c r="X625" s="899"/>
      <c r="Y625" s="899"/>
    </row>
    <row r="626" ht="18.0" customHeight="1">
      <c r="A626" s="899"/>
      <c r="B626" s="900"/>
      <c r="C626" s="899"/>
      <c r="D626" s="899"/>
      <c r="E626" s="899"/>
      <c r="F626" s="901"/>
      <c r="G626" s="901"/>
      <c r="H626" s="901"/>
      <c r="I626" s="901"/>
      <c r="J626" s="901"/>
      <c r="K626" s="901"/>
      <c r="L626" s="899"/>
      <c r="M626" s="899"/>
      <c r="N626" s="899"/>
      <c r="O626" s="899"/>
      <c r="P626" s="899"/>
      <c r="Q626" s="899"/>
      <c r="R626" s="899"/>
      <c r="S626" s="899"/>
      <c r="T626" s="899"/>
      <c r="U626" s="899"/>
      <c r="V626" s="899"/>
      <c r="W626" s="899"/>
      <c r="X626" s="899"/>
      <c r="Y626" s="899"/>
    </row>
    <row r="627" ht="18.0" customHeight="1">
      <c r="A627" s="899"/>
      <c r="B627" s="900"/>
      <c r="C627" s="899"/>
      <c r="D627" s="899"/>
      <c r="E627" s="899"/>
      <c r="F627" s="901"/>
      <c r="G627" s="901"/>
      <c r="H627" s="901"/>
      <c r="I627" s="901"/>
      <c r="J627" s="901"/>
      <c r="K627" s="901"/>
      <c r="L627" s="899"/>
      <c r="M627" s="899"/>
      <c r="N627" s="899"/>
      <c r="O627" s="899"/>
      <c r="P627" s="899"/>
      <c r="Q627" s="899"/>
      <c r="R627" s="899"/>
      <c r="S627" s="899"/>
      <c r="T627" s="899"/>
      <c r="U627" s="899"/>
      <c r="V627" s="899"/>
      <c r="W627" s="899"/>
      <c r="X627" s="899"/>
      <c r="Y627" s="899"/>
    </row>
    <row r="628" ht="18.0" customHeight="1">
      <c r="A628" s="899"/>
      <c r="B628" s="900"/>
      <c r="C628" s="899"/>
      <c r="D628" s="899"/>
      <c r="E628" s="899"/>
      <c r="F628" s="901"/>
      <c r="G628" s="901"/>
      <c r="H628" s="901"/>
      <c r="I628" s="901"/>
      <c r="J628" s="901"/>
      <c r="K628" s="901"/>
      <c r="L628" s="899"/>
      <c r="M628" s="899"/>
      <c r="N628" s="899"/>
      <c r="O628" s="899"/>
      <c r="P628" s="899"/>
      <c r="Q628" s="899"/>
      <c r="R628" s="899"/>
      <c r="S628" s="899"/>
      <c r="T628" s="899"/>
      <c r="U628" s="899"/>
      <c r="V628" s="899"/>
      <c r="W628" s="899"/>
      <c r="X628" s="899"/>
      <c r="Y628" s="899"/>
    </row>
    <row r="629" ht="18.0" customHeight="1">
      <c r="A629" s="899"/>
      <c r="B629" s="900"/>
      <c r="C629" s="899"/>
      <c r="D629" s="899"/>
      <c r="E629" s="899"/>
      <c r="F629" s="901"/>
      <c r="G629" s="901"/>
      <c r="H629" s="901"/>
      <c r="I629" s="901"/>
      <c r="J629" s="901"/>
      <c r="K629" s="901"/>
      <c r="L629" s="899"/>
      <c r="M629" s="899"/>
      <c r="N629" s="899"/>
      <c r="O629" s="899"/>
      <c r="P629" s="899"/>
      <c r="Q629" s="899"/>
      <c r="R629" s="899"/>
      <c r="S629" s="899"/>
      <c r="T629" s="899"/>
      <c r="U629" s="899"/>
      <c r="V629" s="899"/>
      <c r="W629" s="899"/>
      <c r="X629" s="899"/>
      <c r="Y629" s="899"/>
    </row>
    <row r="630" ht="18.0" customHeight="1">
      <c r="A630" s="899"/>
      <c r="B630" s="900"/>
      <c r="C630" s="899"/>
      <c r="D630" s="899"/>
      <c r="E630" s="899"/>
      <c r="F630" s="901"/>
      <c r="G630" s="901"/>
      <c r="H630" s="901"/>
      <c r="I630" s="901"/>
      <c r="J630" s="901"/>
      <c r="K630" s="901"/>
      <c r="L630" s="899"/>
      <c r="M630" s="899"/>
      <c r="N630" s="899"/>
      <c r="O630" s="899"/>
      <c r="P630" s="899"/>
      <c r="Q630" s="899"/>
      <c r="R630" s="899"/>
      <c r="S630" s="899"/>
      <c r="T630" s="899"/>
      <c r="U630" s="899"/>
      <c r="V630" s="899"/>
      <c r="W630" s="899"/>
      <c r="X630" s="899"/>
      <c r="Y630" s="899"/>
    </row>
    <row r="631" ht="18.0" customHeight="1">
      <c r="A631" s="899"/>
      <c r="B631" s="900"/>
      <c r="C631" s="899"/>
      <c r="D631" s="899"/>
      <c r="E631" s="899"/>
      <c r="F631" s="901"/>
      <c r="G631" s="901"/>
      <c r="H631" s="901"/>
      <c r="I631" s="901"/>
      <c r="J631" s="901"/>
      <c r="K631" s="901"/>
      <c r="L631" s="899"/>
      <c r="M631" s="899"/>
      <c r="N631" s="899"/>
      <c r="O631" s="899"/>
      <c r="P631" s="899"/>
      <c r="Q631" s="899"/>
      <c r="R631" s="899"/>
      <c r="S631" s="899"/>
      <c r="T631" s="899"/>
      <c r="U631" s="899"/>
      <c r="V631" s="899"/>
      <c r="W631" s="899"/>
      <c r="X631" s="899"/>
      <c r="Y631" s="899"/>
    </row>
    <row r="632" ht="18.0" customHeight="1">
      <c r="A632" s="899"/>
      <c r="B632" s="900"/>
      <c r="C632" s="899"/>
      <c r="D632" s="899"/>
      <c r="E632" s="899"/>
      <c r="F632" s="901"/>
      <c r="G632" s="901"/>
      <c r="H632" s="901"/>
      <c r="I632" s="901"/>
      <c r="J632" s="901"/>
      <c r="K632" s="901"/>
      <c r="L632" s="899"/>
      <c r="M632" s="899"/>
      <c r="N632" s="899"/>
      <c r="O632" s="899"/>
      <c r="P632" s="899"/>
      <c r="Q632" s="899"/>
      <c r="R632" s="899"/>
      <c r="S632" s="899"/>
      <c r="T632" s="899"/>
      <c r="U632" s="899"/>
      <c r="V632" s="899"/>
      <c r="W632" s="899"/>
      <c r="X632" s="899"/>
      <c r="Y632" s="899"/>
    </row>
    <row r="633" ht="18.0" customHeight="1">
      <c r="A633" s="899"/>
      <c r="B633" s="900"/>
      <c r="C633" s="899"/>
      <c r="D633" s="899"/>
      <c r="E633" s="899"/>
      <c r="F633" s="901"/>
      <c r="G633" s="901"/>
      <c r="H633" s="901"/>
      <c r="I633" s="901"/>
      <c r="J633" s="901"/>
      <c r="K633" s="901"/>
      <c r="L633" s="899"/>
      <c r="M633" s="899"/>
      <c r="N633" s="899"/>
      <c r="O633" s="899"/>
      <c r="P633" s="899"/>
      <c r="Q633" s="899"/>
      <c r="R633" s="899"/>
      <c r="S633" s="899"/>
      <c r="T633" s="899"/>
      <c r="U633" s="899"/>
      <c r="V633" s="899"/>
      <c r="W633" s="899"/>
      <c r="X633" s="899"/>
      <c r="Y633" s="899"/>
    </row>
    <row r="634" ht="18.0" customHeight="1">
      <c r="A634" s="899"/>
      <c r="B634" s="900"/>
      <c r="C634" s="899"/>
      <c r="D634" s="899"/>
      <c r="E634" s="899"/>
      <c r="F634" s="901"/>
      <c r="G634" s="901"/>
      <c r="H634" s="901"/>
      <c r="I634" s="901"/>
      <c r="J634" s="901"/>
      <c r="K634" s="901"/>
      <c r="L634" s="899"/>
      <c r="M634" s="899"/>
      <c r="N634" s="899"/>
      <c r="O634" s="899"/>
      <c r="P634" s="899"/>
      <c r="Q634" s="899"/>
      <c r="R634" s="899"/>
      <c r="S634" s="899"/>
      <c r="T634" s="899"/>
      <c r="U634" s="899"/>
      <c r="V634" s="899"/>
      <c r="W634" s="899"/>
      <c r="X634" s="899"/>
      <c r="Y634" s="899"/>
    </row>
    <row r="635" ht="18.0" customHeight="1">
      <c r="A635" s="899"/>
      <c r="B635" s="900"/>
      <c r="C635" s="899"/>
      <c r="D635" s="899"/>
      <c r="E635" s="899"/>
      <c r="F635" s="901"/>
      <c r="G635" s="901"/>
      <c r="H635" s="901"/>
      <c r="I635" s="901"/>
      <c r="J635" s="901"/>
      <c r="K635" s="901"/>
      <c r="L635" s="899"/>
      <c r="M635" s="899"/>
      <c r="N635" s="899"/>
      <c r="O635" s="899"/>
      <c r="P635" s="899"/>
      <c r="Q635" s="899"/>
      <c r="R635" s="899"/>
      <c r="S635" s="899"/>
      <c r="T635" s="899"/>
      <c r="U635" s="899"/>
      <c r="V635" s="899"/>
      <c r="W635" s="899"/>
      <c r="X635" s="899"/>
      <c r="Y635" s="899"/>
    </row>
    <row r="636" ht="18.0" customHeight="1">
      <c r="A636" s="899"/>
      <c r="B636" s="900"/>
      <c r="C636" s="899"/>
      <c r="D636" s="899"/>
      <c r="E636" s="899"/>
      <c r="F636" s="901"/>
      <c r="G636" s="901"/>
      <c r="H636" s="901"/>
      <c r="I636" s="901"/>
      <c r="J636" s="901"/>
      <c r="K636" s="901"/>
      <c r="L636" s="899"/>
      <c r="M636" s="899"/>
      <c r="N636" s="899"/>
      <c r="O636" s="899"/>
      <c r="P636" s="899"/>
      <c r="Q636" s="899"/>
      <c r="R636" s="899"/>
      <c r="S636" s="899"/>
      <c r="T636" s="899"/>
      <c r="U636" s="899"/>
      <c r="V636" s="899"/>
      <c r="W636" s="899"/>
      <c r="X636" s="899"/>
      <c r="Y636" s="899"/>
    </row>
    <row r="637" ht="18.0" customHeight="1">
      <c r="A637" s="899"/>
      <c r="B637" s="900"/>
      <c r="C637" s="899"/>
      <c r="D637" s="899"/>
      <c r="E637" s="899"/>
      <c r="F637" s="901"/>
      <c r="G637" s="901"/>
      <c r="H637" s="901"/>
      <c r="I637" s="901"/>
      <c r="J637" s="901"/>
      <c r="K637" s="901"/>
      <c r="L637" s="899"/>
      <c r="M637" s="899"/>
      <c r="N637" s="899"/>
      <c r="O637" s="899"/>
      <c r="P637" s="899"/>
      <c r="Q637" s="899"/>
      <c r="R637" s="899"/>
      <c r="S637" s="899"/>
      <c r="T637" s="899"/>
      <c r="U637" s="899"/>
      <c r="V637" s="899"/>
      <c r="W637" s="899"/>
      <c r="X637" s="899"/>
      <c r="Y637" s="899"/>
    </row>
    <row r="638" ht="18.0" customHeight="1">
      <c r="A638" s="899"/>
      <c r="B638" s="900"/>
      <c r="C638" s="899"/>
      <c r="D638" s="899"/>
      <c r="E638" s="899"/>
      <c r="F638" s="901"/>
      <c r="G638" s="901"/>
      <c r="H638" s="901"/>
      <c r="I638" s="901"/>
      <c r="J638" s="901"/>
      <c r="K638" s="901"/>
      <c r="L638" s="899"/>
      <c r="M638" s="899"/>
      <c r="N638" s="899"/>
      <c r="O638" s="899"/>
      <c r="P638" s="899"/>
      <c r="Q638" s="899"/>
      <c r="R638" s="899"/>
      <c r="S638" s="899"/>
      <c r="T638" s="899"/>
      <c r="U638" s="899"/>
      <c r="V638" s="899"/>
      <c r="W638" s="899"/>
      <c r="X638" s="899"/>
      <c r="Y638" s="899"/>
    </row>
    <row r="639" ht="18.0" customHeight="1">
      <c r="A639" s="899"/>
      <c r="B639" s="900"/>
      <c r="C639" s="899"/>
      <c r="D639" s="899"/>
      <c r="E639" s="899"/>
      <c r="F639" s="901"/>
      <c r="G639" s="901"/>
      <c r="H639" s="901"/>
      <c r="I639" s="901"/>
      <c r="J639" s="901"/>
      <c r="K639" s="901"/>
      <c r="L639" s="899"/>
      <c r="M639" s="899"/>
      <c r="N639" s="899"/>
      <c r="O639" s="899"/>
      <c r="P639" s="899"/>
      <c r="Q639" s="899"/>
      <c r="R639" s="899"/>
      <c r="S639" s="899"/>
      <c r="T639" s="899"/>
      <c r="U639" s="899"/>
      <c r="V639" s="899"/>
      <c r="W639" s="899"/>
      <c r="X639" s="899"/>
      <c r="Y639" s="899"/>
    </row>
    <row r="640" ht="18.0" customHeight="1">
      <c r="A640" s="899"/>
      <c r="B640" s="900"/>
      <c r="C640" s="899"/>
      <c r="D640" s="899"/>
      <c r="E640" s="899"/>
      <c r="F640" s="901"/>
      <c r="G640" s="901"/>
      <c r="H640" s="901"/>
      <c r="I640" s="901"/>
      <c r="J640" s="901"/>
      <c r="K640" s="901"/>
      <c r="L640" s="899"/>
      <c r="M640" s="899"/>
      <c r="N640" s="899"/>
      <c r="O640" s="899"/>
      <c r="P640" s="899"/>
      <c r="Q640" s="899"/>
      <c r="R640" s="899"/>
      <c r="S640" s="899"/>
      <c r="T640" s="899"/>
      <c r="U640" s="899"/>
      <c r="V640" s="899"/>
      <c r="W640" s="899"/>
      <c r="X640" s="899"/>
      <c r="Y640" s="899"/>
    </row>
    <row r="641" ht="18.0" customHeight="1">
      <c r="A641" s="899"/>
      <c r="B641" s="900"/>
      <c r="C641" s="899"/>
      <c r="D641" s="899"/>
      <c r="E641" s="899"/>
      <c r="F641" s="901"/>
      <c r="G641" s="901"/>
      <c r="H641" s="901"/>
      <c r="I641" s="901"/>
      <c r="J641" s="901"/>
      <c r="K641" s="901"/>
      <c r="L641" s="899"/>
      <c r="M641" s="899"/>
      <c r="N641" s="899"/>
      <c r="O641" s="899"/>
      <c r="P641" s="899"/>
      <c r="Q641" s="899"/>
      <c r="R641" s="899"/>
      <c r="S641" s="899"/>
      <c r="T641" s="899"/>
      <c r="U641" s="899"/>
      <c r="V641" s="899"/>
      <c r="W641" s="899"/>
      <c r="X641" s="899"/>
      <c r="Y641" s="899"/>
    </row>
    <row r="642" ht="18.0" customHeight="1">
      <c r="A642" s="899"/>
      <c r="B642" s="900"/>
      <c r="C642" s="899"/>
      <c r="D642" s="899"/>
      <c r="E642" s="899"/>
      <c r="F642" s="901"/>
      <c r="G642" s="901"/>
      <c r="H642" s="901"/>
      <c r="I642" s="901"/>
      <c r="J642" s="901"/>
      <c r="K642" s="901"/>
      <c r="L642" s="899"/>
      <c r="M642" s="899"/>
      <c r="N642" s="899"/>
      <c r="O642" s="899"/>
      <c r="P642" s="899"/>
      <c r="Q642" s="899"/>
      <c r="R642" s="899"/>
      <c r="S642" s="899"/>
      <c r="T642" s="899"/>
      <c r="U642" s="899"/>
      <c r="V642" s="899"/>
      <c r="W642" s="899"/>
      <c r="X642" s="899"/>
      <c r="Y642" s="899"/>
    </row>
    <row r="643" ht="18.0" customHeight="1">
      <c r="A643" s="899"/>
      <c r="B643" s="900"/>
      <c r="C643" s="899"/>
      <c r="D643" s="899"/>
      <c r="E643" s="899"/>
      <c r="F643" s="901"/>
      <c r="G643" s="901"/>
      <c r="H643" s="901"/>
      <c r="I643" s="901"/>
      <c r="J643" s="901"/>
      <c r="K643" s="901"/>
      <c r="L643" s="899"/>
      <c r="M643" s="899"/>
      <c r="N643" s="899"/>
      <c r="O643" s="899"/>
      <c r="P643" s="899"/>
      <c r="Q643" s="899"/>
      <c r="R643" s="899"/>
      <c r="S643" s="899"/>
      <c r="T643" s="899"/>
      <c r="U643" s="899"/>
      <c r="V643" s="899"/>
      <c r="W643" s="899"/>
      <c r="X643" s="899"/>
      <c r="Y643" s="899"/>
    </row>
    <row r="644" ht="18.0" customHeight="1">
      <c r="A644" s="899"/>
      <c r="B644" s="900"/>
      <c r="C644" s="899"/>
      <c r="D644" s="899"/>
      <c r="E644" s="899"/>
      <c r="F644" s="901"/>
      <c r="G644" s="901"/>
      <c r="H644" s="901"/>
      <c r="I644" s="901"/>
      <c r="J644" s="901"/>
      <c r="K644" s="901"/>
      <c r="L644" s="899"/>
      <c r="M644" s="899"/>
      <c r="N644" s="899"/>
      <c r="O644" s="899"/>
      <c r="P644" s="899"/>
      <c r="Q644" s="899"/>
      <c r="R644" s="899"/>
      <c r="S644" s="899"/>
      <c r="T644" s="899"/>
      <c r="U644" s="899"/>
      <c r="V644" s="899"/>
      <c r="W644" s="899"/>
      <c r="X644" s="899"/>
      <c r="Y644" s="899"/>
    </row>
    <row r="645" ht="18.0" customHeight="1">
      <c r="A645" s="899"/>
      <c r="B645" s="900"/>
      <c r="C645" s="899"/>
      <c r="D645" s="899"/>
      <c r="E645" s="899"/>
      <c r="F645" s="901"/>
      <c r="G645" s="901"/>
      <c r="H645" s="901"/>
      <c r="I645" s="901"/>
      <c r="J645" s="901"/>
      <c r="K645" s="901"/>
      <c r="L645" s="899"/>
      <c r="M645" s="899"/>
      <c r="N645" s="899"/>
      <c r="O645" s="899"/>
      <c r="P645" s="899"/>
      <c r="Q645" s="899"/>
      <c r="R645" s="899"/>
      <c r="S645" s="899"/>
      <c r="T645" s="899"/>
      <c r="U645" s="899"/>
      <c r="V645" s="899"/>
      <c r="W645" s="899"/>
      <c r="X645" s="899"/>
      <c r="Y645" s="899"/>
    </row>
    <row r="646" ht="18.0" customHeight="1">
      <c r="A646" s="899"/>
      <c r="B646" s="900"/>
      <c r="C646" s="899"/>
      <c r="D646" s="899"/>
      <c r="E646" s="899"/>
      <c r="F646" s="901"/>
      <c r="G646" s="901"/>
      <c r="H646" s="901"/>
      <c r="I646" s="901"/>
      <c r="J646" s="901"/>
      <c r="K646" s="901"/>
      <c r="L646" s="899"/>
      <c r="M646" s="899"/>
      <c r="N646" s="899"/>
      <c r="O646" s="899"/>
      <c r="P646" s="899"/>
      <c r="Q646" s="899"/>
      <c r="R646" s="899"/>
      <c r="S646" s="899"/>
      <c r="T646" s="899"/>
      <c r="U646" s="899"/>
      <c r="V646" s="899"/>
      <c r="W646" s="899"/>
      <c r="X646" s="899"/>
      <c r="Y646" s="899"/>
    </row>
    <row r="647" ht="18.0" customHeight="1">
      <c r="A647" s="899"/>
      <c r="B647" s="900"/>
      <c r="C647" s="899"/>
      <c r="D647" s="899"/>
      <c r="E647" s="899"/>
      <c r="F647" s="901"/>
      <c r="G647" s="901"/>
      <c r="H647" s="901"/>
      <c r="I647" s="901"/>
      <c r="J647" s="901"/>
      <c r="K647" s="901"/>
      <c r="L647" s="899"/>
      <c r="M647" s="899"/>
      <c r="N647" s="899"/>
      <c r="O647" s="899"/>
      <c r="P647" s="899"/>
      <c r="Q647" s="899"/>
      <c r="R647" s="899"/>
      <c r="S647" s="899"/>
      <c r="T647" s="899"/>
      <c r="U647" s="899"/>
      <c r="V647" s="899"/>
      <c r="W647" s="899"/>
      <c r="X647" s="899"/>
      <c r="Y647" s="899"/>
    </row>
    <row r="648" ht="18.0" customHeight="1">
      <c r="A648" s="899"/>
      <c r="B648" s="900"/>
      <c r="C648" s="899"/>
      <c r="D648" s="899"/>
      <c r="E648" s="899"/>
      <c r="F648" s="901"/>
      <c r="G648" s="901"/>
      <c r="H648" s="901"/>
      <c r="I648" s="901"/>
      <c r="J648" s="901"/>
      <c r="K648" s="901"/>
      <c r="L648" s="899"/>
      <c r="M648" s="899"/>
      <c r="N648" s="899"/>
      <c r="O648" s="899"/>
      <c r="P648" s="899"/>
      <c r="Q648" s="899"/>
      <c r="R648" s="899"/>
      <c r="S648" s="899"/>
      <c r="T648" s="899"/>
      <c r="U648" s="899"/>
      <c r="V648" s="899"/>
      <c r="W648" s="899"/>
      <c r="X648" s="899"/>
      <c r="Y648" s="899"/>
    </row>
    <row r="649" ht="18.0" customHeight="1">
      <c r="A649" s="899"/>
      <c r="B649" s="900"/>
      <c r="C649" s="899"/>
      <c r="D649" s="899"/>
      <c r="E649" s="899"/>
      <c r="F649" s="901"/>
      <c r="G649" s="901"/>
      <c r="H649" s="901"/>
      <c r="I649" s="901"/>
      <c r="J649" s="901"/>
      <c r="K649" s="901"/>
      <c r="L649" s="899"/>
      <c r="M649" s="899"/>
      <c r="N649" s="899"/>
      <c r="O649" s="899"/>
      <c r="P649" s="899"/>
      <c r="Q649" s="899"/>
      <c r="R649" s="899"/>
      <c r="S649" s="899"/>
      <c r="T649" s="899"/>
      <c r="U649" s="899"/>
      <c r="V649" s="899"/>
      <c r="W649" s="899"/>
      <c r="X649" s="899"/>
      <c r="Y649" s="899"/>
    </row>
    <row r="650" ht="18.0" customHeight="1">
      <c r="A650" s="899"/>
      <c r="B650" s="900"/>
      <c r="C650" s="899"/>
      <c r="D650" s="899"/>
      <c r="E650" s="899"/>
      <c r="F650" s="901"/>
      <c r="G650" s="901"/>
      <c r="H650" s="901"/>
      <c r="I650" s="901"/>
      <c r="J650" s="901"/>
      <c r="K650" s="901"/>
      <c r="L650" s="899"/>
      <c r="M650" s="899"/>
      <c r="N650" s="899"/>
      <c r="O650" s="899"/>
      <c r="P650" s="899"/>
      <c r="Q650" s="899"/>
      <c r="R650" s="899"/>
      <c r="S650" s="899"/>
      <c r="T650" s="899"/>
      <c r="U650" s="899"/>
      <c r="V650" s="899"/>
      <c r="W650" s="899"/>
      <c r="X650" s="899"/>
      <c r="Y650" s="899"/>
    </row>
    <row r="651" ht="18.0" customHeight="1">
      <c r="A651" s="899"/>
      <c r="B651" s="900"/>
      <c r="C651" s="899"/>
      <c r="D651" s="899"/>
      <c r="E651" s="899"/>
      <c r="F651" s="901"/>
      <c r="G651" s="901"/>
      <c r="H651" s="901"/>
      <c r="I651" s="901"/>
      <c r="J651" s="901"/>
      <c r="K651" s="901"/>
      <c r="L651" s="899"/>
      <c r="M651" s="899"/>
      <c r="N651" s="899"/>
      <c r="O651" s="899"/>
      <c r="P651" s="899"/>
      <c r="Q651" s="899"/>
      <c r="R651" s="899"/>
      <c r="S651" s="899"/>
      <c r="T651" s="899"/>
      <c r="U651" s="899"/>
      <c r="V651" s="899"/>
      <c r="W651" s="899"/>
      <c r="X651" s="899"/>
      <c r="Y651" s="899"/>
    </row>
    <row r="652" ht="18.0" customHeight="1">
      <c r="A652" s="899"/>
      <c r="B652" s="900"/>
      <c r="C652" s="899"/>
      <c r="D652" s="899"/>
      <c r="E652" s="899"/>
      <c r="F652" s="901"/>
      <c r="G652" s="901"/>
      <c r="H652" s="901"/>
      <c r="I652" s="901"/>
      <c r="J652" s="901"/>
      <c r="K652" s="901"/>
      <c r="L652" s="899"/>
      <c r="M652" s="899"/>
      <c r="N652" s="899"/>
      <c r="O652" s="899"/>
      <c r="P652" s="899"/>
      <c r="Q652" s="899"/>
      <c r="R652" s="899"/>
      <c r="S652" s="899"/>
      <c r="T652" s="899"/>
      <c r="U652" s="899"/>
      <c r="V652" s="899"/>
      <c r="W652" s="899"/>
      <c r="X652" s="899"/>
      <c r="Y652" s="899"/>
    </row>
    <row r="653" ht="18.0" customHeight="1">
      <c r="A653" s="899"/>
      <c r="B653" s="900"/>
      <c r="C653" s="899"/>
      <c r="D653" s="899"/>
      <c r="E653" s="899"/>
      <c r="F653" s="901"/>
      <c r="G653" s="901"/>
      <c r="H653" s="901"/>
      <c r="I653" s="901"/>
      <c r="J653" s="901"/>
      <c r="K653" s="901"/>
      <c r="L653" s="899"/>
      <c r="M653" s="899"/>
      <c r="N653" s="899"/>
      <c r="O653" s="899"/>
      <c r="P653" s="899"/>
      <c r="Q653" s="899"/>
      <c r="R653" s="899"/>
      <c r="S653" s="899"/>
      <c r="T653" s="899"/>
      <c r="U653" s="899"/>
      <c r="V653" s="899"/>
      <c r="W653" s="899"/>
      <c r="X653" s="899"/>
      <c r="Y653" s="899"/>
    </row>
    <row r="654" ht="18.0" customHeight="1">
      <c r="A654" s="899"/>
      <c r="B654" s="900"/>
      <c r="C654" s="899"/>
      <c r="D654" s="899"/>
      <c r="E654" s="899"/>
      <c r="F654" s="901"/>
      <c r="G654" s="901"/>
      <c r="H654" s="901"/>
      <c r="I654" s="901"/>
      <c r="J654" s="901"/>
      <c r="K654" s="901"/>
      <c r="L654" s="899"/>
      <c r="M654" s="899"/>
      <c r="N654" s="899"/>
      <c r="O654" s="899"/>
      <c r="P654" s="899"/>
      <c r="Q654" s="899"/>
      <c r="R654" s="899"/>
      <c r="S654" s="899"/>
      <c r="T654" s="899"/>
      <c r="U654" s="899"/>
      <c r="V654" s="899"/>
      <c r="W654" s="899"/>
      <c r="X654" s="899"/>
      <c r="Y654" s="899"/>
    </row>
    <row r="655" ht="18.0" customHeight="1">
      <c r="A655" s="899"/>
      <c r="B655" s="900"/>
      <c r="C655" s="899"/>
      <c r="D655" s="899"/>
      <c r="E655" s="899"/>
      <c r="F655" s="901"/>
      <c r="G655" s="901"/>
      <c r="H655" s="901"/>
      <c r="I655" s="901"/>
      <c r="J655" s="901"/>
      <c r="K655" s="901"/>
      <c r="L655" s="899"/>
      <c r="M655" s="899"/>
      <c r="N655" s="899"/>
      <c r="O655" s="899"/>
      <c r="P655" s="899"/>
      <c r="Q655" s="899"/>
      <c r="R655" s="899"/>
      <c r="S655" s="899"/>
      <c r="T655" s="899"/>
      <c r="U655" s="899"/>
      <c r="V655" s="899"/>
      <c r="W655" s="899"/>
      <c r="X655" s="899"/>
      <c r="Y655" s="899"/>
    </row>
    <row r="656" ht="18.0" customHeight="1">
      <c r="A656" s="899"/>
      <c r="B656" s="900"/>
      <c r="C656" s="899"/>
      <c r="D656" s="899"/>
      <c r="E656" s="899"/>
      <c r="F656" s="901"/>
      <c r="G656" s="901"/>
      <c r="H656" s="901"/>
      <c r="I656" s="901"/>
      <c r="J656" s="901"/>
      <c r="K656" s="901"/>
      <c r="L656" s="899"/>
      <c r="M656" s="899"/>
      <c r="N656" s="899"/>
      <c r="O656" s="899"/>
      <c r="P656" s="899"/>
      <c r="Q656" s="899"/>
      <c r="R656" s="899"/>
      <c r="S656" s="899"/>
      <c r="T656" s="899"/>
      <c r="U656" s="899"/>
      <c r="V656" s="899"/>
      <c r="W656" s="899"/>
      <c r="X656" s="899"/>
      <c r="Y656" s="899"/>
    </row>
    <row r="657" ht="18.0" customHeight="1">
      <c r="A657" s="899"/>
      <c r="B657" s="900"/>
      <c r="C657" s="899"/>
      <c r="D657" s="899"/>
      <c r="E657" s="899"/>
      <c r="F657" s="901"/>
      <c r="G657" s="901"/>
      <c r="H657" s="901"/>
      <c r="I657" s="901"/>
      <c r="J657" s="901"/>
      <c r="K657" s="901"/>
      <c r="L657" s="899"/>
      <c r="M657" s="899"/>
      <c r="N657" s="899"/>
      <c r="O657" s="899"/>
      <c r="P657" s="899"/>
      <c r="Q657" s="899"/>
      <c r="R657" s="899"/>
      <c r="S657" s="899"/>
      <c r="T657" s="899"/>
      <c r="U657" s="899"/>
      <c r="V657" s="899"/>
      <c r="W657" s="899"/>
      <c r="X657" s="899"/>
      <c r="Y657" s="899"/>
    </row>
    <row r="658" ht="18.0" customHeight="1">
      <c r="A658" s="899"/>
      <c r="B658" s="900"/>
      <c r="C658" s="899"/>
      <c r="D658" s="899"/>
      <c r="E658" s="899"/>
      <c r="F658" s="901"/>
      <c r="G658" s="901"/>
      <c r="H658" s="901"/>
      <c r="I658" s="901"/>
      <c r="J658" s="901"/>
      <c r="K658" s="901"/>
      <c r="L658" s="899"/>
      <c r="M658" s="899"/>
      <c r="N658" s="899"/>
      <c r="O658" s="899"/>
      <c r="P658" s="899"/>
      <c r="Q658" s="899"/>
      <c r="R658" s="899"/>
      <c r="S658" s="899"/>
      <c r="T658" s="899"/>
      <c r="U658" s="899"/>
      <c r="V658" s="899"/>
      <c r="W658" s="899"/>
      <c r="X658" s="899"/>
      <c r="Y658" s="899"/>
    </row>
    <row r="659" ht="18.0" customHeight="1">
      <c r="A659" s="899"/>
      <c r="B659" s="900"/>
      <c r="C659" s="899"/>
      <c r="D659" s="899"/>
      <c r="E659" s="899"/>
      <c r="F659" s="901"/>
      <c r="G659" s="901"/>
      <c r="H659" s="901"/>
      <c r="I659" s="901"/>
      <c r="J659" s="901"/>
      <c r="K659" s="901"/>
      <c r="L659" s="899"/>
      <c r="M659" s="899"/>
      <c r="N659" s="899"/>
      <c r="O659" s="899"/>
      <c r="P659" s="899"/>
      <c r="Q659" s="899"/>
      <c r="R659" s="899"/>
      <c r="S659" s="899"/>
      <c r="T659" s="899"/>
      <c r="U659" s="899"/>
      <c r="V659" s="899"/>
      <c r="W659" s="899"/>
      <c r="X659" s="899"/>
      <c r="Y659" s="899"/>
    </row>
    <row r="660" ht="18.0" customHeight="1">
      <c r="A660" s="899"/>
      <c r="B660" s="900"/>
      <c r="C660" s="899"/>
      <c r="D660" s="899"/>
      <c r="E660" s="899"/>
      <c r="F660" s="901"/>
      <c r="G660" s="901"/>
      <c r="H660" s="901"/>
      <c r="I660" s="901"/>
      <c r="J660" s="901"/>
      <c r="K660" s="901"/>
      <c r="L660" s="899"/>
      <c r="M660" s="899"/>
      <c r="N660" s="899"/>
      <c r="O660" s="899"/>
      <c r="P660" s="899"/>
      <c r="Q660" s="899"/>
      <c r="R660" s="899"/>
      <c r="S660" s="899"/>
      <c r="T660" s="899"/>
      <c r="U660" s="899"/>
      <c r="V660" s="899"/>
      <c r="W660" s="899"/>
      <c r="X660" s="899"/>
      <c r="Y660" s="899"/>
    </row>
    <row r="661" ht="18.0" customHeight="1">
      <c r="A661" s="899"/>
      <c r="B661" s="900"/>
      <c r="C661" s="899"/>
      <c r="D661" s="899"/>
      <c r="E661" s="899"/>
      <c r="F661" s="901"/>
      <c r="G661" s="901"/>
      <c r="H661" s="901"/>
      <c r="I661" s="901"/>
      <c r="J661" s="901"/>
      <c r="K661" s="901"/>
      <c r="L661" s="899"/>
      <c r="M661" s="899"/>
      <c r="N661" s="899"/>
      <c r="O661" s="899"/>
      <c r="P661" s="899"/>
      <c r="Q661" s="899"/>
      <c r="R661" s="899"/>
      <c r="S661" s="899"/>
      <c r="T661" s="899"/>
      <c r="U661" s="899"/>
      <c r="V661" s="899"/>
      <c r="W661" s="899"/>
      <c r="X661" s="899"/>
      <c r="Y661" s="899"/>
    </row>
    <row r="662" ht="18.0" customHeight="1">
      <c r="A662" s="899"/>
      <c r="B662" s="900"/>
      <c r="C662" s="899"/>
      <c r="D662" s="899"/>
      <c r="E662" s="899"/>
      <c r="F662" s="901"/>
      <c r="G662" s="901"/>
      <c r="H662" s="901"/>
      <c r="I662" s="901"/>
      <c r="J662" s="901"/>
      <c r="K662" s="901"/>
      <c r="L662" s="899"/>
      <c r="M662" s="899"/>
      <c r="N662" s="899"/>
      <c r="O662" s="899"/>
      <c r="P662" s="899"/>
      <c r="Q662" s="899"/>
      <c r="R662" s="899"/>
      <c r="S662" s="899"/>
      <c r="T662" s="899"/>
      <c r="U662" s="899"/>
      <c r="V662" s="899"/>
      <c r="W662" s="899"/>
      <c r="X662" s="899"/>
      <c r="Y662" s="899"/>
    </row>
    <row r="663" ht="18.0" customHeight="1">
      <c r="A663" s="899"/>
      <c r="B663" s="900"/>
      <c r="C663" s="899"/>
      <c r="D663" s="899"/>
      <c r="E663" s="899"/>
      <c r="F663" s="901"/>
      <c r="G663" s="901"/>
      <c r="H663" s="901"/>
      <c r="I663" s="901"/>
      <c r="J663" s="901"/>
      <c r="K663" s="901"/>
      <c r="L663" s="899"/>
      <c r="M663" s="899"/>
      <c r="N663" s="899"/>
      <c r="O663" s="899"/>
      <c r="P663" s="899"/>
      <c r="Q663" s="899"/>
      <c r="R663" s="899"/>
      <c r="S663" s="899"/>
      <c r="T663" s="899"/>
      <c r="U663" s="899"/>
      <c r="V663" s="899"/>
      <c r="W663" s="899"/>
      <c r="X663" s="899"/>
      <c r="Y663" s="899"/>
    </row>
    <row r="664" ht="18.0" customHeight="1">
      <c r="A664" s="899"/>
      <c r="B664" s="900"/>
      <c r="C664" s="899"/>
      <c r="D664" s="899"/>
      <c r="E664" s="899"/>
      <c r="F664" s="901"/>
      <c r="G664" s="901"/>
      <c r="H664" s="901"/>
      <c r="I664" s="901"/>
      <c r="J664" s="901"/>
      <c r="K664" s="901"/>
      <c r="L664" s="899"/>
      <c r="M664" s="899"/>
      <c r="N664" s="899"/>
      <c r="O664" s="899"/>
      <c r="P664" s="899"/>
      <c r="Q664" s="899"/>
      <c r="R664" s="899"/>
      <c r="S664" s="899"/>
      <c r="T664" s="899"/>
      <c r="U664" s="899"/>
      <c r="V664" s="899"/>
      <c r="W664" s="899"/>
      <c r="X664" s="899"/>
      <c r="Y664" s="899"/>
    </row>
    <row r="665" ht="18.0" customHeight="1">
      <c r="A665" s="899"/>
      <c r="B665" s="900"/>
      <c r="C665" s="899"/>
      <c r="D665" s="899"/>
      <c r="E665" s="899"/>
      <c r="F665" s="901"/>
      <c r="G665" s="901"/>
      <c r="H665" s="901"/>
      <c r="I665" s="901"/>
      <c r="J665" s="901"/>
      <c r="K665" s="901"/>
      <c r="L665" s="899"/>
      <c r="M665" s="899"/>
      <c r="N665" s="899"/>
      <c r="O665" s="899"/>
      <c r="P665" s="899"/>
      <c r="Q665" s="899"/>
      <c r="R665" s="899"/>
      <c r="S665" s="899"/>
      <c r="T665" s="899"/>
      <c r="U665" s="899"/>
      <c r="V665" s="899"/>
      <c r="W665" s="899"/>
      <c r="X665" s="899"/>
      <c r="Y665" s="899"/>
    </row>
    <row r="666" ht="18.0" customHeight="1">
      <c r="A666" s="899"/>
      <c r="B666" s="900"/>
      <c r="C666" s="899"/>
      <c r="D666" s="899"/>
      <c r="E666" s="899"/>
      <c r="F666" s="901"/>
      <c r="G666" s="901"/>
      <c r="H666" s="901"/>
      <c r="I666" s="901"/>
      <c r="J666" s="901"/>
      <c r="K666" s="901"/>
      <c r="L666" s="899"/>
      <c r="M666" s="899"/>
      <c r="N666" s="899"/>
      <c r="O666" s="899"/>
      <c r="P666" s="899"/>
      <c r="Q666" s="899"/>
      <c r="R666" s="899"/>
      <c r="S666" s="899"/>
      <c r="T666" s="899"/>
      <c r="U666" s="899"/>
      <c r="V666" s="899"/>
      <c r="W666" s="899"/>
      <c r="X666" s="899"/>
      <c r="Y666" s="899"/>
    </row>
    <row r="667" ht="18.0" customHeight="1">
      <c r="A667" s="899"/>
      <c r="B667" s="900"/>
      <c r="C667" s="899"/>
      <c r="D667" s="899"/>
      <c r="E667" s="899"/>
      <c r="F667" s="901"/>
      <c r="G667" s="901"/>
      <c r="H667" s="901"/>
      <c r="I667" s="901"/>
      <c r="J667" s="901"/>
      <c r="K667" s="901"/>
      <c r="L667" s="899"/>
      <c r="M667" s="899"/>
      <c r="N667" s="899"/>
      <c r="O667" s="899"/>
      <c r="P667" s="899"/>
      <c r="Q667" s="899"/>
      <c r="R667" s="899"/>
      <c r="S667" s="899"/>
      <c r="T667" s="899"/>
      <c r="U667" s="899"/>
      <c r="V667" s="899"/>
      <c r="W667" s="899"/>
      <c r="X667" s="899"/>
      <c r="Y667" s="899"/>
    </row>
    <row r="668" ht="18.0" customHeight="1">
      <c r="A668" s="899"/>
      <c r="B668" s="900"/>
      <c r="C668" s="899"/>
      <c r="D668" s="899"/>
      <c r="E668" s="899"/>
      <c r="F668" s="901"/>
      <c r="G668" s="901"/>
      <c r="H668" s="901"/>
      <c r="I668" s="901"/>
      <c r="J668" s="901"/>
      <c r="K668" s="901"/>
      <c r="L668" s="899"/>
      <c r="M668" s="899"/>
      <c r="N668" s="899"/>
      <c r="O668" s="899"/>
      <c r="P668" s="899"/>
      <c r="Q668" s="899"/>
      <c r="R668" s="899"/>
      <c r="S668" s="899"/>
      <c r="T668" s="899"/>
      <c r="U668" s="899"/>
      <c r="V668" s="899"/>
      <c r="W668" s="899"/>
      <c r="X668" s="899"/>
      <c r="Y668" s="899"/>
    </row>
    <row r="669" ht="18.0" customHeight="1">
      <c r="A669" s="899"/>
      <c r="B669" s="900"/>
      <c r="C669" s="899"/>
      <c r="D669" s="899"/>
      <c r="E669" s="899"/>
      <c r="F669" s="901"/>
      <c r="G669" s="901"/>
      <c r="H669" s="901"/>
      <c r="I669" s="901"/>
      <c r="J669" s="901"/>
      <c r="K669" s="901"/>
      <c r="L669" s="899"/>
      <c r="M669" s="899"/>
      <c r="N669" s="899"/>
      <c r="O669" s="899"/>
      <c r="P669" s="899"/>
      <c r="Q669" s="899"/>
      <c r="R669" s="899"/>
      <c r="S669" s="899"/>
      <c r="T669" s="899"/>
      <c r="U669" s="899"/>
      <c r="V669" s="899"/>
      <c r="W669" s="899"/>
      <c r="X669" s="899"/>
      <c r="Y669" s="899"/>
    </row>
    <row r="670" ht="18.0" customHeight="1">
      <c r="A670" s="899"/>
      <c r="B670" s="900"/>
      <c r="C670" s="899"/>
      <c r="D670" s="899"/>
      <c r="E670" s="899"/>
      <c r="F670" s="901"/>
      <c r="G670" s="901"/>
      <c r="H670" s="901"/>
      <c r="I670" s="901"/>
      <c r="J670" s="901"/>
      <c r="K670" s="901"/>
      <c r="L670" s="899"/>
      <c r="M670" s="899"/>
      <c r="N670" s="899"/>
      <c r="O670" s="899"/>
      <c r="P670" s="899"/>
      <c r="Q670" s="899"/>
      <c r="R670" s="899"/>
      <c r="S670" s="899"/>
      <c r="T670" s="899"/>
      <c r="U670" s="899"/>
      <c r="V670" s="899"/>
      <c r="W670" s="899"/>
      <c r="X670" s="899"/>
      <c r="Y670" s="899"/>
    </row>
    <row r="671" ht="18.0" customHeight="1">
      <c r="A671" s="899"/>
      <c r="B671" s="900"/>
      <c r="C671" s="899"/>
      <c r="D671" s="899"/>
      <c r="E671" s="899"/>
      <c r="F671" s="901"/>
      <c r="G671" s="901"/>
      <c r="H671" s="901"/>
      <c r="I671" s="901"/>
      <c r="J671" s="901"/>
      <c r="K671" s="901"/>
      <c r="L671" s="899"/>
      <c r="M671" s="899"/>
      <c r="N671" s="899"/>
      <c r="O671" s="899"/>
      <c r="P671" s="899"/>
      <c r="Q671" s="899"/>
      <c r="R671" s="899"/>
      <c r="S671" s="899"/>
      <c r="T671" s="899"/>
      <c r="U671" s="899"/>
      <c r="V671" s="899"/>
      <c r="W671" s="899"/>
      <c r="X671" s="899"/>
      <c r="Y671" s="899"/>
    </row>
    <row r="672" ht="18.0" customHeight="1">
      <c r="A672" s="899"/>
      <c r="B672" s="900"/>
      <c r="C672" s="899"/>
      <c r="D672" s="899"/>
      <c r="E672" s="899"/>
      <c r="F672" s="901"/>
      <c r="G672" s="901"/>
      <c r="H672" s="901"/>
      <c r="I672" s="901"/>
      <c r="J672" s="901"/>
      <c r="K672" s="901"/>
      <c r="L672" s="899"/>
      <c r="M672" s="899"/>
      <c r="N672" s="899"/>
      <c r="O672" s="899"/>
      <c r="P672" s="899"/>
      <c r="Q672" s="899"/>
      <c r="R672" s="899"/>
      <c r="S672" s="899"/>
      <c r="T672" s="899"/>
      <c r="U672" s="899"/>
      <c r="V672" s="899"/>
      <c r="W672" s="899"/>
      <c r="X672" s="899"/>
      <c r="Y672" s="899"/>
    </row>
    <row r="673" ht="18.0" customHeight="1">
      <c r="A673" s="899"/>
      <c r="B673" s="900"/>
      <c r="C673" s="899"/>
      <c r="D673" s="899"/>
      <c r="E673" s="899"/>
      <c r="F673" s="901"/>
      <c r="G673" s="901"/>
      <c r="H673" s="901"/>
      <c r="I673" s="901"/>
      <c r="J673" s="901"/>
      <c r="K673" s="901"/>
      <c r="L673" s="899"/>
      <c r="M673" s="899"/>
      <c r="N673" s="899"/>
      <c r="O673" s="899"/>
      <c r="P673" s="899"/>
      <c r="Q673" s="899"/>
      <c r="R673" s="899"/>
      <c r="S673" s="899"/>
      <c r="T673" s="899"/>
      <c r="U673" s="899"/>
      <c r="V673" s="899"/>
      <c r="W673" s="899"/>
      <c r="X673" s="899"/>
      <c r="Y673" s="899"/>
    </row>
    <row r="674" ht="18.0" customHeight="1">
      <c r="A674" s="899"/>
      <c r="B674" s="900"/>
      <c r="C674" s="899"/>
      <c r="D674" s="899"/>
      <c r="E674" s="899"/>
      <c r="F674" s="901"/>
      <c r="G674" s="901"/>
      <c r="H674" s="901"/>
      <c r="I674" s="901"/>
      <c r="J674" s="901"/>
      <c r="K674" s="901"/>
      <c r="L674" s="899"/>
      <c r="M674" s="899"/>
      <c r="N674" s="899"/>
      <c r="O674" s="899"/>
      <c r="P674" s="899"/>
      <c r="Q674" s="899"/>
      <c r="R674" s="899"/>
      <c r="S674" s="899"/>
      <c r="T674" s="899"/>
      <c r="U674" s="899"/>
      <c r="V674" s="899"/>
      <c r="W674" s="899"/>
      <c r="X674" s="899"/>
      <c r="Y674" s="899"/>
    </row>
    <row r="675" ht="18.0" customHeight="1">
      <c r="A675" s="899"/>
      <c r="B675" s="900"/>
      <c r="C675" s="899"/>
      <c r="D675" s="899"/>
      <c r="E675" s="899"/>
      <c r="F675" s="901"/>
      <c r="G675" s="901"/>
      <c r="H675" s="901"/>
      <c r="I675" s="901"/>
      <c r="J675" s="901"/>
      <c r="K675" s="901"/>
      <c r="L675" s="899"/>
      <c r="M675" s="899"/>
      <c r="N675" s="899"/>
      <c r="O675" s="899"/>
      <c r="P675" s="899"/>
      <c r="Q675" s="899"/>
      <c r="R675" s="899"/>
      <c r="S675" s="899"/>
      <c r="T675" s="899"/>
      <c r="U675" s="899"/>
      <c r="V675" s="899"/>
      <c r="W675" s="899"/>
      <c r="X675" s="899"/>
      <c r="Y675" s="899"/>
    </row>
    <row r="676" ht="18.0" customHeight="1">
      <c r="A676" s="899"/>
      <c r="B676" s="900"/>
      <c r="C676" s="899"/>
      <c r="D676" s="899"/>
      <c r="E676" s="899"/>
      <c r="F676" s="901"/>
      <c r="G676" s="901"/>
      <c r="H676" s="901"/>
      <c r="I676" s="901"/>
      <c r="J676" s="901"/>
      <c r="K676" s="901"/>
      <c r="L676" s="899"/>
      <c r="M676" s="899"/>
      <c r="N676" s="899"/>
      <c r="O676" s="899"/>
      <c r="P676" s="899"/>
      <c r="Q676" s="899"/>
      <c r="R676" s="899"/>
      <c r="S676" s="899"/>
      <c r="T676" s="899"/>
      <c r="U676" s="899"/>
      <c r="V676" s="899"/>
      <c r="W676" s="899"/>
      <c r="X676" s="899"/>
      <c r="Y676" s="899"/>
    </row>
    <row r="677" ht="18.0" customHeight="1">
      <c r="A677" s="899"/>
      <c r="B677" s="900"/>
      <c r="C677" s="899"/>
      <c r="D677" s="899"/>
      <c r="E677" s="899"/>
      <c r="F677" s="901"/>
      <c r="G677" s="901"/>
      <c r="H677" s="901"/>
      <c r="I677" s="901"/>
      <c r="J677" s="901"/>
      <c r="K677" s="901"/>
      <c r="L677" s="899"/>
      <c r="M677" s="899"/>
      <c r="N677" s="899"/>
      <c r="O677" s="899"/>
      <c r="P677" s="899"/>
      <c r="Q677" s="899"/>
      <c r="R677" s="899"/>
      <c r="S677" s="899"/>
      <c r="T677" s="899"/>
      <c r="U677" s="899"/>
      <c r="V677" s="899"/>
      <c r="W677" s="899"/>
      <c r="X677" s="899"/>
      <c r="Y677" s="899"/>
    </row>
    <row r="678" ht="18.0" customHeight="1">
      <c r="A678" s="899"/>
      <c r="B678" s="900"/>
      <c r="C678" s="899"/>
      <c r="D678" s="899"/>
      <c r="E678" s="899"/>
      <c r="F678" s="901"/>
      <c r="G678" s="901"/>
      <c r="H678" s="901"/>
      <c r="I678" s="901"/>
      <c r="J678" s="901"/>
      <c r="K678" s="901"/>
      <c r="L678" s="899"/>
      <c r="M678" s="899"/>
      <c r="N678" s="899"/>
      <c r="O678" s="899"/>
      <c r="P678" s="899"/>
      <c r="Q678" s="899"/>
      <c r="R678" s="899"/>
      <c r="S678" s="899"/>
      <c r="T678" s="899"/>
      <c r="U678" s="899"/>
      <c r="V678" s="899"/>
      <c r="W678" s="899"/>
      <c r="X678" s="899"/>
      <c r="Y678" s="899"/>
    </row>
    <row r="679" ht="18.0" customHeight="1">
      <c r="A679" s="899"/>
      <c r="B679" s="900"/>
      <c r="C679" s="899"/>
      <c r="D679" s="899"/>
      <c r="E679" s="899"/>
      <c r="F679" s="901"/>
      <c r="G679" s="901"/>
      <c r="H679" s="901"/>
      <c r="I679" s="901"/>
      <c r="J679" s="901"/>
      <c r="K679" s="901"/>
      <c r="L679" s="899"/>
      <c r="M679" s="899"/>
      <c r="N679" s="899"/>
      <c r="O679" s="899"/>
      <c r="P679" s="899"/>
      <c r="Q679" s="899"/>
      <c r="R679" s="899"/>
      <c r="S679" s="899"/>
      <c r="T679" s="899"/>
      <c r="U679" s="899"/>
      <c r="V679" s="899"/>
      <c r="W679" s="899"/>
      <c r="X679" s="899"/>
      <c r="Y679" s="899"/>
    </row>
    <row r="680" ht="18.0" customHeight="1">
      <c r="A680" s="899"/>
      <c r="B680" s="900"/>
      <c r="C680" s="899"/>
      <c r="D680" s="899"/>
      <c r="E680" s="899"/>
      <c r="F680" s="901"/>
      <c r="G680" s="901"/>
      <c r="H680" s="901"/>
      <c r="I680" s="901"/>
      <c r="J680" s="901"/>
      <c r="K680" s="901"/>
      <c r="L680" s="899"/>
      <c r="M680" s="899"/>
      <c r="N680" s="899"/>
      <c r="O680" s="899"/>
      <c r="P680" s="899"/>
      <c r="Q680" s="899"/>
      <c r="R680" s="899"/>
      <c r="S680" s="899"/>
      <c r="T680" s="899"/>
      <c r="U680" s="899"/>
      <c r="V680" s="899"/>
      <c r="W680" s="899"/>
      <c r="X680" s="899"/>
      <c r="Y680" s="899"/>
    </row>
    <row r="681" ht="18.0" customHeight="1">
      <c r="A681" s="899"/>
      <c r="B681" s="900"/>
      <c r="C681" s="899"/>
      <c r="D681" s="899"/>
      <c r="E681" s="899"/>
      <c r="F681" s="901"/>
      <c r="G681" s="901"/>
      <c r="H681" s="901"/>
      <c r="I681" s="901"/>
      <c r="J681" s="901"/>
      <c r="K681" s="901"/>
      <c r="L681" s="899"/>
      <c r="M681" s="899"/>
      <c r="N681" s="899"/>
      <c r="O681" s="899"/>
      <c r="P681" s="899"/>
      <c r="Q681" s="899"/>
      <c r="R681" s="899"/>
      <c r="S681" s="899"/>
      <c r="T681" s="899"/>
      <c r="U681" s="899"/>
      <c r="V681" s="899"/>
      <c r="W681" s="899"/>
      <c r="X681" s="899"/>
      <c r="Y681" s="899"/>
    </row>
    <row r="682" ht="18.0" customHeight="1">
      <c r="A682" s="899"/>
      <c r="B682" s="900"/>
      <c r="C682" s="899"/>
      <c r="D682" s="899"/>
      <c r="E682" s="899"/>
      <c r="F682" s="901"/>
      <c r="G682" s="901"/>
      <c r="H682" s="901"/>
      <c r="I682" s="901"/>
      <c r="J682" s="901"/>
      <c r="K682" s="901"/>
      <c r="L682" s="899"/>
      <c r="M682" s="899"/>
      <c r="N682" s="899"/>
      <c r="O682" s="899"/>
      <c r="P682" s="899"/>
      <c r="Q682" s="899"/>
      <c r="R682" s="899"/>
      <c r="S682" s="899"/>
      <c r="T682" s="899"/>
      <c r="U682" s="899"/>
      <c r="V682" s="899"/>
      <c r="W682" s="899"/>
      <c r="X682" s="899"/>
      <c r="Y682" s="899"/>
    </row>
    <row r="683" ht="18.0" customHeight="1">
      <c r="A683" s="899"/>
      <c r="B683" s="900"/>
      <c r="C683" s="899"/>
      <c r="D683" s="899"/>
      <c r="E683" s="899"/>
      <c r="F683" s="901"/>
      <c r="G683" s="901"/>
      <c r="H683" s="901"/>
      <c r="I683" s="901"/>
      <c r="J683" s="901"/>
      <c r="K683" s="901"/>
      <c r="L683" s="899"/>
      <c r="M683" s="899"/>
      <c r="N683" s="899"/>
      <c r="O683" s="899"/>
      <c r="P683" s="899"/>
      <c r="Q683" s="899"/>
      <c r="R683" s="899"/>
      <c r="S683" s="899"/>
      <c r="T683" s="899"/>
      <c r="U683" s="899"/>
      <c r="V683" s="899"/>
      <c r="W683" s="899"/>
      <c r="X683" s="899"/>
      <c r="Y683" s="899"/>
    </row>
    <row r="684" ht="18.0" customHeight="1">
      <c r="A684" s="899"/>
      <c r="B684" s="900"/>
      <c r="C684" s="899"/>
      <c r="D684" s="899"/>
      <c r="E684" s="899"/>
      <c r="F684" s="901"/>
      <c r="G684" s="901"/>
      <c r="H684" s="901"/>
      <c r="I684" s="901"/>
      <c r="J684" s="901"/>
      <c r="K684" s="901"/>
      <c r="L684" s="899"/>
      <c r="M684" s="899"/>
      <c r="N684" s="899"/>
      <c r="O684" s="899"/>
      <c r="P684" s="899"/>
      <c r="Q684" s="899"/>
      <c r="R684" s="899"/>
      <c r="S684" s="899"/>
      <c r="T684" s="899"/>
      <c r="U684" s="899"/>
      <c r="V684" s="899"/>
      <c r="W684" s="899"/>
      <c r="X684" s="899"/>
      <c r="Y684" s="899"/>
    </row>
    <row r="685" ht="18.0" customHeight="1">
      <c r="A685" s="899"/>
      <c r="B685" s="900"/>
      <c r="C685" s="899"/>
      <c r="D685" s="899"/>
      <c r="E685" s="899"/>
      <c r="F685" s="901"/>
      <c r="G685" s="901"/>
      <c r="H685" s="901"/>
      <c r="I685" s="901"/>
      <c r="J685" s="901"/>
      <c r="K685" s="901"/>
      <c r="L685" s="899"/>
      <c r="M685" s="899"/>
      <c r="N685" s="899"/>
      <c r="O685" s="899"/>
      <c r="P685" s="899"/>
      <c r="Q685" s="899"/>
      <c r="R685" s="899"/>
      <c r="S685" s="899"/>
      <c r="T685" s="899"/>
      <c r="U685" s="899"/>
      <c r="V685" s="899"/>
      <c r="W685" s="899"/>
      <c r="X685" s="899"/>
      <c r="Y685" s="899"/>
    </row>
    <row r="686" ht="18.0" customHeight="1">
      <c r="A686" s="899"/>
      <c r="B686" s="900"/>
      <c r="C686" s="899"/>
      <c r="D686" s="899"/>
      <c r="E686" s="899"/>
      <c r="F686" s="901"/>
      <c r="G686" s="901"/>
      <c r="H686" s="901"/>
      <c r="I686" s="901"/>
      <c r="J686" s="901"/>
      <c r="K686" s="901"/>
      <c r="L686" s="899"/>
      <c r="M686" s="899"/>
      <c r="N686" s="899"/>
      <c r="O686" s="899"/>
      <c r="P686" s="899"/>
      <c r="Q686" s="899"/>
      <c r="R686" s="899"/>
      <c r="S686" s="899"/>
      <c r="T686" s="899"/>
      <c r="U686" s="899"/>
      <c r="V686" s="899"/>
      <c r="W686" s="899"/>
      <c r="X686" s="899"/>
      <c r="Y686" s="899"/>
    </row>
    <row r="687" ht="18.0" customHeight="1">
      <c r="A687" s="899"/>
      <c r="B687" s="900"/>
      <c r="C687" s="899"/>
      <c r="D687" s="899"/>
      <c r="E687" s="899"/>
      <c r="F687" s="901"/>
      <c r="G687" s="901"/>
      <c r="H687" s="901"/>
      <c r="I687" s="901"/>
      <c r="J687" s="901"/>
      <c r="K687" s="901"/>
      <c r="L687" s="899"/>
      <c r="M687" s="899"/>
      <c r="N687" s="899"/>
      <c r="O687" s="899"/>
      <c r="P687" s="899"/>
      <c r="Q687" s="899"/>
      <c r="R687" s="899"/>
      <c r="S687" s="899"/>
      <c r="T687" s="899"/>
      <c r="U687" s="899"/>
      <c r="V687" s="899"/>
      <c r="W687" s="899"/>
      <c r="X687" s="899"/>
      <c r="Y687" s="899"/>
    </row>
    <row r="688" ht="18.0" customHeight="1">
      <c r="A688" s="899"/>
      <c r="B688" s="900"/>
      <c r="C688" s="899"/>
      <c r="D688" s="899"/>
      <c r="E688" s="899"/>
      <c r="F688" s="901"/>
      <c r="G688" s="901"/>
      <c r="H688" s="901"/>
      <c r="I688" s="901"/>
      <c r="J688" s="901"/>
      <c r="K688" s="901"/>
      <c r="L688" s="899"/>
      <c r="M688" s="899"/>
      <c r="N688" s="899"/>
      <c r="O688" s="899"/>
      <c r="P688" s="899"/>
      <c r="Q688" s="899"/>
      <c r="R688" s="899"/>
      <c r="S688" s="899"/>
      <c r="T688" s="899"/>
      <c r="U688" s="899"/>
      <c r="V688" s="899"/>
      <c r="W688" s="899"/>
      <c r="X688" s="899"/>
      <c r="Y688" s="899"/>
    </row>
    <row r="689" ht="18.0" customHeight="1">
      <c r="A689" s="899"/>
      <c r="B689" s="900"/>
      <c r="C689" s="899"/>
      <c r="D689" s="899"/>
      <c r="E689" s="899"/>
      <c r="F689" s="901"/>
      <c r="G689" s="901"/>
      <c r="H689" s="901"/>
      <c r="I689" s="901"/>
      <c r="J689" s="901"/>
      <c r="K689" s="901"/>
      <c r="L689" s="899"/>
      <c r="M689" s="899"/>
      <c r="N689" s="899"/>
      <c r="O689" s="899"/>
      <c r="P689" s="899"/>
      <c r="Q689" s="899"/>
      <c r="R689" s="899"/>
      <c r="S689" s="899"/>
      <c r="T689" s="899"/>
      <c r="U689" s="899"/>
      <c r="V689" s="899"/>
      <c r="W689" s="899"/>
      <c r="X689" s="899"/>
      <c r="Y689" s="899"/>
    </row>
    <row r="690" ht="18.0" customHeight="1">
      <c r="A690" s="899"/>
      <c r="B690" s="900"/>
      <c r="C690" s="899"/>
      <c r="D690" s="899"/>
      <c r="E690" s="899"/>
      <c r="F690" s="901"/>
      <c r="G690" s="901"/>
      <c r="H690" s="901"/>
      <c r="I690" s="901"/>
      <c r="J690" s="901"/>
      <c r="K690" s="901"/>
      <c r="L690" s="899"/>
      <c r="M690" s="899"/>
      <c r="N690" s="899"/>
      <c r="O690" s="899"/>
      <c r="P690" s="899"/>
      <c r="Q690" s="899"/>
      <c r="R690" s="899"/>
      <c r="S690" s="899"/>
      <c r="T690" s="899"/>
      <c r="U690" s="899"/>
      <c r="V690" s="899"/>
      <c r="W690" s="899"/>
      <c r="X690" s="899"/>
      <c r="Y690" s="899"/>
    </row>
    <row r="691" ht="18.0" customHeight="1">
      <c r="A691" s="899"/>
      <c r="B691" s="900"/>
      <c r="C691" s="899"/>
      <c r="D691" s="899"/>
      <c r="E691" s="899"/>
      <c r="F691" s="901"/>
      <c r="G691" s="901"/>
      <c r="H691" s="901"/>
      <c r="I691" s="901"/>
      <c r="J691" s="901"/>
      <c r="K691" s="901"/>
      <c r="L691" s="899"/>
      <c r="M691" s="899"/>
      <c r="N691" s="899"/>
      <c r="O691" s="899"/>
      <c r="P691" s="899"/>
      <c r="Q691" s="899"/>
      <c r="R691" s="899"/>
      <c r="S691" s="899"/>
      <c r="T691" s="899"/>
      <c r="U691" s="899"/>
      <c r="V691" s="899"/>
      <c r="W691" s="899"/>
      <c r="X691" s="899"/>
      <c r="Y691" s="899"/>
    </row>
    <row r="692" ht="18.0" customHeight="1">
      <c r="A692" s="899"/>
      <c r="B692" s="900"/>
      <c r="C692" s="899"/>
      <c r="D692" s="899"/>
      <c r="E692" s="899"/>
      <c r="F692" s="901"/>
      <c r="G692" s="901"/>
      <c r="H692" s="901"/>
      <c r="I692" s="901"/>
      <c r="J692" s="901"/>
      <c r="K692" s="901"/>
      <c r="L692" s="899"/>
      <c r="M692" s="899"/>
      <c r="N692" s="899"/>
      <c r="O692" s="899"/>
      <c r="P692" s="899"/>
      <c r="Q692" s="899"/>
      <c r="R692" s="899"/>
      <c r="S692" s="899"/>
      <c r="T692" s="899"/>
      <c r="U692" s="899"/>
      <c r="V692" s="899"/>
      <c r="W692" s="899"/>
      <c r="X692" s="899"/>
      <c r="Y692" s="899"/>
    </row>
    <row r="693" ht="18.0" customHeight="1">
      <c r="A693" s="899"/>
      <c r="B693" s="900"/>
      <c r="C693" s="899"/>
      <c r="D693" s="899"/>
      <c r="E693" s="899"/>
      <c r="F693" s="901"/>
      <c r="G693" s="901"/>
      <c r="H693" s="901"/>
      <c r="I693" s="901"/>
      <c r="J693" s="901"/>
      <c r="K693" s="901"/>
      <c r="L693" s="899"/>
      <c r="M693" s="899"/>
      <c r="N693" s="899"/>
      <c r="O693" s="899"/>
      <c r="P693" s="899"/>
      <c r="Q693" s="899"/>
      <c r="R693" s="899"/>
      <c r="S693" s="899"/>
      <c r="T693" s="899"/>
      <c r="U693" s="899"/>
      <c r="V693" s="899"/>
      <c r="W693" s="899"/>
      <c r="X693" s="899"/>
      <c r="Y693" s="899"/>
    </row>
    <row r="694" ht="18.0" customHeight="1">
      <c r="A694" s="899"/>
      <c r="B694" s="900"/>
      <c r="C694" s="899"/>
      <c r="D694" s="899"/>
      <c r="E694" s="899"/>
      <c r="F694" s="901"/>
      <c r="G694" s="901"/>
      <c r="H694" s="901"/>
      <c r="I694" s="901"/>
      <c r="J694" s="901"/>
      <c r="K694" s="901"/>
      <c r="L694" s="899"/>
      <c r="M694" s="899"/>
      <c r="N694" s="899"/>
      <c r="O694" s="899"/>
      <c r="P694" s="899"/>
      <c r="Q694" s="899"/>
      <c r="R694" s="899"/>
      <c r="S694" s="899"/>
      <c r="T694" s="899"/>
      <c r="U694" s="899"/>
      <c r="V694" s="899"/>
      <c r="W694" s="899"/>
      <c r="X694" s="899"/>
      <c r="Y694" s="899"/>
    </row>
    <row r="695" ht="18.0" customHeight="1">
      <c r="A695" s="899"/>
      <c r="B695" s="900"/>
      <c r="C695" s="899"/>
      <c r="D695" s="899"/>
      <c r="E695" s="899"/>
      <c r="F695" s="901"/>
      <c r="G695" s="901"/>
      <c r="H695" s="901"/>
      <c r="I695" s="901"/>
      <c r="J695" s="901"/>
      <c r="K695" s="901"/>
      <c r="L695" s="899"/>
      <c r="M695" s="899"/>
      <c r="N695" s="899"/>
      <c r="O695" s="899"/>
      <c r="P695" s="899"/>
      <c r="Q695" s="899"/>
      <c r="R695" s="899"/>
      <c r="S695" s="899"/>
      <c r="T695" s="899"/>
      <c r="U695" s="899"/>
      <c r="V695" s="899"/>
      <c r="W695" s="899"/>
      <c r="X695" s="899"/>
      <c r="Y695" s="899"/>
    </row>
    <row r="696" ht="18.0" customHeight="1">
      <c r="A696" s="899"/>
      <c r="B696" s="900"/>
      <c r="C696" s="899"/>
      <c r="D696" s="899"/>
      <c r="E696" s="899"/>
      <c r="F696" s="901"/>
      <c r="G696" s="901"/>
      <c r="H696" s="901"/>
      <c r="I696" s="901"/>
      <c r="J696" s="901"/>
      <c r="K696" s="901"/>
      <c r="L696" s="899"/>
      <c r="M696" s="899"/>
      <c r="N696" s="899"/>
      <c r="O696" s="899"/>
      <c r="P696" s="899"/>
      <c r="Q696" s="899"/>
      <c r="R696" s="899"/>
      <c r="S696" s="899"/>
      <c r="T696" s="899"/>
      <c r="U696" s="899"/>
      <c r="V696" s="899"/>
      <c r="W696" s="899"/>
      <c r="X696" s="899"/>
      <c r="Y696" s="899"/>
    </row>
    <row r="697" ht="18.0" customHeight="1">
      <c r="A697" s="899"/>
      <c r="B697" s="900"/>
      <c r="C697" s="899"/>
      <c r="D697" s="899"/>
      <c r="E697" s="899"/>
      <c r="F697" s="901"/>
      <c r="G697" s="901"/>
      <c r="H697" s="901"/>
      <c r="I697" s="901"/>
      <c r="J697" s="901"/>
      <c r="K697" s="901"/>
      <c r="L697" s="899"/>
      <c r="M697" s="899"/>
      <c r="N697" s="899"/>
      <c r="O697" s="899"/>
      <c r="P697" s="899"/>
      <c r="Q697" s="899"/>
      <c r="R697" s="899"/>
      <c r="S697" s="899"/>
      <c r="T697" s="899"/>
      <c r="U697" s="899"/>
      <c r="V697" s="899"/>
      <c r="W697" s="899"/>
      <c r="X697" s="899"/>
      <c r="Y697" s="899"/>
    </row>
    <row r="698" ht="18.0" customHeight="1">
      <c r="A698" s="899"/>
      <c r="B698" s="900"/>
      <c r="C698" s="899"/>
      <c r="D698" s="899"/>
      <c r="E698" s="899"/>
      <c r="F698" s="901"/>
      <c r="G698" s="901"/>
      <c r="H698" s="901"/>
      <c r="I698" s="901"/>
      <c r="J698" s="901"/>
      <c r="K698" s="901"/>
      <c r="L698" s="899"/>
      <c r="M698" s="899"/>
      <c r="N698" s="899"/>
      <c r="O698" s="899"/>
      <c r="P698" s="899"/>
      <c r="Q698" s="899"/>
      <c r="R698" s="899"/>
      <c r="S698" s="899"/>
      <c r="T698" s="899"/>
      <c r="U698" s="899"/>
      <c r="V698" s="899"/>
      <c r="W698" s="899"/>
      <c r="X698" s="899"/>
      <c r="Y698" s="899"/>
    </row>
    <row r="699" ht="18.0" customHeight="1">
      <c r="A699" s="899"/>
      <c r="B699" s="900"/>
      <c r="C699" s="899"/>
      <c r="D699" s="899"/>
      <c r="E699" s="899"/>
      <c r="F699" s="901"/>
      <c r="G699" s="901"/>
      <c r="H699" s="901"/>
      <c r="I699" s="901"/>
      <c r="J699" s="901"/>
      <c r="K699" s="901"/>
      <c r="L699" s="899"/>
      <c r="M699" s="899"/>
      <c r="N699" s="899"/>
      <c r="O699" s="899"/>
      <c r="P699" s="899"/>
      <c r="Q699" s="899"/>
      <c r="R699" s="899"/>
      <c r="S699" s="899"/>
      <c r="T699" s="899"/>
      <c r="U699" s="899"/>
      <c r="V699" s="899"/>
      <c r="W699" s="899"/>
      <c r="X699" s="899"/>
      <c r="Y699" s="899"/>
    </row>
    <row r="700" ht="18.0" customHeight="1">
      <c r="A700" s="899"/>
      <c r="B700" s="900"/>
      <c r="C700" s="899"/>
      <c r="D700" s="899"/>
      <c r="E700" s="899"/>
      <c r="F700" s="901"/>
      <c r="G700" s="901"/>
      <c r="H700" s="901"/>
      <c r="I700" s="901"/>
      <c r="J700" s="901"/>
      <c r="K700" s="901"/>
      <c r="L700" s="899"/>
      <c r="M700" s="899"/>
      <c r="N700" s="899"/>
      <c r="O700" s="899"/>
      <c r="P700" s="899"/>
      <c r="Q700" s="899"/>
      <c r="R700" s="899"/>
      <c r="S700" s="899"/>
      <c r="T700" s="899"/>
      <c r="U700" s="899"/>
      <c r="V700" s="899"/>
      <c r="W700" s="899"/>
      <c r="X700" s="899"/>
      <c r="Y700" s="899"/>
    </row>
    <row r="701" ht="18.0" customHeight="1">
      <c r="A701" s="899"/>
      <c r="B701" s="900"/>
      <c r="C701" s="899"/>
      <c r="D701" s="899"/>
      <c r="E701" s="899"/>
      <c r="F701" s="901"/>
      <c r="G701" s="901"/>
      <c r="H701" s="901"/>
      <c r="I701" s="901"/>
      <c r="J701" s="901"/>
      <c r="K701" s="901"/>
      <c r="L701" s="899"/>
      <c r="M701" s="899"/>
      <c r="N701" s="899"/>
      <c r="O701" s="899"/>
      <c r="P701" s="899"/>
      <c r="Q701" s="899"/>
      <c r="R701" s="899"/>
      <c r="S701" s="899"/>
      <c r="T701" s="899"/>
      <c r="U701" s="899"/>
      <c r="V701" s="899"/>
      <c r="W701" s="899"/>
      <c r="X701" s="899"/>
      <c r="Y701" s="899"/>
    </row>
    <row r="702" ht="18.0" customHeight="1">
      <c r="A702" s="899"/>
      <c r="B702" s="900"/>
      <c r="C702" s="899"/>
      <c r="D702" s="899"/>
      <c r="E702" s="899"/>
      <c r="F702" s="901"/>
      <c r="G702" s="901"/>
      <c r="H702" s="901"/>
      <c r="I702" s="901"/>
      <c r="J702" s="901"/>
      <c r="K702" s="901"/>
      <c r="L702" s="899"/>
      <c r="M702" s="899"/>
      <c r="N702" s="899"/>
      <c r="O702" s="899"/>
      <c r="P702" s="899"/>
      <c r="Q702" s="899"/>
      <c r="R702" s="899"/>
      <c r="S702" s="899"/>
      <c r="T702" s="899"/>
      <c r="U702" s="899"/>
      <c r="V702" s="899"/>
      <c r="W702" s="899"/>
      <c r="X702" s="899"/>
      <c r="Y702" s="899"/>
    </row>
    <row r="703" ht="18.0" customHeight="1">
      <c r="A703" s="899"/>
      <c r="B703" s="900"/>
      <c r="C703" s="899"/>
      <c r="D703" s="899"/>
      <c r="E703" s="899"/>
      <c r="F703" s="901"/>
      <c r="G703" s="901"/>
      <c r="H703" s="901"/>
      <c r="I703" s="901"/>
      <c r="J703" s="901"/>
      <c r="K703" s="901"/>
      <c r="L703" s="899"/>
      <c r="M703" s="899"/>
      <c r="N703" s="899"/>
      <c r="O703" s="899"/>
      <c r="P703" s="899"/>
      <c r="Q703" s="899"/>
      <c r="R703" s="899"/>
      <c r="S703" s="899"/>
      <c r="T703" s="899"/>
      <c r="U703" s="899"/>
      <c r="V703" s="899"/>
      <c r="W703" s="899"/>
      <c r="X703" s="899"/>
      <c r="Y703" s="899"/>
    </row>
    <row r="704" ht="18.0" customHeight="1">
      <c r="A704" s="899"/>
      <c r="B704" s="900"/>
      <c r="C704" s="899"/>
      <c r="D704" s="899"/>
      <c r="E704" s="899"/>
      <c r="F704" s="901"/>
      <c r="G704" s="901"/>
      <c r="H704" s="901"/>
      <c r="I704" s="901"/>
      <c r="J704" s="901"/>
      <c r="K704" s="901"/>
      <c r="L704" s="899"/>
      <c r="M704" s="899"/>
      <c r="N704" s="899"/>
      <c r="O704" s="899"/>
      <c r="P704" s="899"/>
      <c r="Q704" s="899"/>
      <c r="R704" s="899"/>
      <c r="S704" s="899"/>
      <c r="T704" s="899"/>
      <c r="U704" s="899"/>
      <c r="V704" s="899"/>
      <c r="W704" s="899"/>
      <c r="X704" s="899"/>
      <c r="Y704" s="899"/>
    </row>
    <row r="705" ht="18.0" customHeight="1">
      <c r="A705" s="899"/>
      <c r="B705" s="900"/>
      <c r="C705" s="899"/>
      <c r="D705" s="899"/>
      <c r="E705" s="899"/>
      <c r="F705" s="901"/>
      <c r="G705" s="901"/>
      <c r="H705" s="901"/>
      <c r="I705" s="901"/>
      <c r="J705" s="901"/>
      <c r="K705" s="901"/>
      <c r="L705" s="899"/>
      <c r="M705" s="899"/>
      <c r="N705" s="899"/>
      <c r="O705" s="899"/>
      <c r="P705" s="899"/>
      <c r="Q705" s="899"/>
      <c r="R705" s="899"/>
      <c r="S705" s="899"/>
      <c r="T705" s="899"/>
      <c r="U705" s="899"/>
      <c r="V705" s="899"/>
      <c r="W705" s="899"/>
      <c r="X705" s="899"/>
      <c r="Y705" s="899"/>
    </row>
    <row r="706" ht="18.0" customHeight="1">
      <c r="A706" s="899"/>
      <c r="B706" s="900"/>
      <c r="C706" s="899"/>
      <c r="D706" s="899"/>
      <c r="E706" s="899"/>
      <c r="F706" s="901"/>
      <c r="G706" s="901"/>
      <c r="H706" s="901"/>
      <c r="I706" s="901"/>
      <c r="J706" s="901"/>
      <c r="K706" s="901"/>
      <c r="L706" s="899"/>
      <c r="M706" s="899"/>
      <c r="N706" s="899"/>
      <c r="O706" s="899"/>
      <c r="P706" s="899"/>
      <c r="Q706" s="899"/>
      <c r="R706" s="899"/>
      <c r="S706" s="899"/>
      <c r="T706" s="899"/>
      <c r="U706" s="899"/>
      <c r="V706" s="899"/>
      <c r="W706" s="899"/>
      <c r="X706" s="899"/>
      <c r="Y706" s="899"/>
    </row>
    <row r="707" ht="18.0" customHeight="1">
      <c r="A707" s="899"/>
      <c r="B707" s="900"/>
      <c r="C707" s="899"/>
      <c r="D707" s="899"/>
      <c r="E707" s="899"/>
      <c r="F707" s="901"/>
      <c r="G707" s="901"/>
      <c r="H707" s="901"/>
      <c r="I707" s="901"/>
      <c r="J707" s="901"/>
      <c r="K707" s="901"/>
      <c r="L707" s="899"/>
      <c r="M707" s="899"/>
      <c r="N707" s="899"/>
      <c r="O707" s="899"/>
      <c r="P707" s="899"/>
      <c r="Q707" s="899"/>
      <c r="R707" s="899"/>
      <c r="S707" s="899"/>
      <c r="T707" s="899"/>
      <c r="U707" s="899"/>
      <c r="V707" s="899"/>
      <c r="W707" s="899"/>
      <c r="X707" s="899"/>
      <c r="Y707" s="899"/>
    </row>
    <row r="708" ht="18.0" customHeight="1">
      <c r="A708" s="899"/>
      <c r="B708" s="900"/>
      <c r="C708" s="899"/>
      <c r="D708" s="899"/>
      <c r="E708" s="899"/>
      <c r="F708" s="901"/>
      <c r="G708" s="901"/>
      <c r="H708" s="901"/>
      <c r="I708" s="901"/>
      <c r="J708" s="901"/>
      <c r="K708" s="901"/>
      <c r="L708" s="899"/>
      <c r="M708" s="899"/>
      <c r="N708" s="899"/>
      <c r="O708" s="899"/>
      <c r="P708" s="899"/>
      <c r="Q708" s="899"/>
      <c r="R708" s="899"/>
      <c r="S708" s="899"/>
      <c r="T708" s="899"/>
      <c r="U708" s="899"/>
      <c r="V708" s="899"/>
      <c r="W708" s="899"/>
      <c r="X708" s="899"/>
      <c r="Y708" s="899"/>
    </row>
    <row r="709" ht="18.0" customHeight="1">
      <c r="A709" s="899"/>
      <c r="B709" s="900"/>
      <c r="C709" s="899"/>
      <c r="D709" s="899"/>
      <c r="E709" s="899"/>
      <c r="F709" s="901"/>
      <c r="G709" s="901"/>
      <c r="H709" s="901"/>
      <c r="I709" s="901"/>
      <c r="J709" s="901"/>
      <c r="K709" s="901"/>
      <c r="L709" s="899"/>
      <c r="M709" s="899"/>
      <c r="N709" s="899"/>
      <c r="O709" s="899"/>
      <c r="P709" s="899"/>
      <c r="Q709" s="899"/>
      <c r="R709" s="899"/>
      <c r="S709" s="899"/>
      <c r="T709" s="899"/>
      <c r="U709" s="899"/>
      <c r="V709" s="899"/>
      <c r="W709" s="899"/>
      <c r="X709" s="899"/>
      <c r="Y709" s="899"/>
    </row>
    <row r="710" ht="18.0" customHeight="1">
      <c r="A710" s="899"/>
      <c r="B710" s="900"/>
      <c r="C710" s="899"/>
      <c r="D710" s="899"/>
      <c r="E710" s="899"/>
      <c r="F710" s="901"/>
      <c r="G710" s="901"/>
      <c r="H710" s="901"/>
      <c r="I710" s="901"/>
      <c r="J710" s="901"/>
      <c r="K710" s="901"/>
      <c r="L710" s="899"/>
      <c r="M710" s="899"/>
      <c r="N710" s="899"/>
      <c r="O710" s="899"/>
      <c r="P710" s="899"/>
      <c r="Q710" s="899"/>
      <c r="R710" s="899"/>
      <c r="S710" s="899"/>
      <c r="T710" s="899"/>
      <c r="U710" s="899"/>
      <c r="V710" s="899"/>
      <c r="W710" s="899"/>
      <c r="X710" s="899"/>
      <c r="Y710" s="899"/>
    </row>
    <row r="711" ht="18.0" customHeight="1">
      <c r="A711" s="899"/>
      <c r="B711" s="900"/>
      <c r="C711" s="899"/>
      <c r="D711" s="899"/>
      <c r="E711" s="899"/>
      <c r="F711" s="901"/>
      <c r="G711" s="901"/>
      <c r="H711" s="901"/>
      <c r="I711" s="901"/>
      <c r="J711" s="901"/>
      <c r="K711" s="901"/>
      <c r="L711" s="899"/>
      <c r="M711" s="899"/>
      <c r="N711" s="899"/>
      <c r="O711" s="899"/>
      <c r="P711" s="899"/>
      <c r="Q711" s="899"/>
      <c r="R711" s="899"/>
      <c r="S711" s="899"/>
      <c r="T711" s="899"/>
      <c r="U711" s="899"/>
      <c r="V711" s="899"/>
      <c r="W711" s="899"/>
      <c r="X711" s="899"/>
      <c r="Y711" s="899"/>
    </row>
    <row r="712" ht="18.0" customHeight="1">
      <c r="A712" s="899"/>
      <c r="B712" s="900"/>
      <c r="C712" s="899"/>
      <c r="D712" s="899"/>
      <c r="E712" s="899"/>
      <c r="F712" s="901"/>
      <c r="G712" s="901"/>
      <c r="H712" s="901"/>
      <c r="I712" s="901"/>
      <c r="J712" s="901"/>
      <c r="K712" s="901"/>
      <c r="L712" s="899"/>
      <c r="M712" s="899"/>
      <c r="N712" s="899"/>
      <c r="O712" s="899"/>
      <c r="P712" s="899"/>
      <c r="Q712" s="899"/>
      <c r="R712" s="899"/>
      <c r="S712" s="899"/>
      <c r="T712" s="899"/>
      <c r="U712" s="899"/>
      <c r="V712" s="899"/>
      <c r="W712" s="899"/>
      <c r="X712" s="899"/>
      <c r="Y712" s="899"/>
    </row>
    <row r="713" ht="18.0" customHeight="1">
      <c r="A713" s="899"/>
      <c r="B713" s="900"/>
      <c r="C713" s="899"/>
      <c r="D713" s="899"/>
      <c r="E713" s="899"/>
      <c r="F713" s="901"/>
      <c r="G713" s="901"/>
      <c r="H713" s="901"/>
      <c r="I713" s="901"/>
      <c r="J713" s="901"/>
      <c r="K713" s="901"/>
      <c r="L713" s="899"/>
      <c r="M713" s="899"/>
      <c r="N713" s="899"/>
      <c r="O713" s="899"/>
      <c r="P713" s="899"/>
      <c r="Q713" s="899"/>
      <c r="R713" s="899"/>
      <c r="S713" s="899"/>
      <c r="T713" s="899"/>
      <c r="U713" s="899"/>
      <c r="V713" s="899"/>
      <c r="W713" s="899"/>
      <c r="X713" s="899"/>
      <c r="Y713" s="899"/>
    </row>
    <row r="714" ht="18.0" customHeight="1">
      <c r="A714" s="899"/>
      <c r="B714" s="900"/>
      <c r="C714" s="899"/>
      <c r="D714" s="899"/>
      <c r="E714" s="899"/>
      <c r="F714" s="901"/>
      <c r="G714" s="901"/>
      <c r="H714" s="901"/>
      <c r="I714" s="901"/>
      <c r="J714" s="901"/>
      <c r="K714" s="901"/>
      <c r="L714" s="899"/>
      <c r="M714" s="899"/>
      <c r="N714" s="899"/>
      <c r="O714" s="899"/>
      <c r="P714" s="899"/>
      <c r="Q714" s="899"/>
      <c r="R714" s="899"/>
      <c r="S714" s="899"/>
      <c r="T714" s="899"/>
      <c r="U714" s="899"/>
      <c r="V714" s="899"/>
      <c r="W714" s="899"/>
      <c r="X714" s="899"/>
      <c r="Y714" s="899"/>
    </row>
    <row r="715" ht="18.0" customHeight="1">
      <c r="A715" s="899"/>
      <c r="B715" s="900"/>
      <c r="C715" s="899"/>
      <c r="D715" s="899"/>
      <c r="E715" s="899"/>
      <c r="F715" s="901"/>
      <c r="G715" s="901"/>
      <c r="H715" s="901"/>
      <c r="I715" s="901"/>
      <c r="J715" s="901"/>
      <c r="K715" s="901"/>
      <c r="L715" s="899"/>
      <c r="M715" s="899"/>
      <c r="N715" s="899"/>
      <c r="O715" s="899"/>
      <c r="P715" s="899"/>
      <c r="Q715" s="899"/>
      <c r="R715" s="899"/>
      <c r="S715" s="899"/>
      <c r="T715" s="899"/>
      <c r="U715" s="899"/>
      <c r="V715" s="899"/>
      <c r="W715" s="899"/>
      <c r="X715" s="899"/>
      <c r="Y715" s="899"/>
    </row>
    <row r="716" ht="18.0" customHeight="1">
      <c r="A716" s="899"/>
      <c r="B716" s="900"/>
      <c r="C716" s="899"/>
      <c r="D716" s="899"/>
      <c r="E716" s="899"/>
      <c r="F716" s="901"/>
      <c r="G716" s="901"/>
      <c r="H716" s="901"/>
      <c r="I716" s="901"/>
      <c r="J716" s="901"/>
      <c r="K716" s="901"/>
      <c r="L716" s="899"/>
      <c r="M716" s="899"/>
      <c r="N716" s="899"/>
      <c r="O716" s="899"/>
      <c r="P716" s="899"/>
      <c r="Q716" s="899"/>
      <c r="R716" s="899"/>
      <c r="S716" s="899"/>
      <c r="T716" s="899"/>
      <c r="U716" s="899"/>
      <c r="V716" s="899"/>
      <c r="W716" s="899"/>
      <c r="X716" s="899"/>
      <c r="Y716" s="899"/>
    </row>
    <row r="717" ht="18.0" customHeight="1">
      <c r="A717" s="899"/>
      <c r="B717" s="900"/>
      <c r="C717" s="899"/>
      <c r="D717" s="899"/>
      <c r="E717" s="899"/>
      <c r="F717" s="901"/>
      <c r="G717" s="901"/>
      <c r="H717" s="901"/>
      <c r="I717" s="901"/>
      <c r="J717" s="901"/>
      <c r="K717" s="901"/>
      <c r="L717" s="899"/>
      <c r="M717" s="899"/>
      <c r="N717" s="899"/>
      <c r="O717" s="899"/>
      <c r="P717" s="899"/>
      <c r="Q717" s="899"/>
      <c r="R717" s="899"/>
      <c r="S717" s="899"/>
      <c r="T717" s="899"/>
      <c r="U717" s="899"/>
      <c r="V717" s="899"/>
      <c r="W717" s="899"/>
      <c r="X717" s="899"/>
      <c r="Y717" s="899"/>
    </row>
    <row r="718" ht="18.0" customHeight="1">
      <c r="A718" s="899"/>
      <c r="B718" s="900"/>
      <c r="C718" s="899"/>
      <c r="D718" s="899"/>
      <c r="E718" s="899"/>
      <c r="F718" s="901"/>
      <c r="G718" s="901"/>
      <c r="H718" s="901"/>
      <c r="I718" s="901"/>
      <c r="J718" s="901"/>
      <c r="K718" s="901"/>
      <c r="L718" s="899"/>
      <c r="M718" s="899"/>
      <c r="N718" s="899"/>
      <c r="O718" s="899"/>
      <c r="P718" s="899"/>
      <c r="Q718" s="899"/>
      <c r="R718" s="899"/>
      <c r="S718" s="899"/>
      <c r="T718" s="899"/>
      <c r="U718" s="899"/>
      <c r="V718" s="899"/>
      <c r="W718" s="899"/>
      <c r="X718" s="899"/>
      <c r="Y718" s="899"/>
    </row>
    <row r="719" ht="18.0" customHeight="1">
      <c r="A719" s="899"/>
      <c r="B719" s="900"/>
      <c r="C719" s="899"/>
      <c r="D719" s="899"/>
      <c r="E719" s="899"/>
      <c r="F719" s="901"/>
      <c r="G719" s="901"/>
      <c r="H719" s="901"/>
      <c r="I719" s="901"/>
      <c r="J719" s="901"/>
      <c r="K719" s="901"/>
      <c r="L719" s="899"/>
      <c r="M719" s="899"/>
      <c r="N719" s="899"/>
      <c r="O719" s="899"/>
      <c r="P719" s="899"/>
      <c r="Q719" s="899"/>
      <c r="R719" s="899"/>
      <c r="S719" s="899"/>
      <c r="T719" s="899"/>
      <c r="U719" s="899"/>
      <c r="V719" s="899"/>
      <c r="W719" s="899"/>
      <c r="X719" s="899"/>
      <c r="Y719" s="899"/>
    </row>
    <row r="720" ht="18.0" customHeight="1">
      <c r="A720" s="899"/>
      <c r="B720" s="900"/>
      <c r="C720" s="899"/>
      <c r="D720" s="899"/>
      <c r="E720" s="899"/>
      <c r="F720" s="901"/>
      <c r="G720" s="901"/>
      <c r="H720" s="901"/>
      <c r="I720" s="901"/>
      <c r="J720" s="901"/>
      <c r="K720" s="901"/>
      <c r="L720" s="899"/>
      <c r="M720" s="899"/>
      <c r="N720" s="899"/>
      <c r="O720" s="899"/>
      <c r="P720" s="899"/>
      <c r="Q720" s="899"/>
      <c r="R720" s="899"/>
      <c r="S720" s="899"/>
      <c r="T720" s="899"/>
      <c r="U720" s="899"/>
      <c r="V720" s="899"/>
      <c r="W720" s="899"/>
      <c r="X720" s="899"/>
      <c r="Y720" s="899"/>
    </row>
    <row r="721" ht="18.0" customHeight="1">
      <c r="A721" s="899"/>
      <c r="B721" s="900"/>
      <c r="C721" s="899"/>
      <c r="D721" s="899"/>
      <c r="E721" s="899"/>
      <c r="F721" s="901"/>
      <c r="G721" s="901"/>
      <c r="H721" s="901"/>
      <c r="I721" s="901"/>
      <c r="J721" s="901"/>
      <c r="K721" s="901"/>
      <c r="L721" s="899"/>
      <c r="M721" s="899"/>
      <c r="N721" s="899"/>
      <c r="O721" s="899"/>
      <c r="P721" s="899"/>
      <c r="Q721" s="899"/>
      <c r="R721" s="899"/>
      <c r="S721" s="899"/>
      <c r="T721" s="899"/>
      <c r="U721" s="899"/>
      <c r="V721" s="899"/>
      <c r="W721" s="899"/>
      <c r="X721" s="899"/>
      <c r="Y721" s="899"/>
    </row>
    <row r="722" ht="18.0" customHeight="1">
      <c r="A722" s="899"/>
      <c r="B722" s="900"/>
      <c r="C722" s="899"/>
      <c r="D722" s="899"/>
      <c r="E722" s="899"/>
      <c r="F722" s="901"/>
      <c r="G722" s="901"/>
      <c r="H722" s="901"/>
      <c r="I722" s="901"/>
      <c r="J722" s="901"/>
      <c r="K722" s="901"/>
      <c r="L722" s="899"/>
      <c r="M722" s="899"/>
      <c r="N722" s="899"/>
      <c r="O722" s="899"/>
      <c r="P722" s="899"/>
      <c r="Q722" s="899"/>
      <c r="R722" s="899"/>
      <c r="S722" s="899"/>
      <c r="T722" s="899"/>
      <c r="U722" s="899"/>
      <c r="V722" s="899"/>
      <c r="W722" s="899"/>
      <c r="X722" s="899"/>
      <c r="Y722" s="899"/>
    </row>
    <row r="723" ht="18.0" customHeight="1">
      <c r="A723" s="899"/>
      <c r="B723" s="900"/>
      <c r="C723" s="899"/>
      <c r="D723" s="899"/>
      <c r="E723" s="899"/>
      <c r="F723" s="901"/>
      <c r="G723" s="901"/>
      <c r="H723" s="901"/>
      <c r="I723" s="901"/>
      <c r="J723" s="901"/>
      <c r="K723" s="901"/>
      <c r="L723" s="899"/>
      <c r="M723" s="899"/>
      <c r="N723" s="899"/>
      <c r="O723" s="899"/>
      <c r="P723" s="899"/>
      <c r="Q723" s="899"/>
      <c r="R723" s="899"/>
      <c r="S723" s="899"/>
      <c r="T723" s="899"/>
      <c r="U723" s="899"/>
      <c r="V723" s="899"/>
      <c r="W723" s="899"/>
      <c r="X723" s="899"/>
      <c r="Y723" s="899"/>
    </row>
    <row r="724" ht="18.0" customHeight="1">
      <c r="A724" s="899"/>
      <c r="B724" s="900"/>
      <c r="C724" s="899"/>
      <c r="D724" s="899"/>
      <c r="E724" s="899"/>
      <c r="F724" s="901"/>
      <c r="G724" s="901"/>
      <c r="H724" s="901"/>
      <c r="I724" s="901"/>
      <c r="J724" s="901"/>
      <c r="K724" s="901"/>
      <c r="L724" s="899"/>
      <c r="M724" s="899"/>
      <c r="N724" s="899"/>
      <c r="O724" s="899"/>
      <c r="P724" s="899"/>
      <c r="Q724" s="899"/>
      <c r="R724" s="899"/>
      <c r="S724" s="899"/>
      <c r="T724" s="899"/>
      <c r="U724" s="899"/>
      <c r="V724" s="899"/>
      <c r="W724" s="899"/>
      <c r="X724" s="899"/>
      <c r="Y724" s="899"/>
    </row>
    <row r="725" ht="18.0" customHeight="1">
      <c r="A725" s="899"/>
      <c r="B725" s="900"/>
      <c r="C725" s="899"/>
      <c r="D725" s="899"/>
      <c r="E725" s="899"/>
      <c r="F725" s="901"/>
      <c r="G725" s="901"/>
      <c r="H725" s="901"/>
      <c r="I725" s="901"/>
      <c r="J725" s="901"/>
      <c r="K725" s="901"/>
      <c r="L725" s="899"/>
      <c r="M725" s="899"/>
      <c r="N725" s="899"/>
      <c r="O725" s="899"/>
      <c r="P725" s="899"/>
      <c r="Q725" s="899"/>
      <c r="R725" s="899"/>
      <c r="S725" s="899"/>
      <c r="T725" s="899"/>
      <c r="U725" s="899"/>
      <c r="V725" s="899"/>
      <c r="W725" s="899"/>
      <c r="X725" s="899"/>
      <c r="Y725" s="899"/>
    </row>
    <row r="726" ht="18.0" customHeight="1">
      <c r="A726" s="899"/>
      <c r="B726" s="900"/>
      <c r="C726" s="899"/>
      <c r="D726" s="899"/>
      <c r="E726" s="899"/>
      <c r="F726" s="901"/>
      <c r="G726" s="901"/>
      <c r="H726" s="901"/>
      <c r="I726" s="901"/>
      <c r="J726" s="901"/>
      <c r="K726" s="901"/>
      <c r="L726" s="899"/>
      <c r="M726" s="899"/>
      <c r="N726" s="899"/>
      <c r="O726" s="899"/>
      <c r="P726" s="899"/>
      <c r="Q726" s="899"/>
      <c r="R726" s="899"/>
      <c r="S726" s="899"/>
      <c r="T726" s="899"/>
      <c r="U726" s="899"/>
      <c r="V726" s="899"/>
      <c r="W726" s="899"/>
      <c r="X726" s="899"/>
      <c r="Y726" s="899"/>
    </row>
    <row r="727" ht="18.0" customHeight="1">
      <c r="A727" s="899"/>
      <c r="B727" s="900"/>
      <c r="C727" s="899"/>
      <c r="D727" s="899"/>
      <c r="E727" s="899"/>
      <c r="F727" s="901"/>
      <c r="G727" s="901"/>
      <c r="H727" s="901"/>
      <c r="I727" s="901"/>
      <c r="J727" s="901"/>
      <c r="K727" s="901"/>
      <c r="L727" s="899"/>
      <c r="M727" s="899"/>
      <c r="N727" s="899"/>
      <c r="O727" s="899"/>
      <c r="P727" s="899"/>
      <c r="Q727" s="899"/>
      <c r="R727" s="899"/>
      <c r="S727" s="899"/>
      <c r="T727" s="899"/>
      <c r="U727" s="899"/>
      <c r="V727" s="899"/>
      <c r="W727" s="899"/>
      <c r="X727" s="899"/>
      <c r="Y727" s="899"/>
    </row>
    <row r="728" ht="18.0" customHeight="1">
      <c r="A728" s="899"/>
      <c r="B728" s="900"/>
      <c r="C728" s="899"/>
      <c r="D728" s="899"/>
      <c r="E728" s="899"/>
      <c r="F728" s="901"/>
      <c r="G728" s="901"/>
      <c r="H728" s="901"/>
      <c r="I728" s="901"/>
      <c r="J728" s="901"/>
      <c r="K728" s="901"/>
      <c r="L728" s="899"/>
      <c r="M728" s="899"/>
      <c r="N728" s="899"/>
      <c r="O728" s="899"/>
      <c r="P728" s="899"/>
      <c r="Q728" s="899"/>
      <c r="R728" s="899"/>
      <c r="S728" s="899"/>
      <c r="T728" s="899"/>
      <c r="U728" s="899"/>
      <c r="V728" s="899"/>
      <c r="W728" s="899"/>
      <c r="X728" s="899"/>
      <c r="Y728" s="899"/>
    </row>
    <row r="729" ht="18.0" customHeight="1">
      <c r="A729" s="899"/>
      <c r="B729" s="900"/>
      <c r="C729" s="899"/>
      <c r="D729" s="899"/>
      <c r="E729" s="899"/>
      <c r="F729" s="901"/>
      <c r="G729" s="901"/>
      <c r="H729" s="901"/>
      <c r="I729" s="901"/>
      <c r="J729" s="901"/>
      <c r="K729" s="901"/>
      <c r="L729" s="899"/>
      <c r="M729" s="899"/>
      <c r="N729" s="899"/>
      <c r="O729" s="899"/>
      <c r="P729" s="899"/>
      <c r="Q729" s="899"/>
      <c r="R729" s="899"/>
      <c r="S729" s="899"/>
      <c r="T729" s="899"/>
      <c r="U729" s="899"/>
      <c r="V729" s="899"/>
      <c r="W729" s="899"/>
      <c r="X729" s="899"/>
      <c r="Y729" s="899"/>
    </row>
    <row r="730" ht="18.0" customHeight="1">
      <c r="A730" s="899"/>
      <c r="B730" s="900"/>
      <c r="C730" s="899"/>
      <c r="D730" s="899"/>
      <c r="E730" s="899"/>
      <c r="F730" s="901"/>
      <c r="G730" s="901"/>
      <c r="H730" s="901"/>
      <c r="I730" s="901"/>
      <c r="J730" s="901"/>
      <c r="K730" s="901"/>
      <c r="L730" s="899"/>
      <c r="M730" s="899"/>
      <c r="N730" s="899"/>
      <c r="O730" s="899"/>
      <c r="P730" s="899"/>
      <c r="Q730" s="899"/>
      <c r="R730" s="899"/>
      <c r="S730" s="899"/>
      <c r="T730" s="899"/>
      <c r="U730" s="899"/>
      <c r="V730" s="899"/>
      <c r="W730" s="899"/>
      <c r="X730" s="899"/>
      <c r="Y730" s="899"/>
    </row>
    <row r="731" ht="18.0" customHeight="1">
      <c r="A731" s="899"/>
      <c r="B731" s="900"/>
      <c r="C731" s="899"/>
      <c r="D731" s="899"/>
      <c r="E731" s="899"/>
      <c r="F731" s="901"/>
      <c r="G731" s="901"/>
      <c r="H731" s="901"/>
      <c r="I731" s="901"/>
      <c r="J731" s="901"/>
      <c r="K731" s="901"/>
      <c r="L731" s="899"/>
      <c r="M731" s="899"/>
      <c r="N731" s="899"/>
      <c r="O731" s="899"/>
      <c r="P731" s="899"/>
      <c r="Q731" s="899"/>
      <c r="R731" s="899"/>
      <c r="S731" s="899"/>
      <c r="T731" s="899"/>
      <c r="U731" s="899"/>
      <c r="V731" s="899"/>
      <c r="W731" s="899"/>
      <c r="X731" s="899"/>
      <c r="Y731" s="899"/>
    </row>
    <row r="732" ht="18.0" customHeight="1">
      <c r="A732" s="899"/>
      <c r="B732" s="900"/>
      <c r="C732" s="899"/>
      <c r="D732" s="899"/>
      <c r="E732" s="899"/>
      <c r="F732" s="901"/>
      <c r="G732" s="901"/>
      <c r="H732" s="901"/>
      <c r="I732" s="901"/>
      <c r="J732" s="901"/>
      <c r="K732" s="901"/>
      <c r="L732" s="899"/>
      <c r="M732" s="899"/>
      <c r="N732" s="899"/>
      <c r="O732" s="899"/>
      <c r="P732" s="899"/>
      <c r="Q732" s="899"/>
      <c r="R732" s="899"/>
      <c r="S732" s="899"/>
      <c r="T732" s="899"/>
      <c r="U732" s="899"/>
      <c r="V732" s="899"/>
      <c r="W732" s="899"/>
      <c r="X732" s="899"/>
      <c r="Y732" s="899"/>
    </row>
    <row r="733" ht="18.0" customHeight="1">
      <c r="A733" s="899"/>
      <c r="B733" s="900"/>
      <c r="C733" s="899"/>
      <c r="D733" s="899"/>
      <c r="E733" s="899"/>
      <c r="F733" s="901"/>
      <c r="G733" s="901"/>
      <c r="H733" s="901"/>
      <c r="I733" s="901"/>
      <c r="J733" s="901"/>
      <c r="K733" s="901"/>
      <c r="L733" s="899"/>
      <c r="M733" s="899"/>
      <c r="N733" s="899"/>
      <c r="O733" s="899"/>
      <c r="P733" s="899"/>
      <c r="Q733" s="899"/>
      <c r="R733" s="899"/>
      <c r="S733" s="899"/>
      <c r="T733" s="899"/>
      <c r="U733" s="899"/>
      <c r="V733" s="899"/>
      <c r="W733" s="899"/>
      <c r="X733" s="899"/>
      <c r="Y733" s="899"/>
    </row>
    <row r="734" ht="18.0" customHeight="1">
      <c r="A734" s="899"/>
      <c r="B734" s="900"/>
      <c r="C734" s="899"/>
      <c r="D734" s="899"/>
      <c r="E734" s="899"/>
      <c r="F734" s="901"/>
      <c r="G734" s="901"/>
      <c r="H734" s="901"/>
      <c r="I734" s="901"/>
      <c r="J734" s="901"/>
      <c r="K734" s="901"/>
      <c r="L734" s="899"/>
      <c r="M734" s="899"/>
      <c r="N734" s="899"/>
      <c r="O734" s="899"/>
      <c r="P734" s="899"/>
      <c r="Q734" s="899"/>
      <c r="R734" s="899"/>
      <c r="S734" s="899"/>
      <c r="T734" s="899"/>
      <c r="U734" s="899"/>
      <c r="V734" s="899"/>
      <c r="W734" s="899"/>
      <c r="X734" s="899"/>
      <c r="Y734" s="899"/>
    </row>
    <row r="735" ht="18.0" customHeight="1">
      <c r="A735" s="899"/>
      <c r="B735" s="900"/>
      <c r="C735" s="899"/>
      <c r="D735" s="899"/>
      <c r="E735" s="899"/>
      <c r="F735" s="901"/>
      <c r="G735" s="901"/>
      <c r="H735" s="901"/>
      <c r="I735" s="901"/>
      <c r="J735" s="901"/>
      <c r="K735" s="901"/>
      <c r="L735" s="899"/>
      <c r="M735" s="899"/>
      <c r="N735" s="899"/>
      <c r="O735" s="899"/>
      <c r="P735" s="899"/>
      <c r="Q735" s="899"/>
      <c r="R735" s="899"/>
      <c r="S735" s="899"/>
      <c r="T735" s="899"/>
      <c r="U735" s="899"/>
      <c r="V735" s="899"/>
      <c r="W735" s="899"/>
      <c r="X735" s="899"/>
      <c r="Y735" s="899"/>
    </row>
    <row r="736" ht="18.0" customHeight="1">
      <c r="A736" s="899"/>
      <c r="B736" s="900"/>
      <c r="C736" s="899"/>
      <c r="D736" s="899"/>
      <c r="E736" s="899"/>
      <c r="F736" s="901"/>
      <c r="G736" s="901"/>
      <c r="H736" s="901"/>
      <c r="I736" s="901"/>
      <c r="J736" s="901"/>
      <c r="K736" s="901"/>
      <c r="L736" s="899"/>
      <c r="M736" s="899"/>
      <c r="N736" s="899"/>
      <c r="O736" s="899"/>
      <c r="P736" s="899"/>
      <c r="Q736" s="899"/>
      <c r="R736" s="899"/>
      <c r="S736" s="899"/>
      <c r="T736" s="899"/>
      <c r="U736" s="899"/>
      <c r="V736" s="899"/>
      <c r="W736" s="899"/>
      <c r="X736" s="899"/>
      <c r="Y736" s="899"/>
    </row>
    <row r="737" ht="18.0" customHeight="1">
      <c r="A737" s="899"/>
      <c r="B737" s="900"/>
      <c r="C737" s="899"/>
      <c r="D737" s="899"/>
      <c r="E737" s="899"/>
      <c r="F737" s="901"/>
      <c r="G737" s="901"/>
      <c r="H737" s="901"/>
      <c r="I737" s="901"/>
      <c r="J737" s="901"/>
      <c r="K737" s="901"/>
      <c r="L737" s="899"/>
      <c r="M737" s="899"/>
      <c r="N737" s="899"/>
      <c r="O737" s="899"/>
      <c r="P737" s="899"/>
      <c r="Q737" s="899"/>
      <c r="R737" s="899"/>
      <c r="S737" s="899"/>
      <c r="T737" s="899"/>
      <c r="U737" s="899"/>
      <c r="V737" s="899"/>
      <c r="W737" s="899"/>
      <c r="X737" s="899"/>
      <c r="Y737" s="899"/>
    </row>
    <row r="738" ht="18.0" customHeight="1">
      <c r="A738" s="899"/>
      <c r="B738" s="900"/>
      <c r="C738" s="899"/>
      <c r="D738" s="899"/>
      <c r="E738" s="899"/>
      <c r="F738" s="901"/>
      <c r="G738" s="901"/>
      <c r="H738" s="901"/>
      <c r="I738" s="901"/>
      <c r="J738" s="901"/>
      <c r="K738" s="901"/>
      <c r="L738" s="899"/>
      <c r="M738" s="899"/>
      <c r="N738" s="899"/>
      <c r="O738" s="899"/>
      <c r="P738" s="899"/>
      <c r="Q738" s="899"/>
      <c r="R738" s="899"/>
      <c r="S738" s="899"/>
      <c r="T738" s="899"/>
      <c r="U738" s="899"/>
      <c r="V738" s="899"/>
      <c r="W738" s="899"/>
      <c r="X738" s="899"/>
      <c r="Y738" s="899"/>
    </row>
    <row r="739" ht="18.0" customHeight="1">
      <c r="A739" s="899"/>
      <c r="B739" s="900"/>
      <c r="C739" s="899"/>
      <c r="D739" s="899"/>
      <c r="E739" s="899"/>
      <c r="F739" s="901"/>
      <c r="G739" s="901"/>
      <c r="H739" s="901"/>
      <c r="I739" s="901"/>
      <c r="J739" s="901"/>
      <c r="K739" s="901"/>
      <c r="L739" s="899"/>
      <c r="M739" s="899"/>
      <c r="N739" s="899"/>
      <c r="O739" s="899"/>
      <c r="P739" s="899"/>
      <c r="Q739" s="899"/>
      <c r="R739" s="899"/>
      <c r="S739" s="899"/>
      <c r="T739" s="899"/>
      <c r="U739" s="899"/>
      <c r="V739" s="899"/>
      <c r="W739" s="899"/>
      <c r="X739" s="899"/>
      <c r="Y739" s="899"/>
    </row>
    <row r="740" ht="18.0" customHeight="1">
      <c r="A740" s="899"/>
      <c r="B740" s="900"/>
      <c r="C740" s="899"/>
      <c r="D740" s="899"/>
      <c r="E740" s="899"/>
      <c r="F740" s="901"/>
      <c r="G740" s="901"/>
      <c r="H740" s="901"/>
      <c r="I740" s="901"/>
      <c r="J740" s="901"/>
      <c r="K740" s="901"/>
      <c r="L740" s="899"/>
      <c r="M740" s="899"/>
      <c r="N740" s="899"/>
      <c r="O740" s="899"/>
      <c r="P740" s="899"/>
      <c r="Q740" s="899"/>
      <c r="R740" s="899"/>
      <c r="S740" s="899"/>
      <c r="T740" s="899"/>
      <c r="U740" s="899"/>
      <c r="V740" s="899"/>
      <c r="W740" s="899"/>
      <c r="X740" s="899"/>
      <c r="Y740" s="899"/>
    </row>
    <row r="741" ht="18.0" customHeight="1">
      <c r="A741" s="899"/>
      <c r="B741" s="900"/>
      <c r="C741" s="899"/>
      <c r="D741" s="899"/>
      <c r="E741" s="899"/>
      <c r="F741" s="901"/>
      <c r="G741" s="901"/>
      <c r="H741" s="901"/>
      <c r="I741" s="901"/>
      <c r="J741" s="901"/>
      <c r="K741" s="901"/>
      <c r="L741" s="899"/>
      <c r="M741" s="899"/>
      <c r="N741" s="899"/>
      <c r="O741" s="899"/>
      <c r="P741" s="899"/>
      <c r="Q741" s="899"/>
      <c r="R741" s="899"/>
      <c r="S741" s="899"/>
      <c r="T741" s="899"/>
      <c r="U741" s="899"/>
      <c r="V741" s="899"/>
      <c r="W741" s="899"/>
      <c r="X741" s="899"/>
      <c r="Y741" s="899"/>
    </row>
    <row r="742" ht="18.0" customHeight="1">
      <c r="A742" s="899"/>
      <c r="B742" s="900"/>
      <c r="C742" s="899"/>
      <c r="D742" s="899"/>
      <c r="E742" s="899"/>
      <c r="F742" s="901"/>
      <c r="G742" s="901"/>
      <c r="H742" s="901"/>
      <c r="I742" s="901"/>
      <c r="J742" s="901"/>
      <c r="K742" s="901"/>
      <c r="L742" s="899"/>
      <c r="M742" s="899"/>
      <c r="N742" s="899"/>
      <c r="O742" s="899"/>
      <c r="P742" s="899"/>
      <c r="Q742" s="899"/>
      <c r="R742" s="899"/>
      <c r="S742" s="899"/>
      <c r="T742" s="899"/>
      <c r="U742" s="899"/>
      <c r="V742" s="899"/>
      <c r="W742" s="899"/>
      <c r="X742" s="899"/>
      <c r="Y742" s="899"/>
    </row>
    <row r="743" ht="18.0" customHeight="1">
      <c r="A743" s="899"/>
      <c r="B743" s="900"/>
      <c r="C743" s="899"/>
      <c r="D743" s="899"/>
      <c r="E743" s="899"/>
      <c r="F743" s="901"/>
      <c r="G743" s="901"/>
      <c r="H743" s="901"/>
      <c r="I743" s="901"/>
      <c r="J743" s="901"/>
      <c r="K743" s="901"/>
      <c r="L743" s="899"/>
      <c r="M743" s="899"/>
      <c r="N743" s="899"/>
      <c r="O743" s="899"/>
      <c r="P743" s="899"/>
      <c r="Q743" s="899"/>
      <c r="R743" s="899"/>
      <c r="S743" s="899"/>
      <c r="T743" s="899"/>
      <c r="U743" s="899"/>
      <c r="V743" s="899"/>
      <c r="W743" s="899"/>
      <c r="X743" s="899"/>
      <c r="Y743" s="899"/>
    </row>
    <row r="744" ht="18.0" customHeight="1">
      <c r="A744" s="899"/>
      <c r="B744" s="900"/>
      <c r="C744" s="899"/>
      <c r="D744" s="899"/>
      <c r="E744" s="899"/>
      <c r="F744" s="901"/>
      <c r="G744" s="901"/>
      <c r="H744" s="901"/>
      <c r="I744" s="901"/>
      <c r="J744" s="901"/>
      <c r="K744" s="901"/>
      <c r="L744" s="899"/>
      <c r="M744" s="899"/>
      <c r="N744" s="899"/>
      <c r="O744" s="899"/>
      <c r="P744" s="899"/>
      <c r="Q744" s="899"/>
      <c r="R744" s="899"/>
      <c r="S744" s="899"/>
      <c r="T744" s="899"/>
      <c r="U744" s="899"/>
      <c r="V744" s="899"/>
      <c r="W744" s="899"/>
      <c r="X744" s="899"/>
      <c r="Y744" s="899"/>
    </row>
    <row r="745" ht="18.0" customHeight="1">
      <c r="A745" s="899"/>
      <c r="B745" s="900"/>
      <c r="C745" s="899"/>
      <c r="D745" s="899"/>
      <c r="E745" s="899"/>
      <c r="F745" s="901"/>
      <c r="G745" s="901"/>
      <c r="H745" s="901"/>
      <c r="I745" s="901"/>
      <c r="J745" s="901"/>
      <c r="K745" s="901"/>
      <c r="L745" s="899"/>
      <c r="M745" s="899"/>
      <c r="N745" s="899"/>
      <c r="O745" s="899"/>
      <c r="P745" s="899"/>
      <c r="Q745" s="899"/>
      <c r="R745" s="899"/>
      <c r="S745" s="899"/>
      <c r="T745" s="899"/>
      <c r="U745" s="899"/>
      <c r="V745" s="899"/>
      <c r="W745" s="899"/>
      <c r="X745" s="899"/>
      <c r="Y745" s="899"/>
    </row>
    <row r="746" ht="18.0" customHeight="1">
      <c r="A746" s="899"/>
      <c r="B746" s="900"/>
      <c r="C746" s="899"/>
      <c r="D746" s="899"/>
      <c r="E746" s="899"/>
      <c r="F746" s="901"/>
      <c r="G746" s="901"/>
      <c r="H746" s="901"/>
      <c r="I746" s="901"/>
      <c r="J746" s="901"/>
      <c r="K746" s="901"/>
      <c r="L746" s="899"/>
      <c r="M746" s="899"/>
      <c r="N746" s="899"/>
      <c r="O746" s="899"/>
      <c r="P746" s="899"/>
      <c r="Q746" s="899"/>
      <c r="R746" s="899"/>
      <c r="S746" s="899"/>
      <c r="T746" s="899"/>
      <c r="U746" s="899"/>
      <c r="V746" s="899"/>
      <c r="W746" s="899"/>
      <c r="X746" s="899"/>
      <c r="Y746" s="899"/>
    </row>
    <row r="747" ht="18.0" customHeight="1">
      <c r="A747" s="899"/>
      <c r="B747" s="900"/>
      <c r="C747" s="899"/>
      <c r="D747" s="899"/>
      <c r="E747" s="899"/>
      <c r="F747" s="901"/>
      <c r="G747" s="901"/>
      <c r="H747" s="901"/>
      <c r="I747" s="901"/>
      <c r="J747" s="901"/>
      <c r="K747" s="901"/>
      <c r="L747" s="899"/>
      <c r="M747" s="899"/>
      <c r="N747" s="899"/>
      <c r="O747" s="899"/>
      <c r="P747" s="899"/>
      <c r="Q747" s="899"/>
      <c r="R747" s="899"/>
      <c r="S747" s="899"/>
      <c r="T747" s="899"/>
      <c r="U747" s="899"/>
      <c r="V747" s="899"/>
      <c r="W747" s="899"/>
      <c r="X747" s="899"/>
      <c r="Y747" s="899"/>
    </row>
    <row r="748" ht="18.0" customHeight="1">
      <c r="A748" s="899"/>
      <c r="B748" s="900"/>
      <c r="C748" s="899"/>
      <c r="D748" s="899"/>
      <c r="E748" s="899"/>
      <c r="F748" s="901"/>
      <c r="G748" s="901"/>
      <c r="H748" s="901"/>
      <c r="I748" s="901"/>
      <c r="J748" s="901"/>
      <c r="K748" s="901"/>
      <c r="L748" s="899"/>
      <c r="M748" s="899"/>
      <c r="N748" s="899"/>
      <c r="O748" s="899"/>
      <c r="P748" s="899"/>
      <c r="Q748" s="899"/>
      <c r="R748" s="899"/>
      <c r="S748" s="899"/>
      <c r="T748" s="899"/>
      <c r="U748" s="899"/>
      <c r="V748" s="899"/>
      <c r="W748" s="899"/>
      <c r="X748" s="899"/>
      <c r="Y748" s="899"/>
    </row>
    <row r="749" ht="18.0" customHeight="1">
      <c r="A749" s="899"/>
      <c r="B749" s="900"/>
      <c r="C749" s="899"/>
      <c r="D749" s="899"/>
      <c r="E749" s="899"/>
      <c r="F749" s="901"/>
      <c r="G749" s="901"/>
      <c r="H749" s="901"/>
      <c r="I749" s="901"/>
      <c r="J749" s="901"/>
      <c r="K749" s="901"/>
      <c r="L749" s="899"/>
      <c r="M749" s="899"/>
      <c r="N749" s="899"/>
      <c r="O749" s="899"/>
      <c r="P749" s="899"/>
      <c r="Q749" s="899"/>
      <c r="R749" s="899"/>
      <c r="S749" s="899"/>
      <c r="T749" s="899"/>
      <c r="U749" s="899"/>
      <c r="V749" s="899"/>
      <c r="W749" s="899"/>
      <c r="X749" s="899"/>
      <c r="Y749" s="899"/>
    </row>
    <row r="750" ht="18.0" customHeight="1">
      <c r="A750" s="899"/>
      <c r="B750" s="900"/>
      <c r="C750" s="899"/>
      <c r="D750" s="899"/>
      <c r="E750" s="899"/>
      <c r="F750" s="901"/>
      <c r="G750" s="901"/>
      <c r="H750" s="901"/>
      <c r="I750" s="901"/>
      <c r="J750" s="901"/>
      <c r="K750" s="901"/>
      <c r="L750" s="899"/>
      <c r="M750" s="899"/>
      <c r="N750" s="899"/>
      <c r="O750" s="899"/>
      <c r="P750" s="899"/>
      <c r="Q750" s="899"/>
      <c r="R750" s="899"/>
      <c r="S750" s="899"/>
      <c r="T750" s="899"/>
      <c r="U750" s="899"/>
      <c r="V750" s="899"/>
      <c r="W750" s="899"/>
      <c r="X750" s="899"/>
      <c r="Y750" s="899"/>
    </row>
    <row r="751" ht="18.0" customHeight="1">
      <c r="A751" s="899"/>
      <c r="B751" s="900"/>
      <c r="C751" s="899"/>
      <c r="D751" s="899"/>
      <c r="E751" s="899"/>
      <c r="F751" s="901"/>
      <c r="G751" s="901"/>
      <c r="H751" s="901"/>
      <c r="I751" s="901"/>
      <c r="J751" s="901"/>
      <c r="K751" s="901"/>
      <c r="L751" s="899"/>
      <c r="M751" s="899"/>
      <c r="N751" s="899"/>
      <c r="O751" s="899"/>
      <c r="P751" s="899"/>
      <c r="Q751" s="899"/>
      <c r="R751" s="899"/>
      <c r="S751" s="899"/>
      <c r="T751" s="899"/>
      <c r="U751" s="899"/>
      <c r="V751" s="899"/>
      <c r="W751" s="899"/>
      <c r="X751" s="899"/>
      <c r="Y751" s="899"/>
    </row>
    <row r="752" ht="18.0" customHeight="1">
      <c r="A752" s="899"/>
      <c r="B752" s="900"/>
      <c r="C752" s="899"/>
      <c r="D752" s="899"/>
      <c r="E752" s="899"/>
      <c r="F752" s="901"/>
      <c r="G752" s="901"/>
      <c r="H752" s="901"/>
      <c r="I752" s="901"/>
      <c r="J752" s="901"/>
      <c r="K752" s="901"/>
      <c r="L752" s="899"/>
      <c r="M752" s="899"/>
      <c r="N752" s="899"/>
      <c r="O752" s="899"/>
      <c r="P752" s="899"/>
      <c r="Q752" s="899"/>
      <c r="R752" s="899"/>
      <c r="S752" s="899"/>
      <c r="T752" s="899"/>
      <c r="U752" s="899"/>
      <c r="V752" s="899"/>
      <c r="W752" s="899"/>
      <c r="X752" s="899"/>
      <c r="Y752" s="899"/>
    </row>
    <row r="753" ht="18.0" customHeight="1">
      <c r="A753" s="899"/>
      <c r="B753" s="900"/>
      <c r="C753" s="899"/>
      <c r="D753" s="899"/>
      <c r="E753" s="899"/>
      <c r="F753" s="901"/>
      <c r="G753" s="901"/>
      <c r="H753" s="901"/>
      <c r="I753" s="901"/>
      <c r="J753" s="901"/>
      <c r="K753" s="901"/>
      <c r="L753" s="899"/>
      <c r="M753" s="899"/>
      <c r="N753" s="899"/>
      <c r="O753" s="899"/>
      <c r="P753" s="899"/>
      <c r="Q753" s="899"/>
      <c r="R753" s="899"/>
      <c r="S753" s="899"/>
      <c r="T753" s="899"/>
      <c r="U753" s="899"/>
      <c r="V753" s="899"/>
      <c r="W753" s="899"/>
      <c r="X753" s="899"/>
      <c r="Y753" s="899"/>
    </row>
    <row r="754" ht="18.0" customHeight="1">
      <c r="A754" s="899"/>
      <c r="B754" s="900"/>
      <c r="C754" s="899"/>
      <c r="D754" s="899"/>
      <c r="E754" s="899"/>
      <c r="F754" s="901"/>
      <c r="G754" s="901"/>
      <c r="H754" s="901"/>
      <c r="I754" s="901"/>
      <c r="J754" s="901"/>
      <c r="K754" s="901"/>
      <c r="L754" s="899"/>
      <c r="M754" s="899"/>
      <c r="N754" s="899"/>
      <c r="O754" s="899"/>
      <c r="P754" s="899"/>
      <c r="Q754" s="899"/>
      <c r="R754" s="899"/>
      <c r="S754" s="899"/>
      <c r="T754" s="899"/>
      <c r="U754" s="899"/>
      <c r="V754" s="899"/>
      <c r="W754" s="899"/>
      <c r="X754" s="899"/>
      <c r="Y754" s="899"/>
    </row>
    <row r="755" ht="18.0" customHeight="1">
      <c r="A755" s="899"/>
      <c r="B755" s="900"/>
      <c r="C755" s="899"/>
      <c r="D755" s="899"/>
      <c r="E755" s="899"/>
      <c r="F755" s="901"/>
      <c r="G755" s="901"/>
      <c r="H755" s="901"/>
      <c r="I755" s="901"/>
      <c r="J755" s="901"/>
      <c r="K755" s="901"/>
      <c r="L755" s="899"/>
      <c r="M755" s="899"/>
      <c r="N755" s="899"/>
      <c r="O755" s="899"/>
      <c r="P755" s="899"/>
      <c r="Q755" s="899"/>
      <c r="R755" s="899"/>
      <c r="S755" s="899"/>
      <c r="T755" s="899"/>
      <c r="U755" s="899"/>
      <c r="V755" s="899"/>
      <c r="W755" s="899"/>
      <c r="X755" s="899"/>
      <c r="Y755" s="899"/>
    </row>
    <row r="756" ht="18.0" customHeight="1">
      <c r="A756" s="899"/>
      <c r="B756" s="900"/>
      <c r="C756" s="899"/>
      <c r="D756" s="899"/>
      <c r="E756" s="899"/>
      <c r="F756" s="901"/>
      <c r="G756" s="901"/>
      <c r="H756" s="901"/>
      <c r="I756" s="901"/>
      <c r="J756" s="901"/>
      <c r="K756" s="901"/>
      <c r="L756" s="899"/>
      <c r="M756" s="899"/>
      <c r="N756" s="899"/>
      <c r="O756" s="899"/>
      <c r="P756" s="899"/>
      <c r="Q756" s="899"/>
      <c r="R756" s="899"/>
      <c r="S756" s="899"/>
      <c r="T756" s="899"/>
      <c r="U756" s="899"/>
      <c r="V756" s="899"/>
      <c r="W756" s="899"/>
      <c r="X756" s="899"/>
      <c r="Y756" s="899"/>
    </row>
    <row r="757" ht="18.0" customHeight="1">
      <c r="A757" s="899"/>
      <c r="B757" s="900"/>
      <c r="C757" s="899"/>
      <c r="D757" s="899"/>
      <c r="E757" s="899"/>
      <c r="F757" s="901"/>
      <c r="G757" s="901"/>
      <c r="H757" s="901"/>
      <c r="I757" s="901"/>
      <c r="J757" s="901"/>
      <c r="K757" s="901"/>
      <c r="L757" s="899"/>
      <c r="M757" s="899"/>
      <c r="N757" s="899"/>
      <c r="O757" s="899"/>
      <c r="P757" s="899"/>
      <c r="Q757" s="899"/>
      <c r="R757" s="899"/>
      <c r="S757" s="899"/>
      <c r="T757" s="899"/>
      <c r="U757" s="899"/>
      <c r="V757" s="899"/>
      <c r="W757" s="899"/>
      <c r="X757" s="899"/>
      <c r="Y757" s="899"/>
    </row>
    <row r="758" ht="18.0" customHeight="1">
      <c r="A758" s="899"/>
      <c r="B758" s="900"/>
      <c r="C758" s="899"/>
      <c r="D758" s="899"/>
      <c r="E758" s="899"/>
      <c r="F758" s="901"/>
      <c r="G758" s="901"/>
      <c r="H758" s="901"/>
      <c r="I758" s="901"/>
      <c r="J758" s="901"/>
      <c r="K758" s="901"/>
      <c r="L758" s="899"/>
      <c r="M758" s="899"/>
      <c r="N758" s="899"/>
      <c r="O758" s="899"/>
      <c r="P758" s="899"/>
      <c r="Q758" s="899"/>
      <c r="R758" s="899"/>
      <c r="S758" s="899"/>
      <c r="T758" s="899"/>
      <c r="U758" s="899"/>
      <c r="V758" s="899"/>
      <c r="W758" s="899"/>
      <c r="X758" s="899"/>
      <c r="Y758" s="899"/>
    </row>
    <row r="759" ht="18.0" customHeight="1">
      <c r="A759" s="899"/>
      <c r="B759" s="900"/>
      <c r="C759" s="899"/>
      <c r="D759" s="899"/>
      <c r="E759" s="899"/>
      <c r="F759" s="901"/>
      <c r="G759" s="901"/>
      <c r="H759" s="901"/>
      <c r="I759" s="901"/>
      <c r="J759" s="901"/>
      <c r="K759" s="901"/>
      <c r="L759" s="899"/>
      <c r="M759" s="899"/>
      <c r="N759" s="899"/>
      <c r="O759" s="899"/>
      <c r="P759" s="899"/>
      <c r="Q759" s="899"/>
      <c r="R759" s="899"/>
      <c r="S759" s="899"/>
      <c r="T759" s="899"/>
      <c r="U759" s="899"/>
      <c r="V759" s="899"/>
      <c r="W759" s="899"/>
      <c r="X759" s="899"/>
      <c r="Y759" s="899"/>
    </row>
    <row r="760" ht="18.0" customHeight="1">
      <c r="A760" s="899"/>
      <c r="B760" s="900"/>
      <c r="C760" s="899"/>
      <c r="D760" s="899"/>
      <c r="E760" s="899"/>
      <c r="F760" s="901"/>
      <c r="G760" s="901"/>
      <c r="H760" s="901"/>
      <c r="I760" s="901"/>
      <c r="J760" s="901"/>
      <c r="K760" s="901"/>
      <c r="L760" s="899"/>
      <c r="M760" s="899"/>
      <c r="N760" s="899"/>
      <c r="O760" s="899"/>
      <c r="P760" s="899"/>
      <c r="Q760" s="899"/>
      <c r="R760" s="899"/>
      <c r="S760" s="899"/>
      <c r="T760" s="899"/>
      <c r="U760" s="899"/>
      <c r="V760" s="899"/>
      <c r="W760" s="899"/>
      <c r="X760" s="899"/>
      <c r="Y760" s="899"/>
    </row>
    <row r="761" ht="18.0" customHeight="1">
      <c r="A761" s="899"/>
      <c r="B761" s="900"/>
      <c r="C761" s="899"/>
      <c r="D761" s="899"/>
      <c r="E761" s="899"/>
      <c r="F761" s="901"/>
      <c r="G761" s="901"/>
      <c r="H761" s="901"/>
      <c r="I761" s="901"/>
      <c r="J761" s="901"/>
      <c r="K761" s="901"/>
      <c r="L761" s="899"/>
      <c r="M761" s="899"/>
      <c r="N761" s="899"/>
      <c r="O761" s="899"/>
      <c r="P761" s="899"/>
      <c r="Q761" s="899"/>
      <c r="R761" s="899"/>
      <c r="S761" s="899"/>
      <c r="T761" s="899"/>
      <c r="U761" s="899"/>
      <c r="V761" s="899"/>
      <c r="W761" s="899"/>
      <c r="X761" s="899"/>
      <c r="Y761" s="899"/>
    </row>
    <row r="762" ht="18.0" customHeight="1">
      <c r="A762" s="899"/>
      <c r="B762" s="900"/>
      <c r="C762" s="899"/>
      <c r="D762" s="899"/>
      <c r="E762" s="899"/>
      <c r="F762" s="901"/>
      <c r="G762" s="901"/>
      <c r="H762" s="901"/>
      <c r="I762" s="901"/>
      <c r="J762" s="901"/>
      <c r="K762" s="901"/>
      <c r="L762" s="899"/>
      <c r="M762" s="899"/>
      <c r="N762" s="899"/>
      <c r="O762" s="899"/>
      <c r="P762" s="899"/>
      <c r="Q762" s="899"/>
      <c r="R762" s="899"/>
      <c r="S762" s="899"/>
      <c r="T762" s="899"/>
      <c r="U762" s="899"/>
      <c r="V762" s="899"/>
      <c r="W762" s="899"/>
      <c r="X762" s="899"/>
      <c r="Y762" s="899"/>
    </row>
    <row r="763" ht="18.0" customHeight="1">
      <c r="A763" s="899"/>
      <c r="B763" s="900"/>
      <c r="C763" s="899"/>
      <c r="D763" s="899"/>
      <c r="E763" s="899"/>
      <c r="F763" s="901"/>
      <c r="G763" s="901"/>
      <c r="H763" s="901"/>
      <c r="I763" s="901"/>
      <c r="J763" s="901"/>
      <c r="K763" s="901"/>
      <c r="L763" s="899"/>
      <c r="M763" s="899"/>
      <c r="N763" s="899"/>
      <c r="O763" s="899"/>
      <c r="P763" s="899"/>
      <c r="Q763" s="899"/>
      <c r="R763" s="899"/>
      <c r="S763" s="899"/>
      <c r="T763" s="899"/>
      <c r="U763" s="899"/>
      <c r="V763" s="899"/>
      <c r="W763" s="899"/>
      <c r="X763" s="899"/>
      <c r="Y763" s="899"/>
    </row>
    <row r="764" ht="18.0" customHeight="1">
      <c r="A764" s="899"/>
      <c r="B764" s="900"/>
      <c r="C764" s="899"/>
      <c r="D764" s="899"/>
      <c r="E764" s="899"/>
      <c r="F764" s="901"/>
      <c r="G764" s="901"/>
      <c r="H764" s="901"/>
      <c r="I764" s="901"/>
      <c r="J764" s="901"/>
      <c r="K764" s="901"/>
      <c r="L764" s="899"/>
      <c r="M764" s="899"/>
      <c r="N764" s="899"/>
      <c r="O764" s="899"/>
      <c r="P764" s="899"/>
      <c r="Q764" s="899"/>
      <c r="R764" s="899"/>
      <c r="S764" s="899"/>
      <c r="T764" s="899"/>
      <c r="U764" s="899"/>
      <c r="V764" s="899"/>
      <c r="W764" s="899"/>
      <c r="X764" s="899"/>
      <c r="Y764" s="899"/>
    </row>
    <row r="765" ht="18.0" customHeight="1">
      <c r="A765" s="899"/>
      <c r="B765" s="900"/>
      <c r="C765" s="899"/>
      <c r="D765" s="899"/>
      <c r="E765" s="899"/>
      <c r="F765" s="901"/>
      <c r="G765" s="901"/>
      <c r="H765" s="901"/>
      <c r="I765" s="901"/>
      <c r="J765" s="901"/>
      <c r="K765" s="901"/>
      <c r="L765" s="899"/>
      <c r="M765" s="899"/>
      <c r="N765" s="899"/>
      <c r="O765" s="899"/>
      <c r="P765" s="899"/>
      <c r="Q765" s="899"/>
      <c r="R765" s="899"/>
      <c r="S765" s="899"/>
      <c r="T765" s="899"/>
      <c r="U765" s="899"/>
      <c r="V765" s="899"/>
      <c r="W765" s="899"/>
      <c r="X765" s="899"/>
      <c r="Y765" s="899"/>
    </row>
    <row r="766" ht="18.0" customHeight="1">
      <c r="A766" s="899"/>
      <c r="B766" s="900"/>
      <c r="C766" s="899"/>
      <c r="D766" s="899"/>
      <c r="E766" s="899"/>
      <c r="F766" s="901"/>
      <c r="G766" s="901"/>
      <c r="H766" s="901"/>
      <c r="I766" s="901"/>
      <c r="J766" s="901"/>
      <c r="K766" s="901"/>
      <c r="L766" s="899"/>
      <c r="M766" s="899"/>
      <c r="N766" s="899"/>
      <c r="O766" s="899"/>
      <c r="P766" s="899"/>
      <c r="Q766" s="899"/>
      <c r="R766" s="899"/>
      <c r="S766" s="899"/>
      <c r="T766" s="899"/>
      <c r="U766" s="899"/>
      <c r="V766" s="899"/>
      <c r="W766" s="899"/>
      <c r="X766" s="899"/>
      <c r="Y766" s="899"/>
    </row>
    <row r="767" ht="18.0" customHeight="1">
      <c r="A767" s="899"/>
      <c r="B767" s="900"/>
      <c r="C767" s="899"/>
      <c r="D767" s="899"/>
      <c r="E767" s="899"/>
      <c r="F767" s="901"/>
      <c r="G767" s="901"/>
      <c r="H767" s="901"/>
      <c r="I767" s="901"/>
      <c r="J767" s="901"/>
      <c r="K767" s="901"/>
      <c r="L767" s="899"/>
      <c r="M767" s="899"/>
      <c r="N767" s="899"/>
      <c r="O767" s="899"/>
      <c r="P767" s="899"/>
      <c r="Q767" s="899"/>
      <c r="R767" s="899"/>
      <c r="S767" s="899"/>
      <c r="T767" s="899"/>
      <c r="U767" s="899"/>
      <c r="V767" s="899"/>
      <c r="W767" s="899"/>
      <c r="X767" s="899"/>
      <c r="Y767" s="899"/>
    </row>
    <row r="768" ht="18.0" customHeight="1">
      <c r="A768" s="899"/>
      <c r="B768" s="900"/>
      <c r="C768" s="899"/>
      <c r="D768" s="899"/>
      <c r="E768" s="899"/>
      <c r="F768" s="901"/>
      <c r="G768" s="901"/>
      <c r="H768" s="901"/>
      <c r="I768" s="901"/>
      <c r="J768" s="901"/>
      <c r="K768" s="901"/>
      <c r="L768" s="899"/>
      <c r="M768" s="899"/>
      <c r="N768" s="899"/>
      <c r="O768" s="899"/>
      <c r="P768" s="899"/>
      <c r="Q768" s="899"/>
      <c r="R768" s="899"/>
      <c r="S768" s="899"/>
      <c r="T768" s="899"/>
      <c r="U768" s="899"/>
      <c r="V768" s="899"/>
      <c r="W768" s="899"/>
      <c r="X768" s="899"/>
      <c r="Y768" s="899"/>
    </row>
    <row r="769" ht="18.0" customHeight="1">
      <c r="A769" s="899"/>
      <c r="B769" s="900"/>
      <c r="C769" s="899"/>
      <c r="D769" s="899"/>
      <c r="E769" s="899"/>
      <c r="F769" s="901"/>
      <c r="G769" s="901"/>
      <c r="H769" s="901"/>
      <c r="I769" s="901"/>
      <c r="J769" s="901"/>
      <c r="K769" s="901"/>
      <c r="L769" s="899"/>
      <c r="M769" s="899"/>
      <c r="N769" s="899"/>
      <c r="O769" s="899"/>
      <c r="P769" s="899"/>
      <c r="Q769" s="899"/>
      <c r="R769" s="899"/>
      <c r="S769" s="899"/>
      <c r="T769" s="899"/>
      <c r="U769" s="899"/>
      <c r="V769" s="899"/>
      <c r="W769" s="899"/>
      <c r="X769" s="899"/>
      <c r="Y769" s="899"/>
    </row>
    <row r="770" ht="18.0" customHeight="1">
      <c r="A770" s="899"/>
      <c r="B770" s="900"/>
      <c r="C770" s="899"/>
      <c r="D770" s="899"/>
      <c r="E770" s="899"/>
      <c r="F770" s="901"/>
      <c r="G770" s="901"/>
      <c r="H770" s="901"/>
      <c r="I770" s="901"/>
      <c r="J770" s="901"/>
      <c r="K770" s="901"/>
      <c r="L770" s="899"/>
      <c r="M770" s="899"/>
      <c r="N770" s="899"/>
      <c r="O770" s="899"/>
      <c r="P770" s="899"/>
      <c r="Q770" s="899"/>
      <c r="R770" s="899"/>
      <c r="S770" s="899"/>
      <c r="T770" s="899"/>
      <c r="U770" s="899"/>
      <c r="V770" s="899"/>
      <c r="W770" s="899"/>
      <c r="X770" s="899"/>
      <c r="Y770" s="899"/>
    </row>
    <row r="771" ht="18.0" customHeight="1">
      <c r="A771" s="899"/>
      <c r="B771" s="900"/>
      <c r="C771" s="899"/>
      <c r="D771" s="899"/>
      <c r="E771" s="899"/>
      <c r="F771" s="901"/>
      <c r="G771" s="901"/>
      <c r="H771" s="901"/>
      <c r="I771" s="901"/>
      <c r="J771" s="901"/>
      <c r="K771" s="901"/>
      <c r="L771" s="899"/>
      <c r="M771" s="899"/>
      <c r="N771" s="899"/>
      <c r="O771" s="899"/>
      <c r="P771" s="899"/>
      <c r="Q771" s="899"/>
      <c r="R771" s="899"/>
      <c r="S771" s="899"/>
      <c r="T771" s="899"/>
      <c r="U771" s="899"/>
      <c r="V771" s="899"/>
      <c r="W771" s="899"/>
      <c r="X771" s="899"/>
      <c r="Y771" s="899"/>
    </row>
    <row r="772" ht="18.0" customHeight="1">
      <c r="A772" s="899"/>
      <c r="B772" s="900"/>
      <c r="C772" s="899"/>
      <c r="D772" s="899"/>
      <c r="E772" s="899"/>
      <c r="F772" s="901"/>
      <c r="G772" s="901"/>
      <c r="H772" s="901"/>
      <c r="I772" s="901"/>
      <c r="J772" s="901"/>
      <c r="K772" s="901"/>
      <c r="L772" s="899"/>
      <c r="M772" s="899"/>
      <c r="N772" s="899"/>
      <c r="O772" s="899"/>
      <c r="P772" s="899"/>
      <c r="Q772" s="899"/>
      <c r="R772" s="899"/>
      <c r="S772" s="899"/>
      <c r="T772" s="899"/>
      <c r="U772" s="899"/>
      <c r="V772" s="899"/>
      <c r="W772" s="899"/>
      <c r="X772" s="899"/>
      <c r="Y772" s="899"/>
    </row>
    <row r="773" ht="18.0" customHeight="1">
      <c r="A773" s="899"/>
      <c r="B773" s="900"/>
      <c r="C773" s="899"/>
      <c r="D773" s="899"/>
      <c r="E773" s="899"/>
      <c r="F773" s="901"/>
      <c r="G773" s="901"/>
      <c r="H773" s="901"/>
      <c r="I773" s="901"/>
      <c r="J773" s="901"/>
      <c r="K773" s="901"/>
      <c r="L773" s="899"/>
      <c r="M773" s="899"/>
      <c r="N773" s="899"/>
      <c r="O773" s="899"/>
      <c r="P773" s="899"/>
      <c r="Q773" s="899"/>
      <c r="R773" s="899"/>
      <c r="S773" s="899"/>
      <c r="T773" s="899"/>
      <c r="U773" s="899"/>
      <c r="V773" s="899"/>
      <c r="W773" s="899"/>
      <c r="X773" s="899"/>
      <c r="Y773" s="899"/>
    </row>
    <row r="774" ht="18.0" customHeight="1">
      <c r="A774" s="899"/>
      <c r="B774" s="900"/>
      <c r="C774" s="899"/>
      <c r="D774" s="899"/>
      <c r="E774" s="899"/>
      <c r="F774" s="901"/>
      <c r="G774" s="901"/>
      <c r="H774" s="901"/>
      <c r="I774" s="901"/>
      <c r="J774" s="901"/>
      <c r="K774" s="901"/>
      <c r="L774" s="899"/>
      <c r="M774" s="899"/>
      <c r="N774" s="899"/>
      <c r="O774" s="899"/>
      <c r="P774" s="899"/>
      <c r="Q774" s="899"/>
      <c r="R774" s="899"/>
      <c r="S774" s="899"/>
      <c r="T774" s="899"/>
      <c r="U774" s="899"/>
      <c r="V774" s="899"/>
      <c r="W774" s="899"/>
      <c r="X774" s="899"/>
      <c r="Y774" s="899"/>
    </row>
    <row r="775" ht="18.0" customHeight="1">
      <c r="A775" s="899"/>
      <c r="B775" s="900"/>
      <c r="C775" s="899"/>
      <c r="D775" s="899"/>
      <c r="E775" s="899"/>
      <c r="F775" s="901"/>
      <c r="G775" s="901"/>
      <c r="H775" s="901"/>
      <c r="I775" s="901"/>
      <c r="J775" s="901"/>
      <c r="K775" s="901"/>
      <c r="L775" s="899"/>
      <c r="M775" s="899"/>
      <c r="N775" s="899"/>
      <c r="O775" s="899"/>
      <c r="P775" s="899"/>
      <c r="Q775" s="899"/>
      <c r="R775" s="899"/>
      <c r="S775" s="899"/>
      <c r="T775" s="899"/>
      <c r="U775" s="899"/>
      <c r="V775" s="899"/>
      <c r="W775" s="899"/>
      <c r="X775" s="899"/>
      <c r="Y775" s="899"/>
    </row>
    <row r="776" ht="18.0" customHeight="1">
      <c r="A776" s="899"/>
      <c r="B776" s="900"/>
      <c r="C776" s="899"/>
      <c r="D776" s="899"/>
      <c r="E776" s="899"/>
      <c r="F776" s="901"/>
      <c r="G776" s="901"/>
      <c r="H776" s="901"/>
      <c r="I776" s="901"/>
      <c r="J776" s="901"/>
      <c r="K776" s="901"/>
      <c r="L776" s="899"/>
      <c r="M776" s="899"/>
      <c r="N776" s="899"/>
      <c r="O776" s="899"/>
      <c r="P776" s="899"/>
      <c r="Q776" s="899"/>
      <c r="R776" s="899"/>
      <c r="S776" s="899"/>
      <c r="T776" s="899"/>
      <c r="U776" s="899"/>
      <c r="V776" s="899"/>
      <c r="W776" s="899"/>
      <c r="X776" s="899"/>
      <c r="Y776" s="899"/>
    </row>
    <row r="777" ht="18.0" customHeight="1">
      <c r="A777" s="899"/>
      <c r="B777" s="900"/>
      <c r="C777" s="899"/>
      <c r="D777" s="899"/>
      <c r="E777" s="899"/>
      <c r="F777" s="901"/>
      <c r="G777" s="901"/>
      <c r="H777" s="901"/>
      <c r="I777" s="901"/>
      <c r="J777" s="901"/>
      <c r="K777" s="901"/>
      <c r="L777" s="899"/>
      <c r="M777" s="899"/>
      <c r="N777" s="899"/>
      <c r="O777" s="899"/>
      <c r="P777" s="899"/>
      <c r="Q777" s="899"/>
      <c r="R777" s="899"/>
      <c r="S777" s="899"/>
      <c r="T777" s="899"/>
      <c r="U777" s="899"/>
      <c r="V777" s="899"/>
      <c r="W777" s="899"/>
      <c r="X777" s="899"/>
      <c r="Y777" s="899"/>
    </row>
    <row r="778" ht="18.0" customHeight="1">
      <c r="A778" s="899"/>
      <c r="B778" s="900"/>
      <c r="C778" s="899"/>
      <c r="D778" s="899"/>
      <c r="E778" s="899"/>
      <c r="F778" s="901"/>
      <c r="G778" s="901"/>
      <c r="H778" s="901"/>
      <c r="I778" s="901"/>
      <c r="J778" s="901"/>
      <c r="K778" s="901"/>
      <c r="L778" s="899"/>
      <c r="M778" s="899"/>
      <c r="N778" s="899"/>
      <c r="O778" s="899"/>
      <c r="P778" s="899"/>
      <c r="Q778" s="899"/>
      <c r="R778" s="899"/>
      <c r="S778" s="899"/>
      <c r="T778" s="899"/>
      <c r="U778" s="899"/>
      <c r="V778" s="899"/>
      <c r="W778" s="899"/>
      <c r="X778" s="899"/>
      <c r="Y778" s="899"/>
    </row>
    <row r="779" ht="18.0" customHeight="1">
      <c r="A779" s="899"/>
      <c r="B779" s="900"/>
      <c r="C779" s="899"/>
      <c r="D779" s="899"/>
      <c r="E779" s="899"/>
      <c r="F779" s="901"/>
      <c r="G779" s="901"/>
      <c r="H779" s="901"/>
      <c r="I779" s="901"/>
      <c r="J779" s="901"/>
      <c r="K779" s="901"/>
      <c r="L779" s="899"/>
      <c r="M779" s="899"/>
      <c r="N779" s="899"/>
      <c r="O779" s="899"/>
      <c r="P779" s="899"/>
      <c r="Q779" s="899"/>
      <c r="R779" s="899"/>
      <c r="S779" s="899"/>
      <c r="T779" s="899"/>
      <c r="U779" s="899"/>
      <c r="V779" s="899"/>
      <c r="W779" s="899"/>
      <c r="X779" s="899"/>
      <c r="Y779" s="899"/>
    </row>
    <row r="780" ht="18.0" customHeight="1">
      <c r="A780" s="899"/>
      <c r="B780" s="900"/>
      <c r="C780" s="899"/>
      <c r="D780" s="899"/>
      <c r="E780" s="899"/>
      <c r="F780" s="901"/>
      <c r="G780" s="901"/>
      <c r="H780" s="901"/>
      <c r="I780" s="901"/>
      <c r="J780" s="901"/>
      <c r="K780" s="901"/>
      <c r="L780" s="899"/>
      <c r="M780" s="899"/>
      <c r="N780" s="899"/>
      <c r="O780" s="899"/>
      <c r="P780" s="899"/>
      <c r="Q780" s="899"/>
      <c r="R780" s="899"/>
      <c r="S780" s="899"/>
      <c r="T780" s="899"/>
      <c r="U780" s="899"/>
      <c r="V780" s="899"/>
      <c r="W780" s="899"/>
      <c r="X780" s="899"/>
      <c r="Y780" s="899"/>
    </row>
    <row r="781" ht="18.0" customHeight="1">
      <c r="A781" s="899"/>
      <c r="B781" s="900"/>
      <c r="C781" s="899"/>
      <c r="D781" s="899"/>
      <c r="E781" s="899"/>
      <c r="F781" s="901"/>
      <c r="G781" s="901"/>
      <c r="H781" s="901"/>
      <c r="I781" s="901"/>
      <c r="J781" s="901"/>
      <c r="K781" s="901"/>
      <c r="L781" s="899"/>
      <c r="M781" s="899"/>
      <c r="N781" s="899"/>
      <c r="O781" s="899"/>
      <c r="P781" s="899"/>
      <c r="Q781" s="899"/>
      <c r="R781" s="899"/>
      <c r="S781" s="899"/>
      <c r="T781" s="899"/>
      <c r="U781" s="899"/>
      <c r="V781" s="899"/>
      <c r="W781" s="899"/>
      <c r="X781" s="899"/>
      <c r="Y781" s="899"/>
    </row>
    <row r="782" ht="18.0" customHeight="1">
      <c r="A782" s="899"/>
      <c r="B782" s="900"/>
      <c r="C782" s="899"/>
      <c r="D782" s="899"/>
      <c r="E782" s="899"/>
      <c r="F782" s="901"/>
      <c r="G782" s="901"/>
      <c r="H782" s="901"/>
      <c r="I782" s="901"/>
      <c r="J782" s="901"/>
      <c r="K782" s="901"/>
      <c r="L782" s="899"/>
      <c r="M782" s="899"/>
      <c r="N782" s="899"/>
      <c r="O782" s="899"/>
      <c r="P782" s="899"/>
      <c r="Q782" s="899"/>
      <c r="R782" s="899"/>
      <c r="S782" s="899"/>
      <c r="T782" s="899"/>
      <c r="U782" s="899"/>
      <c r="V782" s="899"/>
      <c r="W782" s="899"/>
      <c r="X782" s="899"/>
      <c r="Y782" s="899"/>
    </row>
    <row r="783" ht="18.0" customHeight="1">
      <c r="A783" s="899"/>
      <c r="B783" s="900"/>
      <c r="C783" s="899"/>
      <c r="D783" s="899"/>
      <c r="E783" s="899"/>
      <c r="F783" s="901"/>
      <c r="G783" s="901"/>
      <c r="H783" s="901"/>
      <c r="I783" s="901"/>
      <c r="J783" s="901"/>
      <c r="K783" s="901"/>
      <c r="L783" s="899"/>
      <c r="M783" s="899"/>
      <c r="N783" s="899"/>
      <c r="O783" s="899"/>
      <c r="P783" s="899"/>
      <c r="Q783" s="899"/>
      <c r="R783" s="899"/>
      <c r="S783" s="899"/>
      <c r="T783" s="899"/>
      <c r="U783" s="899"/>
      <c r="V783" s="899"/>
      <c r="W783" s="899"/>
      <c r="X783" s="899"/>
      <c r="Y783" s="899"/>
    </row>
    <row r="784" ht="18.0" customHeight="1">
      <c r="A784" s="899"/>
      <c r="B784" s="900"/>
      <c r="C784" s="899"/>
      <c r="D784" s="899"/>
      <c r="E784" s="899"/>
      <c r="F784" s="901"/>
      <c r="G784" s="901"/>
      <c r="H784" s="901"/>
      <c r="I784" s="901"/>
      <c r="J784" s="901"/>
      <c r="K784" s="901"/>
      <c r="L784" s="899"/>
      <c r="M784" s="899"/>
      <c r="N784" s="899"/>
      <c r="O784" s="899"/>
      <c r="P784" s="899"/>
      <c r="Q784" s="899"/>
      <c r="R784" s="899"/>
      <c r="S784" s="899"/>
      <c r="T784" s="899"/>
      <c r="U784" s="899"/>
      <c r="V784" s="899"/>
      <c r="W784" s="899"/>
      <c r="X784" s="899"/>
      <c r="Y784" s="899"/>
    </row>
    <row r="785" ht="18.0" customHeight="1">
      <c r="A785" s="899"/>
      <c r="B785" s="900"/>
      <c r="C785" s="899"/>
      <c r="D785" s="899"/>
      <c r="E785" s="899"/>
      <c r="F785" s="901"/>
      <c r="G785" s="901"/>
      <c r="H785" s="901"/>
      <c r="I785" s="901"/>
      <c r="J785" s="901"/>
      <c r="K785" s="901"/>
      <c r="L785" s="899"/>
      <c r="M785" s="899"/>
      <c r="N785" s="899"/>
      <c r="O785" s="899"/>
      <c r="P785" s="899"/>
      <c r="Q785" s="899"/>
      <c r="R785" s="899"/>
      <c r="S785" s="899"/>
      <c r="T785" s="899"/>
      <c r="U785" s="899"/>
      <c r="V785" s="899"/>
      <c r="W785" s="899"/>
      <c r="X785" s="899"/>
      <c r="Y785" s="899"/>
    </row>
    <row r="786" ht="18.0" customHeight="1">
      <c r="A786" s="899"/>
      <c r="B786" s="900"/>
      <c r="C786" s="899"/>
      <c r="D786" s="899"/>
      <c r="E786" s="899"/>
      <c r="F786" s="901"/>
      <c r="G786" s="901"/>
      <c r="H786" s="901"/>
      <c r="I786" s="901"/>
      <c r="J786" s="901"/>
      <c r="K786" s="901"/>
      <c r="L786" s="899"/>
      <c r="M786" s="899"/>
      <c r="N786" s="899"/>
      <c r="O786" s="899"/>
      <c r="P786" s="899"/>
      <c r="Q786" s="899"/>
      <c r="R786" s="899"/>
      <c r="S786" s="899"/>
      <c r="T786" s="899"/>
      <c r="U786" s="899"/>
      <c r="V786" s="899"/>
      <c r="W786" s="899"/>
      <c r="X786" s="899"/>
      <c r="Y786" s="899"/>
    </row>
    <row r="787" ht="18.0" customHeight="1">
      <c r="A787" s="899"/>
      <c r="B787" s="900"/>
      <c r="C787" s="899"/>
      <c r="D787" s="899"/>
      <c r="E787" s="899"/>
      <c r="F787" s="901"/>
      <c r="G787" s="901"/>
      <c r="H787" s="901"/>
      <c r="I787" s="901"/>
      <c r="J787" s="901"/>
      <c r="K787" s="901"/>
      <c r="L787" s="899"/>
      <c r="M787" s="899"/>
      <c r="N787" s="899"/>
      <c r="O787" s="899"/>
      <c r="P787" s="899"/>
      <c r="Q787" s="899"/>
      <c r="R787" s="899"/>
      <c r="S787" s="899"/>
      <c r="T787" s="899"/>
      <c r="U787" s="899"/>
      <c r="V787" s="899"/>
      <c r="W787" s="899"/>
      <c r="X787" s="899"/>
      <c r="Y787" s="899"/>
    </row>
    <row r="788" ht="18.0" customHeight="1">
      <c r="A788" s="899"/>
      <c r="B788" s="900"/>
      <c r="C788" s="899"/>
      <c r="D788" s="899"/>
      <c r="E788" s="899"/>
      <c r="F788" s="901"/>
      <c r="G788" s="901"/>
      <c r="H788" s="901"/>
      <c r="I788" s="901"/>
      <c r="J788" s="901"/>
      <c r="K788" s="901"/>
      <c r="L788" s="899"/>
      <c r="M788" s="899"/>
      <c r="N788" s="899"/>
      <c r="O788" s="899"/>
      <c r="P788" s="899"/>
      <c r="Q788" s="899"/>
      <c r="R788" s="899"/>
      <c r="S788" s="899"/>
      <c r="T788" s="899"/>
      <c r="U788" s="899"/>
      <c r="V788" s="899"/>
      <c r="W788" s="899"/>
      <c r="X788" s="899"/>
      <c r="Y788" s="899"/>
    </row>
    <row r="789" ht="18.0" customHeight="1">
      <c r="A789" s="899"/>
      <c r="B789" s="900"/>
      <c r="C789" s="899"/>
      <c r="D789" s="899"/>
      <c r="E789" s="899"/>
      <c r="F789" s="901"/>
      <c r="G789" s="901"/>
      <c r="H789" s="901"/>
      <c r="I789" s="901"/>
      <c r="J789" s="901"/>
      <c r="K789" s="901"/>
      <c r="L789" s="899"/>
      <c r="M789" s="899"/>
      <c r="N789" s="899"/>
      <c r="O789" s="899"/>
      <c r="P789" s="899"/>
      <c r="Q789" s="899"/>
      <c r="R789" s="899"/>
      <c r="S789" s="899"/>
      <c r="T789" s="899"/>
      <c r="U789" s="899"/>
      <c r="V789" s="899"/>
      <c r="W789" s="899"/>
      <c r="X789" s="899"/>
      <c r="Y789" s="899"/>
    </row>
    <row r="790" ht="18.0" customHeight="1">
      <c r="A790" s="899"/>
      <c r="B790" s="900"/>
      <c r="C790" s="899"/>
      <c r="D790" s="899"/>
      <c r="E790" s="899"/>
      <c r="F790" s="901"/>
      <c r="G790" s="901"/>
      <c r="H790" s="901"/>
      <c r="I790" s="901"/>
      <c r="J790" s="901"/>
      <c r="K790" s="901"/>
      <c r="L790" s="899"/>
      <c r="M790" s="899"/>
      <c r="N790" s="899"/>
      <c r="O790" s="899"/>
      <c r="P790" s="899"/>
      <c r="Q790" s="899"/>
      <c r="R790" s="899"/>
      <c r="S790" s="899"/>
      <c r="T790" s="899"/>
      <c r="U790" s="899"/>
      <c r="V790" s="899"/>
      <c r="W790" s="899"/>
      <c r="X790" s="899"/>
      <c r="Y790" s="899"/>
    </row>
    <row r="791" ht="18.0" customHeight="1">
      <c r="A791" s="899"/>
      <c r="B791" s="900"/>
      <c r="C791" s="899"/>
      <c r="D791" s="899"/>
      <c r="E791" s="899"/>
      <c r="F791" s="901"/>
      <c r="G791" s="901"/>
      <c r="H791" s="901"/>
      <c r="I791" s="901"/>
      <c r="J791" s="901"/>
      <c r="K791" s="901"/>
      <c r="L791" s="899"/>
      <c r="M791" s="899"/>
      <c r="N791" s="899"/>
      <c r="O791" s="899"/>
      <c r="P791" s="899"/>
      <c r="Q791" s="899"/>
      <c r="R791" s="899"/>
      <c r="S791" s="899"/>
      <c r="T791" s="899"/>
      <c r="U791" s="899"/>
      <c r="V791" s="899"/>
      <c r="W791" s="899"/>
      <c r="X791" s="899"/>
      <c r="Y791" s="899"/>
    </row>
    <row r="792" ht="18.0" customHeight="1">
      <c r="A792" s="899"/>
      <c r="B792" s="900"/>
      <c r="C792" s="899"/>
      <c r="D792" s="899"/>
      <c r="E792" s="899"/>
      <c r="F792" s="901"/>
      <c r="G792" s="901"/>
      <c r="H792" s="901"/>
      <c r="I792" s="901"/>
      <c r="J792" s="901"/>
      <c r="K792" s="901"/>
      <c r="L792" s="899"/>
      <c r="M792" s="899"/>
      <c r="N792" s="899"/>
      <c r="O792" s="899"/>
      <c r="P792" s="899"/>
      <c r="Q792" s="899"/>
      <c r="R792" s="899"/>
      <c r="S792" s="899"/>
      <c r="T792" s="899"/>
      <c r="U792" s="899"/>
      <c r="V792" s="899"/>
      <c r="W792" s="899"/>
      <c r="X792" s="899"/>
      <c r="Y792" s="899"/>
    </row>
    <row r="793" ht="18.0" customHeight="1">
      <c r="A793" s="899"/>
      <c r="B793" s="900"/>
      <c r="C793" s="899"/>
      <c r="D793" s="899"/>
      <c r="E793" s="899"/>
      <c r="F793" s="901"/>
      <c r="G793" s="901"/>
      <c r="H793" s="901"/>
      <c r="I793" s="901"/>
      <c r="J793" s="901"/>
      <c r="K793" s="901"/>
      <c r="L793" s="899"/>
      <c r="M793" s="899"/>
      <c r="N793" s="899"/>
      <c r="O793" s="899"/>
      <c r="P793" s="899"/>
      <c r="Q793" s="899"/>
      <c r="R793" s="899"/>
      <c r="S793" s="899"/>
      <c r="T793" s="899"/>
      <c r="U793" s="899"/>
      <c r="V793" s="899"/>
      <c r="W793" s="899"/>
      <c r="X793" s="899"/>
      <c r="Y793" s="899"/>
    </row>
    <row r="794" ht="18.0" customHeight="1">
      <c r="A794" s="899"/>
      <c r="B794" s="900"/>
      <c r="C794" s="899"/>
      <c r="D794" s="899"/>
      <c r="E794" s="899"/>
      <c r="F794" s="901"/>
      <c r="G794" s="901"/>
      <c r="H794" s="901"/>
      <c r="I794" s="901"/>
      <c r="J794" s="901"/>
      <c r="K794" s="901"/>
      <c r="L794" s="899"/>
      <c r="M794" s="899"/>
      <c r="N794" s="899"/>
      <c r="O794" s="899"/>
      <c r="P794" s="899"/>
      <c r="Q794" s="899"/>
      <c r="R794" s="899"/>
      <c r="S794" s="899"/>
      <c r="T794" s="899"/>
      <c r="U794" s="899"/>
      <c r="V794" s="899"/>
      <c r="W794" s="899"/>
      <c r="X794" s="899"/>
      <c r="Y794" s="899"/>
    </row>
    <row r="795" ht="18.0" customHeight="1">
      <c r="A795" s="899"/>
      <c r="B795" s="900"/>
      <c r="C795" s="899"/>
      <c r="D795" s="899"/>
      <c r="E795" s="899"/>
      <c r="F795" s="901"/>
      <c r="G795" s="901"/>
      <c r="H795" s="901"/>
      <c r="I795" s="901"/>
      <c r="J795" s="901"/>
      <c r="K795" s="901"/>
      <c r="L795" s="899"/>
      <c r="M795" s="899"/>
      <c r="N795" s="899"/>
      <c r="O795" s="899"/>
      <c r="P795" s="899"/>
      <c r="Q795" s="899"/>
      <c r="R795" s="899"/>
      <c r="S795" s="899"/>
      <c r="T795" s="899"/>
      <c r="U795" s="899"/>
      <c r="V795" s="899"/>
      <c r="W795" s="899"/>
      <c r="X795" s="899"/>
      <c r="Y795" s="899"/>
    </row>
    <row r="796" ht="18.0" customHeight="1">
      <c r="A796" s="899"/>
      <c r="B796" s="900"/>
      <c r="C796" s="899"/>
      <c r="D796" s="899"/>
      <c r="E796" s="899"/>
      <c r="F796" s="901"/>
      <c r="G796" s="901"/>
      <c r="H796" s="901"/>
      <c r="I796" s="901"/>
      <c r="J796" s="901"/>
      <c r="K796" s="901"/>
      <c r="L796" s="899"/>
      <c r="M796" s="899"/>
      <c r="N796" s="899"/>
      <c r="O796" s="899"/>
      <c r="P796" s="899"/>
      <c r="Q796" s="899"/>
      <c r="R796" s="899"/>
      <c r="S796" s="899"/>
      <c r="T796" s="899"/>
      <c r="U796" s="899"/>
      <c r="V796" s="899"/>
      <c r="W796" s="899"/>
      <c r="X796" s="899"/>
      <c r="Y796" s="899"/>
    </row>
    <row r="797" ht="18.0" customHeight="1">
      <c r="A797" s="899"/>
      <c r="B797" s="900"/>
      <c r="C797" s="899"/>
      <c r="D797" s="899"/>
      <c r="E797" s="899"/>
      <c r="F797" s="901"/>
      <c r="G797" s="901"/>
      <c r="H797" s="901"/>
      <c r="I797" s="901"/>
      <c r="J797" s="901"/>
      <c r="K797" s="901"/>
      <c r="L797" s="899"/>
      <c r="M797" s="899"/>
      <c r="N797" s="899"/>
      <c r="O797" s="899"/>
      <c r="P797" s="899"/>
      <c r="Q797" s="899"/>
      <c r="R797" s="899"/>
      <c r="S797" s="899"/>
      <c r="T797" s="899"/>
      <c r="U797" s="899"/>
      <c r="V797" s="899"/>
      <c r="W797" s="899"/>
      <c r="X797" s="899"/>
      <c r="Y797" s="899"/>
    </row>
    <row r="798" ht="18.0" customHeight="1">
      <c r="A798" s="899"/>
      <c r="B798" s="900"/>
      <c r="C798" s="899"/>
      <c r="D798" s="899"/>
      <c r="E798" s="899"/>
      <c r="F798" s="901"/>
      <c r="G798" s="901"/>
      <c r="H798" s="901"/>
      <c r="I798" s="901"/>
      <c r="J798" s="901"/>
      <c r="K798" s="901"/>
      <c r="L798" s="899"/>
      <c r="M798" s="899"/>
      <c r="N798" s="899"/>
      <c r="O798" s="899"/>
      <c r="P798" s="899"/>
      <c r="Q798" s="899"/>
      <c r="R798" s="899"/>
      <c r="S798" s="899"/>
      <c r="T798" s="899"/>
      <c r="U798" s="899"/>
      <c r="V798" s="899"/>
      <c r="W798" s="899"/>
      <c r="X798" s="899"/>
      <c r="Y798" s="899"/>
    </row>
    <row r="799" ht="18.0" customHeight="1">
      <c r="A799" s="899"/>
      <c r="B799" s="900"/>
      <c r="C799" s="899"/>
      <c r="D799" s="899"/>
      <c r="E799" s="899"/>
      <c r="F799" s="901"/>
      <c r="G799" s="901"/>
      <c r="H799" s="901"/>
      <c r="I799" s="901"/>
      <c r="J799" s="901"/>
      <c r="K799" s="901"/>
      <c r="L799" s="899"/>
      <c r="M799" s="899"/>
      <c r="N799" s="899"/>
      <c r="O799" s="899"/>
      <c r="P799" s="899"/>
      <c r="Q799" s="899"/>
      <c r="R799" s="899"/>
      <c r="S799" s="899"/>
      <c r="T799" s="899"/>
      <c r="U799" s="899"/>
      <c r="V799" s="899"/>
      <c r="W799" s="899"/>
      <c r="X799" s="899"/>
      <c r="Y799" s="899"/>
    </row>
    <row r="800" ht="18.0" customHeight="1">
      <c r="A800" s="899"/>
      <c r="B800" s="900"/>
      <c r="C800" s="899"/>
      <c r="D800" s="899"/>
      <c r="E800" s="899"/>
      <c r="F800" s="901"/>
      <c r="G800" s="901"/>
      <c r="H800" s="901"/>
      <c r="I800" s="901"/>
      <c r="J800" s="901"/>
      <c r="K800" s="901"/>
      <c r="L800" s="899"/>
      <c r="M800" s="899"/>
      <c r="N800" s="899"/>
      <c r="O800" s="899"/>
      <c r="P800" s="899"/>
      <c r="Q800" s="899"/>
      <c r="R800" s="899"/>
      <c r="S800" s="899"/>
      <c r="T800" s="899"/>
      <c r="U800" s="899"/>
      <c r="V800" s="899"/>
      <c r="W800" s="899"/>
      <c r="X800" s="899"/>
      <c r="Y800" s="899"/>
    </row>
    <row r="801" ht="18.0" customHeight="1">
      <c r="A801" s="899"/>
      <c r="B801" s="900"/>
      <c r="C801" s="899"/>
      <c r="D801" s="899"/>
      <c r="E801" s="899"/>
      <c r="F801" s="901"/>
      <c r="G801" s="901"/>
      <c r="H801" s="901"/>
      <c r="I801" s="901"/>
      <c r="J801" s="901"/>
      <c r="K801" s="901"/>
      <c r="L801" s="899"/>
      <c r="M801" s="899"/>
      <c r="N801" s="899"/>
      <c r="O801" s="899"/>
      <c r="P801" s="899"/>
      <c r="Q801" s="899"/>
      <c r="R801" s="899"/>
      <c r="S801" s="899"/>
      <c r="T801" s="899"/>
      <c r="U801" s="899"/>
      <c r="V801" s="899"/>
      <c r="W801" s="899"/>
      <c r="X801" s="899"/>
      <c r="Y801" s="899"/>
    </row>
    <row r="802" ht="18.0" customHeight="1">
      <c r="A802" s="899"/>
      <c r="B802" s="900"/>
      <c r="C802" s="899"/>
      <c r="D802" s="899"/>
      <c r="E802" s="899"/>
      <c r="F802" s="901"/>
      <c r="G802" s="901"/>
      <c r="H802" s="901"/>
      <c r="I802" s="901"/>
      <c r="J802" s="901"/>
      <c r="K802" s="901"/>
      <c r="L802" s="899"/>
      <c r="M802" s="899"/>
      <c r="N802" s="899"/>
      <c r="O802" s="899"/>
      <c r="P802" s="899"/>
      <c r="Q802" s="899"/>
      <c r="R802" s="899"/>
      <c r="S802" s="899"/>
      <c r="T802" s="899"/>
      <c r="U802" s="899"/>
      <c r="V802" s="899"/>
      <c r="W802" s="899"/>
      <c r="X802" s="899"/>
      <c r="Y802" s="899"/>
    </row>
    <row r="803" ht="18.0" customHeight="1">
      <c r="A803" s="899"/>
      <c r="B803" s="900"/>
      <c r="C803" s="899"/>
      <c r="D803" s="899"/>
      <c r="E803" s="899"/>
      <c r="F803" s="901"/>
      <c r="G803" s="901"/>
      <c r="H803" s="901"/>
      <c r="I803" s="901"/>
      <c r="J803" s="901"/>
      <c r="K803" s="901"/>
      <c r="L803" s="899"/>
      <c r="M803" s="899"/>
      <c r="N803" s="899"/>
      <c r="O803" s="899"/>
      <c r="P803" s="899"/>
      <c r="Q803" s="899"/>
      <c r="R803" s="899"/>
      <c r="S803" s="899"/>
      <c r="T803" s="899"/>
      <c r="U803" s="899"/>
      <c r="V803" s="899"/>
      <c r="W803" s="899"/>
      <c r="X803" s="899"/>
      <c r="Y803" s="899"/>
    </row>
    <row r="804" ht="18.0" customHeight="1">
      <c r="A804" s="899"/>
      <c r="B804" s="900"/>
      <c r="C804" s="899"/>
      <c r="D804" s="899"/>
      <c r="E804" s="899"/>
      <c r="F804" s="901"/>
      <c r="G804" s="901"/>
      <c r="H804" s="901"/>
      <c r="I804" s="901"/>
      <c r="J804" s="901"/>
      <c r="K804" s="901"/>
      <c r="L804" s="899"/>
      <c r="M804" s="899"/>
      <c r="N804" s="899"/>
      <c r="O804" s="899"/>
      <c r="P804" s="899"/>
      <c r="Q804" s="899"/>
      <c r="R804" s="899"/>
      <c r="S804" s="899"/>
      <c r="T804" s="899"/>
      <c r="U804" s="899"/>
      <c r="V804" s="899"/>
      <c r="W804" s="899"/>
      <c r="X804" s="899"/>
      <c r="Y804" s="899"/>
    </row>
    <row r="805" ht="18.0" customHeight="1">
      <c r="A805" s="899"/>
      <c r="B805" s="900"/>
      <c r="C805" s="899"/>
      <c r="D805" s="899"/>
      <c r="E805" s="899"/>
      <c r="F805" s="901"/>
      <c r="G805" s="901"/>
      <c r="H805" s="901"/>
      <c r="I805" s="901"/>
      <c r="J805" s="901"/>
      <c r="K805" s="901"/>
      <c r="L805" s="899"/>
      <c r="M805" s="899"/>
      <c r="N805" s="899"/>
      <c r="O805" s="899"/>
      <c r="P805" s="899"/>
      <c r="Q805" s="899"/>
      <c r="R805" s="899"/>
      <c r="S805" s="899"/>
      <c r="T805" s="899"/>
      <c r="U805" s="899"/>
      <c r="V805" s="899"/>
      <c r="W805" s="899"/>
      <c r="X805" s="899"/>
      <c r="Y805" s="899"/>
    </row>
    <row r="806" ht="18.0" customHeight="1">
      <c r="A806" s="899"/>
      <c r="B806" s="900"/>
      <c r="C806" s="899"/>
      <c r="D806" s="899"/>
      <c r="E806" s="899"/>
      <c r="F806" s="901"/>
      <c r="G806" s="901"/>
      <c r="H806" s="901"/>
      <c r="I806" s="901"/>
      <c r="J806" s="901"/>
      <c r="K806" s="901"/>
      <c r="L806" s="899"/>
      <c r="M806" s="899"/>
      <c r="N806" s="899"/>
      <c r="O806" s="899"/>
      <c r="P806" s="899"/>
      <c r="Q806" s="899"/>
      <c r="R806" s="899"/>
      <c r="S806" s="899"/>
      <c r="T806" s="899"/>
      <c r="U806" s="899"/>
      <c r="V806" s="899"/>
      <c r="W806" s="899"/>
      <c r="X806" s="899"/>
      <c r="Y806" s="899"/>
    </row>
    <row r="807" ht="18.0" customHeight="1">
      <c r="A807" s="899"/>
      <c r="B807" s="900"/>
      <c r="C807" s="899"/>
      <c r="D807" s="899"/>
      <c r="E807" s="899"/>
      <c r="F807" s="901"/>
      <c r="G807" s="901"/>
      <c r="H807" s="901"/>
      <c r="I807" s="901"/>
      <c r="J807" s="901"/>
      <c r="K807" s="901"/>
      <c r="L807" s="899"/>
      <c r="M807" s="899"/>
      <c r="N807" s="899"/>
      <c r="O807" s="899"/>
      <c r="P807" s="899"/>
      <c r="Q807" s="899"/>
      <c r="R807" s="899"/>
      <c r="S807" s="899"/>
      <c r="T807" s="899"/>
      <c r="U807" s="899"/>
      <c r="V807" s="899"/>
      <c r="W807" s="899"/>
      <c r="X807" s="899"/>
      <c r="Y807" s="899"/>
    </row>
    <row r="808" ht="18.0" customHeight="1">
      <c r="A808" s="899"/>
      <c r="B808" s="900"/>
      <c r="C808" s="899"/>
      <c r="D808" s="899"/>
      <c r="E808" s="899"/>
      <c r="F808" s="901"/>
      <c r="G808" s="901"/>
      <c r="H808" s="901"/>
      <c r="I808" s="901"/>
      <c r="J808" s="901"/>
      <c r="K808" s="901"/>
      <c r="L808" s="899"/>
      <c r="M808" s="899"/>
      <c r="N808" s="899"/>
      <c r="O808" s="899"/>
      <c r="P808" s="899"/>
      <c r="Q808" s="899"/>
      <c r="R808" s="899"/>
      <c r="S808" s="899"/>
      <c r="T808" s="899"/>
      <c r="U808" s="899"/>
      <c r="V808" s="899"/>
      <c r="W808" s="899"/>
      <c r="X808" s="899"/>
      <c r="Y808" s="899"/>
    </row>
    <row r="809" ht="18.0" customHeight="1">
      <c r="A809" s="899"/>
      <c r="B809" s="900"/>
      <c r="C809" s="899"/>
      <c r="D809" s="899"/>
      <c r="E809" s="899"/>
      <c r="F809" s="901"/>
      <c r="G809" s="901"/>
      <c r="H809" s="901"/>
      <c r="I809" s="901"/>
      <c r="J809" s="901"/>
      <c r="K809" s="901"/>
      <c r="L809" s="899"/>
      <c r="M809" s="899"/>
      <c r="N809" s="899"/>
      <c r="O809" s="899"/>
      <c r="P809" s="899"/>
      <c r="Q809" s="899"/>
      <c r="R809" s="899"/>
      <c r="S809" s="899"/>
      <c r="T809" s="899"/>
      <c r="U809" s="899"/>
      <c r="V809" s="899"/>
      <c r="W809" s="899"/>
      <c r="X809" s="899"/>
      <c r="Y809" s="899"/>
    </row>
    <row r="810" ht="18.0" customHeight="1">
      <c r="A810" s="899"/>
      <c r="B810" s="900"/>
      <c r="C810" s="899"/>
      <c r="D810" s="899"/>
      <c r="E810" s="899"/>
      <c r="F810" s="901"/>
      <c r="G810" s="901"/>
      <c r="H810" s="901"/>
      <c r="I810" s="901"/>
      <c r="J810" s="901"/>
      <c r="K810" s="901"/>
      <c r="L810" s="899"/>
      <c r="M810" s="899"/>
      <c r="N810" s="899"/>
      <c r="O810" s="899"/>
      <c r="P810" s="899"/>
      <c r="Q810" s="899"/>
      <c r="R810" s="899"/>
      <c r="S810" s="899"/>
      <c r="T810" s="899"/>
      <c r="U810" s="899"/>
      <c r="V810" s="899"/>
      <c r="W810" s="899"/>
      <c r="X810" s="899"/>
      <c r="Y810" s="899"/>
    </row>
    <row r="811" ht="18.0" customHeight="1">
      <c r="A811" s="899"/>
      <c r="B811" s="900"/>
      <c r="C811" s="899"/>
      <c r="D811" s="899"/>
      <c r="E811" s="899"/>
      <c r="F811" s="901"/>
      <c r="G811" s="901"/>
      <c r="H811" s="901"/>
      <c r="I811" s="901"/>
      <c r="J811" s="901"/>
      <c r="K811" s="901"/>
      <c r="L811" s="899"/>
      <c r="M811" s="899"/>
      <c r="N811" s="899"/>
      <c r="O811" s="899"/>
      <c r="P811" s="899"/>
      <c r="Q811" s="899"/>
      <c r="R811" s="899"/>
      <c r="S811" s="899"/>
      <c r="T811" s="899"/>
      <c r="U811" s="899"/>
      <c r="V811" s="899"/>
      <c r="W811" s="899"/>
      <c r="X811" s="899"/>
      <c r="Y811" s="899"/>
    </row>
    <row r="812" ht="18.0" customHeight="1">
      <c r="A812" s="899"/>
      <c r="B812" s="900"/>
      <c r="C812" s="899"/>
      <c r="D812" s="899"/>
      <c r="E812" s="899"/>
      <c r="F812" s="901"/>
      <c r="G812" s="901"/>
      <c r="H812" s="901"/>
      <c r="I812" s="901"/>
      <c r="J812" s="901"/>
      <c r="K812" s="901"/>
      <c r="L812" s="899"/>
      <c r="M812" s="899"/>
      <c r="N812" s="899"/>
      <c r="O812" s="899"/>
      <c r="P812" s="899"/>
      <c r="Q812" s="899"/>
      <c r="R812" s="899"/>
      <c r="S812" s="899"/>
      <c r="T812" s="899"/>
      <c r="U812" s="899"/>
      <c r="V812" s="899"/>
      <c r="W812" s="899"/>
      <c r="X812" s="899"/>
      <c r="Y812" s="899"/>
    </row>
    <row r="813" ht="18.0" customHeight="1">
      <c r="A813" s="899"/>
      <c r="B813" s="900"/>
      <c r="C813" s="899"/>
      <c r="D813" s="899"/>
      <c r="E813" s="899"/>
      <c r="F813" s="901"/>
      <c r="G813" s="901"/>
      <c r="H813" s="901"/>
      <c r="I813" s="901"/>
      <c r="J813" s="901"/>
      <c r="K813" s="901"/>
      <c r="L813" s="899"/>
      <c r="M813" s="899"/>
      <c r="N813" s="899"/>
      <c r="O813" s="899"/>
      <c r="P813" s="899"/>
      <c r="Q813" s="899"/>
      <c r="R813" s="899"/>
      <c r="S813" s="899"/>
      <c r="T813" s="899"/>
      <c r="U813" s="899"/>
      <c r="V813" s="899"/>
      <c r="W813" s="899"/>
      <c r="X813" s="899"/>
      <c r="Y813" s="899"/>
    </row>
    <row r="814" ht="18.0" customHeight="1">
      <c r="A814" s="899"/>
      <c r="B814" s="900"/>
      <c r="C814" s="899"/>
      <c r="D814" s="899"/>
      <c r="E814" s="899"/>
      <c r="F814" s="901"/>
      <c r="G814" s="901"/>
      <c r="H814" s="901"/>
      <c r="I814" s="901"/>
      <c r="J814" s="901"/>
      <c r="K814" s="901"/>
      <c r="L814" s="899"/>
      <c r="M814" s="899"/>
      <c r="N814" s="899"/>
      <c r="O814" s="899"/>
      <c r="P814" s="899"/>
      <c r="Q814" s="899"/>
      <c r="R814" s="899"/>
      <c r="S814" s="899"/>
      <c r="T814" s="899"/>
      <c r="U814" s="899"/>
      <c r="V814" s="899"/>
      <c r="W814" s="899"/>
      <c r="X814" s="899"/>
      <c r="Y814" s="899"/>
    </row>
    <row r="815" ht="18.0" customHeight="1">
      <c r="A815" s="899"/>
      <c r="B815" s="900"/>
      <c r="C815" s="899"/>
      <c r="D815" s="899"/>
      <c r="E815" s="899"/>
      <c r="F815" s="901"/>
      <c r="G815" s="901"/>
      <c r="H815" s="901"/>
      <c r="I815" s="901"/>
      <c r="J815" s="901"/>
      <c r="K815" s="901"/>
      <c r="L815" s="899"/>
      <c r="M815" s="899"/>
      <c r="N815" s="899"/>
      <c r="O815" s="899"/>
      <c r="P815" s="899"/>
      <c r="Q815" s="899"/>
      <c r="R815" s="899"/>
      <c r="S815" s="899"/>
      <c r="T815" s="899"/>
      <c r="U815" s="899"/>
      <c r="V815" s="899"/>
      <c r="W815" s="899"/>
      <c r="X815" s="899"/>
      <c r="Y815" s="899"/>
    </row>
    <row r="816" ht="18.0" customHeight="1">
      <c r="A816" s="899"/>
      <c r="B816" s="900"/>
      <c r="C816" s="899"/>
      <c r="D816" s="899"/>
      <c r="E816" s="899"/>
      <c r="F816" s="901"/>
      <c r="G816" s="901"/>
      <c r="H816" s="901"/>
      <c r="I816" s="901"/>
      <c r="J816" s="901"/>
      <c r="K816" s="901"/>
      <c r="L816" s="899"/>
      <c r="M816" s="899"/>
      <c r="N816" s="899"/>
      <c r="O816" s="899"/>
      <c r="P816" s="899"/>
      <c r="Q816" s="899"/>
      <c r="R816" s="899"/>
      <c r="S816" s="899"/>
      <c r="T816" s="899"/>
      <c r="U816" s="899"/>
      <c r="V816" s="899"/>
      <c r="W816" s="899"/>
      <c r="X816" s="899"/>
      <c r="Y816" s="899"/>
    </row>
    <row r="817" ht="18.0" customHeight="1">
      <c r="A817" s="899"/>
      <c r="B817" s="900"/>
      <c r="C817" s="899"/>
      <c r="D817" s="899"/>
      <c r="E817" s="899"/>
      <c r="F817" s="901"/>
      <c r="G817" s="901"/>
      <c r="H817" s="901"/>
      <c r="I817" s="901"/>
      <c r="J817" s="901"/>
      <c r="K817" s="901"/>
      <c r="L817" s="899"/>
      <c r="M817" s="899"/>
      <c r="N817" s="899"/>
      <c r="O817" s="899"/>
      <c r="P817" s="899"/>
      <c r="Q817" s="899"/>
      <c r="R817" s="899"/>
      <c r="S817" s="899"/>
      <c r="T817" s="899"/>
      <c r="U817" s="899"/>
      <c r="V817" s="899"/>
      <c r="W817" s="899"/>
      <c r="X817" s="899"/>
      <c r="Y817" s="899"/>
    </row>
    <row r="818" ht="18.0" customHeight="1">
      <c r="A818" s="899"/>
      <c r="B818" s="900"/>
      <c r="C818" s="899"/>
      <c r="D818" s="899"/>
      <c r="E818" s="899"/>
      <c r="F818" s="901"/>
      <c r="G818" s="901"/>
      <c r="H818" s="901"/>
      <c r="I818" s="901"/>
      <c r="J818" s="901"/>
      <c r="K818" s="901"/>
      <c r="L818" s="899"/>
      <c r="M818" s="899"/>
      <c r="N818" s="899"/>
      <c r="O818" s="899"/>
      <c r="P818" s="899"/>
      <c r="Q818" s="899"/>
      <c r="R818" s="899"/>
      <c r="S818" s="899"/>
      <c r="T818" s="899"/>
      <c r="U818" s="899"/>
      <c r="V818" s="899"/>
      <c r="W818" s="899"/>
      <c r="X818" s="899"/>
      <c r="Y818" s="899"/>
    </row>
    <row r="819" ht="18.0" customHeight="1">
      <c r="A819" s="899"/>
      <c r="B819" s="900"/>
      <c r="C819" s="899"/>
      <c r="D819" s="899"/>
      <c r="E819" s="899"/>
      <c r="F819" s="901"/>
      <c r="G819" s="901"/>
      <c r="H819" s="901"/>
      <c r="I819" s="901"/>
      <c r="J819" s="901"/>
      <c r="K819" s="901"/>
      <c r="L819" s="899"/>
      <c r="M819" s="899"/>
      <c r="N819" s="899"/>
      <c r="O819" s="899"/>
      <c r="P819" s="899"/>
      <c r="Q819" s="899"/>
      <c r="R819" s="899"/>
      <c r="S819" s="899"/>
      <c r="T819" s="899"/>
      <c r="U819" s="899"/>
      <c r="V819" s="899"/>
      <c r="W819" s="899"/>
      <c r="X819" s="899"/>
      <c r="Y819" s="899"/>
    </row>
    <row r="820" ht="18.0" customHeight="1">
      <c r="A820" s="899"/>
      <c r="B820" s="900"/>
      <c r="C820" s="899"/>
      <c r="D820" s="899"/>
      <c r="E820" s="899"/>
      <c r="F820" s="901"/>
      <c r="G820" s="901"/>
      <c r="H820" s="901"/>
      <c r="I820" s="901"/>
      <c r="J820" s="901"/>
      <c r="K820" s="901"/>
      <c r="L820" s="899"/>
      <c r="M820" s="899"/>
      <c r="N820" s="899"/>
      <c r="O820" s="899"/>
      <c r="P820" s="899"/>
      <c r="Q820" s="899"/>
      <c r="R820" s="899"/>
      <c r="S820" s="899"/>
      <c r="T820" s="899"/>
      <c r="U820" s="899"/>
      <c r="V820" s="899"/>
      <c r="W820" s="899"/>
      <c r="X820" s="899"/>
      <c r="Y820" s="899"/>
    </row>
    <row r="821" ht="18.0" customHeight="1">
      <c r="A821" s="899"/>
      <c r="B821" s="900"/>
      <c r="C821" s="899"/>
      <c r="D821" s="899"/>
      <c r="E821" s="899"/>
      <c r="F821" s="901"/>
      <c r="G821" s="901"/>
      <c r="H821" s="901"/>
      <c r="I821" s="901"/>
      <c r="J821" s="901"/>
      <c r="K821" s="901"/>
      <c r="L821" s="899"/>
      <c r="M821" s="899"/>
      <c r="N821" s="899"/>
      <c r="O821" s="899"/>
      <c r="P821" s="899"/>
      <c r="Q821" s="899"/>
      <c r="R821" s="899"/>
      <c r="S821" s="899"/>
      <c r="T821" s="899"/>
      <c r="U821" s="899"/>
      <c r="V821" s="899"/>
      <c r="W821" s="899"/>
      <c r="X821" s="899"/>
      <c r="Y821" s="899"/>
    </row>
    <row r="822" ht="18.0" customHeight="1">
      <c r="A822" s="899"/>
      <c r="B822" s="900"/>
      <c r="C822" s="899"/>
      <c r="D822" s="899"/>
      <c r="E822" s="899"/>
      <c r="F822" s="901"/>
      <c r="G822" s="901"/>
      <c r="H822" s="901"/>
      <c r="I822" s="901"/>
      <c r="J822" s="901"/>
      <c r="K822" s="901"/>
      <c r="L822" s="899"/>
      <c r="M822" s="899"/>
      <c r="N822" s="899"/>
      <c r="O822" s="899"/>
      <c r="P822" s="899"/>
      <c r="Q822" s="899"/>
      <c r="R822" s="899"/>
      <c r="S822" s="899"/>
      <c r="T822" s="899"/>
      <c r="U822" s="899"/>
      <c r="V822" s="899"/>
      <c r="W822" s="899"/>
      <c r="X822" s="899"/>
      <c r="Y822" s="899"/>
    </row>
    <row r="823" ht="18.0" customHeight="1">
      <c r="A823" s="899"/>
      <c r="B823" s="900"/>
      <c r="C823" s="899"/>
      <c r="D823" s="899"/>
      <c r="E823" s="899"/>
      <c r="F823" s="901"/>
      <c r="G823" s="901"/>
      <c r="H823" s="901"/>
      <c r="I823" s="901"/>
      <c r="J823" s="901"/>
      <c r="K823" s="901"/>
      <c r="L823" s="899"/>
      <c r="M823" s="899"/>
      <c r="N823" s="899"/>
      <c r="O823" s="899"/>
      <c r="P823" s="899"/>
      <c r="Q823" s="899"/>
      <c r="R823" s="899"/>
      <c r="S823" s="899"/>
      <c r="T823" s="899"/>
      <c r="U823" s="899"/>
      <c r="V823" s="899"/>
      <c r="W823" s="899"/>
      <c r="X823" s="899"/>
      <c r="Y823" s="899"/>
    </row>
    <row r="824" ht="18.0" customHeight="1">
      <c r="A824" s="899"/>
      <c r="B824" s="900"/>
      <c r="C824" s="899"/>
      <c r="D824" s="899"/>
      <c r="E824" s="899"/>
      <c r="F824" s="901"/>
      <c r="G824" s="901"/>
      <c r="H824" s="901"/>
      <c r="I824" s="901"/>
      <c r="J824" s="901"/>
      <c r="K824" s="901"/>
      <c r="L824" s="899"/>
      <c r="M824" s="899"/>
      <c r="N824" s="899"/>
      <c r="O824" s="899"/>
      <c r="P824" s="899"/>
      <c r="Q824" s="899"/>
      <c r="R824" s="899"/>
      <c r="S824" s="899"/>
      <c r="T824" s="899"/>
      <c r="U824" s="899"/>
      <c r="V824" s="899"/>
      <c r="W824" s="899"/>
      <c r="X824" s="899"/>
      <c r="Y824" s="899"/>
    </row>
    <row r="825" ht="18.0" customHeight="1">
      <c r="A825" s="899"/>
      <c r="B825" s="900"/>
      <c r="C825" s="899"/>
      <c r="D825" s="899"/>
      <c r="E825" s="899"/>
      <c r="F825" s="901"/>
      <c r="G825" s="901"/>
      <c r="H825" s="901"/>
      <c r="I825" s="901"/>
      <c r="J825" s="901"/>
      <c r="K825" s="901"/>
      <c r="L825" s="899"/>
      <c r="M825" s="899"/>
      <c r="N825" s="899"/>
      <c r="O825" s="899"/>
      <c r="P825" s="899"/>
      <c r="Q825" s="899"/>
      <c r="R825" s="899"/>
      <c r="S825" s="899"/>
      <c r="T825" s="899"/>
      <c r="U825" s="899"/>
      <c r="V825" s="899"/>
      <c r="W825" s="899"/>
      <c r="X825" s="899"/>
      <c r="Y825" s="899"/>
    </row>
    <row r="826" ht="18.0" customHeight="1">
      <c r="A826" s="899"/>
      <c r="B826" s="900"/>
      <c r="C826" s="899"/>
      <c r="D826" s="899"/>
      <c r="E826" s="899"/>
      <c r="F826" s="901"/>
      <c r="G826" s="901"/>
      <c r="H826" s="901"/>
      <c r="I826" s="901"/>
      <c r="J826" s="901"/>
      <c r="K826" s="901"/>
      <c r="L826" s="899"/>
      <c r="M826" s="899"/>
      <c r="N826" s="899"/>
      <c r="O826" s="899"/>
      <c r="P826" s="899"/>
      <c r="Q826" s="899"/>
      <c r="R826" s="899"/>
      <c r="S826" s="899"/>
      <c r="T826" s="899"/>
      <c r="U826" s="899"/>
      <c r="V826" s="899"/>
      <c r="W826" s="899"/>
      <c r="X826" s="899"/>
      <c r="Y826" s="899"/>
    </row>
    <row r="827" ht="18.0" customHeight="1">
      <c r="A827" s="899"/>
      <c r="B827" s="900"/>
      <c r="C827" s="899"/>
      <c r="D827" s="899"/>
      <c r="E827" s="899"/>
      <c r="F827" s="901"/>
      <c r="G827" s="901"/>
      <c r="H827" s="901"/>
      <c r="I827" s="901"/>
      <c r="J827" s="901"/>
      <c r="K827" s="901"/>
      <c r="L827" s="899"/>
      <c r="M827" s="899"/>
      <c r="N827" s="899"/>
      <c r="O827" s="899"/>
      <c r="P827" s="899"/>
      <c r="Q827" s="899"/>
      <c r="R827" s="899"/>
      <c r="S827" s="899"/>
      <c r="T827" s="899"/>
      <c r="U827" s="899"/>
      <c r="V827" s="899"/>
      <c r="W827" s="899"/>
      <c r="X827" s="899"/>
      <c r="Y827" s="899"/>
    </row>
    <row r="828" ht="18.0" customHeight="1">
      <c r="A828" s="899"/>
      <c r="B828" s="900"/>
      <c r="C828" s="899"/>
      <c r="D828" s="899"/>
      <c r="E828" s="899"/>
      <c r="F828" s="901"/>
      <c r="G828" s="901"/>
      <c r="H828" s="901"/>
      <c r="I828" s="901"/>
      <c r="J828" s="901"/>
      <c r="K828" s="901"/>
      <c r="L828" s="899"/>
      <c r="M828" s="899"/>
      <c r="N828" s="899"/>
      <c r="O828" s="899"/>
      <c r="P828" s="899"/>
      <c r="Q828" s="899"/>
      <c r="R828" s="899"/>
      <c r="S828" s="899"/>
      <c r="T828" s="899"/>
      <c r="U828" s="899"/>
      <c r="V828" s="899"/>
      <c r="W828" s="899"/>
      <c r="X828" s="899"/>
      <c r="Y828" s="899"/>
    </row>
    <row r="829" ht="18.0" customHeight="1">
      <c r="A829" s="899"/>
      <c r="B829" s="900"/>
      <c r="C829" s="899"/>
      <c r="D829" s="899"/>
      <c r="E829" s="899"/>
      <c r="F829" s="901"/>
      <c r="G829" s="901"/>
      <c r="H829" s="901"/>
      <c r="I829" s="901"/>
      <c r="J829" s="901"/>
      <c r="K829" s="901"/>
      <c r="L829" s="899"/>
      <c r="M829" s="899"/>
      <c r="N829" s="899"/>
      <c r="O829" s="899"/>
      <c r="P829" s="899"/>
      <c r="Q829" s="899"/>
      <c r="R829" s="899"/>
      <c r="S829" s="899"/>
      <c r="T829" s="899"/>
      <c r="U829" s="899"/>
      <c r="V829" s="899"/>
      <c r="W829" s="899"/>
      <c r="X829" s="899"/>
      <c r="Y829" s="899"/>
    </row>
    <row r="830" ht="18.0" customHeight="1">
      <c r="A830" s="899"/>
      <c r="B830" s="900"/>
      <c r="C830" s="899"/>
      <c r="D830" s="899"/>
      <c r="E830" s="899"/>
      <c r="F830" s="901"/>
      <c r="G830" s="901"/>
      <c r="H830" s="901"/>
      <c r="I830" s="901"/>
      <c r="J830" s="901"/>
      <c r="K830" s="901"/>
      <c r="L830" s="899"/>
      <c r="M830" s="899"/>
      <c r="N830" s="899"/>
      <c r="O830" s="899"/>
      <c r="P830" s="899"/>
      <c r="Q830" s="899"/>
      <c r="R830" s="899"/>
      <c r="S830" s="899"/>
      <c r="T830" s="899"/>
      <c r="U830" s="899"/>
      <c r="V830" s="899"/>
      <c r="W830" s="899"/>
      <c r="X830" s="899"/>
      <c r="Y830" s="899"/>
    </row>
    <row r="831" ht="18.0" customHeight="1">
      <c r="A831" s="899"/>
      <c r="B831" s="900"/>
      <c r="C831" s="899"/>
      <c r="D831" s="899"/>
      <c r="E831" s="899"/>
      <c r="F831" s="901"/>
      <c r="G831" s="901"/>
      <c r="H831" s="901"/>
      <c r="I831" s="901"/>
      <c r="J831" s="901"/>
      <c r="K831" s="901"/>
      <c r="L831" s="899"/>
      <c r="M831" s="899"/>
      <c r="N831" s="899"/>
      <c r="O831" s="899"/>
      <c r="P831" s="899"/>
      <c r="Q831" s="899"/>
      <c r="R831" s="899"/>
      <c r="S831" s="899"/>
      <c r="T831" s="899"/>
      <c r="U831" s="899"/>
      <c r="V831" s="899"/>
      <c r="W831" s="899"/>
      <c r="X831" s="899"/>
      <c r="Y831" s="899"/>
    </row>
    <row r="832" ht="18.0" customHeight="1">
      <c r="A832" s="899"/>
      <c r="B832" s="900"/>
      <c r="C832" s="899"/>
      <c r="D832" s="899"/>
      <c r="E832" s="899"/>
      <c r="F832" s="901"/>
      <c r="G832" s="901"/>
      <c r="H832" s="901"/>
      <c r="I832" s="901"/>
      <c r="J832" s="901"/>
      <c r="K832" s="901"/>
      <c r="L832" s="899"/>
      <c r="M832" s="899"/>
      <c r="N832" s="899"/>
      <c r="O832" s="899"/>
      <c r="P832" s="899"/>
      <c r="Q832" s="899"/>
      <c r="R832" s="899"/>
      <c r="S832" s="899"/>
      <c r="T832" s="899"/>
      <c r="U832" s="899"/>
      <c r="V832" s="899"/>
      <c r="W832" s="899"/>
      <c r="X832" s="899"/>
      <c r="Y832" s="899"/>
    </row>
    <row r="833" ht="18.0" customHeight="1">
      <c r="A833" s="899"/>
      <c r="B833" s="900"/>
      <c r="C833" s="899"/>
      <c r="D833" s="899"/>
      <c r="E833" s="899"/>
      <c r="F833" s="901"/>
      <c r="G833" s="901"/>
      <c r="H833" s="901"/>
      <c r="I833" s="901"/>
      <c r="J833" s="901"/>
      <c r="K833" s="901"/>
      <c r="L833" s="899"/>
      <c r="M833" s="899"/>
      <c r="N833" s="899"/>
      <c r="O833" s="899"/>
      <c r="P833" s="899"/>
      <c r="Q833" s="899"/>
      <c r="R833" s="899"/>
      <c r="S833" s="899"/>
      <c r="T833" s="899"/>
      <c r="U833" s="899"/>
      <c r="V833" s="899"/>
      <c r="W833" s="899"/>
      <c r="X833" s="899"/>
      <c r="Y833" s="899"/>
    </row>
    <row r="834" ht="18.0" customHeight="1">
      <c r="A834" s="899"/>
      <c r="B834" s="900"/>
      <c r="C834" s="899"/>
      <c r="D834" s="899"/>
      <c r="E834" s="899"/>
      <c r="F834" s="901"/>
      <c r="G834" s="901"/>
      <c r="H834" s="901"/>
      <c r="I834" s="901"/>
      <c r="J834" s="901"/>
      <c r="K834" s="901"/>
      <c r="L834" s="899"/>
      <c r="M834" s="899"/>
      <c r="N834" s="899"/>
      <c r="O834" s="899"/>
      <c r="P834" s="899"/>
      <c r="Q834" s="899"/>
      <c r="R834" s="899"/>
      <c r="S834" s="899"/>
      <c r="T834" s="899"/>
      <c r="U834" s="899"/>
      <c r="V834" s="899"/>
      <c r="W834" s="899"/>
      <c r="X834" s="899"/>
      <c r="Y834" s="899"/>
    </row>
    <row r="835" ht="18.0" customHeight="1">
      <c r="A835" s="899"/>
      <c r="B835" s="900"/>
      <c r="C835" s="899"/>
      <c r="D835" s="899"/>
      <c r="E835" s="899"/>
      <c r="F835" s="901"/>
      <c r="G835" s="901"/>
      <c r="H835" s="901"/>
      <c r="I835" s="901"/>
      <c r="J835" s="901"/>
      <c r="K835" s="901"/>
      <c r="L835" s="899"/>
      <c r="M835" s="899"/>
      <c r="N835" s="899"/>
      <c r="O835" s="899"/>
      <c r="P835" s="899"/>
      <c r="Q835" s="899"/>
      <c r="R835" s="899"/>
      <c r="S835" s="899"/>
      <c r="T835" s="899"/>
      <c r="U835" s="899"/>
      <c r="V835" s="899"/>
      <c r="W835" s="899"/>
      <c r="X835" s="899"/>
      <c r="Y835" s="899"/>
    </row>
    <row r="836" ht="18.0" customHeight="1">
      <c r="A836" s="899"/>
      <c r="B836" s="900"/>
      <c r="C836" s="899"/>
      <c r="D836" s="899"/>
      <c r="E836" s="899"/>
      <c r="F836" s="901"/>
      <c r="G836" s="901"/>
      <c r="H836" s="901"/>
      <c r="I836" s="901"/>
      <c r="J836" s="901"/>
      <c r="K836" s="901"/>
      <c r="L836" s="899"/>
      <c r="M836" s="899"/>
      <c r="N836" s="899"/>
      <c r="O836" s="899"/>
      <c r="P836" s="899"/>
      <c r="Q836" s="899"/>
      <c r="R836" s="899"/>
      <c r="S836" s="899"/>
      <c r="T836" s="899"/>
      <c r="U836" s="899"/>
      <c r="V836" s="899"/>
      <c r="W836" s="899"/>
      <c r="X836" s="899"/>
      <c r="Y836" s="899"/>
    </row>
    <row r="837" ht="18.0" customHeight="1">
      <c r="A837" s="899"/>
      <c r="B837" s="900"/>
      <c r="C837" s="899"/>
      <c r="D837" s="899"/>
      <c r="E837" s="899"/>
      <c r="F837" s="901"/>
      <c r="G837" s="901"/>
      <c r="H837" s="901"/>
      <c r="I837" s="901"/>
      <c r="J837" s="901"/>
      <c r="K837" s="901"/>
      <c r="L837" s="899"/>
      <c r="M837" s="899"/>
      <c r="N837" s="899"/>
      <c r="O837" s="899"/>
      <c r="P837" s="899"/>
      <c r="Q837" s="899"/>
      <c r="R837" s="899"/>
      <c r="S837" s="899"/>
      <c r="T837" s="899"/>
      <c r="U837" s="899"/>
      <c r="V837" s="899"/>
      <c r="W837" s="899"/>
      <c r="X837" s="899"/>
      <c r="Y837" s="899"/>
    </row>
    <row r="838" ht="18.0" customHeight="1">
      <c r="A838" s="899"/>
      <c r="B838" s="900"/>
      <c r="C838" s="899"/>
      <c r="D838" s="899"/>
      <c r="E838" s="899"/>
      <c r="F838" s="901"/>
      <c r="G838" s="901"/>
      <c r="H838" s="901"/>
      <c r="I838" s="901"/>
      <c r="J838" s="901"/>
      <c r="K838" s="901"/>
      <c r="L838" s="899"/>
      <c r="M838" s="899"/>
      <c r="N838" s="899"/>
      <c r="O838" s="899"/>
      <c r="P838" s="899"/>
      <c r="Q838" s="899"/>
      <c r="R838" s="899"/>
      <c r="S838" s="899"/>
      <c r="T838" s="899"/>
      <c r="U838" s="899"/>
      <c r="V838" s="899"/>
      <c r="W838" s="899"/>
      <c r="X838" s="899"/>
      <c r="Y838" s="899"/>
    </row>
    <row r="839" ht="18.0" customHeight="1">
      <c r="A839" s="899"/>
      <c r="B839" s="900"/>
      <c r="C839" s="899"/>
      <c r="D839" s="899"/>
      <c r="E839" s="899"/>
      <c r="F839" s="901"/>
      <c r="G839" s="901"/>
      <c r="H839" s="901"/>
      <c r="I839" s="901"/>
      <c r="J839" s="901"/>
      <c r="K839" s="901"/>
      <c r="L839" s="899"/>
      <c r="M839" s="899"/>
      <c r="N839" s="899"/>
      <c r="O839" s="899"/>
      <c r="P839" s="899"/>
      <c r="Q839" s="899"/>
      <c r="R839" s="899"/>
      <c r="S839" s="899"/>
      <c r="T839" s="899"/>
      <c r="U839" s="899"/>
      <c r="V839" s="899"/>
      <c r="W839" s="899"/>
      <c r="X839" s="899"/>
      <c r="Y839" s="899"/>
    </row>
    <row r="840" ht="18.0" customHeight="1">
      <c r="A840" s="899"/>
      <c r="B840" s="900"/>
      <c r="C840" s="899"/>
      <c r="D840" s="899"/>
      <c r="E840" s="899"/>
      <c r="F840" s="901"/>
      <c r="G840" s="901"/>
      <c r="H840" s="901"/>
      <c r="I840" s="901"/>
      <c r="J840" s="901"/>
      <c r="K840" s="901"/>
      <c r="L840" s="899"/>
      <c r="M840" s="899"/>
      <c r="N840" s="899"/>
      <c r="O840" s="899"/>
      <c r="P840" s="899"/>
      <c r="Q840" s="899"/>
      <c r="R840" s="899"/>
      <c r="S840" s="899"/>
      <c r="T840" s="899"/>
      <c r="U840" s="899"/>
      <c r="V840" s="899"/>
      <c r="W840" s="899"/>
      <c r="X840" s="899"/>
      <c r="Y840" s="899"/>
    </row>
    <row r="841" ht="18.0" customHeight="1">
      <c r="A841" s="899"/>
      <c r="B841" s="900"/>
      <c r="C841" s="899"/>
      <c r="D841" s="899"/>
      <c r="E841" s="899"/>
      <c r="F841" s="901"/>
      <c r="G841" s="901"/>
      <c r="H841" s="901"/>
      <c r="I841" s="901"/>
      <c r="J841" s="901"/>
      <c r="K841" s="901"/>
      <c r="L841" s="899"/>
      <c r="M841" s="899"/>
      <c r="N841" s="899"/>
      <c r="O841" s="899"/>
      <c r="P841" s="899"/>
      <c r="Q841" s="899"/>
      <c r="R841" s="899"/>
      <c r="S841" s="899"/>
      <c r="T841" s="899"/>
      <c r="U841" s="899"/>
      <c r="V841" s="899"/>
      <c r="W841" s="899"/>
      <c r="X841" s="899"/>
      <c r="Y841" s="899"/>
    </row>
    <row r="842" ht="18.0" customHeight="1">
      <c r="A842" s="899"/>
      <c r="B842" s="900"/>
      <c r="C842" s="899"/>
      <c r="D842" s="899"/>
      <c r="E842" s="899"/>
      <c r="F842" s="901"/>
      <c r="G842" s="901"/>
      <c r="H842" s="901"/>
      <c r="I842" s="901"/>
      <c r="J842" s="901"/>
      <c r="K842" s="901"/>
      <c r="L842" s="899"/>
      <c r="M842" s="899"/>
      <c r="N842" s="899"/>
      <c r="O842" s="899"/>
      <c r="P842" s="899"/>
      <c r="Q842" s="899"/>
      <c r="R842" s="899"/>
      <c r="S842" s="899"/>
      <c r="T842" s="899"/>
      <c r="U842" s="899"/>
      <c r="V842" s="899"/>
      <c r="W842" s="899"/>
      <c r="X842" s="899"/>
      <c r="Y842" s="899"/>
    </row>
    <row r="843" ht="18.0" customHeight="1">
      <c r="A843" s="899"/>
      <c r="B843" s="900"/>
      <c r="C843" s="899"/>
      <c r="D843" s="899"/>
      <c r="E843" s="899"/>
      <c r="F843" s="901"/>
      <c r="G843" s="901"/>
      <c r="H843" s="901"/>
      <c r="I843" s="901"/>
      <c r="J843" s="901"/>
      <c r="K843" s="901"/>
      <c r="L843" s="899"/>
      <c r="M843" s="899"/>
      <c r="N843" s="899"/>
      <c r="O843" s="899"/>
      <c r="P843" s="899"/>
      <c r="Q843" s="899"/>
      <c r="R843" s="899"/>
      <c r="S843" s="899"/>
      <c r="T843" s="899"/>
      <c r="U843" s="899"/>
      <c r="V843" s="899"/>
      <c r="W843" s="899"/>
      <c r="X843" s="899"/>
      <c r="Y843" s="899"/>
    </row>
    <row r="844" ht="18.0" customHeight="1">
      <c r="A844" s="899"/>
      <c r="B844" s="900"/>
      <c r="C844" s="899"/>
      <c r="D844" s="899"/>
      <c r="E844" s="899"/>
      <c r="F844" s="901"/>
      <c r="G844" s="901"/>
      <c r="H844" s="901"/>
      <c r="I844" s="901"/>
      <c r="J844" s="901"/>
      <c r="K844" s="901"/>
      <c r="L844" s="899"/>
      <c r="M844" s="899"/>
      <c r="N844" s="899"/>
      <c r="O844" s="899"/>
      <c r="P844" s="899"/>
      <c r="Q844" s="899"/>
      <c r="R844" s="899"/>
      <c r="S844" s="899"/>
      <c r="T844" s="899"/>
      <c r="U844" s="899"/>
      <c r="V844" s="899"/>
      <c r="W844" s="899"/>
      <c r="X844" s="899"/>
      <c r="Y844" s="899"/>
    </row>
    <row r="845" ht="18.0" customHeight="1">
      <c r="A845" s="899"/>
      <c r="B845" s="900"/>
      <c r="C845" s="899"/>
      <c r="D845" s="899"/>
      <c r="E845" s="899"/>
      <c r="F845" s="901"/>
      <c r="G845" s="901"/>
      <c r="H845" s="901"/>
      <c r="I845" s="901"/>
      <c r="J845" s="901"/>
      <c r="K845" s="901"/>
      <c r="L845" s="899"/>
      <c r="M845" s="899"/>
      <c r="N845" s="899"/>
      <c r="O845" s="899"/>
      <c r="P845" s="899"/>
      <c r="Q845" s="899"/>
      <c r="R845" s="899"/>
      <c r="S845" s="899"/>
      <c r="T845" s="899"/>
      <c r="U845" s="899"/>
      <c r="V845" s="899"/>
      <c r="W845" s="899"/>
      <c r="X845" s="899"/>
      <c r="Y845" s="899"/>
    </row>
    <row r="846" ht="18.0" customHeight="1">
      <c r="A846" s="899"/>
      <c r="B846" s="900"/>
      <c r="C846" s="899"/>
      <c r="D846" s="899"/>
      <c r="E846" s="899"/>
      <c r="F846" s="901"/>
      <c r="G846" s="901"/>
      <c r="H846" s="901"/>
      <c r="I846" s="901"/>
      <c r="J846" s="901"/>
      <c r="K846" s="901"/>
      <c r="L846" s="899"/>
      <c r="M846" s="899"/>
      <c r="N846" s="899"/>
      <c r="O846" s="899"/>
      <c r="P846" s="899"/>
      <c r="Q846" s="899"/>
      <c r="R846" s="899"/>
      <c r="S846" s="899"/>
      <c r="T846" s="899"/>
      <c r="U846" s="899"/>
      <c r="V846" s="899"/>
      <c r="W846" s="899"/>
      <c r="X846" s="899"/>
      <c r="Y846" s="899"/>
    </row>
    <row r="847" ht="18.0" customHeight="1">
      <c r="A847" s="899"/>
      <c r="B847" s="900"/>
      <c r="C847" s="899"/>
      <c r="D847" s="899"/>
      <c r="E847" s="899"/>
      <c r="F847" s="901"/>
      <c r="G847" s="901"/>
      <c r="H847" s="901"/>
      <c r="I847" s="901"/>
      <c r="J847" s="901"/>
      <c r="K847" s="901"/>
      <c r="L847" s="899"/>
      <c r="M847" s="899"/>
      <c r="N847" s="899"/>
      <c r="O847" s="899"/>
      <c r="P847" s="899"/>
      <c r="Q847" s="899"/>
      <c r="R847" s="899"/>
      <c r="S847" s="899"/>
      <c r="T847" s="899"/>
      <c r="U847" s="899"/>
      <c r="V847" s="899"/>
      <c r="W847" s="899"/>
      <c r="X847" s="899"/>
      <c r="Y847" s="899"/>
    </row>
    <row r="848" ht="18.0" customHeight="1">
      <c r="A848" s="899"/>
      <c r="B848" s="900"/>
      <c r="C848" s="899"/>
      <c r="D848" s="899"/>
      <c r="E848" s="899"/>
      <c r="F848" s="901"/>
      <c r="G848" s="901"/>
      <c r="H848" s="901"/>
      <c r="I848" s="901"/>
      <c r="J848" s="901"/>
      <c r="K848" s="901"/>
      <c r="L848" s="899"/>
      <c r="M848" s="899"/>
      <c r="N848" s="899"/>
      <c r="O848" s="899"/>
      <c r="P848" s="899"/>
      <c r="Q848" s="899"/>
      <c r="R848" s="899"/>
      <c r="S848" s="899"/>
      <c r="T848" s="899"/>
      <c r="U848" s="899"/>
      <c r="V848" s="899"/>
      <c r="W848" s="899"/>
      <c r="X848" s="899"/>
      <c r="Y848" s="899"/>
    </row>
    <row r="849" ht="18.0" customHeight="1">
      <c r="A849" s="899"/>
      <c r="B849" s="900"/>
      <c r="C849" s="899"/>
      <c r="D849" s="899"/>
      <c r="E849" s="899"/>
      <c r="F849" s="901"/>
      <c r="G849" s="901"/>
      <c r="H849" s="901"/>
      <c r="I849" s="901"/>
      <c r="J849" s="901"/>
      <c r="K849" s="901"/>
      <c r="L849" s="899"/>
      <c r="M849" s="899"/>
      <c r="N849" s="899"/>
      <c r="O849" s="899"/>
      <c r="P849" s="899"/>
      <c r="Q849" s="899"/>
      <c r="R849" s="899"/>
      <c r="S849" s="899"/>
      <c r="T849" s="899"/>
      <c r="U849" s="899"/>
      <c r="V849" s="899"/>
      <c r="W849" s="899"/>
      <c r="X849" s="899"/>
      <c r="Y849" s="899"/>
    </row>
    <row r="850" ht="18.0" customHeight="1">
      <c r="A850" s="899"/>
      <c r="B850" s="900"/>
      <c r="C850" s="899"/>
      <c r="D850" s="899"/>
      <c r="E850" s="899"/>
      <c r="F850" s="901"/>
      <c r="G850" s="901"/>
      <c r="H850" s="901"/>
      <c r="I850" s="901"/>
      <c r="J850" s="901"/>
      <c r="K850" s="901"/>
      <c r="L850" s="899"/>
      <c r="M850" s="899"/>
      <c r="N850" s="899"/>
      <c r="O850" s="899"/>
      <c r="P850" s="899"/>
      <c r="Q850" s="899"/>
      <c r="R850" s="899"/>
      <c r="S850" s="899"/>
      <c r="T850" s="899"/>
      <c r="U850" s="899"/>
      <c r="V850" s="899"/>
      <c r="W850" s="899"/>
      <c r="X850" s="899"/>
      <c r="Y850" s="899"/>
    </row>
    <row r="851" ht="18.0" customHeight="1">
      <c r="A851" s="899"/>
      <c r="B851" s="900"/>
      <c r="C851" s="899"/>
      <c r="D851" s="899"/>
      <c r="E851" s="899"/>
      <c r="F851" s="901"/>
      <c r="G851" s="901"/>
      <c r="H851" s="901"/>
      <c r="I851" s="901"/>
      <c r="J851" s="901"/>
      <c r="K851" s="901"/>
      <c r="L851" s="899"/>
      <c r="M851" s="899"/>
      <c r="N851" s="899"/>
      <c r="O851" s="899"/>
      <c r="P851" s="899"/>
      <c r="Q851" s="899"/>
      <c r="R851" s="899"/>
      <c r="S851" s="899"/>
      <c r="T851" s="899"/>
      <c r="U851" s="899"/>
      <c r="V851" s="899"/>
      <c r="W851" s="899"/>
      <c r="X851" s="899"/>
      <c r="Y851" s="899"/>
    </row>
    <row r="852" ht="18.0" customHeight="1">
      <c r="A852" s="899"/>
      <c r="B852" s="900"/>
      <c r="C852" s="899"/>
      <c r="D852" s="899"/>
      <c r="E852" s="899"/>
      <c r="F852" s="901"/>
      <c r="G852" s="901"/>
      <c r="H852" s="901"/>
      <c r="I852" s="901"/>
      <c r="J852" s="901"/>
      <c r="K852" s="901"/>
      <c r="L852" s="899"/>
      <c r="M852" s="899"/>
      <c r="N852" s="899"/>
      <c r="O852" s="899"/>
      <c r="P852" s="899"/>
      <c r="Q852" s="899"/>
      <c r="R852" s="899"/>
      <c r="S852" s="899"/>
      <c r="T852" s="899"/>
      <c r="U852" s="899"/>
      <c r="V852" s="899"/>
      <c r="W852" s="899"/>
      <c r="X852" s="899"/>
      <c r="Y852" s="899"/>
    </row>
    <row r="853" ht="18.0" customHeight="1">
      <c r="A853" s="899"/>
      <c r="B853" s="900"/>
      <c r="C853" s="899"/>
      <c r="D853" s="899"/>
      <c r="E853" s="899"/>
      <c r="F853" s="901"/>
      <c r="G853" s="901"/>
      <c r="H853" s="901"/>
      <c r="I853" s="901"/>
      <c r="J853" s="901"/>
      <c r="K853" s="901"/>
      <c r="L853" s="899"/>
      <c r="M853" s="899"/>
      <c r="N853" s="899"/>
      <c r="O853" s="899"/>
      <c r="P853" s="899"/>
      <c r="Q853" s="899"/>
      <c r="R853" s="899"/>
      <c r="S853" s="899"/>
      <c r="T853" s="899"/>
      <c r="U853" s="899"/>
      <c r="V853" s="899"/>
      <c r="W853" s="899"/>
      <c r="X853" s="899"/>
      <c r="Y853" s="899"/>
    </row>
    <row r="854" ht="18.0" customHeight="1">
      <c r="A854" s="899"/>
      <c r="B854" s="900"/>
      <c r="C854" s="899"/>
      <c r="D854" s="899"/>
      <c r="E854" s="899"/>
      <c r="F854" s="901"/>
      <c r="G854" s="901"/>
      <c r="H854" s="901"/>
      <c r="I854" s="901"/>
      <c r="J854" s="901"/>
      <c r="K854" s="901"/>
      <c r="L854" s="899"/>
      <c r="M854" s="899"/>
      <c r="N854" s="899"/>
      <c r="O854" s="899"/>
      <c r="P854" s="899"/>
      <c r="Q854" s="899"/>
      <c r="R854" s="899"/>
      <c r="S854" s="899"/>
      <c r="T854" s="899"/>
      <c r="U854" s="899"/>
      <c r="V854" s="899"/>
      <c r="W854" s="899"/>
      <c r="X854" s="899"/>
      <c r="Y854" s="899"/>
    </row>
    <row r="855" ht="18.0" customHeight="1">
      <c r="A855" s="899"/>
      <c r="B855" s="900"/>
      <c r="C855" s="899"/>
      <c r="D855" s="899"/>
      <c r="E855" s="899"/>
      <c r="F855" s="901"/>
      <c r="G855" s="901"/>
      <c r="H855" s="901"/>
      <c r="I855" s="901"/>
      <c r="J855" s="901"/>
      <c r="K855" s="901"/>
      <c r="L855" s="899"/>
      <c r="M855" s="899"/>
      <c r="N855" s="899"/>
      <c r="O855" s="899"/>
      <c r="P855" s="899"/>
      <c r="Q855" s="899"/>
      <c r="R855" s="899"/>
      <c r="S855" s="899"/>
      <c r="T855" s="899"/>
      <c r="U855" s="899"/>
      <c r="V855" s="899"/>
      <c r="W855" s="899"/>
      <c r="X855" s="899"/>
      <c r="Y855" s="899"/>
    </row>
    <row r="856" ht="18.0" customHeight="1">
      <c r="A856" s="899"/>
      <c r="B856" s="900"/>
      <c r="C856" s="899"/>
      <c r="D856" s="899"/>
      <c r="E856" s="899"/>
      <c r="F856" s="901"/>
      <c r="G856" s="901"/>
      <c r="H856" s="901"/>
      <c r="I856" s="901"/>
      <c r="J856" s="901"/>
      <c r="K856" s="901"/>
      <c r="L856" s="899"/>
      <c r="M856" s="899"/>
      <c r="N856" s="899"/>
      <c r="O856" s="899"/>
      <c r="P856" s="899"/>
      <c r="Q856" s="899"/>
      <c r="R856" s="899"/>
      <c r="S856" s="899"/>
      <c r="T856" s="899"/>
      <c r="U856" s="899"/>
      <c r="V856" s="899"/>
      <c r="W856" s="899"/>
      <c r="X856" s="899"/>
      <c r="Y856" s="899"/>
    </row>
    <row r="857" ht="18.0" customHeight="1">
      <c r="A857" s="899"/>
      <c r="B857" s="900"/>
      <c r="C857" s="899"/>
      <c r="D857" s="899"/>
      <c r="E857" s="899"/>
      <c r="F857" s="901"/>
      <c r="G857" s="901"/>
      <c r="H857" s="901"/>
      <c r="I857" s="901"/>
      <c r="J857" s="901"/>
      <c r="K857" s="901"/>
      <c r="L857" s="899"/>
      <c r="M857" s="899"/>
      <c r="N857" s="899"/>
      <c r="O857" s="899"/>
      <c r="P857" s="899"/>
      <c r="Q857" s="899"/>
      <c r="R857" s="899"/>
      <c r="S857" s="899"/>
      <c r="T857" s="899"/>
      <c r="U857" s="899"/>
      <c r="V857" s="899"/>
      <c r="W857" s="899"/>
      <c r="X857" s="899"/>
      <c r="Y857" s="899"/>
    </row>
    <row r="858" ht="18.0" customHeight="1">
      <c r="A858" s="899"/>
      <c r="B858" s="900"/>
      <c r="C858" s="899"/>
      <c r="D858" s="899"/>
      <c r="E858" s="899"/>
      <c r="F858" s="901"/>
      <c r="G858" s="901"/>
      <c r="H858" s="901"/>
      <c r="I858" s="901"/>
      <c r="J858" s="901"/>
      <c r="K858" s="901"/>
      <c r="L858" s="899"/>
      <c r="M858" s="899"/>
      <c r="N858" s="899"/>
      <c r="O858" s="899"/>
      <c r="P858" s="899"/>
      <c r="Q858" s="899"/>
      <c r="R858" s="899"/>
      <c r="S858" s="899"/>
      <c r="T858" s="899"/>
      <c r="U858" s="899"/>
      <c r="V858" s="899"/>
      <c r="W858" s="899"/>
      <c r="X858" s="899"/>
      <c r="Y858" s="899"/>
    </row>
    <row r="859" ht="18.0" customHeight="1">
      <c r="A859" s="899"/>
      <c r="B859" s="900"/>
      <c r="C859" s="899"/>
      <c r="D859" s="899"/>
      <c r="E859" s="899"/>
      <c r="F859" s="901"/>
      <c r="G859" s="901"/>
      <c r="H859" s="901"/>
      <c r="I859" s="901"/>
      <c r="J859" s="901"/>
      <c r="K859" s="901"/>
      <c r="L859" s="899"/>
      <c r="M859" s="899"/>
      <c r="N859" s="899"/>
      <c r="O859" s="899"/>
      <c r="P859" s="899"/>
      <c r="Q859" s="899"/>
      <c r="R859" s="899"/>
      <c r="S859" s="899"/>
      <c r="T859" s="899"/>
      <c r="U859" s="899"/>
      <c r="V859" s="899"/>
      <c r="W859" s="899"/>
      <c r="X859" s="899"/>
      <c r="Y859" s="899"/>
    </row>
    <row r="860" ht="18.0" customHeight="1">
      <c r="A860" s="899"/>
      <c r="B860" s="900"/>
      <c r="C860" s="899"/>
      <c r="D860" s="899"/>
      <c r="E860" s="899"/>
      <c r="F860" s="901"/>
      <c r="G860" s="901"/>
      <c r="H860" s="901"/>
      <c r="I860" s="901"/>
      <c r="J860" s="901"/>
      <c r="K860" s="901"/>
      <c r="L860" s="899"/>
      <c r="M860" s="899"/>
      <c r="N860" s="899"/>
      <c r="O860" s="899"/>
      <c r="P860" s="899"/>
      <c r="Q860" s="899"/>
      <c r="R860" s="899"/>
      <c r="S860" s="899"/>
      <c r="T860" s="899"/>
      <c r="U860" s="899"/>
      <c r="V860" s="899"/>
      <c r="W860" s="899"/>
      <c r="X860" s="899"/>
      <c r="Y860" s="899"/>
    </row>
    <row r="861" ht="18.0" customHeight="1">
      <c r="A861" s="899"/>
      <c r="B861" s="900"/>
      <c r="C861" s="899"/>
      <c r="D861" s="899"/>
      <c r="E861" s="899"/>
      <c r="F861" s="901"/>
      <c r="G861" s="901"/>
      <c r="H861" s="901"/>
      <c r="I861" s="901"/>
      <c r="J861" s="901"/>
      <c r="K861" s="901"/>
      <c r="L861" s="899"/>
      <c r="M861" s="899"/>
      <c r="N861" s="899"/>
      <c r="O861" s="899"/>
      <c r="P861" s="899"/>
      <c r="Q861" s="899"/>
      <c r="R861" s="899"/>
      <c r="S861" s="899"/>
      <c r="T861" s="899"/>
      <c r="U861" s="899"/>
      <c r="V861" s="899"/>
      <c r="W861" s="899"/>
      <c r="X861" s="899"/>
      <c r="Y861" s="899"/>
    </row>
    <row r="862" ht="18.0" customHeight="1">
      <c r="A862" s="899"/>
      <c r="B862" s="900"/>
      <c r="C862" s="899"/>
      <c r="D862" s="899"/>
      <c r="E862" s="899"/>
      <c r="F862" s="901"/>
      <c r="G862" s="901"/>
      <c r="H862" s="901"/>
      <c r="I862" s="901"/>
      <c r="J862" s="901"/>
      <c r="K862" s="901"/>
      <c r="L862" s="899"/>
      <c r="M862" s="899"/>
      <c r="N862" s="899"/>
      <c r="O862" s="899"/>
      <c r="P862" s="899"/>
      <c r="Q862" s="899"/>
      <c r="R862" s="899"/>
      <c r="S862" s="899"/>
      <c r="T862" s="899"/>
      <c r="U862" s="899"/>
      <c r="V862" s="899"/>
      <c r="W862" s="899"/>
      <c r="X862" s="899"/>
      <c r="Y862" s="899"/>
    </row>
    <row r="863" ht="18.0" customHeight="1">
      <c r="A863" s="899"/>
      <c r="B863" s="900"/>
      <c r="C863" s="899"/>
      <c r="D863" s="899"/>
      <c r="E863" s="899"/>
      <c r="F863" s="901"/>
      <c r="G863" s="901"/>
      <c r="H863" s="901"/>
      <c r="I863" s="901"/>
      <c r="J863" s="901"/>
      <c r="K863" s="901"/>
      <c r="L863" s="899"/>
      <c r="M863" s="899"/>
      <c r="N863" s="899"/>
      <c r="O863" s="899"/>
      <c r="P863" s="899"/>
      <c r="Q863" s="899"/>
      <c r="R863" s="899"/>
      <c r="S863" s="899"/>
      <c r="T863" s="899"/>
      <c r="U863" s="899"/>
      <c r="V863" s="899"/>
      <c r="W863" s="899"/>
      <c r="X863" s="899"/>
      <c r="Y863" s="899"/>
    </row>
    <row r="864" ht="18.0" customHeight="1">
      <c r="A864" s="899"/>
      <c r="B864" s="900"/>
      <c r="C864" s="899"/>
      <c r="D864" s="899"/>
      <c r="E864" s="899"/>
      <c r="F864" s="901"/>
      <c r="G864" s="901"/>
      <c r="H864" s="901"/>
      <c r="I864" s="901"/>
      <c r="J864" s="901"/>
      <c r="K864" s="901"/>
      <c r="L864" s="899"/>
      <c r="M864" s="899"/>
      <c r="N864" s="899"/>
      <c r="O864" s="899"/>
      <c r="P864" s="899"/>
      <c r="Q864" s="899"/>
      <c r="R864" s="899"/>
      <c r="S864" s="899"/>
      <c r="T864" s="899"/>
      <c r="U864" s="899"/>
      <c r="V864" s="899"/>
      <c r="W864" s="899"/>
      <c r="X864" s="899"/>
      <c r="Y864" s="899"/>
    </row>
    <row r="865" ht="18.0" customHeight="1">
      <c r="A865" s="899"/>
      <c r="B865" s="900"/>
      <c r="C865" s="899"/>
      <c r="D865" s="899"/>
      <c r="E865" s="899"/>
      <c r="F865" s="901"/>
      <c r="G865" s="901"/>
      <c r="H865" s="901"/>
      <c r="I865" s="901"/>
      <c r="J865" s="901"/>
      <c r="K865" s="901"/>
      <c r="L865" s="899"/>
      <c r="M865" s="899"/>
      <c r="N865" s="899"/>
      <c r="O865" s="899"/>
      <c r="P865" s="899"/>
      <c r="Q865" s="899"/>
      <c r="R865" s="899"/>
      <c r="S865" s="899"/>
      <c r="T865" s="899"/>
      <c r="U865" s="899"/>
      <c r="V865" s="899"/>
      <c r="W865" s="899"/>
      <c r="X865" s="899"/>
      <c r="Y865" s="899"/>
    </row>
    <row r="866" ht="18.0" customHeight="1">
      <c r="A866" s="899"/>
      <c r="B866" s="900"/>
      <c r="C866" s="899"/>
      <c r="D866" s="899"/>
      <c r="E866" s="899"/>
      <c r="F866" s="901"/>
      <c r="G866" s="901"/>
      <c r="H866" s="901"/>
      <c r="I866" s="901"/>
      <c r="J866" s="901"/>
      <c r="K866" s="901"/>
      <c r="L866" s="899"/>
      <c r="M866" s="899"/>
      <c r="N866" s="899"/>
      <c r="O866" s="899"/>
      <c r="P866" s="899"/>
      <c r="Q866" s="899"/>
      <c r="R866" s="899"/>
      <c r="S866" s="899"/>
      <c r="T866" s="899"/>
      <c r="U866" s="899"/>
      <c r="V866" s="899"/>
      <c r="W866" s="899"/>
      <c r="X866" s="899"/>
      <c r="Y866" s="899"/>
    </row>
    <row r="867" ht="18.0" customHeight="1">
      <c r="A867" s="899"/>
      <c r="B867" s="900"/>
      <c r="C867" s="899"/>
      <c r="D867" s="899"/>
      <c r="E867" s="899"/>
      <c r="F867" s="901"/>
      <c r="G867" s="901"/>
      <c r="H867" s="901"/>
      <c r="I867" s="901"/>
      <c r="J867" s="901"/>
      <c r="K867" s="901"/>
      <c r="L867" s="899"/>
      <c r="M867" s="899"/>
      <c r="N867" s="899"/>
      <c r="O867" s="899"/>
      <c r="P867" s="899"/>
      <c r="Q867" s="899"/>
      <c r="R867" s="899"/>
      <c r="S867" s="899"/>
      <c r="T867" s="899"/>
      <c r="U867" s="899"/>
      <c r="V867" s="899"/>
      <c r="W867" s="899"/>
      <c r="X867" s="899"/>
      <c r="Y867" s="899"/>
    </row>
    <row r="868" ht="18.0" customHeight="1">
      <c r="A868" s="899"/>
      <c r="B868" s="900"/>
      <c r="C868" s="899"/>
      <c r="D868" s="899"/>
      <c r="E868" s="899"/>
      <c r="F868" s="901"/>
      <c r="G868" s="901"/>
      <c r="H868" s="901"/>
      <c r="I868" s="901"/>
      <c r="J868" s="901"/>
      <c r="K868" s="901"/>
      <c r="L868" s="899"/>
      <c r="M868" s="899"/>
      <c r="N868" s="899"/>
      <c r="O868" s="899"/>
      <c r="P868" s="899"/>
      <c r="Q868" s="899"/>
      <c r="R868" s="899"/>
      <c r="S868" s="899"/>
      <c r="T868" s="899"/>
      <c r="U868" s="899"/>
      <c r="V868" s="899"/>
      <c r="W868" s="899"/>
      <c r="X868" s="899"/>
      <c r="Y868" s="899"/>
    </row>
    <row r="869" ht="18.0" customHeight="1">
      <c r="A869" s="899"/>
      <c r="B869" s="900"/>
      <c r="C869" s="899"/>
      <c r="D869" s="899"/>
      <c r="E869" s="899"/>
      <c r="F869" s="901"/>
      <c r="G869" s="901"/>
      <c r="H869" s="901"/>
      <c r="I869" s="901"/>
      <c r="J869" s="901"/>
      <c r="K869" s="901"/>
      <c r="L869" s="899"/>
      <c r="M869" s="899"/>
      <c r="N869" s="899"/>
      <c r="O869" s="899"/>
      <c r="P869" s="899"/>
      <c r="Q869" s="899"/>
      <c r="R869" s="899"/>
      <c r="S869" s="899"/>
      <c r="T869" s="899"/>
      <c r="U869" s="899"/>
      <c r="V869" s="899"/>
      <c r="W869" s="899"/>
      <c r="X869" s="899"/>
      <c r="Y869" s="899"/>
    </row>
    <row r="870" ht="18.0" customHeight="1">
      <c r="A870" s="899"/>
      <c r="B870" s="900"/>
      <c r="C870" s="899"/>
      <c r="D870" s="899"/>
      <c r="E870" s="899"/>
      <c r="F870" s="901"/>
      <c r="G870" s="901"/>
      <c r="H870" s="901"/>
      <c r="I870" s="901"/>
      <c r="J870" s="901"/>
      <c r="K870" s="901"/>
      <c r="L870" s="899"/>
      <c r="M870" s="899"/>
      <c r="N870" s="899"/>
      <c r="O870" s="899"/>
      <c r="P870" s="899"/>
      <c r="Q870" s="899"/>
      <c r="R870" s="899"/>
      <c r="S870" s="899"/>
      <c r="T870" s="899"/>
      <c r="U870" s="899"/>
      <c r="V870" s="899"/>
      <c r="W870" s="899"/>
      <c r="X870" s="899"/>
      <c r="Y870" s="899"/>
    </row>
    <row r="871" ht="18.0" customHeight="1">
      <c r="A871" s="899"/>
      <c r="B871" s="900"/>
      <c r="C871" s="899"/>
      <c r="D871" s="899"/>
      <c r="E871" s="899"/>
      <c r="F871" s="901"/>
      <c r="G871" s="901"/>
      <c r="H871" s="901"/>
      <c r="I871" s="901"/>
      <c r="J871" s="901"/>
      <c r="K871" s="901"/>
      <c r="L871" s="899"/>
      <c r="M871" s="899"/>
      <c r="N871" s="899"/>
      <c r="O871" s="899"/>
      <c r="P871" s="899"/>
      <c r="Q871" s="899"/>
      <c r="R871" s="899"/>
      <c r="S871" s="899"/>
      <c r="T871" s="899"/>
      <c r="U871" s="899"/>
      <c r="V871" s="899"/>
      <c r="W871" s="899"/>
      <c r="X871" s="899"/>
      <c r="Y871" s="899"/>
    </row>
    <row r="872" ht="18.0" customHeight="1">
      <c r="A872" s="899"/>
      <c r="B872" s="900"/>
      <c r="C872" s="899"/>
      <c r="D872" s="899"/>
      <c r="E872" s="899"/>
      <c r="F872" s="901"/>
      <c r="G872" s="901"/>
      <c r="H872" s="901"/>
      <c r="I872" s="901"/>
      <c r="J872" s="901"/>
      <c r="K872" s="901"/>
      <c r="L872" s="899"/>
      <c r="M872" s="899"/>
      <c r="N872" s="899"/>
      <c r="O872" s="899"/>
      <c r="P872" s="899"/>
      <c r="Q872" s="899"/>
      <c r="R872" s="899"/>
      <c r="S872" s="899"/>
      <c r="T872" s="899"/>
      <c r="U872" s="899"/>
      <c r="V872" s="899"/>
      <c r="W872" s="899"/>
      <c r="X872" s="899"/>
      <c r="Y872" s="899"/>
    </row>
    <row r="873" ht="18.0" customHeight="1">
      <c r="A873" s="899"/>
      <c r="B873" s="900"/>
      <c r="C873" s="899"/>
      <c r="D873" s="899"/>
      <c r="E873" s="899"/>
      <c r="F873" s="901"/>
      <c r="G873" s="901"/>
      <c r="H873" s="901"/>
      <c r="I873" s="901"/>
      <c r="J873" s="901"/>
      <c r="K873" s="901"/>
      <c r="L873" s="899"/>
      <c r="M873" s="899"/>
      <c r="N873" s="899"/>
      <c r="O873" s="899"/>
      <c r="P873" s="899"/>
      <c r="Q873" s="899"/>
      <c r="R873" s="899"/>
      <c r="S873" s="899"/>
      <c r="T873" s="899"/>
      <c r="U873" s="899"/>
      <c r="V873" s="899"/>
      <c r="W873" s="899"/>
      <c r="X873" s="899"/>
      <c r="Y873" s="899"/>
    </row>
    <row r="874" ht="18.0" customHeight="1">
      <c r="A874" s="899"/>
      <c r="B874" s="900"/>
      <c r="C874" s="899"/>
      <c r="D874" s="899"/>
      <c r="E874" s="899"/>
      <c r="F874" s="901"/>
      <c r="G874" s="901"/>
      <c r="H874" s="901"/>
      <c r="I874" s="901"/>
      <c r="J874" s="901"/>
      <c r="K874" s="901"/>
      <c r="L874" s="899"/>
      <c r="M874" s="899"/>
      <c r="N874" s="899"/>
      <c r="O874" s="899"/>
      <c r="P874" s="899"/>
      <c r="Q874" s="899"/>
      <c r="R874" s="899"/>
      <c r="S874" s="899"/>
      <c r="T874" s="899"/>
      <c r="U874" s="899"/>
      <c r="V874" s="899"/>
      <c r="W874" s="899"/>
      <c r="X874" s="899"/>
      <c r="Y874" s="899"/>
    </row>
    <row r="875" ht="18.0" customHeight="1">
      <c r="A875" s="899"/>
      <c r="B875" s="900"/>
      <c r="C875" s="899"/>
      <c r="D875" s="899"/>
      <c r="E875" s="899"/>
      <c r="F875" s="901"/>
      <c r="G875" s="901"/>
      <c r="H875" s="901"/>
      <c r="I875" s="901"/>
      <c r="J875" s="901"/>
      <c r="K875" s="901"/>
      <c r="L875" s="899"/>
      <c r="M875" s="899"/>
      <c r="N875" s="899"/>
      <c r="O875" s="899"/>
      <c r="P875" s="899"/>
      <c r="Q875" s="899"/>
      <c r="R875" s="899"/>
      <c r="S875" s="899"/>
      <c r="T875" s="899"/>
      <c r="U875" s="899"/>
      <c r="V875" s="899"/>
      <c r="W875" s="899"/>
      <c r="X875" s="899"/>
      <c r="Y875" s="899"/>
    </row>
    <row r="876" ht="18.0" customHeight="1">
      <c r="A876" s="899"/>
      <c r="B876" s="900"/>
      <c r="C876" s="899"/>
      <c r="D876" s="899"/>
      <c r="E876" s="899"/>
      <c r="F876" s="901"/>
      <c r="G876" s="901"/>
      <c r="H876" s="901"/>
      <c r="I876" s="901"/>
      <c r="J876" s="901"/>
      <c r="K876" s="901"/>
      <c r="L876" s="899"/>
      <c r="M876" s="899"/>
      <c r="N876" s="899"/>
      <c r="O876" s="899"/>
      <c r="P876" s="899"/>
      <c r="Q876" s="899"/>
      <c r="R876" s="899"/>
      <c r="S876" s="899"/>
      <c r="T876" s="899"/>
      <c r="U876" s="899"/>
      <c r="V876" s="899"/>
      <c r="W876" s="899"/>
      <c r="X876" s="899"/>
      <c r="Y876" s="899"/>
    </row>
    <row r="877" ht="18.0" customHeight="1">
      <c r="A877" s="899"/>
      <c r="B877" s="900"/>
      <c r="C877" s="899"/>
      <c r="D877" s="899"/>
      <c r="E877" s="899"/>
      <c r="F877" s="901"/>
      <c r="G877" s="901"/>
      <c r="H877" s="901"/>
      <c r="I877" s="901"/>
      <c r="J877" s="901"/>
      <c r="K877" s="901"/>
      <c r="L877" s="899"/>
      <c r="M877" s="899"/>
      <c r="N877" s="899"/>
      <c r="O877" s="899"/>
      <c r="P877" s="899"/>
      <c r="Q877" s="899"/>
      <c r="R877" s="899"/>
      <c r="S877" s="899"/>
      <c r="T877" s="899"/>
      <c r="U877" s="899"/>
      <c r="V877" s="899"/>
      <c r="W877" s="899"/>
      <c r="X877" s="899"/>
      <c r="Y877" s="899"/>
    </row>
    <row r="878" ht="18.0" customHeight="1">
      <c r="A878" s="899"/>
      <c r="B878" s="900"/>
      <c r="C878" s="899"/>
      <c r="D878" s="899"/>
      <c r="E878" s="899"/>
      <c r="F878" s="901"/>
      <c r="G878" s="901"/>
      <c r="H878" s="901"/>
      <c r="I878" s="901"/>
      <c r="J878" s="901"/>
      <c r="K878" s="901"/>
      <c r="L878" s="899"/>
      <c r="M878" s="899"/>
      <c r="N878" s="899"/>
      <c r="O878" s="899"/>
      <c r="P878" s="899"/>
      <c r="Q878" s="899"/>
      <c r="R878" s="899"/>
      <c r="S878" s="899"/>
      <c r="T878" s="899"/>
      <c r="U878" s="899"/>
      <c r="V878" s="899"/>
      <c r="W878" s="899"/>
      <c r="X878" s="899"/>
      <c r="Y878" s="899"/>
    </row>
    <row r="879" ht="18.0" customHeight="1">
      <c r="A879" s="899"/>
      <c r="B879" s="900"/>
      <c r="C879" s="899"/>
      <c r="D879" s="899"/>
      <c r="E879" s="899"/>
      <c r="F879" s="901"/>
      <c r="G879" s="901"/>
      <c r="H879" s="901"/>
      <c r="I879" s="901"/>
      <c r="J879" s="901"/>
      <c r="K879" s="901"/>
      <c r="L879" s="899"/>
      <c r="M879" s="899"/>
      <c r="N879" s="899"/>
      <c r="O879" s="899"/>
      <c r="P879" s="899"/>
      <c r="Q879" s="899"/>
      <c r="R879" s="899"/>
      <c r="S879" s="899"/>
      <c r="T879" s="899"/>
      <c r="U879" s="899"/>
      <c r="V879" s="899"/>
      <c r="W879" s="899"/>
      <c r="X879" s="899"/>
      <c r="Y879" s="899"/>
    </row>
    <row r="880" ht="18.0" customHeight="1">
      <c r="A880" s="899"/>
      <c r="B880" s="900"/>
      <c r="C880" s="899"/>
      <c r="D880" s="899"/>
      <c r="E880" s="899"/>
      <c r="F880" s="901"/>
      <c r="G880" s="901"/>
      <c r="H880" s="901"/>
      <c r="I880" s="901"/>
      <c r="J880" s="901"/>
      <c r="K880" s="901"/>
      <c r="L880" s="899"/>
      <c r="M880" s="899"/>
      <c r="N880" s="899"/>
      <c r="O880" s="899"/>
      <c r="P880" s="899"/>
      <c r="Q880" s="899"/>
      <c r="R880" s="899"/>
      <c r="S880" s="899"/>
      <c r="T880" s="899"/>
      <c r="U880" s="899"/>
      <c r="V880" s="899"/>
      <c r="W880" s="899"/>
      <c r="X880" s="899"/>
      <c r="Y880" s="899"/>
    </row>
    <row r="881" ht="18.0" customHeight="1">
      <c r="A881" s="899"/>
      <c r="B881" s="900"/>
      <c r="C881" s="899"/>
      <c r="D881" s="899"/>
      <c r="E881" s="899"/>
      <c r="F881" s="901"/>
      <c r="G881" s="901"/>
      <c r="H881" s="901"/>
      <c r="I881" s="901"/>
      <c r="J881" s="901"/>
      <c r="K881" s="901"/>
      <c r="L881" s="899"/>
      <c r="M881" s="899"/>
      <c r="N881" s="899"/>
      <c r="O881" s="899"/>
      <c r="P881" s="899"/>
      <c r="Q881" s="899"/>
      <c r="R881" s="899"/>
      <c r="S881" s="899"/>
      <c r="T881" s="899"/>
      <c r="U881" s="899"/>
      <c r="V881" s="899"/>
      <c r="W881" s="899"/>
      <c r="X881" s="899"/>
      <c r="Y881" s="899"/>
    </row>
    <row r="882" ht="18.0" customHeight="1">
      <c r="A882" s="899"/>
      <c r="B882" s="900"/>
      <c r="C882" s="899"/>
      <c r="D882" s="899"/>
      <c r="E882" s="899"/>
      <c r="F882" s="901"/>
      <c r="G882" s="901"/>
      <c r="H882" s="901"/>
      <c r="I882" s="901"/>
      <c r="J882" s="901"/>
      <c r="K882" s="901"/>
      <c r="L882" s="899"/>
      <c r="M882" s="899"/>
      <c r="N882" s="899"/>
      <c r="O882" s="899"/>
      <c r="P882" s="899"/>
      <c r="Q882" s="899"/>
      <c r="R882" s="899"/>
      <c r="S882" s="899"/>
      <c r="T882" s="899"/>
      <c r="U882" s="899"/>
      <c r="V882" s="899"/>
      <c r="W882" s="899"/>
      <c r="X882" s="899"/>
      <c r="Y882" s="899"/>
    </row>
    <row r="883" ht="18.0" customHeight="1">
      <c r="A883" s="899"/>
      <c r="B883" s="900"/>
      <c r="C883" s="899"/>
      <c r="D883" s="899"/>
      <c r="E883" s="899"/>
      <c r="F883" s="901"/>
      <c r="G883" s="901"/>
      <c r="H883" s="901"/>
      <c r="I883" s="901"/>
      <c r="J883" s="901"/>
      <c r="K883" s="901"/>
      <c r="L883" s="899"/>
      <c r="M883" s="899"/>
      <c r="N883" s="899"/>
      <c r="O883" s="899"/>
      <c r="P883" s="899"/>
      <c r="Q883" s="899"/>
      <c r="R883" s="899"/>
      <c r="S883" s="899"/>
      <c r="T883" s="899"/>
      <c r="U883" s="899"/>
      <c r="V883" s="899"/>
      <c r="W883" s="899"/>
      <c r="X883" s="899"/>
      <c r="Y883" s="899"/>
    </row>
    <row r="884" ht="18.0" customHeight="1">
      <c r="A884" s="899"/>
      <c r="B884" s="900"/>
      <c r="C884" s="899"/>
      <c r="D884" s="899"/>
      <c r="E884" s="899"/>
      <c r="F884" s="901"/>
      <c r="G884" s="901"/>
      <c r="H884" s="901"/>
      <c r="I884" s="901"/>
      <c r="J884" s="901"/>
      <c r="K884" s="901"/>
      <c r="L884" s="899"/>
      <c r="M884" s="899"/>
      <c r="N884" s="899"/>
      <c r="O884" s="899"/>
      <c r="P884" s="899"/>
      <c r="Q884" s="899"/>
      <c r="R884" s="899"/>
      <c r="S884" s="899"/>
      <c r="T884" s="899"/>
      <c r="U884" s="899"/>
      <c r="V884" s="899"/>
      <c r="W884" s="899"/>
      <c r="X884" s="899"/>
      <c r="Y884" s="899"/>
    </row>
    <row r="885" ht="18.0" customHeight="1">
      <c r="A885" s="899"/>
      <c r="B885" s="900"/>
      <c r="C885" s="899"/>
      <c r="D885" s="899"/>
      <c r="E885" s="899"/>
      <c r="F885" s="901"/>
      <c r="G885" s="901"/>
      <c r="H885" s="901"/>
      <c r="I885" s="901"/>
      <c r="J885" s="901"/>
      <c r="K885" s="901"/>
      <c r="L885" s="899"/>
      <c r="M885" s="899"/>
      <c r="N885" s="899"/>
      <c r="O885" s="899"/>
      <c r="P885" s="899"/>
      <c r="Q885" s="899"/>
      <c r="R885" s="899"/>
      <c r="S885" s="899"/>
      <c r="T885" s="899"/>
      <c r="U885" s="899"/>
      <c r="V885" s="899"/>
      <c r="W885" s="899"/>
      <c r="X885" s="899"/>
      <c r="Y885" s="899"/>
    </row>
    <row r="886" ht="18.0" customHeight="1">
      <c r="A886" s="899"/>
      <c r="B886" s="900"/>
      <c r="C886" s="899"/>
      <c r="D886" s="899"/>
      <c r="E886" s="899"/>
      <c r="F886" s="901"/>
      <c r="G886" s="901"/>
      <c r="H886" s="901"/>
      <c r="I886" s="901"/>
      <c r="J886" s="901"/>
      <c r="K886" s="901"/>
      <c r="L886" s="899"/>
      <c r="M886" s="899"/>
      <c r="N886" s="899"/>
      <c r="O886" s="899"/>
      <c r="P886" s="899"/>
      <c r="Q886" s="899"/>
      <c r="R886" s="899"/>
      <c r="S886" s="899"/>
      <c r="T886" s="899"/>
      <c r="U886" s="899"/>
      <c r="V886" s="899"/>
      <c r="W886" s="899"/>
      <c r="X886" s="899"/>
      <c r="Y886" s="899"/>
    </row>
    <row r="887" ht="18.0" customHeight="1">
      <c r="A887" s="899"/>
      <c r="B887" s="900"/>
      <c r="C887" s="899"/>
      <c r="D887" s="899"/>
      <c r="E887" s="899"/>
      <c r="F887" s="901"/>
      <c r="G887" s="901"/>
      <c r="H887" s="901"/>
      <c r="I887" s="901"/>
      <c r="J887" s="901"/>
      <c r="K887" s="901"/>
      <c r="L887" s="899"/>
      <c r="M887" s="899"/>
      <c r="N887" s="899"/>
      <c r="O887" s="899"/>
      <c r="P887" s="899"/>
      <c r="Q887" s="899"/>
      <c r="R887" s="899"/>
      <c r="S887" s="899"/>
      <c r="T887" s="899"/>
      <c r="U887" s="899"/>
      <c r="V887" s="899"/>
      <c r="W887" s="899"/>
      <c r="X887" s="899"/>
      <c r="Y887" s="899"/>
    </row>
    <row r="888" ht="18.0" customHeight="1">
      <c r="A888" s="899"/>
      <c r="B888" s="900"/>
      <c r="C888" s="899"/>
      <c r="D888" s="899"/>
      <c r="E888" s="899"/>
      <c r="F888" s="901"/>
      <c r="G888" s="901"/>
      <c r="H888" s="901"/>
      <c r="I888" s="901"/>
      <c r="J888" s="901"/>
      <c r="K888" s="901"/>
      <c r="L888" s="899"/>
      <c r="M888" s="899"/>
      <c r="N888" s="899"/>
      <c r="O888" s="899"/>
      <c r="P888" s="899"/>
      <c r="Q888" s="899"/>
      <c r="R888" s="899"/>
      <c r="S888" s="899"/>
      <c r="T888" s="899"/>
      <c r="U888" s="899"/>
      <c r="V888" s="899"/>
      <c r="W888" s="899"/>
      <c r="X888" s="899"/>
      <c r="Y888" s="899"/>
    </row>
    <row r="889" ht="18.0" customHeight="1">
      <c r="A889" s="899"/>
      <c r="B889" s="900"/>
      <c r="C889" s="899"/>
      <c r="D889" s="899"/>
      <c r="E889" s="899"/>
      <c r="F889" s="901"/>
      <c r="G889" s="901"/>
      <c r="H889" s="901"/>
      <c r="I889" s="901"/>
      <c r="J889" s="901"/>
      <c r="K889" s="901"/>
      <c r="L889" s="899"/>
      <c r="M889" s="899"/>
      <c r="N889" s="899"/>
      <c r="O889" s="899"/>
      <c r="P889" s="899"/>
      <c r="Q889" s="899"/>
      <c r="R889" s="899"/>
      <c r="S889" s="899"/>
      <c r="T889" s="899"/>
      <c r="U889" s="899"/>
      <c r="V889" s="899"/>
      <c r="W889" s="899"/>
      <c r="X889" s="899"/>
      <c r="Y889" s="899"/>
    </row>
    <row r="890" ht="18.0" customHeight="1">
      <c r="A890" s="899"/>
      <c r="B890" s="900"/>
      <c r="C890" s="899"/>
      <c r="D890" s="899"/>
      <c r="E890" s="899"/>
      <c r="F890" s="901"/>
      <c r="G890" s="901"/>
      <c r="H890" s="901"/>
      <c r="I890" s="901"/>
      <c r="J890" s="901"/>
      <c r="K890" s="901"/>
      <c r="L890" s="899"/>
      <c r="M890" s="899"/>
      <c r="N890" s="899"/>
      <c r="O890" s="899"/>
      <c r="P890" s="899"/>
      <c r="Q890" s="899"/>
      <c r="R890" s="899"/>
      <c r="S890" s="899"/>
      <c r="T890" s="899"/>
      <c r="U890" s="899"/>
      <c r="V890" s="899"/>
      <c r="W890" s="899"/>
      <c r="X890" s="899"/>
      <c r="Y890" s="899"/>
    </row>
    <row r="891" ht="18.0" customHeight="1">
      <c r="A891" s="899"/>
      <c r="B891" s="900"/>
      <c r="C891" s="899"/>
      <c r="D891" s="899"/>
      <c r="E891" s="899"/>
      <c r="F891" s="901"/>
      <c r="G891" s="901"/>
      <c r="H891" s="901"/>
      <c r="I891" s="901"/>
      <c r="J891" s="901"/>
      <c r="K891" s="901"/>
      <c r="L891" s="899"/>
      <c r="M891" s="899"/>
      <c r="N891" s="899"/>
      <c r="O891" s="899"/>
      <c r="P891" s="899"/>
      <c r="Q891" s="899"/>
      <c r="R891" s="899"/>
      <c r="S891" s="899"/>
      <c r="T891" s="899"/>
      <c r="U891" s="899"/>
      <c r="V891" s="899"/>
      <c r="W891" s="899"/>
      <c r="X891" s="899"/>
      <c r="Y891" s="899"/>
    </row>
    <row r="892" ht="18.0" customHeight="1">
      <c r="A892" s="899"/>
      <c r="B892" s="900"/>
      <c r="C892" s="899"/>
      <c r="D892" s="899"/>
      <c r="E892" s="899"/>
      <c r="F892" s="901"/>
      <c r="G892" s="901"/>
      <c r="H892" s="901"/>
      <c r="I892" s="901"/>
      <c r="J892" s="901"/>
      <c r="K892" s="901"/>
      <c r="L892" s="899"/>
      <c r="M892" s="899"/>
      <c r="N892" s="899"/>
      <c r="O892" s="899"/>
      <c r="P892" s="899"/>
      <c r="Q892" s="899"/>
      <c r="R892" s="899"/>
      <c r="S892" s="899"/>
      <c r="T892" s="899"/>
      <c r="U892" s="899"/>
      <c r="V892" s="899"/>
      <c r="W892" s="899"/>
      <c r="X892" s="899"/>
      <c r="Y892" s="899"/>
    </row>
    <row r="893" ht="18.0" customHeight="1">
      <c r="A893" s="899"/>
      <c r="B893" s="900"/>
      <c r="C893" s="899"/>
      <c r="D893" s="899"/>
      <c r="E893" s="899"/>
      <c r="F893" s="901"/>
      <c r="G893" s="901"/>
      <c r="H893" s="901"/>
      <c r="I893" s="901"/>
      <c r="J893" s="901"/>
      <c r="K893" s="901"/>
      <c r="L893" s="899"/>
      <c r="M893" s="899"/>
      <c r="N893" s="899"/>
      <c r="O893" s="899"/>
      <c r="P893" s="899"/>
      <c r="Q893" s="899"/>
      <c r="R893" s="899"/>
      <c r="S893" s="899"/>
      <c r="T893" s="899"/>
      <c r="U893" s="899"/>
      <c r="V893" s="899"/>
      <c r="W893" s="899"/>
      <c r="X893" s="899"/>
      <c r="Y893" s="899"/>
    </row>
    <row r="894" ht="18.0" customHeight="1">
      <c r="A894" s="899"/>
      <c r="B894" s="900"/>
      <c r="C894" s="899"/>
      <c r="D894" s="899"/>
      <c r="E894" s="899"/>
      <c r="F894" s="901"/>
      <c r="G894" s="901"/>
      <c r="H894" s="901"/>
      <c r="I894" s="901"/>
      <c r="J894" s="901"/>
      <c r="K894" s="901"/>
      <c r="L894" s="899"/>
      <c r="M894" s="899"/>
      <c r="N894" s="899"/>
      <c r="O894" s="899"/>
      <c r="P894" s="899"/>
      <c r="Q894" s="899"/>
      <c r="R894" s="899"/>
      <c r="S894" s="899"/>
      <c r="T894" s="899"/>
      <c r="U894" s="899"/>
      <c r="V894" s="899"/>
      <c r="W894" s="899"/>
      <c r="X894" s="899"/>
      <c r="Y894" s="899"/>
    </row>
    <row r="895" ht="18.0" customHeight="1">
      <c r="A895" s="899"/>
      <c r="B895" s="900"/>
      <c r="C895" s="899"/>
      <c r="D895" s="899"/>
      <c r="E895" s="899"/>
      <c r="F895" s="901"/>
      <c r="G895" s="901"/>
      <c r="H895" s="901"/>
      <c r="I895" s="901"/>
      <c r="J895" s="901"/>
      <c r="K895" s="901"/>
      <c r="L895" s="899"/>
      <c r="M895" s="899"/>
      <c r="N895" s="899"/>
      <c r="O895" s="899"/>
      <c r="P895" s="899"/>
      <c r="Q895" s="899"/>
      <c r="R895" s="899"/>
      <c r="S895" s="899"/>
      <c r="T895" s="899"/>
      <c r="U895" s="899"/>
      <c r="V895" s="899"/>
      <c r="W895" s="899"/>
      <c r="X895" s="899"/>
      <c r="Y895" s="899"/>
    </row>
    <row r="896" ht="18.0" customHeight="1">
      <c r="A896" s="899"/>
      <c r="B896" s="900"/>
      <c r="C896" s="899"/>
      <c r="D896" s="899"/>
      <c r="E896" s="899"/>
      <c r="F896" s="901"/>
      <c r="G896" s="901"/>
      <c r="H896" s="901"/>
      <c r="I896" s="901"/>
      <c r="J896" s="901"/>
      <c r="K896" s="901"/>
      <c r="L896" s="899"/>
      <c r="M896" s="899"/>
      <c r="N896" s="899"/>
      <c r="O896" s="899"/>
      <c r="P896" s="899"/>
      <c r="Q896" s="899"/>
      <c r="R896" s="899"/>
      <c r="S896" s="899"/>
      <c r="T896" s="899"/>
      <c r="U896" s="899"/>
      <c r="V896" s="899"/>
      <c r="W896" s="899"/>
      <c r="X896" s="899"/>
      <c r="Y896" s="899"/>
    </row>
    <row r="897" ht="18.0" customHeight="1">
      <c r="A897" s="899"/>
      <c r="B897" s="900"/>
      <c r="C897" s="899"/>
      <c r="D897" s="899"/>
      <c r="E897" s="899"/>
      <c r="F897" s="901"/>
      <c r="G897" s="901"/>
      <c r="H897" s="901"/>
      <c r="I897" s="901"/>
      <c r="J897" s="901"/>
      <c r="K897" s="901"/>
      <c r="L897" s="899"/>
      <c r="M897" s="899"/>
      <c r="N897" s="899"/>
      <c r="O897" s="899"/>
      <c r="P897" s="899"/>
      <c r="Q897" s="899"/>
      <c r="R897" s="899"/>
      <c r="S897" s="899"/>
      <c r="T897" s="899"/>
      <c r="U897" s="899"/>
      <c r="V897" s="899"/>
      <c r="W897" s="899"/>
      <c r="X897" s="899"/>
      <c r="Y897" s="899"/>
    </row>
    <row r="898" ht="18.0" customHeight="1">
      <c r="A898" s="899"/>
      <c r="B898" s="900"/>
      <c r="C898" s="899"/>
      <c r="D898" s="899"/>
      <c r="E898" s="899"/>
      <c r="F898" s="901"/>
      <c r="G898" s="901"/>
      <c r="H898" s="901"/>
      <c r="I898" s="901"/>
      <c r="J898" s="901"/>
      <c r="K898" s="901"/>
      <c r="L898" s="899"/>
      <c r="M898" s="899"/>
      <c r="N898" s="899"/>
      <c r="O898" s="899"/>
      <c r="P898" s="899"/>
      <c r="Q898" s="899"/>
      <c r="R898" s="899"/>
      <c r="S898" s="899"/>
      <c r="T898" s="899"/>
      <c r="U898" s="899"/>
      <c r="V898" s="899"/>
      <c r="W898" s="899"/>
      <c r="X898" s="899"/>
      <c r="Y898" s="899"/>
    </row>
    <row r="899" ht="18.0" customHeight="1">
      <c r="A899" s="899"/>
      <c r="B899" s="900"/>
      <c r="C899" s="899"/>
      <c r="D899" s="899"/>
      <c r="E899" s="899"/>
      <c r="F899" s="901"/>
      <c r="G899" s="901"/>
      <c r="H899" s="901"/>
      <c r="I899" s="901"/>
      <c r="J899" s="901"/>
      <c r="K899" s="901"/>
      <c r="L899" s="899"/>
      <c r="M899" s="899"/>
      <c r="N899" s="899"/>
      <c r="O899" s="899"/>
      <c r="P899" s="899"/>
      <c r="Q899" s="899"/>
      <c r="R899" s="899"/>
      <c r="S899" s="899"/>
      <c r="T899" s="899"/>
      <c r="U899" s="899"/>
      <c r="V899" s="899"/>
      <c r="W899" s="899"/>
      <c r="X899" s="899"/>
      <c r="Y899" s="899"/>
    </row>
    <row r="900" ht="18.0" customHeight="1">
      <c r="A900" s="899"/>
      <c r="B900" s="900"/>
      <c r="C900" s="899"/>
      <c r="D900" s="899"/>
      <c r="E900" s="899"/>
      <c r="F900" s="901"/>
      <c r="G900" s="901"/>
      <c r="H900" s="901"/>
      <c r="I900" s="901"/>
      <c r="J900" s="901"/>
      <c r="K900" s="901"/>
      <c r="L900" s="899"/>
      <c r="M900" s="899"/>
      <c r="N900" s="899"/>
      <c r="O900" s="899"/>
      <c r="P900" s="899"/>
      <c r="Q900" s="899"/>
      <c r="R900" s="899"/>
      <c r="S900" s="899"/>
      <c r="T900" s="899"/>
      <c r="U900" s="899"/>
      <c r="V900" s="899"/>
      <c r="W900" s="899"/>
      <c r="X900" s="899"/>
      <c r="Y900" s="899"/>
    </row>
    <row r="901" ht="18.0" customHeight="1">
      <c r="A901" s="899"/>
      <c r="B901" s="900"/>
      <c r="C901" s="899"/>
      <c r="D901" s="899"/>
      <c r="E901" s="899"/>
      <c r="F901" s="901"/>
      <c r="G901" s="901"/>
      <c r="H901" s="901"/>
      <c r="I901" s="901"/>
      <c r="J901" s="901"/>
      <c r="K901" s="901"/>
      <c r="L901" s="899"/>
      <c r="M901" s="899"/>
      <c r="N901" s="899"/>
      <c r="O901" s="899"/>
      <c r="P901" s="899"/>
      <c r="Q901" s="899"/>
      <c r="R901" s="899"/>
      <c r="S901" s="899"/>
      <c r="T901" s="899"/>
      <c r="U901" s="899"/>
      <c r="V901" s="899"/>
      <c r="W901" s="899"/>
      <c r="X901" s="899"/>
      <c r="Y901" s="899"/>
    </row>
    <row r="902" ht="18.0" customHeight="1">
      <c r="A902" s="899"/>
      <c r="B902" s="900"/>
      <c r="C902" s="899"/>
      <c r="D902" s="899"/>
      <c r="E902" s="899"/>
      <c r="F902" s="901"/>
      <c r="G902" s="901"/>
      <c r="H902" s="901"/>
      <c r="I902" s="901"/>
      <c r="J902" s="901"/>
      <c r="K902" s="901"/>
      <c r="L902" s="899"/>
      <c r="M902" s="899"/>
      <c r="N902" s="899"/>
      <c r="O902" s="899"/>
      <c r="P902" s="899"/>
      <c r="Q902" s="899"/>
      <c r="R902" s="899"/>
      <c r="S902" s="899"/>
      <c r="T902" s="899"/>
      <c r="U902" s="899"/>
      <c r="V902" s="899"/>
      <c r="W902" s="899"/>
      <c r="X902" s="899"/>
      <c r="Y902" s="899"/>
    </row>
    <row r="903" ht="18.0" customHeight="1">
      <c r="A903" s="899"/>
      <c r="B903" s="900"/>
      <c r="C903" s="899"/>
      <c r="D903" s="899"/>
      <c r="E903" s="899"/>
      <c r="F903" s="901"/>
      <c r="G903" s="901"/>
      <c r="H903" s="901"/>
      <c r="I903" s="901"/>
      <c r="J903" s="901"/>
      <c r="K903" s="901"/>
      <c r="L903" s="899"/>
      <c r="M903" s="899"/>
      <c r="N903" s="899"/>
      <c r="O903" s="899"/>
      <c r="P903" s="899"/>
      <c r="Q903" s="899"/>
      <c r="R903" s="899"/>
      <c r="S903" s="899"/>
      <c r="T903" s="899"/>
      <c r="U903" s="899"/>
      <c r="V903" s="899"/>
      <c r="W903" s="899"/>
      <c r="X903" s="899"/>
      <c r="Y903" s="899"/>
    </row>
    <row r="904" ht="18.0" customHeight="1">
      <c r="A904" s="899"/>
      <c r="B904" s="900"/>
      <c r="C904" s="899"/>
      <c r="D904" s="899"/>
      <c r="E904" s="899"/>
      <c r="F904" s="901"/>
      <c r="G904" s="901"/>
      <c r="H904" s="901"/>
      <c r="I904" s="901"/>
      <c r="J904" s="901"/>
      <c r="K904" s="901"/>
      <c r="L904" s="899"/>
      <c r="M904" s="899"/>
      <c r="N904" s="899"/>
      <c r="O904" s="899"/>
      <c r="P904" s="899"/>
      <c r="Q904" s="899"/>
      <c r="R904" s="899"/>
      <c r="S904" s="899"/>
      <c r="T904" s="899"/>
      <c r="U904" s="899"/>
      <c r="V904" s="899"/>
      <c r="W904" s="899"/>
      <c r="X904" s="899"/>
      <c r="Y904" s="899"/>
    </row>
    <row r="905" ht="18.0" customHeight="1">
      <c r="A905" s="899"/>
      <c r="B905" s="900"/>
      <c r="C905" s="899"/>
      <c r="D905" s="899"/>
      <c r="E905" s="899"/>
      <c r="F905" s="901"/>
      <c r="G905" s="901"/>
      <c r="H905" s="901"/>
      <c r="I905" s="901"/>
      <c r="J905" s="901"/>
      <c r="K905" s="901"/>
      <c r="L905" s="899"/>
      <c r="M905" s="899"/>
      <c r="N905" s="899"/>
      <c r="O905" s="899"/>
      <c r="P905" s="899"/>
      <c r="Q905" s="899"/>
      <c r="R905" s="899"/>
      <c r="S905" s="899"/>
      <c r="T905" s="899"/>
      <c r="U905" s="899"/>
      <c r="V905" s="899"/>
      <c r="W905" s="899"/>
      <c r="X905" s="899"/>
      <c r="Y905" s="899"/>
    </row>
    <row r="906" ht="18.0" customHeight="1">
      <c r="A906" s="899"/>
      <c r="B906" s="900"/>
      <c r="C906" s="899"/>
      <c r="D906" s="899"/>
      <c r="E906" s="899"/>
      <c r="F906" s="901"/>
      <c r="G906" s="901"/>
      <c r="H906" s="901"/>
      <c r="I906" s="901"/>
      <c r="J906" s="901"/>
      <c r="K906" s="901"/>
      <c r="L906" s="899"/>
      <c r="M906" s="899"/>
      <c r="N906" s="899"/>
      <c r="O906" s="899"/>
      <c r="P906" s="899"/>
      <c r="Q906" s="899"/>
      <c r="R906" s="899"/>
      <c r="S906" s="899"/>
      <c r="T906" s="899"/>
      <c r="U906" s="899"/>
      <c r="V906" s="899"/>
      <c r="W906" s="899"/>
      <c r="X906" s="899"/>
      <c r="Y906" s="899"/>
    </row>
    <row r="907" ht="18.0" customHeight="1">
      <c r="A907" s="899"/>
      <c r="B907" s="900"/>
      <c r="C907" s="899"/>
      <c r="D907" s="899"/>
      <c r="E907" s="899"/>
      <c r="F907" s="901"/>
      <c r="G907" s="901"/>
      <c r="H907" s="901"/>
      <c r="I907" s="901"/>
      <c r="J907" s="901"/>
      <c r="K907" s="901"/>
      <c r="L907" s="899"/>
      <c r="M907" s="899"/>
      <c r="N907" s="899"/>
      <c r="O907" s="899"/>
      <c r="P907" s="899"/>
      <c r="Q907" s="899"/>
      <c r="R907" s="899"/>
      <c r="S907" s="899"/>
      <c r="T907" s="899"/>
      <c r="U907" s="899"/>
      <c r="V907" s="899"/>
      <c r="W907" s="899"/>
      <c r="X907" s="899"/>
      <c r="Y907" s="899"/>
    </row>
    <row r="908" ht="18.0" customHeight="1">
      <c r="A908" s="899"/>
      <c r="B908" s="900"/>
      <c r="C908" s="899"/>
      <c r="D908" s="899"/>
      <c r="E908" s="899"/>
      <c r="F908" s="901"/>
      <c r="G908" s="901"/>
      <c r="H908" s="901"/>
      <c r="I908" s="901"/>
      <c r="J908" s="901"/>
      <c r="K908" s="901"/>
      <c r="L908" s="899"/>
      <c r="M908" s="899"/>
      <c r="N908" s="899"/>
      <c r="O908" s="899"/>
      <c r="P908" s="899"/>
      <c r="Q908" s="899"/>
      <c r="R908" s="899"/>
      <c r="S908" s="899"/>
      <c r="T908" s="899"/>
      <c r="U908" s="899"/>
      <c r="V908" s="899"/>
      <c r="W908" s="899"/>
      <c r="X908" s="899"/>
      <c r="Y908" s="899"/>
    </row>
    <row r="909" ht="18.0" customHeight="1">
      <c r="A909" s="899"/>
      <c r="B909" s="900"/>
      <c r="C909" s="899"/>
      <c r="D909" s="899"/>
      <c r="E909" s="899"/>
      <c r="F909" s="901"/>
      <c r="G909" s="901"/>
      <c r="H909" s="901"/>
      <c r="I909" s="901"/>
      <c r="J909" s="901"/>
      <c r="K909" s="901"/>
      <c r="L909" s="899"/>
      <c r="M909" s="899"/>
      <c r="N909" s="899"/>
      <c r="O909" s="899"/>
      <c r="P909" s="899"/>
      <c r="Q909" s="899"/>
      <c r="R909" s="899"/>
      <c r="S909" s="899"/>
      <c r="T909" s="899"/>
      <c r="U909" s="899"/>
      <c r="V909" s="899"/>
      <c r="W909" s="899"/>
      <c r="X909" s="899"/>
      <c r="Y909" s="899"/>
    </row>
    <row r="910" ht="18.0" customHeight="1">
      <c r="A910" s="899"/>
      <c r="B910" s="900"/>
      <c r="C910" s="899"/>
      <c r="D910" s="899"/>
      <c r="E910" s="899"/>
      <c r="F910" s="901"/>
      <c r="G910" s="901"/>
      <c r="H910" s="901"/>
      <c r="I910" s="901"/>
      <c r="J910" s="901"/>
      <c r="K910" s="901"/>
      <c r="L910" s="899"/>
      <c r="M910" s="899"/>
      <c r="N910" s="899"/>
      <c r="O910" s="899"/>
      <c r="P910" s="899"/>
      <c r="Q910" s="899"/>
      <c r="R910" s="899"/>
      <c r="S910" s="899"/>
      <c r="T910" s="899"/>
      <c r="U910" s="899"/>
      <c r="V910" s="899"/>
      <c r="W910" s="899"/>
      <c r="X910" s="899"/>
      <c r="Y910" s="899"/>
    </row>
    <row r="911" ht="18.0" customHeight="1">
      <c r="A911" s="899"/>
      <c r="B911" s="900"/>
      <c r="C911" s="899"/>
      <c r="D911" s="899"/>
      <c r="E911" s="899"/>
      <c r="F911" s="901"/>
      <c r="G911" s="901"/>
      <c r="H911" s="901"/>
      <c r="I911" s="901"/>
      <c r="J911" s="901"/>
      <c r="K911" s="901"/>
      <c r="L911" s="899"/>
      <c r="M911" s="899"/>
      <c r="N911" s="899"/>
      <c r="O911" s="899"/>
      <c r="P911" s="899"/>
      <c r="Q911" s="899"/>
      <c r="R911" s="899"/>
      <c r="S911" s="899"/>
      <c r="T911" s="899"/>
      <c r="U911" s="899"/>
      <c r="V911" s="899"/>
      <c r="W911" s="899"/>
      <c r="X911" s="899"/>
      <c r="Y911" s="899"/>
    </row>
    <row r="912" ht="18.0" customHeight="1">
      <c r="A912" s="899"/>
      <c r="B912" s="900"/>
      <c r="C912" s="899"/>
      <c r="D912" s="899"/>
      <c r="E912" s="899"/>
      <c r="F912" s="901"/>
      <c r="G912" s="901"/>
      <c r="H912" s="901"/>
      <c r="I912" s="901"/>
      <c r="J912" s="901"/>
      <c r="K912" s="901"/>
      <c r="L912" s="899"/>
      <c r="M912" s="899"/>
      <c r="N912" s="899"/>
      <c r="O912" s="899"/>
      <c r="P912" s="899"/>
      <c r="Q912" s="899"/>
      <c r="R912" s="899"/>
      <c r="S912" s="899"/>
      <c r="T912" s="899"/>
      <c r="U912" s="899"/>
      <c r="V912" s="899"/>
      <c r="W912" s="899"/>
      <c r="X912" s="899"/>
      <c r="Y912" s="899"/>
    </row>
    <row r="913" ht="18.0" customHeight="1">
      <c r="A913" s="899"/>
      <c r="B913" s="900"/>
      <c r="C913" s="899"/>
      <c r="D913" s="899"/>
      <c r="E913" s="899"/>
      <c r="F913" s="901"/>
      <c r="G913" s="901"/>
      <c r="H913" s="901"/>
      <c r="I913" s="901"/>
      <c r="J913" s="901"/>
      <c r="K913" s="901"/>
      <c r="L913" s="899"/>
      <c r="M913" s="899"/>
      <c r="N913" s="899"/>
      <c r="O913" s="899"/>
      <c r="P913" s="899"/>
      <c r="Q913" s="899"/>
      <c r="R913" s="899"/>
      <c r="S913" s="899"/>
      <c r="T913" s="899"/>
      <c r="U913" s="899"/>
      <c r="V913" s="899"/>
      <c r="W913" s="899"/>
      <c r="X913" s="899"/>
      <c r="Y913" s="899"/>
    </row>
    <row r="914" ht="18.0" customHeight="1">
      <c r="A914" s="899"/>
      <c r="B914" s="900"/>
      <c r="C914" s="899"/>
      <c r="D914" s="899"/>
      <c r="E914" s="899"/>
      <c r="F914" s="901"/>
      <c r="G914" s="901"/>
      <c r="H914" s="901"/>
      <c r="I914" s="901"/>
      <c r="J914" s="901"/>
      <c r="K914" s="901"/>
      <c r="L914" s="899"/>
      <c r="M914" s="899"/>
      <c r="N914" s="899"/>
      <c r="O914" s="899"/>
      <c r="P914" s="899"/>
      <c r="Q914" s="899"/>
      <c r="R914" s="899"/>
      <c r="S914" s="899"/>
      <c r="T914" s="899"/>
      <c r="U914" s="899"/>
      <c r="V914" s="899"/>
      <c r="W914" s="899"/>
      <c r="X914" s="899"/>
      <c r="Y914" s="899"/>
    </row>
    <row r="915" ht="18.0" customHeight="1">
      <c r="A915" s="899"/>
      <c r="B915" s="900"/>
      <c r="C915" s="899"/>
      <c r="D915" s="899"/>
      <c r="E915" s="899"/>
      <c r="F915" s="901"/>
      <c r="G915" s="901"/>
      <c r="H915" s="901"/>
      <c r="I915" s="901"/>
      <c r="J915" s="901"/>
      <c r="K915" s="901"/>
      <c r="L915" s="899"/>
      <c r="M915" s="899"/>
      <c r="N915" s="899"/>
      <c r="O915" s="899"/>
      <c r="P915" s="899"/>
      <c r="Q915" s="899"/>
      <c r="R915" s="899"/>
      <c r="S915" s="899"/>
      <c r="T915" s="899"/>
      <c r="U915" s="899"/>
      <c r="V915" s="899"/>
      <c r="W915" s="899"/>
      <c r="X915" s="899"/>
      <c r="Y915" s="899"/>
    </row>
    <row r="916" ht="18.0" customHeight="1">
      <c r="A916" s="899"/>
      <c r="B916" s="900"/>
      <c r="C916" s="899"/>
      <c r="D916" s="899"/>
      <c r="E916" s="899"/>
      <c r="F916" s="901"/>
      <c r="G916" s="901"/>
      <c r="H916" s="901"/>
      <c r="I916" s="901"/>
      <c r="J916" s="901"/>
      <c r="K916" s="901"/>
      <c r="L916" s="899"/>
      <c r="M916" s="899"/>
      <c r="N916" s="899"/>
      <c r="O916" s="899"/>
      <c r="P916" s="899"/>
      <c r="Q916" s="899"/>
      <c r="R916" s="899"/>
      <c r="S916" s="899"/>
      <c r="T916" s="899"/>
      <c r="U916" s="899"/>
      <c r="V916" s="899"/>
      <c r="W916" s="899"/>
      <c r="X916" s="899"/>
      <c r="Y916" s="899"/>
    </row>
    <row r="917" ht="18.0" customHeight="1">
      <c r="A917" s="899"/>
      <c r="B917" s="900"/>
      <c r="C917" s="899"/>
      <c r="D917" s="899"/>
      <c r="E917" s="899"/>
      <c r="F917" s="901"/>
      <c r="G917" s="901"/>
      <c r="H917" s="901"/>
      <c r="I917" s="901"/>
      <c r="J917" s="901"/>
      <c r="K917" s="901"/>
      <c r="L917" s="899"/>
      <c r="M917" s="899"/>
      <c r="N917" s="899"/>
      <c r="O917" s="899"/>
      <c r="P917" s="899"/>
      <c r="Q917" s="899"/>
      <c r="R917" s="899"/>
      <c r="S917" s="899"/>
      <c r="T917" s="899"/>
      <c r="U917" s="899"/>
      <c r="V917" s="899"/>
      <c r="W917" s="899"/>
      <c r="X917" s="899"/>
      <c r="Y917" s="899"/>
    </row>
    <row r="918" ht="18.0" customHeight="1">
      <c r="A918" s="899"/>
      <c r="B918" s="900"/>
      <c r="C918" s="899"/>
      <c r="D918" s="899"/>
      <c r="E918" s="899"/>
      <c r="F918" s="901"/>
      <c r="G918" s="901"/>
      <c r="H918" s="901"/>
      <c r="I918" s="901"/>
      <c r="J918" s="901"/>
      <c r="K918" s="901"/>
      <c r="L918" s="899"/>
      <c r="M918" s="899"/>
      <c r="N918" s="899"/>
      <c r="O918" s="899"/>
      <c r="P918" s="899"/>
      <c r="Q918" s="899"/>
      <c r="R918" s="899"/>
      <c r="S918" s="899"/>
      <c r="T918" s="899"/>
      <c r="U918" s="899"/>
      <c r="V918" s="899"/>
      <c r="W918" s="899"/>
      <c r="X918" s="899"/>
      <c r="Y918" s="899"/>
    </row>
    <row r="919" ht="18.0" customHeight="1">
      <c r="A919" s="899"/>
      <c r="B919" s="900"/>
      <c r="C919" s="899"/>
      <c r="D919" s="899"/>
      <c r="E919" s="899"/>
      <c r="F919" s="901"/>
      <c r="G919" s="901"/>
      <c r="H919" s="901"/>
      <c r="I919" s="901"/>
      <c r="J919" s="901"/>
      <c r="K919" s="901"/>
      <c r="L919" s="899"/>
      <c r="M919" s="899"/>
      <c r="N919" s="899"/>
      <c r="O919" s="899"/>
      <c r="P919" s="899"/>
      <c r="Q919" s="899"/>
      <c r="R919" s="899"/>
      <c r="S919" s="899"/>
      <c r="T919" s="899"/>
      <c r="U919" s="899"/>
      <c r="V919" s="899"/>
      <c r="W919" s="899"/>
      <c r="X919" s="899"/>
      <c r="Y919" s="899"/>
    </row>
    <row r="920" ht="18.0" customHeight="1">
      <c r="A920" s="899"/>
      <c r="B920" s="900"/>
      <c r="C920" s="899"/>
      <c r="D920" s="899"/>
      <c r="E920" s="899"/>
      <c r="F920" s="901"/>
      <c r="G920" s="901"/>
      <c r="H920" s="901"/>
      <c r="I920" s="901"/>
      <c r="J920" s="901"/>
      <c r="K920" s="901"/>
      <c r="L920" s="899"/>
      <c r="M920" s="899"/>
      <c r="N920" s="899"/>
      <c r="O920" s="899"/>
      <c r="P920" s="899"/>
      <c r="Q920" s="899"/>
      <c r="R920" s="899"/>
      <c r="S920" s="899"/>
      <c r="T920" s="899"/>
      <c r="U920" s="899"/>
      <c r="V920" s="899"/>
      <c r="W920" s="899"/>
      <c r="X920" s="899"/>
      <c r="Y920" s="899"/>
    </row>
    <row r="921" ht="18.0" customHeight="1">
      <c r="A921" s="899"/>
      <c r="B921" s="900"/>
      <c r="C921" s="899"/>
      <c r="D921" s="899"/>
      <c r="E921" s="899"/>
      <c r="F921" s="901"/>
      <c r="G921" s="901"/>
      <c r="H921" s="901"/>
      <c r="I921" s="901"/>
      <c r="J921" s="901"/>
      <c r="K921" s="901"/>
      <c r="L921" s="899"/>
      <c r="M921" s="899"/>
      <c r="N921" s="899"/>
      <c r="O921" s="899"/>
      <c r="P921" s="899"/>
      <c r="Q921" s="899"/>
      <c r="R921" s="899"/>
      <c r="S921" s="899"/>
      <c r="T921" s="899"/>
      <c r="U921" s="899"/>
      <c r="V921" s="899"/>
      <c r="W921" s="899"/>
      <c r="X921" s="899"/>
      <c r="Y921" s="899"/>
    </row>
    <row r="922" ht="18.0" customHeight="1">
      <c r="A922" s="899"/>
      <c r="B922" s="900"/>
      <c r="C922" s="899"/>
      <c r="D922" s="899"/>
      <c r="E922" s="899"/>
      <c r="F922" s="901"/>
      <c r="G922" s="901"/>
      <c r="H922" s="901"/>
      <c r="I922" s="901"/>
      <c r="J922" s="901"/>
      <c r="K922" s="901"/>
      <c r="L922" s="899"/>
      <c r="M922" s="899"/>
      <c r="N922" s="899"/>
      <c r="O922" s="899"/>
      <c r="P922" s="899"/>
      <c r="Q922" s="899"/>
      <c r="R922" s="899"/>
      <c r="S922" s="899"/>
      <c r="T922" s="899"/>
      <c r="U922" s="899"/>
      <c r="V922" s="899"/>
      <c r="W922" s="899"/>
      <c r="X922" s="899"/>
      <c r="Y922" s="899"/>
    </row>
    <row r="923" ht="18.0" customHeight="1">
      <c r="A923" s="899"/>
      <c r="B923" s="900"/>
      <c r="C923" s="899"/>
      <c r="D923" s="899"/>
      <c r="E923" s="899"/>
      <c r="F923" s="901"/>
      <c r="G923" s="901"/>
      <c r="H923" s="901"/>
      <c r="I923" s="901"/>
      <c r="J923" s="901"/>
      <c r="K923" s="901"/>
      <c r="L923" s="899"/>
      <c r="M923" s="899"/>
      <c r="N923" s="899"/>
      <c r="O923" s="899"/>
      <c r="P923" s="899"/>
      <c r="Q923" s="899"/>
      <c r="R923" s="899"/>
      <c r="S923" s="899"/>
      <c r="T923" s="899"/>
      <c r="U923" s="899"/>
      <c r="V923" s="899"/>
      <c r="W923" s="899"/>
      <c r="X923" s="899"/>
      <c r="Y923" s="899"/>
    </row>
    <row r="924" ht="18.0" customHeight="1">
      <c r="A924" s="899"/>
      <c r="B924" s="900"/>
      <c r="C924" s="899"/>
      <c r="D924" s="899"/>
      <c r="E924" s="899"/>
      <c r="F924" s="901"/>
      <c r="G924" s="901"/>
      <c r="H924" s="901"/>
      <c r="I924" s="901"/>
      <c r="J924" s="901"/>
      <c r="K924" s="901"/>
      <c r="L924" s="899"/>
      <c r="M924" s="899"/>
      <c r="N924" s="899"/>
      <c r="O924" s="899"/>
      <c r="P924" s="899"/>
      <c r="Q924" s="899"/>
      <c r="R924" s="899"/>
      <c r="S924" s="899"/>
      <c r="T924" s="899"/>
      <c r="U924" s="899"/>
      <c r="V924" s="899"/>
      <c r="W924" s="899"/>
      <c r="X924" s="899"/>
      <c r="Y924" s="899"/>
    </row>
    <row r="925" ht="18.0" customHeight="1">
      <c r="A925" s="899"/>
      <c r="B925" s="900"/>
      <c r="C925" s="899"/>
      <c r="D925" s="899"/>
      <c r="E925" s="899"/>
      <c r="F925" s="901"/>
      <c r="G925" s="901"/>
      <c r="H925" s="901"/>
      <c r="I925" s="901"/>
      <c r="J925" s="901"/>
      <c r="K925" s="901"/>
      <c r="L925" s="899"/>
      <c r="M925" s="899"/>
      <c r="N925" s="899"/>
      <c r="O925" s="899"/>
      <c r="P925" s="899"/>
      <c r="Q925" s="899"/>
      <c r="R925" s="899"/>
      <c r="S925" s="899"/>
      <c r="T925" s="899"/>
      <c r="U925" s="899"/>
      <c r="V925" s="899"/>
      <c r="W925" s="899"/>
      <c r="X925" s="899"/>
      <c r="Y925" s="899"/>
    </row>
    <row r="926" ht="18.0" customHeight="1">
      <c r="A926" s="899"/>
      <c r="B926" s="900"/>
      <c r="C926" s="899"/>
      <c r="D926" s="899"/>
      <c r="E926" s="899"/>
      <c r="F926" s="901"/>
      <c r="G926" s="901"/>
      <c r="H926" s="901"/>
      <c r="I926" s="901"/>
      <c r="J926" s="901"/>
      <c r="K926" s="901"/>
      <c r="L926" s="899"/>
      <c r="M926" s="899"/>
      <c r="N926" s="899"/>
      <c r="O926" s="899"/>
      <c r="P926" s="899"/>
      <c r="Q926" s="899"/>
      <c r="R926" s="899"/>
      <c r="S926" s="899"/>
      <c r="T926" s="899"/>
      <c r="U926" s="899"/>
      <c r="V926" s="899"/>
      <c r="W926" s="899"/>
      <c r="X926" s="899"/>
      <c r="Y926" s="899"/>
    </row>
    <row r="927" ht="18.0" customHeight="1">
      <c r="A927" s="899"/>
      <c r="B927" s="900"/>
      <c r="C927" s="899"/>
      <c r="D927" s="899"/>
      <c r="E927" s="899"/>
      <c r="F927" s="901"/>
      <c r="G927" s="901"/>
      <c r="H927" s="901"/>
      <c r="I927" s="901"/>
      <c r="J927" s="901"/>
      <c r="K927" s="901"/>
      <c r="L927" s="899"/>
      <c r="M927" s="899"/>
      <c r="N927" s="899"/>
      <c r="O927" s="899"/>
      <c r="P927" s="899"/>
      <c r="Q927" s="899"/>
      <c r="R927" s="899"/>
      <c r="S927" s="899"/>
      <c r="T927" s="899"/>
      <c r="U927" s="899"/>
      <c r="V927" s="899"/>
      <c r="W927" s="899"/>
      <c r="X927" s="899"/>
      <c r="Y927" s="899"/>
    </row>
    <row r="928" ht="18.0" customHeight="1">
      <c r="A928" s="899"/>
      <c r="B928" s="900"/>
      <c r="C928" s="899"/>
      <c r="D928" s="899"/>
      <c r="E928" s="899"/>
      <c r="F928" s="901"/>
      <c r="G928" s="901"/>
      <c r="H928" s="901"/>
      <c r="I928" s="901"/>
      <c r="J928" s="901"/>
      <c r="K928" s="901"/>
      <c r="L928" s="899"/>
      <c r="M928" s="899"/>
      <c r="N928" s="899"/>
      <c r="O928" s="899"/>
      <c r="P928" s="899"/>
      <c r="Q928" s="899"/>
      <c r="R928" s="899"/>
      <c r="S928" s="899"/>
      <c r="T928" s="899"/>
      <c r="U928" s="899"/>
      <c r="V928" s="899"/>
      <c r="W928" s="899"/>
      <c r="X928" s="899"/>
      <c r="Y928" s="899"/>
    </row>
    <row r="929" ht="18.0" customHeight="1">
      <c r="A929" s="899"/>
      <c r="B929" s="900"/>
      <c r="C929" s="899"/>
      <c r="D929" s="899"/>
      <c r="E929" s="899"/>
      <c r="F929" s="901"/>
      <c r="G929" s="901"/>
      <c r="H929" s="901"/>
      <c r="I929" s="901"/>
      <c r="J929" s="901"/>
      <c r="K929" s="901"/>
      <c r="L929" s="899"/>
      <c r="M929" s="899"/>
      <c r="N929" s="899"/>
      <c r="O929" s="899"/>
      <c r="P929" s="899"/>
      <c r="Q929" s="899"/>
      <c r="R929" s="899"/>
      <c r="S929" s="899"/>
      <c r="T929" s="899"/>
      <c r="U929" s="899"/>
      <c r="V929" s="899"/>
      <c r="W929" s="899"/>
      <c r="X929" s="899"/>
      <c r="Y929" s="899"/>
    </row>
    <row r="930" ht="18.0" customHeight="1">
      <c r="A930" s="899"/>
      <c r="B930" s="900"/>
      <c r="C930" s="899"/>
      <c r="D930" s="899"/>
      <c r="E930" s="899"/>
      <c r="F930" s="901"/>
      <c r="G930" s="901"/>
      <c r="H930" s="901"/>
      <c r="I930" s="901"/>
      <c r="J930" s="901"/>
      <c r="K930" s="901"/>
      <c r="L930" s="899"/>
      <c r="M930" s="899"/>
      <c r="N930" s="899"/>
      <c r="O930" s="899"/>
      <c r="P930" s="899"/>
      <c r="Q930" s="899"/>
      <c r="R930" s="899"/>
      <c r="S930" s="899"/>
      <c r="T930" s="899"/>
      <c r="U930" s="899"/>
      <c r="V930" s="899"/>
      <c r="W930" s="899"/>
      <c r="X930" s="899"/>
      <c r="Y930" s="899"/>
    </row>
    <row r="931" ht="18.0" customHeight="1">
      <c r="A931" s="899"/>
      <c r="B931" s="900"/>
      <c r="C931" s="899"/>
      <c r="D931" s="899"/>
      <c r="E931" s="899"/>
      <c r="F931" s="901"/>
      <c r="G931" s="901"/>
      <c r="H931" s="901"/>
      <c r="I931" s="901"/>
      <c r="J931" s="901"/>
      <c r="K931" s="901"/>
      <c r="L931" s="899"/>
      <c r="M931" s="899"/>
      <c r="N931" s="899"/>
      <c r="O931" s="899"/>
      <c r="P931" s="899"/>
      <c r="Q931" s="899"/>
      <c r="R931" s="899"/>
      <c r="S931" s="899"/>
      <c r="T931" s="899"/>
      <c r="U931" s="899"/>
      <c r="V931" s="899"/>
      <c r="W931" s="899"/>
      <c r="X931" s="899"/>
      <c r="Y931" s="899"/>
    </row>
    <row r="932" ht="18.0" customHeight="1">
      <c r="A932" s="899"/>
      <c r="B932" s="900"/>
      <c r="C932" s="899"/>
      <c r="D932" s="899"/>
      <c r="E932" s="899"/>
      <c r="F932" s="901"/>
      <c r="G932" s="901"/>
      <c r="H932" s="901"/>
      <c r="I932" s="901"/>
      <c r="J932" s="901"/>
      <c r="K932" s="901"/>
      <c r="L932" s="899"/>
      <c r="M932" s="899"/>
      <c r="N932" s="899"/>
      <c r="O932" s="899"/>
      <c r="P932" s="899"/>
      <c r="Q932" s="899"/>
      <c r="R932" s="899"/>
      <c r="S932" s="899"/>
      <c r="T932" s="899"/>
      <c r="U932" s="899"/>
      <c r="V932" s="899"/>
      <c r="W932" s="899"/>
      <c r="X932" s="899"/>
      <c r="Y932" s="899"/>
    </row>
    <row r="933" ht="18.0" customHeight="1">
      <c r="A933" s="899"/>
      <c r="B933" s="900"/>
      <c r="C933" s="899"/>
      <c r="D933" s="899"/>
      <c r="E933" s="899"/>
      <c r="F933" s="901"/>
      <c r="G933" s="901"/>
      <c r="H933" s="901"/>
      <c r="I933" s="901"/>
      <c r="J933" s="901"/>
      <c r="K933" s="901"/>
      <c r="L933" s="899"/>
      <c r="M933" s="899"/>
      <c r="N933" s="899"/>
      <c r="O933" s="899"/>
      <c r="P933" s="899"/>
      <c r="Q933" s="899"/>
      <c r="R933" s="899"/>
      <c r="S933" s="899"/>
      <c r="T933" s="899"/>
      <c r="U933" s="899"/>
      <c r="V933" s="899"/>
      <c r="W933" s="899"/>
      <c r="X933" s="899"/>
      <c r="Y933" s="899"/>
    </row>
    <row r="934" ht="18.0" customHeight="1">
      <c r="A934" s="899"/>
      <c r="B934" s="900"/>
      <c r="C934" s="899"/>
      <c r="D934" s="899"/>
      <c r="E934" s="899"/>
      <c r="F934" s="901"/>
      <c r="G934" s="901"/>
      <c r="H934" s="901"/>
      <c r="I934" s="901"/>
      <c r="J934" s="901"/>
      <c r="K934" s="901"/>
      <c r="L934" s="899"/>
      <c r="M934" s="899"/>
      <c r="N934" s="899"/>
      <c r="O934" s="899"/>
      <c r="P934" s="899"/>
      <c r="Q934" s="899"/>
      <c r="R934" s="899"/>
      <c r="S934" s="899"/>
      <c r="T934" s="899"/>
      <c r="U934" s="899"/>
      <c r="V934" s="899"/>
      <c r="W934" s="899"/>
      <c r="X934" s="899"/>
      <c r="Y934" s="899"/>
    </row>
    <row r="935" ht="18.0" customHeight="1">
      <c r="A935" s="899"/>
      <c r="B935" s="900"/>
      <c r="C935" s="899"/>
      <c r="D935" s="899"/>
      <c r="E935" s="899"/>
      <c r="F935" s="901"/>
      <c r="G935" s="901"/>
      <c r="H935" s="901"/>
      <c r="I935" s="901"/>
      <c r="J935" s="901"/>
      <c r="K935" s="901"/>
      <c r="L935" s="899"/>
      <c r="M935" s="899"/>
      <c r="N935" s="899"/>
      <c r="O935" s="899"/>
      <c r="P935" s="899"/>
      <c r="Q935" s="899"/>
      <c r="R935" s="899"/>
      <c r="S935" s="899"/>
      <c r="T935" s="899"/>
      <c r="U935" s="899"/>
      <c r="V935" s="899"/>
      <c r="W935" s="899"/>
      <c r="X935" s="899"/>
      <c r="Y935" s="899"/>
    </row>
    <row r="936" ht="18.0" customHeight="1">
      <c r="A936" s="899"/>
      <c r="B936" s="900"/>
      <c r="C936" s="899"/>
      <c r="D936" s="899"/>
      <c r="E936" s="899"/>
      <c r="F936" s="901"/>
      <c r="G936" s="901"/>
      <c r="H936" s="901"/>
      <c r="I936" s="901"/>
      <c r="J936" s="901"/>
      <c r="K936" s="901"/>
      <c r="L936" s="899"/>
      <c r="M936" s="899"/>
      <c r="N936" s="899"/>
      <c r="O936" s="899"/>
      <c r="P936" s="899"/>
      <c r="Q936" s="899"/>
      <c r="R936" s="899"/>
      <c r="S936" s="899"/>
      <c r="T936" s="899"/>
      <c r="U936" s="899"/>
      <c r="V936" s="899"/>
      <c r="W936" s="899"/>
      <c r="X936" s="899"/>
      <c r="Y936" s="899"/>
    </row>
    <row r="937" ht="18.0" customHeight="1">
      <c r="A937" s="899"/>
      <c r="B937" s="900"/>
      <c r="C937" s="899"/>
      <c r="D937" s="899"/>
      <c r="E937" s="899"/>
      <c r="F937" s="901"/>
      <c r="G937" s="901"/>
      <c r="H937" s="901"/>
      <c r="I937" s="901"/>
      <c r="J937" s="901"/>
      <c r="K937" s="901"/>
      <c r="L937" s="899"/>
      <c r="M937" s="899"/>
      <c r="N937" s="899"/>
      <c r="O937" s="899"/>
      <c r="P937" s="899"/>
      <c r="Q937" s="899"/>
      <c r="R937" s="899"/>
      <c r="S937" s="899"/>
      <c r="T937" s="899"/>
      <c r="U937" s="899"/>
      <c r="V937" s="899"/>
      <c r="W937" s="899"/>
      <c r="X937" s="899"/>
      <c r="Y937" s="899"/>
    </row>
    <row r="938" ht="18.0" customHeight="1">
      <c r="A938" s="899"/>
      <c r="B938" s="900"/>
      <c r="C938" s="899"/>
      <c r="D938" s="899"/>
      <c r="E938" s="899"/>
      <c r="F938" s="901"/>
      <c r="G938" s="901"/>
      <c r="H938" s="901"/>
      <c r="I938" s="901"/>
      <c r="J938" s="901"/>
      <c r="K938" s="901"/>
      <c r="L938" s="899"/>
      <c r="M938" s="899"/>
      <c r="N938" s="899"/>
      <c r="O938" s="899"/>
      <c r="P938" s="899"/>
      <c r="Q938" s="899"/>
      <c r="R938" s="899"/>
      <c r="S938" s="899"/>
      <c r="T938" s="899"/>
      <c r="U938" s="899"/>
      <c r="V938" s="899"/>
      <c r="W938" s="899"/>
      <c r="X938" s="899"/>
      <c r="Y938" s="899"/>
    </row>
    <row r="939" ht="18.0" customHeight="1">
      <c r="A939" s="899"/>
      <c r="B939" s="900"/>
      <c r="C939" s="899"/>
      <c r="D939" s="899"/>
      <c r="E939" s="899"/>
      <c r="F939" s="901"/>
      <c r="G939" s="901"/>
      <c r="H939" s="901"/>
      <c r="I939" s="901"/>
      <c r="J939" s="901"/>
      <c r="K939" s="901"/>
      <c r="L939" s="899"/>
      <c r="M939" s="899"/>
      <c r="N939" s="899"/>
      <c r="O939" s="899"/>
      <c r="P939" s="899"/>
      <c r="Q939" s="899"/>
      <c r="R939" s="899"/>
      <c r="S939" s="899"/>
      <c r="T939" s="899"/>
      <c r="U939" s="899"/>
      <c r="V939" s="899"/>
      <c r="W939" s="899"/>
      <c r="X939" s="899"/>
      <c r="Y939" s="899"/>
    </row>
    <row r="940" ht="18.0" customHeight="1">
      <c r="A940" s="899"/>
      <c r="B940" s="900"/>
      <c r="C940" s="899"/>
      <c r="D940" s="899"/>
      <c r="E940" s="899"/>
      <c r="F940" s="901"/>
      <c r="G940" s="901"/>
      <c r="H940" s="901"/>
      <c r="I940" s="901"/>
      <c r="J940" s="901"/>
      <c r="K940" s="901"/>
      <c r="L940" s="899"/>
      <c r="M940" s="899"/>
      <c r="N940" s="899"/>
      <c r="O940" s="899"/>
      <c r="P940" s="899"/>
      <c r="Q940" s="899"/>
      <c r="R940" s="899"/>
      <c r="S940" s="899"/>
      <c r="T940" s="899"/>
      <c r="U940" s="899"/>
      <c r="V940" s="899"/>
      <c r="W940" s="899"/>
      <c r="X940" s="899"/>
      <c r="Y940" s="899"/>
    </row>
    <row r="941" ht="18.0" customHeight="1">
      <c r="A941" s="899"/>
      <c r="B941" s="900"/>
      <c r="C941" s="899"/>
      <c r="D941" s="899"/>
      <c r="E941" s="899"/>
      <c r="F941" s="901"/>
      <c r="G941" s="901"/>
      <c r="H941" s="901"/>
      <c r="I941" s="901"/>
      <c r="J941" s="901"/>
      <c r="K941" s="901"/>
      <c r="L941" s="899"/>
      <c r="M941" s="899"/>
      <c r="N941" s="899"/>
      <c r="O941" s="899"/>
      <c r="P941" s="899"/>
      <c r="Q941" s="899"/>
      <c r="R941" s="899"/>
      <c r="S941" s="899"/>
      <c r="T941" s="899"/>
      <c r="U941" s="899"/>
      <c r="V941" s="899"/>
      <c r="W941" s="899"/>
      <c r="X941" s="899"/>
      <c r="Y941" s="899"/>
    </row>
    <row r="942" ht="18.0" customHeight="1">
      <c r="A942" s="899"/>
      <c r="B942" s="900"/>
      <c r="C942" s="899"/>
      <c r="D942" s="899"/>
      <c r="E942" s="899"/>
      <c r="F942" s="901"/>
      <c r="G942" s="901"/>
      <c r="H942" s="901"/>
      <c r="I942" s="901"/>
      <c r="J942" s="901"/>
      <c r="K942" s="901"/>
      <c r="L942" s="899"/>
      <c r="M942" s="899"/>
      <c r="N942" s="899"/>
      <c r="O942" s="899"/>
      <c r="P942" s="899"/>
      <c r="Q942" s="899"/>
      <c r="R942" s="899"/>
      <c r="S942" s="899"/>
      <c r="T942" s="899"/>
      <c r="U942" s="899"/>
      <c r="V942" s="899"/>
      <c r="W942" s="899"/>
      <c r="X942" s="899"/>
      <c r="Y942" s="899"/>
    </row>
    <row r="943" ht="18.0" customHeight="1">
      <c r="A943" s="899"/>
      <c r="B943" s="900"/>
      <c r="C943" s="899"/>
      <c r="D943" s="899"/>
      <c r="E943" s="899"/>
      <c r="F943" s="901"/>
      <c r="G943" s="901"/>
      <c r="H943" s="901"/>
      <c r="I943" s="901"/>
      <c r="J943" s="901"/>
      <c r="K943" s="901"/>
      <c r="L943" s="899"/>
      <c r="M943" s="899"/>
      <c r="N943" s="899"/>
      <c r="O943" s="899"/>
      <c r="P943" s="899"/>
      <c r="Q943" s="899"/>
      <c r="R943" s="899"/>
      <c r="S943" s="899"/>
      <c r="T943" s="899"/>
      <c r="U943" s="899"/>
      <c r="V943" s="899"/>
      <c r="W943" s="899"/>
      <c r="X943" s="899"/>
      <c r="Y943" s="899"/>
    </row>
    <row r="944" ht="18.0" customHeight="1">
      <c r="A944" s="899"/>
      <c r="B944" s="900"/>
      <c r="C944" s="899"/>
      <c r="D944" s="899"/>
      <c r="E944" s="899"/>
      <c r="F944" s="901"/>
      <c r="G944" s="901"/>
      <c r="H944" s="901"/>
      <c r="I944" s="901"/>
      <c r="J944" s="901"/>
      <c r="K944" s="901"/>
      <c r="L944" s="899"/>
      <c r="M944" s="899"/>
      <c r="N944" s="899"/>
      <c r="O944" s="899"/>
      <c r="P944" s="899"/>
      <c r="Q944" s="899"/>
      <c r="R944" s="899"/>
      <c r="S944" s="899"/>
      <c r="T944" s="899"/>
      <c r="U944" s="899"/>
      <c r="V944" s="899"/>
      <c r="W944" s="899"/>
      <c r="X944" s="899"/>
      <c r="Y944" s="899"/>
    </row>
    <row r="945" ht="18.0" customHeight="1">
      <c r="A945" s="899"/>
      <c r="B945" s="900"/>
      <c r="C945" s="899"/>
      <c r="D945" s="899"/>
      <c r="E945" s="899"/>
      <c r="F945" s="901"/>
      <c r="G945" s="901"/>
      <c r="H945" s="901"/>
      <c r="I945" s="901"/>
      <c r="J945" s="901"/>
      <c r="K945" s="901"/>
      <c r="L945" s="899"/>
      <c r="M945" s="899"/>
      <c r="N945" s="899"/>
      <c r="O945" s="899"/>
      <c r="P945" s="899"/>
      <c r="Q945" s="899"/>
      <c r="R945" s="899"/>
      <c r="S945" s="899"/>
      <c r="T945" s="899"/>
      <c r="U945" s="899"/>
      <c r="V945" s="899"/>
      <c r="W945" s="899"/>
      <c r="X945" s="899"/>
      <c r="Y945" s="899"/>
    </row>
    <row r="946" ht="18.0" customHeight="1">
      <c r="A946" s="899"/>
      <c r="B946" s="900"/>
      <c r="C946" s="899"/>
      <c r="D946" s="899"/>
      <c r="E946" s="899"/>
      <c r="F946" s="901"/>
      <c r="G946" s="901"/>
      <c r="H946" s="901"/>
      <c r="I946" s="901"/>
      <c r="J946" s="901"/>
      <c r="K946" s="901"/>
      <c r="L946" s="899"/>
      <c r="M946" s="899"/>
      <c r="N946" s="899"/>
      <c r="O946" s="899"/>
      <c r="P946" s="899"/>
      <c r="Q946" s="899"/>
      <c r="R946" s="899"/>
      <c r="S946" s="899"/>
      <c r="T946" s="899"/>
      <c r="U946" s="899"/>
      <c r="V946" s="899"/>
      <c r="W946" s="899"/>
      <c r="X946" s="899"/>
      <c r="Y946" s="899"/>
    </row>
    <row r="947" ht="18.0" customHeight="1">
      <c r="A947" s="899"/>
      <c r="B947" s="900"/>
      <c r="C947" s="899"/>
      <c r="D947" s="899"/>
      <c r="E947" s="899"/>
      <c r="F947" s="901"/>
      <c r="G947" s="901"/>
      <c r="H947" s="901"/>
      <c r="I947" s="901"/>
      <c r="J947" s="901"/>
      <c r="K947" s="901"/>
      <c r="L947" s="899"/>
      <c r="M947" s="899"/>
      <c r="N947" s="899"/>
      <c r="O947" s="899"/>
      <c r="P947" s="899"/>
      <c r="Q947" s="899"/>
      <c r="R947" s="899"/>
      <c r="S947" s="899"/>
      <c r="T947" s="899"/>
      <c r="U947" s="899"/>
      <c r="V947" s="899"/>
      <c r="W947" s="899"/>
      <c r="X947" s="899"/>
      <c r="Y947" s="899"/>
    </row>
    <row r="948" ht="18.0" customHeight="1">
      <c r="A948" s="899"/>
      <c r="B948" s="900"/>
      <c r="C948" s="899"/>
      <c r="D948" s="899"/>
      <c r="E948" s="899"/>
      <c r="F948" s="901"/>
      <c r="G948" s="901"/>
      <c r="H948" s="901"/>
      <c r="I948" s="901"/>
      <c r="J948" s="901"/>
      <c r="K948" s="901"/>
      <c r="L948" s="899"/>
      <c r="M948" s="899"/>
      <c r="N948" s="899"/>
      <c r="O948" s="899"/>
      <c r="P948" s="899"/>
      <c r="Q948" s="899"/>
      <c r="R948" s="899"/>
      <c r="S948" s="899"/>
      <c r="T948" s="899"/>
      <c r="U948" s="899"/>
      <c r="V948" s="899"/>
      <c r="W948" s="899"/>
      <c r="X948" s="899"/>
      <c r="Y948" s="899"/>
    </row>
    <row r="949" ht="18.0" customHeight="1">
      <c r="A949" s="899"/>
      <c r="B949" s="900"/>
      <c r="C949" s="899"/>
      <c r="D949" s="899"/>
      <c r="E949" s="899"/>
      <c r="F949" s="901"/>
      <c r="G949" s="901"/>
      <c r="H949" s="901"/>
      <c r="I949" s="901"/>
      <c r="J949" s="901"/>
      <c r="K949" s="901"/>
      <c r="L949" s="899"/>
      <c r="M949" s="899"/>
      <c r="N949" s="899"/>
      <c r="O949" s="899"/>
      <c r="P949" s="899"/>
      <c r="Q949" s="899"/>
      <c r="R949" s="899"/>
      <c r="S949" s="899"/>
      <c r="T949" s="899"/>
      <c r="U949" s="899"/>
      <c r="V949" s="899"/>
      <c r="W949" s="899"/>
      <c r="X949" s="899"/>
      <c r="Y949" s="899"/>
    </row>
    <row r="950" ht="18.0" customHeight="1">
      <c r="A950" s="899"/>
      <c r="B950" s="900"/>
      <c r="C950" s="899"/>
      <c r="D950" s="899"/>
      <c r="E950" s="899"/>
      <c r="F950" s="901"/>
      <c r="G950" s="901"/>
      <c r="H950" s="901"/>
      <c r="I950" s="901"/>
      <c r="J950" s="901"/>
      <c r="K950" s="901"/>
      <c r="L950" s="899"/>
      <c r="M950" s="899"/>
      <c r="N950" s="899"/>
      <c r="O950" s="899"/>
      <c r="P950" s="899"/>
      <c r="Q950" s="899"/>
      <c r="R950" s="899"/>
      <c r="S950" s="899"/>
      <c r="T950" s="899"/>
      <c r="U950" s="899"/>
      <c r="V950" s="899"/>
      <c r="W950" s="899"/>
      <c r="X950" s="899"/>
      <c r="Y950" s="899"/>
    </row>
    <row r="951" ht="18.0" customHeight="1">
      <c r="A951" s="899"/>
      <c r="B951" s="900"/>
      <c r="C951" s="899"/>
      <c r="D951" s="899"/>
      <c r="E951" s="899"/>
      <c r="F951" s="901"/>
      <c r="G951" s="901"/>
      <c r="H951" s="901"/>
      <c r="I951" s="901"/>
      <c r="J951" s="901"/>
      <c r="K951" s="901"/>
      <c r="L951" s="899"/>
      <c r="M951" s="899"/>
      <c r="N951" s="899"/>
      <c r="O951" s="899"/>
      <c r="P951" s="899"/>
      <c r="Q951" s="899"/>
      <c r="R951" s="899"/>
      <c r="S951" s="899"/>
      <c r="T951" s="899"/>
      <c r="U951" s="899"/>
      <c r="V951" s="899"/>
      <c r="W951" s="899"/>
      <c r="X951" s="899"/>
      <c r="Y951" s="899"/>
    </row>
    <row r="952" ht="18.0" customHeight="1">
      <c r="A952" s="899"/>
      <c r="B952" s="900"/>
      <c r="C952" s="899"/>
      <c r="D952" s="899"/>
      <c r="E952" s="899"/>
      <c r="F952" s="901"/>
      <c r="G952" s="901"/>
      <c r="H952" s="901"/>
      <c r="I952" s="901"/>
      <c r="J952" s="901"/>
      <c r="K952" s="901"/>
      <c r="L952" s="899"/>
      <c r="M952" s="899"/>
      <c r="N952" s="899"/>
      <c r="O952" s="899"/>
      <c r="P952" s="899"/>
      <c r="Q952" s="899"/>
      <c r="R952" s="899"/>
      <c r="S952" s="899"/>
      <c r="T952" s="899"/>
      <c r="U952" s="899"/>
      <c r="V952" s="899"/>
      <c r="W952" s="899"/>
      <c r="X952" s="899"/>
      <c r="Y952" s="899"/>
    </row>
    <row r="953" ht="18.0" customHeight="1">
      <c r="A953" s="899"/>
      <c r="B953" s="900"/>
      <c r="C953" s="899"/>
      <c r="D953" s="899"/>
      <c r="E953" s="899"/>
      <c r="F953" s="901"/>
      <c r="G953" s="901"/>
      <c r="H953" s="901"/>
      <c r="I953" s="901"/>
      <c r="J953" s="901"/>
      <c r="K953" s="901"/>
      <c r="L953" s="899"/>
      <c r="M953" s="899"/>
      <c r="N953" s="899"/>
      <c r="O953" s="899"/>
      <c r="P953" s="899"/>
      <c r="Q953" s="899"/>
      <c r="R953" s="899"/>
      <c r="S953" s="899"/>
      <c r="T953" s="899"/>
      <c r="U953" s="899"/>
      <c r="V953" s="899"/>
      <c r="W953" s="899"/>
      <c r="X953" s="899"/>
      <c r="Y953" s="899"/>
    </row>
    <row r="954" ht="18.0" customHeight="1">
      <c r="A954" s="899"/>
      <c r="B954" s="900"/>
      <c r="C954" s="899"/>
      <c r="D954" s="899"/>
      <c r="E954" s="899"/>
      <c r="F954" s="901"/>
      <c r="G954" s="901"/>
      <c r="H954" s="901"/>
      <c r="I954" s="901"/>
      <c r="J954" s="901"/>
      <c r="K954" s="901"/>
      <c r="L954" s="899"/>
      <c r="M954" s="899"/>
      <c r="N954" s="899"/>
      <c r="O954" s="899"/>
      <c r="P954" s="899"/>
      <c r="Q954" s="899"/>
      <c r="R954" s="899"/>
      <c r="S954" s="899"/>
      <c r="T954" s="899"/>
      <c r="U954" s="899"/>
      <c r="V954" s="899"/>
      <c r="W954" s="899"/>
      <c r="X954" s="899"/>
      <c r="Y954" s="899"/>
    </row>
    <row r="955" ht="18.0" customHeight="1">
      <c r="A955" s="899"/>
      <c r="B955" s="900"/>
      <c r="C955" s="899"/>
      <c r="D955" s="899"/>
      <c r="E955" s="899"/>
      <c r="F955" s="901"/>
      <c r="G955" s="901"/>
      <c r="H955" s="901"/>
      <c r="I955" s="901"/>
      <c r="J955" s="901"/>
      <c r="K955" s="901"/>
      <c r="L955" s="899"/>
      <c r="M955" s="899"/>
      <c r="N955" s="899"/>
      <c r="O955" s="899"/>
      <c r="P955" s="899"/>
      <c r="Q955" s="899"/>
      <c r="R955" s="899"/>
      <c r="S955" s="899"/>
      <c r="T955" s="899"/>
      <c r="U955" s="899"/>
      <c r="V955" s="899"/>
      <c r="W955" s="899"/>
      <c r="X955" s="899"/>
      <c r="Y955" s="899"/>
    </row>
    <row r="956" ht="18.0" customHeight="1">
      <c r="A956" s="899"/>
      <c r="B956" s="900"/>
      <c r="C956" s="899"/>
      <c r="D956" s="899"/>
      <c r="E956" s="899"/>
      <c r="F956" s="901"/>
      <c r="G956" s="901"/>
      <c r="H956" s="901"/>
      <c r="I956" s="901"/>
      <c r="J956" s="901"/>
      <c r="K956" s="901"/>
      <c r="L956" s="899"/>
      <c r="M956" s="899"/>
      <c r="N956" s="899"/>
      <c r="O956" s="899"/>
      <c r="P956" s="899"/>
      <c r="Q956" s="899"/>
      <c r="R956" s="899"/>
      <c r="S956" s="899"/>
      <c r="T956" s="899"/>
      <c r="U956" s="899"/>
      <c r="V956" s="899"/>
      <c r="W956" s="899"/>
      <c r="X956" s="899"/>
      <c r="Y956" s="899"/>
    </row>
    <row r="957" ht="18.0" customHeight="1">
      <c r="A957" s="899"/>
      <c r="B957" s="900"/>
      <c r="C957" s="899"/>
      <c r="D957" s="899"/>
      <c r="E957" s="899"/>
      <c r="F957" s="901"/>
      <c r="G957" s="901"/>
      <c r="H957" s="901"/>
      <c r="I957" s="901"/>
      <c r="J957" s="901"/>
      <c r="K957" s="901"/>
      <c r="L957" s="899"/>
      <c r="M957" s="899"/>
      <c r="N957" s="899"/>
      <c r="O957" s="899"/>
      <c r="P957" s="899"/>
      <c r="Q957" s="899"/>
      <c r="R957" s="899"/>
      <c r="S957" s="899"/>
      <c r="T957" s="899"/>
      <c r="U957" s="899"/>
      <c r="V957" s="899"/>
      <c r="W957" s="899"/>
      <c r="X957" s="899"/>
      <c r="Y957" s="899"/>
    </row>
    <row r="958" ht="18.0" customHeight="1">
      <c r="A958" s="899"/>
      <c r="B958" s="900"/>
      <c r="C958" s="899"/>
      <c r="D958" s="899"/>
      <c r="E958" s="899"/>
      <c r="F958" s="901"/>
      <c r="G958" s="901"/>
      <c r="H958" s="901"/>
      <c r="I958" s="901"/>
      <c r="J958" s="901"/>
      <c r="K958" s="901"/>
      <c r="L958" s="899"/>
      <c r="M958" s="899"/>
      <c r="N958" s="899"/>
      <c r="O958" s="899"/>
      <c r="P958" s="899"/>
      <c r="Q958" s="899"/>
      <c r="R958" s="899"/>
      <c r="S958" s="899"/>
      <c r="T958" s="899"/>
      <c r="U958" s="899"/>
      <c r="V958" s="899"/>
      <c r="W958" s="899"/>
      <c r="X958" s="899"/>
      <c r="Y958" s="899"/>
    </row>
    <row r="959" ht="18.0" customHeight="1">
      <c r="A959" s="899"/>
      <c r="B959" s="900"/>
      <c r="C959" s="899"/>
      <c r="D959" s="899"/>
      <c r="E959" s="899"/>
      <c r="F959" s="901"/>
      <c r="G959" s="901"/>
      <c r="H959" s="901"/>
      <c r="I959" s="901"/>
      <c r="J959" s="901"/>
      <c r="K959" s="901"/>
      <c r="L959" s="899"/>
      <c r="M959" s="899"/>
      <c r="N959" s="899"/>
      <c r="O959" s="899"/>
      <c r="P959" s="899"/>
      <c r="Q959" s="899"/>
      <c r="R959" s="899"/>
      <c r="S959" s="899"/>
      <c r="T959" s="899"/>
      <c r="U959" s="899"/>
      <c r="V959" s="899"/>
      <c r="W959" s="899"/>
      <c r="X959" s="899"/>
      <c r="Y959" s="899"/>
    </row>
    <row r="960" ht="18.0" customHeight="1">
      <c r="A960" s="899"/>
      <c r="B960" s="900"/>
      <c r="C960" s="899"/>
      <c r="D960" s="899"/>
      <c r="E960" s="899"/>
      <c r="F960" s="901"/>
      <c r="G960" s="901"/>
      <c r="H960" s="901"/>
      <c r="I960" s="901"/>
      <c r="J960" s="901"/>
      <c r="K960" s="901"/>
      <c r="L960" s="899"/>
      <c r="M960" s="899"/>
      <c r="N960" s="899"/>
      <c r="O960" s="899"/>
      <c r="P960" s="899"/>
      <c r="Q960" s="899"/>
      <c r="R960" s="899"/>
      <c r="S960" s="899"/>
      <c r="T960" s="899"/>
      <c r="U960" s="899"/>
      <c r="V960" s="899"/>
      <c r="W960" s="899"/>
      <c r="X960" s="899"/>
      <c r="Y960" s="899"/>
    </row>
    <row r="961" ht="18.0" customHeight="1">
      <c r="A961" s="899"/>
      <c r="B961" s="900"/>
      <c r="C961" s="899"/>
      <c r="D961" s="899"/>
      <c r="E961" s="899"/>
      <c r="F961" s="901"/>
      <c r="G961" s="901"/>
      <c r="H961" s="901"/>
      <c r="I961" s="901"/>
      <c r="J961" s="901"/>
      <c r="K961" s="901"/>
      <c r="L961" s="899"/>
      <c r="M961" s="899"/>
      <c r="N961" s="899"/>
      <c r="O961" s="899"/>
      <c r="P961" s="899"/>
      <c r="Q961" s="899"/>
      <c r="R961" s="899"/>
      <c r="S961" s="899"/>
      <c r="T961" s="899"/>
      <c r="U961" s="899"/>
      <c r="V961" s="899"/>
      <c r="W961" s="899"/>
      <c r="X961" s="899"/>
      <c r="Y961" s="899"/>
    </row>
    <row r="962" ht="18.0" customHeight="1">
      <c r="A962" s="899"/>
      <c r="B962" s="900"/>
      <c r="C962" s="899"/>
      <c r="D962" s="899"/>
      <c r="E962" s="899"/>
      <c r="F962" s="901"/>
      <c r="G962" s="901"/>
      <c r="H962" s="901"/>
      <c r="I962" s="901"/>
      <c r="J962" s="901"/>
      <c r="K962" s="901"/>
      <c r="L962" s="899"/>
      <c r="M962" s="899"/>
      <c r="N962" s="899"/>
      <c r="O962" s="899"/>
      <c r="P962" s="899"/>
      <c r="Q962" s="899"/>
      <c r="R962" s="899"/>
      <c r="S962" s="899"/>
      <c r="T962" s="899"/>
      <c r="U962" s="899"/>
      <c r="V962" s="899"/>
      <c r="W962" s="899"/>
      <c r="X962" s="899"/>
      <c r="Y962" s="899"/>
    </row>
    <row r="963" ht="18.0" customHeight="1">
      <c r="A963" s="899"/>
      <c r="B963" s="900"/>
      <c r="C963" s="899"/>
      <c r="D963" s="899"/>
      <c r="E963" s="899"/>
      <c r="F963" s="901"/>
      <c r="G963" s="901"/>
      <c r="H963" s="901"/>
      <c r="I963" s="901"/>
      <c r="J963" s="901"/>
      <c r="K963" s="901"/>
      <c r="L963" s="899"/>
      <c r="M963" s="899"/>
      <c r="N963" s="899"/>
      <c r="O963" s="899"/>
      <c r="P963" s="899"/>
      <c r="Q963" s="899"/>
      <c r="R963" s="899"/>
      <c r="S963" s="899"/>
      <c r="T963" s="899"/>
      <c r="U963" s="899"/>
      <c r="V963" s="899"/>
      <c r="W963" s="899"/>
      <c r="X963" s="899"/>
      <c r="Y963" s="899"/>
    </row>
    <row r="964" ht="18.0" customHeight="1">
      <c r="A964" s="899"/>
      <c r="B964" s="900"/>
      <c r="C964" s="899"/>
      <c r="D964" s="899"/>
      <c r="E964" s="899"/>
      <c r="F964" s="901"/>
      <c r="G964" s="901"/>
      <c r="H964" s="901"/>
      <c r="I964" s="901"/>
      <c r="J964" s="901"/>
      <c r="K964" s="901"/>
      <c r="L964" s="899"/>
      <c r="M964" s="899"/>
      <c r="N964" s="899"/>
      <c r="O964" s="899"/>
      <c r="P964" s="899"/>
      <c r="Q964" s="899"/>
      <c r="R964" s="899"/>
      <c r="S964" s="899"/>
      <c r="T964" s="899"/>
      <c r="U964" s="899"/>
      <c r="V964" s="899"/>
      <c r="W964" s="899"/>
      <c r="X964" s="899"/>
      <c r="Y964" s="899"/>
    </row>
    <row r="965" ht="18.0" customHeight="1">
      <c r="A965" s="899"/>
      <c r="B965" s="900"/>
      <c r="C965" s="899"/>
      <c r="D965" s="899"/>
      <c r="E965" s="899"/>
      <c r="F965" s="901"/>
      <c r="G965" s="901"/>
      <c r="H965" s="901"/>
      <c r="I965" s="901"/>
      <c r="J965" s="901"/>
      <c r="K965" s="901"/>
      <c r="L965" s="899"/>
      <c r="M965" s="899"/>
      <c r="N965" s="899"/>
      <c r="O965" s="899"/>
      <c r="P965" s="899"/>
      <c r="Q965" s="899"/>
      <c r="R965" s="899"/>
      <c r="S965" s="899"/>
      <c r="T965" s="899"/>
      <c r="U965" s="899"/>
      <c r="V965" s="899"/>
      <c r="W965" s="899"/>
      <c r="X965" s="899"/>
      <c r="Y965" s="899"/>
    </row>
    <row r="966" ht="18.0" customHeight="1">
      <c r="A966" s="899"/>
      <c r="B966" s="900"/>
      <c r="C966" s="899"/>
      <c r="D966" s="899"/>
      <c r="E966" s="899"/>
      <c r="F966" s="901"/>
      <c r="G966" s="901"/>
      <c r="H966" s="901"/>
      <c r="I966" s="901"/>
      <c r="J966" s="901"/>
      <c r="K966" s="901"/>
      <c r="L966" s="899"/>
      <c r="M966" s="899"/>
      <c r="N966" s="899"/>
      <c r="O966" s="899"/>
      <c r="P966" s="899"/>
      <c r="Q966" s="899"/>
      <c r="R966" s="899"/>
      <c r="S966" s="899"/>
      <c r="T966" s="899"/>
      <c r="U966" s="899"/>
      <c r="V966" s="899"/>
      <c r="W966" s="899"/>
      <c r="X966" s="899"/>
      <c r="Y966" s="899"/>
    </row>
    <row r="967" ht="18.0" customHeight="1">
      <c r="A967" s="899"/>
      <c r="B967" s="900"/>
      <c r="C967" s="899"/>
      <c r="D967" s="899"/>
      <c r="E967" s="899"/>
      <c r="F967" s="901"/>
      <c r="G967" s="901"/>
      <c r="H967" s="901"/>
      <c r="I967" s="901"/>
      <c r="J967" s="901"/>
      <c r="K967" s="901"/>
      <c r="L967" s="899"/>
      <c r="M967" s="899"/>
      <c r="N967" s="899"/>
      <c r="O967" s="899"/>
      <c r="P967" s="899"/>
      <c r="Q967" s="899"/>
      <c r="R967" s="899"/>
      <c r="S967" s="899"/>
      <c r="T967" s="899"/>
      <c r="U967" s="899"/>
      <c r="V967" s="899"/>
      <c r="W967" s="899"/>
      <c r="X967" s="899"/>
      <c r="Y967" s="899"/>
    </row>
    <row r="968" ht="18.0" customHeight="1">
      <c r="A968" s="899"/>
      <c r="B968" s="900"/>
      <c r="C968" s="899"/>
      <c r="D968" s="899"/>
      <c r="E968" s="899"/>
      <c r="F968" s="901"/>
      <c r="G968" s="901"/>
      <c r="H968" s="901"/>
      <c r="I968" s="901"/>
      <c r="J968" s="901"/>
      <c r="K968" s="901"/>
      <c r="L968" s="899"/>
      <c r="M968" s="899"/>
      <c r="N968" s="899"/>
      <c r="O968" s="899"/>
      <c r="P968" s="899"/>
      <c r="Q968" s="899"/>
      <c r="R968" s="899"/>
      <c r="S968" s="899"/>
      <c r="T968" s="899"/>
      <c r="U968" s="899"/>
      <c r="V968" s="899"/>
      <c r="W968" s="899"/>
      <c r="X968" s="899"/>
      <c r="Y968" s="899"/>
    </row>
    <row r="969" ht="18.0" customHeight="1">
      <c r="A969" s="899"/>
      <c r="B969" s="900"/>
      <c r="C969" s="899"/>
      <c r="D969" s="899"/>
      <c r="E969" s="899"/>
      <c r="F969" s="901"/>
      <c r="G969" s="901"/>
      <c r="H969" s="901"/>
      <c r="I969" s="901"/>
      <c r="J969" s="901"/>
      <c r="K969" s="901"/>
      <c r="L969" s="899"/>
      <c r="M969" s="899"/>
      <c r="N969" s="899"/>
      <c r="O969" s="899"/>
      <c r="P969" s="899"/>
      <c r="Q969" s="899"/>
      <c r="R969" s="899"/>
      <c r="S969" s="899"/>
      <c r="T969" s="899"/>
      <c r="U969" s="899"/>
      <c r="V969" s="899"/>
      <c r="W969" s="899"/>
      <c r="X969" s="899"/>
      <c r="Y969" s="899"/>
    </row>
    <row r="970" ht="18.0" customHeight="1">
      <c r="A970" s="899"/>
      <c r="B970" s="900"/>
      <c r="C970" s="899"/>
      <c r="D970" s="899"/>
      <c r="E970" s="899"/>
      <c r="F970" s="901"/>
      <c r="G970" s="901"/>
      <c r="H970" s="901"/>
      <c r="I970" s="901"/>
      <c r="J970" s="901"/>
      <c r="K970" s="901"/>
      <c r="L970" s="899"/>
      <c r="M970" s="899"/>
      <c r="N970" s="899"/>
      <c r="O970" s="899"/>
      <c r="P970" s="899"/>
      <c r="Q970" s="899"/>
      <c r="R970" s="899"/>
      <c r="S970" s="899"/>
      <c r="T970" s="899"/>
      <c r="U970" s="899"/>
      <c r="V970" s="899"/>
      <c r="W970" s="899"/>
      <c r="X970" s="899"/>
      <c r="Y970" s="899"/>
    </row>
    <row r="971" ht="18.0" customHeight="1">
      <c r="A971" s="899"/>
      <c r="B971" s="900"/>
      <c r="C971" s="899"/>
      <c r="D971" s="899"/>
      <c r="E971" s="899"/>
      <c r="F971" s="901"/>
      <c r="G971" s="901"/>
      <c r="H971" s="901"/>
      <c r="I971" s="901"/>
      <c r="J971" s="901"/>
      <c r="K971" s="901"/>
      <c r="L971" s="899"/>
      <c r="M971" s="899"/>
      <c r="N971" s="899"/>
      <c r="O971" s="899"/>
      <c r="P971" s="899"/>
      <c r="Q971" s="899"/>
      <c r="R971" s="899"/>
      <c r="S971" s="899"/>
      <c r="T971" s="899"/>
      <c r="U971" s="899"/>
      <c r="V971" s="899"/>
      <c r="W971" s="899"/>
      <c r="X971" s="899"/>
      <c r="Y971" s="899"/>
    </row>
    <row r="972" ht="18.0" customHeight="1">
      <c r="A972" s="899"/>
      <c r="B972" s="900"/>
      <c r="C972" s="899"/>
      <c r="D972" s="899"/>
      <c r="E972" s="899"/>
      <c r="F972" s="901"/>
      <c r="G972" s="901"/>
      <c r="H972" s="901"/>
      <c r="I972" s="901"/>
      <c r="J972" s="901"/>
      <c r="K972" s="901"/>
      <c r="L972" s="899"/>
      <c r="M972" s="899"/>
      <c r="N972" s="899"/>
      <c r="O972" s="899"/>
      <c r="P972" s="899"/>
      <c r="Q972" s="899"/>
      <c r="R972" s="899"/>
      <c r="S972" s="899"/>
      <c r="T972" s="899"/>
      <c r="U972" s="899"/>
      <c r="V972" s="899"/>
      <c r="W972" s="899"/>
      <c r="X972" s="899"/>
      <c r="Y972" s="899"/>
    </row>
    <row r="973" ht="18.0" customHeight="1">
      <c r="A973" s="899"/>
      <c r="B973" s="900"/>
      <c r="C973" s="899"/>
      <c r="D973" s="899"/>
      <c r="E973" s="899"/>
      <c r="F973" s="901"/>
      <c r="G973" s="901"/>
      <c r="H973" s="901"/>
      <c r="I973" s="901"/>
      <c r="J973" s="901"/>
      <c r="K973" s="901"/>
      <c r="L973" s="899"/>
      <c r="M973" s="899"/>
      <c r="N973" s="899"/>
      <c r="O973" s="899"/>
      <c r="P973" s="899"/>
      <c r="Q973" s="899"/>
      <c r="R973" s="899"/>
      <c r="S973" s="899"/>
      <c r="T973" s="899"/>
      <c r="U973" s="899"/>
      <c r="V973" s="899"/>
      <c r="W973" s="899"/>
      <c r="X973" s="899"/>
      <c r="Y973" s="899"/>
    </row>
    <row r="974" ht="18.0" customHeight="1">
      <c r="A974" s="899"/>
      <c r="B974" s="900"/>
      <c r="C974" s="899"/>
      <c r="D974" s="899"/>
      <c r="E974" s="899"/>
      <c r="F974" s="901"/>
      <c r="G974" s="901"/>
      <c r="H974" s="901"/>
      <c r="I974" s="901"/>
      <c r="J974" s="901"/>
      <c r="K974" s="901"/>
      <c r="L974" s="899"/>
      <c r="M974" s="899"/>
      <c r="N974" s="899"/>
      <c r="O974" s="899"/>
      <c r="P974" s="899"/>
      <c r="Q974" s="899"/>
      <c r="R974" s="899"/>
      <c r="S974" s="899"/>
      <c r="T974" s="899"/>
      <c r="U974" s="899"/>
      <c r="V974" s="899"/>
      <c r="W974" s="899"/>
      <c r="X974" s="899"/>
      <c r="Y974" s="899"/>
    </row>
    <row r="975" ht="18.0" customHeight="1">
      <c r="A975" s="899"/>
      <c r="B975" s="900"/>
      <c r="C975" s="899"/>
      <c r="D975" s="899"/>
      <c r="E975" s="899"/>
      <c r="F975" s="901"/>
      <c r="G975" s="901"/>
      <c r="H975" s="901"/>
      <c r="I975" s="901"/>
      <c r="J975" s="901"/>
      <c r="K975" s="901"/>
      <c r="L975" s="899"/>
      <c r="M975" s="899"/>
      <c r="N975" s="899"/>
      <c r="O975" s="899"/>
      <c r="P975" s="899"/>
      <c r="Q975" s="899"/>
      <c r="R975" s="899"/>
      <c r="S975" s="899"/>
      <c r="T975" s="899"/>
      <c r="U975" s="899"/>
      <c r="V975" s="899"/>
      <c r="W975" s="899"/>
      <c r="X975" s="899"/>
      <c r="Y975" s="899"/>
    </row>
    <row r="976" ht="18.0" customHeight="1">
      <c r="A976" s="899"/>
      <c r="B976" s="900"/>
      <c r="C976" s="899"/>
      <c r="D976" s="899"/>
      <c r="E976" s="899"/>
      <c r="F976" s="901"/>
      <c r="G976" s="901"/>
      <c r="H976" s="901"/>
      <c r="I976" s="901"/>
      <c r="J976" s="901"/>
      <c r="K976" s="901"/>
      <c r="L976" s="899"/>
      <c r="M976" s="899"/>
      <c r="N976" s="899"/>
      <c r="O976" s="899"/>
      <c r="P976" s="899"/>
      <c r="Q976" s="899"/>
      <c r="R976" s="899"/>
      <c r="S976" s="899"/>
      <c r="T976" s="899"/>
      <c r="U976" s="899"/>
      <c r="V976" s="899"/>
      <c r="W976" s="899"/>
      <c r="X976" s="899"/>
      <c r="Y976" s="899"/>
    </row>
    <row r="977" ht="18.0" customHeight="1">
      <c r="A977" s="899"/>
      <c r="B977" s="900"/>
      <c r="C977" s="899"/>
      <c r="D977" s="899"/>
      <c r="E977" s="899"/>
      <c r="F977" s="901"/>
      <c r="G977" s="901"/>
      <c r="H977" s="901"/>
      <c r="I977" s="901"/>
      <c r="J977" s="901"/>
      <c r="K977" s="901"/>
      <c r="L977" s="899"/>
      <c r="M977" s="899"/>
      <c r="N977" s="899"/>
      <c r="O977" s="899"/>
      <c r="P977" s="899"/>
      <c r="Q977" s="899"/>
      <c r="R977" s="899"/>
      <c r="S977" s="899"/>
      <c r="T977" s="899"/>
      <c r="U977" s="899"/>
      <c r="V977" s="899"/>
      <c r="W977" s="899"/>
      <c r="X977" s="899"/>
      <c r="Y977" s="899"/>
    </row>
    <row r="978" ht="18.0" customHeight="1">
      <c r="A978" s="899"/>
      <c r="B978" s="900"/>
      <c r="C978" s="899"/>
      <c r="D978" s="899"/>
      <c r="E978" s="899"/>
      <c r="F978" s="901"/>
      <c r="G978" s="901"/>
      <c r="H978" s="901"/>
      <c r="I978" s="901"/>
      <c r="J978" s="901"/>
      <c r="K978" s="901"/>
      <c r="L978" s="899"/>
      <c r="M978" s="899"/>
      <c r="N978" s="899"/>
      <c r="O978" s="899"/>
      <c r="P978" s="899"/>
      <c r="Q978" s="899"/>
      <c r="R978" s="899"/>
      <c r="S978" s="899"/>
      <c r="T978" s="899"/>
      <c r="U978" s="899"/>
      <c r="V978" s="899"/>
      <c r="W978" s="899"/>
      <c r="X978" s="899"/>
      <c r="Y978" s="899"/>
    </row>
    <row r="979" ht="18.0" customHeight="1">
      <c r="A979" s="899"/>
      <c r="B979" s="900"/>
      <c r="C979" s="899"/>
      <c r="D979" s="899"/>
      <c r="E979" s="899"/>
      <c r="F979" s="901"/>
      <c r="G979" s="901"/>
      <c r="H979" s="901"/>
      <c r="I979" s="901"/>
      <c r="J979" s="901"/>
      <c r="K979" s="901"/>
      <c r="L979" s="899"/>
      <c r="M979" s="899"/>
      <c r="N979" s="899"/>
      <c r="O979" s="899"/>
      <c r="P979" s="899"/>
      <c r="Q979" s="899"/>
      <c r="R979" s="899"/>
      <c r="S979" s="899"/>
      <c r="T979" s="899"/>
      <c r="U979" s="899"/>
      <c r="V979" s="899"/>
      <c r="W979" s="899"/>
      <c r="X979" s="899"/>
      <c r="Y979" s="899"/>
    </row>
    <row r="980" ht="18.0" customHeight="1">
      <c r="A980" s="899"/>
      <c r="B980" s="900"/>
      <c r="C980" s="899"/>
      <c r="D980" s="899"/>
      <c r="E980" s="899"/>
      <c r="F980" s="901"/>
      <c r="G980" s="901"/>
      <c r="H980" s="901"/>
      <c r="I980" s="901"/>
      <c r="J980" s="901"/>
      <c r="K980" s="901"/>
      <c r="L980" s="899"/>
      <c r="M980" s="899"/>
      <c r="N980" s="899"/>
      <c r="O980" s="899"/>
      <c r="P980" s="899"/>
      <c r="Q980" s="899"/>
      <c r="R980" s="899"/>
      <c r="S980" s="899"/>
      <c r="T980" s="899"/>
      <c r="U980" s="899"/>
      <c r="V980" s="899"/>
      <c r="W980" s="899"/>
      <c r="X980" s="899"/>
      <c r="Y980" s="899"/>
    </row>
    <row r="981" ht="18.0" customHeight="1">
      <c r="A981" s="899"/>
      <c r="B981" s="900"/>
      <c r="C981" s="899"/>
      <c r="D981" s="899"/>
      <c r="E981" s="899"/>
      <c r="F981" s="901"/>
      <c r="G981" s="901"/>
      <c r="H981" s="901"/>
      <c r="I981" s="901"/>
      <c r="J981" s="901"/>
      <c r="K981" s="901"/>
      <c r="L981" s="899"/>
      <c r="M981" s="899"/>
      <c r="N981" s="899"/>
      <c r="O981" s="899"/>
      <c r="P981" s="899"/>
      <c r="Q981" s="899"/>
      <c r="R981" s="899"/>
      <c r="S981" s="899"/>
      <c r="T981" s="899"/>
      <c r="U981" s="899"/>
      <c r="V981" s="899"/>
      <c r="W981" s="899"/>
      <c r="X981" s="899"/>
      <c r="Y981" s="899"/>
    </row>
    <row r="982" ht="18.0" customHeight="1">
      <c r="A982" s="899"/>
      <c r="B982" s="900"/>
      <c r="C982" s="899"/>
      <c r="D982" s="899"/>
      <c r="E982" s="899"/>
      <c r="F982" s="901"/>
      <c r="G982" s="901"/>
      <c r="H982" s="901"/>
      <c r="I982" s="901"/>
      <c r="J982" s="901"/>
      <c r="K982" s="901"/>
      <c r="L982" s="899"/>
      <c r="M982" s="899"/>
      <c r="N982" s="899"/>
      <c r="O982" s="899"/>
      <c r="P982" s="899"/>
      <c r="Q982" s="899"/>
      <c r="R982" s="899"/>
      <c r="S982" s="899"/>
      <c r="T982" s="899"/>
      <c r="U982" s="899"/>
      <c r="V982" s="899"/>
      <c r="W982" s="899"/>
      <c r="X982" s="899"/>
      <c r="Y982" s="899"/>
    </row>
    <row r="983" ht="18.0" customHeight="1">
      <c r="A983" s="899"/>
      <c r="B983" s="900"/>
      <c r="C983" s="899"/>
      <c r="D983" s="899"/>
      <c r="E983" s="899"/>
      <c r="F983" s="901"/>
      <c r="G983" s="901"/>
      <c r="H983" s="901"/>
      <c r="I983" s="901"/>
      <c r="J983" s="901"/>
      <c r="K983" s="901"/>
      <c r="L983" s="899"/>
      <c r="M983" s="899"/>
      <c r="N983" s="899"/>
      <c r="O983" s="899"/>
      <c r="P983" s="899"/>
      <c r="Q983" s="899"/>
      <c r="R983" s="899"/>
      <c r="S983" s="899"/>
      <c r="T983" s="899"/>
      <c r="U983" s="899"/>
      <c r="V983" s="899"/>
      <c r="W983" s="899"/>
      <c r="X983" s="899"/>
      <c r="Y983" s="899"/>
    </row>
    <row r="984" ht="18.0" customHeight="1">
      <c r="A984" s="899"/>
      <c r="B984" s="900"/>
      <c r="C984" s="899"/>
      <c r="D984" s="899"/>
      <c r="E984" s="899"/>
      <c r="F984" s="901"/>
      <c r="G984" s="901"/>
      <c r="H984" s="901"/>
      <c r="I984" s="901"/>
      <c r="J984" s="901"/>
      <c r="K984" s="901"/>
      <c r="L984" s="899"/>
      <c r="M984" s="899"/>
      <c r="N984" s="899"/>
      <c r="O984" s="899"/>
      <c r="P984" s="899"/>
      <c r="Q984" s="899"/>
      <c r="R984" s="899"/>
      <c r="S984" s="899"/>
      <c r="T984" s="899"/>
      <c r="U984" s="899"/>
      <c r="V984" s="899"/>
      <c r="W984" s="899"/>
      <c r="X984" s="899"/>
      <c r="Y984" s="899"/>
    </row>
    <row r="985" ht="18.0" customHeight="1">
      <c r="A985" s="899"/>
      <c r="B985" s="900"/>
      <c r="C985" s="899"/>
      <c r="D985" s="899"/>
      <c r="E985" s="899"/>
      <c r="F985" s="901"/>
      <c r="G985" s="901"/>
      <c r="H985" s="901"/>
      <c r="I985" s="901"/>
      <c r="J985" s="901"/>
      <c r="K985" s="901"/>
      <c r="L985" s="899"/>
      <c r="M985" s="899"/>
      <c r="N985" s="899"/>
      <c r="O985" s="899"/>
      <c r="P985" s="899"/>
      <c r="Q985" s="899"/>
      <c r="R985" s="899"/>
      <c r="S985" s="899"/>
      <c r="T985" s="899"/>
      <c r="U985" s="899"/>
      <c r="V985" s="899"/>
      <c r="W985" s="899"/>
      <c r="X985" s="899"/>
      <c r="Y985" s="899"/>
    </row>
    <row r="986" ht="18.0" customHeight="1">
      <c r="A986" s="899"/>
      <c r="B986" s="900"/>
      <c r="C986" s="899"/>
      <c r="D986" s="899"/>
      <c r="E986" s="899"/>
      <c r="F986" s="901"/>
      <c r="G986" s="901"/>
      <c r="H986" s="901"/>
      <c r="I986" s="901"/>
      <c r="J986" s="901"/>
      <c r="K986" s="901"/>
      <c r="L986" s="899"/>
      <c r="M986" s="899"/>
      <c r="N986" s="899"/>
      <c r="O986" s="899"/>
      <c r="P986" s="899"/>
      <c r="Q986" s="899"/>
      <c r="R986" s="899"/>
      <c r="S986" s="899"/>
      <c r="T986" s="899"/>
      <c r="U986" s="899"/>
      <c r="V986" s="899"/>
      <c r="W986" s="899"/>
      <c r="X986" s="899"/>
      <c r="Y986" s="899"/>
    </row>
    <row r="987" ht="18.0" customHeight="1">
      <c r="A987" s="899"/>
      <c r="B987" s="900"/>
      <c r="C987" s="899"/>
      <c r="D987" s="899"/>
      <c r="E987" s="899"/>
      <c r="F987" s="901"/>
      <c r="G987" s="901"/>
      <c r="H987" s="901"/>
      <c r="I987" s="901"/>
      <c r="J987" s="901"/>
      <c r="K987" s="901"/>
      <c r="L987" s="899"/>
      <c r="M987" s="899"/>
      <c r="N987" s="899"/>
      <c r="O987" s="899"/>
      <c r="P987" s="899"/>
      <c r="Q987" s="899"/>
      <c r="R987" s="899"/>
      <c r="S987" s="899"/>
      <c r="T987" s="899"/>
      <c r="U987" s="899"/>
      <c r="V987" s="899"/>
      <c r="W987" s="899"/>
      <c r="X987" s="899"/>
      <c r="Y987" s="899"/>
    </row>
    <row r="988" ht="18.0" customHeight="1">
      <c r="A988" s="899"/>
      <c r="B988" s="900"/>
      <c r="C988" s="899"/>
      <c r="D988" s="899"/>
      <c r="E988" s="899"/>
      <c r="F988" s="901"/>
      <c r="G988" s="901"/>
      <c r="H988" s="901"/>
      <c r="I988" s="901"/>
      <c r="J988" s="901"/>
      <c r="K988" s="901"/>
      <c r="L988" s="899"/>
      <c r="M988" s="899"/>
      <c r="N988" s="899"/>
      <c r="O988" s="899"/>
      <c r="P988" s="899"/>
      <c r="Q988" s="899"/>
      <c r="R988" s="899"/>
      <c r="S988" s="899"/>
      <c r="T988" s="899"/>
      <c r="U988" s="899"/>
      <c r="V988" s="899"/>
      <c r="W988" s="899"/>
      <c r="X988" s="899"/>
      <c r="Y988" s="899"/>
    </row>
    <row r="989" ht="18.0" customHeight="1">
      <c r="A989" s="899"/>
      <c r="B989" s="900"/>
      <c r="C989" s="899"/>
      <c r="D989" s="899"/>
      <c r="E989" s="899"/>
      <c r="F989" s="901"/>
      <c r="G989" s="901"/>
      <c r="H989" s="901"/>
      <c r="I989" s="901"/>
      <c r="J989" s="901"/>
      <c r="K989" s="901"/>
      <c r="L989" s="899"/>
      <c r="M989" s="899"/>
      <c r="N989" s="899"/>
      <c r="O989" s="899"/>
      <c r="P989" s="899"/>
      <c r="Q989" s="899"/>
      <c r="R989" s="899"/>
      <c r="S989" s="899"/>
      <c r="T989" s="899"/>
      <c r="U989" s="899"/>
      <c r="V989" s="899"/>
      <c r="W989" s="899"/>
      <c r="X989" s="899"/>
      <c r="Y989" s="899"/>
    </row>
    <row r="990" ht="18.0" customHeight="1">
      <c r="A990" s="899"/>
      <c r="B990" s="900"/>
      <c r="C990" s="899"/>
      <c r="D990" s="899"/>
      <c r="E990" s="899"/>
      <c r="F990" s="901"/>
      <c r="G990" s="901"/>
      <c r="H990" s="901"/>
      <c r="I990" s="901"/>
      <c r="J990" s="901"/>
      <c r="K990" s="901"/>
      <c r="L990" s="899"/>
      <c r="M990" s="899"/>
      <c r="N990" s="899"/>
      <c r="O990" s="899"/>
      <c r="P990" s="899"/>
      <c r="Q990" s="899"/>
      <c r="R990" s="899"/>
      <c r="S990" s="899"/>
      <c r="T990" s="899"/>
      <c r="U990" s="899"/>
      <c r="V990" s="899"/>
      <c r="W990" s="899"/>
      <c r="X990" s="899"/>
      <c r="Y990" s="899"/>
    </row>
    <row r="991" ht="18.0" customHeight="1">
      <c r="A991" s="899"/>
      <c r="B991" s="900"/>
      <c r="C991" s="899"/>
      <c r="D991" s="899"/>
      <c r="E991" s="899"/>
      <c r="F991" s="901"/>
      <c r="G991" s="901"/>
      <c r="H991" s="901"/>
      <c r="I991" s="901"/>
      <c r="J991" s="901"/>
      <c r="K991" s="901"/>
      <c r="L991" s="899"/>
      <c r="M991" s="899"/>
      <c r="N991" s="899"/>
      <c r="O991" s="899"/>
      <c r="P991" s="899"/>
      <c r="Q991" s="899"/>
      <c r="R991" s="899"/>
      <c r="S991" s="899"/>
      <c r="T991" s="899"/>
      <c r="U991" s="899"/>
      <c r="V991" s="899"/>
      <c r="W991" s="899"/>
      <c r="X991" s="899"/>
      <c r="Y991" s="899"/>
    </row>
    <row r="992" ht="18.0" customHeight="1">
      <c r="A992" s="899"/>
      <c r="B992" s="900"/>
      <c r="C992" s="899"/>
      <c r="D992" s="899"/>
      <c r="E992" s="899"/>
      <c r="F992" s="901"/>
      <c r="G992" s="901"/>
      <c r="H992" s="901"/>
      <c r="I992" s="901"/>
      <c r="J992" s="901"/>
      <c r="K992" s="901"/>
      <c r="L992" s="899"/>
      <c r="M992" s="899"/>
      <c r="N992" s="899"/>
      <c r="O992" s="899"/>
      <c r="P992" s="899"/>
      <c r="Q992" s="899"/>
      <c r="R992" s="899"/>
      <c r="S992" s="899"/>
      <c r="T992" s="899"/>
      <c r="U992" s="899"/>
      <c r="V992" s="899"/>
      <c r="W992" s="899"/>
      <c r="X992" s="899"/>
      <c r="Y992" s="899"/>
    </row>
    <row r="993" ht="18.0" customHeight="1">
      <c r="A993" s="899"/>
      <c r="B993" s="900"/>
      <c r="C993" s="899"/>
      <c r="D993" s="899"/>
      <c r="E993" s="899"/>
      <c r="F993" s="901"/>
      <c r="G993" s="901"/>
      <c r="H993" s="901"/>
      <c r="I993" s="901"/>
      <c r="J993" s="901"/>
      <c r="K993" s="901"/>
      <c r="L993" s="899"/>
      <c r="M993" s="899"/>
      <c r="N993" s="899"/>
      <c r="O993" s="899"/>
      <c r="P993" s="899"/>
      <c r="Q993" s="899"/>
      <c r="R993" s="899"/>
      <c r="S993" s="899"/>
      <c r="T993" s="899"/>
      <c r="U993" s="899"/>
      <c r="V993" s="899"/>
      <c r="W993" s="899"/>
      <c r="X993" s="899"/>
      <c r="Y993" s="899"/>
    </row>
    <row r="994" ht="18.0" customHeight="1">
      <c r="A994" s="899"/>
      <c r="B994" s="900"/>
      <c r="C994" s="899"/>
      <c r="D994" s="899"/>
      <c r="E994" s="899"/>
      <c r="F994" s="901"/>
      <c r="G994" s="901"/>
      <c r="H994" s="901"/>
      <c r="I994" s="901"/>
      <c r="J994" s="901"/>
      <c r="K994" s="901"/>
      <c r="L994" s="899"/>
      <c r="M994" s="899"/>
      <c r="N994" s="899"/>
      <c r="O994" s="899"/>
      <c r="P994" s="899"/>
      <c r="Q994" s="899"/>
      <c r="R994" s="899"/>
      <c r="S994" s="899"/>
      <c r="T994" s="899"/>
      <c r="U994" s="899"/>
      <c r="V994" s="899"/>
      <c r="W994" s="899"/>
      <c r="X994" s="899"/>
      <c r="Y994" s="899"/>
    </row>
    <row r="995" ht="18.0" customHeight="1">
      <c r="A995" s="899"/>
      <c r="B995" s="900"/>
      <c r="C995" s="899"/>
      <c r="D995" s="899"/>
      <c r="E995" s="899"/>
      <c r="F995" s="901"/>
      <c r="G995" s="901"/>
      <c r="H995" s="901"/>
      <c r="I995" s="901"/>
      <c r="J995" s="901"/>
      <c r="K995" s="901"/>
      <c r="L995" s="899"/>
      <c r="M995" s="899"/>
      <c r="N995" s="899"/>
      <c r="O995" s="899"/>
      <c r="P995" s="899"/>
      <c r="Q995" s="899"/>
      <c r="R995" s="899"/>
      <c r="S995" s="899"/>
      <c r="T995" s="899"/>
      <c r="U995" s="899"/>
      <c r="V995" s="899"/>
      <c r="W995" s="899"/>
      <c r="X995" s="899"/>
      <c r="Y995" s="899"/>
    </row>
    <row r="996" ht="18.0" customHeight="1">
      <c r="A996" s="899"/>
      <c r="B996" s="900"/>
      <c r="C996" s="899"/>
      <c r="D996" s="899"/>
      <c r="E996" s="899"/>
      <c r="F996" s="901"/>
      <c r="G996" s="901"/>
      <c r="H996" s="901"/>
      <c r="I996" s="901"/>
      <c r="J996" s="901"/>
      <c r="K996" s="901"/>
      <c r="L996" s="899"/>
      <c r="M996" s="899"/>
      <c r="N996" s="899"/>
      <c r="O996" s="899"/>
      <c r="P996" s="899"/>
      <c r="Q996" s="899"/>
      <c r="R996" s="899"/>
      <c r="S996" s="899"/>
      <c r="T996" s="899"/>
      <c r="U996" s="899"/>
      <c r="V996" s="899"/>
      <c r="W996" s="899"/>
      <c r="X996" s="899"/>
      <c r="Y996" s="899"/>
    </row>
    <row r="997" ht="18.0" customHeight="1">
      <c r="A997" s="899"/>
      <c r="B997" s="900"/>
      <c r="C997" s="899"/>
      <c r="D997" s="899"/>
      <c r="E997" s="899"/>
      <c r="F997" s="901"/>
      <c r="G997" s="901"/>
      <c r="H997" s="901"/>
      <c r="I997" s="901"/>
      <c r="J997" s="901"/>
      <c r="K997" s="901"/>
      <c r="L997" s="899"/>
      <c r="M997" s="899"/>
      <c r="N997" s="899"/>
      <c r="O997" s="899"/>
      <c r="P997" s="899"/>
      <c r="Q997" s="899"/>
      <c r="R997" s="899"/>
      <c r="S997" s="899"/>
      <c r="T997" s="899"/>
      <c r="U997" s="899"/>
      <c r="V997" s="899"/>
      <c r="W997" s="899"/>
      <c r="X997" s="899"/>
      <c r="Y997" s="899"/>
    </row>
    <row r="998" ht="18.0" customHeight="1">
      <c r="A998" s="899"/>
      <c r="B998" s="900"/>
      <c r="C998" s="899"/>
      <c r="D998" s="899"/>
      <c r="E998" s="899"/>
      <c r="F998" s="901"/>
      <c r="G998" s="901"/>
      <c r="H998" s="901"/>
      <c r="I998" s="901"/>
      <c r="J998" s="901"/>
      <c r="K998" s="901"/>
      <c r="L998" s="899"/>
      <c r="M998" s="899"/>
      <c r="N998" s="899"/>
      <c r="O998" s="899"/>
      <c r="P998" s="899"/>
      <c r="Q998" s="899"/>
      <c r="R998" s="899"/>
      <c r="S998" s="899"/>
      <c r="T998" s="899"/>
      <c r="U998" s="899"/>
      <c r="V998" s="899"/>
      <c r="W998" s="899"/>
      <c r="X998" s="899"/>
      <c r="Y998" s="899"/>
    </row>
    <row r="999" ht="18.0" customHeight="1">
      <c r="A999" s="899"/>
      <c r="B999" s="900"/>
      <c r="C999" s="899"/>
      <c r="D999" s="899"/>
      <c r="E999" s="899"/>
      <c r="F999" s="901"/>
      <c r="G999" s="901"/>
      <c r="H999" s="901"/>
      <c r="I999" s="901"/>
      <c r="J999" s="901"/>
      <c r="K999" s="901"/>
      <c r="L999" s="899"/>
      <c r="M999" s="899"/>
      <c r="N999" s="899"/>
      <c r="O999" s="899"/>
      <c r="P999" s="899"/>
      <c r="Q999" s="899"/>
      <c r="R999" s="899"/>
      <c r="S999" s="899"/>
      <c r="T999" s="899"/>
      <c r="U999" s="899"/>
      <c r="V999" s="899"/>
      <c r="W999" s="899"/>
      <c r="X999" s="899"/>
      <c r="Y999" s="899"/>
    </row>
    <row r="1000" ht="18.0" customHeight="1">
      <c r="A1000" s="899"/>
      <c r="B1000" s="900"/>
      <c r="C1000" s="899"/>
      <c r="D1000" s="899"/>
      <c r="E1000" s="899"/>
      <c r="F1000" s="901"/>
      <c r="G1000" s="901"/>
      <c r="H1000" s="901"/>
      <c r="I1000" s="901"/>
      <c r="J1000" s="901"/>
      <c r="K1000" s="901"/>
      <c r="L1000" s="899"/>
      <c r="M1000" s="899"/>
      <c r="N1000" s="899"/>
      <c r="O1000" s="899"/>
      <c r="P1000" s="899"/>
      <c r="Q1000" s="899"/>
      <c r="R1000" s="899"/>
      <c r="S1000" s="899"/>
      <c r="T1000" s="899"/>
      <c r="U1000" s="899"/>
      <c r="V1000" s="899"/>
      <c r="W1000" s="899"/>
      <c r="X1000" s="899"/>
      <c r="Y1000" s="899"/>
    </row>
    <row r="1001" ht="18.0" customHeight="1">
      <c r="A1001" s="899"/>
      <c r="B1001" s="900"/>
      <c r="C1001" s="899"/>
      <c r="D1001" s="899"/>
      <c r="E1001" s="899"/>
      <c r="F1001" s="901"/>
      <c r="G1001" s="901"/>
      <c r="H1001" s="901"/>
      <c r="I1001" s="901"/>
      <c r="J1001" s="901"/>
      <c r="K1001" s="901"/>
      <c r="L1001" s="899"/>
      <c r="M1001" s="899"/>
      <c r="N1001" s="899"/>
      <c r="O1001" s="899"/>
      <c r="P1001" s="899"/>
      <c r="Q1001" s="899"/>
      <c r="R1001" s="899"/>
      <c r="S1001" s="899"/>
      <c r="T1001" s="899"/>
      <c r="U1001" s="899"/>
      <c r="V1001" s="899"/>
      <c r="W1001" s="899"/>
      <c r="X1001" s="899"/>
      <c r="Y1001" s="899"/>
    </row>
    <row r="1002" ht="18.0" customHeight="1">
      <c r="A1002" s="899"/>
      <c r="B1002" s="900"/>
      <c r="C1002" s="899"/>
      <c r="D1002" s="899"/>
      <c r="E1002" s="899"/>
      <c r="F1002" s="901"/>
      <c r="G1002" s="901"/>
      <c r="H1002" s="901"/>
      <c r="I1002" s="901"/>
      <c r="J1002" s="901"/>
      <c r="K1002" s="901"/>
      <c r="L1002" s="899"/>
      <c r="M1002" s="899"/>
      <c r="N1002" s="899"/>
      <c r="O1002" s="899"/>
      <c r="P1002" s="899"/>
      <c r="Q1002" s="899"/>
      <c r="R1002" s="899"/>
      <c r="S1002" s="899"/>
      <c r="T1002" s="899"/>
      <c r="U1002" s="899"/>
      <c r="V1002" s="899"/>
      <c r="W1002" s="899"/>
      <c r="X1002" s="899"/>
      <c r="Y1002" s="899"/>
    </row>
    <row r="1003" ht="18.0" customHeight="1">
      <c r="A1003" s="899"/>
      <c r="B1003" s="900"/>
      <c r="C1003" s="899"/>
      <c r="D1003" s="899"/>
      <c r="E1003" s="899"/>
      <c r="F1003" s="901"/>
      <c r="G1003" s="901"/>
      <c r="H1003" s="901"/>
      <c r="I1003" s="901"/>
      <c r="J1003" s="901"/>
      <c r="K1003" s="901"/>
      <c r="L1003" s="899"/>
      <c r="M1003" s="899"/>
      <c r="N1003" s="899"/>
      <c r="O1003" s="899"/>
      <c r="P1003" s="899"/>
      <c r="Q1003" s="899"/>
      <c r="R1003" s="899"/>
      <c r="S1003" s="899"/>
      <c r="T1003" s="899"/>
      <c r="U1003" s="899"/>
      <c r="V1003" s="899"/>
      <c r="W1003" s="899"/>
      <c r="X1003" s="899"/>
      <c r="Y1003" s="899"/>
    </row>
    <row r="1004" ht="18.0" customHeight="1">
      <c r="A1004" s="899"/>
      <c r="B1004" s="900"/>
      <c r="C1004" s="899"/>
      <c r="D1004" s="899"/>
      <c r="E1004" s="899"/>
      <c r="F1004" s="901"/>
      <c r="G1004" s="901"/>
      <c r="H1004" s="901"/>
      <c r="I1004" s="901"/>
      <c r="J1004" s="901"/>
      <c r="K1004" s="901"/>
      <c r="L1004" s="899"/>
      <c r="M1004" s="899"/>
      <c r="N1004" s="899"/>
      <c r="O1004" s="899"/>
      <c r="P1004" s="899"/>
      <c r="Q1004" s="899"/>
      <c r="R1004" s="899"/>
      <c r="S1004" s="899"/>
      <c r="T1004" s="899"/>
      <c r="U1004" s="899"/>
      <c r="V1004" s="899"/>
      <c r="W1004" s="899"/>
      <c r="X1004" s="899"/>
      <c r="Y1004" s="899"/>
    </row>
    <row r="1005" ht="18.0" customHeight="1">
      <c r="A1005" s="899"/>
      <c r="B1005" s="900"/>
      <c r="C1005" s="899"/>
      <c r="D1005" s="899"/>
      <c r="E1005" s="899"/>
      <c r="F1005" s="901"/>
      <c r="G1005" s="901"/>
      <c r="H1005" s="901"/>
      <c r="I1005" s="901"/>
      <c r="J1005" s="901"/>
      <c r="K1005" s="901"/>
      <c r="L1005" s="899"/>
      <c r="M1005" s="899"/>
      <c r="N1005" s="899"/>
      <c r="O1005" s="899"/>
      <c r="P1005" s="899"/>
      <c r="Q1005" s="899"/>
      <c r="R1005" s="899"/>
      <c r="S1005" s="899"/>
      <c r="T1005" s="899"/>
      <c r="U1005" s="899"/>
      <c r="V1005" s="899"/>
      <c r="W1005" s="899"/>
      <c r="X1005" s="899"/>
      <c r="Y1005" s="899"/>
    </row>
    <row r="1006" ht="18.0" customHeight="1">
      <c r="A1006" s="899"/>
      <c r="B1006" s="900"/>
      <c r="C1006" s="899"/>
      <c r="D1006" s="899"/>
      <c r="E1006" s="899"/>
      <c r="F1006" s="901"/>
      <c r="G1006" s="901"/>
      <c r="H1006" s="901"/>
      <c r="I1006" s="901"/>
      <c r="J1006" s="901"/>
      <c r="K1006" s="901"/>
      <c r="L1006" s="899"/>
      <c r="M1006" s="899"/>
      <c r="N1006" s="899"/>
      <c r="O1006" s="899"/>
      <c r="P1006" s="899"/>
      <c r="Q1006" s="899"/>
      <c r="R1006" s="899"/>
      <c r="S1006" s="899"/>
      <c r="T1006" s="899"/>
      <c r="U1006" s="899"/>
      <c r="V1006" s="899"/>
      <c r="W1006" s="899"/>
      <c r="X1006" s="899"/>
      <c r="Y1006" s="899"/>
    </row>
    <row r="1007" ht="18.0" customHeight="1">
      <c r="A1007" s="899"/>
      <c r="B1007" s="900"/>
      <c r="C1007" s="899"/>
      <c r="D1007" s="899"/>
      <c r="E1007" s="899"/>
      <c r="F1007" s="901"/>
      <c r="G1007" s="901"/>
      <c r="H1007" s="901"/>
      <c r="I1007" s="901"/>
      <c r="J1007" s="901"/>
      <c r="K1007" s="901"/>
      <c r="L1007" s="899"/>
      <c r="M1007" s="899"/>
      <c r="N1007" s="899"/>
      <c r="O1007" s="899"/>
      <c r="P1007" s="899"/>
      <c r="Q1007" s="899"/>
      <c r="R1007" s="899"/>
      <c r="S1007" s="899"/>
      <c r="T1007" s="899"/>
      <c r="U1007" s="899"/>
      <c r="V1007" s="899"/>
      <c r="W1007" s="899"/>
      <c r="X1007" s="899"/>
      <c r="Y1007" s="899"/>
    </row>
    <row r="1008" ht="18.0" customHeight="1">
      <c r="A1008" s="899"/>
      <c r="B1008" s="900"/>
      <c r="C1008" s="899"/>
      <c r="D1008" s="899"/>
      <c r="E1008" s="899"/>
      <c r="F1008" s="901"/>
      <c r="G1008" s="901"/>
      <c r="H1008" s="901"/>
      <c r="I1008" s="901"/>
      <c r="J1008" s="901"/>
      <c r="K1008" s="901"/>
      <c r="L1008" s="899"/>
      <c r="M1008" s="899"/>
      <c r="N1008" s="899"/>
      <c r="O1008" s="899"/>
      <c r="P1008" s="899"/>
      <c r="Q1008" s="899"/>
      <c r="R1008" s="899"/>
      <c r="S1008" s="899"/>
      <c r="T1008" s="899"/>
      <c r="U1008" s="899"/>
      <c r="V1008" s="899"/>
      <c r="W1008" s="899"/>
      <c r="X1008" s="899"/>
      <c r="Y1008" s="899"/>
    </row>
    <row r="1009" ht="18.0" customHeight="1">
      <c r="A1009" s="899"/>
      <c r="B1009" s="900"/>
      <c r="C1009" s="899"/>
      <c r="D1009" s="899"/>
      <c r="E1009" s="899"/>
      <c r="F1009" s="901"/>
      <c r="G1009" s="901"/>
      <c r="H1009" s="901"/>
      <c r="I1009" s="901"/>
      <c r="J1009" s="901"/>
      <c r="K1009" s="901"/>
      <c r="L1009" s="899"/>
      <c r="M1009" s="899"/>
      <c r="N1009" s="899"/>
      <c r="O1009" s="899"/>
      <c r="P1009" s="899"/>
      <c r="Q1009" s="899"/>
      <c r="R1009" s="899"/>
      <c r="S1009" s="899"/>
      <c r="T1009" s="899"/>
      <c r="U1009" s="899"/>
      <c r="V1009" s="899"/>
      <c r="W1009" s="899"/>
      <c r="X1009" s="899"/>
      <c r="Y1009" s="899"/>
    </row>
    <row r="1010" ht="18.0" customHeight="1">
      <c r="A1010" s="899"/>
      <c r="B1010" s="900"/>
      <c r="C1010" s="899"/>
      <c r="D1010" s="899"/>
      <c r="E1010" s="899"/>
      <c r="F1010" s="901"/>
      <c r="G1010" s="901"/>
      <c r="H1010" s="901"/>
      <c r="I1010" s="901"/>
      <c r="J1010" s="901"/>
      <c r="K1010" s="901"/>
      <c r="L1010" s="899"/>
      <c r="M1010" s="899"/>
      <c r="N1010" s="899"/>
      <c r="O1010" s="899"/>
      <c r="P1010" s="899"/>
      <c r="Q1010" s="899"/>
      <c r="R1010" s="899"/>
      <c r="S1010" s="899"/>
      <c r="T1010" s="899"/>
      <c r="U1010" s="899"/>
      <c r="V1010" s="899"/>
      <c r="W1010" s="899"/>
      <c r="X1010" s="899"/>
      <c r="Y1010" s="899"/>
    </row>
    <row r="1011" ht="18.0" customHeight="1">
      <c r="A1011" s="899"/>
      <c r="B1011" s="900"/>
      <c r="C1011" s="899"/>
      <c r="D1011" s="899"/>
      <c r="E1011" s="899"/>
      <c r="F1011" s="901"/>
      <c r="G1011" s="901"/>
      <c r="H1011" s="901"/>
      <c r="I1011" s="901"/>
      <c r="J1011" s="901"/>
      <c r="K1011" s="901"/>
      <c r="L1011" s="899"/>
      <c r="M1011" s="899"/>
      <c r="N1011" s="899"/>
      <c r="O1011" s="899"/>
      <c r="P1011" s="899"/>
      <c r="Q1011" s="899"/>
      <c r="R1011" s="899"/>
      <c r="S1011" s="899"/>
      <c r="T1011" s="899"/>
      <c r="U1011" s="899"/>
      <c r="V1011" s="899"/>
      <c r="W1011" s="899"/>
      <c r="X1011" s="899"/>
      <c r="Y1011" s="899"/>
    </row>
    <row r="1012" ht="18.0" customHeight="1">
      <c r="A1012" s="899"/>
      <c r="B1012" s="900"/>
      <c r="C1012" s="899"/>
      <c r="D1012" s="899"/>
      <c r="E1012" s="899"/>
      <c r="F1012" s="901"/>
      <c r="G1012" s="901"/>
      <c r="H1012" s="901"/>
      <c r="I1012" s="901"/>
      <c r="J1012" s="901"/>
      <c r="K1012" s="901"/>
      <c r="L1012" s="899"/>
      <c r="M1012" s="899"/>
      <c r="N1012" s="899"/>
      <c r="O1012" s="899"/>
      <c r="P1012" s="899"/>
      <c r="Q1012" s="899"/>
      <c r="R1012" s="899"/>
      <c r="S1012" s="899"/>
      <c r="T1012" s="899"/>
      <c r="U1012" s="899"/>
      <c r="V1012" s="899"/>
      <c r="W1012" s="899"/>
      <c r="X1012" s="899"/>
      <c r="Y1012" s="899"/>
    </row>
    <row r="1013" ht="18.0" customHeight="1">
      <c r="A1013" s="899"/>
      <c r="B1013" s="900"/>
      <c r="C1013" s="899"/>
      <c r="D1013" s="899"/>
      <c r="E1013" s="899"/>
      <c r="F1013" s="901"/>
      <c r="G1013" s="901"/>
      <c r="H1013" s="901"/>
      <c r="I1013" s="901"/>
      <c r="J1013" s="901"/>
      <c r="K1013" s="901"/>
      <c r="L1013" s="899"/>
      <c r="M1013" s="899"/>
      <c r="N1013" s="899"/>
      <c r="O1013" s="899"/>
      <c r="P1013" s="899"/>
      <c r="Q1013" s="899"/>
      <c r="R1013" s="899"/>
      <c r="S1013" s="899"/>
      <c r="T1013" s="899"/>
      <c r="U1013" s="899"/>
      <c r="V1013" s="899"/>
      <c r="W1013" s="899"/>
      <c r="X1013" s="899"/>
      <c r="Y1013" s="899"/>
    </row>
    <row r="1014" ht="18.0" customHeight="1">
      <c r="A1014" s="899"/>
      <c r="B1014" s="900"/>
      <c r="C1014" s="899"/>
      <c r="D1014" s="899"/>
      <c r="E1014" s="899"/>
      <c r="F1014" s="901"/>
      <c r="G1014" s="901"/>
      <c r="H1014" s="901"/>
      <c r="I1014" s="901"/>
      <c r="J1014" s="901"/>
      <c r="K1014" s="901"/>
      <c r="L1014" s="899"/>
      <c r="M1014" s="899"/>
      <c r="N1014" s="899"/>
      <c r="O1014" s="899"/>
      <c r="P1014" s="899"/>
      <c r="Q1014" s="899"/>
      <c r="R1014" s="899"/>
      <c r="S1014" s="899"/>
      <c r="T1014" s="899"/>
      <c r="U1014" s="899"/>
      <c r="V1014" s="899"/>
      <c r="W1014" s="899"/>
      <c r="X1014" s="899"/>
      <c r="Y1014" s="899"/>
    </row>
    <row r="1015" ht="18.0" customHeight="1">
      <c r="A1015" s="899"/>
      <c r="B1015" s="900"/>
      <c r="C1015" s="899"/>
      <c r="D1015" s="899"/>
      <c r="E1015" s="899"/>
      <c r="F1015" s="901"/>
      <c r="G1015" s="901"/>
      <c r="H1015" s="901"/>
      <c r="I1015" s="901"/>
      <c r="J1015" s="901"/>
      <c r="K1015" s="901"/>
      <c r="L1015" s="899"/>
      <c r="M1015" s="899"/>
      <c r="N1015" s="899"/>
      <c r="O1015" s="899"/>
      <c r="P1015" s="899"/>
      <c r="Q1015" s="899"/>
      <c r="R1015" s="899"/>
      <c r="S1015" s="899"/>
      <c r="T1015" s="899"/>
      <c r="U1015" s="899"/>
      <c r="V1015" s="899"/>
      <c r="W1015" s="899"/>
      <c r="X1015" s="899"/>
      <c r="Y1015" s="899"/>
    </row>
    <row r="1016" ht="18.0" customHeight="1">
      <c r="A1016" s="899"/>
      <c r="B1016" s="900"/>
      <c r="C1016" s="899"/>
      <c r="D1016" s="899"/>
      <c r="E1016" s="899"/>
      <c r="F1016" s="901"/>
      <c r="G1016" s="901"/>
      <c r="H1016" s="901"/>
      <c r="I1016" s="901"/>
      <c r="J1016" s="901"/>
      <c r="K1016" s="901"/>
      <c r="L1016" s="899"/>
      <c r="M1016" s="899"/>
      <c r="N1016" s="899"/>
      <c r="O1016" s="899"/>
      <c r="P1016" s="899"/>
      <c r="Q1016" s="899"/>
      <c r="R1016" s="899"/>
      <c r="S1016" s="899"/>
      <c r="T1016" s="899"/>
      <c r="U1016" s="899"/>
      <c r="V1016" s="899"/>
      <c r="W1016" s="899"/>
      <c r="X1016" s="899"/>
      <c r="Y1016" s="899"/>
    </row>
    <row r="1017" ht="18.0" customHeight="1">
      <c r="A1017" s="899"/>
      <c r="B1017" s="900"/>
      <c r="C1017" s="899"/>
      <c r="D1017" s="899"/>
      <c r="E1017" s="899"/>
      <c r="F1017" s="901"/>
      <c r="G1017" s="901"/>
      <c r="H1017" s="901"/>
      <c r="I1017" s="901"/>
      <c r="J1017" s="901"/>
      <c r="K1017" s="901"/>
      <c r="L1017" s="899"/>
      <c r="M1017" s="899"/>
      <c r="N1017" s="899"/>
      <c r="O1017" s="899"/>
      <c r="P1017" s="899"/>
      <c r="Q1017" s="899"/>
      <c r="R1017" s="899"/>
      <c r="S1017" s="899"/>
      <c r="T1017" s="899"/>
      <c r="U1017" s="899"/>
      <c r="V1017" s="899"/>
      <c r="W1017" s="899"/>
      <c r="X1017" s="899"/>
      <c r="Y1017" s="899"/>
    </row>
    <row r="1018" ht="18.0" customHeight="1">
      <c r="A1018" s="899"/>
      <c r="B1018" s="900"/>
      <c r="C1018" s="899"/>
      <c r="D1018" s="899"/>
      <c r="E1018" s="899"/>
      <c r="F1018" s="901"/>
      <c r="G1018" s="901"/>
      <c r="H1018" s="901"/>
      <c r="I1018" s="901"/>
      <c r="J1018" s="901"/>
      <c r="K1018" s="901"/>
      <c r="L1018" s="899"/>
      <c r="M1018" s="899"/>
      <c r="N1018" s="899"/>
      <c r="O1018" s="899"/>
      <c r="P1018" s="899"/>
      <c r="Q1018" s="899"/>
      <c r="R1018" s="899"/>
      <c r="S1018" s="899"/>
      <c r="T1018" s="899"/>
      <c r="U1018" s="899"/>
      <c r="V1018" s="899"/>
      <c r="W1018" s="899"/>
      <c r="X1018" s="899"/>
      <c r="Y1018" s="899"/>
    </row>
    <row r="1019" ht="18.0" customHeight="1">
      <c r="A1019" s="899"/>
      <c r="B1019" s="900"/>
      <c r="C1019" s="899"/>
      <c r="D1019" s="899"/>
      <c r="E1019" s="899"/>
      <c r="F1019" s="901"/>
      <c r="G1019" s="901"/>
      <c r="H1019" s="901"/>
      <c r="I1019" s="901"/>
      <c r="J1019" s="901"/>
      <c r="K1019" s="901"/>
      <c r="L1019" s="899"/>
      <c r="M1019" s="899"/>
      <c r="N1019" s="899"/>
      <c r="O1019" s="899"/>
      <c r="P1019" s="899"/>
      <c r="Q1019" s="899"/>
      <c r="R1019" s="899"/>
      <c r="S1019" s="899"/>
      <c r="T1019" s="899"/>
      <c r="U1019" s="899"/>
      <c r="V1019" s="899"/>
      <c r="W1019" s="899"/>
      <c r="X1019" s="899"/>
      <c r="Y1019" s="899"/>
    </row>
    <row r="1020" ht="18.0" customHeight="1">
      <c r="A1020" s="899"/>
      <c r="B1020" s="900"/>
      <c r="C1020" s="899"/>
      <c r="D1020" s="899"/>
      <c r="E1020" s="899"/>
      <c r="F1020" s="901"/>
      <c r="G1020" s="901"/>
      <c r="H1020" s="901"/>
      <c r="I1020" s="901"/>
      <c r="J1020" s="901"/>
      <c r="K1020" s="901"/>
      <c r="L1020" s="899"/>
      <c r="M1020" s="899"/>
      <c r="N1020" s="899"/>
      <c r="O1020" s="899"/>
      <c r="P1020" s="899"/>
      <c r="Q1020" s="899"/>
      <c r="R1020" s="899"/>
      <c r="S1020" s="899"/>
      <c r="T1020" s="899"/>
      <c r="U1020" s="899"/>
      <c r="V1020" s="899"/>
      <c r="W1020" s="899"/>
      <c r="X1020" s="899"/>
      <c r="Y1020" s="899"/>
    </row>
    <row r="1021" ht="18.0" customHeight="1">
      <c r="A1021" s="899"/>
      <c r="B1021" s="900"/>
      <c r="C1021" s="899"/>
      <c r="D1021" s="899"/>
      <c r="E1021" s="899"/>
      <c r="F1021" s="901"/>
      <c r="G1021" s="901"/>
      <c r="H1021" s="901"/>
      <c r="I1021" s="901"/>
      <c r="J1021" s="901"/>
      <c r="K1021" s="901"/>
      <c r="L1021" s="899"/>
      <c r="M1021" s="899"/>
      <c r="N1021" s="899"/>
      <c r="O1021" s="899"/>
      <c r="P1021" s="899"/>
      <c r="Q1021" s="899"/>
      <c r="R1021" s="899"/>
      <c r="S1021" s="899"/>
      <c r="T1021" s="899"/>
      <c r="U1021" s="899"/>
      <c r="V1021" s="899"/>
      <c r="W1021" s="899"/>
      <c r="X1021" s="899"/>
      <c r="Y1021" s="899"/>
    </row>
    <row r="1022" ht="18.0" customHeight="1">
      <c r="A1022" s="899"/>
      <c r="B1022" s="900"/>
      <c r="C1022" s="899"/>
      <c r="D1022" s="899"/>
      <c r="E1022" s="899"/>
      <c r="F1022" s="901"/>
      <c r="G1022" s="901"/>
      <c r="H1022" s="901"/>
      <c r="I1022" s="901"/>
      <c r="J1022" s="901"/>
      <c r="K1022" s="901"/>
      <c r="L1022" s="899"/>
      <c r="M1022" s="899"/>
      <c r="N1022" s="899"/>
      <c r="O1022" s="899"/>
      <c r="P1022" s="899"/>
      <c r="Q1022" s="899"/>
      <c r="R1022" s="899"/>
      <c r="S1022" s="899"/>
      <c r="T1022" s="899"/>
      <c r="U1022" s="899"/>
      <c r="V1022" s="899"/>
      <c r="W1022" s="899"/>
      <c r="X1022" s="899"/>
      <c r="Y1022" s="899"/>
    </row>
    <row r="1023" ht="18.0" customHeight="1">
      <c r="A1023" s="899"/>
      <c r="B1023" s="900"/>
      <c r="C1023" s="899"/>
      <c r="D1023" s="899"/>
      <c r="E1023" s="899"/>
      <c r="F1023" s="901"/>
      <c r="G1023" s="901"/>
      <c r="H1023" s="901"/>
      <c r="I1023" s="901"/>
      <c r="J1023" s="901"/>
      <c r="K1023" s="901"/>
      <c r="L1023" s="899"/>
      <c r="M1023" s="899"/>
      <c r="N1023" s="899"/>
      <c r="O1023" s="899"/>
      <c r="P1023" s="899"/>
      <c r="Q1023" s="899"/>
      <c r="R1023" s="899"/>
      <c r="S1023" s="899"/>
      <c r="T1023" s="899"/>
      <c r="U1023" s="899"/>
      <c r="V1023" s="899"/>
      <c r="W1023" s="899"/>
      <c r="X1023" s="899"/>
      <c r="Y1023" s="899"/>
    </row>
    <row r="1024" ht="18.0" customHeight="1">
      <c r="A1024" s="899"/>
      <c r="B1024" s="900"/>
      <c r="C1024" s="899"/>
      <c r="D1024" s="899"/>
      <c r="E1024" s="899"/>
      <c r="F1024" s="901"/>
      <c r="G1024" s="901"/>
      <c r="H1024" s="901"/>
      <c r="I1024" s="901"/>
      <c r="J1024" s="901"/>
      <c r="K1024" s="901"/>
      <c r="L1024" s="899"/>
      <c r="M1024" s="899"/>
      <c r="N1024" s="899"/>
      <c r="O1024" s="899"/>
      <c r="P1024" s="899"/>
      <c r="Q1024" s="899"/>
      <c r="R1024" s="899"/>
      <c r="S1024" s="899"/>
      <c r="T1024" s="899"/>
      <c r="U1024" s="899"/>
      <c r="V1024" s="899"/>
      <c r="W1024" s="899"/>
      <c r="X1024" s="899"/>
      <c r="Y1024" s="899"/>
    </row>
    <row r="1025" ht="18.0" customHeight="1">
      <c r="A1025" s="899"/>
      <c r="B1025" s="900"/>
      <c r="C1025" s="899"/>
      <c r="D1025" s="899"/>
      <c r="E1025" s="899"/>
      <c r="F1025" s="901"/>
      <c r="G1025" s="901"/>
      <c r="H1025" s="901"/>
      <c r="I1025" s="901"/>
      <c r="J1025" s="901"/>
      <c r="K1025" s="901"/>
      <c r="L1025" s="899"/>
      <c r="M1025" s="899"/>
      <c r="N1025" s="899"/>
      <c r="O1025" s="899"/>
      <c r="P1025" s="899"/>
      <c r="Q1025" s="899"/>
      <c r="R1025" s="899"/>
      <c r="S1025" s="899"/>
      <c r="T1025" s="899"/>
      <c r="U1025" s="899"/>
      <c r="V1025" s="899"/>
      <c r="W1025" s="899"/>
      <c r="X1025" s="899"/>
      <c r="Y1025" s="899"/>
    </row>
    <row r="1026" ht="18.0" customHeight="1">
      <c r="A1026" s="899"/>
      <c r="B1026" s="900"/>
      <c r="C1026" s="899"/>
      <c r="D1026" s="899"/>
      <c r="E1026" s="899"/>
      <c r="F1026" s="901"/>
      <c r="G1026" s="901"/>
      <c r="H1026" s="901"/>
      <c r="I1026" s="901"/>
      <c r="J1026" s="901"/>
      <c r="K1026" s="901"/>
      <c r="L1026" s="899"/>
      <c r="M1026" s="899"/>
      <c r="N1026" s="899"/>
      <c r="O1026" s="899"/>
      <c r="P1026" s="899"/>
      <c r="Q1026" s="899"/>
      <c r="R1026" s="899"/>
      <c r="S1026" s="899"/>
      <c r="T1026" s="899"/>
      <c r="U1026" s="899"/>
      <c r="V1026" s="899"/>
      <c r="W1026" s="899"/>
      <c r="X1026" s="899"/>
      <c r="Y1026" s="899"/>
    </row>
    <row r="1027" ht="18.0" customHeight="1">
      <c r="A1027" s="899"/>
      <c r="B1027" s="900"/>
      <c r="C1027" s="899"/>
      <c r="D1027" s="899"/>
      <c r="E1027" s="899"/>
      <c r="F1027" s="901"/>
      <c r="G1027" s="901"/>
      <c r="H1027" s="901"/>
      <c r="I1027" s="901"/>
      <c r="J1027" s="901"/>
      <c r="K1027" s="901"/>
      <c r="L1027" s="899"/>
      <c r="M1027" s="899"/>
      <c r="N1027" s="899"/>
      <c r="O1027" s="899"/>
      <c r="P1027" s="899"/>
      <c r="Q1027" s="899"/>
      <c r="R1027" s="899"/>
      <c r="S1027" s="899"/>
      <c r="T1027" s="899"/>
      <c r="U1027" s="899"/>
      <c r="V1027" s="899"/>
      <c r="W1027" s="899"/>
      <c r="X1027" s="899"/>
      <c r="Y1027" s="899"/>
    </row>
    <row r="1028" ht="18.0" customHeight="1">
      <c r="A1028" s="899"/>
      <c r="B1028" s="900"/>
      <c r="C1028" s="899"/>
      <c r="D1028" s="899"/>
      <c r="E1028" s="899"/>
      <c r="F1028" s="901"/>
      <c r="G1028" s="901"/>
      <c r="H1028" s="901"/>
      <c r="I1028" s="901"/>
      <c r="J1028" s="901"/>
      <c r="K1028" s="901"/>
      <c r="L1028" s="899"/>
      <c r="M1028" s="899"/>
      <c r="N1028" s="899"/>
      <c r="O1028" s="899"/>
      <c r="P1028" s="899"/>
      <c r="Q1028" s="899"/>
      <c r="R1028" s="899"/>
      <c r="S1028" s="899"/>
      <c r="T1028" s="899"/>
      <c r="U1028" s="899"/>
      <c r="V1028" s="899"/>
      <c r="W1028" s="899"/>
      <c r="X1028" s="899"/>
      <c r="Y1028" s="899"/>
    </row>
    <row r="1029" ht="18.0" customHeight="1">
      <c r="A1029" s="899"/>
      <c r="B1029" s="900"/>
      <c r="C1029" s="899"/>
      <c r="D1029" s="899"/>
      <c r="E1029" s="899"/>
      <c r="F1029" s="901"/>
      <c r="G1029" s="901"/>
      <c r="H1029" s="901"/>
      <c r="I1029" s="901"/>
      <c r="J1029" s="901"/>
      <c r="K1029" s="901"/>
      <c r="L1029" s="899"/>
      <c r="M1029" s="899"/>
      <c r="N1029" s="899"/>
      <c r="O1029" s="899"/>
      <c r="P1029" s="899"/>
      <c r="Q1029" s="899"/>
      <c r="R1029" s="899"/>
      <c r="S1029" s="899"/>
      <c r="T1029" s="899"/>
      <c r="U1029" s="899"/>
      <c r="V1029" s="899"/>
      <c r="W1029" s="899"/>
      <c r="X1029" s="899"/>
      <c r="Y1029" s="899"/>
    </row>
    <row r="1030" ht="18.0" customHeight="1">
      <c r="A1030" s="899"/>
      <c r="B1030" s="900"/>
      <c r="C1030" s="899"/>
      <c r="D1030" s="899"/>
      <c r="E1030" s="899"/>
      <c r="F1030" s="901"/>
      <c r="G1030" s="901"/>
      <c r="H1030" s="901"/>
      <c r="I1030" s="901"/>
      <c r="J1030" s="901"/>
      <c r="K1030" s="901"/>
      <c r="L1030" s="899"/>
      <c r="M1030" s="899"/>
      <c r="N1030" s="899"/>
      <c r="O1030" s="899"/>
      <c r="P1030" s="899"/>
      <c r="Q1030" s="899"/>
      <c r="R1030" s="899"/>
      <c r="S1030" s="899"/>
      <c r="T1030" s="899"/>
      <c r="U1030" s="899"/>
      <c r="V1030" s="899"/>
      <c r="W1030" s="899"/>
      <c r="X1030" s="899"/>
      <c r="Y1030" s="899"/>
    </row>
    <row r="1031" ht="18.0" customHeight="1">
      <c r="A1031" s="899"/>
      <c r="B1031" s="900"/>
      <c r="C1031" s="899"/>
      <c r="D1031" s="899"/>
      <c r="E1031" s="899"/>
      <c r="F1031" s="901"/>
      <c r="G1031" s="901"/>
      <c r="H1031" s="901"/>
      <c r="I1031" s="901"/>
      <c r="J1031" s="901"/>
      <c r="K1031" s="901"/>
      <c r="L1031" s="899"/>
      <c r="M1031" s="899"/>
      <c r="N1031" s="899"/>
      <c r="O1031" s="899"/>
      <c r="P1031" s="899"/>
      <c r="Q1031" s="899"/>
      <c r="R1031" s="899"/>
      <c r="S1031" s="899"/>
      <c r="T1031" s="899"/>
      <c r="U1031" s="899"/>
      <c r="V1031" s="899"/>
      <c r="W1031" s="899"/>
      <c r="X1031" s="899"/>
      <c r="Y1031" s="899"/>
    </row>
    <row r="1032" ht="18.0" customHeight="1">
      <c r="A1032" s="899"/>
      <c r="B1032" s="900"/>
      <c r="C1032" s="899"/>
      <c r="D1032" s="899"/>
      <c r="E1032" s="899"/>
      <c r="F1032" s="901"/>
      <c r="G1032" s="901"/>
      <c r="H1032" s="901"/>
      <c r="I1032" s="901"/>
      <c r="J1032" s="901"/>
      <c r="K1032" s="901"/>
      <c r="L1032" s="899"/>
      <c r="M1032" s="899"/>
      <c r="N1032" s="899"/>
      <c r="O1032" s="899"/>
      <c r="P1032" s="899"/>
      <c r="Q1032" s="899"/>
      <c r="R1032" s="899"/>
      <c r="S1032" s="899"/>
      <c r="T1032" s="899"/>
      <c r="U1032" s="899"/>
      <c r="V1032" s="899"/>
      <c r="W1032" s="899"/>
      <c r="X1032" s="899"/>
      <c r="Y1032" s="899"/>
    </row>
    <row r="1033" ht="18.0" customHeight="1">
      <c r="A1033" s="899"/>
      <c r="B1033" s="900"/>
      <c r="C1033" s="899"/>
      <c r="D1033" s="899"/>
      <c r="E1033" s="899"/>
      <c r="F1033" s="901"/>
      <c r="G1033" s="901"/>
      <c r="H1033" s="901"/>
      <c r="I1033" s="901"/>
      <c r="J1033" s="901"/>
      <c r="K1033" s="901"/>
      <c r="L1033" s="899"/>
      <c r="M1033" s="899"/>
      <c r="N1033" s="899"/>
      <c r="O1033" s="899"/>
      <c r="P1033" s="899"/>
      <c r="Q1033" s="899"/>
      <c r="R1033" s="899"/>
      <c r="S1033" s="899"/>
      <c r="T1033" s="899"/>
      <c r="U1033" s="899"/>
      <c r="V1033" s="899"/>
      <c r="W1033" s="899"/>
      <c r="X1033" s="899"/>
      <c r="Y1033" s="899"/>
    </row>
    <row r="1034" ht="18.0" customHeight="1">
      <c r="A1034" s="899"/>
      <c r="B1034" s="900"/>
      <c r="C1034" s="899"/>
      <c r="D1034" s="899"/>
      <c r="E1034" s="899"/>
      <c r="F1034" s="901"/>
      <c r="G1034" s="901"/>
      <c r="H1034" s="901"/>
      <c r="I1034" s="901"/>
      <c r="J1034" s="901"/>
      <c r="K1034" s="901"/>
      <c r="L1034" s="899"/>
      <c r="M1034" s="899"/>
      <c r="N1034" s="899"/>
      <c r="O1034" s="899"/>
      <c r="P1034" s="899"/>
      <c r="Q1034" s="899"/>
      <c r="R1034" s="899"/>
      <c r="S1034" s="899"/>
      <c r="T1034" s="899"/>
      <c r="U1034" s="899"/>
      <c r="V1034" s="899"/>
      <c r="W1034" s="899"/>
      <c r="X1034" s="899"/>
      <c r="Y1034" s="899"/>
    </row>
    <row r="1035" ht="18.0" customHeight="1">
      <c r="A1035" s="899"/>
      <c r="B1035" s="900"/>
      <c r="C1035" s="899"/>
      <c r="D1035" s="899"/>
      <c r="E1035" s="899"/>
      <c r="F1035" s="901"/>
      <c r="G1035" s="901"/>
      <c r="H1035" s="901"/>
      <c r="I1035" s="901"/>
      <c r="J1035" s="901"/>
      <c r="K1035" s="901"/>
      <c r="L1035" s="899"/>
      <c r="M1035" s="899"/>
      <c r="N1035" s="899"/>
      <c r="O1035" s="899"/>
      <c r="P1035" s="899"/>
      <c r="Q1035" s="899"/>
      <c r="R1035" s="899"/>
      <c r="S1035" s="899"/>
      <c r="T1035" s="899"/>
      <c r="U1035" s="899"/>
      <c r="V1035" s="899"/>
      <c r="W1035" s="899"/>
      <c r="X1035" s="899"/>
      <c r="Y1035" s="899"/>
    </row>
    <row r="1036" ht="18.0" customHeight="1">
      <c r="A1036" s="899"/>
      <c r="B1036" s="900"/>
      <c r="C1036" s="899"/>
      <c r="D1036" s="899"/>
      <c r="E1036" s="899"/>
      <c r="F1036" s="901"/>
      <c r="G1036" s="901"/>
      <c r="H1036" s="901"/>
      <c r="I1036" s="901"/>
      <c r="J1036" s="901"/>
      <c r="K1036" s="901"/>
      <c r="L1036" s="899"/>
      <c r="M1036" s="899"/>
      <c r="N1036" s="899"/>
      <c r="O1036" s="899"/>
      <c r="P1036" s="899"/>
      <c r="Q1036" s="899"/>
      <c r="R1036" s="899"/>
      <c r="S1036" s="899"/>
      <c r="T1036" s="899"/>
      <c r="U1036" s="899"/>
      <c r="V1036" s="899"/>
      <c r="W1036" s="899"/>
      <c r="X1036" s="899"/>
      <c r="Y1036" s="899"/>
    </row>
    <row r="1037" ht="18.0" customHeight="1">
      <c r="A1037" s="899"/>
      <c r="B1037" s="900"/>
      <c r="C1037" s="899"/>
      <c r="D1037" s="899"/>
      <c r="E1037" s="899"/>
      <c r="F1037" s="901"/>
      <c r="G1037" s="901"/>
      <c r="H1037" s="901"/>
      <c r="I1037" s="901"/>
      <c r="J1037" s="901"/>
      <c r="K1037" s="901"/>
      <c r="L1037" s="899"/>
      <c r="M1037" s="899"/>
      <c r="N1037" s="899"/>
      <c r="O1037" s="899"/>
      <c r="P1037" s="899"/>
      <c r="Q1037" s="899"/>
      <c r="R1037" s="899"/>
      <c r="S1037" s="899"/>
      <c r="T1037" s="899"/>
      <c r="U1037" s="899"/>
      <c r="V1037" s="899"/>
      <c r="W1037" s="899"/>
      <c r="X1037" s="899"/>
      <c r="Y1037" s="899"/>
    </row>
    <row r="1038" ht="18.0" customHeight="1">
      <c r="A1038" s="899"/>
      <c r="B1038" s="900"/>
      <c r="C1038" s="899"/>
      <c r="D1038" s="899"/>
      <c r="E1038" s="899"/>
      <c r="F1038" s="901"/>
      <c r="G1038" s="901"/>
      <c r="H1038" s="901"/>
      <c r="I1038" s="901"/>
      <c r="J1038" s="901"/>
      <c r="K1038" s="901"/>
      <c r="L1038" s="899"/>
      <c r="M1038" s="899"/>
      <c r="N1038" s="899"/>
      <c r="O1038" s="899"/>
      <c r="P1038" s="899"/>
      <c r="Q1038" s="899"/>
      <c r="R1038" s="899"/>
      <c r="S1038" s="899"/>
      <c r="T1038" s="899"/>
      <c r="U1038" s="899"/>
      <c r="V1038" s="899"/>
      <c r="W1038" s="899"/>
      <c r="X1038" s="899"/>
      <c r="Y1038" s="899"/>
    </row>
    <row r="1039" ht="18.0" customHeight="1">
      <c r="A1039" s="899"/>
      <c r="B1039" s="900"/>
      <c r="C1039" s="899"/>
      <c r="D1039" s="899"/>
      <c r="E1039" s="899"/>
      <c r="F1039" s="901"/>
      <c r="G1039" s="901"/>
      <c r="H1039" s="901"/>
      <c r="I1039" s="901"/>
      <c r="J1039" s="901"/>
      <c r="K1039" s="901"/>
      <c r="L1039" s="899"/>
      <c r="M1039" s="899"/>
      <c r="N1039" s="899"/>
      <c r="O1039" s="899"/>
      <c r="P1039" s="899"/>
      <c r="Q1039" s="899"/>
      <c r="R1039" s="899"/>
      <c r="S1039" s="899"/>
      <c r="T1039" s="899"/>
      <c r="U1039" s="899"/>
      <c r="V1039" s="899"/>
      <c r="W1039" s="899"/>
      <c r="X1039" s="899"/>
      <c r="Y1039" s="899"/>
    </row>
    <row r="1040" ht="18.0" customHeight="1">
      <c r="A1040" s="899"/>
      <c r="B1040" s="900"/>
      <c r="C1040" s="899"/>
      <c r="D1040" s="899"/>
      <c r="E1040" s="899"/>
      <c r="F1040" s="901"/>
      <c r="G1040" s="901"/>
      <c r="H1040" s="901"/>
      <c r="I1040" s="901"/>
      <c r="J1040" s="901"/>
      <c r="K1040" s="901"/>
      <c r="L1040" s="899"/>
      <c r="M1040" s="899"/>
      <c r="N1040" s="899"/>
      <c r="O1040" s="899"/>
      <c r="P1040" s="899"/>
      <c r="Q1040" s="899"/>
      <c r="R1040" s="899"/>
      <c r="S1040" s="899"/>
      <c r="T1040" s="899"/>
      <c r="U1040" s="899"/>
      <c r="V1040" s="899"/>
      <c r="W1040" s="899"/>
      <c r="X1040" s="899"/>
      <c r="Y1040" s="899"/>
    </row>
    <row r="1041" ht="18.0" customHeight="1">
      <c r="A1041" s="899"/>
      <c r="B1041" s="900"/>
      <c r="C1041" s="899"/>
      <c r="D1041" s="899"/>
      <c r="E1041" s="899"/>
      <c r="F1041" s="901"/>
      <c r="G1041" s="901"/>
      <c r="H1041" s="901"/>
      <c r="I1041" s="901"/>
      <c r="J1041" s="901"/>
      <c r="K1041" s="901"/>
      <c r="L1041" s="899"/>
      <c r="M1041" s="899"/>
      <c r="N1041" s="899"/>
      <c r="O1041" s="899"/>
      <c r="P1041" s="899"/>
      <c r="Q1041" s="899"/>
      <c r="R1041" s="899"/>
      <c r="S1041" s="899"/>
      <c r="T1041" s="899"/>
      <c r="U1041" s="899"/>
      <c r="V1041" s="899"/>
      <c r="W1041" s="899"/>
      <c r="X1041" s="899"/>
      <c r="Y1041" s="899"/>
    </row>
    <row r="1042" ht="18.0" customHeight="1">
      <c r="A1042" s="899"/>
      <c r="B1042" s="900"/>
      <c r="C1042" s="899"/>
      <c r="D1042" s="899"/>
      <c r="E1042" s="899"/>
      <c r="F1042" s="901"/>
      <c r="G1042" s="901"/>
      <c r="H1042" s="901"/>
      <c r="I1042" s="901"/>
      <c r="J1042" s="901"/>
      <c r="K1042" s="901"/>
      <c r="L1042" s="899"/>
      <c r="M1042" s="899"/>
      <c r="N1042" s="899"/>
      <c r="O1042" s="899"/>
      <c r="P1042" s="899"/>
      <c r="Q1042" s="899"/>
      <c r="R1042" s="899"/>
      <c r="S1042" s="899"/>
      <c r="T1042" s="899"/>
      <c r="U1042" s="899"/>
      <c r="V1042" s="899"/>
      <c r="W1042" s="899"/>
      <c r="X1042" s="899"/>
      <c r="Y1042" s="899"/>
    </row>
    <row r="1043" ht="18.0" customHeight="1">
      <c r="A1043" s="899"/>
      <c r="B1043" s="900"/>
      <c r="C1043" s="899"/>
      <c r="D1043" s="899"/>
      <c r="E1043" s="899"/>
      <c r="F1043" s="901"/>
      <c r="G1043" s="901"/>
      <c r="H1043" s="901"/>
      <c r="I1043" s="901"/>
      <c r="J1043" s="901"/>
      <c r="K1043" s="901"/>
      <c r="L1043" s="899"/>
      <c r="M1043" s="899"/>
      <c r="N1043" s="899"/>
      <c r="O1043" s="899"/>
      <c r="P1043" s="899"/>
      <c r="Q1043" s="899"/>
      <c r="R1043" s="899"/>
      <c r="S1043" s="899"/>
      <c r="T1043" s="899"/>
      <c r="U1043" s="899"/>
      <c r="V1043" s="899"/>
      <c r="W1043" s="899"/>
      <c r="X1043" s="899"/>
      <c r="Y1043" s="899"/>
    </row>
    <row r="1044" ht="18.0" customHeight="1">
      <c r="A1044" s="899"/>
      <c r="B1044" s="900"/>
      <c r="C1044" s="899"/>
      <c r="D1044" s="899"/>
      <c r="E1044" s="899"/>
      <c r="F1044" s="901"/>
      <c r="G1044" s="901"/>
      <c r="H1044" s="901"/>
      <c r="I1044" s="901"/>
      <c r="J1044" s="901"/>
      <c r="K1044" s="901"/>
      <c r="L1044" s="899"/>
      <c r="M1044" s="899"/>
      <c r="N1044" s="899"/>
      <c r="O1044" s="899"/>
      <c r="P1044" s="899"/>
      <c r="Q1044" s="899"/>
      <c r="R1044" s="899"/>
      <c r="S1044" s="899"/>
      <c r="T1044" s="899"/>
      <c r="U1044" s="899"/>
      <c r="V1044" s="899"/>
      <c r="W1044" s="899"/>
      <c r="X1044" s="899"/>
      <c r="Y1044" s="899"/>
    </row>
    <row r="1045" ht="18.0" customHeight="1">
      <c r="A1045" s="899"/>
      <c r="B1045" s="900"/>
      <c r="C1045" s="899"/>
      <c r="D1045" s="899"/>
      <c r="E1045" s="899"/>
      <c r="F1045" s="901"/>
      <c r="G1045" s="901"/>
      <c r="H1045" s="901"/>
      <c r="I1045" s="901"/>
      <c r="J1045" s="901"/>
      <c r="K1045" s="901"/>
      <c r="L1045" s="899"/>
      <c r="M1045" s="899"/>
      <c r="N1045" s="899"/>
      <c r="O1045" s="899"/>
      <c r="P1045" s="899"/>
      <c r="Q1045" s="899"/>
      <c r="R1045" s="899"/>
      <c r="S1045" s="899"/>
      <c r="T1045" s="899"/>
      <c r="U1045" s="899"/>
      <c r="V1045" s="899"/>
      <c r="W1045" s="899"/>
      <c r="X1045" s="899"/>
      <c r="Y1045" s="899"/>
    </row>
    <row r="1046" ht="18.0" customHeight="1">
      <c r="A1046" s="899"/>
      <c r="B1046" s="900"/>
      <c r="C1046" s="899"/>
      <c r="D1046" s="899"/>
      <c r="E1046" s="899"/>
      <c r="F1046" s="901"/>
      <c r="G1046" s="901"/>
      <c r="H1046" s="901"/>
      <c r="I1046" s="901"/>
      <c r="J1046" s="901"/>
      <c r="K1046" s="901"/>
      <c r="L1046" s="899"/>
      <c r="M1046" s="899"/>
      <c r="N1046" s="899"/>
      <c r="O1046" s="899"/>
      <c r="P1046" s="899"/>
      <c r="Q1046" s="899"/>
      <c r="R1046" s="899"/>
      <c r="S1046" s="899"/>
      <c r="T1046" s="899"/>
      <c r="U1046" s="899"/>
      <c r="V1046" s="899"/>
      <c r="W1046" s="899"/>
      <c r="X1046" s="899"/>
      <c r="Y1046" s="899"/>
    </row>
    <row r="1047" ht="18.0" customHeight="1">
      <c r="A1047" s="899"/>
      <c r="B1047" s="900"/>
      <c r="C1047" s="899"/>
      <c r="D1047" s="899"/>
      <c r="E1047" s="899"/>
      <c r="F1047" s="901"/>
      <c r="G1047" s="901"/>
      <c r="H1047" s="901"/>
      <c r="I1047" s="901"/>
      <c r="J1047" s="901"/>
      <c r="K1047" s="901"/>
      <c r="L1047" s="899"/>
      <c r="M1047" s="899"/>
      <c r="N1047" s="899"/>
      <c r="O1047" s="899"/>
      <c r="P1047" s="899"/>
      <c r="Q1047" s="899"/>
      <c r="R1047" s="899"/>
      <c r="S1047" s="899"/>
      <c r="T1047" s="899"/>
      <c r="U1047" s="899"/>
      <c r="V1047" s="899"/>
      <c r="W1047" s="899"/>
      <c r="X1047" s="899"/>
      <c r="Y1047" s="899"/>
    </row>
    <row r="1048" ht="18.0" customHeight="1">
      <c r="A1048" s="899"/>
      <c r="B1048" s="900"/>
      <c r="C1048" s="899"/>
      <c r="D1048" s="899"/>
      <c r="E1048" s="899"/>
      <c r="F1048" s="901"/>
      <c r="G1048" s="901"/>
      <c r="H1048" s="901"/>
      <c r="I1048" s="901"/>
      <c r="J1048" s="901"/>
      <c r="K1048" s="901"/>
      <c r="L1048" s="899"/>
      <c r="M1048" s="899"/>
      <c r="N1048" s="899"/>
      <c r="O1048" s="899"/>
      <c r="P1048" s="899"/>
      <c r="Q1048" s="899"/>
      <c r="R1048" s="899"/>
      <c r="S1048" s="899"/>
      <c r="T1048" s="899"/>
      <c r="U1048" s="899"/>
      <c r="V1048" s="899"/>
      <c r="W1048" s="899"/>
      <c r="X1048" s="899"/>
      <c r="Y1048" s="899"/>
    </row>
    <row r="1049" ht="18.0" customHeight="1">
      <c r="A1049" s="899"/>
      <c r="B1049" s="900"/>
      <c r="C1049" s="899"/>
      <c r="D1049" s="899"/>
      <c r="E1049" s="899"/>
      <c r="F1049" s="901"/>
      <c r="G1049" s="901"/>
      <c r="H1049" s="901"/>
      <c r="I1049" s="901"/>
      <c r="J1049" s="901"/>
      <c r="K1049" s="901"/>
      <c r="L1049" s="899"/>
      <c r="M1049" s="899"/>
      <c r="N1049" s="899"/>
      <c r="O1049" s="899"/>
      <c r="P1049" s="899"/>
      <c r="Q1049" s="899"/>
      <c r="R1049" s="899"/>
      <c r="S1049" s="899"/>
      <c r="T1049" s="899"/>
      <c r="U1049" s="899"/>
      <c r="V1049" s="899"/>
      <c r="W1049" s="899"/>
      <c r="X1049" s="899"/>
      <c r="Y1049" s="899"/>
    </row>
    <row r="1050" ht="18.0" customHeight="1">
      <c r="A1050" s="899"/>
      <c r="B1050" s="900"/>
      <c r="C1050" s="899"/>
      <c r="D1050" s="899"/>
      <c r="E1050" s="899"/>
      <c r="F1050" s="901"/>
      <c r="G1050" s="901"/>
      <c r="H1050" s="901"/>
      <c r="I1050" s="901"/>
      <c r="J1050" s="901"/>
      <c r="K1050" s="901"/>
      <c r="L1050" s="899"/>
      <c r="M1050" s="899"/>
      <c r="N1050" s="899"/>
      <c r="O1050" s="899"/>
      <c r="P1050" s="899"/>
      <c r="Q1050" s="899"/>
      <c r="R1050" s="899"/>
      <c r="S1050" s="899"/>
      <c r="T1050" s="899"/>
      <c r="U1050" s="899"/>
      <c r="V1050" s="899"/>
      <c r="W1050" s="899"/>
      <c r="X1050" s="899"/>
      <c r="Y1050" s="899"/>
    </row>
    <row r="1051" ht="18.0" customHeight="1">
      <c r="A1051" s="899"/>
      <c r="B1051" s="900"/>
      <c r="C1051" s="899"/>
      <c r="D1051" s="899"/>
      <c r="E1051" s="899"/>
      <c r="F1051" s="901"/>
      <c r="G1051" s="901"/>
      <c r="H1051" s="901"/>
      <c r="I1051" s="901"/>
      <c r="J1051" s="901"/>
      <c r="K1051" s="901"/>
      <c r="L1051" s="899"/>
      <c r="M1051" s="899"/>
      <c r="N1051" s="899"/>
      <c r="O1051" s="899"/>
      <c r="P1051" s="899"/>
      <c r="Q1051" s="899"/>
      <c r="R1051" s="899"/>
      <c r="S1051" s="899"/>
      <c r="T1051" s="899"/>
      <c r="U1051" s="899"/>
      <c r="V1051" s="899"/>
      <c r="W1051" s="899"/>
      <c r="X1051" s="899"/>
      <c r="Y1051" s="899"/>
    </row>
    <row r="1052" ht="18.0" customHeight="1">
      <c r="A1052" s="899"/>
      <c r="B1052" s="900"/>
      <c r="C1052" s="899"/>
      <c r="D1052" s="899"/>
      <c r="E1052" s="899"/>
      <c r="F1052" s="901"/>
      <c r="G1052" s="901"/>
      <c r="H1052" s="901"/>
      <c r="I1052" s="901"/>
      <c r="J1052" s="901"/>
      <c r="K1052" s="901"/>
      <c r="L1052" s="899"/>
      <c r="M1052" s="899"/>
      <c r="N1052" s="899"/>
      <c r="O1052" s="899"/>
      <c r="P1052" s="899"/>
      <c r="Q1052" s="899"/>
      <c r="R1052" s="899"/>
      <c r="S1052" s="899"/>
      <c r="T1052" s="899"/>
      <c r="U1052" s="899"/>
      <c r="V1052" s="899"/>
      <c r="W1052" s="899"/>
      <c r="X1052" s="899"/>
      <c r="Y1052" s="899"/>
    </row>
    <row r="1053" ht="18.0" customHeight="1">
      <c r="A1053" s="899"/>
      <c r="B1053" s="900"/>
      <c r="C1053" s="899"/>
      <c r="D1053" s="899"/>
      <c r="E1053" s="899"/>
      <c r="F1053" s="901"/>
      <c r="G1053" s="901"/>
      <c r="H1053" s="901"/>
      <c r="I1053" s="901"/>
      <c r="J1053" s="901"/>
      <c r="K1053" s="901"/>
      <c r="L1053" s="899"/>
      <c r="M1053" s="899"/>
      <c r="N1053" s="899"/>
      <c r="O1053" s="899"/>
      <c r="P1053" s="899"/>
      <c r="Q1053" s="899"/>
      <c r="R1053" s="899"/>
      <c r="S1053" s="899"/>
      <c r="T1053" s="899"/>
      <c r="U1053" s="899"/>
      <c r="V1053" s="899"/>
      <c r="W1053" s="899"/>
      <c r="X1053" s="899"/>
      <c r="Y1053" s="899"/>
    </row>
    <row r="1054" ht="18.0" customHeight="1">
      <c r="A1054" s="899"/>
      <c r="B1054" s="900"/>
      <c r="C1054" s="899"/>
      <c r="D1054" s="899"/>
      <c r="E1054" s="899"/>
      <c r="F1054" s="901"/>
      <c r="G1054" s="901"/>
      <c r="H1054" s="901"/>
      <c r="I1054" s="901"/>
      <c r="J1054" s="901"/>
      <c r="K1054" s="901"/>
      <c r="L1054" s="899"/>
      <c r="M1054" s="899"/>
      <c r="N1054" s="899"/>
      <c r="O1054" s="899"/>
      <c r="P1054" s="899"/>
      <c r="Q1054" s="899"/>
      <c r="R1054" s="899"/>
      <c r="S1054" s="899"/>
      <c r="T1054" s="899"/>
      <c r="U1054" s="899"/>
      <c r="V1054" s="899"/>
      <c r="W1054" s="899"/>
      <c r="X1054" s="899"/>
      <c r="Y1054" s="899"/>
    </row>
    <row r="1055" ht="18.0" customHeight="1">
      <c r="A1055" s="899"/>
      <c r="B1055" s="900"/>
      <c r="C1055" s="899"/>
      <c r="D1055" s="899"/>
      <c r="E1055" s="899"/>
      <c r="F1055" s="901"/>
      <c r="G1055" s="901"/>
      <c r="H1055" s="901"/>
      <c r="I1055" s="901"/>
      <c r="J1055" s="901"/>
      <c r="K1055" s="901"/>
      <c r="L1055" s="899"/>
      <c r="M1055" s="899"/>
      <c r="N1055" s="899"/>
      <c r="O1055" s="899"/>
      <c r="P1055" s="899"/>
      <c r="Q1055" s="899"/>
      <c r="R1055" s="899"/>
      <c r="S1055" s="899"/>
      <c r="T1055" s="899"/>
      <c r="U1055" s="899"/>
      <c r="V1055" s="899"/>
      <c r="W1055" s="899"/>
      <c r="X1055" s="899"/>
      <c r="Y1055" s="899"/>
    </row>
    <row r="1056" ht="18.0" customHeight="1">
      <c r="A1056" s="899"/>
      <c r="B1056" s="900"/>
      <c r="C1056" s="899"/>
      <c r="D1056" s="899"/>
      <c r="E1056" s="899"/>
      <c r="F1056" s="901"/>
      <c r="G1056" s="901"/>
      <c r="H1056" s="901"/>
      <c r="I1056" s="901"/>
      <c r="J1056" s="901"/>
      <c r="K1056" s="901"/>
      <c r="L1056" s="899"/>
      <c r="M1056" s="899"/>
      <c r="N1056" s="899"/>
      <c r="O1056" s="899"/>
      <c r="P1056" s="899"/>
      <c r="Q1056" s="899"/>
      <c r="R1056" s="899"/>
      <c r="S1056" s="899"/>
      <c r="T1056" s="899"/>
      <c r="U1056" s="899"/>
      <c r="V1056" s="899"/>
      <c r="W1056" s="899"/>
      <c r="X1056" s="899"/>
      <c r="Y1056" s="899"/>
    </row>
    <row r="1057" ht="18.0" customHeight="1">
      <c r="A1057" s="899"/>
      <c r="B1057" s="900"/>
      <c r="C1057" s="899"/>
      <c r="D1057" s="899"/>
      <c r="E1057" s="899"/>
      <c r="F1057" s="901"/>
      <c r="G1057" s="901"/>
      <c r="H1057" s="901"/>
      <c r="I1057" s="901"/>
      <c r="J1057" s="901"/>
      <c r="K1057" s="901"/>
      <c r="L1057" s="899"/>
      <c r="M1057" s="899"/>
      <c r="N1057" s="899"/>
      <c r="O1057" s="899"/>
      <c r="P1057" s="899"/>
      <c r="Q1057" s="899"/>
      <c r="R1057" s="899"/>
      <c r="S1057" s="899"/>
      <c r="T1057" s="899"/>
      <c r="U1057" s="899"/>
      <c r="V1057" s="899"/>
      <c r="W1057" s="899"/>
      <c r="X1057" s="899"/>
      <c r="Y1057" s="899"/>
    </row>
    <row r="1058" ht="18.0" customHeight="1">
      <c r="A1058" s="899"/>
      <c r="B1058" s="900"/>
      <c r="C1058" s="899"/>
      <c r="D1058" s="899"/>
      <c r="E1058" s="899"/>
      <c r="F1058" s="901"/>
      <c r="G1058" s="901"/>
      <c r="H1058" s="901"/>
      <c r="I1058" s="901"/>
      <c r="J1058" s="901"/>
      <c r="K1058" s="901"/>
      <c r="L1058" s="899"/>
      <c r="M1058" s="899"/>
      <c r="N1058" s="899"/>
      <c r="O1058" s="899"/>
      <c r="P1058" s="899"/>
      <c r="Q1058" s="899"/>
      <c r="R1058" s="899"/>
      <c r="S1058" s="899"/>
      <c r="T1058" s="899"/>
      <c r="U1058" s="899"/>
      <c r="V1058" s="899"/>
      <c r="W1058" s="899"/>
      <c r="X1058" s="899"/>
      <c r="Y1058" s="899"/>
    </row>
    <row r="1059" ht="18.0" customHeight="1">
      <c r="A1059" s="899"/>
      <c r="B1059" s="900"/>
      <c r="C1059" s="899"/>
      <c r="D1059" s="899"/>
      <c r="E1059" s="899"/>
      <c r="F1059" s="901"/>
      <c r="G1059" s="901"/>
      <c r="H1059" s="901"/>
      <c r="I1059" s="901"/>
      <c r="J1059" s="901"/>
      <c r="K1059" s="901"/>
      <c r="L1059" s="899"/>
      <c r="M1059" s="899"/>
      <c r="N1059" s="899"/>
      <c r="O1059" s="899"/>
      <c r="P1059" s="899"/>
      <c r="Q1059" s="899"/>
      <c r="R1059" s="899"/>
      <c r="S1059" s="899"/>
      <c r="T1059" s="899"/>
      <c r="U1059" s="899"/>
      <c r="V1059" s="899"/>
      <c r="W1059" s="899"/>
      <c r="X1059" s="899"/>
      <c r="Y1059" s="899"/>
    </row>
    <row r="1060" ht="18.0" customHeight="1">
      <c r="A1060" s="899"/>
      <c r="B1060" s="900"/>
      <c r="C1060" s="899"/>
      <c r="D1060" s="899"/>
      <c r="E1060" s="899"/>
      <c r="F1060" s="901"/>
      <c r="G1060" s="901"/>
      <c r="H1060" s="901"/>
      <c r="I1060" s="901"/>
      <c r="J1060" s="901"/>
      <c r="K1060" s="901"/>
      <c r="L1060" s="899"/>
      <c r="M1060" s="899"/>
      <c r="N1060" s="899"/>
      <c r="O1060" s="899"/>
      <c r="P1060" s="899"/>
      <c r="Q1060" s="899"/>
      <c r="R1060" s="899"/>
      <c r="S1060" s="899"/>
      <c r="T1060" s="899"/>
      <c r="U1060" s="899"/>
      <c r="V1060" s="899"/>
      <c r="W1060" s="899"/>
      <c r="X1060" s="899"/>
      <c r="Y1060" s="899"/>
    </row>
    <row r="1061" ht="18.0" customHeight="1">
      <c r="A1061" s="899"/>
      <c r="B1061" s="900"/>
      <c r="C1061" s="899"/>
      <c r="D1061" s="899"/>
      <c r="E1061" s="899"/>
      <c r="F1061" s="901"/>
      <c r="G1061" s="901"/>
      <c r="H1061" s="901"/>
      <c r="I1061" s="901"/>
      <c r="J1061" s="901"/>
      <c r="K1061" s="901"/>
      <c r="L1061" s="899"/>
      <c r="M1061" s="899"/>
      <c r="N1061" s="899"/>
      <c r="O1061" s="899"/>
      <c r="P1061" s="899"/>
      <c r="Q1061" s="899"/>
      <c r="R1061" s="899"/>
      <c r="S1061" s="899"/>
      <c r="T1061" s="899"/>
      <c r="U1061" s="899"/>
      <c r="V1061" s="899"/>
      <c r="W1061" s="899"/>
      <c r="X1061" s="899"/>
      <c r="Y1061" s="899"/>
    </row>
    <row r="1062" ht="18.0" customHeight="1">
      <c r="A1062" s="899"/>
      <c r="B1062" s="900"/>
      <c r="C1062" s="899"/>
      <c r="D1062" s="899"/>
      <c r="E1062" s="899"/>
      <c r="F1062" s="901"/>
      <c r="G1062" s="901"/>
      <c r="H1062" s="901"/>
      <c r="I1062" s="901"/>
      <c r="J1062" s="901"/>
      <c r="K1062" s="901"/>
      <c r="L1062" s="899"/>
      <c r="M1062" s="899"/>
      <c r="N1062" s="899"/>
      <c r="O1062" s="899"/>
      <c r="P1062" s="899"/>
      <c r="Q1062" s="899"/>
      <c r="R1062" s="899"/>
      <c r="S1062" s="899"/>
      <c r="T1062" s="899"/>
      <c r="U1062" s="899"/>
      <c r="V1062" s="899"/>
      <c r="W1062" s="899"/>
      <c r="X1062" s="899"/>
      <c r="Y1062" s="899"/>
    </row>
    <row r="1063" ht="18.0" customHeight="1">
      <c r="A1063" s="899"/>
      <c r="B1063" s="900"/>
      <c r="C1063" s="899"/>
      <c r="D1063" s="899"/>
      <c r="E1063" s="899"/>
      <c r="F1063" s="901"/>
      <c r="G1063" s="901"/>
      <c r="H1063" s="901"/>
      <c r="I1063" s="901"/>
      <c r="J1063" s="901"/>
      <c r="K1063" s="901"/>
      <c r="L1063" s="899"/>
      <c r="M1063" s="899"/>
      <c r="N1063" s="899"/>
      <c r="O1063" s="899"/>
      <c r="P1063" s="899"/>
      <c r="Q1063" s="899"/>
      <c r="R1063" s="899"/>
      <c r="S1063" s="899"/>
      <c r="T1063" s="899"/>
      <c r="U1063" s="899"/>
      <c r="V1063" s="899"/>
      <c r="W1063" s="899"/>
      <c r="X1063" s="899"/>
      <c r="Y1063" s="899"/>
    </row>
    <row r="1064" ht="18.0" customHeight="1">
      <c r="A1064" s="899"/>
      <c r="B1064" s="900"/>
      <c r="C1064" s="899"/>
      <c r="D1064" s="899"/>
      <c r="E1064" s="899"/>
      <c r="F1064" s="901"/>
      <c r="G1064" s="901"/>
      <c r="H1064" s="901"/>
      <c r="I1064" s="901"/>
      <c r="J1064" s="901"/>
      <c r="K1064" s="901"/>
      <c r="L1064" s="899"/>
      <c r="M1064" s="899"/>
      <c r="N1064" s="899"/>
      <c r="O1064" s="899"/>
      <c r="P1064" s="899"/>
      <c r="Q1064" s="899"/>
      <c r="R1064" s="899"/>
      <c r="S1064" s="899"/>
      <c r="T1064" s="899"/>
      <c r="U1064" s="899"/>
      <c r="V1064" s="899"/>
      <c r="W1064" s="899"/>
      <c r="X1064" s="899"/>
      <c r="Y1064" s="899"/>
    </row>
    <row r="1065" ht="18.0" customHeight="1">
      <c r="A1065" s="899"/>
      <c r="B1065" s="900"/>
      <c r="C1065" s="899"/>
      <c r="D1065" s="899"/>
      <c r="E1065" s="899"/>
      <c r="F1065" s="901"/>
      <c r="G1065" s="901"/>
      <c r="H1065" s="901"/>
      <c r="I1065" s="901"/>
      <c r="J1065" s="901"/>
      <c r="K1065" s="901"/>
      <c r="L1065" s="899"/>
      <c r="M1065" s="899"/>
      <c r="N1065" s="899"/>
      <c r="O1065" s="899"/>
      <c r="P1065" s="899"/>
      <c r="Q1065" s="899"/>
      <c r="R1065" s="899"/>
      <c r="S1065" s="899"/>
      <c r="T1065" s="899"/>
      <c r="U1065" s="899"/>
      <c r="V1065" s="899"/>
      <c r="W1065" s="899"/>
      <c r="X1065" s="899"/>
      <c r="Y1065" s="899"/>
    </row>
    <row r="1066" ht="18.0" customHeight="1">
      <c r="A1066" s="899"/>
      <c r="B1066" s="900"/>
      <c r="C1066" s="899"/>
      <c r="D1066" s="899"/>
      <c r="E1066" s="899"/>
      <c r="F1066" s="901"/>
      <c r="G1066" s="901"/>
      <c r="H1066" s="901"/>
      <c r="I1066" s="901"/>
      <c r="J1066" s="901"/>
      <c r="K1066" s="901"/>
      <c r="L1066" s="899"/>
      <c r="M1066" s="899"/>
      <c r="N1066" s="899"/>
      <c r="O1066" s="899"/>
      <c r="P1066" s="899"/>
      <c r="Q1066" s="899"/>
      <c r="R1066" s="899"/>
      <c r="S1066" s="899"/>
      <c r="T1066" s="899"/>
      <c r="U1066" s="899"/>
      <c r="V1066" s="899"/>
      <c r="W1066" s="899"/>
      <c r="X1066" s="899"/>
      <c r="Y1066" s="899"/>
    </row>
    <row r="1067" ht="18.0" customHeight="1">
      <c r="A1067" s="899"/>
      <c r="B1067" s="900"/>
      <c r="C1067" s="899"/>
      <c r="D1067" s="899"/>
      <c r="E1067" s="899"/>
      <c r="F1067" s="901"/>
      <c r="G1067" s="901"/>
      <c r="H1067" s="901"/>
      <c r="I1067" s="901"/>
      <c r="J1067" s="901"/>
      <c r="K1067" s="901"/>
      <c r="L1067" s="899"/>
      <c r="M1067" s="899"/>
      <c r="N1067" s="899"/>
      <c r="O1067" s="899"/>
      <c r="P1067" s="899"/>
      <c r="Q1067" s="899"/>
      <c r="R1067" s="899"/>
      <c r="S1067" s="899"/>
      <c r="T1067" s="899"/>
      <c r="U1067" s="899"/>
      <c r="V1067" s="899"/>
      <c r="W1067" s="899"/>
      <c r="X1067" s="899"/>
      <c r="Y1067" s="899"/>
    </row>
    <row r="1068" ht="18.0" customHeight="1">
      <c r="A1068" s="899"/>
      <c r="B1068" s="900"/>
      <c r="C1068" s="899"/>
      <c r="D1068" s="899"/>
      <c r="E1068" s="899"/>
      <c r="F1068" s="901"/>
      <c r="G1068" s="901"/>
      <c r="H1068" s="901"/>
      <c r="I1068" s="901"/>
      <c r="J1068" s="901"/>
      <c r="K1068" s="901"/>
      <c r="L1068" s="899"/>
      <c r="M1068" s="899"/>
      <c r="N1068" s="899"/>
      <c r="O1068" s="899"/>
      <c r="P1068" s="899"/>
      <c r="Q1068" s="899"/>
      <c r="R1068" s="899"/>
      <c r="S1068" s="899"/>
      <c r="T1068" s="899"/>
      <c r="U1068" s="899"/>
      <c r="V1068" s="899"/>
      <c r="W1068" s="899"/>
      <c r="X1068" s="899"/>
      <c r="Y1068" s="899"/>
    </row>
    <row r="1069" ht="18.0" customHeight="1">
      <c r="A1069" s="899"/>
      <c r="B1069" s="900"/>
      <c r="C1069" s="899"/>
      <c r="D1069" s="899"/>
      <c r="E1069" s="899"/>
      <c r="F1069" s="901"/>
      <c r="G1069" s="901"/>
      <c r="H1069" s="901"/>
      <c r="I1069" s="901"/>
      <c r="J1069" s="901"/>
      <c r="K1069" s="901"/>
      <c r="L1069" s="899"/>
      <c r="M1069" s="899"/>
      <c r="N1069" s="899"/>
      <c r="O1069" s="899"/>
      <c r="P1069" s="899"/>
      <c r="Q1069" s="899"/>
      <c r="R1069" s="899"/>
      <c r="S1069" s="899"/>
      <c r="T1069" s="899"/>
      <c r="U1069" s="899"/>
      <c r="V1069" s="899"/>
      <c r="W1069" s="899"/>
      <c r="X1069" s="899"/>
      <c r="Y1069" s="899"/>
    </row>
    <row r="1070" ht="18.0" customHeight="1">
      <c r="A1070" s="899"/>
      <c r="B1070" s="900"/>
      <c r="C1070" s="899"/>
      <c r="D1070" s="899"/>
      <c r="E1070" s="899"/>
      <c r="F1070" s="901"/>
      <c r="G1070" s="901"/>
      <c r="H1070" s="901"/>
      <c r="I1070" s="901"/>
      <c r="J1070" s="901"/>
      <c r="K1070" s="901"/>
      <c r="L1070" s="899"/>
      <c r="M1070" s="899"/>
      <c r="N1070" s="899"/>
      <c r="O1070" s="899"/>
      <c r="P1070" s="899"/>
      <c r="Q1070" s="899"/>
      <c r="R1070" s="899"/>
      <c r="S1070" s="899"/>
      <c r="T1070" s="899"/>
      <c r="U1070" s="899"/>
      <c r="V1070" s="899"/>
      <c r="W1070" s="899"/>
      <c r="X1070" s="899"/>
      <c r="Y1070" s="899"/>
    </row>
    <row r="1071" ht="18.0" customHeight="1">
      <c r="A1071" s="899"/>
      <c r="B1071" s="900"/>
      <c r="C1071" s="899"/>
      <c r="D1071" s="899"/>
      <c r="E1071" s="899"/>
      <c r="F1071" s="901"/>
      <c r="G1071" s="901"/>
      <c r="H1071" s="901"/>
      <c r="I1071" s="901"/>
      <c r="J1071" s="901"/>
      <c r="K1071" s="901"/>
      <c r="L1071" s="899"/>
      <c r="M1071" s="899"/>
      <c r="N1071" s="899"/>
      <c r="O1071" s="899"/>
      <c r="P1071" s="899"/>
      <c r="Q1071" s="899"/>
      <c r="R1071" s="899"/>
      <c r="S1071" s="899"/>
      <c r="T1071" s="899"/>
      <c r="U1071" s="899"/>
      <c r="V1071" s="899"/>
      <c r="W1071" s="899"/>
      <c r="X1071" s="899"/>
      <c r="Y1071" s="899"/>
    </row>
    <row r="1072" ht="18.0" customHeight="1">
      <c r="A1072" s="899"/>
      <c r="B1072" s="900"/>
      <c r="C1072" s="899"/>
      <c r="D1072" s="899"/>
      <c r="E1072" s="899"/>
      <c r="F1072" s="901"/>
      <c r="G1072" s="901"/>
      <c r="H1072" s="901"/>
      <c r="I1072" s="901"/>
      <c r="J1072" s="901"/>
      <c r="K1072" s="901"/>
      <c r="L1072" s="899"/>
      <c r="M1072" s="899"/>
      <c r="N1072" s="899"/>
      <c r="O1072" s="899"/>
      <c r="P1072" s="899"/>
      <c r="Q1072" s="899"/>
      <c r="R1072" s="899"/>
      <c r="S1072" s="899"/>
      <c r="T1072" s="899"/>
      <c r="U1072" s="899"/>
      <c r="V1072" s="899"/>
      <c r="W1072" s="899"/>
      <c r="X1072" s="899"/>
      <c r="Y1072" s="899"/>
    </row>
    <row r="1073" ht="18.0" customHeight="1">
      <c r="A1073" s="899"/>
      <c r="B1073" s="900"/>
      <c r="C1073" s="899"/>
      <c r="D1073" s="899"/>
      <c r="E1073" s="899"/>
      <c r="F1073" s="901"/>
      <c r="G1073" s="901"/>
      <c r="H1073" s="901"/>
      <c r="I1073" s="901"/>
      <c r="J1073" s="901"/>
      <c r="K1073" s="901"/>
      <c r="L1073" s="899"/>
      <c r="M1073" s="899"/>
      <c r="N1073" s="899"/>
      <c r="O1073" s="899"/>
      <c r="P1073" s="899"/>
      <c r="Q1073" s="899"/>
      <c r="R1073" s="899"/>
      <c r="S1073" s="899"/>
      <c r="T1073" s="899"/>
      <c r="U1073" s="899"/>
      <c r="V1073" s="899"/>
      <c r="W1073" s="899"/>
      <c r="X1073" s="899"/>
      <c r="Y1073" s="899"/>
    </row>
    <row r="1074" ht="18.0" customHeight="1">
      <c r="A1074" s="899"/>
      <c r="B1074" s="900"/>
      <c r="C1074" s="899"/>
      <c r="D1074" s="899"/>
      <c r="E1074" s="899"/>
      <c r="F1074" s="901"/>
      <c r="G1074" s="901"/>
      <c r="H1074" s="901"/>
      <c r="I1074" s="901"/>
      <c r="J1074" s="901"/>
      <c r="K1074" s="901"/>
      <c r="L1074" s="899"/>
      <c r="M1074" s="899"/>
      <c r="N1074" s="899"/>
      <c r="O1074" s="899"/>
      <c r="P1074" s="899"/>
      <c r="Q1074" s="899"/>
      <c r="R1074" s="899"/>
      <c r="S1074" s="899"/>
      <c r="T1074" s="899"/>
      <c r="U1074" s="899"/>
      <c r="V1074" s="899"/>
      <c r="W1074" s="899"/>
      <c r="X1074" s="899"/>
      <c r="Y1074" s="899"/>
    </row>
    <row r="1075" ht="18.0" customHeight="1">
      <c r="A1075" s="899"/>
      <c r="B1075" s="900"/>
      <c r="C1075" s="899"/>
      <c r="D1075" s="899"/>
      <c r="E1075" s="899"/>
      <c r="F1075" s="901"/>
      <c r="G1075" s="901"/>
      <c r="H1075" s="901"/>
      <c r="I1075" s="901"/>
      <c r="J1075" s="901"/>
      <c r="K1075" s="901"/>
      <c r="L1075" s="899"/>
      <c r="M1075" s="899"/>
      <c r="N1075" s="899"/>
      <c r="O1075" s="899"/>
      <c r="P1075" s="899"/>
      <c r="Q1075" s="899"/>
      <c r="R1075" s="899"/>
      <c r="S1075" s="899"/>
      <c r="T1075" s="899"/>
      <c r="U1075" s="899"/>
      <c r="V1075" s="899"/>
      <c r="W1075" s="899"/>
      <c r="X1075" s="899"/>
      <c r="Y1075" s="899"/>
    </row>
    <row r="1076" ht="18.0" customHeight="1">
      <c r="A1076" s="899"/>
      <c r="B1076" s="900"/>
      <c r="C1076" s="899"/>
      <c r="D1076" s="899"/>
      <c r="E1076" s="899"/>
      <c r="F1076" s="901"/>
      <c r="G1076" s="901"/>
      <c r="H1076" s="901"/>
      <c r="I1076" s="901"/>
      <c r="J1076" s="901"/>
      <c r="K1076" s="901"/>
      <c r="L1076" s="899"/>
      <c r="M1076" s="899"/>
      <c r="N1076" s="899"/>
      <c r="O1076" s="899"/>
      <c r="P1076" s="899"/>
      <c r="Q1076" s="899"/>
      <c r="R1076" s="899"/>
      <c r="S1076" s="899"/>
      <c r="T1076" s="899"/>
      <c r="U1076" s="899"/>
      <c r="V1076" s="899"/>
      <c r="W1076" s="899"/>
      <c r="X1076" s="899"/>
      <c r="Y1076" s="899"/>
    </row>
    <row r="1077" ht="18.0" customHeight="1">
      <c r="A1077" s="899"/>
      <c r="B1077" s="900"/>
      <c r="C1077" s="899"/>
      <c r="D1077" s="899"/>
      <c r="E1077" s="899"/>
      <c r="F1077" s="901"/>
      <c r="G1077" s="901"/>
      <c r="H1077" s="901"/>
      <c r="I1077" s="901"/>
      <c r="J1077" s="901"/>
      <c r="K1077" s="901"/>
      <c r="L1077" s="899"/>
      <c r="M1077" s="899"/>
      <c r="N1077" s="899"/>
      <c r="O1077" s="899"/>
      <c r="P1077" s="899"/>
      <c r="Q1077" s="899"/>
      <c r="R1077" s="899"/>
      <c r="S1077" s="899"/>
      <c r="T1077" s="899"/>
      <c r="U1077" s="899"/>
      <c r="V1077" s="899"/>
      <c r="W1077" s="899"/>
      <c r="X1077" s="899"/>
      <c r="Y1077" s="899"/>
    </row>
    <row r="1078" ht="18.0" customHeight="1">
      <c r="A1078" s="899"/>
      <c r="B1078" s="900"/>
      <c r="C1078" s="899"/>
      <c r="D1078" s="899"/>
      <c r="E1078" s="899"/>
      <c r="F1078" s="901"/>
      <c r="G1078" s="901"/>
      <c r="H1078" s="901"/>
      <c r="I1078" s="901"/>
      <c r="J1078" s="901"/>
      <c r="K1078" s="901"/>
      <c r="L1078" s="899"/>
      <c r="M1078" s="899"/>
      <c r="N1078" s="899"/>
      <c r="O1078" s="899"/>
      <c r="P1078" s="899"/>
      <c r="Q1078" s="899"/>
      <c r="R1078" s="899"/>
      <c r="S1078" s="899"/>
      <c r="T1078" s="899"/>
      <c r="U1078" s="899"/>
      <c r="V1078" s="899"/>
      <c r="W1078" s="899"/>
      <c r="X1078" s="899"/>
      <c r="Y1078" s="899"/>
    </row>
    <row r="1079" ht="18.0" customHeight="1">
      <c r="A1079" s="899"/>
      <c r="B1079" s="900"/>
      <c r="C1079" s="899"/>
      <c r="D1079" s="899"/>
      <c r="E1079" s="899"/>
      <c r="F1079" s="901"/>
      <c r="G1079" s="901"/>
      <c r="H1079" s="901"/>
      <c r="I1079" s="901"/>
      <c r="J1079" s="901"/>
      <c r="K1079" s="901"/>
      <c r="L1079" s="899"/>
      <c r="M1079" s="899"/>
      <c r="N1079" s="899"/>
      <c r="O1079" s="899"/>
      <c r="P1079" s="899"/>
      <c r="Q1079" s="899"/>
      <c r="R1079" s="899"/>
      <c r="S1079" s="899"/>
      <c r="T1079" s="899"/>
      <c r="U1079" s="899"/>
      <c r="V1079" s="899"/>
      <c r="W1079" s="899"/>
      <c r="X1079" s="899"/>
      <c r="Y1079" s="899"/>
    </row>
    <row r="1080" ht="18.0" customHeight="1">
      <c r="A1080" s="899"/>
      <c r="B1080" s="900"/>
      <c r="C1080" s="899"/>
      <c r="D1080" s="899"/>
      <c r="E1080" s="899"/>
      <c r="F1080" s="901"/>
      <c r="G1080" s="901"/>
      <c r="H1080" s="901"/>
      <c r="I1080" s="901"/>
      <c r="J1080" s="901"/>
      <c r="K1080" s="901"/>
      <c r="L1080" s="899"/>
      <c r="M1080" s="899"/>
      <c r="N1080" s="899"/>
      <c r="O1080" s="899"/>
      <c r="P1080" s="899"/>
      <c r="Q1080" s="899"/>
      <c r="R1080" s="899"/>
      <c r="S1080" s="899"/>
      <c r="T1080" s="899"/>
      <c r="U1080" s="899"/>
      <c r="V1080" s="899"/>
      <c r="W1080" s="899"/>
      <c r="X1080" s="899"/>
      <c r="Y1080" s="899"/>
    </row>
    <row r="1081" ht="18.0" customHeight="1">
      <c r="A1081" s="899"/>
      <c r="B1081" s="900"/>
      <c r="C1081" s="899"/>
      <c r="D1081" s="899"/>
      <c r="E1081" s="899"/>
      <c r="F1081" s="901"/>
      <c r="G1081" s="901"/>
      <c r="H1081" s="901"/>
      <c r="I1081" s="901"/>
      <c r="J1081" s="901"/>
      <c r="K1081" s="901"/>
      <c r="L1081" s="899"/>
      <c r="M1081" s="899"/>
      <c r="N1081" s="899"/>
      <c r="O1081" s="899"/>
      <c r="P1081" s="899"/>
      <c r="Q1081" s="899"/>
      <c r="R1081" s="899"/>
      <c r="S1081" s="899"/>
      <c r="T1081" s="899"/>
      <c r="U1081" s="899"/>
      <c r="V1081" s="899"/>
      <c r="W1081" s="899"/>
      <c r="X1081" s="899"/>
      <c r="Y1081" s="899"/>
    </row>
    <row r="1082" ht="18.0" customHeight="1">
      <c r="A1082" s="899"/>
      <c r="B1082" s="900"/>
      <c r="C1082" s="899"/>
      <c r="D1082" s="899"/>
      <c r="E1082" s="899"/>
      <c r="F1082" s="901"/>
      <c r="G1082" s="901"/>
      <c r="H1082" s="901"/>
      <c r="I1082" s="901"/>
      <c r="J1082" s="901"/>
      <c r="K1082" s="901"/>
      <c r="L1082" s="899"/>
      <c r="M1082" s="899"/>
      <c r="N1082" s="899"/>
      <c r="O1082" s="899"/>
      <c r="P1082" s="899"/>
      <c r="Q1082" s="899"/>
      <c r="R1082" s="899"/>
      <c r="S1082" s="899"/>
      <c r="T1082" s="899"/>
      <c r="U1082" s="899"/>
      <c r="V1082" s="899"/>
      <c r="W1082" s="899"/>
      <c r="X1082" s="899"/>
      <c r="Y1082" s="899"/>
    </row>
    <row r="1083" ht="18.0" customHeight="1">
      <c r="A1083" s="899"/>
      <c r="B1083" s="900"/>
      <c r="C1083" s="899"/>
      <c r="D1083" s="899"/>
      <c r="E1083" s="899"/>
      <c r="F1083" s="901"/>
      <c r="G1083" s="901"/>
      <c r="H1083" s="901"/>
      <c r="I1083" s="901"/>
      <c r="J1083" s="901"/>
      <c r="K1083" s="901"/>
      <c r="L1083" s="899"/>
      <c r="M1083" s="899"/>
      <c r="N1083" s="899"/>
      <c r="O1083" s="899"/>
      <c r="P1083" s="899"/>
      <c r="Q1083" s="899"/>
      <c r="R1083" s="899"/>
      <c r="S1083" s="899"/>
      <c r="T1083" s="899"/>
      <c r="U1083" s="899"/>
      <c r="V1083" s="899"/>
      <c r="W1083" s="899"/>
      <c r="X1083" s="899"/>
      <c r="Y1083" s="899"/>
    </row>
    <row r="1084" ht="18.0" customHeight="1">
      <c r="A1084" s="899"/>
      <c r="B1084" s="900"/>
      <c r="C1084" s="899"/>
      <c r="D1084" s="899"/>
      <c r="E1084" s="899"/>
      <c r="F1084" s="901"/>
      <c r="G1084" s="901"/>
      <c r="H1084" s="901"/>
      <c r="I1084" s="901"/>
      <c r="J1084" s="901"/>
      <c r="K1084" s="901"/>
      <c r="L1084" s="899"/>
      <c r="M1084" s="899"/>
      <c r="N1084" s="899"/>
      <c r="O1084" s="899"/>
      <c r="P1084" s="899"/>
      <c r="Q1084" s="899"/>
      <c r="R1084" s="899"/>
      <c r="S1084" s="899"/>
      <c r="T1084" s="899"/>
      <c r="U1084" s="899"/>
      <c r="V1084" s="899"/>
      <c r="W1084" s="899"/>
      <c r="X1084" s="899"/>
      <c r="Y1084" s="899"/>
    </row>
    <row r="1085" ht="18.0" customHeight="1">
      <c r="A1085" s="899"/>
      <c r="B1085" s="900"/>
      <c r="C1085" s="899"/>
      <c r="D1085" s="899"/>
      <c r="E1085" s="899"/>
      <c r="F1085" s="901"/>
      <c r="G1085" s="901"/>
      <c r="H1085" s="901"/>
      <c r="I1085" s="901"/>
      <c r="J1085" s="901"/>
      <c r="K1085" s="901"/>
      <c r="L1085" s="899"/>
      <c r="M1085" s="899"/>
      <c r="N1085" s="899"/>
      <c r="O1085" s="899"/>
      <c r="P1085" s="899"/>
      <c r="Q1085" s="899"/>
      <c r="R1085" s="899"/>
      <c r="S1085" s="899"/>
      <c r="T1085" s="899"/>
      <c r="U1085" s="899"/>
      <c r="V1085" s="899"/>
      <c r="W1085" s="899"/>
      <c r="X1085" s="899"/>
      <c r="Y1085" s="899"/>
    </row>
    <row r="1086" ht="18.0" customHeight="1">
      <c r="A1086" s="899"/>
      <c r="B1086" s="900"/>
      <c r="C1086" s="899"/>
      <c r="D1086" s="899"/>
      <c r="E1086" s="899"/>
      <c r="F1086" s="901"/>
      <c r="G1086" s="901"/>
      <c r="H1086" s="901"/>
      <c r="I1086" s="901"/>
      <c r="J1086" s="901"/>
      <c r="K1086" s="901"/>
      <c r="L1086" s="899"/>
      <c r="M1086" s="899"/>
      <c r="N1086" s="899"/>
      <c r="O1086" s="899"/>
      <c r="P1086" s="899"/>
      <c r="Q1086" s="899"/>
      <c r="R1086" s="899"/>
      <c r="S1086" s="899"/>
      <c r="T1086" s="899"/>
      <c r="U1086" s="899"/>
      <c r="V1086" s="899"/>
      <c r="W1086" s="899"/>
      <c r="X1086" s="899"/>
      <c r="Y1086" s="899"/>
    </row>
    <row r="1087" ht="18.0" customHeight="1">
      <c r="A1087" s="899"/>
      <c r="B1087" s="900"/>
      <c r="C1087" s="899"/>
      <c r="D1087" s="899"/>
      <c r="E1087" s="899"/>
      <c r="F1087" s="901"/>
      <c r="G1087" s="901"/>
      <c r="H1087" s="901"/>
      <c r="I1087" s="901"/>
      <c r="J1087" s="901"/>
      <c r="K1087" s="901"/>
      <c r="L1087" s="899"/>
      <c r="M1087" s="899"/>
      <c r="N1087" s="899"/>
      <c r="O1087" s="899"/>
      <c r="P1087" s="899"/>
      <c r="Q1087" s="899"/>
      <c r="R1087" s="899"/>
      <c r="S1087" s="899"/>
      <c r="T1087" s="899"/>
      <c r="U1087" s="899"/>
      <c r="V1087" s="899"/>
      <c r="W1087" s="899"/>
      <c r="X1087" s="899"/>
      <c r="Y1087" s="899"/>
    </row>
    <row r="1088" ht="18.0" customHeight="1">
      <c r="A1088" s="899"/>
      <c r="B1088" s="900"/>
      <c r="C1088" s="899"/>
      <c r="D1088" s="899"/>
      <c r="E1088" s="899"/>
      <c r="F1088" s="901"/>
      <c r="G1088" s="901"/>
      <c r="H1088" s="901"/>
      <c r="I1088" s="901"/>
      <c r="J1088" s="901"/>
      <c r="K1088" s="901"/>
      <c r="L1088" s="899"/>
      <c r="M1088" s="899"/>
      <c r="N1088" s="899"/>
      <c r="O1088" s="899"/>
      <c r="P1088" s="899"/>
      <c r="Q1088" s="899"/>
      <c r="R1088" s="899"/>
      <c r="S1088" s="899"/>
      <c r="T1088" s="899"/>
      <c r="U1088" s="899"/>
      <c r="V1088" s="899"/>
      <c r="W1088" s="899"/>
      <c r="X1088" s="899"/>
      <c r="Y1088" s="899"/>
    </row>
    <row r="1089" ht="18.0" customHeight="1">
      <c r="A1089" s="899"/>
      <c r="B1089" s="900"/>
      <c r="C1089" s="899"/>
      <c r="D1089" s="899"/>
      <c r="E1089" s="899"/>
      <c r="F1089" s="901"/>
      <c r="G1089" s="901"/>
      <c r="H1089" s="901"/>
      <c r="I1089" s="901"/>
      <c r="J1089" s="901"/>
      <c r="K1089" s="901"/>
      <c r="L1089" s="899"/>
      <c r="M1089" s="899"/>
      <c r="N1089" s="899"/>
      <c r="O1089" s="899"/>
      <c r="P1089" s="899"/>
      <c r="Q1089" s="899"/>
      <c r="R1089" s="899"/>
      <c r="S1089" s="899"/>
      <c r="T1089" s="899"/>
      <c r="U1089" s="899"/>
      <c r="V1089" s="899"/>
      <c r="W1089" s="899"/>
      <c r="X1089" s="899"/>
      <c r="Y1089" s="899"/>
    </row>
    <row r="1090" ht="18.0" customHeight="1">
      <c r="A1090" s="899"/>
      <c r="B1090" s="900"/>
      <c r="C1090" s="899"/>
      <c r="D1090" s="899"/>
      <c r="E1090" s="899"/>
      <c r="F1090" s="901"/>
      <c r="G1090" s="901"/>
      <c r="H1090" s="901"/>
      <c r="I1090" s="901"/>
      <c r="J1090" s="901"/>
      <c r="K1090" s="901"/>
      <c r="L1090" s="899"/>
      <c r="M1090" s="899"/>
      <c r="N1090" s="899"/>
      <c r="O1090" s="899"/>
      <c r="P1090" s="899"/>
      <c r="Q1090" s="899"/>
      <c r="R1090" s="899"/>
      <c r="S1090" s="899"/>
      <c r="T1090" s="899"/>
      <c r="U1090" s="899"/>
      <c r="V1090" s="899"/>
      <c r="W1090" s="899"/>
      <c r="X1090" s="899"/>
      <c r="Y1090" s="899"/>
    </row>
    <row r="1091" ht="18.0" customHeight="1">
      <c r="A1091" s="899"/>
      <c r="B1091" s="900"/>
      <c r="C1091" s="899"/>
      <c r="D1091" s="899"/>
      <c r="E1091" s="899"/>
      <c r="F1091" s="901"/>
      <c r="G1091" s="901"/>
      <c r="H1091" s="901"/>
      <c r="I1091" s="901"/>
      <c r="J1091" s="901"/>
      <c r="K1091" s="901"/>
      <c r="L1091" s="899"/>
      <c r="M1091" s="899"/>
      <c r="N1091" s="899"/>
      <c r="O1091" s="899"/>
      <c r="P1091" s="899"/>
      <c r="Q1091" s="899"/>
      <c r="R1091" s="899"/>
      <c r="S1091" s="899"/>
      <c r="T1091" s="899"/>
      <c r="U1091" s="899"/>
      <c r="V1091" s="899"/>
      <c r="W1091" s="899"/>
      <c r="X1091" s="899"/>
      <c r="Y1091" s="899"/>
    </row>
    <row r="1092" ht="18.0" customHeight="1">
      <c r="A1092" s="899"/>
      <c r="B1092" s="900"/>
      <c r="C1092" s="899"/>
      <c r="D1092" s="899"/>
      <c r="E1092" s="899"/>
      <c r="F1092" s="901"/>
      <c r="G1092" s="901"/>
      <c r="H1092" s="901"/>
      <c r="I1092" s="901"/>
      <c r="J1092" s="901"/>
      <c r="K1092" s="901"/>
      <c r="L1092" s="899"/>
      <c r="M1092" s="899"/>
      <c r="N1092" s="899"/>
      <c r="O1092" s="899"/>
      <c r="P1092" s="899"/>
      <c r="Q1092" s="899"/>
      <c r="R1092" s="899"/>
      <c r="S1092" s="899"/>
      <c r="T1092" s="899"/>
      <c r="U1092" s="899"/>
      <c r="V1092" s="899"/>
      <c r="W1092" s="899"/>
      <c r="X1092" s="899"/>
      <c r="Y1092" s="899"/>
    </row>
    <row r="1093" ht="18.0" customHeight="1">
      <c r="A1093" s="899"/>
      <c r="B1093" s="900"/>
      <c r="C1093" s="899"/>
      <c r="D1093" s="899"/>
      <c r="E1093" s="899"/>
      <c r="F1093" s="901"/>
      <c r="G1093" s="901"/>
      <c r="H1093" s="901"/>
      <c r="I1093" s="901"/>
      <c r="J1093" s="901"/>
      <c r="K1093" s="901"/>
      <c r="L1093" s="899"/>
      <c r="M1093" s="899"/>
      <c r="N1093" s="899"/>
      <c r="O1093" s="899"/>
      <c r="P1093" s="899"/>
      <c r="Q1093" s="899"/>
      <c r="R1093" s="899"/>
      <c r="S1093" s="899"/>
      <c r="T1093" s="899"/>
      <c r="U1093" s="899"/>
      <c r="V1093" s="899"/>
      <c r="W1093" s="899"/>
      <c r="X1093" s="899"/>
      <c r="Y1093" s="899"/>
    </row>
    <row r="1094" ht="18.0" customHeight="1">
      <c r="A1094" s="899"/>
      <c r="B1094" s="900"/>
      <c r="C1094" s="899"/>
      <c r="D1094" s="899"/>
      <c r="E1094" s="899"/>
      <c r="F1094" s="901"/>
      <c r="G1094" s="901"/>
      <c r="H1094" s="901"/>
      <c r="I1094" s="901"/>
      <c r="J1094" s="901"/>
      <c r="K1094" s="901"/>
      <c r="L1094" s="899"/>
      <c r="M1094" s="899"/>
      <c r="N1094" s="899"/>
      <c r="O1094" s="899"/>
      <c r="P1094" s="899"/>
      <c r="Q1094" s="899"/>
      <c r="R1094" s="899"/>
      <c r="S1094" s="899"/>
      <c r="T1094" s="899"/>
      <c r="U1094" s="899"/>
      <c r="V1094" s="899"/>
      <c r="W1094" s="899"/>
      <c r="X1094" s="899"/>
      <c r="Y1094" s="899"/>
    </row>
    <row r="1095" ht="18.0" customHeight="1">
      <c r="A1095" s="899"/>
      <c r="B1095" s="900"/>
      <c r="C1095" s="899"/>
      <c r="D1095" s="899"/>
      <c r="E1095" s="899"/>
      <c r="F1095" s="901"/>
      <c r="G1095" s="901"/>
      <c r="H1095" s="901"/>
      <c r="I1095" s="901"/>
      <c r="J1095" s="901"/>
      <c r="K1095" s="901"/>
      <c r="L1095" s="899"/>
      <c r="M1095" s="899"/>
      <c r="N1095" s="899"/>
      <c r="O1095" s="899"/>
      <c r="P1095" s="899"/>
      <c r="Q1095" s="899"/>
      <c r="R1095" s="899"/>
      <c r="S1095" s="899"/>
      <c r="T1095" s="899"/>
      <c r="U1095" s="899"/>
      <c r="V1095" s="899"/>
      <c r="W1095" s="899"/>
      <c r="X1095" s="899"/>
      <c r="Y1095" s="899"/>
    </row>
    <row r="1096" ht="18.0" customHeight="1">
      <c r="A1096" s="899"/>
      <c r="B1096" s="900"/>
      <c r="C1096" s="899"/>
      <c r="D1096" s="899"/>
      <c r="E1096" s="899"/>
      <c r="F1096" s="901"/>
      <c r="G1096" s="901"/>
      <c r="H1096" s="901"/>
      <c r="I1096" s="901"/>
      <c r="J1096" s="901"/>
      <c r="K1096" s="901"/>
      <c r="L1096" s="899"/>
      <c r="M1096" s="899"/>
      <c r="N1096" s="899"/>
      <c r="O1096" s="899"/>
      <c r="P1096" s="899"/>
      <c r="Q1096" s="899"/>
      <c r="R1096" s="899"/>
      <c r="S1096" s="899"/>
      <c r="T1096" s="899"/>
      <c r="U1096" s="899"/>
      <c r="V1096" s="899"/>
      <c r="W1096" s="899"/>
      <c r="X1096" s="899"/>
      <c r="Y1096" s="899"/>
    </row>
    <row r="1097" ht="18.0" customHeight="1">
      <c r="A1097" s="899"/>
      <c r="B1097" s="900"/>
      <c r="C1097" s="899"/>
      <c r="D1097" s="899"/>
      <c r="E1097" s="899"/>
      <c r="F1097" s="901"/>
      <c r="G1097" s="901"/>
      <c r="H1097" s="901"/>
      <c r="I1097" s="901"/>
      <c r="J1097" s="901"/>
      <c r="K1097" s="901"/>
      <c r="L1097" s="899"/>
      <c r="M1097" s="899"/>
      <c r="N1097" s="899"/>
      <c r="O1097" s="899"/>
      <c r="P1097" s="899"/>
      <c r="Q1097" s="899"/>
      <c r="R1097" s="899"/>
      <c r="S1097" s="899"/>
      <c r="T1097" s="899"/>
      <c r="U1097" s="899"/>
      <c r="V1097" s="899"/>
      <c r="W1097" s="899"/>
      <c r="X1097" s="899"/>
      <c r="Y1097" s="899"/>
    </row>
    <row r="1098" ht="18.0" customHeight="1">
      <c r="A1098" s="899"/>
      <c r="B1098" s="900"/>
      <c r="C1098" s="899"/>
      <c r="D1098" s="899"/>
      <c r="E1098" s="899"/>
      <c r="F1098" s="901"/>
      <c r="G1098" s="901"/>
      <c r="H1098" s="901"/>
      <c r="I1098" s="901"/>
      <c r="J1098" s="901"/>
      <c r="K1098" s="901"/>
      <c r="L1098" s="899"/>
      <c r="M1098" s="899"/>
      <c r="N1098" s="899"/>
      <c r="O1098" s="899"/>
      <c r="P1098" s="899"/>
      <c r="Q1098" s="899"/>
      <c r="R1098" s="899"/>
      <c r="S1098" s="899"/>
      <c r="T1098" s="899"/>
      <c r="U1098" s="899"/>
      <c r="V1098" s="899"/>
      <c r="W1098" s="899"/>
      <c r="X1098" s="899"/>
      <c r="Y1098" s="899"/>
    </row>
    <row r="1099" ht="18.0" customHeight="1">
      <c r="A1099" s="899"/>
      <c r="B1099" s="900"/>
      <c r="C1099" s="899"/>
      <c r="D1099" s="899"/>
      <c r="E1099" s="899"/>
      <c r="F1099" s="901"/>
      <c r="G1099" s="901"/>
      <c r="H1099" s="901"/>
      <c r="I1099" s="901"/>
      <c r="J1099" s="901"/>
      <c r="K1099" s="901"/>
      <c r="L1099" s="899"/>
      <c r="M1099" s="899"/>
      <c r="N1099" s="899"/>
      <c r="O1099" s="899"/>
      <c r="P1099" s="899"/>
      <c r="Q1099" s="899"/>
      <c r="R1099" s="899"/>
      <c r="S1099" s="899"/>
      <c r="T1099" s="899"/>
      <c r="U1099" s="899"/>
      <c r="V1099" s="899"/>
      <c r="W1099" s="899"/>
      <c r="X1099" s="899"/>
      <c r="Y1099" s="899"/>
    </row>
    <row r="1100" ht="18.0" customHeight="1">
      <c r="A1100" s="899"/>
      <c r="B1100" s="900"/>
      <c r="C1100" s="899"/>
      <c r="D1100" s="899"/>
      <c r="E1100" s="899"/>
      <c r="F1100" s="901"/>
      <c r="G1100" s="901"/>
      <c r="H1100" s="901"/>
      <c r="I1100" s="901"/>
      <c r="J1100" s="901"/>
      <c r="K1100" s="901"/>
      <c r="L1100" s="899"/>
      <c r="M1100" s="899"/>
      <c r="N1100" s="899"/>
      <c r="O1100" s="899"/>
      <c r="P1100" s="899"/>
      <c r="Q1100" s="899"/>
      <c r="R1100" s="899"/>
      <c r="S1100" s="899"/>
      <c r="T1100" s="899"/>
      <c r="U1100" s="899"/>
      <c r="V1100" s="899"/>
      <c r="W1100" s="899"/>
      <c r="X1100" s="899"/>
      <c r="Y1100" s="899"/>
    </row>
    <row r="1101" ht="18.0" customHeight="1">
      <c r="A1101" s="899"/>
      <c r="B1101" s="900"/>
      <c r="C1101" s="899"/>
      <c r="D1101" s="899"/>
      <c r="E1101" s="899"/>
      <c r="F1101" s="901"/>
      <c r="G1101" s="901"/>
      <c r="H1101" s="901"/>
      <c r="I1101" s="901"/>
      <c r="J1101" s="901"/>
      <c r="K1101" s="901"/>
      <c r="L1101" s="899"/>
      <c r="M1101" s="899"/>
      <c r="N1101" s="899"/>
      <c r="O1101" s="899"/>
      <c r="P1101" s="899"/>
      <c r="Q1101" s="899"/>
      <c r="R1101" s="899"/>
      <c r="S1101" s="899"/>
      <c r="T1101" s="899"/>
      <c r="U1101" s="899"/>
      <c r="V1101" s="899"/>
      <c r="W1101" s="899"/>
      <c r="X1101" s="899"/>
      <c r="Y1101" s="899"/>
    </row>
    <row r="1102" ht="18.0" customHeight="1">
      <c r="A1102" s="899"/>
      <c r="B1102" s="900"/>
      <c r="C1102" s="899"/>
      <c r="D1102" s="899"/>
      <c r="E1102" s="899"/>
      <c r="F1102" s="901"/>
      <c r="G1102" s="901"/>
      <c r="H1102" s="901"/>
      <c r="I1102" s="901"/>
      <c r="J1102" s="901"/>
      <c r="K1102" s="901"/>
      <c r="L1102" s="899"/>
      <c r="M1102" s="899"/>
      <c r="N1102" s="899"/>
      <c r="O1102" s="899"/>
      <c r="P1102" s="899"/>
      <c r="Q1102" s="899"/>
      <c r="R1102" s="899"/>
      <c r="S1102" s="899"/>
      <c r="T1102" s="899"/>
      <c r="U1102" s="899"/>
      <c r="V1102" s="899"/>
      <c r="W1102" s="899"/>
      <c r="X1102" s="899"/>
      <c r="Y1102" s="899"/>
    </row>
    <row r="1103" ht="18.0" customHeight="1">
      <c r="A1103" s="899"/>
      <c r="B1103" s="900"/>
      <c r="C1103" s="899"/>
      <c r="D1103" s="899"/>
      <c r="E1103" s="899"/>
      <c r="F1103" s="901"/>
      <c r="G1103" s="901"/>
      <c r="H1103" s="901"/>
      <c r="I1103" s="901"/>
      <c r="J1103" s="901"/>
      <c r="K1103" s="901"/>
      <c r="L1103" s="899"/>
      <c r="M1103" s="899"/>
      <c r="N1103" s="899"/>
      <c r="O1103" s="899"/>
      <c r="P1103" s="899"/>
      <c r="Q1103" s="899"/>
      <c r="R1103" s="899"/>
      <c r="S1103" s="899"/>
      <c r="T1103" s="899"/>
      <c r="U1103" s="899"/>
      <c r="V1103" s="899"/>
      <c r="W1103" s="899"/>
      <c r="X1103" s="899"/>
      <c r="Y1103" s="899"/>
    </row>
    <row r="1104" ht="18.0" customHeight="1">
      <c r="A1104" s="899"/>
      <c r="B1104" s="900"/>
      <c r="C1104" s="899"/>
      <c r="D1104" s="899"/>
      <c r="E1104" s="899"/>
      <c r="F1104" s="901"/>
      <c r="G1104" s="901"/>
      <c r="H1104" s="901"/>
      <c r="I1104" s="901"/>
      <c r="J1104" s="901"/>
      <c r="K1104" s="901"/>
      <c r="L1104" s="899"/>
      <c r="M1104" s="899"/>
      <c r="N1104" s="899"/>
      <c r="O1104" s="899"/>
      <c r="P1104" s="899"/>
      <c r="Q1104" s="899"/>
      <c r="R1104" s="899"/>
      <c r="S1104" s="899"/>
      <c r="T1104" s="899"/>
      <c r="U1104" s="899"/>
      <c r="V1104" s="899"/>
      <c r="W1104" s="899"/>
      <c r="X1104" s="899"/>
      <c r="Y1104" s="899"/>
    </row>
    <row r="1105" ht="18.0" customHeight="1">
      <c r="A1105" s="899"/>
      <c r="B1105" s="900"/>
      <c r="C1105" s="899"/>
      <c r="D1105" s="899"/>
      <c r="E1105" s="899"/>
      <c r="F1105" s="901"/>
      <c r="G1105" s="901"/>
      <c r="H1105" s="901"/>
      <c r="I1105" s="901"/>
      <c r="J1105" s="901"/>
      <c r="K1105" s="901"/>
      <c r="L1105" s="899"/>
      <c r="M1105" s="899"/>
      <c r="N1105" s="899"/>
      <c r="O1105" s="899"/>
      <c r="P1105" s="899"/>
      <c r="Q1105" s="899"/>
      <c r="R1105" s="899"/>
      <c r="S1105" s="899"/>
      <c r="T1105" s="899"/>
      <c r="U1105" s="899"/>
      <c r="V1105" s="899"/>
      <c r="W1105" s="899"/>
      <c r="X1105" s="899"/>
      <c r="Y1105" s="899"/>
    </row>
    <row r="1106" ht="18.0" customHeight="1">
      <c r="A1106" s="899"/>
      <c r="B1106" s="900"/>
      <c r="C1106" s="899"/>
      <c r="D1106" s="899"/>
      <c r="E1106" s="899"/>
      <c r="F1106" s="901"/>
      <c r="G1106" s="901"/>
      <c r="H1106" s="901"/>
      <c r="I1106" s="901"/>
      <c r="J1106" s="901"/>
      <c r="K1106" s="901"/>
      <c r="L1106" s="899"/>
      <c r="M1106" s="899"/>
      <c r="N1106" s="899"/>
      <c r="O1106" s="899"/>
      <c r="P1106" s="899"/>
      <c r="Q1106" s="899"/>
      <c r="R1106" s="899"/>
      <c r="S1106" s="899"/>
      <c r="T1106" s="899"/>
      <c r="U1106" s="899"/>
      <c r="V1106" s="899"/>
      <c r="W1106" s="899"/>
      <c r="X1106" s="899"/>
      <c r="Y1106" s="899"/>
    </row>
    <row r="1107" ht="18.0" customHeight="1">
      <c r="A1107" s="899"/>
      <c r="B1107" s="900"/>
      <c r="C1107" s="899"/>
      <c r="D1107" s="899"/>
      <c r="E1107" s="899"/>
      <c r="F1107" s="901"/>
      <c r="G1107" s="901"/>
      <c r="H1107" s="901"/>
      <c r="I1107" s="901"/>
      <c r="J1107" s="901"/>
      <c r="K1107" s="901"/>
      <c r="L1107" s="899"/>
      <c r="M1107" s="899"/>
      <c r="N1107" s="899"/>
      <c r="O1107" s="899"/>
      <c r="P1107" s="899"/>
      <c r="Q1107" s="899"/>
      <c r="R1107" s="899"/>
      <c r="S1107" s="899"/>
      <c r="T1107" s="899"/>
      <c r="U1107" s="899"/>
      <c r="V1107" s="899"/>
      <c r="W1107" s="899"/>
      <c r="X1107" s="899"/>
      <c r="Y1107" s="899"/>
    </row>
    <row r="1108" ht="18.0" customHeight="1">
      <c r="A1108" s="899"/>
      <c r="B1108" s="900"/>
      <c r="C1108" s="899"/>
      <c r="D1108" s="899"/>
      <c r="E1108" s="899"/>
      <c r="F1108" s="901"/>
      <c r="G1108" s="901"/>
      <c r="H1108" s="901"/>
      <c r="I1108" s="901"/>
      <c r="J1108" s="901"/>
      <c r="K1108" s="901"/>
      <c r="L1108" s="899"/>
      <c r="M1108" s="899"/>
      <c r="N1108" s="899"/>
      <c r="O1108" s="899"/>
      <c r="P1108" s="899"/>
      <c r="Q1108" s="899"/>
      <c r="R1108" s="899"/>
      <c r="S1108" s="899"/>
      <c r="T1108" s="899"/>
      <c r="U1108" s="899"/>
      <c r="V1108" s="899"/>
      <c r="W1108" s="899"/>
      <c r="X1108" s="899"/>
      <c r="Y1108" s="899"/>
    </row>
    <row r="1109" ht="18.0" customHeight="1">
      <c r="A1109" s="899"/>
      <c r="B1109" s="900"/>
      <c r="C1109" s="899"/>
      <c r="D1109" s="899"/>
      <c r="E1109" s="899"/>
      <c r="F1109" s="901"/>
      <c r="G1109" s="901"/>
      <c r="H1109" s="901"/>
      <c r="I1109" s="901"/>
      <c r="J1109" s="901"/>
      <c r="K1109" s="901"/>
      <c r="L1109" s="899"/>
      <c r="M1109" s="899"/>
      <c r="N1109" s="899"/>
      <c r="O1109" s="899"/>
      <c r="P1109" s="899"/>
      <c r="Q1109" s="899"/>
      <c r="R1109" s="899"/>
      <c r="S1109" s="899"/>
      <c r="T1109" s="899"/>
      <c r="U1109" s="899"/>
      <c r="V1109" s="899"/>
      <c r="W1109" s="899"/>
      <c r="X1109" s="899"/>
      <c r="Y1109" s="899"/>
    </row>
    <row r="1110" ht="18.0" customHeight="1">
      <c r="A1110" s="899"/>
      <c r="B1110" s="900"/>
      <c r="C1110" s="899"/>
      <c r="D1110" s="899"/>
      <c r="E1110" s="899"/>
      <c r="F1110" s="901"/>
      <c r="G1110" s="901"/>
      <c r="H1110" s="901"/>
      <c r="I1110" s="901"/>
      <c r="J1110" s="901"/>
      <c r="K1110" s="901"/>
      <c r="L1110" s="899"/>
      <c r="M1110" s="899"/>
      <c r="N1110" s="899"/>
      <c r="O1110" s="899"/>
      <c r="P1110" s="899"/>
      <c r="Q1110" s="899"/>
      <c r="R1110" s="899"/>
      <c r="S1110" s="899"/>
      <c r="T1110" s="899"/>
      <c r="U1110" s="899"/>
      <c r="V1110" s="899"/>
      <c r="W1110" s="899"/>
      <c r="X1110" s="899"/>
      <c r="Y1110" s="899"/>
    </row>
    <row r="1111" ht="18.0" customHeight="1">
      <c r="A1111" s="899"/>
      <c r="B1111" s="900"/>
      <c r="C1111" s="899"/>
      <c r="D1111" s="899"/>
      <c r="E1111" s="899"/>
      <c r="F1111" s="901"/>
      <c r="G1111" s="901"/>
      <c r="H1111" s="901"/>
      <c r="I1111" s="901"/>
      <c r="J1111" s="901"/>
      <c r="K1111" s="901"/>
      <c r="L1111" s="899"/>
      <c r="M1111" s="899"/>
      <c r="N1111" s="899"/>
      <c r="O1111" s="899"/>
      <c r="P1111" s="899"/>
      <c r="Q1111" s="899"/>
      <c r="R1111" s="899"/>
      <c r="S1111" s="899"/>
      <c r="T1111" s="899"/>
      <c r="U1111" s="899"/>
      <c r="V1111" s="899"/>
      <c r="W1111" s="899"/>
      <c r="X1111" s="899"/>
      <c r="Y1111" s="899"/>
    </row>
    <row r="1112" ht="18.0" customHeight="1">
      <c r="A1112" s="899"/>
      <c r="B1112" s="900"/>
      <c r="C1112" s="899"/>
      <c r="D1112" s="899"/>
      <c r="E1112" s="899"/>
      <c r="F1112" s="901"/>
      <c r="G1112" s="901"/>
      <c r="H1112" s="901"/>
      <c r="I1112" s="901"/>
      <c r="J1112" s="901"/>
      <c r="K1112" s="901"/>
      <c r="L1112" s="899"/>
      <c r="M1112" s="899"/>
      <c r="N1112" s="899"/>
      <c r="O1112" s="899"/>
      <c r="P1112" s="899"/>
      <c r="Q1112" s="899"/>
      <c r="R1112" s="899"/>
      <c r="S1112" s="899"/>
      <c r="T1112" s="899"/>
      <c r="U1112" s="899"/>
      <c r="V1112" s="899"/>
      <c r="W1112" s="899"/>
      <c r="X1112" s="899"/>
      <c r="Y1112" s="899"/>
    </row>
    <row r="1113" ht="18.0" customHeight="1">
      <c r="A1113" s="899"/>
      <c r="B1113" s="900"/>
      <c r="C1113" s="899"/>
      <c r="D1113" s="899"/>
      <c r="E1113" s="899"/>
      <c r="F1113" s="901"/>
      <c r="G1113" s="901"/>
      <c r="H1113" s="901"/>
      <c r="I1113" s="901"/>
      <c r="J1113" s="901"/>
      <c r="K1113" s="901"/>
      <c r="L1113" s="899"/>
      <c r="M1113" s="899"/>
      <c r="N1113" s="899"/>
      <c r="O1113" s="899"/>
      <c r="P1113" s="899"/>
      <c r="Q1113" s="899"/>
      <c r="R1113" s="899"/>
      <c r="S1113" s="899"/>
      <c r="T1113" s="899"/>
      <c r="U1113" s="899"/>
      <c r="V1113" s="899"/>
      <c r="W1113" s="899"/>
      <c r="X1113" s="899"/>
      <c r="Y1113" s="899"/>
    </row>
    <row r="1114" ht="18.0" customHeight="1">
      <c r="A1114" s="899"/>
      <c r="B1114" s="900"/>
      <c r="C1114" s="899"/>
      <c r="D1114" s="899"/>
      <c r="E1114" s="899"/>
      <c r="F1114" s="901"/>
      <c r="G1114" s="901"/>
      <c r="H1114" s="901"/>
      <c r="I1114" s="901"/>
      <c r="J1114" s="901"/>
      <c r="K1114" s="901"/>
      <c r="L1114" s="899"/>
      <c r="M1114" s="899"/>
      <c r="N1114" s="899"/>
      <c r="O1114" s="899"/>
      <c r="P1114" s="899"/>
      <c r="Q1114" s="899"/>
      <c r="R1114" s="899"/>
      <c r="S1114" s="899"/>
      <c r="T1114" s="899"/>
      <c r="U1114" s="899"/>
      <c r="V1114" s="899"/>
      <c r="W1114" s="899"/>
      <c r="X1114" s="899"/>
      <c r="Y1114" s="899"/>
    </row>
    <row r="1115" ht="18.0" customHeight="1">
      <c r="A1115" s="899"/>
      <c r="B1115" s="900"/>
      <c r="C1115" s="899"/>
      <c r="D1115" s="899"/>
      <c r="E1115" s="899"/>
      <c r="F1115" s="901"/>
      <c r="G1115" s="901"/>
      <c r="H1115" s="901"/>
      <c r="I1115" s="901"/>
      <c r="J1115" s="901"/>
      <c r="K1115" s="901"/>
      <c r="L1115" s="899"/>
      <c r="M1115" s="899"/>
      <c r="N1115" s="899"/>
      <c r="O1115" s="899"/>
      <c r="P1115" s="899"/>
      <c r="Q1115" s="899"/>
      <c r="R1115" s="899"/>
      <c r="S1115" s="899"/>
      <c r="T1115" s="899"/>
      <c r="U1115" s="899"/>
      <c r="V1115" s="899"/>
      <c r="W1115" s="899"/>
      <c r="X1115" s="899"/>
      <c r="Y1115" s="899"/>
    </row>
    <row r="1116" ht="18.0" customHeight="1">
      <c r="A1116" s="899"/>
      <c r="B1116" s="900"/>
      <c r="C1116" s="899"/>
      <c r="D1116" s="899"/>
      <c r="E1116" s="899"/>
      <c r="F1116" s="901"/>
      <c r="G1116" s="901"/>
      <c r="H1116" s="901"/>
      <c r="I1116" s="901"/>
      <c r="J1116" s="901"/>
      <c r="K1116" s="901"/>
      <c r="L1116" s="899"/>
      <c r="M1116" s="899"/>
      <c r="N1116" s="899"/>
      <c r="O1116" s="899"/>
      <c r="P1116" s="899"/>
      <c r="Q1116" s="899"/>
      <c r="R1116" s="899"/>
      <c r="S1116" s="899"/>
      <c r="T1116" s="899"/>
      <c r="U1116" s="899"/>
      <c r="V1116" s="899"/>
      <c r="W1116" s="899"/>
      <c r="X1116" s="899"/>
      <c r="Y1116" s="899"/>
    </row>
    <row r="1117" ht="18.0" customHeight="1">
      <c r="A1117" s="899"/>
      <c r="B1117" s="900"/>
      <c r="C1117" s="899"/>
      <c r="D1117" s="899"/>
      <c r="E1117" s="899"/>
      <c r="F1117" s="901"/>
      <c r="G1117" s="901"/>
      <c r="H1117" s="901"/>
      <c r="I1117" s="901"/>
      <c r="J1117" s="901"/>
      <c r="K1117" s="901"/>
      <c r="L1117" s="899"/>
      <c r="M1117" s="899"/>
      <c r="N1117" s="899"/>
      <c r="O1117" s="899"/>
      <c r="P1117" s="899"/>
      <c r="Q1117" s="899"/>
      <c r="R1117" s="899"/>
      <c r="S1117" s="899"/>
      <c r="T1117" s="899"/>
      <c r="U1117" s="899"/>
      <c r="V1117" s="899"/>
      <c r="W1117" s="899"/>
      <c r="X1117" s="899"/>
      <c r="Y1117" s="899"/>
    </row>
    <row r="1118" ht="18.0" customHeight="1">
      <c r="A1118" s="899"/>
      <c r="B1118" s="900"/>
      <c r="C1118" s="899"/>
      <c r="D1118" s="899"/>
      <c r="E1118" s="899"/>
      <c r="F1118" s="901"/>
      <c r="G1118" s="901"/>
      <c r="H1118" s="901"/>
      <c r="I1118" s="901"/>
      <c r="J1118" s="901"/>
      <c r="K1118" s="901"/>
      <c r="L1118" s="899"/>
      <c r="M1118" s="899"/>
      <c r="N1118" s="899"/>
      <c r="O1118" s="899"/>
      <c r="P1118" s="899"/>
      <c r="Q1118" s="899"/>
      <c r="R1118" s="899"/>
      <c r="S1118" s="899"/>
      <c r="T1118" s="899"/>
      <c r="U1118" s="899"/>
      <c r="V1118" s="899"/>
      <c r="W1118" s="899"/>
      <c r="X1118" s="899"/>
      <c r="Y1118" s="899"/>
    </row>
    <row r="1119" ht="18.0" customHeight="1">
      <c r="A1119" s="899"/>
      <c r="B1119" s="900"/>
      <c r="C1119" s="899"/>
      <c r="D1119" s="899"/>
      <c r="E1119" s="899"/>
      <c r="F1119" s="901"/>
      <c r="G1119" s="901"/>
      <c r="H1119" s="901"/>
      <c r="I1119" s="901"/>
      <c r="J1119" s="901"/>
      <c r="K1119" s="901"/>
      <c r="L1119" s="899"/>
      <c r="M1119" s="899"/>
      <c r="N1119" s="899"/>
      <c r="O1119" s="899"/>
      <c r="P1119" s="899"/>
      <c r="Q1119" s="899"/>
      <c r="R1119" s="899"/>
      <c r="S1119" s="899"/>
      <c r="T1119" s="899"/>
      <c r="U1119" s="899"/>
      <c r="V1119" s="899"/>
      <c r="W1119" s="899"/>
      <c r="X1119" s="899"/>
      <c r="Y1119" s="899"/>
    </row>
    <row r="1120" ht="18.0" customHeight="1">
      <c r="A1120" s="899"/>
      <c r="B1120" s="900"/>
      <c r="C1120" s="899"/>
      <c r="D1120" s="899"/>
      <c r="E1120" s="899"/>
      <c r="F1120" s="901"/>
      <c r="G1120" s="901"/>
      <c r="H1120" s="901"/>
      <c r="I1120" s="901"/>
      <c r="J1120" s="901"/>
      <c r="K1120" s="901"/>
      <c r="L1120" s="899"/>
      <c r="M1120" s="899"/>
      <c r="N1120" s="899"/>
      <c r="O1120" s="899"/>
      <c r="P1120" s="899"/>
      <c r="Q1120" s="899"/>
      <c r="R1120" s="899"/>
      <c r="S1120" s="899"/>
      <c r="T1120" s="899"/>
      <c r="U1120" s="899"/>
      <c r="V1120" s="899"/>
      <c r="W1120" s="899"/>
      <c r="X1120" s="899"/>
      <c r="Y1120" s="899"/>
    </row>
    <row r="1121" ht="18.0" customHeight="1">
      <c r="A1121" s="899"/>
      <c r="B1121" s="900"/>
      <c r="C1121" s="899"/>
      <c r="D1121" s="899"/>
      <c r="E1121" s="899"/>
      <c r="F1121" s="901"/>
      <c r="G1121" s="901"/>
      <c r="H1121" s="901"/>
      <c r="I1121" s="901"/>
      <c r="J1121" s="901"/>
      <c r="K1121" s="901"/>
      <c r="L1121" s="899"/>
      <c r="M1121" s="899"/>
      <c r="N1121" s="899"/>
      <c r="O1121" s="899"/>
      <c r="P1121" s="899"/>
      <c r="Q1121" s="899"/>
      <c r="R1121" s="899"/>
      <c r="S1121" s="899"/>
      <c r="T1121" s="899"/>
      <c r="U1121" s="899"/>
      <c r="V1121" s="899"/>
      <c r="W1121" s="899"/>
      <c r="X1121" s="899"/>
      <c r="Y1121" s="899"/>
    </row>
    <row r="1122" ht="18.0" customHeight="1">
      <c r="A1122" s="899"/>
      <c r="B1122" s="900"/>
      <c r="C1122" s="899"/>
      <c r="D1122" s="899"/>
      <c r="E1122" s="899"/>
      <c r="F1122" s="901"/>
      <c r="G1122" s="901"/>
      <c r="H1122" s="901"/>
      <c r="I1122" s="901"/>
      <c r="J1122" s="901"/>
      <c r="K1122" s="901"/>
      <c r="L1122" s="899"/>
      <c r="M1122" s="899"/>
      <c r="N1122" s="899"/>
      <c r="O1122" s="899"/>
      <c r="P1122" s="899"/>
      <c r="Q1122" s="899"/>
      <c r="R1122" s="899"/>
      <c r="S1122" s="899"/>
      <c r="T1122" s="899"/>
      <c r="U1122" s="899"/>
      <c r="V1122" s="899"/>
      <c r="W1122" s="899"/>
      <c r="X1122" s="899"/>
      <c r="Y1122" s="899"/>
    </row>
    <row r="1123" ht="18.0" customHeight="1">
      <c r="A1123" s="899"/>
      <c r="B1123" s="900"/>
      <c r="C1123" s="899"/>
      <c r="D1123" s="899"/>
      <c r="E1123" s="899"/>
      <c r="F1123" s="901"/>
      <c r="G1123" s="901"/>
      <c r="H1123" s="901"/>
      <c r="I1123" s="901"/>
      <c r="J1123" s="901"/>
      <c r="K1123" s="901"/>
      <c r="L1123" s="899"/>
      <c r="M1123" s="899"/>
      <c r="N1123" s="899"/>
      <c r="O1123" s="899"/>
      <c r="P1123" s="899"/>
      <c r="Q1123" s="899"/>
      <c r="R1123" s="899"/>
      <c r="S1123" s="899"/>
      <c r="T1123" s="899"/>
      <c r="U1123" s="899"/>
      <c r="V1123" s="899"/>
      <c r="W1123" s="899"/>
      <c r="X1123" s="899"/>
      <c r="Y1123" s="899"/>
    </row>
    <row r="1124" ht="18.0" customHeight="1">
      <c r="A1124" s="899"/>
      <c r="B1124" s="900"/>
      <c r="C1124" s="899"/>
      <c r="D1124" s="899"/>
      <c r="E1124" s="899"/>
      <c r="F1124" s="901"/>
      <c r="G1124" s="901"/>
      <c r="H1124" s="901"/>
      <c r="I1124" s="901"/>
      <c r="J1124" s="901"/>
      <c r="K1124" s="901"/>
      <c r="L1124" s="899"/>
      <c r="M1124" s="899"/>
      <c r="N1124" s="899"/>
      <c r="O1124" s="899"/>
      <c r="P1124" s="899"/>
      <c r="Q1124" s="899"/>
      <c r="R1124" s="899"/>
      <c r="S1124" s="899"/>
      <c r="T1124" s="899"/>
      <c r="U1124" s="899"/>
      <c r="V1124" s="899"/>
      <c r="W1124" s="899"/>
      <c r="X1124" s="899"/>
      <c r="Y1124" s="899"/>
    </row>
    <row r="1125" ht="18.0" customHeight="1">
      <c r="A1125" s="899"/>
      <c r="B1125" s="900"/>
      <c r="C1125" s="899"/>
      <c r="D1125" s="899"/>
      <c r="E1125" s="899"/>
      <c r="F1125" s="901"/>
      <c r="G1125" s="901"/>
      <c r="H1125" s="901"/>
      <c r="I1125" s="901"/>
      <c r="J1125" s="901"/>
      <c r="K1125" s="901"/>
      <c r="L1125" s="899"/>
      <c r="M1125" s="899"/>
      <c r="N1125" s="899"/>
      <c r="O1125" s="899"/>
      <c r="P1125" s="899"/>
      <c r="Q1125" s="899"/>
      <c r="R1125" s="899"/>
      <c r="S1125" s="899"/>
      <c r="T1125" s="899"/>
      <c r="U1125" s="899"/>
      <c r="V1125" s="899"/>
      <c r="W1125" s="899"/>
      <c r="X1125" s="899"/>
      <c r="Y1125" s="899"/>
    </row>
    <row r="1126" ht="18.0" customHeight="1">
      <c r="A1126" s="899"/>
      <c r="B1126" s="900"/>
      <c r="C1126" s="899"/>
      <c r="D1126" s="899"/>
      <c r="E1126" s="899"/>
      <c r="F1126" s="901"/>
      <c r="G1126" s="901"/>
      <c r="H1126" s="901"/>
      <c r="I1126" s="901"/>
      <c r="J1126" s="901"/>
      <c r="K1126" s="901"/>
      <c r="L1126" s="899"/>
      <c r="M1126" s="899"/>
      <c r="N1126" s="899"/>
      <c r="O1126" s="899"/>
      <c r="P1126" s="899"/>
      <c r="Q1126" s="899"/>
      <c r="R1126" s="899"/>
      <c r="S1126" s="899"/>
      <c r="T1126" s="899"/>
      <c r="U1126" s="899"/>
      <c r="V1126" s="899"/>
      <c r="W1126" s="899"/>
      <c r="X1126" s="899"/>
      <c r="Y1126" s="899"/>
    </row>
    <row r="1127" ht="18.0" customHeight="1">
      <c r="A1127" s="899"/>
      <c r="B1127" s="900"/>
      <c r="C1127" s="899"/>
      <c r="D1127" s="899"/>
      <c r="E1127" s="899"/>
      <c r="F1127" s="901"/>
      <c r="G1127" s="901"/>
      <c r="H1127" s="901"/>
      <c r="I1127" s="901"/>
      <c r="J1127" s="901"/>
      <c r="K1127" s="901"/>
      <c r="L1127" s="899"/>
      <c r="M1127" s="899"/>
      <c r="N1127" s="899"/>
      <c r="O1127" s="899"/>
      <c r="P1127" s="899"/>
      <c r="Q1127" s="899"/>
      <c r="R1127" s="899"/>
      <c r="S1127" s="899"/>
      <c r="T1127" s="899"/>
      <c r="U1127" s="899"/>
      <c r="V1127" s="899"/>
      <c r="W1127" s="899"/>
      <c r="X1127" s="899"/>
      <c r="Y1127" s="899"/>
    </row>
    <row r="1128" ht="18.0" customHeight="1">
      <c r="A1128" s="899"/>
      <c r="B1128" s="900"/>
      <c r="C1128" s="899"/>
      <c r="D1128" s="899"/>
      <c r="E1128" s="899"/>
      <c r="F1128" s="901"/>
      <c r="G1128" s="901"/>
      <c r="H1128" s="901"/>
      <c r="I1128" s="901"/>
      <c r="J1128" s="901"/>
      <c r="K1128" s="901"/>
      <c r="L1128" s="899"/>
      <c r="M1128" s="899"/>
      <c r="N1128" s="899"/>
      <c r="O1128" s="899"/>
      <c r="P1128" s="899"/>
      <c r="Q1128" s="899"/>
      <c r="R1128" s="899"/>
      <c r="S1128" s="899"/>
      <c r="T1128" s="899"/>
      <c r="U1128" s="899"/>
      <c r="V1128" s="899"/>
      <c r="W1128" s="899"/>
      <c r="X1128" s="899"/>
      <c r="Y1128" s="899"/>
    </row>
    <row r="1129" ht="18.0" customHeight="1">
      <c r="A1129" s="899"/>
      <c r="B1129" s="900"/>
      <c r="C1129" s="899"/>
      <c r="D1129" s="899"/>
      <c r="E1129" s="899"/>
      <c r="F1129" s="901"/>
      <c r="G1129" s="901"/>
      <c r="H1129" s="901"/>
      <c r="I1129" s="901"/>
      <c r="J1129" s="901"/>
      <c r="K1129" s="901"/>
      <c r="L1129" s="899"/>
      <c r="M1129" s="899"/>
      <c r="N1129" s="899"/>
      <c r="O1129" s="899"/>
      <c r="P1129" s="899"/>
      <c r="Q1129" s="899"/>
      <c r="R1129" s="899"/>
      <c r="S1129" s="899"/>
      <c r="T1129" s="899"/>
      <c r="U1129" s="899"/>
      <c r="V1129" s="899"/>
      <c r="W1129" s="899"/>
      <c r="X1129" s="899"/>
      <c r="Y1129" s="899"/>
    </row>
    <row r="1130" ht="18.0" customHeight="1">
      <c r="A1130" s="899"/>
      <c r="B1130" s="900"/>
      <c r="C1130" s="899"/>
      <c r="D1130" s="899"/>
      <c r="E1130" s="899"/>
      <c r="F1130" s="901"/>
      <c r="G1130" s="901"/>
      <c r="H1130" s="901"/>
      <c r="I1130" s="901"/>
      <c r="J1130" s="901"/>
      <c r="K1130" s="901"/>
      <c r="L1130" s="899"/>
      <c r="M1130" s="899"/>
      <c r="N1130" s="899"/>
      <c r="O1130" s="899"/>
      <c r="P1130" s="899"/>
      <c r="Q1130" s="899"/>
      <c r="R1130" s="899"/>
      <c r="S1130" s="899"/>
      <c r="T1130" s="899"/>
      <c r="U1130" s="899"/>
      <c r="V1130" s="899"/>
      <c r="W1130" s="899"/>
      <c r="X1130" s="899"/>
      <c r="Y1130" s="899"/>
    </row>
    <row r="1131" ht="18.0" customHeight="1">
      <c r="A1131" s="899"/>
      <c r="B1131" s="900"/>
      <c r="C1131" s="899"/>
      <c r="D1131" s="899"/>
      <c r="E1131" s="899"/>
      <c r="F1131" s="901"/>
      <c r="G1131" s="901"/>
      <c r="H1131" s="901"/>
      <c r="I1131" s="901"/>
      <c r="J1131" s="901"/>
      <c r="K1131" s="901"/>
      <c r="L1131" s="899"/>
      <c r="M1131" s="899"/>
      <c r="N1131" s="899"/>
      <c r="O1131" s="899"/>
      <c r="P1131" s="899"/>
      <c r="Q1131" s="899"/>
      <c r="R1131" s="899"/>
      <c r="S1131" s="899"/>
      <c r="T1131" s="899"/>
      <c r="U1131" s="899"/>
      <c r="V1131" s="899"/>
      <c r="W1131" s="899"/>
      <c r="X1131" s="899"/>
      <c r="Y1131" s="899"/>
    </row>
    <row r="1132" ht="18.0" customHeight="1">
      <c r="A1132" s="899"/>
      <c r="B1132" s="900"/>
      <c r="C1132" s="899"/>
      <c r="D1132" s="899"/>
      <c r="E1132" s="899"/>
      <c r="F1132" s="901"/>
      <c r="G1132" s="901"/>
      <c r="H1132" s="901"/>
      <c r="I1132" s="901"/>
      <c r="J1132" s="901"/>
      <c r="K1132" s="901"/>
      <c r="L1132" s="899"/>
      <c r="M1132" s="899"/>
      <c r="N1132" s="899"/>
      <c r="O1132" s="899"/>
      <c r="P1132" s="899"/>
      <c r="Q1132" s="899"/>
      <c r="R1132" s="899"/>
      <c r="S1132" s="899"/>
      <c r="T1132" s="899"/>
      <c r="U1132" s="899"/>
      <c r="V1132" s="899"/>
      <c r="W1132" s="899"/>
      <c r="X1132" s="899"/>
      <c r="Y1132" s="899"/>
    </row>
    <row r="1133" ht="18.0" customHeight="1">
      <c r="A1133" s="899"/>
      <c r="B1133" s="900"/>
      <c r="C1133" s="899"/>
      <c r="D1133" s="899"/>
      <c r="E1133" s="899"/>
      <c r="F1133" s="901"/>
      <c r="G1133" s="901"/>
      <c r="H1133" s="901"/>
      <c r="I1133" s="901"/>
      <c r="J1133" s="901"/>
      <c r="K1133" s="901"/>
      <c r="L1133" s="899"/>
      <c r="M1133" s="899"/>
      <c r="N1133" s="899"/>
      <c r="O1133" s="899"/>
      <c r="P1133" s="899"/>
      <c r="Q1133" s="899"/>
      <c r="R1133" s="899"/>
      <c r="S1133" s="899"/>
      <c r="T1133" s="899"/>
      <c r="U1133" s="899"/>
      <c r="V1133" s="899"/>
      <c r="W1133" s="899"/>
      <c r="X1133" s="899"/>
      <c r="Y1133" s="899"/>
    </row>
    <row r="1134" ht="18.0" customHeight="1">
      <c r="A1134" s="899"/>
      <c r="B1134" s="900"/>
      <c r="C1134" s="899"/>
      <c r="D1134" s="899"/>
      <c r="E1134" s="899"/>
      <c r="F1134" s="901"/>
      <c r="G1134" s="901"/>
      <c r="H1134" s="901"/>
      <c r="I1134" s="901"/>
      <c r="J1134" s="901"/>
      <c r="K1134" s="901"/>
      <c r="L1134" s="899"/>
      <c r="M1134" s="899"/>
      <c r="N1134" s="899"/>
      <c r="O1134" s="899"/>
      <c r="P1134" s="899"/>
      <c r="Q1134" s="899"/>
      <c r="R1134" s="899"/>
      <c r="S1134" s="899"/>
      <c r="T1134" s="899"/>
      <c r="U1134" s="899"/>
      <c r="V1134" s="899"/>
      <c r="W1134" s="899"/>
      <c r="X1134" s="899"/>
      <c r="Y1134" s="899"/>
    </row>
    <row r="1135" ht="18.0" customHeight="1">
      <c r="A1135" s="899"/>
      <c r="B1135" s="900"/>
      <c r="C1135" s="899"/>
      <c r="D1135" s="899"/>
      <c r="E1135" s="899"/>
      <c r="F1135" s="901"/>
      <c r="G1135" s="901"/>
      <c r="H1135" s="901"/>
      <c r="I1135" s="901"/>
      <c r="J1135" s="901"/>
      <c r="K1135" s="901"/>
      <c r="L1135" s="899"/>
      <c r="M1135" s="899"/>
      <c r="N1135" s="899"/>
      <c r="O1135" s="899"/>
      <c r="P1135" s="899"/>
      <c r="Q1135" s="899"/>
      <c r="R1135" s="899"/>
      <c r="S1135" s="899"/>
      <c r="T1135" s="899"/>
      <c r="U1135" s="899"/>
      <c r="V1135" s="899"/>
      <c r="W1135" s="899"/>
      <c r="X1135" s="899"/>
      <c r="Y1135" s="899"/>
    </row>
    <row r="1136" ht="18.0" customHeight="1">
      <c r="A1136" s="899"/>
      <c r="B1136" s="900"/>
      <c r="C1136" s="899"/>
      <c r="D1136" s="899"/>
      <c r="E1136" s="899"/>
      <c r="F1136" s="901"/>
      <c r="G1136" s="901"/>
      <c r="H1136" s="901"/>
      <c r="I1136" s="901"/>
      <c r="J1136" s="901"/>
      <c r="K1136" s="901"/>
      <c r="L1136" s="899"/>
      <c r="M1136" s="899"/>
      <c r="N1136" s="899"/>
      <c r="O1136" s="899"/>
      <c r="P1136" s="899"/>
      <c r="Q1136" s="899"/>
      <c r="R1136" s="899"/>
      <c r="S1136" s="899"/>
      <c r="T1136" s="899"/>
      <c r="U1136" s="899"/>
      <c r="V1136" s="899"/>
      <c r="W1136" s="899"/>
      <c r="X1136" s="899"/>
      <c r="Y1136" s="899"/>
    </row>
    <row r="1137" ht="18.0" customHeight="1">
      <c r="A1137" s="899"/>
      <c r="B1137" s="900"/>
      <c r="C1137" s="899"/>
      <c r="D1137" s="899"/>
      <c r="E1137" s="899"/>
      <c r="F1137" s="901"/>
      <c r="G1137" s="901"/>
      <c r="H1137" s="901"/>
      <c r="I1137" s="901"/>
      <c r="J1137" s="901"/>
      <c r="K1137" s="901"/>
      <c r="L1137" s="899"/>
      <c r="M1137" s="899"/>
      <c r="N1137" s="899"/>
      <c r="O1137" s="899"/>
      <c r="P1137" s="899"/>
      <c r="Q1137" s="899"/>
      <c r="R1137" s="899"/>
      <c r="S1137" s="899"/>
      <c r="T1137" s="899"/>
      <c r="U1137" s="899"/>
      <c r="V1137" s="899"/>
      <c r="W1137" s="899"/>
      <c r="X1137" s="899"/>
      <c r="Y1137" s="899"/>
    </row>
    <row r="1138" ht="18.0" customHeight="1">
      <c r="A1138" s="899"/>
      <c r="B1138" s="900"/>
      <c r="C1138" s="899"/>
      <c r="D1138" s="899"/>
      <c r="E1138" s="899"/>
      <c r="F1138" s="901"/>
      <c r="G1138" s="901"/>
      <c r="H1138" s="901"/>
      <c r="I1138" s="901"/>
      <c r="J1138" s="901"/>
      <c r="K1138" s="901"/>
      <c r="L1138" s="899"/>
      <c r="M1138" s="899"/>
      <c r="N1138" s="899"/>
      <c r="O1138" s="899"/>
      <c r="P1138" s="899"/>
      <c r="Q1138" s="899"/>
      <c r="R1138" s="899"/>
      <c r="S1138" s="899"/>
      <c r="T1138" s="899"/>
      <c r="U1138" s="899"/>
      <c r="V1138" s="899"/>
      <c r="W1138" s="899"/>
      <c r="X1138" s="899"/>
      <c r="Y1138" s="899"/>
    </row>
    <row r="1139" ht="18.0" customHeight="1">
      <c r="A1139" s="899"/>
      <c r="B1139" s="900"/>
      <c r="C1139" s="899"/>
      <c r="D1139" s="899"/>
      <c r="E1139" s="899"/>
      <c r="F1139" s="901"/>
      <c r="G1139" s="901"/>
      <c r="H1139" s="901"/>
      <c r="I1139" s="901"/>
      <c r="J1139" s="901"/>
      <c r="K1139" s="901"/>
      <c r="L1139" s="899"/>
      <c r="M1139" s="899"/>
      <c r="N1139" s="899"/>
      <c r="O1139" s="899"/>
      <c r="P1139" s="899"/>
      <c r="Q1139" s="899"/>
      <c r="R1139" s="899"/>
      <c r="S1139" s="899"/>
      <c r="T1139" s="899"/>
      <c r="U1139" s="899"/>
      <c r="V1139" s="899"/>
      <c r="W1139" s="899"/>
      <c r="X1139" s="899"/>
      <c r="Y1139" s="899"/>
    </row>
    <row r="1140" ht="18.0" customHeight="1">
      <c r="A1140" s="899"/>
      <c r="B1140" s="900"/>
      <c r="C1140" s="899"/>
      <c r="D1140" s="899"/>
      <c r="E1140" s="899"/>
      <c r="F1140" s="901"/>
      <c r="G1140" s="901"/>
      <c r="H1140" s="901"/>
      <c r="I1140" s="901"/>
      <c r="J1140" s="901"/>
      <c r="K1140" s="901"/>
      <c r="L1140" s="899"/>
      <c r="M1140" s="899"/>
      <c r="N1140" s="899"/>
      <c r="O1140" s="899"/>
      <c r="P1140" s="899"/>
      <c r="Q1140" s="899"/>
      <c r="R1140" s="899"/>
      <c r="S1140" s="899"/>
      <c r="T1140" s="899"/>
      <c r="U1140" s="899"/>
      <c r="V1140" s="899"/>
      <c r="W1140" s="899"/>
      <c r="X1140" s="899"/>
      <c r="Y1140" s="899"/>
    </row>
    <row r="1141" ht="18.0" customHeight="1">
      <c r="A1141" s="899"/>
      <c r="B1141" s="900"/>
      <c r="C1141" s="899"/>
      <c r="D1141" s="899"/>
      <c r="E1141" s="899"/>
      <c r="F1141" s="901"/>
      <c r="G1141" s="901"/>
      <c r="H1141" s="901"/>
      <c r="I1141" s="901"/>
      <c r="J1141" s="901"/>
      <c r="K1141" s="901"/>
      <c r="L1141" s="899"/>
      <c r="M1141" s="899"/>
      <c r="N1141" s="899"/>
      <c r="O1141" s="899"/>
      <c r="P1141" s="899"/>
      <c r="Q1141" s="899"/>
      <c r="R1141" s="899"/>
      <c r="S1141" s="899"/>
      <c r="T1141" s="899"/>
      <c r="U1141" s="899"/>
      <c r="V1141" s="899"/>
      <c r="W1141" s="899"/>
      <c r="X1141" s="899"/>
      <c r="Y1141" s="899"/>
    </row>
    <row r="1142" ht="18.0" customHeight="1">
      <c r="A1142" s="899"/>
      <c r="B1142" s="900"/>
      <c r="C1142" s="899"/>
      <c r="D1142" s="899"/>
      <c r="E1142" s="899"/>
      <c r="F1142" s="901"/>
      <c r="G1142" s="901"/>
      <c r="H1142" s="901"/>
      <c r="I1142" s="901"/>
      <c r="J1142" s="901"/>
      <c r="K1142" s="901"/>
      <c r="L1142" s="899"/>
      <c r="M1142" s="899"/>
      <c r="N1142" s="899"/>
      <c r="O1142" s="899"/>
      <c r="P1142" s="899"/>
      <c r="Q1142" s="899"/>
      <c r="R1142" s="899"/>
      <c r="S1142" s="899"/>
      <c r="T1142" s="899"/>
      <c r="U1142" s="899"/>
      <c r="V1142" s="899"/>
      <c r="W1142" s="899"/>
      <c r="X1142" s="899"/>
      <c r="Y1142" s="899"/>
    </row>
    <row r="1143" ht="18.0" customHeight="1">
      <c r="A1143" s="899"/>
      <c r="B1143" s="900"/>
      <c r="C1143" s="899"/>
      <c r="D1143" s="899"/>
      <c r="E1143" s="899"/>
      <c r="F1143" s="901"/>
      <c r="G1143" s="901"/>
      <c r="H1143" s="901"/>
      <c r="I1143" s="901"/>
      <c r="J1143" s="901"/>
      <c r="K1143" s="901"/>
      <c r="L1143" s="899"/>
      <c r="M1143" s="899"/>
      <c r="N1143" s="899"/>
      <c r="O1143" s="899"/>
      <c r="P1143" s="899"/>
      <c r="Q1143" s="899"/>
      <c r="R1143" s="899"/>
      <c r="S1143" s="899"/>
      <c r="T1143" s="899"/>
      <c r="U1143" s="899"/>
      <c r="V1143" s="899"/>
      <c r="W1143" s="899"/>
      <c r="X1143" s="899"/>
      <c r="Y1143" s="899"/>
    </row>
    <row r="1144" ht="18.0" customHeight="1">
      <c r="A1144" s="899"/>
      <c r="B1144" s="900"/>
      <c r="C1144" s="899"/>
      <c r="D1144" s="899"/>
      <c r="E1144" s="899"/>
      <c r="F1144" s="901"/>
      <c r="G1144" s="901"/>
      <c r="H1144" s="901"/>
      <c r="I1144" s="901"/>
      <c r="J1144" s="901"/>
      <c r="K1144" s="901"/>
      <c r="L1144" s="899"/>
      <c r="M1144" s="899"/>
      <c r="N1144" s="899"/>
      <c r="O1144" s="899"/>
      <c r="P1144" s="899"/>
      <c r="Q1144" s="899"/>
      <c r="R1144" s="899"/>
      <c r="S1144" s="899"/>
      <c r="T1144" s="899"/>
      <c r="U1144" s="899"/>
      <c r="V1144" s="899"/>
      <c r="W1144" s="899"/>
      <c r="X1144" s="899"/>
      <c r="Y1144" s="899"/>
    </row>
    <row r="1145" ht="18.0" customHeight="1">
      <c r="A1145" s="899"/>
      <c r="B1145" s="900"/>
      <c r="C1145" s="899"/>
      <c r="D1145" s="899"/>
      <c r="E1145" s="899"/>
      <c r="F1145" s="901"/>
      <c r="G1145" s="901"/>
      <c r="H1145" s="901"/>
      <c r="I1145" s="901"/>
      <c r="J1145" s="901"/>
      <c r="K1145" s="901"/>
      <c r="L1145" s="899"/>
      <c r="M1145" s="899"/>
      <c r="N1145" s="899"/>
      <c r="O1145" s="899"/>
      <c r="P1145" s="899"/>
      <c r="Q1145" s="899"/>
      <c r="R1145" s="899"/>
      <c r="S1145" s="899"/>
      <c r="T1145" s="899"/>
      <c r="U1145" s="899"/>
      <c r="V1145" s="899"/>
      <c r="W1145" s="899"/>
      <c r="X1145" s="899"/>
      <c r="Y1145" s="899"/>
    </row>
    <row r="1146" ht="18.0" customHeight="1">
      <c r="A1146" s="899"/>
      <c r="B1146" s="900"/>
      <c r="C1146" s="899"/>
      <c r="D1146" s="899"/>
      <c r="E1146" s="899"/>
      <c r="F1146" s="901"/>
      <c r="G1146" s="901"/>
      <c r="H1146" s="901"/>
      <c r="I1146" s="901"/>
      <c r="J1146" s="901"/>
      <c r="K1146" s="901"/>
      <c r="L1146" s="899"/>
      <c r="M1146" s="899"/>
      <c r="N1146" s="899"/>
      <c r="O1146" s="899"/>
      <c r="P1146" s="899"/>
      <c r="Q1146" s="899"/>
      <c r="R1146" s="899"/>
      <c r="S1146" s="899"/>
      <c r="T1146" s="899"/>
      <c r="U1146" s="899"/>
      <c r="V1146" s="899"/>
      <c r="W1146" s="899"/>
      <c r="X1146" s="899"/>
      <c r="Y1146" s="899"/>
    </row>
    <row r="1147" ht="18.0" customHeight="1">
      <c r="A1147" s="899"/>
      <c r="B1147" s="900"/>
      <c r="C1147" s="899"/>
      <c r="D1147" s="899"/>
      <c r="E1147" s="899"/>
      <c r="F1147" s="901"/>
      <c r="G1147" s="901"/>
      <c r="H1147" s="901"/>
      <c r="I1147" s="901"/>
      <c r="J1147" s="901"/>
      <c r="K1147" s="901"/>
      <c r="L1147" s="899"/>
      <c r="M1147" s="899"/>
      <c r="N1147" s="899"/>
      <c r="O1147" s="899"/>
      <c r="P1147" s="899"/>
      <c r="Q1147" s="899"/>
      <c r="R1147" s="899"/>
      <c r="S1147" s="899"/>
      <c r="T1147" s="899"/>
      <c r="U1147" s="899"/>
      <c r="V1147" s="899"/>
      <c r="W1147" s="899"/>
      <c r="X1147" s="899"/>
      <c r="Y1147" s="899"/>
    </row>
    <row r="1148" ht="18.0" customHeight="1">
      <c r="A1148" s="899"/>
      <c r="B1148" s="900"/>
      <c r="C1148" s="899"/>
      <c r="D1148" s="899"/>
      <c r="E1148" s="899"/>
      <c r="F1148" s="901"/>
      <c r="G1148" s="901"/>
      <c r="H1148" s="901"/>
      <c r="I1148" s="901"/>
      <c r="J1148" s="901"/>
      <c r="K1148" s="901"/>
      <c r="L1148" s="899"/>
      <c r="M1148" s="899"/>
      <c r="N1148" s="899"/>
      <c r="O1148" s="899"/>
      <c r="P1148" s="899"/>
      <c r="Q1148" s="899"/>
      <c r="R1148" s="899"/>
      <c r="S1148" s="899"/>
      <c r="T1148" s="899"/>
      <c r="U1148" s="899"/>
      <c r="V1148" s="899"/>
      <c r="W1148" s="899"/>
      <c r="X1148" s="899"/>
      <c r="Y1148" s="899"/>
    </row>
    <row r="1149" ht="18.0" customHeight="1">
      <c r="A1149" s="899"/>
      <c r="B1149" s="900"/>
      <c r="C1149" s="899"/>
      <c r="D1149" s="899"/>
      <c r="E1149" s="899"/>
      <c r="F1149" s="901"/>
      <c r="G1149" s="901"/>
      <c r="H1149" s="901"/>
      <c r="I1149" s="901"/>
      <c r="J1149" s="901"/>
      <c r="K1149" s="901"/>
      <c r="L1149" s="899"/>
      <c r="M1149" s="899"/>
      <c r="N1149" s="899"/>
      <c r="O1149" s="899"/>
      <c r="P1149" s="899"/>
      <c r="Q1149" s="899"/>
      <c r="R1149" s="899"/>
      <c r="S1149" s="899"/>
      <c r="T1149" s="899"/>
      <c r="U1149" s="899"/>
      <c r="V1149" s="899"/>
      <c r="W1149" s="899"/>
      <c r="X1149" s="899"/>
      <c r="Y1149" s="899"/>
    </row>
    <row r="1150" ht="18.0" customHeight="1">
      <c r="A1150" s="899"/>
      <c r="B1150" s="900"/>
      <c r="C1150" s="899"/>
      <c r="D1150" s="899"/>
      <c r="E1150" s="899"/>
      <c r="F1150" s="901"/>
      <c r="G1150" s="901"/>
      <c r="H1150" s="901"/>
      <c r="I1150" s="901"/>
      <c r="J1150" s="901"/>
      <c r="K1150" s="901"/>
      <c r="L1150" s="899"/>
      <c r="M1150" s="899"/>
      <c r="N1150" s="899"/>
      <c r="O1150" s="899"/>
      <c r="P1150" s="899"/>
      <c r="Q1150" s="899"/>
      <c r="R1150" s="899"/>
      <c r="S1150" s="899"/>
      <c r="T1150" s="899"/>
      <c r="U1150" s="899"/>
      <c r="V1150" s="899"/>
      <c r="W1150" s="899"/>
      <c r="X1150" s="899"/>
      <c r="Y1150" s="899"/>
    </row>
    <row r="1151" ht="18.0" customHeight="1">
      <c r="A1151" s="899"/>
      <c r="B1151" s="900"/>
      <c r="C1151" s="899"/>
      <c r="D1151" s="899"/>
      <c r="E1151" s="899"/>
      <c r="F1151" s="901"/>
      <c r="G1151" s="901"/>
      <c r="H1151" s="901"/>
      <c r="I1151" s="901"/>
      <c r="J1151" s="901"/>
      <c r="K1151" s="901"/>
      <c r="L1151" s="899"/>
      <c r="M1151" s="899"/>
      <c r="N1151" s="899"/>
      <c r="O1151" s="899"/>
      <c r="P1151" s="899"/>
      <c r="Q1151" s="899"/>
      <c r="R1151" s="899"/>
      <c r="S1151" s="899"/>
      <c r="T1151" s="899"/>
      <c r="U1151" s="899"/>
      <c r="V1151" s="899"/>
      <c r="W1151" s="899"/>
      <c r="X1151" s="899"/>
      <c r="Y1151" s="899"/>
    </row>
    <row r="1152" ht="18.0" customHeight="1">
      <c r="A1152" s="899"/>
      <c r="B1152" s="900"/>
      <c r="C1152" s="899"/>
      <c r="D1152" s="899"/>
      <c r="E1152" s="899"/>
      <c r="F1152" s="901"/>
      <c r="G1152" s="901"/>
      <c r="H1152" s="901"/>
      <c r="I1152" s="901"/>
      <c r="J1152" s="901"/>
      <c r="K1152" s="901"/>
      <c r="L1152" s="899"/>
      <c r="M1152" s="899"/>
      <c r="N1152" s="899"/>
      <c r="O1152" s="899"/>
      <c r="P1152" s="899"/>
      <c r="Q1152" s="899"/>
      <c r="R1152" s="899"/>
      <c r="S1152" s="899"/>
      <c r="T1152" s="899"/>
      <c r="U1152" s="899"/>
      <c r="V1152" s="899"/>
      <c r="W1152" s="899"/>
      <c r="X1152" s="899"/>
      <c r="Y1152" s="899"/>
    </row>
    <row r="1153" ht="18.0" customHeight="1">
      <c r="A1153" s="899"/>
      <c r="B1153" s="900"/>
      <c r="C1153" s="899"/>
      <c r="D1153" s="899"/>
      <c r="E1153" s="899"/>
      <c r="F1153" s="901"/>
      <c r="G1153" s="901"/>
      <c r="H1153" s="901"/>
      <c r="I1153" s="901"/>
      <c r="J1153" s="901"/>
      <c r="K1153" s="901"/>
      <c r="L1153" s="899"/>
      <c r="M1153" s="899"/>
      <c r="N1153" s="899"/>
      <c r="O1153" s="899"/>
      <c r="P1153" s="899"/>
      <c r="Q1153" s="899"/>
      <c r="R1153" s="899"/>
      <c r="S1153" s="899"/>
      <c r="T1153" s="899"/>
      <c r="U1153" s="899"/>
      <c r="V1153" s="899"/>
      <c r="W1153" s="899"/>
      <c r="X1153" s="899"/>
      <c r="Y1153" s="899"/>
    </row>
    <row r="1154" ht="18.0" customHeight="1">
      <c r="A1154" s="899"/>
      <c r="B1154" s="900"/>
      <c r="C1154" s="899"/>
      <c r="D1154" s="899"/>
      <c r="E1154" s="899"/>
      <c r="F1154" s="901"/>
      <c r="G1154" s="901"/>
      <c r="H1154" s="901"/>
      <c r="I1154" s="901"/>
      <c r="J1154" s="901"/>
      <c r="K1154" s="901"/>
      <c r="L1154" s="899"/>
      <c r="M1154" s="899"/>
      <c r="N1154" s="899"/>
      <c r="O1154" s="899"/>
      <c r="P1154" s="899"/>
      <c r="Q1154" s="899"/>
      <c r="R1154" s="899"/>
      <c r="S1154" s="899"/>
      <c r="T1154" s="899"/>
      <c r="U1154" s="899"/>
      <c r="V1154" s="899"/>
      <c r="W1154" s="899"/>
      <c r="X1154" s="899"/>
      <c r="Y1154" s="899"/>
    </row>
    <row r="1155" ht="18.0" customHeight="1">
      <c r="A1155" s="899"/>
      <c r="B1155" s="900"/>
      <c r="C1155" s="899"/>
      <c r="D1155" s="899"/>
      <c r="E1155" s="899"/>
      <c r="F1155" s="901"/>
      <c r="G1155" s="901"/>
      <c r="H1155" s="901"/>
      <c r="I1155" s="901"/>
      <c r="J1155" s="901"/>
      <c r="K1155" s="901"/>
      <c r="L1155" s="899"/>
      <c r="M1155" s="899"/>
      <c r="N1155" s="899"/>
      <c r="O1155" s="899"/>
      <c r="P1155" s="899"/>
      <c r="Q1155" s="899"/>
      <c r="R1155" s="899"/>
      <c r="S1155" s="899"/>
      <c r="T1155" s="899"/>
      <c r="U1155" s="899"/>
      <c r="V1155" s="899"/>
      <c r="W1155" s="899"/>
      <c r="X1155" s="899"/>
      <c r="Y1155" s="899"/>
    </row>
    <row r="1156" ht="18.0" customHeight="1">
      <c r="A1156" s="899"/>
      <c r="B1156" s="900"/>
      <c r="C1156" s="899"/>
      <c r="D1156" s="899"/>
      <c r="E1156" s="899"/>
      <c r="F1156" s="901"/>
      <c r="G1156" s="901"/>
      <c r="H1156" s="901"/>
      <c r="I1156" s="901"/>
      <c r="J1156" s="901"/>
      <c r="K1156" s="901"/>
      <c r="L1156" s="899"/>
      <c r="M1156" s="899"/>
      <c r="N1156" s="899"/>
      <c r="O1156" s="899"/>
      <c r="P1156" s="899"/>
      <c r="Q1156" s="899"/>
      <c r="R1156" s="899"/>
      <c r="S1156" s="899"/>
      <c r="T1156" s="899"/>
      <c r="U1156" s="899"/>
      <c r="V1156" s="899"/>
      <c r="W1156" s="899"/>
      <c r="X1156" s="899"/>
      <c r="Y1156" s="899"/>
    </row>
    <row r="1157" ht="18.0" customHeight="1">
      <c r="A1157" s="899"/>
      <c r="B1157" s="900"/>
      <c r="C1157" s="899"/>
      <c r="D1157" s="899"/>
      <c r="E1157" s="899"/>
      <c r="F1157" s="901"/>
      <c r="G1157" s="901"/>
      <c r="H1157" s="901"/>
      <c r="I1157" s="901"/>
      <c r="J1157" s="901"/>
      <c r="K1157" s="901"/>
      <c r="L1157" s="899"/>
      <c r="M1157" s="899"/>
      <c r="N1157" s="899"/>
      <c r="O1157" s="899"/>
      <c r="P1157" s="899"/>
      <c r="Q1157" s="899"/>
      <c r="R1157" s="899"/>
      <c r="S1157" s="899"/>
      <c r="T1157" s="899"/>
      <c r="U1157" s="899"/>
      <c r="V1157" s="899"/>
      <c r="W1157" s="899"/>
      <c r="X1157" s="899"/>
      <c r="Y1157" s="899"/>
    </row>
    <row r="1158" ht="18.0" customHeight="1">
      <c r="A1158" s="899"/>
      <c r="B1158" s="900"/>
      <c r="C1158" s="899"/>
      <c r="D1158" s="899"/>
      <c r="E1158" s="899"/>
      <c r="F1158" s="901"/>
      <c r="G1158" s="901"/>
      <c r="H1158" s="901"/>
      <c r="I1158" s="901"/>
      <c r="J1158" s="901"/>
      <c r="K1158" s="901"/>
      <c r="L1158" s="899"/>
      <c r="M1158" s="899"/>
      <c r="N1158" s="899"/>
      <c r="O1158" s="899"/>
      <c r="P1158" s="899"/>
      <c r="Q1158" s="899"/>
      <c r="R1158" s="899"/>
      <c r="S1158" s="899"/>
      <c r="T1158" s="899"/>
      <c r="U1158" s="899"/>
      <c r="V1158" s="899"/>
      <c r="W1158" s="899"/>
      <c r="X1158" s="899"/>
      <c r="Y1158" s="899"/>
    </row>
    <row r="1159" ht="18.0" customHeight="1">
      <c r="A1159" s="899"/>
      <c r="B1159" s="900"/>
      <c r="C1159" s="899"/>
      <c r="D1159" s="899"/>
      <c r="E1159" s="899"/>
      <c r="F1159" s="901"/>
      <c r="G1159" s="901"/>
      <c r="H1159" s="901"/>
      <c r="I1159" s="901"/>
      <c r="J1159" s="901"/>
      <c r="K1159" s="901"/>
      <c r="L1159" s="899"/>
      <c r="M1159" s="899"/>
      <c r="N1159" s="899"/>
      <c r="O1159" s="899"/>
      <c r="P1159" s="899"/>
      <c r="Q1159" s="899"/>
      <c r="R1159" s="899"/>
      <c r="S1159" s="899"/>
      <c r="T1159" s="899"/>
      <c r="U1159" s="899"/>
      <c r="V1159" s="899"/>
      <c r="W1159" s="899"/>
      <c r="X1159" s="899"/>
      <c r="Y1159" s="899"/>
    </row>
    <row r="1160" ht="18.0" customHeight="1">
      <c r="A1160" s="899"/>
      <c r="B1160" s="900"/>
      <c r="C1160" s="899"/>
      <c r="D1160" s="899"/>
      <c r="E1160" s="899"/>
      <c r="F1160" s="901"/>
      <c r="G1160" s="901"/>
      <c r="H1160" s="901"/>
      <c r="I1160" s="901"/>
      <c r="J1160" s="901"/>
      <c r="K1160" s="901"/>
      <c r="L1160" s="899"/>
      <c r="M1160" s="899"/>
      <c r="N1160" s="899"/>
      <c r="O1160" s="899"/>
      <c r="P1160" s="899"/>
      <c r="Q1160" s="899"/>
      <c r="R1160" s="899"/>
      <c r="S1160" s="899"/>
      <c r="T1160" s="899"/>
      <c r="U1160" s="899"/>
      <c r="V1160" s="899"/>
      <c r="W1160" s="899"/>
      <c r="X1160" s="899"/>
      <c r="Y1160" s="899"/>
    </row>
    <row r="1161" ht="18.0" customHeight="1">
      <c r="A1161" s="899"/>
      <c r="B1161" s="900"/>
      <c r="C1161" s="899"/>
      <c r="D1161" s="899"/>
      <c r="E1161" s="899"/>
      <c r="F1161" s="901"/>
      <c r="G1161" s="901"/>
      <c r="H1161" s="901"/>
      <c r="I1161" s="901"/>
      <c r="J1161" s="901"/>
      <c r="K1161" s="901"/>
      <c r="L1161" s="899"/>
      <c r="M1161" s="899"/>
      <c r="N1161" s="899"/>
      <c r="O1161" s="899"/>
      <c r="P1161" s="899"/>
      <c r="Q1161" s="899"/>
      <c r="R1161" s="899"/>
      <c r="S1161" s="899"/>
      <c r="T1161" s="899"/>
      <c r="U1161" s="899"/>
      <c r="V1161" s="899"/>
      <c r="W1161" s="899"/>
      <c r="X1161" s="899"/>
      <c r="Y1161" s="899"/>
    </row>
    <row r="1162" ht="18.0" customHeight="1">
      <c r="A1162" s="899"/>
      <c r="B1162" s="900"/>
      <c r="C1162" s="899"/>
      <c r="D1162" s="899"/>
      <c r="E1162" s="899"/>
      <c r="F1162" s="901"/>
      <c r="G1162" s="901"/>
      <c r="H1162" s="901"/>
      <c r="I1162" s="901"/>
      <c r="J1162" s="901"/>
      <c r="K1162" s="901"/>
      <c r="L1162" s="899"/>
      <c r="M1162" s="899"/>
      <c r="N1162" s="899"/>
      <c r="O1162" s="899"/>
      <c r="P1162" s="899"/>
      <c r="Q1162" s="899"/>
      <c r="R1162" s="899"/>
      <c r="S1162" s="899"/>
      <c r="T1162" s="899"/>
      <c r="U1162" s="899"/>
      <c r="V1162" s="899"/>
      <c r="W1162" s="899"/>
      <c r="X1162" s="899"/>
      <c r="Y1162" s="899"/>
    </row>
    <row r="1163" ht="18.0" customHeight="1">
      <c r="A1163" s="899"/>
      <c r="B1163" s="900"/>
      <c r="C1163" s="899"/>
      <c r="D1163" s="899"/>
      <c r="E1163" s="899"/>
      <c r="F1163" s="901"/>
      <c r="G1163" s="901"/>
      <c r="H1163" s="901"/>
      <c r="I1163" s="901"/>
      <c r="J1163" s="901"/>
      <c r="K1163" s="901"/>
      <c r="L1163" s="899"/>
      <c r="M1163" s="899"/>
      <c r="N1163" s="899"/>
      <c r="O1163" s="899"/>
      <c r="P1163" s="899"/>
      <c r="Q1163" s="899"/>
      <c r="R1163" s="899"/>
      <c r="S1163" s="899"/>
      <c r="T1163" s="899"/>
      <c r="U1163" s="899"/>
      <c r="V1163" s="899"/>
      <c r="W1163" s="899"/>
      <c r="X1163" s="899"/>
      <c r="Y1163" s="899"/>
    </row>
    <row r="1164" ht="18.0" customHeight="1">
      <c r="A1164" s="899"/>
      <c r="B1164" s="900"/>
      <c r="C1164" s="899"/>
      <c r="D1164" s="899"/>
      <c r="E1164" s="899"/>
      <c r="F1164" s="901"/>
      <c r="G1164" s="901"/>
      <c r="H1164" s="901"/>
      <c r="I1164" s="901"/>
      <c r="J1164" s="901"/>
      <c r="K1164" s="901"/>
      <c r="L1164" s="899"/>
      <c r="M1164" s="899"/>
      <c r="N1164" s="899"/>
      <c r="O1164" s="899"/>
      <c r="P1164" s="899"/>
      <c r="Q1164" s="899"/>
      <c r="R1164" s="899"/>
      <c r="S1164" s="899"/>
      <c r="T1164" s="899"/>
      <c r="U1164" s="899"/>
      <c r="V1164" s="899"/>
      <c r="W1164" s="899"/>
      <c r="X1164" s="899"/>
      <c r="Y1164" s="899"/>
    </row>
    <row r="1165" ht="18.0" customHeight="1">
      <c r="A1165" s="899"/>
      <c r="B1165" s="900"/>
      <c r="C1165" s="899"/>
      <c r="D1165" s="899"/>
      <c r="E1165" s="899"/>
      <c r="F1165" s="901"/>
      <c r="G1165" s="901"/>
      <c r="H1165" s="901"/>
      <c r="I1165" s="901"/>
      <c r="J1165" s="901"/>
      <c r="K1165" s="901"/>
      <c r="L1165" s="899"/>
      <c r="M1165" s="899"/>
      <c r="N1165" s="899"/>
      <c r="O1165" s="899"/>
      <c r="P1165" s="899"/>
      <c r="Q1165" s="899"/>
      <c r="R1165" s="899"/>
      <c r="S1165" s="899"/>
      <c r="T1165" s="899"/>
      <c r="U1165" s="899"/>
      <c r="V1165" s="899"/>
      <c r="W1165" s="899"/>
      <c r="X1165" s="899"/>
      <c r="Y1165" s="899"/>
    </row>
    <row r="1166" ht="18.0" customHeight="1">
      <c r="A1166" s="899"/>
      <c r="B1166" s="900"/>
      <c r="C1166" s="899"/>
      <c r="D1166" s="899"/>
      <c r="E1166" s="899"/>
      <c r="F1166" s="901"/>
      <c r="G1166" s="901"/>
      <c r="H1166" s="901"/>
      <c r="I1166" s="901"/>
      <c r="J1166" s="901"/>
      <c r="K1166" s="901"/>
      <c r="L1166" s="899"/>
      <c r="M1166" s="899"/>
      <c r="N1166" s="899"/>
      <c r="O1166" s="899"/>
      <c r="P1166" s="899"/>
      <c r="Q1166" s="899"/>
      <c r="R1166" s="899"/>
      <c r="S1166" s="899"/>
      <c r="T1166" s="899"/>
      <c r="U1166" s="899"/>
      <c r="V1166" s="899"/>
      <c r="W1166" s="899"/>
      <c r="X1166" s="899"/>
      <c r="Y1166" s="899"/>
    </row>
    <row r="1167" ht="18.0" customHeight="1">
      <c r="A1167" s="899"/>
      <c r="B1167" s="900"/>
      <c r="C1167" s="899"/>
      <c r="D1167" s="899"/>
      <c r="E1167" s="899"/>
      <c r="F1167" s="901"/>
      <c r="G1167" s="901"/>
      <c r="H1167" s="901"/>
      <c r="I1167" s="901"/>
      <c r="J1167" s="901"/>
      <c r="K1167" s="901"/>
      <c r="L1167" s="899"/>
      <c r="M1167" s="899"/>
      <c r="N1167" s="899"/>
      <c r="O1167" s="899"/>
      <c r="P1167" s="899"/>
      <c r="Q1167" s="899"/>
      <c r="R1167" s="899"/>
      <c r="S1167" s="899"/>
      <c r="T1167" s="899"/>
      <c r="U1167" s="899"/>
      <c r="V1167" s="899"/>
      <c r="W1167" s="899"/>
      <c r="X1167" s="899"/>
      <c r="Y1167" s="899"/>
    </row>
    <row r="1168" ht="18.0" customHeight="1">
      <c r="A1168" s="899"/>
      <c r="B1168" s="900"/>
      <c r="C1168" s="899"/>
      <c r="D1168" s="899"/>
      <c r="E1168" s="899"/>
      <c r="F1168" s="901"/>
      <c r="G1168" s="901"/>
      <c r="H1168" s="901"/>
      <c r="I1168" s="901"/>
      <c r="J1168" s="901"/>
      <c r="K1168" s="901"/>
      <c r="L1168" s="899"/>
      <c r="M1168" s="899"/>
      <c r="N1168" s="899"/>
      <c r="O1168" s="899"/>
      <c r="P1168" s="899"/>
      <c r="Q1168" s="899"/>
      <c r="R1168" s="899"/>
      <c r="S1168" s="899"/>
      <c r="T1168" s="899"/>
      <c r="U1168" s="899"/>
      <c r="V1168" s="899"/>
      <c r="W1168" s="899"/>
      <c r="X1168" s="899"/>
      <c r="Y1168" s="899"/>
    </row>
    <row r="1169" ht="18.0" customHeight="1">
      <c r="A1169" s="899"/>
      <c r="B1169" s="900"/>
      <c r="C1169" s="899"/>
      <c r="D1169" s="899"/>
      <c r="E1169" s="899"/>
      <c r="F1169" s="901"/>
      <c r="G1169" s="901"/>
      <c r="H1169" s="901"/>
      <c r="I1169" s="901"/>
      <c r="J1169" s="901"/>
      <c r="K1169" s="901"/>
      <c r="L1169" s="899"/>
      <c r="M1169" s="899"/>
      <c r="N1169" s="899"/>
      <c r="O1169" s="899"/>
      <c r="P1169" s="899"/>
      <c r="Q1169" s="899"/>
      <c r="R1169" s="899"/>
      <c r="S1169" s="899"/>
      <c r="T1169" s="899"/>
      <c r="U1169" s="899"/>
      <c r="V1169" s="899"/>
      <c r="W1169" s="899"/>
      <c r="X1169" s="899"/>
      <c r="Y1169" s="899"/>
    </row>
    <row r="1170" ht="18.0" customHeight="1">
      <c r="A1170" s="899"/>
      <c r="B1170" s="900"/>
      <c r="C1170" s="899"/>
      <c r="D1170" s="899"/>
      <c r="E1170" s="899"/>
      <c r="F1170" s="901"/>
      <c r="G1170" s="901"/>
      <c r="H1170" s="901"/>
      <c r="I1170" s="901"/>
      <c r="J1170" s="901"/>
      <c r="K1170" s="901"/>
      <c r="L1170" s="899"/>
      <c r="M1170" s="899"/>
      <c r="N1170" s="899"/>
      <c r="O1170" s="899"/>
      <c r="P1170" s="899"/>
      <c r="Q1170" s="899"/>
      <c r="R1170" s="899"/>
      <c r="S1170" s="899"/>
      <c r="T1170" s="899"/>
      <c r="U1170" s="899"/>
      <c r="V1170" s="899"/>
      <c r="W1170" s="899"/>
      <c r="X1170" s="899"/>
      <c r="Y1170" s="899"/>
    </row>
    <row r="1171" ht="18.0" customHeight="1">
      <c r="A1171" s="899"/>
      <c r="B1171" s="900"/>
      <c r="C1171" s="899"/>
      <c r="D1171" s="899"/>
      <c r="E1171" s="899"/>
      <c r="F1171" s="901"/>
      <c r="G1171" s="901"/>
      <c r="H1171" s="901"/>
      <c r="I1171" s="901"/>
      <c r="J1171" s="901"/>
      <c r="K1171" s="901"/>
      <c r="L1171" s="899"/>
      <c r="M1171" s="899"/>
      <c r="N1171" s="899"/>
      <c r="O1171" s="899"/>
      <c r="P1171" s="899"/>
      <c r="Q1171" s="899"/>
      <c r="R1171" s="899"/>
      <c r="S1171" s="899"/>
      <c r="T1171" s="899"/>
      <c r="U1171" s="899"/>
      <c r="V1171" s="899"/>
      <c r="W1171" s="899"/>
      <c r="X1171" s="899"/>
      <c r="Y1171" s="899"/>
    </row>
    <row r="1172" ht="18.0" customHeight="1">
      <c r="A1172" s="899"/>
      <c r="B1172" s="900"/>
      <c r="C1172" s="899"/>
      <c r="D1172" s="899"/>
      <c r="E1172" s="899"/>
      <c r="F1172" s="901"/>
      <c r="G1172" s="901"/>
      <c r="H1172" s="901"/>
      <c r="I1172" s="901"/>
      <c r="J1172" s="901"/>
      <c r="K1172" s="901"/>
      <c r="L1172" s="899"/>
      <c r="M1172" s="899"/>
      <c r="N1172" s="899"/>
      <c r="O1172" s="899"/>
      <c r="P1172" s="899"/>
      <c r="Q1172" s="899"/>
      <c r="R1172" s="899"/>
      <c r="S1172" s="899"/>
      <c r="T1172" s="899"/>
      <c r="U1172" s="899"/>
      <c r="V1172" s="899"/>
      <c r="W1172" s="899"/>
      <c r="X1172" s="899"/>
      <c r="Y1172" s="899"/>
    </row>
    <row r="1173" ht="18.0" customHeight="1">
      <c r="A1173" s="899"/>
      <c r="B1173" s="900"/>
      <c r="C1173" s="899"/>
      <c r="D1173" s="899"/>
      <c r="E1173" s="899"/>
      <c r="F1173" s="901"/>
      <c r="G1173" s="901"/>
      <c r="H1173" s="901"/>
      <c r="I1173" s="901"/>
      <c r="J1173" s="901"/>
      <c r="K1173" s="901"/>
      <c r="L1173" s="899"/>
      <c r="M1173" s="899"/>
      <c r="N1173" s="899"/>
      <c r="O1173" s="899"/>
      <c r="P1173" s="899"/>
      <c r="Q1173" s="899"/>
      <c r="R1173" s="899"/>
      <c r="S1173" s="899"/>
      <c r="T1173" s="899"/>
      <c r="U1173" s="899"/>
      <c r="V1173" s="899"/>
      <c r="W1173" s="899"/>
      <c r="X1173" s="899"/>
      <c r="Y1173" s="899"/>
    </row>
    <row r="1174" ht="18.0" customHeight="1">
      <c r="A1174" s="899"/>
      <c r="B1174" s="900"/>
      <c r="C1174" s="899"/>
      <c r="D1174" s="899"/>
      <c r="E1174" s="899"/>
      <c r="F1174" s="901"/>
      <c r="G1174" s="901"/>
      <c r="H1174" s="901"/>
      <c r="I1174" s="901"/>
      <c r="J1174" s="901"/>
      <c r="K1174" s="901"/>
      <c r="L1174" s="899"/>
      <c r="M1174" s="899"/>
      <c r="N1174" s="899"/>
      <c r="O1174" s="899"/>
      <c r="P1174" s="899"/>
      <c r="Q1174" s="899"/>
      <c r="R1174" s="899"/>
      <c r="S1174" s="899"/>
      <c r="T1174" s="899"/>
      <c r="U1174" s="899"/>
      <c r="V1174" s="899"/>
      <c r="W1174" s="899"/>
      <c r="X1174" s="899"/>
      <c r="Y1174" s="899"/>
    </row>
    <row r="1175" ht="18.0" customHeight="1">
      <c r="A1175" s="899"/>
      <c r="B1175" s="900"/>
      <c r="C1175" s="899"/>
      <c r="D1175" s="899"/>
      <c r="E1175" s="899"/>
      <c r="F1175" s="901"/>
      <c r="G1175" s="901"/>
      <c r="H1175" s="901"/>
      <c r="I1175" s="901"/>
      <c r="J1175" s="901"/>
      <c r="K1175" s="901"/>
      <c r="L1175" s="899"/>
      <c r="M1175" s="899"/>
      <c r="N1175" s="899"/>
      <c r="O1175" s="899"/>
      <c r="P1175" s="899"/>
      <c r="Q1175" s="899"/>
      <c r="R1175" s="899"/>
      <c r="S1175" s="899"/>
      <c r="T1175" s="899"/>
      <c r="U1175" s="899"/>
      <c r="V1175" s="899"/>
      <c r="W1175" s="899"/>
      <c r="X1175" s="899"/>
      <c r="Y1175" s="899"/>
    </row>
    <row r="1176" ht="18.0" customHeight="1">
      <c r="A1176" s="899"/>
      <c r="B1176" s="900"/>
      <c r="C1176" s="899"/>
      <c r="D1176" s="899"/>
      <c r="E1176" s="899"/>
      <c r="F1176" s="901"/>
      <c r="G1176" s="901"/>
      <c r="H1176" s="901"/>
      <c r="I1176" s="901"/>
      <c r="J1176" s="901"/>
      <c r="K1176" s="901"/>
      <c r="L1176" s="899"/>
      <c r="M1176" s="899"/>
      <c r="N1176" s="899"/>
      <c r="O1176" s="899"/>
      <c r="P1176" s="899"/>
      <c r="Q1176" s="899"/>
      <c r="R1176" s="899"/>
      <c r="S1176" s="899"/>
      <c r="T1176" s="899"/>
      <c r="U1176" s="899"/>
      <c r="V1176" s="899"/>
      <c r="W1176" s="899"/>
      <c r="X1176" s="899"/>
      <c r="Y1176" s="899"/>
    </row>
    <row r="1177" ht="18.0" customHeight="1">
      <c r="A1177" s="899"/>
      <c r="B1177" s="900"/>
      <c r="C1177" s="899"/>
      <c r="D1177" s="899"/>
      <c r="E1177" s="899"/>
      <c r="F1177" s="901"/>
      <c r="G1177" s="901"/>
      <c r="H1177" s="901"/>
      <c r="I1177" s="901"/>
      <c r="J1177" s="901"/>
      <c r="K1177" s="901"/>
      <c r="L1177" s="899"/>
      <c r="M1177" s="899"/>
      <c r="N1177" s="899"/>
      <c r="O1177" s="899"/>
      <c r="P1177" s="899"/>
      <c r="Q1177" s="899"/>
      <c r="R1177" s="899"/>
      <c r="S1177" s="899"/>
      <c r="T1177" s="899"/>
      <c r="U1177" s="899"/>
      <c r="V1177" s="899"/>
      <c r="W1177" s="899"/>
      <c r="X1177" s="899"/>
      <c r="Y1177" s="899"/>
    </row>
    <row r="1178" ht="18.0" customHeight="1">
      <c r="A1178" s="899"/>
      <c r="B1178" s="900"/>
      <c r="C1178" s="899"/>
      <c r="D1178" s="899"/>
      <c r="E1178" s="899"/>
      <c r="F1178" s="901"/>
      <c r="G1178" s="901"/>
      <c r="H1178" s="901"/>
      <c r="I1178" s="901"/>
      <c r="J1178" s="901"/>
      <c r="K1178" s="901"/>
      <c r="L1178" s="899"/>
      <c r="M1178" s="899"/>
      <c r="N1178" s="899"/>
      <c r="O1178" s="899"/>
      <c r="P1178" s="899"/>
      <c r="Q1178" s="899"/>
      <c r="R1178" s="899"/>
      <c r="S1178" s="899"/>
      <c r="T1178" s="899"/>
      <c r="U1178" s="899"/>
      <c r="V1178" s="899"/>
      <c r="W1178" s="899"/>
      <c r="X1178" s="899"/>
      <c r="Y1178" s="899"/>
    </row>
    <row r="1179" ht="18.0" customHeight="1">
      <c r="A1179" s="899"/>
      <c r="B1179" s="900"/>
      <c r="C1179" s="899"/>
      <c r="D1179" s="899"/>
      <c r="E1179" s="899"/>
      <c r="F1179" s="901"/>
      <c r="G1179" s="901"/>
      <c r="H1179" s="901"/>
      <c r="I1179" s="901"/>
      <c r="J1179" s="901"/>
      <c r="K1179" s="901"/>
      <c r="L1179" s="899"/>
      <c r="M1179" s="899"/>
      <c r="N1179" s="899"/>
      <c r="O1179" s="899"/>
      <c r="P1179" s="899"/>
      <c r="Q1179" s="899"/>
      <c r="R1179" s="899"/>
      <c r="S1179" s="899"/>
      <c r="T1179" s="899"/>
      <c r="U1179" s="899"/>
      <c r="V1179" s="899"/>
      <c r="W1179" s="899"/>
      <c r="X1179" s="899"/>
      <c r="Y1179" s="899"/>
    </row>
    <row r="1180" ht="18.0" customHeight="1">
      <c r="A1180" s="899"/>
      <c r="B1180" s="900"/>
      <c r="C1180" s="899"/>
      <c r="D1180" s="899"/>
      <c r="E1180" s="899"/>
      <c r="F1180" s="901"/>
      <c r="G1180" s="901"/>
      <c r="H1180" s="901"/>
      <c r="I1180" s="901"/>
      <c r="J1180" s="901"/>
      <c r="K1180" s="901"/>
      <c r="L1180" s="899"/>
      <c r="M1180" s="899"/>
      <c r="N1180" s="899"/>
      <c r="O1180" s="899"/>
      <c r="P1180" s="899"/>
      <c r="Q1180" s="899"/>
      <c r="R1180" s="899"/>
      <c r="S1180" s="899"/>
      <c r="T1180" s="899"/>
      <c r="U1180" s="899"/>
      <c r="V1180" s="899"/>
      <c r="W1180" s="899"/>
      <c r="X1180" s="899"/>
      <c r="Y1180" s="899"/>
    </row>
    <row r="1181" ht="18.0" customHeight="1">
      <c r="A1181" s="899"/>
      <c r="B1181" s="900"/>
      <c r="C1181" s="899"/>
      <c r="D1181" s="899"/>
      <c r="E1181" s="899"/>
      <c r="F1181" s="901"/>
      <c r="G1181" s="901"/>
      <c r="H1181" s="901"/>
      <c r="I1181" s="901"/>
      <c r="J1181" s="901"/>
      <c r="K1181" s="901"/>
      <c r="L1181" s="899"/>
      <c r="M1181" s="899"/>
      <c r="N1181" s="899"/>
      <c r="O1181" s="899"/>
      <c r="P1181" s="899"/>
      <c r="Q1181" s="899"/>
      <c r="R1181" s="899"/>
      <c r="S1181" s="899"/>
      <c r="T1181" s="899"/>
      <c r="U1181" s="899"/>
      <c r="V1181" s="899"/>
      <c r="W1181" s="899"/>
      <c r="X1181" s="899"/>
      <c r="Y1181" s="899"/>
    </row>
    <row r="1182" ht="18.0" customHeight="1">
      <c r="A1182" s="899"/>
      <c r="B1182" s="900"/>
      <c r="C1182" s="899"/>
      <c r="D1182" s="899"/>
      <c r="E1182" s="899"/>
      <c r="F1182" s="901"/>
      <c r="G1182" s="901"/>
      <c r="H1182" s="901"/>
      <c r="I1182" s="901"/>
      <c r="J1182" s="901"/>
      <c r="K1182" s="901"/>
      <c r="L1182" s="899"/>
      <c r="M1182" s="899"/>
      <c r="N1182" s="899"/>
      <c r="O1182" s="899"/>
      <c r="P1182" s="899"/>
      <c r="Q1182" s="899"/>
      <c r="R1182" s="899"/>
      <c r="S1182" s="899"/>
      <c r="T1182" s="899"/>
      <c r="U1182" s="899"/>
      <c r="V1182" s="899"/>
      <c r="W1182" s="899"/>
      <c r="X1182" s="899"/>
      <c r="Y1182" s="899"/>
    </row>
    <row r="1183" ht="18.0" customHeight="1">
      <c r="A1183" s="899"/>
      <c r="B1183" s="900"/>
      <c r="C1183" s="899"/>
      <c r="D1183" s="899"/>
      <c r="E1183" s="899"/>
      <c r="F1183" s="901"/>
      <c r="G1183" s="901"/>
      <c r="H1183" s="901"/>
      <c r="I1183" s="901"/>
      <c r="J1183" s="901"/>
      <c r="K1183" s="901"/>
      <c r="L1183" s="899"/>
      <c r="M1183" s="899"/>
      <c r="N1183" s="899"/>
      <c r="O1183" s="899"/>
      <c r="P1183" s="899"/>
      <c r="Q1183" s="899"/>
      <c r="R1183" s="899"/>
      <c r="S1183" s="899"/>
      <c r="T1183" s="899"/>
      <c r="U1183" s="899"/>
      <c r="V1183" s="899"/>
      <c r="W1183" s="899"/>
      <c r="X1183" s="899"/>
      <c r="Y1183" s="899"/>
    </row>
    <row r="1184" ht="18.0" customHeight="1">
      <c r="A1184" s="899"/>
      <c r="B1184" s="900"/>
      <c r="C1184" s="899"/>
      <c r="D1184" s="899"/>
      <c r="E1184" s="899"/>
      <c r="F1184" s="901"/>
      <c r="G1184" s="901"/>
      <c r="H1184" s="901"/>
      <c r="I1184" s="901"/>
      <c r="J1184" s="901"/>
      <c r="K1184" s="901"/>
      <c r="L1184" s="899"/>
      <c r="M1184" s="899"/>
      <c r="N1184" s="899"/>
      <c r="O1184" s="899"/>
      <c r="P1184" s="899"/>
      <c r="Q1184" s="899"/>
      <c r="R1184" s="899"/>
      <c r="S1184" s="899"/>
      <c r="T1184" s="899"/>
      <c r="U1184" s="899"/>
      <c r="V1184" s="899"/>
      <c r="W1184" s="899"/>
      <c r="X1184" s="899"/>
      <c r="Y1184" s="899"/>
    </row>
    <row r="1185" ht="18.0" customHeight="1">
      <c r="A1185" s="899"/>
      <c r="B1185" s="900"/>
      <c r="C1185" s="899"/>
      <c r="D1185" s="899"/>
      <c r="E1185" s="899"/>
      <c r="F1185" s="901"/>
      <c r="G1185" s="901"/>
      <c r="H1185" s="901"/>
      <c r="I1185" s="901"/>
      <c r="J1185" s="901"/>
      <c r="K1185" s="901"/>
      <c r="L1185" s="899"/>
      <c r="M1185" s="899"/>
      <c r="N1185" s="899"/>
      <c r="O1185" s="899"/>
      <c r="P1185" s="899"/>
      <c r="Q1185" s="899"/>
      <c r="R1185" s="899"/>
      <c r="S1185" s="899"/>
      <c r="T1185" s="899"/>
      <c r="U1185" s="899"/>
      <c r="V1185" s="899"/>
      <c r="W1185" s="899"/>
      <c r="X1185" s="899"/>
      <c r="Y1185" s="899"/>
    </row>
    <row r="1186" ht="18.0" customHeight="1">
      <c r="A1186" s="899"/>
      <c r="B1186" s="900"/>
      <c r="C1186" s="899"/>
      <c r="D1186" s="899"/>
      <c r="E1186" s="899"/>
      <c r="F1186" s="901"/>
      <c r="G1186" s="901"/>
      <c r="H1186" s="901"/>
      <c r="I1186" s="901"/>
      <c r="J1186" s="901"/>
      <c r="K1186" s="901"/>
      <c r="L1186" s="899"/>
      <c r="M1186" s="899"/>
      <c r="N1186" s="899"/>
      <c r="O1186" s="899"/>
      <c r="P1186" s="899"/>
      <c r="Q1186" s="899"/>
      <c r="R1186" s="899"/>
      <c r="S1186" s="899"/>
      <c r="T1186" s="899"/>
      <c r="U1186" s="899"/>
      <c r="V1186" s="899"/>
      <c r="W1186" s="899"/>
      <c r="X1186" s="899"/>
      <c r="Y1186" s="899"/>
    </row>
    <row r="1187" ht="18.0" customHeight="1">
      <c r="A1187" s="899"/>
      <c r="B1187" s="900"/>
      <c r="C1187" s="899"/>
      <c r="D1187" s="899"/>
      <c r="E1187" s="899"/>
      <c r="F1187" s="901"/>
      <c r="G1187" s="901"/>
      <c r="H1187" s="901"/>
      <c r="I1187" s="901"/>
      <c r="J1187" s="901"/>
      <c r="K1187" s="901"/>
      <c r="L1187" s="899"/>
      <c r="M1187" s="899"/>
      <c r="N1187" s="899"/>
      <c r="O1187" s="899"/>
      <c r="P1187" s="899"/>
      <c r="Q1187" s="899"/>
      <c r="R1187" s="899"/>
      <c r="S1187" s="899"/>
      <c r="T1187" s="899"/>
      <c r="U1187" s="899"/>
      <c r="V1187" s="899"/>
      <c r="W1187" s="899"/>
      <c r="X1187" s="899"/>
      <c r="Y1187" s="899"/>
    </row>
    <row r="1188" ht="18.0" customHeight="1">
      <c r="A1188" s="899"/>
      <c r="B1188" s="900"/>
      <c r="C1188" s="899"/>
      <c r="D1188" s="899"/>
      <c r="E1188" s="899"/>
      <c r="F1188" s="901"/>
      <c r="G1188" s="901"/>
      <c r="H1188" s="901"/>
      <c r="I1188" s="901"/>
      <c r="J1188" s="901"/>
      <c r="K1188" s="901"/>
      <c r="L1188" s="899"/>
      <c r="M1188" s="899"/>
      <c r="N1188" s="899"/>
      <c r="O1188" s="899"/>
      <c r="P1188" s="899"/>
      <c r="Q1188" s="899"/>
      <c r="R1188" s="899"/>
      <c r="S1188" s="899"/>
      <c r="T1188" s="899"/>
      <c r="U1188" s="899"/>
      <c r="V1188" s="899"/>
      <c r="W1188" s="899"/>
      <c r="X1188" s="899"/>
      <c r="Y1188" s="899"/>
    </row>
    <row r="1189" ht="18.0" customHeight="1">
      <c r="A1189" s="899"/>
      <c r="B1189" s="900"/>
      <c r="C1189" s="899"/>
      <c r="D1189" s="899"/>
      <c r="E1189" s="899"/>
      <c r="F1189" s="901"/>
      <c r="G1189" s="901"/>
      <c r="H1189" s="901"/>
      <c r="I1189" s="901"/>
      <c r="J1189" s="901"/>
      <c r="K1189" s="901"/>
      <c r="L1189" s="899"/>
      <c r="M1189" s="899"/>
      <c r="N1189" s="899"/>
      <c r="O1189" s="899"/>
      <c r="P1189" s="899"/>
      <c r="Q1189" s="899"/>
      <c r="R1189" s="899"/>
      <c r="S1189" s="899"/>
      <c r="T1189" s="899"/>
      <c r="U1189" s="899"/>
      <c r="V1189" s="899"/>
      <c r="W1189" s="899"/>
      <c r="X1189" s="899"/>
      <c r="Y1189" s="899"/>
    </row>
    <row r="1190" ht="18.0" customHeight="1">
      <c r="A1190" s="899"/>
      <c r="B1190" s="900"/>
      <c r="C1190" s="899"/>
      <c r="D1190" s="899"/>
      <c r="E1190" s="899"/>
      <c r="F1190" s="901"/>
      <c r="G1190" s="901"/>
      <c r="H1190" s="901"/>
      <c r="I1190" s="901"/>
      <c r="J1190" s="901"/>
      <c r="K1190" s="901"/>
      <c r="L1190" s="899"/>
      <c r="M1190" s="899"/>
      <c r="N1190" s="899"/>
      <c r="O1190" s="899"/>
      <c r="P1190" s="899"/>
      <c r="Q1190" s="899"/>
      <c r="R1190" s="899"/>
      <c r="S1190" s="899"/>
      <c r="T1190" s="899"/>
      <c r="U1190" s="899"/>
      <c r="V1190" s="899"/>
      <c r="W1190" s="899"/>
      <c r="X1190" s="899"/>
      <c r="Y1190" s="899"/>
    </row>
    <row r="1191" ht="18.0" customHeight="1">
      <c r="A1191" s="899"/>
      <c r="B1191" s="900"/>
      <c r="C1191" s="899"/>
      <c r="D1191" s="899"/>
      <c r="E1191" s="899"/>
      <c r="F1191" s="901"/>
      <c r="G1191" s="901"/>
      <c r="H1191" s="901"/>
      <c r="I1191" s="901"/>
      <c r="J1191" s="901"/>
      <c r="K1191" s="901"/>
      <c r="L1191" s="899"/>
      <c r="M1191" s="899"/>
      <c r="N1191" s="899"/>
      <c r="O1191" s="899"/>
      <c r="P1191" s="899"/>
      <c r="Q1191" s="899"/>
      <c r="R1191" s="899"/>
      <c r="S1191" s="899"/>
      <c r="T1191" s="899"/>
      <c r="U1191" s="899"/>
      <c r="V1191" s="899"/>
      <c r="W1191" s="899"/>
      <c r="X1191" s="899"/>
      <c r="Y1191" s="899"/>
    </row>
    <row r="1192" ht="18.0" customHeight="1">
      <c r="A1192" s="899"/>
      <c r="B1192" s="900"/>
      <c r="C1192" s="899"/>
      <c r="D1192" s="899"/>
      <c r="E1192" s="899"/>
      <c r="F1192" s="901"/>
      <c r="G1192" s="901"/>
      <c r="H1192" s="901"/>
      <c r="I1192" s="901"/>
      <c r="J1192" s="901"/>
      <c r="K1192" s="901"/>
      <c r="L1192" s="899"/>
      <c r="M1192" s="899"/>
      <c r="N1192" s="899"/>
      <c r="O1192" s="899"/>
      <c r="P1192" s="899"/>
      <c r="Q1192" s="899"/>
      <c r="R1192" s="899"/>
      <c r="S1192" s="899"/>
      <c r="T1192" s="899"/>
      <c r="U1192" s="899"/>
      <c r="V1192" s="899"/>
      <c r="W1192" s="899"/>
      <c r="X1192" s="899"/>
      <c r="Y1192" s="899"/>
    </row>
    <row r="1193" ht="18.0" customHeight="1">
      <c r="A1193" s="899"/>
      <c r="B1193" s="900"/>
      <c r="C1193" s="899"/>
      <c r="D1193" s="899"/>
      <c r="E1193" s="899"/>
      <c r="F1193" s="901"/>
      <c r="G1193" s="901"/>
      <c r="H1193" s="901"/>
      <c r="I1193" s="901"/>
      <c r="J1193" s="901"/>
      <c r="K1193" s="901"/>
      <c r="L1193" s="899"/>
      <c r="M1193" s="899"/>
      <c r="N1193" s="899"/>
      <c r="O1193" s="899"/>
      <c r="P1193" s="899"/>
      <c r="Q1193" s="899"/>
      <c r="R1193" s="899"/>
      <c r="S1193" s="899"/>
      <c r="T1193" s="899"/>
      <c r="U1193" s="899"/>
      <c r="V1193" s="899"/>
      <c r="W1193" s="899"/>
      <c r="X1193" s="899"/>
      <c r="Y1193" s="899"/>
    </row>
    <row r="1194" ht="18.0" customHeight="1">
      <c r="A1194" s="899"/>
      <c r="B1194" s="900"/>
      <c r="C1194" s="899"/>
      <c r="D1194" s="899"/>
      <c r="E1194" s="899"/>
      <c r="F1194" s="901"/>
      <c r="G1194" s="901"/>
      <c r="H1194" s="901"/>
      <c r="I1194" s="901"/>
      <c r="J1194" s="901"/>
      <c r="K1194" s="901"/>
      <c r="L1194" s="899"/>
      <c r="M1194" s="899"/>
      <c r="N1194" s="899"/>
      <c r="O1194" s="899"/>
      <c r="P1194" s="899"/>
      <c r="Q1194" s="899"/>
      <c r="R1194" s="899"/>
      <c r="S1194" s="899"/>
      <c r="T1194" s="899"/>
      <c r="U1194" s="899"/>
      <c r="V1194" s="899"/>
      <c r="W1194" s="899"/>
      <c r="X1194" s="899"/>
      <c r="Y1194" s="899"/>
    </row>
    <row r="1195" ht="18.0" customHeight="1">
      <c r="A1195" s="899"/>
      <c r="B1195" s="900"/>
      <c r="C1195" s="899"/>
      <c r="D1195" s="899"/>
      <c r="E1195" s="899"/>
      <c r="F1195" s="901"/>
      <c r="G1195" s="901"/>
      <c r="H1195" s="901"/>
      <c r="I1195" s="901"/>
      <c r="J1195" s="901"/>
      <c r="K1195" s="901"/>
      <c r="L1195" s="899"/>
      <c r="M1195" s="899"/>
      <c r="N1195" s="899"/>
      <c r="O1195" s="899"/>
      <c r="P1195" s="899"/>
      <c r="Q1195" s="899"/>
      <c r="R1195" s="899"/>
      <c r="S1195" s="899"/>
      <c r="T1195" s="899"/>
      <c r="U1195" s="899"/>
      <c r="V1195" s="899"/>
      <c r="W1195" s="899"/>
      <c r="X1195" s="899"/>
      <c r="Y1195" s="899"/>
    </row>
    <row r="1196" ht="18.0" customHeight="1">
      <c r="A1196" s="899"/>
      <c r="B1196" s="900"/>
      <c r="C1196" s="899"/>
      <c r="D1196" s="899"/>
      <c r="E1196" s="899"/>
      <c r="F1196" s="901"/>
      <c r="G1196" s="901"/>
      <c r="H1196" s="901"/>
      <c r="I1196" s="901"/>
      <c r="J1196" s="901"/>
      <c r="K1196" s="901"/>
      <c r="L1196" s="899"/>
      <c r="M1196" s="899"/>
      <c r="N1196" s="899"/>
      <c r="O1196" s="899"/>
      <c r="P1196" s="899"/>
      <c r="Q1196" s="899"/>
      <c r="R1196" s="899"/>
      <c r="S1196" s="899"/>
      <c r="T1196" s="899"/>
      <c r="U1196" s="899"/>
      <c r="V1196" s="899"/>
      <c r="W1196" s="899"/>
      <c r="X1196" s="899"/>
      <c r="Y1196" s="899"/>
    </row>
    <row r="1197" ht="18.0" customHeight="1">
      <c r="A1197" s="899"/>
      <c r="B1197" s="900"/>
      <c r="C1197" s="899"/>
      <c r="D1197" s="899"/>
      <c r="E1197" s="899"/>
      <c r="F1197" s="901"/>
      <c r="G1197" s="901"/>
      <c r="H1197" s="901"/>
      <c r="I1197" s="901"/>
      <c r="J1197" s="901"/>
      <c r="K1197" s="901"/>
      <c r="L1197" s="899"/>
      <c r="M1197" s="899"/>
      <c r="N1197" s="899"/>
      <c r="O1197" s="899"/>
      <c r="P1197" s="899"/>
      <c r="Q1197" s="899"/>
      <c r="R1197" s="899"/>
      <c r="S1197" s="899"/>
      <c r="T1197" s="899"/>
      <c r="U1197" s="899"/>
      <c r="V1197" s="899"/>
      <c r="W1197" s="899"/>
      <c r="X1197" s="899"/>
      <c r="Y1197" s="899"/>
    </row>
    <row r="1198" ht="18.0" customHeight="1">
      <c r="A1198" s="899"/>
      <c r="B1198" s="900"/>
      <c r="C1198" s="899"/>
      <c r="D1198" s="899"/>
      <c r="E1198" s="899"/>
      <c r="F1198" s="901"/>
      <c r="G1198" s="901"/>
      <c r="H1198" s="901"/>
      <c r="I1198" s="901"/>
      <c r="J1198" s="901"/>
      <c r="K1198" s="901"/>
      <c r="L1198" s="899"/>
      <c r="M1198" s="899"/>
      <c r="N1198" s="899"/>
      <c r="O1198" s="899"/>
      <c r="P1198" s="899"/>
      <c r="Q1198" s="899"/>
      <c r="R1198" s="899"/>
      <c r="S1198" s="899"/>
      <c r="T1198" s="899"/>
      <c r="U1198" s="899"/>
      <c r="V1198" s="899"/>
      <c r="W1198" s="899"/>
      <c r="X1198" s="899"/>
      <c r="Y1198" s="899"/>
    </row>
    <row r="1199" ht="18.0" customHeight="1">
      <c r="A1199" s="899"/>
      <c r="B1199" s="900"/>
      <c r="C1199" s="899"/>
      <c r="D1199" s="899"/>
      <c r="E1199" s="899"/>
      <c r="F1199" s="901"/>
      <c r="G1199" s="901"/>
      <c r="H1199" s="901"/>
      <c r="I1199" s="901"/>
      <c r="J1199" s="901"/>
      <c r="K1199" s="901"/>
      <c r="L1199" s="899"/>
      <c r="M1199" s="899"/>
      <c r="N1199" s="899"/>
      <c r="O1199" s="899"/>
      <c r="P1199" s="899"/>
      <c r="Q1199" s="899"/>
      <c r="R1199" s="899"/>
      <c r="S1199" s="899"/>
      <c r="T1199" s="899"/>
      <c r="U1199" s="899"/>
      <c r="V1199" s="899"/>
      <c r="W1199" s="899"/>
      <c r="X1199" s="899"/>
      <c r="Y1199" s="899"/>
    </row>
    <row r="1200" ht="18.0" customHeight="1">
      <c r="A1200" s="899"/>
      <c r="B1200" s="900"/>
      <c r="C1200" s="899"/>
      <c r="D1200" s="899"/>
      <c r="E1200" s="899"/>
      <c r="F1200" s="901"/>
      <c r="G1200" s="901"/>
      <c r="H1200" s="901"/>
      <c r="I1200" s="901"/>
      <c r="J1200" s="901"/>
      <c r="K1200" s="901"/>
      <c r="L1200" s="899"/>
      <c r="M1200" s="899"/>
      <c r="N1200" s="899"/>
      <c r="O1200" s="899"/>
      <c r="P1200" s="899"/>
      <c r="Q1200" s="899"/>
      <c r="R1200" s="899"/>
      <c r="S1200" s="899"/>
      <c r="T1200" s="899"/>
      <c r="U1200" s="899"/>
      <c r="V1200" s="899"/>
      <c r="W1200" s="899"/>
      <c r="X1200" s="899"/>
      <c r="Y1200" s="899"/>
    </row>
    <row r="1201" ht="18.0" customHeight="1">
      <c r="A1201" s="899"/>
      <c r="B1201" s="900"/>
      <c r="C1201" s="899"/>
      <c r="D1201" s="899"/>
      <c r="E1201" s="899"/>
      <c r="F1201" s="901"/>
      <c r="G1201" s="901"/>
      <c r="H1201" s="901"/>
      <c r="I1201" s="901"/>
      <c r="J1201" s="901"/>
      <c r="K1201" s="901"/>
      <c r="L1201" s="899"/>
      <c r="M1201" s="899"/>
      <c r="N1201" s="899"/>
      <c r="O1201" s="899"/>
      <c r="P1201" s="899"/>
      <c r="Q1201" s="899"/>
      <c r="R1201" s="899"/>
      <c r="S1201" s="899"/>
      <c r="T1201" s="899"/>
      <c r="U1201" s="899"/>
      <c r="V1201" s="899"/>
      <c r="W1201" s="899"/>
      <c r="X1201" s="899"/>
      <c r="Y1201" s="899"/>
    </row>
    <row r="1202" ht="18.0" customHeight="1">
      <c r="A1202" s="899"/>
      <c r="B1202" s="900"/>
      <c r="C1202" s="899"/>
      <c r="D1202" s="899"/>
      <c r="E1202" s="899"/>
      <c r="F1202" s="901"/>
      <c r="G1202" s="901"/>
      <c r="H1202" s="901"/>
      <c r="I1202" s="901"/>
      <c r="J1202" s="901"/>
      <c r="K1202" s="901"/>
      <c r="L1202" s="899"/>
      <c r="M1202" s="899"/>
      <c r="N1202" s="899"/>
      <c r="O1202" s="899"/>
      <c r="P1202" s="899"/>
      <c r="Q1202" s="899"/>
      <c r="R1202" s="899"/>
      <c r="S1202" s="899"/>
      <c r="T1202" s="899"/>
      <c r="U1202" s="899"/>
      <c r="V1202" s="899"/>
      <c r="W1202" s="899"/>
      <c r="X1202" s="899"/>
      <c r="Y1202" s="899"/>
    </row>
    <row r="1203" ht="18.0" customHeight="1">
      <c r="A1203" s="899"/>
      <c r="B1203" s="900"/>
      <c r="C1203" s="899"/>
      <c r="D1203" s="899"/>
      <c r="E1203" s="899"/>
      <c r="F1203" s="901"/>
      <c r="G1203" s="901"/>
      <c r="H1203" s="901"/>
      <c r="I1203" s="901"/>
      <c r="J1203" s="901"/>
      <c r="K1203" s="901"/>
      <c r="L1203" s="899"/>
      <c r="M1203" s="899"/>
      <c r="N1203" s="899"/>
      <c r="O1203" s="899"/>
      <c r="P1203" s="899"/>
      <c r="Q1203" s="899"/>
      <c r="R1203" s="899"/>
      <c r="S1203" s="899"/>
      <c r="T1203" s="899"/>
      <c r="U1203" s="899"/>
      <c r="V1203" s="899"/>
      <c r="W1203" s="899"/>
      <c r="X1203" s="899"/>
      <c r="Y1203" s="899"/>
    </row>
    <row r="1204" ht="18.0" customHeight="1">
      <c r="A1204" s="899"/>
      <c r="B1204" s="900"/>
      <c r="C1204" s="899"/>
      <c r="D1204" s="899"/>
      <c r="E1204" s="899"/>
      <c r="F1204" s="901"/>
      <c r="G1204" s="901"/>
      <c r="H1204" s="901"/>
      <c r="I1204" s="901"/>
      <c r="J1204" s="901"/>
      <c r="K1204" s="901"/>
      <c r="L1204" s="899"/>
      <c r="M1204" s="899"/>
      <c r="N1204" s="899"/>
      <c r="O1204" s="899"/>
      <c r="P1204" s="899"/>
      <c r="Q1204" s="899"/>
      <c r="R1204" s="899"/>
      <c r="S1204" s="899"/>
      <c r="T1204" s="899"/>
      <c r="U1204" s="899"/>
      <c r="V1204" s="899"/>
      <c r="W1204" s="899"/>
      <c r="X1204" s="899"/>
      <c r="Y1204" s="899"/>
    </row>
    <row r="1205" ht="18.0" customHeight="1">
      <c r="A1205" s="899"/>
      <c r="B1205" s="900"/>
      <c r="C1205" s="899"/>
      <c r="D1205" s="899"/>
      <c r="E1205" s="899"/>
      <c r="F1205" s="901"/>
      <c r="G1205" s="901"/>
      <c r="H1205" s="901"/>
      <c r="I1205" s="901"/>
      <c r="J1205" s="901"/>
      <c r="K1205" s="901"/>
      <c r="L1205" s="899"/>
      <c r="M1205" s="899"/>
      <c r="N1205" s="899"/>
      <c r="O1205" s="899"/>
      <c r="P1205" s="899"/>
      <c r="Q1205" s="899"/>
      <c r="R1205" s="899"/>
      <c r="S1205" s="899"/>
      <c r="T1205" s="899"/>
      <c r="U1205" s="899"/>
      <c r="V1205" s="899"/>
      <c r="W1205" s="899"/>
      <c r="X1205" s="899"/>
      <c r="Y1205" s="899"/>
    </row>
    <row r="1206" ht="18.0" customHeight="1">
      <c r="A1206" s="899"/>
      <c r="B1206" s="900"/>
      <c r="C1206" s="899"/>
      <c r="D1206" s="899"/>
      <c r="E1206" s="899"/>
      <c r="F1206" s="901"/>
      <c r="G1206" s="901"/>
      <c r="H1206" s="901"/>
      <c r="I1206" s="901"/>
      <c r="J1206" s="901"/>
      <c r="K1206" s="901"/>
      <c r="L1206" s="899"/>
      <c r="M1206" s="899"/>
      <c r="N1206" s="899"/>
      <c r="O1206" s="899"/>
      <c r="P1206" s="899"/>
      <c r="Q1206" s="899"/>
      <c r="R1206" s="899"/>
      <c r="S1206" s="899"/>
      <c r="T1206" s="899"/>
      <c r="U1206" s="899"/>
      <c r="V1206" s="899"/>
      <c r="W1206" s="899"/>
      <c r="X1206" s="899"/>
      <c r="Y1206" s="899"/>
    </row>
    <row r="1207" ht="18.0" customHeight="1">
      <c r="A1207" s="899"/>
      <c r="B1207" s="900"/>
      <c r="C1207" s="899"/>
      <c r="D1207" s="899"/>
      <c r="E1207" s="899"/>
      <c r="F1207" s="901"/>
      <c r="G1207" s="901"/>
      <c r="H1207" s="901"/>
      <c r="I1207" s="901"/>
      <c r="J1207" s="901"/>
      <c r="K1207" s="901"/>
      <c r="L1207" s="899"/>
      <c r="M1207" s="899"/>
      <c r="N1207" s="899"/>
      <c r="O1207" s="899"/>
      <c r="P1207" s="899"/>
      <c r="Q1207" s="899"/>
      <c r="R1207" s="899"/>
      <c r="S1207" s="899"/>
      <c r="T1207" s="899"/>
      <c r="U1207" s="899"/>
      <c r="V1207" s="899"/>
      <c r="W1207" s="899"/>
      <c r="X1207" s="899"/>
      <c r="Y1207" s="899"/>
    </row>
    <row r="1208" ht="18.0" customHeight="1">
      <c r="A1208" s="899"/>
      <c r="B1208" s="900"/>
      <c r="C1208" s="899"/>
      <c r="D1208" s="899"/>
      <c r="E1208" s="899"/>
      <c r="F1208" s="901"/>
      <c r="G1208" s="901"/>
      <c r="H1208" s="901"/>
      <c r="I1208" s="901"/>
      <c r="J1208" s="901"/>
      <c r="K1208" s="901"/>
      <c r="L1208" s="899"/>
      <c r="M1208" s="899"/>
      <c r="N1208" s="899"/>
      <c r="O1208" s="899"/>
      <c r="P1208" s="899"/>
      <c r="Q1208" s="899"/>
      <c r="R1208" s="899"/>
      <c r="S1208" s="899"/>
      <c r="T1208" s="899"/>
      <c r="U1208" s="899"/>
      <c r="V1208" s="899"/>
      <c r="W1208" s="899"/>
      <c r="X1208" s="899"/>
      <c r="Y1208" s="899"/>
    </row>
    <row r="1209" ht="18.0" customHeight="1">
      <c r="A1209" s="899"/>
      <c r="B1209" s="900"/>
      <c r="C1209" s="899"/>
      <c r="D1209" s="899"/>
      <c r="E1209" s="899"/>
      <c r="F1209" s="901"/>
      <c r="G1209" s="901"/>
      <c r="H1209" s="901"/>
      <c r="I1209" s="901"/>
      <c r="J1209" s="901"/>
      <c r="K1209" s="901"/>
      <c r="L1209" s="899"/>
      <c r="M1209" s="899"/>
      <c r="N1209" s="899"/>
      <c r="O1209" s="899"/>
      <c r="P1209" s="899"/>
      <c r="Q1209" s="899"/>
      <c r="R1209" s="899"/>
      <c r="S1209" s="899"/>
      <c r="T1209" s="899"/>
      <c r="U1209" s="899"/>
      <c r="V1209" s="899"/>
      <c r="W1209" s="899"/>
      <c r="X1209" s="899"/>
      <c r="Y1209" s="899"/>
    </row>
    <row r="1210" ht="18.0" customHeight="1">
      <c r="A1210" s="899"/>
      <c r="B1210" s="900"/>
      <c r="C1210" s="899"/>
      <c r="D1210" s="899"/>
      <c r="E1210" s="899"/>
      <c r="F1210" s="901"/>
      <c r="G1210" s="901"/>
      <c r="H1210" s="901"/>
      <c r="I1210" s="901"/>
      <c r="J1210" s="901"/>
      <c r="K1210" s="901"/>
      <c r="L1210" s="899"/>
      <c r="M1210" s="899"/>
      <c r="N1210" s="899"/>
      <c r="O1210" s="899"/>
      <c r="P1210" s="899"/>
      <c r="Q1210" s="899"/>
      <c r="R1210" s="899"/>
      <c r="S1210" s="899"/>
      <c r="T1210" s="899"/>
      <c r="U1210" s="899"/>
      <c r="V1210" s="899"/>
      <c r="W1210" s="899"/>
      <c r="X1210" s="899"/>
      <c r="Y1210" s="899"/>
    </row>
    <row r="1211" ht="18.0" customHeight="1">
      <c r="A1211" s="899"/>
      <c r="B1211" s="900"/>
      <c r="C1211" s="899"/>
      <c r="D1211" s="899"/>
      <c r="E1211" s="899"/>
      <c r="F1211" s="901"/>
      <c r="G1211" s="901"/>
      <c r="H1211" s="901"/>
      <c r="I1211" s="901"/>
      <c r="J1211" s="901"/>
      <c r="K1211" s="901"/>
      <c r="L1211" s="899"/>
      <c r="M1211" s="899"/>
      <c r="N1211" s="899"/>
      <c r="O1211" s="899"/>
      <c r="P1211" s="899"/>
      <c r="Q1211" s="899"/>
      <c r="R1211" s="899"/>
      <c r="S1211" s="899"/>
      <c r="T1211" s="899"/>
      <c r="U1211" s="899"/>
      <c r="V1211" s="899"/>
      <c r="W1211" s="899"/>
      <c r="X1211" s="899"/>
      <c r="Y1211" s="899"/>
    </row>
    <row r="1212" ht="18.0" customHeight="1">
      <c r="A1212" s="899"/>
      <c r="B1212" s="900"/>
      <c r="C1212" s="899"/>
      <c r="D1212" s="899"/>
      <c r="E1212" s="899"/>
      <c r="F1212" s="901"/>
      <c r="G1212" s="901"/>
      <c r="H1212" s="901"/>
      <c r="I1212" s="901"/>
      <c r="J1212" s="901"/>
      <c r="K1212" s="901"/>
      <c r="L1212" s="899"/>
      <c r="M1212" s="899"/>
      <c r="N1212" s="899"/>
      <c r="O1212" s="899"/>
      <c r="P1212" s="899"/>
      <c r="Q1212" s="899"/>
      <c r="R1212" s="899"/>
      <c r="S1212" s="899"/>
      <c r="T1212" s="899"/>
      <c r="U1212" s="899"/>
      <c r="V1212" s="899"/>
      <c r="W1212" s="899"/>
      <c r="X1212" s="899"/>
      <c r="Y1212" s="899"/>
    </row>
    <row r="1213" ht="18.0" customHeight="1">
      <c r="A1213" s="899"/>
      <c r="B1213" s="900"/>
      <c r="C1213" s="899"/>
      <c r="D1213" s="899"/>
      <c r="E1213" s="899"/>
      <c r="F1213" s="901"/>
      <c r="G1213" s="901"/>
      <c r="H1213" s="901"/>
      <c r="I1213" s="901"/>
      <c r="J1213" s="901"/>
      <c r="K1213" s="901"/>
      <c r="L1213" s="899"/>
      <c r="M1213" s="899"/>
      <c r="N1213" s="899"/>
      <c r="O1213" s="899"/>
      <c r="P1213" s="899"/>
      <c r="Q1213" s="899"/>
      <c r="R1213" s="899"/>
      <c r="S1213" s="899"/>
      <c r="T1213" s="899"/>
      <c r="U1213" s="899"/>
      <c r="V1213" s="899"/>
      <c r="W1213" s="899"/>
      <c r="X1213" s="899"/>
      <c r="Y1213" s="899"/>
    </row>
    <row r="1214" ht="18.0" customHeight="1">
      <c r="A1214" s="899"/>
      <c r="B1214" s="900"/>
      <c r="C1214" s="899"/>
      <c r="D1214" s="899"/>
      <c r="E1214" s="899"/>
      <c r="F1214" s="901"/>
      <c r="G1214" s="901"/>
      <c r="H1214" s="901"/>
      <c r="I1214" s="901"/>
      <c r="J1214" s="901"/>
      <c r="K1214" s="901"/>
      <c r="L1214" s="899"/>
      <c r="M1214" s="899"/>
      <c r="N1214" s="899"/>
      <c r="O1214" s="899"/>
      <c r="P1214" s="899"/>
      <c r="Q1214" s="899"/>
      <c r="R1214" s="899"/>
      <c r="S1214" s="899"/>
      <c r="T1214" s="899"/>
      <c r="U1214" s="899"/>
      <c r="V1214" s="899"/>
      <c r="W1214" s="899"/>
      <c r="X1214" s="899"/>
      <c r="Y1214" s="899"/>
    </row>
    <row r="1215" ht="18.0" customHeight="1">
      <c r="A1215" s="899"/>
      <c r="B1215" s="900"/>
      <c r="C1215" s="899"/>
      <c r="D1215" s="899"/>
      <c r="E1215" s="899"/>
      <c r="F1215" s="901"/>
      <c r="G1215" s="901"/>
      <c r="H1215" s="901"/>
      <c r="I1215" s="901"/>
      <c r="J1215" s="901"/>
      <c r="K1215" s="901"/>
      <c r="L1215" s="899"/>
      <c r="M1215" s="899"/>
      <c r="N1215" s="899"/>
      <c r="O1215" s="899"/>
      <c r="P1215" s="899"/>
      <c r="Q1215" s="899"/>
      <c r="R1215" s="899"/>
      <c r="S1215" s="899"/>
      <c r="T1215" s="899"/>
      <c r="U1215" s="899"/>
      <c r="V1215" s="899"/>
      <c r="W1215" s="899"/>
      <c r="X1215" s="899"/>
      <c r="Y1215" s="899"/>
    </row>
    <row r="1216" ht="18.0" customHeight="1">
      <c r="A1216" s="899"/>
      <c r="B1216" s="900"/>
      <c r="C1216" s="899"/>
      <c r="D1216" s="899"/>
      <c r="E1216" s="899"/>
      <c r="F1216" s="901"/>
      <c r="G1216" s="901"/>
      <c r="H1216" s="901"/>
      <c r="I1216" s="901"/>
      <c r="J1216" s="901"/>
      <c r="K1216" s="901"/>
      <c r="L1216" s="899"/>
      <c r="M1216" s="899"/>
      <c r="N1216" s="899"/>
      <c r="O1216" s="899"/>
      <c r="P1216" s="899"/>
      <c r="Q1216" s="899"/>
      <c r="R1216" s="899"/>
      <c r="S1216" s="899"/>
      <c r="T1216" s="899"/>
      <c r="U1216" s="899"/>
      <c r="V1216" s="899"/>
      <c r="W1216" s="899"/>
      <c r="X1216" s="899"/>
      <c r="Y1216" s="899"/>
    </row>
    <row r="1217" ht="18.0" customHeight="1">
      <c r="A1217" s="899"/>
      <c r="B1217" s="900"/>
      <c r="C1217" s="899"/>
      <c r="D1217" s="899"/>
      <c r="E1217" s="899"/>
      <c r="F1217" s="901"/>
      <c r="G1217" s="901"/>
      <c r="H1217" s="901"/>
      <c r="I1217" s="901"/>
      <c r="J1217" s="901"/>
      <c r="K1217" s="901"/>
      <c r="L1217" s="899"/>
      <c r="M1217" s="899"/>
      <c r="N1217" s="899"/>
      <c r="O1217" s="899"/>
      <c r="P1217" s="899"/>
      <c r="Q1217" s="899"/>
      <c r="R1217" s="899"/>
      <c r="S1217" s="899"/>
      <c r="T1217" s="899"/>
      <c r="U1217" s="899"/>
      <c r="V1217" s="899"/>
      <c r="W1217" s="899"/>
      <c r="X1217" s="899"/>
      <c r="Y1217" s="899"/>
    </row>
    <row r="1218" ht="18.0" customHeight="1">
      <c r="A1218" s="899"/>
      <c r="B1218" s="900"/>
      <c r="C1218" s="899"/>
      <c r="D1218" s="899"/>
      <c r="E1218" s="899"/>
      <c r="F1218" s="901"/>
      <c r="G1218" s="901"/>
      <c r="H1218" s="901"/>
      <c r="I1218" s="901"/>
      <c r="J1218" s="901"/>
      <c r="K1218" s="901"/>
      <c r="L1218" s="899"/>
      <c r="M1218" s="899"/>
      <c r="N1218" s="899"/>
      <c r="O1218" s="899"/>
      <c r="P1218" s="899"/>
      <c r="Q1218" s="899"/>
      <c r="R1218" s="899"/>
      <c r="S1218" s="899"/>
      <c r="T1218" s="899"/>
      <c r="U1218" s="899"/>
      <c r="V1218" s="899"/>
      <c r="W1218" s="899"/>
      <c r="X1218" s="899"/>
      <c r="Y1218" s="899"/>
    </row>
    <row r="1219" ht="18.0" customHeight="1">
      <c r="A1219" s="899"/>
      <c r="B1219" s="900"/>
      <c r="C1219" s="899"/>
      <c r="D1219" s="899"/>
      <c r="E1219" s="899"/>
      <c r="F1219" s="901"/>
      <c r="G1219" s="901"/>
      <c r="H1219" s="901"/>
      <c r="I1219" s="901"/>
      <c r="J1219" s="901"/>
      <c r="K1219" s="901"/>
      <c r="L1219" s="899"/>
      <c r="M1219" s="899"/>
      <c r="N1219" s="899"/>
      <c r="O1219" s="899"/>
      <c r="P1219" s="899"/>
      <c r="Q1219" s="899"/>
      <c r="R1219" s="899"/>
      <c r="S1219" s="899"/>
      <c r="T1219" s="899"/>
      <c r="U1219" s="899"/>
      <c r="V1219" s="899"/>
      <c r="W1219" s="899"/>
      <c r="X1219" s="899"/>
      <c r="Y1219" s="899"/>
    </row>
    <row r="1220" ht="18.0" customHeight="1">
      <c r="A1220" s="899"/>
      <c r="B1220" s="900"/>
      <c r="C1220" s="899"/>
      <c r="D1220" s="899"/>
      <c r="E1220" s="899"/>
      <c r="F1220" s="901"/>
      <c r="G1220" s="901"/>
      <c r="H1220" s="901"/>
      <c r="I1220" s="901"/>
      <c r="J1220" s="901"/>
      <c r="K1220" s="901"/>
      <c r="L1220" s="899"/>
      <c r="M1220" s="899"/>
      <c r="N1220" s="899"/>
      <c r="O1220" s="899"/>
      <c r="P1220" s="899"/>
      <c r="Q1220" s="899"/>
      <c r="R1220" s="899"/>
      <c r="S1220" s="899"/>
      <c r="T1220" s="899"/>
      <c r="U1220" s="899"/>
      <c r="V1220" s="899"/>
      <c r="W1220" s="899"/>
      <c r="X1220" s="899"/>
      <c r="Y1220" s="899"/>
    </row>
    <row r="1221" ht="18.0" customHeight="1">
      <c r="A1221" s="899"/>
      <c r="B1221" s="900"/>
      <c r="C1221" s="899"/>
      <c r="D1221" s="899"/>
      <c r="E1221" s="899"/>
      <c r="F1221" s="901"/>
      <c r="G1221" s="901"/>
      <c r="H1221" s="901"/>
      <c r="I1221" s="901"/>
      <c r="J1221" s="901"/>
      <c r="K1221" s="901"/>
      <c r="L1221" s="899"/>
      <c r="M1221" s="899"/>
      <c r="N1221" s="899"/>
      <c r="O1221" s="899"/>
      <c r="P1221" s="899"/>
      <c r="Q1221" s="899"/>
      <c r="R1221" s="899"/>
      <c r="S1221" s="899"/>
      <c r="T1221" s="899"/>
      <c r="U1221" s="899"/>
      <c r="V1221" s="899"/>
      <c r="W1221" s="899"/>
      <c r="X1221" s="899"/>
      <c r="Y1221" s="899"/>
    </row>
    <row r="1222" ht="18.0" customHeight="1">
      <c r="A1222" s="899"/>
      <c r="B1222" s="900"/>
      <c r="C1222" s="899"/>
      <c r="D1222" s="899"/>
      <c r="E1222" s="899"/>
      <c r="F1222" s="901"/>
      <c r="G1222" s="901"/>
      <c r="H1222" s="901"/>
      <c r="I1222" s="901"/>
      <c r="J1222" s="901"/>
      <c r="K1222" s="901"/>
      <c r="L1222" s="899"/>
      <c r="M1222" s="899"/>
      <c r="N1222" s="899"/>
      <c r="O1222" s="899"/>
      <c r="P1222" s="899"/>
      <c r="Q1222" s="899"/>
      <c r="R1222" s="899"/>
      <c r="S1222" s="899"/>
      <c r="T1222" s="899"/>
      <c r="U1222" s="899"/>
      <c r="V1222" s="899"/>
      <c r="W1222" s="899"/>
      <c r="X1222" s="899"/>
      <c r="Y1222" s="899"/>
    </row>
    <row r="1223" ht="18.0" customHeight="1">
      <c r="A1223" s="899"/>
      <c r="B1223" s="900"/>
      <c r="C1223" s="899"/>
      <c r="D1223" s="899"/>
      <c r="E1223" s="899"/>
      <c r="F1223" s="901"/>
      <c r="G1223" s="901"/>
      <c r="H1223" s="901"/>
      <c r="I1223" s="901"/>
      <c r="J1223" s="901"/>
      <c r="K1223" s="901"/>
      <c r="L1223" s="899"/>
      <c r="M1223" s="899"/>
      <c r="N1223" s="899"/>
      <c r="O1223" s="899"/>
      <c r="P1223" s="899"/>
      <c r="Q1223" s="899"/>
      <c r="R1223" s="899"/>
      <c r="S1223" s="899"/>
      <c r="T1223" s="899"/>
      <c r="U1223" s="899"/>
      <c r="V1223" s="899"/>
      <c r="W1223" s="899"/>
      <c r="X1223" s="899"/>
      <c r="Y1223" s="899"/>
    </row>
    <row r="1224" ht="18.0" customHeight="1">
      <c r="A1224" s="899"/>
      <c r="B1224" s="900"/>
      <c r="C1224" s="899"/>
      <c r="D1224" s="899"/>
      <c r="E1224" s="899"/>
      <c r="F1224" s="901"/>
      <c r="G1224" s="901"/>
      <c r="H1224" s="901"/>
      <c r="I1224" s="901"/>
      <c r="J1224" s="901"/>
      <c r="K1224" s="901"/>
      <c r="L1224" s="899"/>
      <c r="M1224" s="899"/>
      <c r="N1224" s="899"/>
      <c r="O1224" s="899"/>
      <c r="P1224" s="899"/>
      <c r="Q1224" s="899"/>
      <c r="R1224" s="899"/>
      <c r="S1224" s="899"/>
      <c r="T1224" s="899"/>
      <c r="U1224" s="899"/>
      <c r="V1224" s="899"/>
      <c r="W1224" s="899"/>
      <c r="X1224" s="899"/>
      <c r="Y1224" s="899"/>
    </row>
    <row r="1225" ht="18.0" customHeight="1">
      <c r="A1225" s="899"/>
      <c r="B1225" s="900"/>
      <c r="C1225" s="899"/>
      <c r="D1225" s="899"/>
      <c r="E1225" s="899"/>
      <c r="F1225" s="901"/>
      <c r="G1225" s="901"/>
      <c r="H1225" s="901"/>
      <c r="I1225" s="901"/>
      <c r="J1225" s="901"/>
      <c r="K1225" s="901"/>
      <c r="L1225" s="899"/>
      <c r="M1225" s="899"/>
      <c r="N1225" s="899"/>
      <c r="O1225" s="899"/>
      <c r="P1225" s="899"/>
      <c r="Q1225" s="899"/>
      <c r="R1225" s="899"/>
      <c r="S1225" s="899"/>
      <c r="T1225" s="899"/>
      <c r="U1225" s="899"/>
      <c r="V1225" s="899"/>
      <c r="W1225" s="899"/>
      <c r="X1225" s="899"/>
      <c r="Y1225" s="899"/>
    </row>
    <row r="1226" ht="18.0" customHeight="1">
      <c r="A1226" s="899"/>
      <c r="B1226" s="900"/>
      <c r="C1226" s="899"/>
      <c r="D1226" s="899"/>
      <c r="E1226" s="899"/>
      <c r="F1226" s="901"/>
      <c r="G1226" s="901"/>
      <c r="H1226" s="901"/>
      <c r="I1226" s="901"/>
      <c r="J1226" s="901"/>
      <c r="K1226" s="901"/>
      <c r="L1226" s="899"/>
      <c r="M1226" s="899"/>
      <c r="N1226" s="899"/>
      <c r="O1226" s="899"/>
      <c r="P1226" s="899"/>
      <c r="Q1226" s="899"/>
      <c r="R1226" s="899"/>
      <c r="S1226" s="899"/>
      <c r="T1226" s="899"/>
      <c r="U1226" s="899"/>
      <c r="V1226" s="899"/>
      <c r="W1226" s="899"/>
      <c r="X1226" s="899"/>
      <c r="Y1226" s="899"/>
    </row>
    <row r="1227" ht="18.0" customHeight="1">
      <c r="A1227" s="899"/>
      <c r="B1227" s="900"/>
      <c r="C1227" s="899"/>
      <c r="D1227" s="899"/>
      <c r="E1227" s="899"/>
      <c r="F1227" s="901"/>
      <c r="G1227" s="901"/>
      <c r="H1227" s="901"/>
      <c r="I1227" s="901"/>
      <c r="J1227" s="901"/>
      <c r="K1227" s="901"/>
      <c r="L1227" s="899"/>
      <c r="M1227" s="899"/>
      <c r="N1227" s="899"/>
      <c r="O1227" s="899"/>
      <c r="P1227" s="899"/>
      <c r="Q1227" s="899"/>
      <c r="R1227" s="899"/>
      <c r="S1227" s="899"/>
      <c r="T1227" s="899"/>
      <c r="U1227" s="899"/>
      <c r="V1227" s="899"/>
      <c r="W1227" s="899"/>
      <c r="X1227" s="899"/>
      <c r="Y1227" s="899"/>
    </row>
    <row r="1228" ht="18.0" customHeight="1">
      <c r="A1228" s="899"/>
      <c r="B1228" s="900"/>
      <c r="C1228" s="899"/>
      <c r="D1228" s="899"/>
      <c r="E1228" s="899"/>
      <c r="F1228" s="901"/>
      <c r="G1228" s="901"/>
      <c r="H1228" s="901"/>
      <c r="I1228" s="901"/>
      <c r="J1228" s="901"/>
      <c r="K1228" s="901"/>
      <c r="L1228" s="899"/>
      <c r="M1228" s="899"/>
      <c r="N1228" s="899"/>
      <c r="O1228" s="899"/>
      <c r="P1228" s="899"/>
      <c r="Q1228" s="899"/>
      <c r="R1228" s="899"/>
      <c r="S1228" s="899"/>
      <c r="T1228" s="899"/>
      <c r="U1228" s="899"/>
      <c r="V1228" s="899"/>
      <c r="W1228" s="899"/>
      <c r="X1228" s="899"/>
      <c r="Y1228" s="899"/>
    </row>
    <row r="1229" ht="18.0" customHeight="1">
      <c r="A1229" s="899"/>
      <c r="B1229" s="900"/>
      <c r="C1229" s="899"/>
      <c r="D1229" s="899"/>
      <c r="E1229" s="899"/>
      <c r="F1229" s="901"/>
      <c r="G1229" s="901"/>
      <c r="H1229" s="901"/>
      <c r="I1229" s="901"/>
      <c r="J1229" s="901"/>
      <c r="K1229" s="901"/>
      <c r="L1229" s="899"/>
      <c r="M1229" s="899"/>
      <c r="N1229" s="899"/>
      <c r="O1229" s="899"/>
      <c r="P1229" s="899"/>
      <c r="Q1229" s="899"/>
      <c r="R1229" s="899"/>
      <c r="S1229" s="899"/>
      <c r="T1229" s="899"/>
      <c r="U1229" s="899"/>
      <c r="V1229" s="899"/>
      <c r="W1229" s="899"/>
      <c r="X1229" s="899"/>
      <c r="Y1229" s="899"/>
    </row>
    <row r="1230" ht="18.0" customHeight="1">
      <c r="A1230" s="899"/>
      <c r="B1230" s="900"/>
      <c r="C1230" s="899"/>
      <c r="D1230" s="899"/>
      <c r="E1230" s="899"/>
      <c r="F1230" s="901"/>
      <c r="G1230" s="901"/>
      <c r="H1230" s="901"/>
      <c r="I1230" s="901"/>
      <c r="J1230" s="901"/>
      <c r="K1230" s="901"/>
      <c r="L1230" s="899"/>
      <c r="M1230" s="899"/>
      <c r="N1230" s="899"/>
      <c r="O1230" s="899"/>
      <c r="P1230" s="899"/>
      <c r="Q1230" s="899"/>
      <c r="R1230" s="899"/>
      <c r="S1230" s="899"/>
      <c r="T1230" s="899"/>
      <c r="U1230" s="899"/>
      <c r="V1230" s="899"/>
      <c r="W1230" s="899"/>
      <c r="X1230" s="899"/>
      <c r="Y1230" s="899"/>
    </row>
    <row r="1231" ht="18.0" customHeight="1">
      <c r="A1231" s="899"/>
      <c r="B1231" s="900"/>
      <c r="C1231" s="899"/>
      <c r="D1231" s="899"/>
      <c r="E1231" s="899"/>
      <c r="F1231" s="901"/>
      <c r="G1231" s="901"/>
      <c r="H1231" s="901"/>
      <c r="I1231" s="901"/>
      <c r="J1231" s="901"/>
      <c r="K1231" s="901"/>
      <c r="L1231" s="899"/>
      <c r="M1231" s="899"/>
      <c r="N1231" s="899"/>
      <c r="O1231" s="899"/>
      <c r="P1231" s="899"/>
      <c r="Q1231" s="899"/>
      <c r="R1231" s="899"/>
      <c r="S1231" s="899"/>
      <c r="T1231" s="899"/>
      <c r="U1231" s="899"/>
      <c r="V1231" s="899"/>
      <c r="W1231" s="899"/>
      <c r="X1231" s="899"/>
      <c r="Y1231" s="899"/>
    </row>
    <row r="1232" ht="18.0" customHeight="1">
      <c r="A1232" s="899"/>
      <c r="B1232" s="900"/>
      <c r="C1232" s="899"/>
      <c r="D1232" s="899"/>
      <c r="E1232" s="899"/>
      <c r="F1232" s="901"/>
      <c r="G1232" s="901"/>
      <c r="H1232" s="901"/>
      <c r="I1232" s="901"/>
      <c r="J1232" s="901"/>
      <c r="K1232" s="901"/>
      <c r="L1232" s="899"/>
      <c r="M1232" s="899"/>
      <c r="N1232" s="899"/>
      <c r="O1232" s="899"/>
      <c r="P1232" s="899"/>
      <c r="Q1232" s="899"/>
      <c r="R1232" s="899"/>
      <c r="S1232" s="899"/>
      <c r="T1232" s="899"/>
      <c r="U1232" s="899"/>
      <c r="V1232" s="899"/>
      <c r="W1232" s="899"/>
      <c r="X1232" s="899"/>
      <c r="Y1232" s="899"/>
    </row>
    <row r="1233" ht="18.0" customHeight="1">
      <c r="A1233" s="899"/>
      <c r="B1233" s="900"/>
      <c r="C1233" s="899"/>
      <c r="D1233" s="899"/>
      <c r="E1233" s="899"/>
      <c r="F1233" s="901"/>
      <c r="G1233" s="901"/>
      <c r="H1233" s="901"/>
      <c r="I1233" s="901"/>
      <c r="J1233" s="901"/>
      <c r="K1233" s="901"/>
      <c r="L1233" s="899"/>
      <c r="M1233" s="899"/>
      <c r="N1233" s="899"/>
      <c r="O1233" s="899"/>
      <c r="P1233" s="899"/>
      <c r="Q1233" s="899"/>
      <c r="R1233" s="899"/>
      <c r="S1233" s="899"/>
      <c r="T1233" s="899"/>
      <c r="U1233" s="899"/>
      <c r="V1233" s="899"/>
      <c r="W1233" s="899"/>
      <c r="X1233" s="899"/>
      <c r="Y1233" s="899"/>
    </row>
    <row r="1234" ht="18.0" customHeight="1">
      <c r="A1234" s="899"/>
      <c r="B1234" s="900"/>
      <c r="C1234" s="899"/>
      <c r="D1234" s="899"/>
      <c r="E1234" s="899"/>
      <c r="F1234" s="901"/>
      <c r="G1234" s="901"/>
      <c r="H1234" s="901"/>
      <c r="I1234" s="901"/>
      <c r="J1234" s="901"/>
      <c r="K1234" s="901"/>
      <c r="L1234" s="899"/>
      <c r="M1234" s="899"/>
      <c r="N1234" s="899"/>
      <c r="O1234" s="899"/>
      <c r="P1234" s="899"/>
      <c r="Q1234" s="899"/>
      <c r="R1234" s="899"/>
      <c r="S1234" s="899"/>
      <c r="T1234" s="899"/>
      <c r="U1234" s="899"/>
      <c r="V1234" s="899"/>
      <c r="W1234" s="899"/>
      <c r="X1234" s="899"/>
      <c r="Y1234" s="899"/>
    </row>
    <row r="1235" ht="18.0" customHeight="1">
      <c r="A1235" s="899"/>
      <c r="B1235" s="900"/>
      <c r="C1235" s="899"/>
      <c r="D1235" s="899"/>
      <c r="E1235" s="899"/>
      <c r="F1235" s="901"/>
      <c r="G1235" s="901"/>
      <c r="H1235" s="901"/>
      <c r="I1235" s="901"/>
      <c r="J1235" s="901"/>
      <c r="K1235" s="901"/>
      <c r="L1235" s="899"/>
      <c r="M1235" s="899"/>
      <c r="N1235" s="899"/>
      <c r="O1235" s="899"/>
      <c r="P1235" s="899"/>
      <c r="Q1235" s="899"/>
      <c r="R1235" s="899"/>
      <c r="S1235" s="899"/>
      <c r="T1235" s="899"/>
      <c r="U1235" s="899"/>
      <c r="V1235" s="899"/>
      <c r="W1235" s="899"/>
      <c r="X1235" s="899"/>
      <c r="Y1235" s="899"/>
    </row>
    <row r="1236" ht="18.0" customHeight="1">
      <c r="A1236" s="899"/>
      <c r="B1236" s="900"/>
      <c r="C1236" s="899"/>
      <c r="D1236" s="899"/>
      <c r="E1236" s="899"/>
      <c r="F1236" s="901"/>
      <c r="G1236" s="901"/>
      <c r="H1236" s="901"/>
      <c r="I1236" s="901"/>
      <c r="J1236" s="901"/>
      <c r="K1236" s="901"/>
      <c r="L1236" s="899"/>
      <c r="M1236" s="899"/>
      <c r="N1236" s="899"/>
      <c r="O1236" s="899"/>
      <c r="P1236" s="899"/>
      <c r="Q1236" s="899"/>
      <c r="R1236" s="899"/>
      <c r="S1236" s="899"/>
      <c r="T1236" s="899"/>
      <c r="U1236" s="899"/>
      <c r="V1236" s="899"/>
      <c r="W1236" s="899"/>
      <c r="X1236" s="899"/>
      <c r="Y1236" s="899"/>
    </row>
    <row r="1237" ht="18.0" customHeight="1">
      <c r="A1237" s="899"/>
      <c r="B1237" s="900"/>
      <c r="C1237" s="899"/>
      <c r="D1237" s="899"/>
      <c r="E1237" s="899"/>
      <c r="F1237" s="901"/>
      <c r="G1237" s="901"/>
      <c r="H1237" s="901"/>
      <c r="I1237" s="901"/>
      <c r="J1237" s="901"/>
      <c r="K1237" s="901"/>
      <c r="L1237" s="899"/>
      <c r="M1237" s="899"/>
      <c r="N1237" s="899"/>
      <c r="O1237" s="899"/>
      <c r="P1237" s="899"/>
      <c r="Q1237" s="899"/>
      <c r="R1237" s="899"/>
      <c r="S1237" s="899"/>
      <c r="T1237" s="899"/>
      <c r="U1237" s="899"/>
      <c r="V1237" s="899"/>
      <c r="W1237" s="899"/>
      <c r="X1237" s="899"/>
      <c r="Y1237" s="899"/>
    </row>
    <row r="1238" ht="18.0" customHeight="1">
      <c r="A1238" s="899"/>
      <c r="B1238" s="900"/>
      <c r="C1238" s="899"/>
      <c r="D1238" s="899"/>
      <c r="E1238" s="899"/>
      <c r="F1238" s="901"/>
      <c r="G1238" s="901"/>
      <c r="H1238" s="901"/>
      <c r="I1238" s="901"/>
      <c r="J1238" s="901"/>
      <c r="K1238" s="901"/>
      <c r="L1238" s="899"/>
      <c r="M1238" s="899"/>
      <c r="N1238" s="899"/>
      <c r="O1238" s="899"/>
      <c r="P1238" s="899"/>
      <c r="Q1238" s="899"/>
      <c r="R1238" s="899"/>
      <c r="S1238" s="899"/>
      <c r="T1238" s="899"/>
      <c r="U1238" s="899"/>
      <c r="V1238" s="899"/>
      <c r="W1238" s="899"/>
      <c r="X1238" s="899"/>
      <c r="Y1238" s="899"/>
    </row>
    <row r="1239" ht="18.0" customHeight="1">
      <c r="A1239" s="899"/>
      <c r="B1239" s="900"/>
      <c r="C1239" s="899"/>
      <c r="D1239" s="899"/>
      <c r="E1239" s="899"/>
      <c r="F1239" s="901"/>
      <c r="G1239" s="901"/>
      <c r="H1239" s="901"/>
      <c r="I1239" s="901"/>
      <c r="J1239" s="901"/>
      <c r="K1239" s="901"/>
      <c r="L1239" s="899"/>
      <c r="M1239" s="899"/>
      <c r="N1239" s="899"/>
      <c r="O1239" s="899"/>
      <c r="P1239" s="899"/>
      <c r="Q1239" s="899"/>
      <c r="R1239" s="899"/>
      <c r="S1239" s="899"/>
      <c r="T1239" s="899"/>
      <c r="U1239" s="899"/>
      <c r="V1239" s="899"/>
      <c r="W1239" s="899"/>
      <c r="X1239" s="899"/>
      <c r="Y1239" s="899"/>
    </row>
    <row r="1240" ht="18.0" customHeight="1">
      <c r="A1240" s="899"/>
      <c r="B1240" s="900"/>
      <c r="C1240" s="899"/>
      <c r="D1240" s="899"/>
      <c r="E1240" s="899"/>
      <c r="F1240" s="901"/>
      <c r="G1240" s="901"/>
      <c r="H1240" s="901"/>
      <c r="I1240" s="901"/>
      <c r="J1240" s="901"/>
      <c r="K1240" s="901"/>
      <c r="L1240" s="899"/>
      <c r="M1240" s="899"/>
      <c r="N1240" s="899"/>
      <c r="O1240" s="899"/>
      <c r="P1240" s="899"/>
      <c r="Q1240" s="899"/>
      <c r="R1240" s="899"/>
      <c r="S1240" s="899"/>
      <c r="T1240" s="899"/>
      <c r="U1240" s="899"/>
      <c r="V1240" s="899"/>
      <c r="W1240" s="899"/>
      <c r="X1240" s="899"/>
      <c r="Y1240" s="899"/>
    </row>
    <row r="1241" ht="18.0" customHeight="1">
      <c r="A1241" s="899"/>
      <c r="B1241" s="900"/>
      <c r="C1241" s="899"/>
      <c r="D1241" s="899"/>
      <c r="E1241" s="899"/>
      <c r="F1241" s="901"/>
      <c r="G1241" s="901"/>
      <c r="H1241" s="901"/>
      <c r="I1241" s="901"/>
      <c r="J1241" s="901"/>
      <c r="K1241" s="901"/>
      <c r="L1241" s="899"/>
      <c r="M1241" s="899"/>
      <c r="N1241" s="899"/>
      <c r="O1241" s="899"/>
      <c r="P1241" s="899"/>
      <c r="Q1241" s="899"/>
      <c r="R1241" s="899"/>
      <c r="S1241" s="899"/>
      <c r="T1241" s="899"/>
      <c r="U1241" s="899"/>
      <c r="V1241" s="899"/>
      <c r="W1241" s="899"/>
      <c r="X1241" s="899"/>
      <c r="Y1241" s="899"/>
    </row>
    <row r="1242" ht="18.0" customHeight="1">
      <c r="A1242" s="899"/>
      <c r="B1242" s="900"/>
      <c r="C1242" s="899"/>
      <c r="D1242" s="899"/>
      <c r="E1242" s="899"/>
      <c r="F1242" s="901"/>
      <c r="G1242" s="901"/>
      <c r="H1242" s="901"/>
      <c r="I1242" s="901"/>
      <c r="J1242" s="901"/>
      <c r="K1242" s="901"/>
      <c r="L1242" s="899"/>
      <c r="M1242" s="899"/>
      <c r="N1242" s="899"/>
      <c r="O1242" s="899"/>
      <c r="P1242" s="899"/>
      <c r="Q1242" s="899"/>
      <c r="R1242" s="899"/>
      <c r="S1242" s="899"/>
      <c r="T1242" s="899"/>
      <c r="U1242" s="899"/>
      <c r="V1242" s="899"/>
      <c r="W1242" s="899"/>
      <c r="X1242" s="899"/>
      <c r="Y1242" s="899"/>
    </row>
    <row r="1243" ht="18.0" customHeight="1">
      <c r="A1243" s="899"/>
      <c r="B1243" s="900"/>
      <c r="C1243" s="899"/>
      <c r="D1243" s="899"/>
      <c r="E1243" s="899"/>
      <c r="F1243" s="901"/>
      <c r="G1243" s="901"/>
      <c r="H1243" s="901"/>
      <c r="I1243" s="901"/>
      <c r="J1243" s="901"/>
      <c r="K1243" s="901"/>
      <c r="L1243" s="899"/>
      <c r="M1243" s="899"/>
      <c r="N1243" s="899"/>
      <c r="O1243" s="899"/>
      <c r="P1243" s="899"/>
      <c r="Q1243" s="899"/>
      <c r="R1243" s="899"/>
      <c r="S1243" s="899"/>
      <c r="T1243" s="899"/>
      <c r="U1243" s="899"/>
      <c r="V1243" s="899"/>
      <c r="W1243" s="899"/>
      <c r="X1243" s="899"/>
      <c r="Y1243" s="899"/>
    </row>
    <row r="1244" ht="18.0" customHeight="1">
      <c r="A1244" s="899"/>
      <c r="B1244" s="900"/>
      <c r="C1244" s="899"/>
      <c r="D1244" s="899"/>
      <c r="E1244" s="899"/>
      <c r="F1244" s="901"/>
      <c r="G1244" s="901"/>
      <c r="H1244" s="901"/>
      <c r="I1244" s="901"/>
      <c r="J1244" s="901"/>
      <c r="K1244" s="901"/>
      <c r="L1244" s="899"/>
      <c r="M1244" s="899"/>
      <c r="N1244" s="899"/>
      <c r="O1244" s="899"/>
      <c r="P1244" s="899"/>
      <c r="Q1244" s="899"/>
      <c r="R1244" s="899"/>
      <c r="S1244" s="899"/>
      <c r="T1244" s="899"/>
      <c r="U1244" s="899"/>
      <c r="V1244" s="899"/>
      <c r="W1244" s="899"/>
      <c r="X1244" s="899"/>
      <c r="Y1244" s="899"/>
    </row>
    <row r="1245" ht="18.0" customHeight="1">
      <c r="A1245" s="899"/>
      <c r="B1245" s="900"/>
      <c r="C1245" s="899"/>
      <c r="D1245" s="899"/>
      <c r="E1245" s="899"/>
      <c r="F1245" s="901"/>
      <c r="G1245" s="901"/>
      <c r="H1245" s="901"/>
      <c r="I1245" s="901"/>
      <c r="J1245" s="901"/>
      <c r="K1245" s="901"/>
      <c r="L1245" s="899"/>
      <c r="M1245" s="899"/>
      <c r="N1245" s="899"/>
      <c r="O1245" s="899"/>
      <c r="P1245" s="899"/>
      <c r="Q1245" s="899"/>
      <c r="R1245" s="899"/>
      <c r="S1245" s="899"/>
      <c r="T1245" s="899"/>
      <c r="U1245" s="899"/>
      <c r="V1245" s="899"/>
      <c r="W1245" s="899"/>
      <c r="X1245" s="899"/>
      <c r="Y1245" s="899"/>
    </row>
    <row r="1246" ht="18.0" customHeight="1">
      <c r="A1246" s="899"/>
      <c r="B1246" s="900"/>
      <c r="C1246" s="899"/>
      <c r="D1246" s="899"/>
      <c r="E1246" s="899"/>
      <c r="F1246" s="901"/>
      <c r="G1246" s="901"/>
      <c r="H1246" s="901"/>
      <c r="I1246" s="901"/>
      <c r="J1246" s="901"/>
      <c r="K1246" s="901"/>
      <c r="L1246" s="899"/>
      <c r="M1246" s="899"/>
      <c r="N1246" s="899"/>
      <c r="O1246" s="899"/>
      <c r="P1246" s="899"/>
      <c r="Q1246" s="899"/>
      <c r="R1246" s="899"/>
      <c r="S1246" s="899"/>
      <c r="T1246" s="899"/>
      <c r="U1246" s="899"/>
      <c r="V1246" s="899"/>
      <c r="W1246" s="899"/>
      <c r="X1246" s="899"/>
      <c r="Y1246" s="899"/>
    </row>
    <row r="1247" ht="18.0" customHeight="1">
      <c r="A1247" s="899"/>
      <c r="B1247" s="900"/>
      <c r="C1247" s="899"/>
      <c r="D1247" s="899"/>
      <c r="E1247" s="899"/>
      <c r="F1247" s="901"/>
      <c r="G1247" s="901"/>
      <c r="H1247" s="901"/>
      <c r="I1247" s="901"/>
      <c r="J1247" s="901"/>
      <c r="K1247" s="901"/>
      <c r="L1247" s="899"/>
      <c r="M1247" s="899"/>
      <c r="N1247" s="899"/>
      <c r="O1247" s="899"/>
      <c r="P1247" s="899"/>
      <c r="Q1247" s="899"/>
      <c r="R1247" s="899"/>
      <c r="S1247" s="899"/>
      <c r="T1247" s="899"/>
      <c r="U1247" s="899"/>
      <c r="V1247" s="899"/>
      <c r="W1247" s="899"/>
      <c r="X1247" s="899"/>
      <c r="Y1247" s="899"/>
    </row>
    <row r="1248" ht="18.0" customHeight="1">
      <c r="A1248" s="899"/>
      <c r="B1248" s="900"/>
      <c r="C1248" s="899"/>
      <c r="D1248" s="899"/>
      <c r="E1248" s="899"/>
      <c r="F1248" s="901"/>
      <c r="G1248" s="901"/>
      <c r="H1248" s="901"/>
      <c r="I1248" s="901"/>
      <c r="J1248" s="901"/>
      <c r="K1248" s="901"/>
      <c r="L1248" s="899"/>
      <c r="M1248" s="899"/>
      <c r="N1248" s="899"/>
      <c r="O1248" s="899"/>
      <c r="P1248" s="899"/>
      <c r="Q1248" s="899"/>
      <c r="R1248" s="899"/>
      <c r="S1248" s="899"/>
      <c r="T1248" s="899"/>
      <c r="U1248" s="899"/>
      <c r="V1248" s="899"/>
      <c r="W1248" s="899"/>
      <c r="X1248" s="899"/>
      <c r="Y1248" s="899"/>
    </row>
    <row r="1249" ht="18.0" customHeight="1">
      <c r="A1249" s="899"/>
      <c r="B1249" s="900"/>
      <c r="C1249" s="899"/>
      <c r="D1249" s="899"/>
      <c r="E1249" s="899"/>
      <c r="F1249" s="901"/>
      <c r="G1249" s="901"/>
      <c r="H1249" s="901"/>
      <c r="I1249" s="901"/>
      <c r="J1249" s="901"/>
      <c r="K1249" s="901"/>
      <c r="L1249" s="899"/>
      <c r="M1249" s="899"/>
      <c r="N1249" s="899"/>
      <c r="O1249" s="899"/>
      <c r="P1249" s="899"/>
      <c r="Q1249" s="899"/>
      <c r="R1249" s="899"/>
      <c r="S1249" s="899"/>
      <c r="T1249" s="899"/>
      <c r="U1249" s="899"/>
      <c r="V1249" s="899"/>
      <c r="W1249" s="899"/>
      <c r="X1249" s="899"/>
      <c r="Y1249" s="899"/>
    </row>
    <row r="1250" ht="18.0" customHeight="1">
      <c r="A1250" s="899"/>
      <c r="B1250" s="900"/>
      <c r="C1250" s="899"/>
      <c r="D1250" s="899"/>
      <c r="E1250" s="899"/>
      <c r="F1250" s="901"/>
      <c r="G1250" s="901"/>
      <c r="H1250" s="901"/>
      <c r="I1250" s="901"/>
      <c r="J1250" s="901"/>
      <c r="K1250" s="901"/>
      <c r="L1250" s="899"/>
      <c r="M1250" s="899"/>
      <c r="N1250" s="899"/>
      <c r="O1250" s="899"/>
      <c r="P1250" s="899"/>
      <c r="Q1250" s="899"/>
      <c r="R1250" s="899"/>
      <c r="S1250" s="899"/>
      <c r="T1250" s="899"/>
      <c r="U1250" s="899"/>
      <c r="V1250" s="899"/>
      <c r="W1250" s="899"/>
      <c r="X1250" s="899"/>
      <c r="Y1250" s="899"/>
    </row>
    <row r="1251" ht="18.0" customHeight="1">
      <c r="A1251" s="899"/>
      <c r="B1251" s="900"/>
      <c r="C1251" s="899"/>
      <c r="D1251" s="899"/>
      <c r="E1251" s="899"/>
      <c r="F1251" s="901"/>
      <c r="G1251" s="901"/>
      <c r="H1251" s="901"/>
      <c r="I1251" s="901"/>
      <c r="J1251" s="901"/>
      <c r="K1251" s="901"/>
      <c r="L1251" s="899"/>
      <c r="M1251" s="899"/>
      <c r="N1251" s="899"/>
      <c r="O1251" s="899"/>
      <c r="P1251" s="899"/>
      <c r="Q1251" s="899"/>
      <c r="R1251" s="899"/>
      <c r="S1251" s="899"/>
      <c r="T1251" s="899"/>
      <c r="U1251" s="899"/>
      <c r="V1251" s="899"/>
      <c r="W1251" s="899"/>
      <c r="X1251" s="899"/>
      <c r="Y1251" s="899"/>
    </row>
    <row r="1252" ht="18.0" customHeight="1">
      <c r="A1252" s="899"/>
      <c r="B1252" s="900"/>
      <c r="C1252" s="899"/>
      <c r="D1252" s="899"/>
      <c r="E1252" s="899"/>
      <c r="F1252" s="901"/>
      <c r="G1252" s="901"/>
      <c r="H1252" s="901"/>
      <c r="I1252" s="901"/>
      <c r="J1252" s="901"/>
      <c r="K1252" s="901"/>
      <c r="L1252" s="899"/>
      <c r="M1252" s="899"/>
      <c r="N1252" s="899"/>
      <c r="O1252" s="899"/>
      <c r="P1252" s="899"/>
      <c r="Q1252" s="899"/>
      <c r="R1252" s="899"/>
      <c r="S1252" s="899"/>
      <c r="T1252" s="899"/>
      <c r="U1252" s="899"/>
      <c r="V1252" s="899"/>
      <c r="W1252" s="899"/>
      <c r="X1252" s="899"/>
      <c r="Y1252" s="899"/>
    </row>
    <row r="1253" ht="18.0" customHeight="1">
      <c r="A1253" s="899"/>
      <c r="B1253" s="900"/>
      <c r="C1253" s="899"/>
      <c r="D1253" s="899"/>
      <c r="E1253" s="899"/>
      <c r="F1253" s="901"/>
      <c r="G1253" s="901"/>
      <c r="H1253" s="901"/>
      <c r="I1253" s="901"/>
      <c r="J1253" s="901"/>
      <c r="K1253" s="901"/>
      <c r="L1253" s="899"/>
      <c r="M1253" s="899"/>
      <c r="N1253" s="899"/>
      <c r="O1253" s="899"/>
      <c r="P1253" s="899"/>
      <c r="Q1253" s="899"/>
      <c r="R1253" s="899"/>
      <c r="S1253" s="899"/>
      <c r="T1253" s="899"/>
      <c r="U1253" s="899"/>
      <c r="V1253" s="899"/>
      <c r="W1253" s="899"/>
      <c r="X1253" s="899"/>
      <c r="Y1253" s="899"/>
    </row>
    <row r="1254" ht="18.0" customHeight="1">
      <c r="A1254" s="899"/>
      <c r="B1254" s="900"/>
      <c r="C1254" s="899"/>
      <c r="D1254" s="899"/>
      <c r="E1254" s="899"/>
      <c r="F1254" s="901"/>
      <c r="G1254" s="901"/>
      <c r="H1254" s="901"/>
      <c r="I1254" s="901"/>
      <c r="J1254" s="901"/>
      <c r="K1254" s="901"/>
      <c r="L1254" s="899"/>
      <c r="M1254" s="899"/>
      <c r="N1254" s="899"/>
      <c r="O1254" s="899"/>
      <c r="P1254" s="899"/>
      <c r="Q1254" s="899"/>
      <c r="R1254" s="899"/>
      <c r="S1254" s="899"/>
      <c r="T1254" s="899"/>
      <c r="U1254" s="899"/>
      <c r="V1254" s="899"/>
      <c r="W1254" s="899"/>
      <c r="X1254" s="899"/>
      <c r="Y1254" s="899"/>
    </row>
    <row r="1255" ht="18.0" customHeight="1">
      <c r="A1255" s="899"/>
      <c r="B1255" s="900"/>
      <c r="C1255" s="899"/>
      <c r="D1255" s="899"/>
      <c r="E1255" s="899"/>
      <c r="F1255" s="901"/>
      <c r="G1255" s="901"/>
      <c r="H1255" s="901"/>
      <c r="I1255" s="901"/>
      <c r="J1255" s="901"/>
      <c r="K1255" s="901"/>
      <c r="L1255" s="899"/>
      <c r="M1255" s="899"/>
      <c r="N1255" s="899"/>
      <c r="O1255" s="899"/>
      <c r="P1255" s="899"/>
      <c r="Q1255" s="899"/>
      <c r="R1255" s="899"/>
      <c r="S1255" s="899"/>
      <c r="T1255" s="899"/>
      <c r="U1255" s="899"/>
      <c r="V1255" s="899"/>
      <c r="W1255" s="899"/>
      <c r="X1255" s="899"/>
      <c r="Y1255" s="899"/>
    </row>
    <row r="1256" ht="18.0" customHeight="1">
      <c r="A1256" s="899"/>
      <c r="B1256" s="900"/>
      <c r="C1256" s="899"/>
      <c r="D1256" s="899"/>
      <c r="E1256" s="899"/>
      <c r="F1256" s="901"/>
      <c r="G1256" s="901"/>
      <c r="H1256" s="901"/>
      <c r="I1256" s="901"/>
      <c r="J1256" s="901"/>
      <c r="K1256" s="901"/>
      <c r="L1256" s="899"/>
      <c r="M1256" s="899"/>
      <c r="N1256" s="899"/>
      <c r="O1256" s="899"/>
      <c r="P1256" s="899"/>
      <c r="Q1256" s="899"/>
      <c r="R1256" s="899"/>
      <c r="S1256" s="899"/>
      <c r="T1256" s="899"/>
      <c r="U1256" s="899"/>
      <c r="V1256" s="899"/>
      <c r="W1256" s="899"/>
      <c r="X1256" s="899"/>
      <c r="Y1256" s="899"/>
    </row>
    <row r="1257" ht="18.0" customHeight="1">
      <c r="A1257" s="899"/>
      <c r="B1257" s="900"/>
      <c r="C1257" s="899"/>
      <c r="D1257" s="899"/>
      <c r="E1257" s="899"/>
      <c r="F1257" s="901"/>
      <c r="G1257" s="901"/>
      <c r="H1257" s="901"/>
      <c r="I1257" s="901"/>
      <c r="J1257" s="901"/>
      <c r="K1257" s="901"/>
      <c r="L1257" s="899"/>
      <c r="M1257" s="899"/>
      <c r="N1257" s="899"/>
      <c r="O1257" s="899"/>
      <c r="P1257" s="899"/>
      <c r="Q1257" s="899"/>
      <c r="R1257" s="899"/>
      <c r="S1257" s="899"/>
      <c r="T1257" s="899"/>
      <c r="U1257" s="899"/>
      <c r="V1257" s="899"/>
      <c r="W1257" s="899"/>
      <c r="X1257" s="899"/>
      <c r="Y1257" s="899"/>
    </row>
    <row r="1258" ht="18.0" customHeight="1">
      <c r="A1258" s="899"/>
      <c r="B1258" s="900"/>
      <c r="C1258" s="899"/>
      <c r="D1258" s="899"/>
      <c r="E1258" s="899"/>
      <c r="F1258" s="901"/>
      <c r="G1258" s="901"/>
      <c r="H1258" s="901"/>
      <c r="I1258" s="901"/>
      <c r="J1258" s="901"/>
      <c r="K1258" s="901"/>
      <c r="L1258" s="899"/>
      <c r="M1258" s="899"/>
      <c r="N1258" s="899"/>
      <c r="O1258" s="899"/>
      <c r="P1258" s="899"/>
      <c r="Q1258" s="899"/>
      <c r="R1258" s="899"/>
      <c r="S1258" s="899"/>
      <c r="T1258" s="899"/>
      <c r="U1258" s="899"/>
      <c r="V1258" s="899"/>
      <c r="W1258" s="899"/>
      <c r="X1258" s="899"/>
      <c r="Y1258" s="899"/>
    </row>
    <row r="1259" ht="18.0" customHeight="1">
      <c r="A1259" s="899"/>
      <c r="B1259" s="900"/>
      <c r="C1259" s="899"/>
      <c r="D1259" s="899"/>
      <c r="E1259" s="899"/>
      <c r="F1259" s="901"/>
      <c r="G1259" s="901"/>
      <c r="H1259" s="901"/>
      <c r="I1259" s="901"/>
      <c r="J1259" s="901"/>
      <c r="K1259" s="901"/>
      <c r="L1259" s="899"/>
      <c r="M1259" s="899"/>
      <c r="N1259" s="899"/>
      <c r="O1259" s="899"/>
      <c r="P1259" s="899"/>
      <c r="Q1259" s="899"/>
      <c r="R1259" s="899"/>
      <c r="S1259" s="899"/>
      <c r="T1259" s="899"/>
      <c r="U1259" s="899"/>
      <c r="V1259" s="899"/>
      <c r="W1259" s="899"/>
      <c r="X1259" s="899"/>
      <c r="Y1259" s="899"/>
    </row>
    <row r="1260" ht="18.0" customHeight="1">
      <c r="A1260" s="899"/>
      <c r="B1260" s="900"/>
      <c r="C1260" s="899"/>
      <c r="D1260" s="899"/>
      <c r="E1260" s="899"/>
      <c r="F1260" s="901"/>
      <c r="G1260" s="901"/>
      <c r="H1260" s="901"/>
      <c r="I1260" s="901"/>
      <c r="J1260" s="901"/>
      <c r="K1260" s="901"/>
      <c r="L1260" s="899"/>
      <c r="M1260" s="899"/>
      <c r="N1260" s="899"/>
      <c r="O1260" s="899"/>
      <c r="P1260" s="899"/>
      <c r="Q1260" s="899"/>
      <c r="R1260" s="899"/>
      <c r="S1260" s="899"/>
      <c r="T1260" s="899"/>
      <c r="U1260" s="899"/>
      <c r="V1260" s="899"/>
      <c r="W1260" s="899"/>
      <c r="X1260" s="899"/>
      <c r="Y1260" s="899"/>
    </row>
    <row r="1261" ht="18.0" customHeight="1">
      <c r="A1261" s="899"/>
      <c r="B1261" s="900"/>
      <c r="C1261" s="899"/>
      <c r="D1261" s="899"/>
      <c r="E1261" s="899"/>
      <c r="F1261" s="901"/>
      <c r="G1261" s="901"/>
      <c r="H1261" s="901"/>
      <c r="I1261" s="901"/>
      <c r="J1261" s="901"/>
      <c r="K1261" s="901"/>
      <c r="L1261" s="899"/>
      <c r="M1261" s="899"/>
      <c r="N1261" s="899"/>
      <c r="O1261" s="899"/>
      <c r="P1261" s="899"/>
      <c r="Q1261" s="899"/>
      <c r="R1261" s="899"/>
      <c r="S1261" s="899"/>
      <c r="T1261" s="899"/>
      <c r="U1261" s="899"/>
      <c r="V1261" s="899"/>
      <c r="W1261" s="899"/>
      <c r="X1261" s="899"/>
      <c r="Y1261" s="899"/>
    </row>
    <row r="1262" ht="18.0" customHeight="1">
      <c r="A1262" s="899"/>
      <c r="B1262" s="900"/>
      <c r="C1262" s="899"/>
      <c r="D1262" s="899"/>
      <c r="E1262" s="899"/>
      <c r="F1262" s="901"/>
      <c r="G1262" s="901"/>
      <c r="H1262" s="901"/>
      <c r="I1262" s="901"/>
      <c r="J1262" s="901"/>
      <c r="K1262" s="901"/>
      <c r="L1262" s="899"/>
      <c r="M1262" s="899"/>
      <c r="N1262" s="899"/>
      <c r="O1262" s="899"/>
      <c r="P1262" s="899"/>
      <c r="Q1262" s="899"/>
      <c r="R1262" s="899"/>
      <c r="S1262" s="899"/>
      <c r="T1262" s="899"/>
      <c r="U1262" s="899"/>
      <c r="V1262" s="899"/>
      <c r="W1262" s="899"/>
      <c r="X1262" s="899"/>
      <c r="Y1262" s="899"/>
    </row>
    <row r="1263" ht="18.0" customHeight="1">
      <c r="A1263" s="899"/>
      <c r="B1263" s="900"/>
      <c r="C1263" s="899"/>
      <c r="D1263" s="899"/>
      <c r="E1263" s="899"/>
      <c r="F1263" s="901"/>
      <c r="G1263" s="901"/>
      <c r="H1263" s="901"/>
      <c r="I1263" s="901"/>
      <c r="J1263" s="901"/>
      <c r="K1263" s="901"/>
      <c r="L1263" s="899"/>
      <c r="M1263" s="899"/>
      <c r="N1263" s="899"/>
      <c r="O1263" s="899"/>
      <c r="P1263" s="899"/>
      <c r="Q1263" s="899"/>
      <c r="R1263" s="899"/>
      <c r="S1263" s="899"/>
      <c r="T1263" s="899"/>
      <c r="U1263" s="899"/>
      <c r="V1263" s="899"/>
      <c r="W1263" s="899"/>
      <c r="X1263" s="899"/>
      <c r="Y1263" s="899"/>
    </row>
    <row r="1264" ht="18.0" customHeight="1">
      <c r="A1264" s="899"/>
      <c r="B1264" s="900"/>
      <c r="C1264" s="899"/>
      <c r="D1264" s="899"/>
      <c r="E1264" s="899"/>
      <c r="F1264" s="901"/>
      <c r="G1264" s="901"/>
      <c r="H1264" s="901"/>
      <c r="I1264" s="901"/>
      <c r="J1264" s="901"/>
      <c r="K1264" s="901"/>
      <c r="L1264" s="899"/>
      <c r="M1264" s="899"/>
      <c r="N1264" s="899"/>
      <c r="O1264" s="899"/>
      <c r="P1264" s="899"/>
      <c r="Q1264" s="899"/>
      <c r="R1264" s="899"/>
      <c r="S1264" s="899"/>
      <c r="T1264" s="899"/>
      <c r="U1264" s="899"/>
      <c r="V1264" s="899"/>
      <c r="W1264" s="899"/>
      <c r="X1264" s="899"/>
      <c r="Y1264" s="899"/>
    </row>
    <row r="1265" ht="18.0" customHeight="1">
      <c r="A1265" s="899"/>
      <c r="B1265" s="900"/>
      <c r="C1265" s="899"/>
      <c r="D1265" s="899"/>
      <c r="E1265" s="899"/>
      <c r="F1265" s="901"/>
      <c r="G1265" s="901"/>
      <c r="H1265" s="901"/>
      <c r="I1265" s="901"/>
      <c r="J1265" s="901"/>
      <c r="K1265" s="901"/>
      <c r="L1265" s="899"/>
      <c r="M1265" s="899"/>
      <c r="N1265" s="899"/>
      <c r="O1265" s="899"/>
      <c r="P1265" s="899"/>
      <c r="Q1265" s="899"/>
      <c r="R1265" s="899"/>
      <c r="S1265" s="899"/>
      <c r="T1265" s="899"/>
      <c r="U1265" s="899"/>
      <c r="V1265" s="899"/>
      <c r="W1265" s="899"/>
      <c r="X1265" s="899"/>
      <c r="Y1265" s="899"/>
    </row>
    <row r="1266" ht="18.0" customHeight="1">
      <c r="A1266" s="899"/>
      <c r="B1266" s="900"/>
      <c r="C1266" s="899"/>
      <c r="D1266" s="899"/>
      <c r="E1266" s="899"/>
      <c r="F1266" s="901"/>
      <c r="G1266" s="901"/>
      <c r="H1266" s="901"/>
      <c r="I1266" s="901"/>
      <c r="J1266" s="901"/>
      <c r="K1266" s="901"/>
      <c r="L1266" s="899"/>
      <c r="M1266" s="899"/>
      <c r="N1266" s="899"/>
      <c r="O1266" s="899"/>
      <c r="P1266" s="899"/>
      <c r="Q1266" s="899"/>
      <c r="R1266" s="899"/>
      <c r="S1266" s="899"/>
      <c r="T1266" s="899"/>
      <c r="U1266" s="899"/>
      <c r="V1266" s="899"/>
      <c r="W1266" s="899"/>
      <c r="X1266" s="899"/>
      <c r="Y1266" s="899"/>
    </row>
    <row r="1267" ht="18.0" customHeight="1">
      <c r="A1267" s="899"/>
      <c r="B1267" s="900"/>
      <c r="C1267" s="899"/>
      <c r="D1267" s="899"/>
      <c r="E1267" s="899"/>
      <c r="F1267" s="901"/>
      <c r="G1267" s="901"/>
      <c r="H1267" s="901"/>
      <c r="I1267" s="901"/>
      <c r="J1267" s="901"/>
      <c r="K1267" s="901"/>
      <c r="L1267" s="899"/>
      <c r="M1267" s="899"/>
      <c r="N1267" s="899"/>
      <c r="O1267" s="899"/>
      <c r="P1267" s="899"/>
      <c r="Q1267" s="899"/>
      <c r="R1267" s="899"/>
      <c r="S1267" s="899"/>
      <c r="T1267" s="899"/>
      <c r="U1267" s="899"/>
      <c r="V1267" s="899"/>
      <c r="W1267" s="899"/>
      <c r="X1267" s="899"/>
      <c r="Y1267" s="899"/>
    </row>
    <row r="1268" ht="18.0" customHeight="1">
      <c r="A1268" s="899"/>
      <c r="B1268" s="900"/>
      <c r="C1268" s="899"/>
      <c r="D1268" s="899"/>
      <c r="E1268" s="899"/>
      <c r="F1268" s="901"/>
      <c r="G1268" s="901"/>
      <c r="H1268" s="901"/>
      <c r="I1268" s="901"/>
      <c r="J1268" s="901"/>
      <c r="K1268" s="901"/>
      <c r="L1268" s="899"/>
      <c r="M1268" s="899"/>
      <c r="N1268" s="899"/>
      <c r="O1268" s="899"/>
      <c r="P1268" s="899"/>
      <c r="Q1268" s="899"/>
      <c r="R1268" s="899"/>
      <c r="S1268" s="899"/>
      <c r="T1268" s="899"/>
      <c r="U1268" s="899"/>
      <c r="V1268" s="899"/>
      <c r="W1268" s="899"/>
      <c r="X1268" s="899"/>
      <c r="Y1268" s="899"/>
    </row>
    <row r="1269" ht="18.0" customHeight="1">
      <c r="A1269" s="899"/>
      <c r="B1269" s="900"/>
      <c r="C1269" s="899"/>
      <c r="D1269" s="899"/>
      <c r="E1269" s="899"/>
      <c r="F1269" s="901"/>
      <c r="G1269" s="901"/>
      <c r="H1269" s="901"/>
      <c r="I1269" s="901"/>
      <c r="J1269" s="901"/>
      <c r="K1269" s="901"/>
      <c r="L1269" s="899"/>
      <c r="M1269" s="899"/>
      <c r="N1269" s="899"/>
      <c r="O1269" s="899"/>
      <c r="P1269" s="899"/>
      <c r="Q1269" s="899"/>
      <c r="R1269" s="899"/>
      <c r="S1269" s="899"/>
      <c r="T1269" s="899"/>
      <c r="U1269" s="899"/>
      <c r="V1269" s="899"/>
      <c r="W1269" s="899"/>
      <c r="X1269" s="899"/>
      <c r="Y1269" s="899"/>
    </row>
    <row r="1270" ht="18.0" customHeight="1">
      <c r="A1270" s="899"/>
      <c r="B1270" s="900"/>
      <c r="C1270" s="899"/>
      <c r="D1270" s="899"/>
      <c r="E1270" s="899"/>
      <c r="F1270" s="901"/>
      <c r="G1270" s="901"/>
      <c r="H1270" s="901"/>
      <c r="I1270" s="901"/>
      <c r="J1270" s="901"/>
      <c r="K1270" s="901"/>
      <c r="L1270" s="899"/>
      <c r="M1270" s="899"/>
      <c r="N1270" s="899"/>
      <c r="O1270" s="899"/>
      <c r="P1270" s="899"/>
      <c r="Q1270" s="899"/>
      <c r="R1270" s="899"/>
      <c r="S1270" s="899"/>
      <c r="T1270" s="899"/>
      <c r="U1270" s="899"/>
      <c r="V1270" s="899"/>
      <c r="W1270" s="899"/>
      <c r="X1270" s="899"/>
      <c r="Y1270" s="899"/>
    </row>
    <row r="1271" ht="18.0" customHeight="1">
      <c r="A1271" s="899"/>
      <c r="B1271" s="900"/>
      <c r="C1271" s="899"/>
      <c r="D1271" s="899"/>
      <c r="E1271" s="899"/>
      <c r="F1271" s="901"/>
      <c r="G1271" s="901"/>
      <c r="H1271" s="901"/>
      <c r="I1271" s="901"/>
      <c r="J1271" s="901"/>
      <c r="K1271" s="901"/>
      <c r="L1271" s="899"/>
      <c r="M1271" s="899"/>
      <c r="N1271" s="899"/>
      <c r="O1271" s="899"/>
      <c r="P1271" s="899"/>
      <c r="Q1271" s="899"/>
      <c r="R1271" s="899"/>
      <c r="S1271" s="899"/>
      <c r="T1271" s="899"/>
      <c r="U1271" s="899"/>
      <c r="V1271" s="899"/>
      <c r="W1271" s="899"/>
      <c r="X1271" s="899"/>
      <c r="Y1271" s="899"/>
    </row>
    <row r="1272" ht="18.0" customHeight="1">
      <c r="A1272" s="899"/>
      <c r="B1272" s="900"/>
      <c r="C1272" s="899"/>
      <c r="D1272" s="899"/>
      <c r="E1272" s="899"/>
      <c r="F1272" s="901"/>
      <c r="G1272" s="901"/>
      <c r="H1272" s="901"/>
      <c r="I1272" s="901"/>
      <c r="J1272" s="901"/>
      <c r="K1272" s="901"/>
      <c r="L1272" s="899"/>
      <c r="M1272" s="899"/>
      <c r="N1272" s="899"/>
      <c r="O1272" s="899"/>
      <c r="P1272" s="899"/>
      <c r="Q1272" s="899"/>
      <c r="R1272" s="899"/>
      <c r="S1272" s="899"/>
      <c r="T1272" s="899"/>
      <c r="U1272" s="899"/>
      <c r="V1272" s="899"/>
      <c r="W1272" s="899"/>
      <c r="X1272" s="899"/>
      <c r="Y1272" s="899"/>
    </row>
    <row r="1273" ht="18.0" customHeight="1">
      <c r="A1273" s="899"/>
      <c r="B1273" s="900"/>
      <c r="C1273" s="899"/>
      <c r="D1273" s="899"/>
      <c r="E1273" s="899"/>
      <c r="F1273" s="901"/>
      <c r="G1273" s="901"/>
      <c r="H1273" s="901"/>
      <c r="I1273" s="901"/>
      <c r="J1273" s="901"/>
      <c r="K1273" s="901"/>
      <c r="L1273" s="899"/>
      <c r="M1273" s="899"/>
      <c r="N1273" s="899"/>
      <c r="O1273" s="899"/>
      <c r="P1273" s="899"/>
      <c r="Q1273" s="899"/>
      <c r="R1273" s="899"/>
      <c r="S1273" s="899"/>
      <c r="T1273" s="899"/>
      <c r="U1273" s="899"/>
      <c r="V1273" s="899"/>
      <c r="W1273" s="899"/>
      <c r="X1273" s="899"/>
      <c r="Y1273" s="899"/>
    </row>
    <row r="1274" ht="18.0" customHeight="1">
      <c r="A1274" s="899"/>
      <c r="B1274" s="900"/>
      <c r="C1274" s="899"/>
      <c r="D1274" s="899"/>
      <c r="E1274" s="899"/>
      <c r="F1274" s="901"/>
      <c r="G1274" s="901"/>
      <c r="H1274" s="901"/>
      <c r="I1274" s="901"/>
      <c r="J1274" s="901"/>
      <c r="K1274" s="901"/>
      <c r="L1274" s="899"/>
      <c r="M1274" s="899"/>
      <c r="N1274" s="899"/>
      <c r="O1274" s="899"/>
      <c r="P1274" s="899"/>
      <c r="Q1274" s="899"/>
      <c r="R1274" s="899"/>
      <c r="S1274" s="899"/>
      <c r="T1274" s="899"/>
      <c r="U1274" s="899"/>
      <c r="V1274" s="899"/>
      <c r="W1274" s="899"/>
      <c r="X1274" s="899"/>
      <c r="Y1274" s="899"/>
    </row>
    <row r="1275" ht="18.0" customHeight="1">
      <c r="A1275" s="899"/>
      <c r="B1275" s="900"/>
      <c r="C1275" s="899"/>
      <c r="D1275" s="899"/>
      <c r="E1275" s="899"/>
      <c r="F1275" s="901"/>
      <c r="G1275" s="901"/>
      <c r="H1275" s="901"/>
      <c r="I1275" s="901"/>
      <c r="J1275" s="901"/>
      <c r="K1275" s="901"/>
      <c r="L1275" s="899"/>
      <c r="M1275" s="899"/>
      <c r="N1275" s="899"/>
      <c r="O1275" s="899"/>
      <c r="P1275" s="899"/>
      <c r="Q1275" s="899"/>
      <c r="R1275" s="899"/>
      <c r="S1275" s="899"/>
      <c r="T1275" s="899"/>
      <c r="U1275" s="899"/>
      <c r="V1275" s="899"/>
      <c r="W1275" s="899"/>
      <c r="X1275" s="899"/>
      <c r="Y1275" s="899"/>
    </row>
    <row r="1276" ht="18.0" customHeight="1">
      <c r="A1276" s="899"/>
      <c r="B1276" s="900"/>
      <c r="C1276" s="899"/>
      <c r="D1276" s="899"/>
      <c r="E1276" s="899"/>
      <c r="F1276" s="901"/>
      <c r="G1276" s="901"/>
      <c r="H1276" s="901"/>
      <c r="I1276" s="901"/>
      <c r="J1276" s="901"/>
      <c r="K1276" s="901"/>
      <c r="L1276" s="899"/>
      <c r="M1276" s="899"/>
      <c r="N1276" s="899"/>
      <c r="O1276" s="899"/>
      <c r="P1276" s="899"/>
      <c r="Q1276" s="899"/>
      <c r="R1276" s="899"/>
      <c r="S1276" s="899"/>
      <c r="T1276" s="899"/>
      <c r="U1276" s="899"/>
      <c r="V1276" s="899"/>
      <c r="W1276" s="899"/>
      <c r="X1276" s="899"/>
      <c r="Y1276" s="899"/>
    </row>
    <row r="1277" ht="18.0" customHeight="1">
      <c r="A1277" s="899"/>
      <c r="B1277" s="900"/>
      <c r="C1277" s="899"/>
      <c r="D1277" s="899"/>
      <c r="E1277" s="899"/>
      <c r="F1277" s="901"/>
      <c r="G1277" s="901"/>
      <c r="H1277" s="901"/>
      <c r="I1277" s="901"/>
      <c r="J1277" s="901"/>
      <c r="K1277" s="901"/>
      <c r="L1277" s="899"/>
      <c r="M1277" s="899"/>
      <c r="N1277" s="899"/>
      <c r="O1277" s="899"/>
      <c r="P1277" s="899"/>
      <c r="Q1277" s="899"/>
      <c r="R1277" s="899"/>
      <c r="S1277" s="899"/>
      <c r="T1277" s="899"/>
      <c r="U1277" s="899"/>
      <c r="V1277" s="899"/>
      <c r="W1277" s="899"/>
      <c r="X1277" s="899"/>
      <c r="Y1277" s="899"/>
    </row>
    <row r="1278" ht="18.0" customHeight="1">
      <c r="A1278" s="899"/>
      <c r="B1278" s="900"/>
      <c r="C1278" s="899"/>
      <c r="D1278" s="899"/>
      <c r="E1278" s="899"/>
      <c r="F1278" s="901"/>
      <c r="G1278" s="901"/>
      <c r="H1278" s="901"/>
      <c r="I1278" s="901"/>
      <c r="J1278" s="901"/>
      <c r="K1278" s="901"/>
      <c r="L1278" s="899"/>
      <c r="M1278" s="899"/>
      <c r="N1278" s="899"/>
      <c r="O1278" s="899"/>
      <c r="P1278" s="899"/>
      <c r="Q1278" s="899"/>
      <c r="R1278" s="899"/>
      <c r="S1278" s="899"/>
      <c r="T1278" s="899"/>
      <c r="U1278" s="899"/>
      <c r="V1278" s="899"/>
      <c r="W1278" s="899"/>
      <c r="X1278" s="899"/>
      <c r="Y1278" s="899"/>
    </row>
    <row r="1279" ht="18.0" customHeight="1">
      <c r="A1279" s="899"/>
      <c r="B1279" s="900"/>
      <c r="C1279" s="899"/>
      <c r="D1279" s="899"/>
      <c r="E1279" s="899"/>
      <c r="F1279" s="901"/>
      <c r="G1279" s="901"/>
      <c r="H1279" s="901"/>
      <c r="I1279" s="901"/>
      <c r="J1279" s="901"/>
      <c r="K1279" s="901"/>
      <c r="L1279" s="899"/>
      <c r="M1279" s="899"/>
      <c r="N1279" s="899"/>
      <c r="O1279" s="899"/>
      <c r="P1279" s="899"/>
      <c r="Q1279" s="899"/>
      <c r="R1279" s="899"/>
      <c r="S1279" s="899"/>
      <c r="T1279" s="899"/>
      <c r="U1279" s="899"/>
      <c r="V1279" s="899"/>
      <c r="W1279" s="899"/>
      <c r="X1279" s="899"/>
      <c r="Y1279" s="899"/>
    </row>
    <row r="1280" ht="18.0" customHeight="1">
      <c r="A1280" s="899"/>
      <c r="B1280" s="900"/>
      <c r="C1280" s="899"/>
      <c r="D1280" s="899"/>
      <c r="E1280" s="899"/>
      <c r="F1280" s="901"/>
      <c r="G1280" s="901"/>
      <c r="H1280" s="901"/>
      <c r="I1280" s="901"/>
      <c r="J1280" s="901"/>
      <c r="K1280" s="901"/>
      <c r="L1280" s="899"/>
      <c r="M1280" s="899"/>
      <c r="N1280" s="899"/>
      <c r="O1280" s="899"/>
      <c r="P1280" s="899"/>
      <c r="Q1280" s="899"/>
      <c r="R1280" s="899"/>
      <c r="S1280" s="899"/>
      <c r="T1280" s="899"/>
      <c r="U1280" s="899"/>
      <c r="V1280" s="899"/>
      <c r="W1280" s="899"/>
      <c r="X1280" s="899"/>
      <c r="Y1280" s="899"/>
    </row>
    <row r="1281" ht="18.0" customHeight="1">
      <c r="A1281" s="899"/>
      <c r="B1281" s="900"/>
      <c r="C1281" s="899"/>
      <c r="D1281" s="899"/>
      <c r="E1281" s="899"/>
      <c r="F1281" s="901"/>
      <c r="G1281" s="901"/>
      <c r="H1281" s="901"/>
      <c r="I1281" s="901"/>
      <c r="J1281" s="901"/>
      <c r="K1281" s="901"/>
      <c r="L1281" s="899"/>
      <c r="M1281" s="899"/>
      <c r="N1281" s="899"/>
      <c r="O1281" s="899"/>
      <c r="P1281" s="899"/>
      <c r="Q1281" s="899"/>
      <c r="R1281" s="899"/>
      <c r="S1281" s="899"/>
      <c r="T1281" s="899"/>
      <c r="U1281" s="899"/>
      <c r="V1281" s="899"/>
      <c r="W1281" s="899"/>
      <c r="X1281" s="899"/>
      <c r="Y1281" s="899"/>
    </row>
    <row r="1282" ht="18.0" customHeight="1">
      <c r="A1282" s="899"/>
      <c r="B1282" s="900"/>
      <c r="C1282" s="899"/>
      <c r="D1282" s="899"/>
      <c r="E1282" s="899"/>
      <c r="F1282" s="901"/>
      <c r="G1282" s="901"/>
      <c r="H1282" s="901"/>
      <c r="I1282" s="901"/>
      <c r="J1282" s="901"/>
      <c r="K1282" s="901"/>
      <c r="L1282" s="899"/>
      <c r="M1282" s="899"/>
      <c r="N1282" s="899"/>
      <c r="O1282" s="899"/>
      <c r="P1282" s="899"/>
      <c r="Q1282" s="899"/>
      <c r="R1282" s="899"/>
      <c r="S1282" s="899"/>
      <c r="T1282" s="899"/>
      <c r="U1282" s="899"/>
      <c r="V1282" s="899"/>
      <c r="W1282" s="899"/>
      <c r="X1282" s="899"/>
      <c r="Y1282" s="899"/>
    </row>
    <row r="1283" ht="18.0" customHeight="1">
      <c r="A1283" s="899"/>
      <c r="B1283" s="900"/>
      <c r="C1283" s="899"/>
      <c r="D1283" s="899"/>
      <c r="E1283" s="899"/>
      <c r="F1283" s="901"/>
      <c r="G1283" s="901"/>
      <c r="H1283" s="901"/>
      <c r="I1283" s="901"/>
      <c r="J1283" s="901"/>
      <c r="K1283" s="901"/>
      <c r="L1283" s="899"/>
      <c r="M1283" s="899"/>
      <c r="N1283" s="899"/>
      <c r="O1283" s="899"/>
      <c r="P1283" s="899"/>
      <c r="Q1283" s="899"/>
      <c r="R1283" s="899"/>
      <c r="S1283" s="899"/>
      <c r="T1283" s="899"/>
      <c r="U1283" s="899"/>
      <c r="V1283" s="899"/>
      <c r="W1283" s="899"/>
      <c r="X1283" s="899"/>
      <c r="Y1283" s="899"/>
    </row>
    <row r="1284" ht="18.0" customHeight="1">
      <c r="A1284" s="899"/>
      <c r="B1284" s="900"/>
      <c r="C1284" s="899"/>
      <c r="D1284" s="899"/>
      <c r="E1284" s="899"/>
      <c r="F1284" s="901"/>
      <c r="G1284" s="901"/>
      <c r="H1284" s="901"/>
      <c r="I1284" s="901"/>
      <c r="J1284" s="901"/>
      <c r="K1284" s="901"/>
      <c r="L1284" s="899"/>
      <c r="M1284" s="899"/>
      <c r="N1284" s="899"/>
      <c r="O1284" s="899"/>
      <c r="P1284" s="899"/>
      <c r="Q1284" s="899"/>
      <c r="R1284" s="899"/>
      <c r="S1284" s="899"/>
      <c r="T1284" s="899"/>
      <c r="U1284" s="899"/>
      <c r="V1284" s="899"/>
      <c r="W1284" s="899"/>
      <c r="X1284" s="899"/>
      <c r="Y1284" s="899"/>
    </row>
    <row r="1285" ht="18.0" customHeight="1">
      <c r="A1285" s="899"/>
      <c r="B1285" s="900"/>
      <c r="C1285" s="899"/>
      <c r="D1285" s="899"/>
      <c r="E1285" s="899"/>
      <c r="F1285" s="901"/>
      <c r="G1285" s="901"/>
      <c r="H1285" s="901"/>
      <c r="I1285" s="901"/>
      <c r="J1285" s="901"/>
      <c r="K1285" s="901"/>
      <c r="L1285" s="899"/>
      <c r="M1285" s="899"/>
      <c r="N1285" s="899"/>
      <c r="O1285" s="899"/>
      <c r="P1285" s="899"/>
      <c r="Q1285" s="899"/>
      <c r="R1285" s="899"/>
      <c r="S1285" s="899"/>
      <c r="T1285" s="899"/>
      <c r="U1285" s="899"/>
      <c r="V1285" s="899"/>
      <c r="W1285" s="899"/>
      <c r="X1285" s="899"/>
      <c r="Y1285" s="899"/>
    </row>
    <row r="1286" ht="18.0" customHeight="1">
      <c r="A1286" s="899"/>
      <c r="B1286" s="900"/>
      <c r="C1286" s="899"/>
      <c r="D1286" s="899"/>
      <c r="E1286" s="899"/>
      <c r="F1286" s="901"/>
      <c r="G1286" s="901"/>
      <c r="H1286" s="901"/>
      <c r="I1286" s="901"/>
      <c r="J1286" s="901"/>
      <c r="K1286" s="901"/>
      <c r="L1286" s="899"/>
      <c r="M1286" s="899"/>
      <c r="N1286" s="899"/>
      <c r="O1286" s="899"/>
      <c r="P1286" s="899"/>
      <c r="Q1286" s="899"/>
      <c r="R1286" s="899"/>
      <c r="S1286" s="899"/>
      <c r="T1286" s="899"/>
      <c r="U1286" s="899"/>
      <c r="V1286" s="899"/>
      <c r="W1286" s="899"/>
      <c r="X1286" s="899"/>
      <c r="Y1286" s="899"/>
    </row>
    <row r="1287" ht="18.0" customHeight="1">
      <c r="A1287" s="899"/>
      <c r="B1287" s="900"/>
      <c r="C1287" s="899"/>
      <c r="D1287" s="899"/>
      <c r="E1287" s="899"/>
      <c r="F1287" s="901"/>
      <c r="G1287" s="901"/>
      <c r="H1287" s="901"/>
      <c r="I1287" s="901"/>
      <c r="J1287" s="901"/>
      <c r="K1287" s="901"/>
      <c r="L1287" s="899"/>
      <c r="M1287" s="899"/>
      <c r="N1287" s="899"/>
      <c r="O1287" s="899"/>
      <c r="P1287" s="899"/>
      <c r="Q1287" s="899"/>
      <c r="R1287" s="899"/>
      <c r="S1287" s="899"/>
      <c r="T1287" s="899"/>
      <c r="U1287" s="899"/>
      <c r="V1287" s="899"/>
      <c r="W1287" s="899"/>
      <c r="X1287" s="899"/>
      <c r="Y1287" s="899"/>
    </row>
    <row r="1288" ht="18.0" customHeight="1">
      <c r="A1288" s="899"/>
      <c r="B1288" s="900"/>
      <c r="C1288" s="899"/>
      <c r="D1288" s="899"/>
      <c r="E1288" s="899"/>
      <c r="F1288" s="901"/>
      <c r="G1288" s="901"/>
      <c r="H1288" s="901"/>
      <c r="I1288" s="901"/>
      <c r="J1288" s="901"/>
      <c r="K1288" s="901"/>
      <c r="L1288" s="899"/>
      <c r="M1288" s="899"/>
      <c r="N1288" s="899"/>
      <c r="O1288" s="899"/>
      <c r="P1288" s="899"/>
      <c r="Q1288" s="899"/>
      <c r="R1288" s="899"/>
      <c r="S1288" s="899"/>
      <c r="T1288" s="899"/>
      <c r="U1288" s="899"/>
      <c r="V1288" s="899"/>
      <c r="W1288" s="899"/>
      <c r="X1288" s="899"/>
      <c r="Y1288" s="899"/>
    </row>
    <row r="1289" ht="18.0" customHeight="1">
      <c r="A1289" s="899"/>
      <c r="B1289" s="900"/>
      <c r="C1289" s="899"/>
      <c r="D1289" s="899"/>
      <c r="E1289" s="899"/>
      <c r="F1289" s="901"/>
      <c r="G1289" s="901"/>
      <c r="H1289" s="901"/>
      <c r="I1289" s="901"/>
      <c r="J1289" s="901"/>
      <c r="K1289" s="901"/>
      <c r="L1289" s="899"/>
      <c r="M1289" s="899"/>
      <c r="N1289" s="899"/>
      <c r="O1289" s="899"/>
      <c r="P1289" s="899"/>
      <c r="Q1289" s="899"/>
      <c r="R1289" s="899"/>
      <c r="S1289" s="899"/>
      <c r="T1289" s="899"/>
      <c r="U1289" s="899"/>
      <c r="V1289" s="899"/>
      <c r="W1289" s="899"/>
      <c r="X1289" s="899"/>
      <c r="Y1289" s="899"/>
    </row>
    <row r="1290" ht="18.0" customHeight="1">
      <c r="A1290" s="899"/>
      <c r="B1290" s="900"/>
      <c r="C1290" s="899"/>
      <c r="D1290" s="899"/>
      <c r="E1290" s="899"/>
      <c r="F1290" s="901"/>
      <c r="G1290" s="901"/>
      <c r="H1290" s="901"/>
      <c r="I1290" s="901"/>
      <c r="J1290" s="901"/>
      <c r="K1290" s="901"/>
      <c r="L1290" s="899"/>
      <c r="M1290" s="899"/>
      <c r="N1290" s="899"/>
      <c r="O1290" s="899"/>
      <c r="P1290" s="899"/>
      <c r="Q1290" s="899"/>
      <c r="R1290" s="899"/>
      <c r="S1290" s="899"/>
      <c r="T1290" s="899"/>
      <c r="U1290" s="899"/>
      <c r="V1290" s="899"/>
      <c r="W1290" s="899"/>
      <c r="X1290" s="899"/>
      <c r="Y1290" s="899"/>
    </row>
    <row r="1291" ht="18.0" customHeight="1">
      <c r="A1291" s="899"/>
      <c r="B1291" s="900"/>
      <c r="C1291" s="899"/>
      <c r="D1291" s="899"/>
      <c r="E1291" s="899"/>
      <c r="F1291" s="901"/>
      <c r="G1291" s="901"/>
      <c r="H1291" s="901"/>
      <c r="I1291" s="901"/>
      <c r="J1291" s="901"/>
      <c r="K1291" s="901"/>
      <c r="L1291" s="899"/>
      <c r="M1291" s="899"/>
      <c r="N1291" s="899"/>
      <c r="O1291" s="899"/>
      <c r="P1291" s="899"/>
      <c r="Q1291" s="899"/>
      <c r="R1291" s="899"/>
      <c r="S1291" s="899"/>
      <c r="T1291" s="899"/>
      <c r="U1291" s="899"/>
      <c r="V1291" s="899"/>
      <c r="W1291" s="899"/>
      <c r="X1291" s="899"/>
      <c r="Y1291" s="899"/>
    </row>
    <row r="1292" ht="18.0" customHeight="1">
      <c r="A1292" s="899"/>
      <c r="B1292" s="900"/>
      <c r="C1292" s="899"/>
      <c r="D1292" s="899"/>
      <c r="E1292" s="899"/>
      <c r="F1292" s="901"/>
      <c r="G1292" s="901"/>
      <c r="H1292" s="901"/>
      <c r="I1292" s="901"/>
      <c r="J1292" s="901"/>
      <c r="K1292" s="901"/>
      <c r="L1292" s="899"/>
      <c r="M1292" s="899"/>
      <c r="N1292" s="899"/>
      <c r="O1292" s="899"/>
      <c r="P1292" s="899"/>
      <c r="Q1292" s="899"/>
      <c r="R1292" s="899"/>
      <c r="S1292" s="899"/>
      <c r="T1292" s="899"/>
      <c r="U1292" s="899"/>
      <c r="V1292" s="899"/>
      <c r="W1292" s="899"/>
      <c r="X1292" s="899"/>
      <c r="Y1292" s="899"/>
    </row>
    <row r="1293" ht="18.0" customHeight="1">
      <c r="A1293" s="899"/>
      <c r="B1293" s="900"/>
      <c r="C1293" s="899"/>
      <c r="D1293" s="899"/>
      <c r="E1293" s="899"/>
      <c r="F1293" s="901"/>
      <c r="G1293" s="901"/>
      <c r="H1293" s="901"/>
      <c r="I1293" s="901"/>
      <c r="J1293" s="901"/>
      <c r="K1293" s="901"/>
      <c r="L1293" s="899"/>
      <c r="M1293" s="899"/>
      <c r="N1293" s="899"/>
      <c r="O1293" s="899"/>
      <c r="P1293" s="899"/>
      <c r="Q1293" s="899"/>
      <c r="R1293" s="899"/>
      <c r="S1293" s="899"/>
      <c r="T1293" s="899"/>
      <c r="U1293" s="899"/>
      <c r="V1293" s="899"/>
      <c r="W1293" s="899"/>
      <c r="X1293" s="899"/>
      <c r="Y1293" s="899"/>
    </row>
    <row r="1294" ht="18.0" customHeight="1">
      <c r="A1294" s="899"/>
      <c r="B1294" s="900"/>
      <c r="C1294" s="899"/>
      <c r="D1294" s="899"/>
      <c r="E1294" s="899"/>
      <c r="F1294" s="901"/>
      <c r="G1294" s="901"/>
      <c r="H1294" s="901"/>
      <c r="I1294" s="901"/>
      <c r="J1294" s="901"/>
      <c r="K1294" s="901"/>
      <c r="L1294" s="899"/>
      <c r="M1294" s="899"/>
      <c r="N1294" s="899"/>
      <c r="O1294" s="899"/>
      <c r="P1294" s="899"/>
      <c r="Q1294" s="899"/>
      <c r="R1294" s="899"/>
      <c r="S1294" s="899"/>
      <c r="T1294" s="899"/>
      <c r="U1294" s="899"/>
      <c r="V1294" s="899"/>
      <c r="W1294" s="899"/>
      <c r="X1294" s="899"/>
      <c r="Y1294" s="899"/>
    </row>
    <row r="1295" ht="18.0" customHeight="1">
      <c r="A1295" s="899"/>
      <c r="B1295" s="900"/>
      <c r="C1295" s="899"/>
      <c r="D1295" s="899"/>
      <c r="E1295" s="899"/>
      <c r="F1295" s="901"/>
      <c r="G1295" s="901"/>
      <c r="H1295" s="901"/>
      <c r="I1295" s="901"/>
      <c r="J1295" s="901"/>
      <c r="K1295" s="901"/>
      <c r="L1295" s="899"/>
      <c r="M1295" s="899"/>
      <c r="N1295" s="899"/>
      <c r="O1295" s="899"/>
      <c r="P1295" s="899"/>
      <c r="Q1295" s="899"/>
      <c r="R1295" s="899"/>
      <c r="S1295" s="899"/>
      <c r="T1295" s="899"/>
      <c r="U1295" s="899"/>
      <c r="V1295" s="899"/>
      <c r="W1295" s="899"/>
      <c r="X1295" s="899"/>
      <c r="Y1295" s="899"/>
    </row>
    <row r="1296" ht="18.0" customHeight="1">
      <c r="A1296" s="899"/>
      <c r="B1296" s="900"/>
      <c r="C1296" s="899"/>
      <c r="D1296" s="899"/>
      <c r="E1296" s="899"/>
      <c r="F1296" s="901"/>
      <c r="G1296" s="901"/>
      <c r="H1296" s="901"/>
      <c r="I1296" s="901"/>
      <c r="J1296" s="901"/>
      <c r="K1296" s="901"/>
      <c r="L1296" s="899"/>
      <c r="M1296" s="899"/>
      <c r="N1296" s="899"/>
      <c r="O1296" s="899"/>
      <c r="P1296" s="899"/>
      <c r="Q1296" s="899"/>
      <c r="R1296" s="899"/>
      <c r="S1296" s="899"/>
      <c r="T1296" s="899"/>
      <c r="U1296" s="899"/>
      <c r="V1296" s="899"/>
      <c r="W1296" s="899"/>
      <c r="X1296" s="899"/>
      <c r="Y1296" s="899"/>
    </row>
    <row r="1297" ht="18.0" customHeight="1">
      <c r="A1297" s="899"/>
      <c r="B1297" s="900"/>
      <c r="C1297" s="899"/>
      <c r="D1297" s="899"/>
      <c r="E1297" s="899"/>
      <c r="F1297" s="901"/>
      <c r="G1297" s="901"/>
      <c r="H1297" s="901"/>
      <c r="I1297" s="901"/>
      <c r="J1297" s="901"/>
      <c r="K1297" s="901"/>
      <c r="L1297" s="899"/>
      <c r="M1297" s="899"/>
      <c r="N1297" s="899"/>
      <c r="O1297" s="899"/>
      <c r="P1297" s="899"/>
      <c r="Q1297" s="899"/>
      <c r="R1297" s="899"/>
      <c r="S1297" s="899"/>
      <c r="T1297" s="899"/>
      <c r="U1297" s="899"/>
      <c r="V1297" s="899"/>
      <c r="W1297" s="899"/>
      <c r="X1297" s="899"/>
      <c r="Y1297" s="899"/>
    </row>
    <row r="1298" ht="18.0" customHeight="1">
      <c r="A1298" s="899"/>
      <c r="B1298" s="900"/>
      <c r="C1298" s="899"/>
      <c r="D1298" s="899"/>
      <c r="E1298" s="899"/>
      <c r="F1298" s="901"/>
      <c r="G1298" s="901"/>
      <c r="H1298" s="901"/>
      <c r="I1298" s="901"/>
      <c r="J1298" s="901"/>
      <c r="K1298" s="901"/>
      <c r="L1298" s="899"/>
      <c r="M1298" s="899"/>
      <c r="N1298" s="899"/>
      <c r="O1298" s="899"/>
      <c r="P1298" s="899"/>
      <c r="Q1298" s="899"/>
      <c r="R1298" s="899"/>
      <c r="S1298" s="899"/>
      <c r="T1298" s="899"/>
      <c r="U1298" s="899"/>
      <c r="V1298" s="899"/>
      <c r="W1298" s="899"/>
      <c r="X1298" s="899"/>
      <c r="Y1298" s="899"/>
    </row>
    <row r="1299" ht="18.0" customHeight="1">
      <c r="A1299" s="899"/>
      <c r="B1299" s="900"/>
      <c r="C1299" s="899"/>
      <c r="D1299" s="899"/>
      <c r="E1299" s="899"/>
      <c r="F1299" s="901"/>
      <c r="G1299" s="901"/>
      <c r="H1299" s="901"/>
      <c r="I1299" s="901"/>
      <c r="J1299" s="901"/>
      <c r="K1299" s="901"/>
      <c r="L1299" s="899"/>
      <c r="M1299" s="899"/>
      <c r="N1299" s="899"/>
      <c r="O1299" s="899"/>
      <c r="P1299" s="899"/>
      <c r="Q1299" s="899"/>
      <c r="R1299" s="899"/>
      <c r="S1299" s="899"/>
      <c r="T1299" s="899"/>
      <c r="U1299" s="899"/>
      <c r="V1299" s="899"/>
      <c r="W1299" s="899"/>
      <c r="X1299" s="899"/>
      <c r="Y1299" s="899"/>
    </row>
    <row r="1300" ht="18.0" customHeight="1">
      <c r="A1300" s="899"/>
      <c r="B1300" s="900"/>
      <c r="C1300" s="899"/>
      <c r="D1300" s="899"/>
      <c r="E1300" s="899"/>
      <c r="F1300" s="901"/>
      <c r="G1300" s="901"/>
      <c r="H1300" s="901"/>
      <c r="I1300" s="901"/>
      <c r="J1300" s="901"/>
      <c r="K1300" s="901"/>
      <c r="L1300" s="899"/>
      <c r="M1300" s="899"/>
      <c r="N1300" s="899"/>
      <c r="O1300" s="899"/>
      <c r="P1300" s="899"/>
      <c r="Q1300" s="899"/>
      <c r="R1300" s="899"/>
      <c r="S1300" s="899"/>
      <c r="T1300" s="899"/>
      <c r="U1300" s="899"/>
      <c r="V1300" s="899"/>
      <c r="W1300" s="899"/>
      <c r="X1300" s="899"/>
      <c r="Y1300" s="899"/>
    </row>
    <row r="1301" ht="18.0" customHeight="1">
      <c r="A1301" s="899"/>
      <c r="B1301" s="900"/>
      <c r="C1301" s="899"/>
      <c r="D1301" s="899"/>
      <c r="E1301" s="899"/>
      <c r="F1301" s="901"/>
      <c r="G1301" s="901"/>
      <c r="H1301" s="901"/>
      <c r="I1301" s="901"/>
      <c r="J1301" s="901"/>
      <c r="K1301" s="901"/>
      <c r="L1301" s="899"/>
      <c r="M1301" s="899"/>
      <c r="N1301" s="899"/>
      <c r="O1301" s="899"/>
      <c r="P1301" s="899"/>
      <c r="Q1301" s="899"/>
      <c r="R1301" s="899"/>
      <c r="S1301" s="899"/>
      <c r="T1301" s="899"/>
      <c r="U1301" s="899"/>
      <c r="V1301" s="899"/>
      <c r="W1301" s="899"/>
      <c r="X1301" s="899"/>
      <c r="Y1301" s="899"/>
    </row>
    <row r="1302" ht="18.0" customHeight="1">
      <c r="A1302" s="899"/>
      <c r="B1302" s="900"/>
      <c r="C1302" s="899"/>
      <c r="D1302" s="899"/>
      <c r="E1302" s="899"/>
      <c r="F1302" s="901"/>
      <c r="G1302" s="901"/>
      <c r="H1302" s="901"/>
      <c r="I1302" s="901"/>
      <c r="J1302" s="901"/>
      <c r="K1302" s="901"/>
      <c r="L1302" s="899"/>
      <c r="M1302" s="899"/>
      <c r="N1302" s="899"/>
      <c r="O1302" s="899"/>
      <c r="P1302" s="899"/>
      <c r="Q1302" s="899"/>
      <c r="R1302" s="899"/>
      <c r="S1302" s="899"/>
      <c r="T1302" s="899"/>
      <c r="U1302" s="899"/>
      <c r="V1302" s="899"/>
      <c r="W1302" s="899"/>
      <c r="X1302" s="899"/>
      <c r="Y1302" s="899"/>
    </row>
    <row r="1303" ht="18.0" customHeight="1">
      <c r="A1303" s="899"/>
      <c r="B1303" s="900"/>
      <c r="C1303" s="899"/>
      <c r="D1303" s="899"/>
      <c r="E1303" s="899"/>
      <c r="F1303" s="901"/>
      <c r="G1303" s="901"/>
      <c r="H1303" s="901"/>
      <c r="I1303" s="901"/>
      <c r="J1303" s="901"/>
      <c r="K1303" s="901"/>
      <c r="L1303" s="899"/>
      <c r="M1303" s="899"/>
      <c r="N1303" s="899"/>
      <c r="O1303" s="899"/>
      <c r="P1303" s="899"/>
      <c r="Q1303" s="899"/>
      <c r="R1303" s="899"/>
      <c r="S1303" s="899"/>
      <c r="T1303" s="899"/>
      <c r="U1303" s="899"/>
      <c r="V1303" s="899"/>
      <c r="W1303" s="899"/>
      <c r="X1303" s="899"/>
      <c r="Y1303" s="899"/>
    </row>
    <row r="1304" ht="18.0" customHeight="1">
      <c r="A1304" s="899"/>
      <c r="B1304" s="900"/>
      <c r="C1304" s="899"/>
      <c r="D1304" s="899"/>
      <c r="E1304" s="899"/>
      <c r="F1304" s="901"/>
      <c r="G1304" s="901"/>
      <c r="H1304" s="901"/>
      <c r="I1304" s="901"/>
      <c r="J1304" s="901"/>
      <c r="K1304" s="901"/>
      <c r="L1304" s="899"/>
      <c r="M1304" s="899"/>
      <c r="N1304" s="899"/>
      <c r="O1304" s="899"/>
      <c r="P1304" s="899"/>
      <c r="Q1304" s="899"/>
      <c r="R1304" s="899"/>
      <c r="S1304" s="899"/>
      <c r="T1304" s="899"/>
      <c r="U1304" s="899"/>
      <c r="V1304" s="899"/>
      <c r="W1304" s="899"/>
      <c r="X1304" s="899"/>
      <c r="Y1304" s="899"/>
    </row>
    <row r="1305" ht="18.0" customHeight="1">
      <c r="A1305" s="899"/>
      <c r="B1305" s="900"/>
      <c r="C1305" s="899"/>
      <c r="D1305" s="899"/>
      <c r="E1305" s="899"/>
      <c r="F1305" s="901"/>
      <c r="G1305" s="901"/>
      <c r="H1305" s="901"/>
      <c r="I1305" s="901"/>
      <c r="J1305" s="901"/>
      <c r="K1305" s="901"/>
      <c r="L1305" s="899"/>
      <c r="M1305" s="899"/>
      <c r="N1305" s="899"/>
      <c r="O1305" s="899"/>
      <c r="P1305" s="899"/>
      <c r="Q1305" s="899"/>
      <c r="R1305" s="899"/>
      <c r="S1305" s="899"/>
      <c r="T1305" s="899"/>
      <c r="U1305" s="899"/>
      <c r="V1305" s="899"/>
      <c r="W1305" s="899"/>
      <c r="X1305" s="899"/>
      <c r="Y1305" s="899"/>
    </row>
    <row r="1306" ht="18.0" customHeight="1">
      <c r="A1306" s="899"/>
      <c r="B1306" s="900"/>
      <c r="C1306" s="899"/>
      <c r="D1306" s="899"/>
      <c r="E1306" s="899"/>
      <c r="F1306" s="901"/>
      <c r="G1306" s="901"/>
      <c r="H1306" s="901"/>
      <c r="I1306" s="901"/>
      <c r="J1306" s="901"/>
      <c r="K1306" s="901"/>
      <c r="L1306" s="899"/>
      <c r="M1306" s="899"/>
      <c r="N1306" s="899"/>
      <c r="O1306" s="899"/>
      <c r="P1306" s="899"/>
      <c r="Q1306" s="899"/>
      <c r="R1306" s="899"/>
      <c r="S1306" s="899"/>
      <c r="T1306" s="899"/>
      <c r="U1306" s="899"/>
      <c r="V1306" s="899"/>
      <c r="W1306" s="899"/>
      <c r="X1306" s="899"/>
      <c r="Y1306" s="899"/>
    </row>
    <row r="1307" ht="18.0" customHeight="1">
      <c r="A1307" s="899"/>
      <c r="B1307" s="900"/>
      <c r="C1307" s="899"/>
      <c r="D1307" s="899"/>
      <c r="E1307" s="899"/>
      <c r="F1307" s="901"/>
      <c r="G1307" s="901"/>
      <c r="H1307" s="901"/>
      <c r="I1307" s="901"/>
      <c r="J1307" s="901"/>
      <c r="K1307" s="901"/>
      <c r="L1307" s="899"/>
      <c r="M1307" s="899"/>
      <c r="N1307" s="899"/>
      <c r="O1307" s="899"/>
      <c r="P1307" s="899"/>
      <c r="Q1307" s="899"/>
      <c r="R1307" s="899"/>
      <c r="S1307" s="899"/>
      <c r="T1307" s="899"/>
      <c r="U1307" s="899"/>
      <c r="V1307" s="899"/>
      <c r="W1307" s="899"/>
      <c r="X1307" s="899"/>
      <c r="Y1307" s="899"/>
    </row>
    <row r="1308" ht="18.0" customHeight="1">
      <c r="A1308" s="899"/>
      <c r="B1308" s="900"/>
      <c r="C1308" s="899"/>
      <c r="D1308" s="899"/>
      <c r="E1308" s="899"/>
      <c r="F1308" s="901"/>
      <c r="G1308" s="901"/>
      <c r="H1308" s="901"/>
      <c r="I1308" s="901"/>
      <c r="J1308" s="901"/>
      <c r="K1308" s="901"/>
      <c r="L1308" s="899"/>
      <c r="M1308" s="899"/>
      <c r="N1308" s="899"/>
      <c r="O1308" s="899"/>
      <c r="P1308" s="899"/>
      <c r="Q1308" s="899"/>
      <c r="R1308" s="899"/>
      <c r="S1308" s="899"/>
      <c r="T1308" s="899"/>
      <c r="U1308" s="899"/>
      <c r="V1308" s="899"/>
      <c r="W1308" s="899"/>
      <c r="X1308" s="899"/>
      <c r="Y1308" s="899"/>
    </row>
    <row r="1309" ht="18.0" customHeight="1">
      <c r="A1309" s="899"/>
      <c r="B1309" s="900"/>
      <c r="C1309" s="899"/>
      <c r="D1309" s="899"/>
      <c r="E1309" s="899"/>
      <c r="F1309" s="901"/>
      <c r="G1309" s="901"/>
      <c r="H1309" s="901"/>
      <c r="I1309" s="901"/>
      <c r="J1309" s="901"/>
      <c r="K1309" s="901"/>
      <c r="L1309" s="899"/>
      <c r="M1309" s="899"/>
      <c r="N1309" s="899"/>
      <c r="O1309" s="899"/>
      <c r="P1309" s="899"/>
      <c r="Q1309" s="899"/>
      <c r="R1309" s="899"/>
      <c r="S1309" s="899"/>
      <c r="T1309" s="899"/>
      <c r="U1309" s="899"/>
      <c r="V1309" s="899"/>
      <c r="W1309" s="899"/>
      <c r="X1309" s="899"/>
      <c r="Y1309" s="899"/>
    </row>
    <row r="1310" ht="18.0" customHeight="1">
      <c r="A1310" s="899"/>
      <c r="B1310" s="900"/>
      <c r="C1310" s="899"/>
      <c r="D1310" s="899"/>
      <c r="E1310" s="899"/>
      <c r="F1310" s="901"/>
      <c r="G1310" s="901"/>
      <c r="H1310" s="901"/>
      <c r="I1310" s="901"/>
      <c r="J1310" s="901"/>
      <c r="K1310" s="901"/>
      <c r="L1310" s="899"/>
      <c r="M1310" s="899"/>
      <c r="N1310" s="899"/>
      <c r="O1310" s="899"/>
      <c r="P1310" s="899"/>
      <c r="Q1310" s="899"/>
      <c r="R1310" s="899"/>
      <c r="S1310" s="899"/>
      <c r="T1310" s="899"/>
      <c r="U1310" s="899"/>
      <c r="V1310" s="899"/>
      <c r="W1310" s="899"/>
      <c r="X1310" s="899"/>
      <c r="Y1310" s="899"/>
    </row>
    <row r="1311" ht="18.0" customHeight="1">
      <c r="A1311" s="899"/>
      <c r="B1311" s="900"/>
      <c r="C1311" s="899"/>
      <c r="D1311" s="899"/>
      <c r="E1311" s="899"/>
      <c r="F1311" s="901"/>
      <c r="G1311" s="901"/>
      <c r="H1311" s="901"/>
      <c r="I1311" s="901"/>
      <c r="J1311" s="901"/>
      <c r="K1311" s="901"/>
      <c r="L1311" s="899"/>
      <c r="M1311" s="899"/>
      <c r="N1311" s="899"/>
      <c r="O1311" s="899"/>
      <c r="P1311" s="899"/>
      <c r="Q1311" s="899"/>
      <c r="R1311" s="899"/>
      <c r="S1311" s="899"/>
      <c r="T1311" s="899"/>
      <c r="U1311" s="899"/>
      <c r="V1311" s="899"/>
      <c r="W1311" s="899"/>
      <c r="X1311" s="899"/>
      <c r="Y1311" s="899"/>
    </row>
    <row r="1312" ht="18.0" customHeight="1">
      <c r="A1312" s="899"/>
      <c r="B1312" s="900"/>
      <c r="C1312" s="899"/>
      <c r="D1312" s="899"/>
      <c r="E1312" s="899"/>
      <c r="F1312" s="901"/>
      <c r="G1312" s="901"/>
      <c r="H1312" s="901"/>
      <c r="I1312" s="901"/>
      <c r="J1312" s="901"/>
      <c r="K1312" s="901"/>
      <c r="L1312" s="899"/>
      <c r="M1312" s="899"/>
      <c r="N1312" s="899"/>
      <c r="O1312" s="899"/>
      <c r="P1312" s="899"/>
      <c r="Q1312" s="899"/>
      <c r="R1312" s="899"/>
      <c r="S1312" s="899"/>
      <c r="T1312" s="899"/>
      <c r="U1312" s="899"/>
      <c r="V1312" s="899"/>
      <c r="W1312" s="899"/>
      <c r="X1312" s="899"/>
      <c r="Y1312" s="899"/>
    </row>
    <row r="1313" ht="18.0" customHeight="1">
      <c r="A1313" s="899"/>
      <c r="B1313" s="900"/>
      <c r="C1313" s="899"/>
      <c r="D1313" s="899"/>
      <c r="E1313" s="899"/>
      <c r="F1313" s="901"/>
      <c r="G1313" s="901"/>
      <c r="H1313" s="901"/>
      <c r="I1313" s="901"/>
      <c r="J1313" s="901"/>
      <c r="K1313" s="901"/>
      <c r="L1313" s="899"/>
      <c r="M1313" s="899"/>
      <c r="N1313" s="899"/>
      <c r="O1313" s="899"/>
      <c r="P1313" s="899"/>
      <c r="Q1313" s="899"/>
      <c r="R1313" s="899"/>
      <c r="S1313" s="899"/>
      <c r="T1313" s="899"/>
      <c r="U1313" s="899"/>
      <c r="V1313" s="899"/>
      <c r="W1313" s="899"/>
      <c r="X1313" s="899"/>
      <c r="Y1313" s="899"/>
    </row>
    <row r="1314" ht="18.0" customHeight="1">
      <c r="A1314" s="899"/>
      <c r="B1314" s="900"/>
      <c r="C1314" s="899"/>
      <c r="D1314" s="899"/>
      <c r="E1314" s="899"/>
      <c r="F1314" s="901"/>
      <c r="G1314" s="901"/>
      <c r="H1314" s="901"/>
      <c r="I1314" s="901"/>
      <c r="J1314" s="901"/>
      <c r="K1314" s="901"/>
      <c r="L1314" s="899"/>
      <c r="M1314" s="899"/>
      <c r="N1314" s="899"/>
      <c r="O1314" s="899"/>
      <c r="P1314" s="899"/>
      <c r="Q1314" s="899"/>
      <c r="R1314" s="899"/>
      <c r="S1314" s="899"/>
      <c r="T1314" s="899"/>
      <c r="U1314" s="899"/>
      <c r="V1314" s="899"/>
      <c r="W1314" s="899"/>
      <c r="X1314" s="899"/>
      <c r="Y1314" s="899"/>
    </row>
    <row r="1315" ht="18.0" customHeight="1">
      <c r="A1315" s="899"/>
      <c r="B1315" s="900"/>
      <c r="C1315" s="899"/>
      <c r="D1315" s="899"/>
      <c r="E1315" s="899"/>
      <c r="F1315" s="901"/>
      <c r="G1315" s="901"/>
      <c r="H1315" s="901"/>
      <c r="I1315" s="901"/>
      <c r="J1315" s="901"/>
      <c r="K1315" s="901"/>
      <c r="L1315" s="899"/>
      <c r="M1315" s="899"/>
      <c r="N1315" s="899"/>
      <c r="O1315" s="899"/>
      <c r="P1315" s="899"/>
      <c r="Q1315" s="899"/>
      <c r="R1315" s="899"/>
      <c r="S1315" s="899"/>
      <c r="T1315" s="899"/>
      <c r="U1315" s="899"/>
      <c r="V1315" s="899"/>
      <c r="W1315" s="899"/>
      <c r="X1315" s="899"/>
      <c r="Y1315" s="899"/>
    </row>
    <row r="1316" ht="18.0" customHeight="1">
      <c r="A1316" s="899"/>
      <c r="B1316" s="900"/>
      <c r="C1316" s="899"/>
      <c r="D1316" s="899"/>
      <c r="E1316" s="899"/>
      <c r="F1316" s="901"/>
      <c r="G1316" s="901"/>
      <c r="H1316" s="901"/>
      <c r="I1316" s="901"/>
      <c r="J1316" s="901"/>
      <c r="K1316" s="901"/>
      <c r="L1316" s="899"/>
      <c r="M1316" s="899"/>
      <c r="N1316" s="899"/>
      <c r="O1316" s="899"/>
      <c r="P1316" s="899"/>
      <c r="Q1316" s="899"/>
      <c r="R1316" s="899"/>
      <c r="S1316" s="899"/>
      <c r="T1316" s="899"/>
      <c r="U1316" s="899"/>
      <c r="V1316" s="899"/>
      <c r="W1316" s="899"/>
      <c r="X1316" s="899"/>
      <c r="Y1316" s="899"/>
    </row>
    <row r="1317" ht="18.0" customHeight="1">
      <c r="A1317" s="899"/>
      <c r="B1317" s="900"/>
      <c r="C1317" s="899"/>
      <c r="D1317" s="899"/>
      <c r="E1317" s="899"/>
      <c r="F1317" s="901"/>
      <c r="G1317" s="901"/>
      <c r="H1317" s="901"/>
      <c r="I1317" s="901"/>
      <c r="J1317" s="901"/>
      <c r="K1317" s="901"/>
      <c r="L1317" s="899"/>
      <c r="M1317" s="899"/>
      <c r="N1317" s="899"/>
      <c r="O1317" s="899"/>
      <c r="P1317" s="899"/>
      <c r="Q1317" s="899"/>
      <c r="R1317" s="899"/>
      <c r="S1317" s="899"/>
      <c r="T1317" s="899"/>
      <c r="U1317" s="899"/>
      <c r="V1317" s="899"/>
      <c r="W1317" s="899"/>
      <c r="X1317" s="899"/>
      <c r="Y1317" s="899"/>
    </row>
    <row r="1318" ht="18.0" customHeight="1">
      <c r="A1318" s="899"/>
      <c r="B1318" s="900"/>
      <c r="C1318" s="899"/>
      <c r="D1318" s="899"/>
      <c r="E1318" s="899"/>
      <c r="F1318" s="901"/>
      <c r="G1318" s="901"/>
      <c r="H1318" s="901"/>
      <c r="I1318" s="901"/>
      <c r="J1318" s="901"/>
      <c r="K1318" s="901"/>
      <c r="L1318" s="899"/>
      <c r="M1318" s="899"/>
      <c r="N1318" s="899"/>
      <c r="O1318" s="899"/>
      <c r="P1318" s="899"/>
      <c r="Q1318" s="899"/>
      <c r="R1318" s="899"/>
      <c r="S1318" s="899"/>
      <c r="T1318" s="899"/>
      <c r="U1318" s="899"/>
      <c r="V1318" s="899"/>
      <c r="W1318" s="899"/>
      <c r="X1318" s="899"/>
      <c r="Y1318" s="899"/>
    </row>
    <row r="1319" ht="18.0" customHeight="1">
      <c r="A1319" s="899"/>
      <c r="B1319" s="900"/>
      <c r="C1319" s="899"/>
      <c r="D1319" s="899"/>
      <c r="E1319" s="899"/>
      <c r="F1319" s="901"/>
      <c r="G1319" s="901"/>
      <c r="H1319" s="901"/>
      <c r="I1319" s="901"/>
      <c r="J1319" s="901"/>
      <c r="K1319" s="901"/>
      <c r="L1319" s="899"/>
      <c r="M1319" s="899"/>
      <c r="N1319" s="899"/>
      <c r="O1319" s="899"/>
      <c r="P1319" s="899"/>
      <c r="Q1319" s="899"/>
      <c r="R1319" s="899"/>
      <c r="S1319" s="899"/>
      <c r="T1319" s="899"/>
      <c r="U1319" s="899"/>
      <c r="V1319" s="899"/>
      <c r="W1319" s="899"/>
      <c r="X1319" s="899"/>
      <c r="Y1319" s="899"/>
    </row>
    <row r="1320" ht="18.0" customHeight="1">
      <c r="A1320" s="899"/>
      <c r="B1320" s="900"/>
      <c r="C1320" s="899"/>
      <c r="D1320" s="899"/>
      <c r="E1320" s="899"/>
      <c r="F1320" s="901"/>
      <c r="G1320" s="901"/>
      <c r="H1320" s="901"/>
      <c r="I1320" s="901"/>
      <c r="J1320" s="901"/>
      <c r="K1320" s="901"/>
      <c r="L1320" s="899"/>
      <c r="M1320" s="899"/>
      <c r="N1320" s="899"/>
      <c r="O1320" s="899"/>
      <c r="P1320" s="899"/>
      <c r="Q1320" s="899"/>
      <c r="R1320" s="899"/>
      <c r="S1320" s="899"/>
      <c r="T1320" s="899"/>
      <c r="U1320" s="899"/>
      <c r="V1320" s="899"/>
      <c r="W1320" s="899"/>
      <c r="X1320" s="899"/>
      <c r="Y1320" s="899"/>
    </row>
    <row r="1321" ht="18.0" customHeight="1">
      <c r="A1321" s="899"/>
      <c r="B1321" s="900"/>
      <c r="C1321" s="899"/>
      <c r="D1321" s="899"/>
      <c r="E1321" s="899"/>
      <c r="F1321" s="901"/>
      <c r="G1321" s="901"/>
      <c r="H1321" s="901"/>
      <c r="I1321" s="901"/>
      <c r="J1321" s="901"/>
      <c r="K1321" s="901"/>
      <c r="L1321" s="899"/>
      <c r="M1321" s="899"/>
      <c r="N1321" s="899"/>
      <c r="O1321" s="899"/>
      <c r="P1321" s="899"/>
      <c r="Q1321" s="899"/>
      <c r="R1321" s="899"/>
      <c r="S1321" s="899"/>
      <c r="T1321" s="899"/>
      <c r="U1321" s="899"/>
      <c r="V1321" s="899"/>
      <c r="W1321" s="899"/>
      <c r="X1321" s="899"/>
      <c r="Y1321" s="899"/>
    </row>
    <row r="1322" ht="18.0" customHeight="1">
      <c r="A1322" s="899"/>
      <c r="B1322" s="900"/>
      <c r="C1322" s="899"/>
      <c r="D1322" s="899"/>
      <c r="E1322" s="899"/>
      <c r="F1322" s="901"/>
      <c r="G1322" s="901"/>
      <c r="H1322" s="901"/>
      <c r="I1322" s="901"/>
      <c r="J1322" s="901"/>
      <c r="K1322" s="901"/>
      <c r="L1322" s="899"/>
      <c r="M1322" s="899"/>
      <c r="N1322" s="899"/>
      <c r="O1322" s="899"/>
      <c r="P1322" s="899"/>
      <c r="Q1322" s="899"/>
      <c r="R1322" s="899"/>
      <c r="S1322" s="899"/>
      <c r="T1322" s="899"/>
      <c r="U1322" s="899"/>
      <c r="V1322" s="899"/>
      <c r="W1322" s="899"/>
      <c r="X1322" s="899"/>
      <c r="Y1322" s="899"/>
    </row>
    <row r="1323" ht="18.0" customHeight="1">
      <c r="A1323" s="899"/>
      <c r="B1323" s="900"/>
      <c r="C1323" s="899"/>
      <c r="D1323" s="899"/>
      <c r="E1323" s="899"/>
      <c r="F1323" s="901"/>
      <c r="G1323" s="901"/>
      <c r="H1323" s="901"/>
      <c r="I1323" s="901"/>
      <c r="J1323" s="901"/>
      <c r="K1323" s="901"/>
      <c r="L1323" s="899"/>
      <c r="M1323" s="899"/>
      <c r="N1323" s="899"/>
      <c r="O1323" s="899"/>
      <c r="P1323" s="899"/>
      <c r="Q1323" s="899"/>
      <c r="R1323" s="899"/>
      <c r="S1323" s="899"/>
      <c r="T1323" s="899"/>
      <c r="U1323" s="899"/>
      <c r="V1323" s="899"/>
      <c r="W1323" s="899"/>
      <c r="X1323" s="899"/>
      <c r="Y1323" s="899"/>
    </row>
    <row r="1324" ht="18.0" customHeight="1">
      <c r="A1324" s="899"/>
      <c r="B1324" s="900"/>
      <c r="C1324" s="899"/>
      <c r="D1324" s="899"/>
      <c r="E1324" s="899"/>
      <c r="F1324" s="901"/>
      <c r="G1324" s="901"/>
      <c r="H1324" s="901"/>
      <c r="I1324" s="901"/>
      <c r="J1324" s="901"/>
      <c r="K1324" s="901"/>
      <c r="L1324" s="899"/>
      <c r="M1324" s="899"/>
      <c r="N1324" s="899"/>
      <c r="O1324" s="899"/>
      <c r="P1324" s="899"/>
      <c r="Q1324" s="899"/>
      <c r="R1324" s="899"/>
      <c r="S1324" s="899"/>
      <c r="T1324" s="899"/>
      <c r="U1324" s="899"/>
      <c r="V1324" s="899"/>
      <c r="W1324" s="899"/>
      <c r="X1324" s="899"/>
      <c r="Y1324" s="899"/>
    </row>
    <row r="1325" ht="18.0" customHeight="1">
      <c r="A1325" s="899"/>
      <c r="B1325" s="900"/>
      <c r="C1325" s="899"/>
      <c r="D1325" s="899"/>
      <c r="E1325" s="899"/>
      <c r="F1325" s="901"/>
      <c r="G1325" s="901"/>
      <c r="H1325" s="901"/>
      <c r="I1325" s="901"/>
      <c r="J1325" s="901"/>
      <c r="K1325" s="901"/>
      <c r="L1325" s="899"/>
      <c r="M1325" s="899"/>
      <c r="N1325" s="899"/>
      <c r="O1325" s="899"/>
      <c r="P1325" s="899"/>
      <c r="Q1325" s="899"/>
      <c r="R1325" s="899"/>
      <c r="S1325" s="899"/>
      <c r="T1325" s="899"/>
      <c r="U1325" s="899"/>
      <c r="V1325" s="899"/>
      <c r="W1325" s="899"/>
      <c r="X1325" s="899"/>
      <c r="Y1325" s="899"/>
    </row>
    <row r="1326" ht="18.0" customHeight="1">
      <c r="A1326" s="899"/>
      <c r="B1326" s="900"/>
      <c r="C1326" s="899"/>
      <c r="D1326" s="899"/>
      <c r="E1326" s="899"/>
      <c r="F1326" s="901"/>
      <c r="G1326" s="901"/>
      <c r="H1326" s="901"/>
      <c r="I1326" s="901"/>
      <c r="J1326" s="901"/>
      <c r="K1326" s="901"/>
      <c r="L1326" s="899"/>
      <c r="M1326" s="899"/>
      <c r="N1326" s="899"/>
      <c r="O1326" s="899"/>
      <c r="P1326" s="899"/>
      <c r="Q1326" s="899"/>
      <c r="R1326" s="899"/>
      <c r="S1326" s="899"/>
      <c r="T1326" s="899"/>
      <c r="U1326" s="899"/>
      <c r="V1326" s="899"/>
      <c r="W1326" s="899"/>
      <c r="X1326" s="899"/>
      <c r="Y1326" s="899"/>
    </row>
    <row r="1327" ht="18.0" customHeight="1">
      <c r="A1327" s="899"/>
      <c r="B1327" s="900"/>
      <c r="C1327" s="899"/>
      <c r="D1327" s="899"/>
      <c r="E1327" s="899"/>
      <c r="F1327" s="901"/>
      <c r="G1327" s="901"/>
      <c r="H1327" s="901"/>
      <c r="I1327" s="901"/>
      <c r="J1327" s="901"/>
      <c r="K1327" s="901"/>
      <c r="L1327" s="899"/>
      <c r="M1327" s="899"/>
      <c r="N1327" s="899"/>
      <c r="O1327" s="899"/>
      <c r="P1327" s="899"/>
      <c r="Q1327" s="899"/>
      <c r="R1327" s="899"/>
      <c r="S1327" s="899"/>
      <c r="T1327" s="899"/>
      <c r="U1327" s="899"/>
      <c r="V1327" s="899"/>
      <c r="W1327" s="899"/>
      <c r="X1327" s="899"/>
      <c r="Y1327" s="899"/>
    </row>
    <row r="1328" ht="18.0" customHeight="1">
      <c r="A1328" s="899"/>
      <c r="B1328" s="900"/>
      <c r="C1328" s="899"/>
      <c r="D1328" s="899"/>
      <c r="E1328" s="899"/>
      <c r="F1328" s="901"/>
      <c r="G1328" s="901"/>
      <c r="H1328" s="901"/>
      <c r="I1328" s="901"/>
      <c r="J1328" s="901"/>
      <c r="K1328" s="901"/>
      <c r="L1328" s="899"/>
      <c r="M1328" s="899"/>
      <c r="N1328" s="899"/>
      <c r="O1328" s="899"/>
      <c r="P1328" s="899"/>
      <c r="Q1328" s="899"/>
      <c r="R1328" s="899"/>
      <c r="S1328" s="899"/>
      <c r="T1328" s="899"/>
      <c r="U1328" s="899"/>
      <c r="V1328" s="899"/>
      <c r="W1328" s="899"/>
      <c r="X1328" s="899"/>
      <c r="Y1328" s="899"/>
    </row>
    <row r="1329" ht="18.0" customHeight="1">
      <c r="A1329" s="899"/>
      <c r="B1329" s="900"/>
      <c r="C1329" s="899"/>
      <c r="D1329" s="899"/>
      <c r="E1329" s="899"/>
      <c r="F1329" s="901"/>
      <c r="G1329" s="901"/>
      <c r="H1329" s="901"/>
      <c r="I1329" s="901"/>
      <c r="J1329" s="901"/>
      <c r="K1329" s="901"/>
      <c r="L1329" s="899"/>
      <c r="M1329" s="899"/>
      <c r="N1329" s="899"/>
      <c r="O1329" s="899"/>
      <c r="P1329" s="899"/>
      <c r="Q1329" s="899"/>
      <c r="R1329" s="899"/>
      <c r="S1329" s="899"/>
      <c r="T1329" s="899"/>
      <c r="U1329" s="899"/>
      <c r="V1329" s="899"/>
      <c r="W1329" s="899"/>
      <c r="X1329" s="899"/>
      <c r="Y1329" s="899"/>
    </row>
    <row r="1330" ht="18.0" customHeight="1">
      <c r="A1330" s="899"/>
      <c r="B1330" s="900"/>
      <c r="C1330" s="899"/>
      <c r="D1330" s="899"/>
      <c r="E1330" s="899"/>
      <c r="F1330" s="901"/>
      <c r="G1330" s="901"/>
      <c r="H1330" s="901"/>
      <c r="I1330" s="901"/>
      <c r="J1330" s="901"/>
      <c r="K1330" s="901"/>
      <c r="L1330" s="899"/>
      <c r="M1330" s="899"/>
      <c r="N1330" s="899"/>
      <c r="O1330" s="899"/>
      <c r="P1330" s="899"/>
      <c r="Q1330" s="899"/>
      <c r="R1330" s="899"/>
      <c r="S1330" s="899"/>
      <c r="T1330" s="899"/>
      <c r="U1330" s="899"/>
      <c r="V1330" s="899"/>
      <c r="W1330" s="899"/>
      <c r="X1330" s="899"/>
      <c r="Y1330" s="899"/>
    </row>
    <row r="1331" ht="18.0" customHeight="1">
      <c r="A1331" s="899"/>
      <c r="B1331" s="900"/>
      <c r="C1331" s="899"/>
      <c r="D1331" s="899"/>
      <c r="E1331" s="899"/>
      <c r="F1331" s="901"/>
      <c r="G1331" s="901"/>
      <c r="H1331" s="901"/>
      <c r="I1331" s="901"/>
      <c r="J1331" s="901"/>
      <c r="K1331" s="901"/>
      <c r="L1331" s="899"/>
      <c r="M1331" s="899"/>
      <c r="N1331" s="899"/>
      <c r="O1331" s="899"/>
      <c r="P1331" s="899"/>
      <c r="Q1331" s="899"/>
      <c r="R1331" s="899"/>
      <c r="S1331" s="899"/>
      <c r="T1331" s="899"/>
      <c r="U1331" s="899"/>
      <c r="V1331" s="899"/>
      <c r="W1331" s="899"/>
      <c r="X1331" s="899"/>
      <c r="Y1331" s="899"/>
    </row>
    <row r="1332" ht="18.0" customHeight="1">
      <c r="A1332" s="899"/>
      <c r="B1332" s="900"/>
      <c r="C1332" s="899"/>
      <c r="D1332" s="899"/>
      <c r="E1332" s="899"/>
      <c r="F1332" s="901"/>
      <c r="G1332" s="901"/>
      <c r="H1332" s="901"/>
      <c r="I1332" s="901"/>
      <c r="J1332" s="901"/>
      <c r="K1332" s="901"/>
      <c r="L1332" s="899"/>
      <c r="M1332" s="899"/>
      <c r="N1332" s="899"/>
      <c r="O1332" s="899"/>
      <c r="P1332" s="899"/>
      <c r="Q1332" s="899"/>
      <c r="R1332" s="899"/>
      <c r="S1332" s="899"/>
      <c r="T1332" s="899"/>
      <c r="U1332" s="899"/>
      <c r="V1332" s="899"/>
      <c r="W1332" s="899"/>
      <c r="X1332" s="899"/>
      <c r="Y1332" s="899"/>
    </row>
    <row r="1333" ht="18.0" customHeight="1">
      <c r="A1333" s="899"/>
      <c r="B1333" s="900"/>
      <c r="C1333" s="899"/>
      <c r="D1333" s="899"/>
      <c r="E1333" s="899"/>
      <c r="F1333" s="901"/>
      <c r="G1333" s="901"/>
      <c r="H1333" s="901"/>
      <c r="I1333" s="901"/>
      <c r="J1333" s="901"/>
      <c r="K1333" s="901"/>
      <c r="L1333" s="899"/>
      <c r="M1333" s="899"/>
      <c r="N1333" s="899"/>
      <c r="O1333" s="899"/>
      <c r="P1333" s="899"/>
      <c r="Q1333" s="899"/>
      <c r="R1333" s="899"/>
      <c r="S1333" s="899"/>
      <c r="T1333" s="899"/>
      <c r="U1333" s="899"/>
      <c r="V1333" s="899"/>
      <c r="W1333" s="899"/>
      <c r="X1333" s="899"/>
      <c r="Y1333" s="899"/>
    </row>
    <row r="1334" ht="18.0" customHeight="1">
      <c r="A1334" s="899"/>
      <c r="B1334" s="900"/>
      <c r="C1334" s="899"/>
      <c r="D1334" s="899"/>
      <c r="E1334" s="899"/>
      <c r="F1334" s="901"/>
      <c r="G1334" s="901"/>
      <c r="H1334" s="901"/>
      <c r="I1334" s="901"/>
      <c r="J1334" s="901"/>
      <c r="K1334" s="901"/>
      <c r="L1334" s="899"/>
      <c r="M1334" s="899"/>
      <c r="N1334" s="899"/>
      <c r="O1334" s="899"/>
      <c r="P1334" s="899"/>
      <c r="Q1334" s="899"/>
      <c r="R1334" s="899"/>
      <c r="S1334" s="899"/>
      <c r="T1334" s="899"/>
      <c r="U1334" s="899"/>
      <c r="V1334" s="899"/>
      <c r="W1334" s="899"/>
      <c r="X1334" s="899"/>
      <c r="Y1334" s="899"/>
    </row>
    <row r="1335" ht="18.0" customHeight="1">
      <c r="A1335" s="899"/>
      <c r="B1335" s="900"/>
      <c r="C1335" s="899"/>
      <c r="D1335" s="899"/>
      <c r="E1335" s="899"/>
      <c r="F1335" s="901"/>
      <c r="G1335" s="901"/>
      <c r="H1335" s="901"/>
      <c r="I1335" s="901"/>
      <c r="J1335" s="901"/>
      <c r="K1335" s="901"/>
      <c r="L1335" s="899"/>
      <c r="M1335" s="899"/>
      <c r="N1335" s="899"/>
      <c r="O1335" s="899"/>
      <c r="P1335" s="899"/>
      <c r="Q1335" s="899"/>
      <c r="R1335" s="899"/>
      <c r="S1335" s="899"/>
      <c r="T1335" s="899"/>
      <c r="U1335" s="899"/>
      <c r="V1335" s="899"/>
      <c r="W1335" s="899"/>
      <c r="X1335" s="899"/>
      <c r="Y1335" s="899"/>
    </row>
    <row r="1336" ht="18.0" customHeight="1">
      <c r="A1336" s="899"/>
      <c r="B1336" s="900"/>
      <c r="C1336" s="899"/>
      <c r="D1336" s="899"/>
      <c r="E1336" s="899"/>
      <c r="F1336" s="901"/>
      <c r="G1336" s="901"/>
      <c r="H1336" s="901"/>
      <c r="I1336" s="901"/>
      <c r="J1336" s="901"/>
      <c r="K1336" s="901"/>
      <c r="L1336" s="899"/>
      <c r="M1336" s="899"/>
      <c r="N1336" s="899"/>
      <c r="O1336" s="899"/>
      <c r="P1336" s="899"/>
      <c r="Q1336" s="899"/>
      <c r="R1336" s="899"/>
      <c r="S1336" s="899"/>
      <c r="T1336" s="899"/>
      <c r="U1336" s="899"/>
      <c r="V1336" s="899"/>
      <c r="W1336" s="899"/>
      <c r="X1336" s="899"/>
      <c r="Y1336" s="899"/>
    </row>
    <row r="1337" ht="18.0" customHeight="1">
      <c r="A1337" s="899"/>
      <c r="B1337" s="900"/>
      <c r="C1337" s="899"/>
      <c r="D1337" s="899"/>
      <c r="E1337" s="899"/>
      <c r="F1337" s="901"/>
      <c r="G1337" s="901"/>
      <c r="H1337" s="901"/>
      <c r="I1337" s="901"/>
      <c r="J1337" s="901"/>
      <c r="K1337" s="901"/>
      <c r="L1337" s="899"/>
      <c r="M1337" s="899"/>
      <c r="N1337" s="899"/>
      <c r="O1337" s="899"/>
      <c r="P1337" s="899"/>
      <c r="Q1337" s="899"/>
      <c r="R1337" s="899"/>
      <c r="S1337" s="899"/>
      <c r="T1337" s="899"/>
      <c r="U1337" s="899"/>
      <c r="V1337" s="899"/>
      <c r="W1337" s="899"/>
      <c r="X1337" s="899"/>
      <c r="Y1337" s="899"/>
    </row>
    <row r="1338" ht="18.0" customHeight="1">
      <c r="A1338" s="899"/>
      <c r="B1338" s="900"/>
      <c r="C1338" s="899"/>
      <c r="D1338" s="899"/>
      <c r="E1338" s="899"/>
      <c r="F1338" s="901"/>
      <c r="G1338" s="901"/>
      <c r="H1338" s="901"/>
      <c r="I1338" s="901"/>
      <c r="J1338" s="901"/>
      <c r="K1338" s="901"/>
      <c r="L1338" s="899"/>
      <c r="M1338" s="899"/>
      <c r="N1338" s="899"/>
      <c r="O1338" s="899"/>
      <c r="P1338" s="899"/>
      <c r="Q1338" s="899"/>
      <c r="R1338" s="899"/>
      <c r="S1338" s="899"/>
      <c r="T1338" s="899"/>
      <c r="U1338" s="899"/>
      <c r="V1338" s="899"/>
      <c r="W1338" s="899"/>
      <c r="X1338" s="899"/>
      <c r="Y1338" s="899"/>
    </row>
    <row r="1339" ht="18.0" customHeight="1">
      <c r="A1339" s="899"/>
      <c r="B1339" s="900"/>
      <c r="C1339" s="899"/>
      <c r="D1339" s="899"/>
      <c r="E1339" s="899"/>
      <c r="F1339" s="901"/>
      <c r="G1339" s="901"/>
      <c r="H1339" s="901"/>
      <c r="I1339" s="901"/>
      <c r="J1339" s="901"/>
      <c r="K1339" s="901"/>
      <c r="L1339" s="899"/>
      <c r="M1339" s="899"/>
      <c r="N1339" s="899"/>
      <c r="O1339" s="899"/>
      <c r="P1339" s="899"/>
      <c r="Q1339" s="899"/>
      <c r="R1339" s="899"/>
      <c r="S1339" s="899"/>
      <c r="T1339" s="899"/>
      <c r="U1339" s="899"/>
      <c r="V1339" s="899"/>
      <c r="W1339" s="899"/>
      <c r="X1339" s="899"/>
      <c r="Y1339" s="899"/>
    </row>
    <row r="1340" ht="18.0" customHeight="1">
      <c r="A1340" s="899"/>
      <c r="B1340" s="900"/>
      <c r="C1340" s="899"/>
      <c r="D1340" s="899"/>
      <c r="E1340" s="899"/>
      <c r="F1340" s="901"/>
      <c r="G1340" s="901"/>
      <c r="H1340" s="901"/>
      <c r="I1340" s="901"/>
      <c r="J1340" s="901"/>
      <c r="K1340" s="901"/>
      <c r="L1340" s="899"/>
      <c r="M1340" s="899"/>
      <c r="N1340" s="899"/>
      <c r="O1340" s="899"/>
      <c r="P1340" s="899"/>
      <c r="Q1340" s="899"/>
      <c r="R1340" s="899"/>
      <c r="S1340" s="899"/>
      <c r="T1340" s="899"/>
      <c r="U1340" s="899"/>
      <c r="V1340" s="899"/>
      <c r="W1340" s="899"/>
      <c r="X1340" s="899"/>
      <c r="Y1340" s="899"/>
    </row>
    <row r="1341" ht="18.0" customHeight="1">
      <c r="A1341" s="899"/>
      <c r="B1341" s="900"/>
      <c r="C1341" s="899"/>
      <c r="D1341" s="899"/>
      <c r="E1341" s="899"/>
      <c r="F1341" s="901"/>
      <c r="G1341" s="901"/>
      <c r="H1341" s="901"/>
      <c r="I1341" s="901"/>
      <c r="J1341" s="901"/>
      <c r="K1341" s="901"/>
      <c r="L1341" s="899"/>
      <c r="M1341" s="899"/>
      <c r="N1341" s="899"/>
      <c r="O1341" s="899"/>
      <c r="P1341" s="899"/>
      <c r="Q1341" s="899"/>
      <c r="R1341" s="899"/>
      <c r="S1341" s="899"/>
      <c r="T1341" s="899"/>
      <c r="U1341" s="899"/>
      <c r="V1341" s="899"/>
      <c r="W1341" s="899"/>
      <c r="X1341" s="899"/>
      <c r="Y1341" s="899"/>
    </row>
    <row r="1342" ht="18.0" customHeight="1">
      <c r="A1342" s="899"/>
      <c r="B1342" s="900"/>
      <c r="C1342" s="899"/>
      <c r="D1342" s="899"/>
      <c r="E1342" s="899"/>
      <c r="F1342" s="901"/>
      <c r="G1342" s="901"/>
      <c r="H1342" s="901"/>
      <c r="I1342" s="901"/>
      <c r="J1342" s="901"/>
      <c r="K1342" s="901"/>
      <c r="L1342" s="899"/>
      <c r="M1342" s="899"/>
      <c r="N1342" s="899"/>
      <c r="O1342" s="899"/>
      <c r="P1342" s="899"/>
      <c r="Q1342" s="899"/>
      <c r="R1342" s="899"/>
      <c r="S1342" s="899"/>
      <c r="T1342" s="899"/>
      <c r="U1342" s="899"/>
      <c r="V1342" s="899"/>
      <c r="W1342" s="899"/>
      <c r="X1342" s="899"/>
      <c r="Y1342" s="899"/>
    </row>
    <row r="1343" ht="18.0" customHeight="1">
      <c r="A1343" s="899"/>
      <c r="B1343" s="900"/>
      <c r="C1343" s="899"/>
      <c r="D1343" s="899"/>
      <c r="E1343" s="899"/>
      <c r="F1343" s="901"/>
      <c r="G1343" s="901"/>
      <c r="H1343" s="901"/>
      <c r="I1343" s="901"/>
      <c r="J1343" s="901"/>
      <c r="K1343" s="901"/>
      <c r="L1343" s="899"/>
      <c r="M1343" s="899"/>
      <c r="N1343" s="899"/>
      <c r="O1343" s="899"/>
      <c r="P1343" s="899"/>
      <c r="Q1343" s="899"/>
      <c r="R1343" s="899"/>
      <c r="S1343" s="899"/>
      <c r="T1343" s="899"/>
      <c r="U1343" s="899"/>
      <c r="V1343" s="899"/>
      <c r="W1343" s="899"/>
      <c r="X1343" s="899"/>
      <c r="Y1343" s="899"/>
    </row>
    <row r="1344" ht="18.0" customHeight="1">
      <c r="A1344" s="899"/>
      <c r="B1344" s="900"/>
      <c r="C1344" s="899"/>
      <c r="D1344" s="899"/>
      <c r="E1344" s="899"/>
      <c r="F1344" s="901"/>
      <c r="G1344" s="901"/>
      <c r="H1344" s="901"/>
      <c r="I1344" s="901"/>
      <c r="J1344" s="901"/>
      <c r="K1344" s="901"/>
      <c r="L1344" s="899"/>
      <c r="M1344" s="899"/>
      <c r="N1344" s="899"/>
      <c r="O1344" s="899"/>
      <c r="P1344" s="899"/>
      <c r="Q1344" s="899"/>
      <c r="R1344" s="899"/>
      <c r="S1344" s="899"/>
      <c r="T1344" s="899"/>
      <c r="U1344" s="899"/>
      <c r="V1344" s="899"/>
      <c r="W1344" s="899"/>
      <c r="X1344" s="899"/>
      <c r="Y1344" s="899"/>
    </row>
    <row r="1345" ht="18.0" customHeight="1">
      <c r="A1345" s="899"/>
      <c r="B1345" s="900"/>
      <c r="C1345" s="899"/>
      <c r="D1345" s="899"/>
      <c r="E1345" s="899"/>
      <c r="F1345" s="901"/>
      <c r="G1345" s="901"/>
      <c r="H1345" s="901"/>
      <c r="I1345" s="901"/>
      <c r="J1345" s="901"/>
      <c r="K1345" s="901"/>
      <c r="L1345" s="899"/>
      <c r="M1345" s="899"/>
      <c r="N1345" s="899"/>
      <c r="O1345" s="899"/>
      <c r="P1345" s="899"/>
      <c r="Q1345" s="899"/>
      <c r="R1345" s="899"/>
      <c r="S1345" s="899"/>
      <c r="T1345" s="899"/>
      <c r="U1345" s="899"/>
      <c r="V1345" s="899"/>
      <c r="W1345" s="899"/>
      <c r="X1345" s="899"/>
      <c r="Y1345" s="899"/>
    </row>
    <row r="1346" ht="18.0" customHeight="1">
      <c r="A1346" s="899"/>
      <c r="B1346" s="900"/>
      <c r="C1346" s="899"/>
      <c r="D1346" s="899"/>
      <c r="E1346" s="899"/>
      <c r="F1346" s="901"/>
      <c r="G1346" s="901"/>
      <c r="H1346" s="901"/>
      <c r="I1346" s="901"/>
      <c r="J1346" s="901"/>
      <c r="K1346" s="901"/>
      <c r="L1346" s="899"/>
      <c r="M1346" s="899"/>
      <c r="N1346" s="899"/>
      <c r="O1346" s="899"/>
      <c r="P1346" s="899"/>
      <c r="Q1346" s="899"/>
      <c r="R1346" s="899"/>
      <c r="S1346" s="899"/>
      <c r="T1346" s="899"/>
      <c r="U1346" s="899"/>
      <c r="V1346" s="899"/>
      <c r="W1346" s="899"/>
      <c r="X1346" s="899"/>
      <c r="Y1346" s="899"/>
    </row>
    <row r="1347" ht="18.0" customHeight="1">
      <c r="A1347" s="899"/>
      <c r="B1347" s="900"/>
      <c r="C1347" s="899"/>
      <c r="D1347" s="899"/>
      <c r="E1347" s="899"/>
      <c r="F1347" s="901"/>
      <c r="G1347" s="901"/>
      <c r="H1347" s="901"/>
      <c r="I1347" s="901"/>
      <c r="J1347" s="901"/>
      <c r="K1347" s="901"/>
      <c r="L1347" s="899"/>
      <c r="M1347" s="899"/>
      <c r="N1347" s="899"/>
      <c r="O1347" s="899"/>
      <c r="P1347" s="899"/>
      <c r="Q1347" s="899"/>
      <c r="R1347" s="899"/>
      <c r="S1347" s="899"/>
      <c r="T1347" s="899"/>
      <c r="U1347" s="899"/>
      <c r="V1347" s="899"/>
      <c r="W1347" s="899"/>
      <c r="X1347" s="899"/>
      <c r="Y1347" s="899"/>
    </row>
    <row r="1348" ht="18.0" customHeight="1">
      <c r="A1348" s="899"/>
      <c r="B1348" s="900"/>
      <c r="C1348" s="899"/>
      <c r="D1348" s="899"/>
      <c r="E1348" s="899"/>
      <c r="F1348" s="901"/>
      <c r="G1348" s="901"/>
      <c r="H1348" s="901"/>
      <c r="I1348" s="901"/>
      <c r="J1348" s="901"/>
      <c r="K1348" s="901"/>
      <c r="L1348" s="899"/>
      <c r="M1348" s="899"/>
      <c r="N1348" s="899"/>
      <c r="O1348" s="899"/>
      <c r="P1348" s="899"/>
      <c r="Q1348" s="899"/>
      <c r="R1348" s="899"/>
      <c r="S1348" s="899"/>
      <c r="T1348" s="899"/>
      <c r="U1348" s="899"/>
      <c r="V1348" s="899"/>
      <c r="W1348" s="899"/>
      <c r="X1348" s="899"/>
      <c r="Y1348" s="899"/>
    </row>
    <row r="1349" ht="18.0" customHeight="1">
      <c r="A1349" s="899"/>
      <c r="B1349" s="900"/>
      <c r="C1349" s="899"/>
      <c r="D1349" s="899"/>
      <c r="E1349" s="899"/>
      <c r="F1349" s="901"/>
      <c r="G1349" s="901"/>
      <c r="H1349" s="901"/>
      <c r="I1349" s="901"/>
      <c r="J1349" s="901"/>
      <c r="K1349" s="901"/>
      <c r="L1349" s="899"/>
      <c r="M1349" s="899"/>
      <c r="N1349" s="899"/>
      <c r="O1349" s="899"/>
      <c r="P1349" s="899"/>
      <c r="Q1349" s="899"/>
      <c r="R1349" s="899"/>
      <c r="S1349" s="899"/>
      <c r="T1349" s="899"/>
      <c r="U1349" s="899"/>
      <c r="V1349" s="899"/>
      <c r="W1349" s="899"/>
      <c r="X1349" s="899"/>
      <c r="Y1349" s="899"/>
    </row>
    <row r="1350" ht="18.0" customHeight="1">
      <c r="A1350" s="899"/>
      <c r="B1350" s="900"/>
      <c r="C1350" s="899"/>
      <c r="D1350" s="899"/>
      <c r="E1350" s="899"/>
      <c r="F1350" s="901"/>
      <c r="G1350" s="901"/>
      <c r="H1350" s="901"/>
      <c r="I1350" s="901"/>
      <c r="J1350" s="901"/>
      <c r="K1350" s="901"/>
      <c r="L1350" s="899"/>
      <c r="M1350" s="899"/>
      <c r="N1350" s="899"/>
      <c r="O1350" s="899"/>
      <c r="P1350" s="899"/>
      <c r="Q1350" s="899"/>
      <c r="R1350" s="899"/>
      <c r="S1350" s="899"/>
      <c r="T1350" s="899"/>
      <c r="U1350" s="899"/>
      <c r="V1350" s="899"/>
      <c r="W1350" s="899"/>
      <c r="X1350" s="899"/>
      <c r="Y1350" s="899"/>
    </row>
    <row r="1351" ht="18.0" customHeight="1">
      <c r="A1351" s="899"/>
      <c r="B1351" s="900"/>
      <c r="C1351" s="899"/>
      <c r="D1351" s="899"/>
      <c r="E1351" s="899"/>
      <c r="F1351" s="901"/>
      <c r="G1351" s="901"/>
      <c r="H1351" s="901"/>
      <c r="I1351" s="901"/>
      <c r="J1351" s="901"/>
      <c r="K1351" s="901"/>
      <c r="L1351" s="899"/>
      <c r="M1351" s="899"/>
      <c r="N1351" s="899"/>
      <c r="O1351" s="899"/>
      <c r="P1351" s="899"/>
      <c r="Q1351" s="899"/>
      <c r="R1351" s="899"/>
      <c r="S1351" s="899"/>
      <c r="T1351" s="899"/>
      <c r="U1351" s="899"/>
      <c r="V1351" s="899"/>
      <c r="W1351" s="899"/>
      <c r="X1351" s="899"/>
      <c r="Y1351" s="899"/>
    </row>
    <row r="1352" ht="18.0" customHeight="1">
      <c r="A1352" s="899"/>
      <c r="B1352" s="900"/>
      <c r="C1352" s="899"/>
      <c r="D1352" s="899"/>
      <c r="E1352" s="899"/>
      <c r="F1352" s="901"/>
      <c r="G1352" s="901"/>
      <c r="H1352" s="901"/>
      <c r="I1352" s="901"/>
      <c r="J1352" s="901"/>
      <c r="K1352" s="901"/>
      <c r="L1352" s="899"/>
      <c r="M1352" s="899"/>
      <c r="N1352" s="899"/>
      <c r="O1352" s="899"/>
      <c r="P1352" s="899"/>
      <c r="Q1352" s="899"/>
      <c r="R1352" s="899"/>
      <c r="S1352" s="899"/>
      <c r="T1352" s="899"/>
      <c r="U1352" s="899"/>
      <c r="V1352" s="899"/>
      <c r="W1352" s="899"/>
      <c r="X1352" s="899"/>
      <c r="Y1352" s="899"/>
    </row>
    <row r="1353" ht="18.0" customHeight="1">
      <c r="A1353" s="899"/>
      <c r="B1353" s="900"/>
      <c r="C1353" s="899"/>
      <c r="D1353" s="899"/>
      <c r="E1353" s="899"/>
      <c r="F1353" s="901"/>
      <c r="G1353" s="901"/>
      <c r="H1353" s="901"/>
      <c r="I1353" s="901"/>
      <c r="J1353" s="901"/>
      <c r="K1353" s="901"/>
      <c r="L1353" s="899"/>
      <c r="M1353" s="899"/>
      <c r="N1353" s="899"/>
      <c r="O1353" s="899"/>
      <c r="P1353" s="899"/>
      <c r="Q1353" s="899"/>
      <c r="R1353" s="899"/>
      <c r="S1353" s="899"/>
      <c r="T1353" s="899"/>
      <c r="U1353" s="899"/>
      <c r="V1353" s="899"/>
      <c r="W1353" s="899"/>
      <c r="X1353" s="899"/>
      <c r="Y1353" s="899"/>
    </row>
    <row r="1354" ht="18.0" customHeight="1">
      <c r="A1354" s="899"/>
      <c r="B1354" s="900"/>
      <c r="C1354" s="899"/>
      <c r="D1354" s="899"/>
      <c r="E1354" s="899"/>
      <c r="F1354" s="901"/>
      <c r="G1354" s="901"/>
      <c r="H1354" s="901"/>
      <c r="I1354" s="901"/>
      <c r="J1354" s="901"/>
      <c r="K1354" s="901"/>
      <c r="L1354" s="899"/>
      <c r="M1354" s="899"/>
      <c r="N1354" s="899"/>
      <c r="O1354" s="899"/>
      <c r="P1354" s="899"/>
      <c r="Q1354" s="899"/>
      <c r="R1354" s="899"/>
      <c r="S1354" s="899"/>
      <c r="T1354" s="899"/>
      <c r="U1354" s="899"/>
      <c r="V1354" s="899"/>
      <c r="W1354" s="899"/>
      <c r="X1354" s="899"/>
      <c r="Y1354" s="899"/>
    </row>
    <row r="1355" ht="18.0" customHeight="1">
      <c r="A1355" s="899"/>
      <c r="B1355" s="900"/>
      <c r="C1355" s="899"/>
      <c r="D1355" s="899"/>
      <c r="E1355" s="899"/>
      <c r="F1355" s="901"/>
      <c r="G1355" s="901"/>
      <c r="H1355" s="901"/>
      <c r="I1355" s="901"/>
      <c r="J1355" s="901"/>
      <c r="K1355" s="901"/>
      <c r="L1355" s="899"/>
      <c r="M1355" s="899"/>
      <c r="N1355" s="899"/>
      <c r="O1355" s="899"/>
      <c r="P1355" s="899"/>
      <c r="Q1355" s="899"/>
      <c r="R1355" s="899"/>
      <c r="S1355" s="899"/>
      <c r="T1355" s="899"/>
      <c r="U1355" s="899"/>
      <c r="V1355" s="899"/>
      <c r="W1355" s="899"/>
      <c r="X1355" s="899"/>
      <c r="Y1355" s="899"/>
    </row>
    <row r="1356" ht="18.0" customHeight="1">
      <c r="A1356" s="899"/>
      <c r="B1356" s="900"/>
      <c r="C1356" s="899"/>
      <c r="D1356" s="899"/>
      <c r="E1356" s="899"/>
      <c r="F1356" s="901"/>
      <c r="G1356" s="901"/>
      <c r="H1356" s="901"/>
      <c r="I1356" s="901"/>
      <c r="J1356" s="901"/>
      <c r="K1356" s="901"/>
      <c r="L1356" s="899"/>
      <c r="M1356" s="899"/>
      <c r="N1356" s="899"/>
      <c r="O1356" s="899"/>
      <c r="P1356" s="899"/>
      <c r="Q1356" s="899"/>
      <c r="R1356" s="899"/>
      <c r="S1356" s="899"/>
      <c r="T1356" s="899"/>
      <c r="U1356" s="899"/>
      <c r="V1356" s="899"/>
      <c r="W1356" s="899"/>
      <c r="X1356" s="899"/>
      <c r="Y1356" s="899"/>
    </row>
    <row r="1357" ht="18.0" customHeight="1">
      <c r="A1357" s="899"/>
      <c r="B1357" s="900"/>
      <c r="C1357" s="899"/>
      <c r="D1357" s="899"/>
      <c r="E1357" s="899"/>
      <c r="F1357" s="901"/>
      <c r="G1357" s="901"/>
      <c r="H1357" s="901"/>
      <c r="I1357" s="901"/>
      <c r="J1357" s="901"/>
      <c r="K1357" s="901"/>
      <c r="L1357" s="899"/>
      <c r="M1357" s="899"/>
      <c r="N1357" s="899"/>
      <c r="O1357" s="899"/>
      <c r="P1357" s="899"/>
      <c r="Q1357" s="899"/>
      <c r="R1357" s="899"/>
      <c r="S1357" s="899"/>
      <c r="T1357" s="899"/>
      <c r="U1357" s="899"/>
      <c r="V1357" s="899"/>
      <c r="W1357" s="899"/>
      <c r="X1357" s="899"/>
      <c r="Y1357" s="899"/>
    </row>
    <row r="1358" ht="18.0" customHeight="1">
      <c r="A1358" s="899"/>
      <c r="B1358" s="900"/>
      <c r="C1358" s="899"/>
      <c r="D1358" s="899"/>
      <c r="E1358" s="899"/>
      <c r="F1358" s="901"/>
      <c r="G1358" s="901"/>
      <c r="H1358" s="901"/>
      <c r="I1358" s="901"/>
      <c r="J1358" s="901"/>
      <c r="K1358" s="901"/>
      <c r="L1358" s="899"/>
      <c r="M1358" s="899"/>
      <c r="N1358" s="899"/>
      <c r="O1358" s="899"/>
      <c r="P1358" s="899"/>
      <c r="Q1358" s="899"/>
      <c r="R1358" s="899"/>
      <c r="S1358" s="899"/>
      <c r="T1358" s="899"/>
      <c r="U1358" s="899"/>
      <c r="V1358" s="899"/>
      <c r="W1358" s="899"/>
      <c r="X1358" s="899"/>
      <c r="Y1358" s="899"/>
    </row>
    <row r="1359" ht="18.0" customHeight="1">
      <c r="A1359" s="899"/>
      <c r="B1359" s="900"/>
      <c r="C1359" s="899"/>
      <c r="D1359" s="899"/>
      <c r="E1359" s="899"/>
      <c r="F1359" s="901"/>
      <c r="G1359" s="901"/>
      <c r="H1359" s="901"/>
      <c r="I1359" s="901"/>
      <c r="J1359" s="901"/>
      <c r="K1359" s="901"/>
      <c r="L1359" s="899"/>
      <c r="M1359" s="899"/>
      <c r="N1359" s="899"/>
      <c r="O1359" s="899"/>
      <c r="P1359" s="899"/>
      <c r="Q1359" s="899"/>
      <c r="R1359" s="899"/>
      <c r="S1359" s="899"/>
      <c r="T1359" s="899"/>
      <c r="U1359" s="899"/>
      <c r="V1359" s="899"/>
      <c r="W1359" s="899"/>
      <c r="X1359" s="899"/>
      <c r="Y1359" s="899"/>
    </row>
    <row r="1360" ht="18.0" customHeight="1">
      <c r="A1360" s="899"/>
      <c r="B1360" s="900"/>
      <c r="C1360" s="899"/>
      <c r="D1360" s="899"/>
      <c r="E1360" s="899"/>
      <c r="F1360" s="901"/>
      <c r="G1360" s="901"/>
      <c r="H1360" s="901"/>
      <c r="I1360" s="901"/>
      <c r="J1360" s="901"/>
      <c r="K1360" s="901"/>
      <c r="L1360" s="899"/>
      <c r="M1360" s="899"/>
      <c r="N1360" s="899"/>
      <c r="O1360" s="899"/>
      <c r="P1360" s="899"/>
      <c r="Q1360" s="899"/>
      <c r="R1360" s="899"/>
      <c r="S1360" s="899"/>
      <c r="T1360" s="899"/>
      <c r="U1360" s="899"/>
      <c r="V1360" s="899"/>
      <c r="W1360" s="899"/>
      <c r="X1360" s="899"/>
      <c r="Y1360" s="899"/>
    </row>
    <row r="1361" ht="18.0" customHeight="1">
      <c r="A1361" s="899"/>
      <c r="B1361" s="900"/>
      <c r="C1361" s="899"/>
      <c r="D1361" s="899"/>
      <c r="E1361" s="899"/>
      <c r="F1361" s="901"/>
      <c r="G1361" s="901"/>
      <c r="H1361" s="901"/>
      <c r="I1361" s="901"/>
      <c r="J1361" s="901"/>
      <c r="K1361" s="901"/>
      <c r="L1361" s="899"/>
      <c r="M1361" s="899"/>
      <c r="N1361" s="899"/>
      <c r="O1361" s="899"/>
      <c r="P1361" s="899"/>
      <c r="Q1361" s="899"/>
      <c r="R1361" s="899"/>
      <c r="S1361" s="899"/>
      <c r="T1361" s="899"/>
      <c r="U1361" s="899"/>
      <c r="V1361" s="899"/>
      <c r="W1361" s="899"/>
      <c r="X1361" s="899"/>
      <c r="Y1361" s="899"/>
    </row>
    <row r="1362" ht="18.0" customHeight="1">
      <c r="A1362" s="899"/>
      <c r="B1362" s="900"/>
      <c r="C1362" s="899"/>
      <c r="D1362" s="899"/>
      <c r="E1362" s="899"/>
      <c r="F1362" s="901"/>
      <c r="G1362" s="901"/>
      <c r="H1362" s="901"/>
      <c r="I1362" s="901"/>
      <c r="J1362" s="901"/>
      <c r="K1362" s="901"/>
      <c r="L1362" s="899"/>
      <c r="M1362" s="899"/>
      <c r="N1362" s="899"/>
      <c r="O1362" s="899"/>
      <c r="P1362" s="899"/>
      <c r="Q1362" s="899"/>
      <c r="R1362" s="899"/>
      <c r="S1362" s="899"/>
      <c r="T1362" s="899"/>
      <c r="U1362" s="899"/>
      <c r="V1362" s="899"/>
      <c r="W1362" s="899"/>
      <c r="X1362" s="899"/>
      <c r="Y1362" s="899"/>
    </row>
    <row r="1363" ht="18.0" customHeight="1">
      <c r="A1363" s="899"/>
      <c r="B1363" s="900"/>
      <c r="C1363" s="899"/>
      <c r="D1363" s="899"/>
      <c r="E1363" s="899"/>
      <c r="F1363" s="901"/>
      <c r="G1363" s="901"/>
      <c r="H1363" s="901"/>
      <c r="I1363" s="901"/>
      <c r="J1363" s="901"/>
      <c r="K1363" s="901"/>
      <c r="L1363" s="899"/>
      <c r="M1363" s="899"/>
      <c r="N1363" s="899"/>
      <c r="O1363" s="899"/>
      <c r="P1363" s="899"/>
      <c r="Q1363" s="899"/>
      <c r="R1363" s="899"/>
      <c r="S1363" s="899"/>
      <c r="T1363" s="899"/>
      <c r="U1363" s="899"/>
      <c r="V1363" s="899"/>
      <c r="W1363" s="899"/>
      <c r="X1363" s="899"/>
      <c r="Y1363" s="899"/>
    </row>
    <row r="1364" ht="18.0" customHeight="1">
      <c r="A1364" s="899"/>
      <c r="B1364" s="900"/>
      <c r="C1364" s="899"/>
      <c r="D1364" s="899"/>
      <c r="E1364" s="899"/>
      <c r="F1364" s="901"/>
      <c r="G1364" s="901"/>
      <c r="H1364" s="901"/>
      <c r="I1364" s="901"/>
      <c r="J1364" s="901"/>
      <c r="K1364" s="901"/>
      <c r="L1364" s="899"/>
      <c r="M1364" s="899"/>
      <c r="N1364" s="899"/>
      <c r="O1364" s="899"/>
      <c r="P1364" s="899"/>
      <c r="Q1364" s="899"/>
      <c r="R1364" s="899"/>
      <c r="S1364" s="899"/>
      <c r="T1364" s="899"/>
      <c r="U1364" s="899"/>
      <c r="V1364" s="899"/>
      <c r="W1364" s="899"/>
      <c r="X1364" s="899"/>
      <c r="Y1364" s="899"/>
    </row>
    <row r="1365" ht="18.0" customHeight="1">
      <c r="A1365" s="899"/>
      <c r="B1365" s="900"/>
      <c r="C1365" s="899"/>
      <c r="D1365" s="899"/>
      <c r="E1365" s="899"/>
      <c r="F1365" s="901"/>
      <c r="G1365" s="901"/>
      <c r="H1365" s="901"/>
      <c r="I1365" s="901"/>
      <c r="J1365" s="901"/>
      <c r="K1365" s="901"/>
      <c r="L1365" s="899"/>
      <c r="M1365" s="899"/>
      <c r="N1365" s="899"/>
      <c r="O1365" s="899"/>
      <c r="P1365" s="899"/>
      <c r="Q1365" s="899"/>
      <c r="R1365" s="899"/>
      <c r="S1365" s="899"/>
      <c r="T1365" s="899"/>
      <c r="U1365" s="899"/>
      <c r="V1365" s="899"/>
      <c r="W1365" s="899"/>
      <c r="X1365" s="899"/>
      <c r="Y1365" s="899"/>
    </row>
    <row r="1366" ht="18.0" customHeight="1">
      <c r="A1366" s="899"/>
      <c r="B1366" s="900"/>
      <c r="C1366" s="899"/>
      <c r="D1366" s="899"/>
      <c r="E1366" s="899"/>
      <c r="F1366" s="901"/>
      <c r="G1366" s="901"/>
      <c r="H1366" s="901"/>
      <c r="I1366" s="901"/>
      <c r="J1366" s="901"/>
      <c r="K1366" s="901"/>
      <c r="L1366" s="899"/>
      <c r="M1366" s="899"/>
      <c r="N1366" s="899"/>
      <c r="O1366" s="899"/>
      <c r="P1366" s="899"/>
      <c r="Q1366" s="899"/>
      <c r="R1366" s="899"/>
      <c r="S1366" s="899"/>
      <c r="T1366" s="899"/>
      <c r="U1366" s="899"/>
      <c r="V1366" s="899"/>
      <c r="W1366" s="899"/>
      <c r="X1366" s="899"/>
      <c r="Y1366" s="899"/>
    </row>
    <row r="1367" ht="18.0" customHeight="1">
      <c r="A1367" s="899"/>
      <c r="B1367" s="900"/>
      <c r="C1367" s="899"/>
      <c r="D1367" s="899"/>
      <c r="E1367" s="899"/>
      <c r="F1367" s="901"/>
      <c r="G1367" s="901"/>
      <c r="H1367" s="901"/>
      <c r="I1367" s="901"/>
      <c r="J1367" s="901"/>
      <c r="K1367" s="901"/>
      <c r="L1367" s="899"/>
      <c r="M1367" s="899"/>
      <c r="N1367" s="899"/>
      <c r="O1367" s="899"/>
      <c r="P1367" s="899"/>
      <c r="Q1367" s="899"/>
      <c r="R1367" s="899"/>
      <c r="S1367" s="899"/>
      <c r="T1367" s="899"/>
      <c r="U1367" s="899"/>
      <c r="V1367" s="899"/>
      <c r="W1367" s="899"/>
      <c r="X1367" s="899"/>
      <c r="Y1367" s="899"/>
    </row>
    <row r="1368" ht="18.0" customHeight="1">
      <c r="A1368" s="899"/>
      <c r="B1368" s="900"/>
      <c r="C1368" s="899"/>
      <c r="D1368" s="899"/>
      <c r="E1368" s="899"/>
      <c r="F1368" s="901"/>
      <c r="G1368" s="901"/>
      <c r="H1368" s="901"/>
      <c r="I1368" s="901"/>
      <c r="J1368" s="901"/>
      <c r="K1368" s="901"/>
      <c r="L1368" s="899"/>
      <c r="M1368" s="899"/>
      <c r="N1368" s="899"/>
      <c r="O1368" s="899"/>
      <c r="P1368" s="899"/>
      <c r="Q1368" s="899"/>
      <c r="R1368" s="899"/>
      <c r="S1368" s="899"/>
      <c r="T1368" s="899"/>
      <c r="U1368" s="899"/>
      <c r="V1368" s="899"/>
      <c r="W1368" s="899"/>
      <c r="X1368" s="899"/>
      <c r="Y1368" s="899"/>
    </row>
    <row r="1369" ht="18.0" customHeight="1">
      <c r="A1369" s="899"/>
      <c r="B1369" s="900"/>
      <c r="C1369" s="899"/>
      <c r="D1369" s="899"/>
      <c r="E1369" s="899"/>
      <c r="F1369" s="901"/>
      <c r="G1369" s="901"/>
      <c r="H1369" s="901"/>
      <c r="I1369" s="901"/>
      <c r="J1369" s="901"/>
      <c r="K1369" s="901"/>
      <c r="L1369" s="899"/>
      <c r="M1369" s="899"/>
      <c r="N1369" s="899"/>
      <c r="O1369" s="899"/>
      <c r="P1369" s="899"/>
      <c r="Q1369" s="899"/>
      <c r="R1369" s="899"/>
      <c r="S1369" s="899"/>
      <c r="T1369" s="899"/>
      <c r="U1369" s="899"/>
      <c r="V1369" s="899"/>
      <c r="W1369" s="899"/>
      <c r="X1369" s="899"/>
      <c r="Y1369" s="899"/>
    </row>
    <row r="1370" ht="18.0" customHeight="1">
      <c r="A1370" s="899"/>
      <c r="B1370" s="900"/>
      <c r="C1370" s="899"/>
      <c r="D1370" s="899"/>
      <c r="E1370" s="899"/>
      <c r="F1370" s="901"/>
      <c r="G1370" s="901"/>
      <c r="H1370" s="901"/>
      <c r="I1370" s="901"/>
      <c r="J1370" s="901"/>
      <c r="K1370" s="901"/>
      <c r="L1370" s="899"/>
      <c r="M1370" s="899"/>
      <c r="N1370" s="899"/>
      <c r="O1370" s="899"/>
      <c r="P1370" s="899"/>
      <c r="Q1370" s="899"/>
      <c r="R1370" s="899"/>
      <c r="S1370" s="899"/>
      <c r="T1370" s="899"/>
      <c r="U1370" s="899"/>
      <c r="V1370" s="899"/>
      <c r="W1370" s="899"/>
      <c r="X1370" s="899"/>
      <c r="Y1370" s="899"/>
    </row>
    <row r="1371" ht="18.0" customHeight="1">
      <c r="A1371" s="899"/>
      <c r="B1371" s="900"/>
      <c r="C1371" s="899"/>
      <c r="D1371" s="899"/>
      <c r="E1371" s="899"/>
      <c r="F1371" s="901"/>
      <c r="G1371" s="901"/>
      <c r="H1371" s="901"/>
      <c r="I1371" s="901"/>
      <c r="J1371" s="901"/>
      <c r="K1371" s="901"/>
      <c r="L1371" s="899"/>
      <c r="M1371" s="899"/>
      <c r="N1371" s="899"/>
      <c r="O1371" s="899"/>
      <c r="P1371" s="899"/>
      <c r="Q1371" s="899"/>
      <c r="R1371" s="899"/>
      <c r="S1371" s="899"/>
      <c r="T1371" s="899"/>
      <c r="U1371" s="899"/>
      <c r="V1371" s="899"/>
      <c r="W1371" s="899"/>
      <c r="X1371" s="899"/>
      <c r="Y1371" s="899"/>
    </row>
    <row r="1372" ht="18.0" customHeight="1">
      <c r="A1372" s="899"/>
      <c r="B1372" s="900"/>
      <c r="C1372" s="899"/>
      <c r="D1372" s="899"/>
      <c r="E1372" s="899"/>
      <c r="F1372" s="901"/>
      <c r="G1372" s="901"/>
      <c r="H1372" s="901"/>
      <c r="I1372" s="901"/>
      <c r="J1372" s="901"/>
      <c r="K1372" s="901"/>
      <c r="L1372" s="899"/>
      <c r="M1372" s="899"/>
      <c r="N1372" s="899"/>
      <c r="O1372" s="899"/>
      <c r="P1372" s="899"/>
      <c r="Q1372" s="899"/>
      <c r="R1372" s="899"/>
      <c r="S1372" s="899"/>
      <c r="T1372" s="899"/>
      <c r="U1372" s="899"/>
      <c r="V1372" s="899"/>
      <c r="W1372" s="899"/>
      <c r="X1372" s="899"/>
      <c r="Y1372" s="899"/>
    </row>
    <row r="1373" ht="18.0" customHeight="1">
      <c r="A1373" s="899"/>
      <c r="B1373" s="900"/>
      <c r="C1373" s="899"/>
      <c r="D1373" s="899"/>
      <c r="E1373" s="899"/>
      <c r="F1373" s="901"/>
      <c r="G1373" s="901"/>
      <c r="H1373" s="901"/>
      <c r="I1373" s="901"/>
      <c r="J1373" s="901"/>
      <c r="K1373" s="901"/>
      <c r="L1373" s="899"/>
      <c r="M1373" s="899"/>
      <c r="N1373" s="899"/>
      <c r="O1373" s="899"/>
      <c r="P1373" s="899"/>
      <c r="Q1373" s="899"/>
      <c r="R1373" s="899"/>
      <c r="S1373" s="899"/>
      <c r="T1373" s="899"/>
      <c r="U1373" s="899"/>
      <c r="V1373" s="899"/>
      <c r="W1373" s="899"/>
      <c r="X1373" s="899"/>
      <c r="Y1373" s="899"/>
    </row>
    <row r="1374" ht="18.0" customHeight="1">
      <c r="A1374" s="899"/>
      <c r="B1374" s="900"/>
      <c r="C1374" s="899"/>
      <c r="D1374" s="899"/>
      <c r="E1374" s="899"/>
      <c r="F1374" s="901"/>
      <c r="G1374" s="901"/>
      <c r="H1374" s="901"/>
      <c r="I1374" s="901"/>
      <c r="J1374" s="901"/>
      <c r="K1374" s="901"/>
      <c r="L1374" s="899"/>
      <c r="M1374" s="899"/>
      <c r="N1374" s="899"/>
      <c r="O1374" s="899"/>
      <c r="P1374" s="899"/>
      <c r="Q1374" s="899"/>
      <c r="R1374" s="899"/>
      <c r="S1374" s="899"/>
      <c r="T1374" s="899"/>
      <c r="U1374" s="899"/>
      <c r="V1374" s="899"/>
      <c r="W1374" s="899"/>
      <c r="X1374" s="899"/>
      <c r="Y1374" s="899"/>
    </row>
    <row r="1375" ht="18.0" customHeight="1">
      <c r="A1375" s="899"/>
      <c r="B1375" s="900"/>
      <c r="C1375" s="899"/>
      <c r="D1375" s="899"/>
      <c r="E1375" s="899"/>
      <c r="F1375" s="901"/>
      <c r="G1375" s="901"/>
      <c r="H1375" s="901"/>
      <c r="I1375" s="901"/>
      <c r="J1375" s="901"/>
      <c r="K1375" s="901"/>
      <c r="L1375" s="899"/>
      <c r="M1375" s="899"/>
      <c r="N1375" s="899"/>
      <c r="O1375" s="899"/>
      <c r="P1375" s="899"/>
      <c r="Q1375" s="899"/>
      <c r="R1375" s="899"/>
      <c r="S1375" s="899"/>
      <c r="T1375" s="899"/>
      <c r="U1375" s="899"/>
      <c r="V1375" s="899"/>
      <c r="W1375" s="899"/>
      <c r="X1375" s="899"/>
      <c r="Y1375" s="899"/>
    </row>
    <row r="1376" ht="18.0" customHeight="1">
      <c r="A1376" s="899"/>
      <c r="B1376" s="900"/>
      <c r="C1376" s="899"/>
      <c r="D1376" s="899"/>
      <c r="E1376" s="899"/>
      <c r="F1376" s="901"/>
      <c r="G1376" s="901"/>
      <c r="H1376" s="901"/>
      <c r="I1376" s="901"/>
      <c r="J1376" s="901"/>
      <c r="K1376" s="901"/>
      <c r="L1376" s="899"/>
      <c r="M1376" s="899"/>
      <c r="N1376" s="899"/>
      <c r="O1376" s="899"/>
      <c r="P1376" s="899"/>
      <c r="Q1376" s="899"/>
      <c r="R1376" s="899"/>
      <c r="S1376" s="899"/>
      <c r="T1376" s="899"/>
      <c r="U1376" s="899"/>
      <c r="V1376" s="899"/>
      <c r="W1376" s="899"/>
      <c r="X1376" s="899"/>
      <c r="Y1376" s="899"/>
    </row>
    <row r="1377" ht="18.0" customHeight="1">
      <c r="A1377" s="899"/>
      <c r="B1377" s="900"/>
      <c r="C1377" s="899"/>
      <c r="D1377" s="899"/>
      <c r="E1377" s="899"/>
      <c r="F1377" s="901"/>
      <c r="G1377" s="901"/>
      <c r="H1377" s="901"/>
      <c r="I1377" s="901"/>
      <c r="J1377" s="901"/>
      <c r="K1377" s="901"/>
      <c r="L1377" s="899"/>
      <c r="M1377" s="899"/>
      <c r="N1377" s="899"/>
      <c r="O1377" s="899"/>
      <c r="P1377" s="899"/>
      <c r="Q1377" s="899"/>
      <c r="R1377" s="899"/>
      <c r="S1377" s="899"/>
      <c r="T1377" s="899"/>
      <c r="U1377" s="899"/>
      <c r="V1377" s="899"/>
      <c r="W1377" s="899"/>
      <c r="X1377" s="899"/>
      <c r="Y1377" s="899"/>
    </row>
    <row r="1378" ht="18.0" customHeight="1">
      <c r="A1378" s="899"/>
      <c r="B1378" s="900"/>
      <c r="C1378" s="899"/>
      <c r="D1378" s="899"/>
      <c r="E1378" s="899"/>
      <c r="F1378" s="901"/>
      <c r="G1378" s="901"/>
      <c r="H1378" s="901"/>
      <c r="I1378" s="901"/>
      <c r="J1378" s="901"/>
      <c r="K1378" s="901"/>
      <c r="L1378" s="899"/>
      <c r="M1378" s="899"/>
      <c r="N1378" s="899"/>
      <c r="O1378" s="899"/>
      <c r="P1378" s="899"/>
      <c r="Q1378" s="899"/>
      <c r="R1378" s="899"/>
      <c r="S1378" s="899"/>
      <c r="T1378" s="899"/>
      <c r="U1378" s="899"/>
      <c r="V1378" s="899"/>
      <c r="W1378" s="899"/>
      <c r="X1378" s="899"/>
      <c r="Y1378" s="899"/>
    </row>
    <row r="1379" ht="18.0" customHeight="1">
      <c r="A1379" s="899"/>
      <c r="B1379" s="900"/>
      <c r="C1379" s="899"/>
      <c r="D1379" s="899"/>
      <c r="E1379" s="899"/>
      <c r="F1379" s="901"/>
      <c r="G1379" s="901"/>
      <c r="H1379" s="901"/>
      <c r="I1379" s="901"/>
      <c r="J1379" s="901"/>
      <c r="K1379" s="901"/>
      <c r="L1379" s="899"/>
      <c r="M1379" s="899"/>
      <c r="N1379" s="899"/>
      <c r="O1379" s="899"/>
      <c r="P1379" s="899"/>
      <c r="Q1379" s="899"/>
      <c r="R1379" s="899"/>
      <c r="S1379" s="899"/>
      <c r="T1379" s="899"/>
      <c r="U1379" s="899"/>
      <c r="V1379" s="899"/>
      <c r="W1379" s="899"/>
      <c r="X1379" s="899"/>
      <c r="Y1379" s="899"/>
    </row>
    <row r="1380" ht="18.0" customHeight="1">
      <c r="A1380" s="899"/>
      <c r="B1380" s="900"/>
      <c r="C1380" s="899"/>
      <c r="D1380" s="899"/>
      <c r="E1380" s="899"/>
      <c r="F1380" s="901"/>
      <c r="G1380" s="901"/>
      <c r="H1380" s="901"/>
      <c r="I1380" s="901"/>
      <c r="J1380" s="901"/>
      <c r="K1380" s="901"/>
      <c r="L1380" s="899"/>
      <c r="M1380" s="899"/>
      <c r="N1380" s="899"/>
      <c r="O1380" s="899"/>
      <c r="P1380" s="899"/>
      <c r="Q1380" s="899"/>
      <c r="R1380" s="899"/>
      <c r="S1380" s="899"/>
      <c r="T1380" s="899"/>
      <c r="U1380" s="899"/>
      <c r="V1380" s="899"/>
      <c r="W1380" s="899"/>
      <c r="X1380" s="899"/>
      <c r="Y1380" s="899"/>
    </row>
    <row r="1381" ht="18.0" customHeight="1">
      <c r="A1381" s="899"/>
      <c r="B1381" s="900"/>
      <c r="C1381" s="899"/>
      <c r="D1381" s="899"/>
      <c r="E1381" s="899"/>
      <c r="F1381" s="901"/>
      <c r="G1381" s="901"/>
      <c r="H1381" s="901"/>
      <c r="I1381" s="901"/>
      <c r="J1381" s="901"/>
      <c r="K1381" s="901"/>
      <c r="L1381" s="899"/>
      <c r="M1381" s="899"/>
      <c r="N1381" s="899"/>
      <c r="O1381" s="899"/>
      <c r="P1381" s="899"/>
      <c r="Q1381" s="899"/>
      <c r="R1381" s="899"/>
      <c r="S1381" s="899"/>
      <c r="T1381" s="899"/>
      <c r="U1381" s="899"/>
      <c r="V1381" s="899"/>
      <c r="W1381" s="899"/>
      <c r="X1381" s="899"/>
      <c r="Y1381" s="899"/>
    </row>
    <row r="1382" ht="18.0" customHeight="1">
      <c r="A1382" s="899"/>
      <c r="B1382" s="900"/>
      <c r="C1382" s="899"/>
      <c r="D1382" s="899"/>
      <c r="E1382" s="899"/>
      <c r="F1382" s="901"/>
      <c r="G1382" s="901"/>
      <c r="H1382" s="901"/>
      <c r="I1382" s="901"/>
      <c r="J1382" s="901"/>
      <c r="K1382" s="901"/>
      <c r="L1382" s="899"/>
      <c r="M1382" s="899"/>
      <c r="N1382" s="899"/>
      <c r="O1382" s="899"/>
      <c r="P1382" s="899"/>
      <c r="Q1382" s="899"/>
      <c r="R1382" s="899"/>
      <c r="S1382" s="899"/>
      <c r="T1382" s="899"/>
      <c r="U1382" s="899"/>
      <c r="V1382" s="899"/>
      <c r="W1382" s="899"/>
      <c r="X1382" s="899"/>
      <c r="Y1382" s="899"/>
    </row>
    <row r="1383" ht="18.0" customHeight="1">
      <c r="A1383" s="899"/>
      <c r="B1383" s="900"/>
      <c r="C1383" s="899"/>
      <c r="D1383" s="899"/>
      <c r="E1383" s="899"/>
      <c r="F1383" s="901"/>
      <c r="G1383" s="901"/>
      <c r="H1383" s="901"/>
      <c r="I1383" s="901"/>
      <c r="J1383" s="901"/>
      <c r="K1383" s="901"/>
      <c r="L1383" s="899"/>
      <c r="M1383" s="899"/>
      <c r="N1383" s="899"/>
      <c r="O1383" s="899"/>
      <c r="P1383" s="899"/>
      <c r="Q1383" s="899"/>
      <c r="R1383" s="899"/>
      <c r="S1383" s="899"/>
      <c r="T1383" s="899"/>
      <c r="U1383" s="899"/>
      <c r="V1383" s="899"/>
      <c r="W1383" s="899"/>
      <c r="X1383" s="899"/>
      <c r="Y1383" s="899"/>
    </row>
    <row r="1384" ht="18.0" customHeight="1">
      <c r="A1384" s="899"/>
      <c r="B1384" s="900"/>
      <c r="C1384" s="899"/>
      <c r="D1384" s="899"/>
      <c r="E1384" s="899"/>
      <c r="F1384" s="901"/>
      <c r="G1384" s="901"/>
      <c r="H1384" s="901"/>
      <c r="I1384" s="901"/>
      <c r="J1384" s="901"/>
      <c r="K1384" s="901"/>
      <c r="L1384" s="899"/>
      <c r="M1384" s="899"/>
      <c r="N1384" s="899"/>
      <c r="O1384" s="899"/>
      <c r="P1384" s="899"/>
      <c r="Q1384" s="899"/>
      <c r="R1384" s="899"/>
      <c r="S1384" s="899"/>
      <c r="T1384" s="899"/>
      <c r="U1384" s="899"/>
      <c r="V1384" s="899"/>
      <c r="W1384" s="899"/>
      <c r="X1384" s="899"/>
      <c r="Y1384" s="899"/>
    </row>
    <row r="1385" ht="18.0" customHeight="1">
      <c r="A1385" s="899"/>
      <c r="B1385" s="900"/>
      <c r="C1385" s="899"/>
      <c r="D1385" s="899"/>
      <c r="E1385" s="899"/>
      <c r="F1385" s="901"/>
      <c r="G1385" s="901"/>
      <c r="H1385" s="901"/>
      <c r="I1385" s="901"/>
      <c r="J1385" s="901"/>
      <c r="K1385" s="901"/>
      <c r="L1385" s="899"/>
      <c r="M1385" s="899"/>
      <c r="N1385" s="899"/>
      <c r="O1385" s="899"/>
      <c r="P1385" s="899"/>
      <c r="Q1385" s="899"/>
      <c r="R1385" s="899"/>
      <c r="S1385" s="899"/>
      <c r="T1385" s="899"/>
      <c r="U1385" s="899"/>
      <c r="V1385" s="899"/>
      <c r="W1385" s="899"/>
      <c r="X1385" s="899"/>
      <c r="Y1385" s="899"/>
    </row>
    <row r="1386" ht="18.0" customHeight="1">
      <c r="A1386" s="899"/>
      <c r="B1386" s="900"/>
      <c r="C1386" s="899"/>
      <c r="D1386" s="899"/>
      <c r="E1386" s="899"/>
      <c r="F1386" s="901"/>
      <c r="G1386" s="901"/>
      <c r="H1386" s="901"/>
      <c r="I1386" s="901"/>
      <c r="J1386" s="901"/>
      <c r="K1386" s="901"/>
      <c r="L1386" s="899"/>
      <c r="M1386" s="899"/>
      <c r="N1386" s="899"/>
      <c r="O1386" s="899"/>
      <c r="P1386" s="899"/>
      <c r="Q1386" s="899"/>
      <c r="R1386" s="899"/>
      <c r="S1386" s="899"/>
      <c r="T1386" s="899"/>
      <c r="U1386" s="899"/>
      <c r="V1386" s="899"/>
      <c r="W1386" s="899"/>
      <c r="X1386" s="899"/>
      <c r="Y1386" s="899"/>
    </row>
    <row r="1387" ht="18.0" customHeight="1">
      <c r="A1387" s="899"/>
      <c r="B1387" s="900"/>
      <c r="C1387" s="899"/>
      <c r="D1387" s="899"/>
      <c r="E1387" s="899"/>
      <c r="F1387" s="901"/>
      <c r="G1387" s="901"/>
      <c r="H1387" s="901"/>
      <c r="I1387" s="901"/>
      <c r="J1387" s="901"/>
      <c r="K1387" s="901"/>
      <c r="L1387" s="899"/>
      <c r="M1387" s="899"/>
      <c r="N1387" s="899"/>
      <c r="O1387" s="899"/>
      <c r="P1387" s="899"/>
      <c r="Q1387" s="899"/>
      <c r="R1387" s="899"/>
      <c r="S1387" s="899"/>
      <c r="T1387" s="899"/>
      <c r="U1387" s="899"/>
      <c r="V1387" s="899"/>
      <c r="W1387" s="899"/>
      <c r="X1387" s="899"/>
      <c r="Y1387" s="899"/>
    </row>
    <row r="1388" ht="18.0" customHeight="1">
      <c r="A1388" s="899"/>
      <c r="B1388" s="900"/>
      <c r="C1388" s="899"/>
      <c r="D1388" s="899"/>
      <c r="E1388" s="899"/>
      <c r="F1388" s="901"/>
      <c r="G1388" s="901"/>
      <c r="H1388" s="901"/>
      <c r="I1388" s="901"/>
      <c r="J1388" s="901"/>
      <c r="K1388" s="901"/>
      <c r="L1388" s="899"/>
      <c r="M1388" s="899"/>
      <c r="N1388" s="899"/>
      <c r="O1388" s="899"/>
      <c r="P1388" s="899"/>
      <c r="Q1388" s="899"/>
      <c r="R1388" s="899"/>
      <c r="S1388" s="899"/>
      <c r="T1388" s="899"/>
      <c r="U1388" s="899"/>
      <c r="V1388" s="899"/>
      <c r="W1388" s="899"/>
      <c r="X1388" s="899"/>
      <c r="Y1388" s="899"/>
    </row>
    <row r="1389" ht="18.0" customHeight="1">
      <c r="A1389" s="899"/>
      <c r="B1389" s="900"/>
      <c r="C1389" s="899"/>
      <c r="D1389" s="899"/>
      <c r="E1389" s="899"/>
      <c r="F1389" s="901"/>
      <c r="G1389" s="901"/>
      <c r="H1389" s="901"/>
      <c r="I1389" s="901"/>
      <c r="J1389" s="901"/>
      <c r="K1389" s="901"/>
      <c r="L1389" s="899"/>
      <c r="M1389" s="899"/>
      <c r="N1389" s="899"/>
      <c r="O1389" s="899"/>
      <c r="P1389" s="899"/>
      <c r="Q1389" s="899"/>
      <c r="R1389" s="899"/>
      <c r="S1389" s="899"/>
      <c r="T1389" s="899"/>
      <c r="U1389" s="899"/>
      <c r="V1389" s="899"/>
      <c r="W1389" s="899"/>
      <c r="X1389" s="899"/>
      <c r="Y1389" s="899"/>
    </row>
    <row r="1390" ht="18.0" customHeight="1">
      <c r="A1390" s="899"/>
      <c r="B1390" s="900"/>
      <c r="C1390" s="899"/>
      <c r="D1390" s="899"/>
      <c r="E1390" s="899"/>
      <c r="F1390" s="901"/>
      <c r="G1390" s="901"/>
      <c r="H1390" s="901"/>
      <c r="I1390" s="901"/>
      <c r="J1390" s="901"/>
      <c r="K1390" s="901"/>
      <c r="L1390" s="899"/>
      <c r="M1390" s="899"/>
      <c r="N1390" s="899"/>
      <c r="O1390" s="899"/>
      <c r="P1390" s="899"/>
      <c r="Q1390" s="899"/>
      <c r="R1390" s="899"/>
      <c r="S1390" s="899"/>
      <c r="T1390" s="899"/>
      <c r="U1390" s="899"/>
      <c r="V1390" s="899"/>
      <c r="W1390" s="899"/>
      <c r="X1390" s="899"/>
      <c r="Y1390" s="899"/>
    </row>
    <row r="1391" ht="18.0" customHeight="1">
      <c r="A1391" s="899"/>
      <c r="B1391" s="900"/>
      <c r="C1391" s="899"/>
      <c r="D1391" s="899"/>
      <c r="E1391" s="899"/>
      <c r="F1391" s="901"/>
      <c r="G1391" s="901"/>
      <c r="H1391" s="901"/>
      <c r="I1391" s="901"/>
      <c r="J1391" s="901"/>
      <c r="K1391" s="901"/>
      <c r="L1391" s="899"/>
      <c r="M1391" s="899"/>
      <c r="N1391" s="899"/>
      <c r="O1391" s="899"/>
      <c r="P1391" s="899"/>
      <c r="Q1391" s="899"/>
      <c r="R1391" s="899"/>
      <c r="S1391" s="899"/>
      <c r="T1391" s="899"/>
      <c r="U1391" s="899"/>
      <c r="V1391" s="899"/>
      <c r="W1391" s="899"/>
      <c r="X1391" s="899"/>
      <c r="Y1391" s="899"/>
    </row>
    <row r="1392" ht="18.0" customHeight="1">
      <c r="A1392" s="899"/>
      <c r="B1392" s="900"/>
      <c r="C1392" s="899"/>
      <c r="D1392" s="899"/>
      <c r="E1392" s="899"/>
      <c r="F1392" s="901"/>
      <c r="G1392" s="901"/>
      <c r="H1392" s="901"/>
      <c r="I1392" s="901"/>
      <c r="J1392" s="901"/>
      <c r="K1392" s="901"/>
      <c r="L1392" s="899"/>
      <c r="M1392" s="899"/>
      <c r="N1392" s="899"/>
      <c r="O1392" s="899"/>
      <c r="P1392" s="899"/>
      <c r="Q1392" s="899"/>
      <c r="R1392" s="899"/>
      <c r="S1392" s="899"/>
      <c r="T1392" s="899"/>
      <c r="U1392" s="899"/>
      <c r="V1392" s="899"/>
      <c r="W1392" s="899"/>
      <c r="X1392" s="899"/>
      <c r="Y1392" s="899"/>
    </row>
    <row r="1393" ht="18.0" customHeight="1">
      <c r="A1393" s="899"/>
      <c r="B1393" s="900"/>
      <c r="C1393" s="899"/>
      <c r="D1393" s="899"/>
      <c r="E1393" s="899"/>
      <c r="F1393" s="901"/>
      <c r="G1393" s="901"/>
      <c r="H1393" s="901"/>
      <c r="I1393" s="901"/>
      <c r="J1393" s="901"/>
      <c r="K1393" s="901"/>
      <c r="L1393" s="899"/>
      <c r="M1393" s="899"/>
      <c r="N1393" s="899"/>
      <c r="O1393" s="899"/>
      <c r="P1393" s="899"/>
      <c r="Q1393" s="899"/>
      <c r="R1393" s="899"/>
      <c r="S1393" s="899"/>
      <c r="T1393" s="899"/>
      <c r="U1393" s="899"/>
      <c r="V1393" s="899"/>
      <c r="W1393" s="899"/>
      <c r="X1393" s="899"/>
      <c r="Y1393" s="899"/>
    </row>
    <row r="1394" ht="18.0" customHeight="1">
      <c r="A1394" s="899"/>
      <c r="B1394" s="900"/>
      <c r="C1394" s="899"/>
      <c r="D1394" s="899"/>
      <c r="E1394" s="899"/>
      <c r="F1394" s="901"/>
      <c r="G1394" s="901"/>
      <c r="H1394" s="901"/>
      <c r="I1394" s="901"/>
      <c r="J1394" s="901"/>
      <c r="K1394" s="901"/>
      <c r="L1394" s="899"/>
      <c r="M1394" s="899"/>
      <c r="N1394" s="899"/>
      <c r="O1394" s="899"/>
      <c r="P1394" s="899"/>
      <c r="Q1394" s="899"/>
      <c r="R1394" s="899"/>
      <c r="S1394" s="899"/>
      <c r="T1394" s="899"/>
      <c r="U1394" s="899"/>
      <c r="V1394" s="899"/>
      <c r="W1394" s="899"/>
      <c r="X1394" s="899"/>
      <c r="Y1394" s="899"/>
    </row>
    <row r="1395" ht="18.0" customHeight="1">
      <c r="A1395" s="899"/>
      <c r="B1395" s="900"/>
      <c r="C1395" s="899"/>
      <c r="D1395" s="899"/>
      <c r="E1395" s="899"/>
      <c r="F1395" s="901"/>
      <c r="G1395" s="901"/>
      <c r="H1395" s="901"/>
      <c r="I1395" s="901"/>
      <c r="J1395" s="901"/>
      <c r="K1395" s="901"/>
      <c r="L1395" s="899"/>
      <c r="M1395" s="899"/>
      <c r="N1395" s="899"/>
      <c r="O1395" s="899"/>
      <c r="P1395" s="899"/>
      <c r="Q1395" s="899"/>
      <c r="R1395" s="899"/>
      <c r="S1395" s="899"/>
      <c r="T1395" s="899"/>
      <c r="U1395" s="899"/>
      <c r="V1395" s="899"/>
      <c r="W1395" s="899"/>
      <c r="X1395" s="899"/>
      <c r="Y1395" s="899"/>
    </row>
    <row r="1396" ht="18.0" customHeight="1">
      <c r="A1396" s="899"/>
      <c r="B1396" s="900"/>
      <c r="C1396" s="899"/>
      <c r="D1396" s="899"/>
      <c r="E1396" s="899"/>
      <c r="F1396" s="901"/>
      <c r="G1396" s="901"/>
      <c r="H1396" s="901"/>
      <c r="I1396" s="901"/>
      <c r="J1396" s="901"/>
      <c r="K1396" s="901"/>
      <c r="L1396" s="899"/>
      <c r="M1396" s="899"/>
      <c r="N1396" s="899"/>
      <c r="O1396" s="899"/>
      <c r="P1396" s="899"/>
      <c r="Q1396" s="899"/>
      <c r="R1396" s="899"/>
      <c r="S1396" s="899"/>
      <c r="T1396" s="899"/>
      <c r="U1396" s="899"/>
      <c r="V1396" s="899"/>
      <c r="W1396" s="899"/>
      <c r="X1396" s="899"/>
      <c r="Y1396" s="899"/>
    </row>
    <row r="1397" ht="18.0" customHeight="1">
      <c r="A1397" s="899"/>
      <c r="B1397" s="900"/>
      <c r="C1397" s="899"/>
      <c r="D1397" s="899"/>
      <c r="E1397" s="899"/>
      <c r="F1397" s="901"/>
      <c r="G1397" s="901"/>
      <c r="H1397" s="901"/>
      <c r="I1397" s="901"/>
      <c r="J1397" s="901"/>
      <c r="K1397" s="901"/>
      <c r="L1397" s="899"/>
      <c r="M1397" s="899"/>
      <c r="N1397" s="899"/>
      <c r="O1397" s="899"/>
      <c r="P1397" s="899"/>
      <c r="Q1397" s="899"/>
      <c r="R1397" s="899"/>
      <c r="S1397" s="899"/>
      <c r="T1397" s="899"/>
      <c r="U1397" s="899"/>
      <c r="V1397" s="899"/>
      <c r="W1397" s="899"/>
      <c r="X1397" s="899"/>
      <c r="Y1397" s="899"/>
    </row>
    <row r="1398" ht="18.0" customHeight="1">
      <c r="A1398" s="899"/>
      <c r="B1398" s="900"/>
      <c r="C1398" s="899"/>
      <c r="D1398" s="899"/>
      <c r="E1398" s="899"/>
      <c r="F1398" s="901"/>
      <c r="G1398" s="901"/>
      <c r="H1398" s="901"/>
      <c r="I1398" s="901"/>
      <c r="J1398" s="901"/>
      <c r="K1398" s="901"/>
      <c r="L1398" s="899"/>
      <c r="M1398" s="899"/>
      <c r="N1398" s="899"/>
      <c r="O1398" s="899"/>
      <c r="P1398" s="899"/>
      <c r="Q1398" s="899"/>
      <c r="R1398" s="899"/>
      <c r="S1398" s="899"/>
      <c r="T1398" s="899"/>
      <c r="U1398" s="899"/>
      <c r="V1398" s="899"/>
      <c r="W1398" s="899"/>
      <c r="X1398" s="899"/>
      <c r="Y1398" s="899"/>
    </row>
    <row r="1399" ht="18.0" customHeight="1">
      <c r="A1399" s="899"/>
      <c r="B1399" s="900"/>
      <c r="C1399" s="899"/>
      <c r="D1399" s="899"/>
      <c r="E1399" s="899"/>
      <c r="F1399" s="901"/>
      <c r="G1399" s="901"/>
      <c r="H1399" s="901"/>
      <c r="I1399" s="901"/>
      <c r="J1399" s="901"/>
      <c r="K1399" s="901"/>
      <c r="L1399" s="899"/>
      <c r="M1399" s="899"/>
      <c r="N1399" s="899"/>
      <c r="O1399" s="899"/>
      <c r="P1399" s="899"/>
      <c r="Q1399" s="899"/>
      <c r="R1399" s="899"/>
      <c r="S1399" s="899"/>
      <c r="T1399" s="899"/>
      <c r="U1399" s="899"/>
      <c r="V1399" s="899"/>
      <c r="W1399" s="899"/>
      <c r="X1399" s="899"/>
      <c r="Y1399" s="899"/>
    </row>
    <row r="1400" ht="18.0" customHeight="1">
      <c r="A1400" s="899"/>
      <c r="B1400" s="900"/>
      <c r="C1400" s="899"/>
      <c r="D1400" s="899"/>
      <c r="E1400" s="899"/>
      <c r="F1400" s="901"/>
      <c r="G1400" s="901"/>
      <c r="H1400" s="901"/>
      <c r="I1400" s="901"/>
      <c r="J1400" s="901"/>
      <c r="K1400" s="901"/>
      <c r="L1400" s="899"/>
      <c r="M1400" s="899"/>
      <c r="N1400" s="899"/>
      <c r="O1400" s="899"/>
      <c r="P1400" s="899"/>
      <c r="Q1400" s="899"/>
      <c r="R1400" s="899"/>
      <c r="S1400" s="899"/>
      <c r="T1400" s="899"/>
      <c r="U1400" s="899"/>
      <c r="V1400" s="899"/>
      <c r="W1400" s="899"/>
      <c r="X1400" s="899"/>
      <c r="Y1400" s="899"/>
    </row>
    <row r="1401" ht="18.0" customHeight="1">
      <c r="A1401" s="899"/>
      <c r="B1401" s="900"/>
      <c r="C1401" s="899"/>
      <c r="D1401" s="899"/>
      <c r="E1401" s="899"/>
      <c r="F1401" s="901"/>
      <c r="G1401" s="901"/>
      <c r="H1401" s="901"/>
      <c r="I1401" s="901"/>
      <c r="J1401" s="901"/>
      <c r="K1401" s="901"/>
      <c r="L1401" s="899"/>
      <c r="M1401" s="899"/>
      <c r="N1401" s="899"/>
      <c r="O1401" s="899"/>
      <c r="P1401" s="899"/>
      <c r="Q1401" s="899"/>
      <c r="R1401" s="899"/>
      <c r="S1401" s="899"/>
      <c r="T1401" s="899"/>
      <c r="U1401" s="899"/>
      <c r="V1401" s="899"/>
      <c r="W1401" s="899"/>
      <c r="X1401" s="899"/>
      <c r="Y1401" s="899"/>
    </row>
    <row r="1402" ht="18.0" customHeight="1">
      <c r="A1402" s="899"/>
      <c r="B1402" s="900"/>
      <c r="C1402" s="899"/>
      <c r="D1402" s="899"/>
      <c r="E1402" s="899"/>
      <c r="F1402" s="901"/>
      <c r="G1402" s="901"/>
      <c r="H1402" s="901"/>
      <c r="I1402" s="901"/>
      <c r="J1402" s="901"/>
      <c r="K1402" s="901"/>
      <c r="L1402" s="899"/>
      <c r="M1402" s="899"/>
      <c r="N1402" s="899"/>
      <c r="O1402" s="899"/>
      <c r="P1402" s="899"/>
      <c r="Q1402" s="899"/>
      <c r="R1402" s="899"/>
      <c r="S1402" s="899"/>
      <c r="T1402" s="899"/>
      <c r="U1402" s="899"/>
      <c r="V1402" s="899"/>
      <c r="W1402" s="899"/>
      <c r="X1402" s="899"/>
      <c r="Y1402" s="899"/>
    </row>
    <row r="1403" ht="18.0" customHeight="1">
      <c r="A1403" s="899"/>
      <c r="B1403" s="900"/>
      <c r="C1403" s="899"/>
      <c r="D1403" s="899"/>
      <c r="E1403" s="899"/>
      <c r="F1403" s="901"/>
      <c r="G1403" s="901"/>
      <c r="H1403" s="901"/>
      <c r="I1403" s="901"/>
      <c r="J1403" s="901"/>
      <c r="K1403" s="901"/>
      <c r="L1403" s="899"/>
      <c r="M1403" s="899"/>
      <c r="N1403" s="899"/>
      <c r="O1403" s="899"/>
      <c r="P1403" s="899"/>
      <c r="Q1403" s="899"/>
      <c r="R1403" s="899"/>
      <c r="S1403" s="899"/>
      <c r="T1403" s="899"/>
      <c r="U1403" s="899"/>
      <c r="V1403" s="899"/>
      <c r="W1403" s="899"/>
      <c r="X1403" s="899"/>
      <c r="Y1403" s="899"/>
    </row>
    <row r="1404" ht="18.0" customHeight="1">
      <c r="A1404" s="899"/>
      <c r="B1404" s="900"/>
      <c r="C1404" s="899"/>
      <c r="D1404" s="899"/>
      <c r="E1404" s="899"/>
      <c r="F1404" s="901"/>
      <c r="G1404" s="901"/>
      <c r="H1404" s="901"/>
      <c r="I1404" s="901"/>
      <c r="J1404" s="901"/>
      <c r="K1404" s="901"/>
      <c r="L1404" s="899"/>
      <c r="M1404" s="899"/>
      <c r="N1404" s="899"/>
      <c r="O1404" s="899"/>
      <c r="P1404" s="899"/>
      <c r="Q1404" s="899"/>
      <c r="R1404" s="899"/>
      <c r="S1404" s="899"/>
      <c r="T1404" s="899"/>
      <c r="U1404" s="899"/>
      <c r="V1404" s="899"/>
      <c r="W1404" s="899"/>
      <c r="X1404" s="899"/>
      <c r="Y1404" s="899"/>
    </row>
    <row r="1405" ht="18.0" customHeight="1">
      <c r="A1405" s="899"/>
      <c r="B1405" s="900"/>
      <c r="C1405" s="899"/>
      <c r="D1405" s="899"/>
      <c r="E1405" s="899"/>
      <c r="F1405" s="901"/>
      <c r="G1405" s="901"/>
      <c r="H1405" s="901"/>
      <c r="I1405" s="901"/>
      <c r="J1405" s="901"/>
      <c r="K1405" s="901"/>
      <c r="L1405" s="899"/>
      <c r="M1405" s="899"/>
      <c r="N1405" s="899"/>
      <c r="O1405" s="899"/>
      <c r="P1405" s="899"/>
      <c r="Q1405" s="899"/>
      <c r="R1405" s="899"/>
      <c r="S1405" s="899"/>
      <c r="T1405" s="899"/>
      <c r="U1405" s="899"/>
      <c r="V1405" s="899"/>
      <c r="W1405" s="899"/>
      <c r="X1405" s="899"/>
      <c r="Y1405" s="899"/>
    </row>
    <row r="1406" ht="18.0" customHeight="1">
      <c r="A1406" s="899"/>
      <c r="B1406" s="900"/>
      <c r="C1406" s="899"/>
      <c r="D1406" s="899"/>
      <c r="E1406" s="899"/>
      <c r="F1406" s="901"/>
      <c r="G1406" s="901"/>
      <c r="H1406" s="901"/>
      <c r="I1406" s="901"/>
      <c r="J1406" s="901"/>
      <c r="K1406" s="901"/>
      <c r="L1406" s="899"/>
      <c r="M1406" s="899"/>
      <c r="N1406" s="899"/>
      <c r="O1406" s="899"/>
      <c r="P1406" s="899"/>
      <c r="Q1406" s="899"/>
      <c r="R1406" s="899"/>
      <c r="S1406" s="899"/>
      <c r="T1406" s="899"/>
      <c r="U1406" s="899"/>
      <c r="V1406" s="899"/>
      <c r="W1406" s="899"/>
      <c r="X1406" s="899"/>
      <c r="Y1406" s="899"/>
    </row>
    <row r="1407" ht="18.0" customHeight="1">
      <c r="A1407" s="899"/>
      <c r="B1407" s="900"/>
      <c r="C1407" s="899"/>
      <c r="D1407" s="899"/>
      <c r="E1407" s="899"/>
      <c r="F1407" s="901"/>
      <c r="G1407" s="901"/>
      <c r="H1407" s="901"/>
      <c r="I1407" s="901"/>
      <c r="J1407" s="901"/>
      <c r="K1407" s="901"/>
      <c r="L1407" s="899"/>
      <c r="M1407" s="899"/>
      <c r="N1407" s="899"/>
      <c r="O1407" s="899"/>
      <c r="P1407" s="899"/>
      <c r="Q1407" s="899"/>
      <c r="R1407" s="899"/>
      <c r="S1407" s="899"/>
      <c r="T1407" s="899"/>
      <c r="U1407" s="899"/>
      <c r="V1407" s="899"/>
      <c r="W1407" s="899"/>
      <c r="X1407" s="899"/>
      <c r="Y1407" s="899"/>
    </row>
    <row r="1408" ht="18.0" customHeight="1">
      <c r="A1408" s="899"/>
      <c r="B1408" s="900"/>
      <c r="C1408" s="899"/>
      <c r="D1408" s="899"/>
      <c r="E1408" s="899"/>
      <c r="F1408" s="901"/>
      <c r="G1408" s="901"/>
      <c r="H1408" s="901"/>
      <c r="I1408" s="901"/>
      <c r="J1408" s="901"/>
      <c r="K1408" s="901"/>
      <c r="L1408" s="899"/>
      <c r="M1408" s="899"/>
      <c r="N1408" s="899"/>
      <c r="O1408" s="899"/>
      <c r="P1408" s="899"/>
      <c r="Q1408" s="899"/>
      <c r="R1408" s="899"/>
      <c r="S1408" s="899"/>
      <c r="T1408" s="899"/>
      <c r="U1408" s="899"/>
      <c r="V1408" s="899"/>
      <c r="W1408" s="899"/>
      <c r="X1408" s="899"/>
      <c r="Y1408" s="899"/>
    </row>
    <row r="1409" ht="18.0" customHeight="1">
      <c r="A1409" s="899"/>
      <c r="B1409" s="900"/>
      <c r="C1409" s="899"/>
      <c r="D1409" s="899"/>
      <c r="E1409" s="899"/>
      <c r="F1409" s="901"/>
      <c r="G1409" s="901"/>
      <c r="H1409" s="901"/>
      <c r="I1409" s="901"/>
      <c r="J1409" s="901"/>
      <c r="K1409" s="901"/>
      <c r="L1409" s="899"/>
      <c r="M1409" s="899"/>
      <c r="N1409" s="899"/>
      <c r="O1409" s="899"/>
      <c r="P1409" s="899"/>
      <c r="Q1409" s="899"/>
      <c r="R1409" s="899"/>
      <c r="S1409" s="899"/>
      <c r="T1409" s="899"/>
      <c r="U1409" s="899"/>
      <c r="V1409" s="899"/>
      <c r="W1409" s="899"/>
      <c r="X1409" s="899"/>
      <c r="Y1409" s="899"/>
    </row>
    <row r="1410" ht="18.0" customHeight="1">
      <c r="A1410" s="899"/>
      <c r="B1410" s="900"/>
      <c r="C1410" s="899"/>
      <c r="D1410" s="899"/>
      <c r="E1410" s="899"/>
      <c r="F1410" s="901"/>
      <c r="G1410" s="901"/>
      <c r="H1410" s="901"/>
      <c r="I1410" s="901"/>
      <c r="J1410" s="901"/>
      <c r="K1410" s="901"/>
      <c r="L1410" s="899"/>
      <c r="M1410" s="899"/>
      <c r="N1410" s="899"/>
      <c r="O1410" s="899"/>
      <c r="P1410" s="899"/>
      <c r="Q1410" s="899"/>
      <c r="R1410" s="899"/>
      <c r="S1410" s="899"/>
      <c r="T1410" s="899"/>
      <c r="U1410" s="899"/>
      <c r="V1410" s="899"/>
      <c r="W1410" s="899"/>
      <c r="X1410" s="899"/>
      <c r="Y1410" s="899"/>
    </row>
    <row r="1411" ht="18.0" customHeight="1">
      <c r="A1411" s="899"/>
      <c r="B1411" s="900"/>
      <c r="C1411" s="899"/>
      <c r="D1411" s="899"/>
      <c r="E1411" s="899"/>
      <c r="F1411" s="901"/>
      <c r="G1411" s="901"/>
      <c r="H1411" s="901"/>
      <c r="I1411" s="901"/>
      <c r="J1411" s="901"/>
      <c r="K1411" s="901"/>
      <c r="L1411" s="899"/>
      <c r="M1411" s="899"/>
      <c r="N1411" s="899"/>
      <c r="O1411" s="899"/>
      <c r="P1411" s="899"/>
      <c r="Q1411" s="899"/>
      <c r="R1411" s="899"/>
      <c r="S1411" s="899"/>
      <c r="T1411" s="899"/>
      <c r="U1411" s="899"/>
      <c r="V1411" s="899"/>
      <c r="W1411" s="899"/>
      <c r="X1411" s="899"/>
      <c r="Y1411" s="899"/>
    </row>
    <row r="1412" ht="18.0" customHeight="1">
      <c r="A1412" s="899"/>
      <c r="B1412" s="900"/>
      <c r="C1412" s="899"/>
      <c r="D1412" s="899"/>
      <c r="E1412" s="899"/>
      <c r="F1412" s="901"/>
      <c r="G1412" s="901"/>
      <c r="H1412" s="901"/>
      <c r="I1412" s="901"/>
      <c r="J1412" s="901"/>
      <c r="K1412" s="901"/>
      <c r="L1412" s="899"/>
      <c r="M1412" s="899"/>
      <c r="N1412" s="899"/>
      <c r="O1412" s="899"/>
      <c r="P1412" s="899"/>
      <c r="Q1412" s="899"/>
      <c r="R1412" s="899"/>
      <c r="S1412" s="899"/>
      <c r="T1412" s="899"/>
      <c r="U1412" s="899"/>
      <c r="V1412" s="899"/>
      <c r="W1412" s="899"/>
      <c r="X1412" s="899"/>
      <c r="Y1412" s="899"/>
    </row>
    <row r="1413" ht="18.0" customHeight="1">
      <c r="A1413" s="899"/>
      <c r="B1413" s="900"/>
      <c r="C1413" s="899"/>
      <c r="D1413" s="899"/>
      <c r="E1413" s="899"/>
      <c r="F1413" s="901"/>
      <c r="G1413" s="901"/>
      <c r="H1413" s="901"/>
      <c r="I1413" s="901"/>
      <c r="J1413" s="901"/>
      <c r="K1413" s="901"/>
      <c r="L1413" s="899"/>
      <c r="M1413" s="899"/>
      <c r="N1413" s="899"/>
      <c r="O1413" s="899"/>
      <c r="P1413" s="899"/>
      <c r="Q1413" s="899"/>
      <c r="R1413" s="899"/>
      <c r="S1413" s="899"/>
      <c r="T1413" s="899"/>
      <c r="U1413" s="899"/>
      <c r="V1413" s="899"/>
      <c r="W1413" s="899"/>
      <c r="X1413" s="899"/>
      <c r="Y1413" s="899"/>
    </row>
    <row r="1414" ht="18.0" customHeight="1">
      <c r="A1414" s="899"/>
      <c r="B1414" s="900"/>
      <c r="C1414" s="899"/>
      <c r="D1414" s="899"/>
      <c r="E1414" s="899"/>
      <c r="F1414" s="901"/>
      <c r="G1414" s="901"/>
      <c r="H1414" s="901"/>
      <c r="I1414" s="901"/>
      <c r="J1414" s="901"/>
      <c r="K1414" s="901"/>
      <c r="L1414" s="899"/>
      <c r="M1414" s="899"/>
      <c r="N1414" s="899"/>
      <c r="O1414" s="899"/>
      <c r="P1414" s="899"/>
      <c r="Q1414" s="899"/>
      <c r="R1414" s="899"/>
      <c r="S1414" s="899"/>
      <c r="T1414" s="899"/>
      <c r="U1414" s="899"/>
      <c r="V1414" s="899"/>
      <c r="W1414" s="899"/>
      <c r="X1414" s="899"/>
      <c r="Y1414" s="899"/>
    </row>
    <row r="1415" ht="18.0" customHeight="1">
      <c r="A1415" s="899"/>
      <c r="B1415" s="900"/>
      <c r="C1415" s="899"/>
      <c r="D1415" s="899"/>
      <c r="E1415" s="899"/>
      <c r="F1415" s="901"/>
      <c r="G1415" s="901"/>
      <c r="H1415" s="901"/>
      <c r="I1415" s="901"/>
      <c r="J1415" s="901"/>
      <c r="K1415" s="901"/>
      <c r="L1415" s="899"/>
      <c r="M1415" s="899"/>
      <c r="N1415" s="899"/>
      <c r="O1415" s="899"/>
      <c r="P1415" s="899"/>
      <c r="Q1415" s="899"/>
      <c r="R1415" s="899"/>
      <c r="S1415" s="899"/>
      <c r="T1415" s="899"/>
      <c r="U1415" s="899"/>
      <c r="V1415" s="899"/>
      <c r="W1415" s="899"/>
      <c r="X1415" s="899"/>
      <c r="Y1415" s="899"/>
    </row>
    <row r="1416" ht="18.0" customHeight="1">
      <c r="A1416" s="899"/>
      <c r="B1416" s="900"/>
      <c r="C1416" s="899"/>
      <c r="D1416" s="899"/>
      <c r="E1416" s="899"/>
      <c r="F1416" s="901"/>
      <c r="G1416" s="901"/>
      <c r="H1416" s="901"/>
      <c r="I1416" s="901"/>
      <c r="J1416" s="901"/>
      <c r="K1416" s="901"/>
      <c r="L1416" s="899"/>
      <c r="M1416" s="899"/>
      <c r="N1416" s="899"/>
      <c r="O1416" s="899"/>
      <c r="P1416" s="899"/>
      <c r="Q1416" s="899"/>
      <c r="R1416" s="899"/>
      <c r="S1416" s="899"/>
      <c r="T1416" s="899"/>
      <c r="U1416" s="899"/>
      <c r="V1416" s="899"/>
      <c r="W1416" s="899"/>
      <c r="X1416" s="899"/>
      <c r="Y1416" s="899"/>
    </row>
    <row r="1417" ht="18.0" customHeight="1">
      <c r="A1417" s="899"/>
      <c r="B1417" s="900"/>
      <c r="C1417" s="899"/>
      <c r="D1417" s="899"/>
      <c r="E1417" s="899"/>
      <c r="F1417" s="901"/>
      <c r="G1417" s="901"/>
      <c r="H1417" s="901"/>
      <c r="I1417" s="901"/>
      <c r="J1417" s="901"/>
      <c r="K1417" s="901"/>
      <c r="L1417" s="899"/>
      <c r="M1417" s="899"/>
      <c r="N1417" s="899"/>
      <c r="O1417" s="899"/>
      <c r="P1417" s="899"/>
      <c r="Q1417" s="899"/>
      <c r="R1417" s="899"/>
      <c r="S1417" s="899"/>
      <c r="T1417" s="899"/>
      <c r="U1417" s="899"/>
      <c r="V1417" s="899"/>
      <c r="W1417" s="899"/>
      <c r="X1417" s="899"/>
      <c r="Y1417" s="899"/>
    </row>
    <row r="1418" ht="18.0" customHeight="1">
      <c r="A1418" s="899"/>
      <c r="B1418" s="900"/>
      <c r="C1418" s="899"/>
      <c r="D1418" s="899"/>
      <c r="E1418" s="899"/>
      <c r="F1418" s="901"/>
      <c r="G1418" s="901"/>
      <c r="H1418" s="901"/>
      <c r="I1418" s="901"/>
      <c r="J1418" s="901"/>
      <c r="K1418" s="901"/>
      <c r="L1418" s="899"/>
      <c r="M1418" s="899"/>
      <c r="N1418" s="899"/>
      <c r="O1418" s="899"/>
      <c r="P1418" s="899"/>
      <c r="Q1418" s="899"/>
      <c r="R1418" s="899"/>
      <c r="S1418" s="899"/>
      <c r="T1418" s="899"/>
      <c r="U1418" s="899"/>
      <c r="V1418" s="899"/>
      <c r="W1418" s="899"/>
      <c r="X1418" s="899"/>
      <c r="Y1418" s="899"/>
    </row>
    <row r="1419" ht="18.0" customHeight="1">
      <c r="A1419" s="899"/>
      <c r="B1419" s="900"/>
      <c r="C1419" s="899"/>
      <c r="D1419" s="899"/>
      <c r="E1419" s="899"/>
      <c r="F1419" s="901"/>
      <c r="G1419" s="901"/>
      <c r="H1419" s="901"/>
      <c r="I1419" s="901"/>
      <c r="J1419" s="901"/>
      <c r="K1419" s="901"/>
      <c r="L1419" s="899"/>
      <c r="M1419" s="899"/>
      <c r="N1419" s="899"/>
      <c r="O1419" s="899"/>
      <c r="P1419" s="899"/>
      <c r="Q1419" s="899"/>
      <c r="R1419" s="899"/>
      <c r="S1419" s="899"/>
      <c r="T1419" s="899"/>
      <c r="U1419" s="899"/>
      <c r="V1419" s="899"/>
      <c r="W1419" s="899"/>
      <c r="X1419" s="899"/>
      <c r="Y1419" s="899"/>
    </row>
    <row r="1420" ht="18.0" customHeight="1">
      <c r="A1420" s="899"/>
      <c r="B1420" s="900"/>
      <c r="C1420" s="899"/>
      <c r="D1420" s="899"/>
      <c r="E1420" s="899"/>
      <c r="F1420" s="901"/>
      <c r="G1420" s="901"/>
      <c r="H1420" s="901"/>
      <c r="I1420" s="901"/>
      <c r="J1420" s="901"/>
      <c r="K1420" s="901"/>
      <c r="L1420" s="899"/>
      <c r="M1420" s="899"/>
      <c r="N1420" s="899"/>
      <c r="O1420" s="899"/>
      <c r="P1420" s="899"/>
      <c r="Q1420" s="899"/>
      <c r="R1420" s="899"/>
      <c r="S1420" s="899"/>
      <c r="T1420" s="899"/>
      <c r="U1420" s="899"/>
      <c r="V1420" s="899"/>
      <c r="W1420" s="899"/>
      <c r="X1420" s="899"/>
      <c r="Y1420" s="899"/>
    </row>
    <row r="1421" ht="18.0" customHeight="1">
      <c r="A1421" s="899"/>
      <c r="B1421" s="900"/>
      <c r="C1421" s="899"/>
      <c r="D1421" s="899"/>
      <c r="E1421" s="899"/>
      <c r="F1421" s="901"/>
      <c r="G1421" s="901"/>
      <c r="H1421" s="901"/>
      <c r="I1421" s="901"/>
      <c r="J1421" s="901"/>
      <c r="K1421" s="901"/>
      <c r="L1421" s="899"/>
      <c r="M1421" s="899"/>
      <c r="N1421" s="899"/>
      <c r="O1421" s="899"/>
      <c r="P1421" s="899"/>
      <c r="Q1421" s="899"/>
      <c r="R1421" s="899"/>
      <c r="S1421" s="899"/>
      <c r="T1421" s="899"/>
      <c r="U1421" s="899"/>
      <c r="V1421" s="899"/>
      <c r="W1421" s="899"/>
      <c r="X1421" s="899"/>
      <c r="Y1421" s="899"/>
    </row>
    <row r="1422" ht="18.0" customHeight="1">
      <c r="A1422" s="899"/>
      <c r="B1422" s="900"/>
      <c r="C1422" s="899"/>
      <c r="D1422" s="899"/>
      <c r="E1422" s="899"/>
      <c r="F1422" s="901"/>
      <c r="G1422" s="901"/>
      <c r="H1422" s="901"/>
      <c r="I1422" s="901"/>
      <c r="J1422" s="901"/>
      <c r="K1422" s="901"/>
      <c r="L1422" s="899"/>
      <c r="M1422" s="899"/>
      <c r="N1422" s="899"/>
      <c r="O1422" s="899"/>
      <c r="P1422" s="899"/>
      <c r="Q1422" s="899"/>
      <c r="R1422" s="899"/>
      <c r="S1422" s="899"/>
      <c r="T1422" s="899"/>
      <c r="U1422" s="899"/>
      <c r="V1422" s="899"/>
      <c r="W1422" s="899"/>
      <c r="X1422" s="899"/>
      <c r="Y1422" s="899"/>
    </row>
    <row r="1423" ht="18.0" customHeight="1">
      <c r="A1423" s="899"/>
      <c r="B1423" s="900"/>
      <c r="C1423" s="899"/>
      <c r="D1423" s="899"/>
      <c r="E1423" s="899"/>
      <c r="F1423" s="901"/>
      <c r="G1423" s="901"/>
      <c r="H1423" s="901"/>
      <c r="I1423" s="901"/>
      <c r="J1423" s="901"/>
      <c r="K1423" s="901"/>
      <c r="L1423" s="899"/>
      <c r="M1423" s="899"/>
      <c r="N1423" s="899"/>
      <c r="O1423" s="899"/>
      <c r="P1423" s="899"/>
      <c r="Q1423" s="899"/>
      <c r="R1423" s="899"/>
      <c r="S1423" s="899"/>
      <c r="T1423" s="899"/>
      <c r="U1423" s="899"/>
      <c r="V1423" s="899"/>
      <c r="W1423" s="899"/>
      <c r="X1423" s="899"/>
      <c r="Y1423" s="899"/>
    </row>
    <row r="1424" ht="18.0" customHeight="1">
      <c r="A1424" s="899"/>
      <c r="B1424" s="900"/>
      <c r="C1424" s="899"/>
      <c r="D1424" s="899"/>
      <c r="E1424" s="899"/>
      <c r="F1424" s="901"/>
      <c r="G1424" s="901"/>
      <c r="H1424" s="901"/>
      <c r="I1424" s="901"/>
      <c r="J1424" s="901"/>
      <c r="K1424" s="901"/>
      <c r="L1424" s="899"/>
      <c r="M1424" s="899"/>
      <c r="N1424" s="899"/>
      <c r="O1424" s="899"/>
      <c r="P1424" s="899"/>
      <c r="Q1424" s="899"/>
      <c r="R1424" s="899"/>
      <c r="S1424" s="899"/>
      <c r="T1424" s="899"/>
      <c r="U1424" s="899"/>
      <c r="V1424" s="899"/>
      <c r="W1424" s="899"/>
      <c r="X1424" s="899"/>
      <c r="Y1424" s="899"/>
    </row>
    <row r="1425" ht="18.0" customHeight="1">
      <c r="A1425" s="899"/>
      <c r="B1425" s="900"/>
      <c r="C1425" s="899"/>
      <c r="D1425" s="899"/>
      <c r="E1425" s="899"/>
      <c r="F1425" s="901"/>
      <c r="G1425" s="901"/>
      <c r="H1425" s="901"/>
      <c r="I1425" s="901"/>
      <c r="J1425" s="901"/>
      <c r="K1425" s="901"/>
      <c r="L1425" s="899"/>
      <c r="M1425" s="899"/>
      <c r="N1425" s="899"/>
      <c r="O1425" s="899"/>
      <c r="P1425" s="899"/>
      <c r="Q1425" s="899"/>
      <c r="R1425" s="899"/>
      <c r="S1425" s="899"/>
      <c r="T1425" s="899"/>
      <c r="U1425" s="899"/>
      <c r="V1425" s="899"/>
      <c r="W1425" s="899"/>
      <c r="X1425" s="899"/>
      <c r="Y1425" s="899"/>
    </row>
    <row r="1426" ht="18.0" customHeight="1">
      <c r="A1426" s="899"/>
      <c r="B1426" s="900"/>
      <c r="C1426" s="899"/>
      <c r="D1426" s="899"/>
      <c r="E1426" s="899"/>
      <c r="F1426" s="901"/>
      <c r="G1426" s="901"/>
      <c r="H1426" s="901"/>
      <c r="I1426" s="901"/>
      <c r="J1426" s="901"/>
      <c r="K1426" s="901"/>
      <c r="L1426" s="899"/>
      <c r="M1426" s="899"/>
      <c r="N1426" s="899"/>
      <c r="O1426" s="899"/>
      <c r="P1426" s="899"/>
      <c r="Q1426" s="899"/>
      <c r="R1426" s="899"/>
      <c r="S1426" s="899"/>
      <c r="T1426" s="899"/>
      <c r="U1426" s="899"/>
      <c r="V1426" s="899"/>
      <c r="W1426" s="899"/>
      <c r="X1426" s="899"/>
      <c r="Y1426" s="899"/>
    </row>
    <row r="1427" ht="18.0" customHeight="1">
      <c r="A1427" s="899"/>
      <c r="B1427" s="900"/>
      <c r="C1427" s="899"/>
      <c r="D1427" s="899"/>
      <c r="E1427" s="899"/>
      <c r="F1427" s="901"/>
      <c r="G1427" s="901"/>
      <c r="H1427" s="901"/>
      <c r="I1427" s="901"/>
      <c r="J1427" s="901"/>
      <c r="K1427" s="901"/>
      <c r="L1427" s="899"/>
      <c r="M1427" s="899"/>
      <c r="N1427" s="899"/>
      <c r="O1427" s="899"/>
      <c r="P1427" s="899"/>
      <c r="Q1427" s="899"/>
      <c r="R1427" s="899"/>
      <c r="S1427" s="899"/>
      <c r="T1427" s="899"/>
      <c r="U1427" s="899"/>
      <c r="V1427" s="899"/>
      <c r="W1427" s="899"/>
      <c r="X1427" s="899"/>
      <c r="Y1427" s="899"/>
    </row>
    <row r="1428" ht="18.0" customHeight="1">
      <c r="A1428" s="899"/>
      <c r="B1428" s="900"/>
      <c r="C1428" s="899"/>
      <c r="D1428" s="899"/>
      <c r="E1428" s="899"/>
      <c r="F1428" s="901"/>
      <c r="G1428" s="901"/>
      <c r="H1428" s="901"/>
      <c r="I1428" s="901"/>
      <c r="J1428" s="901"/>
      <c r="K1428" s="901"/>
      <c r="L1428" s="899"/>
      <c r="M1428" s="899"/>
      <c r="N1428" s="899"/>
      <c r="O1428" s="899"/>
      <c r="P1428" s="899"/>
      <c r="Q1428" s="899"/>
      <c r="R1428" s="899"/>
      <c r="S1428" s="899"/>
      <c r="T1428" s="899"/>
      <c r="U1428" s="899"/>
      <c r="V1428" s="899"/>
      <c r="W1428" s="899"/>
      <c r="X1428" s="899"/>
      <c r="Y1428" s="899"/>
    </row>
    <row r="1429" ht="18.0" customHeight="1">
      <c r="A1429" s="899"/>
      <c r="B1429" s="900"/>
      <c r="C1429" s="899"/>
      <c r="D1429" s="899"/>
      <c r="E1429" s="899"/>
      <c r="F1429" s="901"/>
      <c r="G1429" s="901"/>
      <c r="H1429" s="901"/>
      <c r="I1429" s="901"/>
      <c r="J1429" s="901"/>
      <c r="K1429" s="901"/>
      <c r="L1429" s="899"/>
      <c r="M1429" s="899"/>
      <c r="N1429" s="899"/>
      <c r="O1429" s="899"/>
      <c r="P1429" s="899"/>
      <c r="Q1429" s="899"/>
      <c r="R1429" s="899"/>
      <c r="S1429" s="899"/>
      <c r="T1429" s="899"/>
      <c r="U1429" s="899"/>
      <c r="V1429" s="899"/>
      <c r="W1429" s="899"/>
      <c r="X1429" s="899"/>
      <c r="Y1429" s="899"/>
    </row>
    <row r="1430" ht="18.0" customHeight="1">
      <c r="A1430" s="899"/>
      <c r="B1430" s="900"/>
      <c r="C1430" s="899"/>
      <c r="D1430" s="899"/>
      <c r="E1430" s="899"/>
      <c r="F1430" s="901"/>
      <c r="G1430" s="901"/>
      <c r="H1430" s="901"/>
      <c r="I1430" s="901"/>
      <c r="J1430" s="901"/>
      <c r="K1430" s="901"/>
      <c r="L1430" s="899"/>
      <c r="M1430" s="899"/>
      <c r="N1430" s="899"/>
      <c r="O1430" s="899"/>
      <c r="P1430" s="899"/>
      <c r="Q1430" s="899"/>
      <c r="R1430" s="899"/>
      <c r="S1430" s="899"/>
      <c r="T1430" s="899"/>
      <c r="U1430" s="899"/>
      <c r="V1430" s="899"/>
      <c r="W1430" s="899"/>
      <c r="X1430" s="899"/>
      <c r="Y1430" s="899"/>
    </row>
    <row r="1431" ht="18.0" customHeight="1">
      <c r="A1431" s="899"/>
      <c r="B1431" s="900"/>
      <c r="C1431" s="899"/>
      <c r="D1431" s="899"/>
      <c r="E1431" s="899"/>
      <c r="F1431" s="901"/>
      <c r="G1431" s="901"/>
      <c r="H1431" s="901"/>
      <c r="I1431" s="901"/>
      <c r="J1431" s="901"/>
      <c r="K1431" s="901"/>
      <c r="L1431" s="899"/>
      <c r="M1431" s="899"/>
      <c r="N1431" s="899"/>
      <c r="O1431" s="899"/>
      <c r="P1431" s="899"/>
      <c r="Q1431" s="899"/>
      <c r="R1431" s="899"/>
      <c r="S1431" s="899"/>
      <c r="T1431" s="899"/>
      <c r="U1431" s="899"/>
      <c r="V1431" s="899"/>
      <c r="W1431" s="899"/>
      <c r="X1431" s="899"/>
      <c r="Y1431" s="899"/>
    </row>
    <row r="1432" ht="18.0" customHeight="1">
      <c r="A1432" s="899"/>
      <c r="B1432" s="900"/>
      <c r="C1432" s="899"/>
      <c r="D1432" s="899"/>
      <c r="E1432" s="899"/>
      <c r="F1432" s="901"/>
      <c r="G1432" s="901"/>
      <c r="H1432" s="901"/>
      <c r="I1432" s="901"/>
      <c r="J1432" s="901"/>
      <c r="K1432" s="901"/>
      <c r="L1432" s="899"/>
      <c r="M1432" s="899"/>
      <c r="N1432" s="899"/>
      <c r="O1432" s="899"/>
      <c r="P1432" s="899"/>
      <c r="Q1432" s="899"/>
      <c r="R1432" s="899"/>
      <c r="S1432" s="899"/>
      <c r="T1432" s="899"/>
      <c r="U1432" s="899"/>
      <c r="V1432" s="899"/>
      <c r="W1432" s="899"/>
      <c r="X1432" s="899"/>
      <c r="Y1432" s="899"/>
    </row>
    <row r="1433" ht="18.0" customHeight="1">
      <c r="A1433" s="899"/>
      <c r="B1433" s="900"/>
      <c r="C1433" s="899"/>
      <c r="D1433" s="899"/>
      <c r="E1433" s="899"/>
      <c r="F1433" s="901"/>
      <c r="G1433" s="901"/>
      <c r="H1433" s="901"/>
      <c r="I1433" s="901"/>
      <c r="J1433" s="901"/>
      <c r="K1433" s="901"/>
      <c r="L1433" s="899"/>
      <c r="M1433" s="899"/>
      <c r="N1433" s="899"/>
      <c r="O1433" s="899"/>
      <c r="P1433" s="899"/>
      <c r="Q1433" s="899"/>
      <c r="R1433" s="899"/>
      <c r="S1433" s="899"/>
      <c r="T1433" s="899"/>
      <c r="U1433" s="899"/>
      <c r="V1433" s="899"/>
      <c r="W1433" s="899"/>
      <c r="X1433" s="899"/>
      <c r="Y1433" s="899"/>
    </row>
    <row r="1434" ht="18.0" customHeight="1">
      <c r="A1434" s="899"/>
      <c r="B1434" s="900"/>
      <c r="C1434" s="899"/>
      <c r="D1434" s="899"/>
      <c r="E1434" s="899"/>
      <c r="F1434" s="901"/>
      <c r="G1434" s="901"/>
      <c r="H1434" s="901"/>
      <c r="I1434" s="901"/>
      <c r="J1434" s="901"/>
      <c r="K1434" s="901"/>
      <c r="L1434" s="899"/>
      <c r="M1434" s="899"/>
      <c r="N1434" s="899"/>
      <c r="O1434" s="899"/>
      <c r="P1434" s="899"/>
      <c r="Q1434" s="899"/>
      <c r="R1434" s="899"/>
      <c r="S1434" s="899"/>
      <c r="T1434" s="899"/>
      <c r="U1434" s="899"/>
      <c r="V1434" s="899"/>
      <c r="W1434" s="899"/>
      <c r="X1434" s="899"/>
      <c r="Y1434" s="899"/>
    </row>
    <row r="1435" ht="18.0" customHeight="1">
      <c r="A1435" s="899"/>
      <c r="B1435" s="900"/>
      <c r="C1435" s="899"/>
      <c r="D1435" s="899"/>
      <c r="E1435" s="899"/>
      <c r="F1435" s="901"/>
      <c r="G1435" s="901"/>
      <c r="H1435" s="901"/>
      <c r="I1435" s="901"/>
      <c r="J1435" s="901"/>
      <c r="K1435" s="901"/>
      <c r="L1435" s="899"/>
      <c r="M1435" s="899"/>
      <c r="N1435" s="899"/>
      <c r="O1435" s="899"/>
      <c r="P1435" s="899"/>
      <c r="Q1435" s="899"/>
      <c r="R1435" s="899"/>
      <c r="S1435" s="899"/>
      <c r="T1435" s="899"/>
      <c r="U1435" s="899"/>
      <c r="V1435" s="899"/>
      <c r="W1435" s="899"/>
      <c r="X1435" s="899"/>
      <c r="Y1435" s="899"/>
    </row>
    <row r="1436" ht="18.0" customHeight="1">
      <c r="A1436" s="899"/>
      <c r="B1436" s="900"/>
      <c r="C1436" s="899"/>
      <c r="D1436" s="899"/>
      <c r="E1436" s="899"/>
      <c r="F1436" s="901"/>
      <c r="G1436" s="901"/>
      <c r="H1436" s="901"/>
      <c r="I1436" s="901"/>
      <c r="J1436" s="901"/>
      <c r="K1436" s="901"/>
      <c r="L1436" s="899"/>
      <c r="M1436" s="899"/>
      <c r="N1436" s="899"/>
      <c r="O1436" s="899"/>
      <c r="P1436" s="899"/>
      <c r="Q1436" s="899"/>
      <c r="R1436" s="899"/>
      <c r="S1436" s="899"/>
      <c r="T1436" s="899"/>
      <c r="U1436" s="899"/>
      <c r="V1436" s="899"/>
      <c r="W1436" s="899"/>
      <c r="X1436" s="899"/>
      <c r="Y1436" s="899"/>
    </row>
    <row r="1437" ht="18.0" customHeight="1">
      <c r="A1437" s="899"/>
      <c r="B1437" s="900"/>
      <c r="C1437" s="899"/>
      <c r="D1437" s="899"/>
      <c r="E1437" s="899"/>
      <c r="F1437" s="901"/>
      <c r="G1437" s="901"/>
      <c r="H1437" s="901"/>
      <c r="I1437" s="901"/>
      <c r="J1437" s="901"/>
      <c r="K1437" s="901"/>
      <c r="L1437" s="899"/>
      <c r="M1437" s="899"/>
      <c r="N1437" s="899"/>
      <c r="O1437" s="899"/>
      <c r="P1437" s="899"/>
      <c r="Q1437" s="899"/>
      <c r="R1437" s="899"/>
      <c r="S1437" s="899"/>
      <c r="T1437" s="899"/>
      <c r="U1437" s="899"/>
      <c r="V1437" s="899"/>
      <c r="W1437" s="899"/>
      <c r="X1437" s="899"/>
      <c r="Y1437" s="899"/>
    </row>
    <row r="1438" ht="18.0" customHeight="1">
      <c r="A1438" s="899"/>
      <c r="B1438" s="900"/>
      <c r="C1438" s="899"/>
      <c r="D1438" s="899"/>
      <c r="E1438" s="899"/>
      <c r="F1438" s="901"/>
      <c r="G1438" s="901"/>
      <c r="H1438" s="901"/>
      <c r="I1438" s="901"/>
      <c r="J1438" s="901"/>
      <c r="K1438" s="901"/>
      <c r="L1438" s="899"/>
      <c r="M1438" s="899"/>
      <c r="N1438" s="899"/>
      <c r="O1438" s="899"/>
      <c r="P1438" s="899"/>
      <c r="Q1438" s="899"/>
      <c r="R1438" s="899"/>
      <c r="S1438" s="899"/>
      <c r="T1438" s="899"/>
      <c r="U1438" s="899"/>
      <c r="V1438" s="899"/>
      <c r="W1438" s="899"/>
      <c r="X1438" s="899"/>
      <c r="Y1438" s="899"/>
    </row>
    <row r="1439" ht="18.0" customHeight="1">
      <c r="A1439" s="899"/>
      <c r="B1439" s="900"/>
      <c r="C1439" s="899"/>
      <c r="D1439" s="899"/>
      <c r="E1439" s="899"/>
      <c r="F1439" s="901"/>
      <c r="G1439" s="901"/>
      <c r="H1439" s="901"/>
      <c r="I1439" s="901"/>
      <c r="J1439" s="901"/>
      <c r="K1439" s="901"/>
      <c r="L1439" s="899"/>
      <c r="M1439" s="899"/>
      <c r="N1439" s="899"/>
      <c r="O1439" s="899"/>
      <c r="P1439" s="899"/>
      <c r="Q1439" s="899"/>
      <c r="R1439" s="899"/>
      <c r="S1439" s="899"/>
      <c r="T1439" s="899"/>
      <c r="U1439" s="899"/>
      <c r="V1439" s="899"/>
      <c r="W1439" s="899"/>
      <c r="X1439" s="899"/>
      <c r="Y1439" s="899"/>
    </row>
    <row r="1440" ht="18.0" customHeight="1">
      <c r="A1440" s="899"/>
      <c r="B1440" s="900"/>
      <c r="C1440" s="899"/>
      <c r="D1440" s="899"/>
      <c r="E1440" s="899"/>
      <c r="F1440" s="901"/>
      <c r="G1440" s="901"/>
      <c r="H1440" s="901"/>
      <c r="I1440" s="901"/>
      <c r="J1440" s="901"/>
      <c r="K1440" s="901"/>
      <c r="L1440" s="899"/>
      <c r="M1440" s="899"/>
      <c r="N1440" s="899"/>
      <c r="O1440" s="899"/>
      <c r="P1440" s="899"/>
      <c r="Q1440" s="899"/>
      <c r="R1440" s="899"/>
      <c r="S1440" s="899"/>
      <c r="T1440" s="899"/>
      <c r="U1440" s="899"/>
      <c r="V1440" s="899"/>
      <c r="W1440" s="899"/>
      <c r="X1440" s="899"/>
      <c r="Y1440" s="899"/>
    </row>
    <row r="1441" ht="18.0" customHeight="1">
      <c r="A1441" s="899"/>
      <c r="B1441" s="900"/>
      <c r="C1441" s="899"/>
      <c r="D1441" s="899"/>
      <c r="E1441" s="899"/>
      <c r="F1441" s="901"/>
      <c r="G1441" s="901"/>
      <c r="H1441" s="901"/>
      <c r="I1441" s="901"/>
      <c r="J1441" s="901"/>
      <c r="K1441" s="901"/>
      <c r="L1441" s="899"/>
      <c r="M1441" s="899"/>
      <c r="N1441" s="899"/>
      <c r="O1441" s="899"/>
      <c r="P1441" s="899"/>
      <c r="Q1441" s="899"/>
      <c r="R1441" s="899"/>
      <c r="S1441" s="899"/>
      <c r="T1441" s="899"/>
      <c r="U1441" s="899"/>
      <c r="V1441" s="899"/>
      <c r="W1441" s="899"/>
      <c r="X1441" s="899"/>
      <c r="Y1441" s="899"/>
    </row>
    <row r="1442" ht="18.0" customHeight="1">
      <c r="A1442" s="899"/>
      <c r="B1442" s="900"/>
      <c r="C1442" s="899"/>
      <c r="D1442" s="899"/>
      <c r="E1442" s="899"/>
      <c r="F1442" s="901"/>
      <c r="G1442" s="901"/>
      <c r="H1442" s="901"/>
      <c r="I1442" s="901"/>
      <c r="J1442" s="901"/>
      <c r="K1442" s="901"/>
      <c r="L1442" s="899"/>
      <c r="M1442" s="899"/>
      <c r="N1442" s="899"/>
      <c r="O1442" s="899"/>
      <c r="P1442" s="899"/>
      <c r="Q1442" s="899"/>
      <c r="R1442" s="899"/>
      <c r="S1442" s="899"/>
      <c r="T1442" s="899"/>
      <c r="U1442" s="899"/>
      <c r="V1442" s="899"/>
      <c r="W1442" s="899"/>
      <c r="X1442" s="899"/>
      <c r="Y1442" s="899"/>
    </row>
    <row r="1443" ht="18.0" customHeight="1">
      <c r="A1443" s="899"/>
      <c r="B1443" s="900"/>
      <c r="C1443" s="899"/>
      <c r="D1443" s="899"/>
      <c r="E1443" s="899"/>
      <c r="F1443" s="901"/>
      <c r="G1443" s="901"/>
      <c r="H1443" s="901"/>
      <c r="I1443" s="901"/>
      <c r="J1443" s="901"/>
      <c r="K1443" s="901"/>
      <c r="L1443" s="899"/>
      <c r="M1443" s="899"/>
      <c r="N1443" s="899"/>
      <c r="O1443" s="899"/>
      <c r="P1443" s="899"/>
      <c r="Q1443" s="899"/>
      <c r="R1443" s="899"/>
      <c r="S1443" s="899"/>
      <c r="T1443" s="899"/>
      <c r="U1443" s="899"/>
      <c r="V1443" s="899"/>
      <c r="W1443" s="899"/>
      <c r="X1443" s="899"/>
      <c r="Y1443" s="899"/>
    </row>
    <row r="1444" ht="18.0" customHeight="1">
      <c r="A1444" s="899"/>
      <c r="B1444" s="900"/>
      <c r="C1444" s="899"/>
      <c r="D1444" s="899"/>
      <c r="E1444" s="899"/>
      <c r="F1444" s="901"/>
      <c r="G1444" s="901"/>
      <c r="H1444" s="901"/>
      <c r="I1444" s="901"/>
      <c r="J1444" s="901"/>
      <c r="K1444" s="901"/>
      <c r="L1444" s="899"/>
      <c r="M1444" s="899"/>
      <c r="N1444" s="899"/>
      <c r="O1444" s="899"/>
      <c r="P1444" s="899"/>
      <c r="Q1444" s="899"/>
      <c r="R1444" s="899"/>
      <c r="S1444" s="899"/>
      <c r="T1444" s="899"/>
      <c r="U1444" s="899"/>
      <c r="V1444" s="899"/>
      <c r="W1444" s="899"/>
      <c r="X1444" s="899"/>
      <c r="Y1444" s="899"/>
    </row>
    <row r="1445" ht="18.0" customHeight="1">
      <c r="A1445" s="899"/>
      <c r="B1445" s="900"/>
      <c r="C1445" s="899"/>
      <c r="D1445" s="899"/>
      <c r="E1445" s="899"/>
      <c r="F1445" s="901"/>
      <c r="G1445" s="901"/>
      <c r="H1445" s="901"/>
      <c r="I1445" s="901"/>
      <c r="J1445" s="901"/>
      <c r="K1445" s="901"/>
      <c r="L1445" s="899"/>
      <c r="M1445" s="899"/>
      <c r="N1445" s="899"/>
      <c r="O1445" s="899"/>
      <c r="P1445" s="899"/>
      <c r="Q1445" s="899"/>
      <c r="R1445" s="899"/>
      <c r="S1445" s="899"/>
      <c r="T1445" s="899"/>
      <c r="U1445" s="899"/>
      <c r="V1445" s="899"/>
      <c r="W1445" s="899"/>
      <c r="X1445" s="899"/>
      <c r="Y1445" s="899"/>
    </row>
    <row r="1446" ht="18.0" customHeight="1">
      <c r="A1446" s="899"/>
      <c r="B1446" s="900"/>
      <c r="C1446" s="899"/>
      <c r="D1446" s="899"/>
      <c r="E1446" s="899"/>
      <c r="F1446" s="901"/>
      <c r="G1446" s="901"/>
      <c r="H1446" s="901"/>
      <c r="I1446" s="901"/>
      <c r="J1446" s="901"/>
      <c r="K1446" s="901"/>
      <c r="L1446" s="899"/>
      <c r="M1446" s="899"/>
      <c r="N1446" s="899"/>
      <c r="O1446" s="899"/>
      <c r="P1446" s="899"/>
      <c r="Q1446" s="899"/>
      <c r="R1446" s="899"/>
      <c r="S1446" s="899"/>
      <c r="T1446" s="899"/>
      <c r="U1446" s="899"/>
      <c r="V1446" s="899"/>
      <c r="W1446" s="899"/>
      <c r="X1446" s="899"/>
      <c r="Y1446" s="899"/>
    </row>
    <row r="1447" ht="18.0" customHeight="1">
      <c r="A1447" s="899"/>
      <c r="B1447" s="900"/>
      <c r="C1447" s="899"/>
      <c r="D1447" s="899"/>
      <c r="E1447" s="899"/>
      <c r="F1447" s="901"/>
      <c r="G1447" s="901"/>
      <c r="H1447" s="901"/>
      <c r="I1447" s="901"/>
      <c r="J1447" s="901"/>
      <c r="K1447" s="901"/>
      <c r="L1447" s="899"/>
      <c r="M1447" s="899"/>
      <c r="N1447" s="899"/>
      <c r="O1447" s="899"/>
      <c r="P1447" s="899"/>
      <c r="Q1447" s="899"/>
      <c r="R1447" s="899"/>
      <c r="S1447" s="899"/>
      <c r="T1447" s="899"/>
      <c r="U1447" s="899"/>
      <c r="V1447" s="899"/>
      <c r="W1447" s="899"/>
      <c r="X1447" s="899"/>
      <c r="Y1447" s="899"/>
    </row>
    <row r="1448" ht="18.0" customHeight="1">
      <c r="A1448" s="899"/>
      <c r="B1448" s="900"/>
      <c r="C1448" s="899"/>
      <c r="D1448" s="899"/>
      <c r="E1448" s="899"/>
      <c r="F1448" s="901"/>
      <c r="G1448" s="901"/>
      <c r="H1448" s="901"/>
      <c r="I1448" s="901"/>
      <c r="J1448" s="901"/>
      <c r="K1448" s="901"/>
      <c r="L1448" s="899"/>
      <c r="M1448" s="899"/>
      <c r="N1448" s="899"/>
      <c r="O1448" s="899"/>
      <c r="P1448" s="899"/>
      <c r="Q1448" s="899"/>
      <c r="R1448" s="899"/>
      <c r="S1448" s="899"/>
      <c r="T1448" s="899"/>
      <c r="U1448" s="899"/>
      <c r="V1448" s="899"/>
      <c r="W1448" s="899"/>
      <c r="X1448" s="899"/>
      <c r="Y1448" s="899"/>
    </row>
    <row r="1449" ht="18.0" customHeight="1">
      <c r="A1449" s="899"/>
      <c r="B1449" s="900"/>
      <c r="C1449" s="899"/>
      <c r="D1449" s="899"/>
      <c r="E1449" s="899"/>
      <c r="F1449" s="901"/>
      <c r="G1449" s="901"/>
      <c r="H1449" s="901"/>
      <c r="I1449" s="901"/>
      <c r="J1449" s="901"/>
      <c r="K1449" s="901"/>
      <c r="L1449" s="899"/>
      <c r="M1449" s="899"/>
      <c r="N1449" s="899"/>
      <c r="O1449" s="899"/>
      <c r="P1449" s="899"/>
      <c r="Q1449" s="899"/>
      <c r="R1449" s="899"/>
      <c r="S1449" s="899"/>
      <c r="T1449" s="899"/>
      <c r="U1449" s="899"/>
      <c r="V1449" s="899"/>
      <c r="W1449" s="899"/>
      <c r="X1449" s="899"/>
      <c r="Y1449" s="899"/>
    </row>
    <row r="1450" ht="18.0" customHeight="1">
      <c r="A1450" s="899"/>
      <c r="B1450" s="900"/>
      <c r="C1450" s="899"/>
      <c r="D1450" s="899"/>
      <c r="E1450" s="899"/>
      <c r="F1450" s="901"/>
      <c r="G1450" s="901"/>
      <c r="H1450" s="901"/>
      <c r="I1450" s="901"/>
      <c r="J1450" s="901"/>
      <c r="K1450" s="901"/>
      <c r="L1450" s="899"/>
      <c r="M1450" s="899"/>
      <c r="N1450" s="899"/>
      <c r="O1450" s="899"/>
      <c r="P1450" s="899"/>
      <c r="Q1450" s="899"/>
      <c r="R1450" s="899"/>
      <c r="S1450" s="899"/>
      <c r="T1450" s="899"/>
      <c r="U1450" s="899"/>
      <c r="V1450" s="899"/>
      <c r="W1450" s="899"/>
      <c r="X1450" s="899"/>
      <c r="Y1450" s="899"/>
    </row>
    <row r="1451" ht="18.0" customHeight="1">
      <c r="A1451" s="899"/>
      <c r="B1451" s="900"/>
      <c r="C1451" s="899"/>
      <c r="D1451" s="899"/>
      <c r="E1451" s="899"/>
      <c r="F1451" s="901"/>
      <c r="G1451" s="901"/>
      <c r="H1451" s="901"/>
      <c r="I1451" s="901"/>
      <c r="J1451" s="901"/>
      <c r="K1451" s="901"/>
      <c r="L1451" s="899"/>
      <c r="M1451" s="899"/>
      <c r="N1451" s="899"/>
      <c r="O1451" s="899"/>
      <c r="P1451" s="899"/>
      <c r="Q1451" s="899"/>
      <c r="R1451" s="899"/>
      <c r="S1451" s="899"/>
      <c r="T1451" s="899"/>
      <c r="U1451" s="899"/>
      <c r="V1451" s="899"/>
      <c r="W1451" s="899"/>
      <c r="X1451" s="899"/>
      <c r="Y1451" s="899"/>
    </row>
    <row r="1452" ht="18.0" customHeight="1">
      <c r="A1452" s="899"/>
      <c r="B1452" s="900"/>
      <c r="C1452" s="899"/>
      <c r="D1452" s="899"/>
      <c r="E1452" s="899"/>
      <c r="F1452" s="901"/>
      <c r="G1452" s="901"/>
      <c r="H1452" s="901"/>
      <c r="I1452" s="901"/>
      <c r="J1452" s="901"/>
      <c r="K1452" s="901"/>
      <c r="L1452" s="899"/>
      <c r="M1452" s="899"/>
      <c r="N1452" s="899"/>
      <c r="O1452" s="899"/>
      <c r="P1452" s="899"/>
      <c r="Q1452" s="899"/>
      <c r="R1452" s="899"/>
      <c r="S1452" s="899"/>
      <c r="T1452" s="899"/>
      <c r="U1452" s="899"/>
      <c r="V1452" s="899"/>
      <c r="W1452" s="899"/>
      <c r="X1452" s="899"/>
      <c r="Y1452" s="899"/>
    </row>
    <row r="1453" ht="18.0" customHeight="1">
      <c r="A1453" s="899"/>
      <c r="B1453" s="900"/>
      <c r="C1453" s="899"/>
      <c r="D1453" s="899"/>
      <c r="E1453" s="899"/>
      <c r="F1453" s="901"/>
      <c r="G1453" s="901"/>
      <c r="H1453" s="901"/>
      <c r="I1453" s="901"/>
      <c r="J1453" s="901"/>
      <c r="K1453" s="901"/>
      <c r="L1453" s="899"/>
      <c r="M1453" s="899"/>
      <c r="N1453" s="899"/>
      <c r="O1453" s="899"/>
      <c r="P1453" s="899"/>
      <c r="Q1453" s="899"/>
      <c r="R1453" s="899"/>
      <c r="S1453" s="899"/>
      <c r="T1453" s="899"/>
      <c r="U1453" s="899"/>
      <c r="V1453" s="899"/>
      <c r="W1453" s="899"/>
      <c r="X1453" s="899"/>
      <c r="Y1453" s="899"/>
    </row>
    <row r="1454" ht="18.0" customHeight="1">
      <c r="A1454" s="899"/>
      <c r="B1454" s="900"/>
      <c r="C1454" s="899"/>
      <c r="D1454" s="899"/>
      <c r="E1454" s="899"/>
      <c r="F1454" s="901"/>
      <c r="G1454" s="901"/>
      <c r="H1454" s="901"/>
      <c r="I1454" s="901"/>
      <c r="J1454" s="901"/>
      <c r="K1454" s="901"/>
      <c r="L1454" s="899"/>
      <c r="M1454" s="899"/>
      <c r="N1454" s="899"/>
      <c r="O1454" s="899"/>
      <c r="P1454" s="899"/>
      <c r="Q1454" s="899"/>
      <c r="R1454" s="899"/>
      <c r="S1454" s="899"/>
      <c r="T1454" s="899"/>
      <c r="U1454" s="899"/>
      <c r="V1454" s="899"/>
      <c r="W1454" s="899"/>
      <c r="X1454" s="899"/>
      <c r="Y1454" s="899"/>
    </row>
    <row r="1455" ht="18.0" customHeight="1">
      <c r="A1455" s="899"/>
      <c r="B1455" s="900"/>
      <c r="C1455" s="899"/>
      <c r="D1455" s="899"/>
      <c r="E1455" s="899"/>
      <c r="F1455" s="901"/>
      <c r="G1455" s="901"/>
      <c r="H1455" s="901"/>
      <c r="I1455" s="901"/>
      <c r="J1455" s="901"/>
      <c r="K1455" s="901"/>
      <c r="L1455" s="899"/>
      <c r="M1455" s="899"/>
      <c r="N1455" s="899"/>
      <c r="O1455" s="899"/>
      <c r="P1455" s="899"/>
      <c r="Q1455" s="899"/>
      <c r="R1455" s="899"/>
      <c r="S1455" s="899"/>
      <c r="T1455" s="899"/>
      <c r="U1455" s="899"/>
      <c r="V1455" s="899"/>
      <c r="W1455" s="899"/>
      <c r="X1455" s="899"/>
      <c r="Y1455" s="899"/>
    </row>
    <row r="1456" ht="18.0" customHeight="1">
      <c r="A1456" s="899"/>
      <c r="B1456" s="900"/>
      <c r="C1456" s="899"/>
      <c r="D1456" s="899"/>
      <c r="E1456" s="899"/>
      <c r="F1456" s="901"/>
      <c r="G1456" s="901"/>
      <c r="H1456" s="901"/>
      <c r="I1456" s="901"/>
      <c r="J1456" s="901"/>
      <c r="K1456" s="901"/>
      <c r="L1456" s="899"/>
      <c r="M1456" s="899"/>
      <c r="N1456" s="899"/>
      <c r="O1456" s="899"/>
      <c r="P1456" s="899"/>
      <c r="Q1456" s="899"/>
      <c r="R1456" s="899"/>
      <c r="S1456" s="899"/>
      <c r="T1456" s="899"/>
      <c r="U1456" s="899"/>
      <c r="V1456" s="899"/>
      <c r="W1456" s="899"/>
      <c r="X1456" s="899"/>
      <c r="Y1456" s="899"/>
    </row>
    <row r="1457" ht="18.0" customHeight="1">
      <c r="A1457" s="899"/>
      <c r="B1457" s="900"/>
      <c r="C1457" s="899"/>
      <c r="D1457" s="899"/>
      <c r="E1457" s="899"/>
      <c r="F1457" s="901"/>
      <c r="G1457" s="901"/>
      <c r="H1457" s="901"/>
      <c r="I1457" s="901"/>
      <c r="J1457" s="901"/>
      <c r="K1457" s="901"/>
      <c r="L1457" s="899"/>
      <c r="M1457" s="899"/>
      <c r="N1457" s="899"/>
      <c r="O1457" s="899"/>
      <c r="P1457" s="899"/>
      <c r="Q1457" s="899"/>
      <c r="R1457" s="899"/>
      <c r="S1457" s="899"/>
      <c r="T1457" s="899"/>
      <c r="U1457" s="899"/>
      <c r="V1457" s="899"/>
      <c r="W1457" s="899"/>
      <c r="X1457" s="899"/>
      <c r="Y1457" s="899"/>
    </row>
    <row r="1458" ht="18.0" customHeight="1">
      <c r="A1458" s="899"/>
      <c r="B1458" s="900"/>
      <c r="C1458" s="899"/>
      <c r="D1458" s="899"/>
      <c r="E1458" s="899"/>
      <c r="F1458" s="901"/>
      <c r="G1458" s="901"/>
      <c r="H1458" s="901"/>
      <c r="I1458" s="901"/>
      <c r="J1458" s="901"/>
      <c r="K1458" s="901"/>
      <c r="L1458" s="899"/>
      <c r="M1458" s="899"/>
      <c r="N1458" s="899"/>
      <c r="O1458" s="899"/>
      <c r="P1458" s="899"/>
      <c r="Q1458" s="899"/>
      <c r="R1458" s="899"/>
      <c r="S1458" s="899"/>
      <c r="T1458" s="899"/>
      <c r="U1458" s="899"/>
      <c r="V1458" s="899"/>
      <c r="W1458" s="899"/>
      <c r="X1458" s="899"/>
      <c r="Y1458" s="899"/>
    </row>
    <row r="1459" ht="18.0" customHeight="1">
      <c r="A1459" s="899"/>
      <c r="B1459" s="900"/>
      <c r="C1459" s="899"/>
      <c r="D1459" s="899"/>
      <c r="E1459" s="899"/>
      <c r="F1459" s="901"/>
      <c r="G1459" s="901"/>
      <c r="H1459" s="901"/>
      <c r="I1459" s="901"/>
      <c r="J1459" s="901"/>
      <c r="K1459" s="901"/>
      <c r="L1459" s="899"/>
      <c r="M1459" s="899"/>
      <c r="N1459" s="899"/>
      <c r="O1459" s="899"/>
      <c r="P1459" s="899"/>
      <c r="Q1459" s="899"/>
      <c r="R1459" s="899"/>
      <c r="S1459" s="899"/>
      <c r="T1459" s="899"/>
      <c r="U1459" s="899"/>
      <c r="V1459" s="899"/>
      <c r="W1459" s="899"/>
      <c r="X1459" s="899"/>
      <c r="Y1459" s="899"/>
    </row>
    <row r="1460" ht="18.0" customHeight="1">
      <c r="A1460" s="899"/>
      <c r="B1460" s="900"/>
      <c r="C1460" s="899"/>
      <c r="D1460" s="899"/>
      <c r="E1460" s="899"/>
      <c r="F1460" s="901"/>
      <c r="G1460" s="901"/>
      <c r="H1460" s="901"/>
      <c r="I1460" s="901"/>
      <c r="J1460" s="901"/>
      <c r="K1460" s="901"/>
      <c r="L1460" s="899"/>
      <c r="M1460" s="899"/>
      <c r="N1460" s="899"/>
      <c r="O1460" s="899"/>
      <c r="P1460" s="899"/>
      <c r="Q1460" s="899"/>
      <c r="R1460" s="899"/>
      <c r="S1460" s="899"/>
      <c r="T1460" s="899"/>
      <c r="U1460" s="899"/>
      <c r="V1460" s="899"/>
      <c r="W1460" s="899"/>
      <c r="X1460" s="899"/>
      <c r="Y1460" s="899"/>
    </row>
    <row r="1461" ht="18.0" customHeight="1">
      <c r="A1461" s="899"/>
      <c r="B1461" s="900"/>
      <c r="C1461" s="899"/>
      <c r="D1461" s="899"/>
      <c r="E1461" s="899"/>
      <c r="F1461" s="901"/>
      <c r="G1461" s="901"/>
      <c r="H1461" s="901"/>
      <c r="I1461" s="901"/>
      <c r="J1461" s="901"/>
      <c r="K1461" s="901"/>
      <c r="L1461" s="899"/>
      <c r="M1461" s="899"/>
      <c r="N1461" s="899"/>
      <c r="O1461" s="899"/>
      <c r="P1461" s="899"/>
      <c r="Q1461" s="899"/>
      <c r="R1461" s="899"/>
      <c r="S1461" s="899"/>
      <c r="T1461" s="899"/>
      <c r="U1461" s="899"/>
      <c r="V1461" s="899"/>
      <c r="W1461" s="899"/>
      <c r="X1461" s="899"/>
      <c r="Y1461" s="899"/>
    </row>
    <row r="1462" ht="18.0" customHeight="1">
      <c r="A1462" s="899"/>
      <c r="B1462" s="900"/>
      <c r="C1462" s="899"/>
      <c r="D1462" s="899"/>
      <c r="E1462" s="899"/>
      <c r="F1462" s="901"/>
      <c r="G1462" s="901"/>
      <c r="H1462" s="901"/>
      <c r="I1462" s="901"/>
      <c r="J1462" s="901"/>
      <c r="K1462" s="901"/>
      <c r="L1462" s="899"/>
      <c r="M1462" s="899"/>
      <c r="N1462" s="899"/>
      <c r="O1462" s="899"/>
      <c r="P1462" s="899"/>
      <c r="Q1462" s="899"/>
      <c r="R1462" s="899"/>
      <c r="S1462" s="899"/>
      <c r="T1462" s="899"/>
      <c r="U1462" s="899"/>
      <c r="V1462" s="899"/>
      <c r="W1462" s="899"/>
      <c r="X1462" s="899"/>
      <c r="Y1462" s="899"/>
    </row>
    <row r="1463" ht="18.0" customHeight="1">
      <c r="A1463" s="899"/>
      <c r="B1463" s="900"/>
      <c r="C1463" s="899"/>
      <c r="D1463" s="899"/>
      <c r="E1463" s="899"/>
      <c r="F1463" s="901"/>
      <c r="G1463" s="901"/>
      <c r="H1463" s="901"/>
      <c r="I1463" s="901"/>
      <c r="J1463" s="901"/>
      <c r="K1463" s="901"/>
      <c r="L1463" s="899"/>
      <c r="M1463" s="899"/>
      <c r="N1463" s="899"/>
      <c r="O1463" s="899"/>
      <c r="P1463" s="899"/>
      <c r="Q1463" s="899"/>
      <c r="R1463" s="899"/>
      <c r="S1463" s="899"/>
      <c r="T1463" s="899"/>
      <c r="U1463" s="899"/>
      <c r="V1463" s="899"/>
      <c r="W1463" s="899"/>
      <c r="X1463" s="899"/>
      <c r="Y1463" s="899"/>
    </row>
    <row r="1464" ht="18.0" customHeight="1">
      <c r="A1464" s="899"/>
      <c r="B1464" s="900"/>
      <c r="C1464" s="899"/>
      <c r="D1464" s="899"/>
      <c r="E1464" s="899"/>
      <c r="F1464" s="901"/>
      <c r="G1464" s="901"/>
      <c r="H1464" s="901"/>
      <c r="I1464" s="901"/>
      <c r="J1464" s="901"/>
      <c r="K1464" s="901"/>
      <c r="L1464" s="899"/>
      <c r="M1464" s="899"/>
      <c r="N1464" s="899"/>
      <c r="O1464" s="899"/>
      <c r="P1464" s="899"/>
      <c r="Q1464" s="899"/>
      <c r="R1464" s="899"/>
      <c r="S1464" s="899"/>
      <c r="T1464" s="899"/>
      <c r="U1464" s="899"/>
      <c r="V1464" s="899"/>
      <c r="W1464" s="899"/>
      <c r="X1464" s="899"/>
      <c r="Y1464" s="899"/>
    </row>
    <row r="1465" ht="18.0" customHeight="1">
      <c r="A1465" s="899"/>
      <c r="B1465" s="900"/>
      <c r="C1465" s="899"/>
      <c r="D1465" s="899"/>
      <c r="E1465" s="899"/>
      <c r="F1465" s="901"/>
      <c r="G1465" s="901"/>
      <c r="H1465" s="901"/>
      <c r="I1465" s="901"/>
      <c r="J1465" s="901"/>
      <c r="K1465" s="901"/>
      <c r="L1465" s="899"/>
      <c r="M1465" s="899"/>
      <c r="N1465" s="899"/>
      <c r="O1465" s="899"/>
      <c r="P1465" s="899"/>
      <c r="Q1465" s="899"/>
      <c r="R1465" s="899"/>
      <c r="S1465" s="899"/>
      <c r="T1465" s="899"/>
      <c r="U1465" s="899"/>
      <c r="V1465" s="899"/>
      <c r="W1465" s="899"/>
      <c r="X1465" s="899"/>
      <c r="Y1465" s="899"/>
    </row>
    <row r="1466" ht="18.0" customHeight="1">
      <c r="A1466" s="899"/>
      <c r="B1466" s="900"/>
      <c r="C1466" s="899"/>
      <c r="D1466" s="899"/>
      <c r="E1466" s="899"/>
      <c r="F1466" s="901"/>
      <c r="G1466" s="901"/>
      <c r="H1466" s="901"/>
      <c r="I1466" s="901"/>
      <c r="J1466" s="901"/>
      <c r="K1466" s="901"/>
      <c r="L1466" s="899"/>
      <c r="M1466" s="899"/>
      <c r="N1466" s="899"/>
      <c r="O1466" s="899"/>
      <c r="P1466" s="899"/>
      <c r="Q1466" s="899"/>
      <c r="R1466" s="899"/>
      <c r="S1466" s="899"/>
      <c r="T1466" s="899"/>
      <c r="U1466" s="899"/>
      <c r="V1466" s="899"/>
      <c r="W1466" s="899"/>
      <c r="X1466" s="899"/>
      <c r="Y1466" s="899"/>
    </row>
    <row r="1467" ht="18.0" customHeight="1">
      <c r="A1467" s="899"/>
      <c r="B1467" s="900"/>
      <c r="C1467" s="899"/>
      <c r="D1467" s="899"/>
      <c r="E1467" s="899"/>
      <c r="F1467" s="901"/>
      <c r="G1467" s="901"/>
      <c r="H1467" s="901"/>
      <c r="I1467" s="901"/>
      <c r="J1467" s="901"/>
      <c r="K1467" s="901"/>
      <c r="L1467" s="899"/>
      <c r="M1467" s="899"/>
      <c r="N1467" s="899"/>
      <c r="O1467" s="899"/>
      <c r="P1467" s="899"/>
      <c r="Q1467" s="899"/>
      <c r="R1467" s="899"/>
      <c r="S1467" s="899"/>
      <c r="T1467" s="899"/>
      <c r="U1467" s="899"/>
      <c r="V1467" s="899"/>
      <c r="W1467" s="899"/>
      <c r="X1467" s="899"/>
      <c r="Y1467" s="899"/>
    </row>
    <row r="1468" ht="18.0" customHeight="1">
      <c r="A1468" s="899"/>
      <c r="B1468" s="900"/>
      <c r="C1468" s="899"/>
      <c r="D1468" s="899"/>
      <c r="E1468" s="899"/>
      <c r="F1468" s="901"/>
      <c r="G1468" s="901"/>
      <c r="H1468" s="901"/>
      <c r="I1468" s="901"/>
      <c r="J1468" s="901"/>
      <c r="K1468" s="901"/>
      <c r="L1468" s="899"/>
      <c r="M1468" s="899"/>
      <c r="N1468" s="899"/>
      <c r="O1468" s="899"/>
      <c r="P1468" s="899"/>
      <c r="Q1468" s="899"/>
      <c r="R1468" s="899"/>
      <c r="S1468" s="899"/>
      <c r="T1468" s="899"/>
      <c r="U1468" s="899"/>
      <c r="V1468" s="899"/>
      <c r="W1468" s="899"/>
      <c r="X1468" s="899"/>
      <c r="Y1468" s="899"/>
    </row>
    <row r="1469" ht="18.0" customHeight="1">
      <c r="A1469" s="899"/>
      <c r="B1469" s="900"/>
      <c r="C1469" s="899"/>
      <c r="D1469" s="899"/>
      <c r="E1469" s="899"/>
      <c r="F1469" s="901"/>
      <c r="G1469" s="901"/>
      <c r="H1469" s="901"/>
      <c r="I1469" s="901"/>
      <c r="J1469" s="901"/>
      <c r="K1469" s="901"/>
      <c r="L1469" s="899"/>
      <c r="M1469" s="899"/>
      <c r="N1469" s="899"/>
      <c r="O1469" s="899"/>
      <c r="P1469" s="899"/>
      <c r="Q1469" s="899"/>
      <c r="R1469" s="899"/>
      <c r="S1469" s="899"/>
      <c r="T1469" s="899"/>
      <c r="U1469" s="899"/>
      <c r="V1469" s="899"/>
      <c r="W1469" s="899"/>
      <c r="X1469" s="899"/>
      <c r="Y1469" s="899"/>
    </row>
    <row r="1470" ht="18.0" customHeight="1">
      <c r="A1470" s="899"/>
      <c r="B1470" s="900"/>
      <c r="C1470" s="899"/>
      <c r="D1470" s="899"/>
      <c r="E1470" s="899"/>
      <c r="F1470" s="901"/>
      <c r="G1470" s="901"/>
      <c r="H1470" s="901"/>
      <c r="I1470" s="901"/>
      <c r="J1470" s="901"/>
      <c r="K1470" s="901"/>
      <c r="L1470" s="899"/>
      <c r="M1470" s="899"/>
      <c r="N1470" s="899"/>
      <c r="O1470" s="899"/>
      <c r="P1470" s="899"/>
      <c r="Q1470" s="899"/>
      <c r="R1470" s="899"/>
      <c r="S1470" s="899"/>
      <c r="T1470" s="899"/>
      <c r="U1470" s="899"/>
      <c r="V1470" s="899"/>
      <c r="W1470" s="899"/>
      <c r="X1470" s="899"/>
      <c r="Y1470" s="899"/>
    </row>
    <row r="1471" ht="18.0" customHeight="1">
      <c r="A1471" s="899"/>
      <c r="B1471" s="900"/>
      <c r="C1471" s="899"/>
      <c r="D1471" s="899"/>
      <c r="E1471" s="899"/>
      <c r="F1471" s="901"/>
      <c r="G1471" s="901"/>
      <c r="H1471" s="901"/>
      <c r="I1471" s="901"/>
      <c r="J1471" s="901"/>
      <c r="K1471" s="901"/>
      <c r="L1471" s="899"/>
      <c r="M1471" s="899"/>
      <c r="N1471" s="899"/>
      <c r="O1471" s="899"/>
      <c r="P1471" s="899"/>
      <c r="Q1471" s="899"/>
      <c r="R1471" s="899"/>
      <c r="S1471" s="899"/>
      <c r="T1471" s="899"/>
      <c r="U1471" s="899"/>
      <c r="V1471" s="899"/>
      <c r="W1471" s="899"/>
      <c r="X1471" s="899"/>
      <c r="Y1471" s="899"/>
    </row>
    <row r="1472" ht="18.0" customHeight="1">
      <c r="A1472" s="899"/>
      <c r="B1472" s="900"/>
      <c r="C1472" s="899"/>
      <c r="D1472" s="899"/>
      <c r="E1472" s="899"/>
      <c r="F1472" s="901"/>
      <c r="G1472" s="901"/>
      <c r="H1472" s="901"/>
      <c r="I1472" s="901"/>
      <c r="J1472" s="901"/>
      <c r="K1472" s="901"/>
      <c r="L1472" s="899"/>
      <c r="M1472" s="899"/>
      <c r="N1472" s="899"/>
      <c r="O1472" s="899"/>
      <c r="P1472" s="899"/>
      <c r="Q1472" s="899"/>
      <c r="R1472" s="899"/>
      <c r="S1472" s="899"/>
      <c r="T1472" s="899"/>
      <c r="U1472" s="899"/>
      <c r="V1472" s="899"/>
      <c r="W1472" s="899"/>
      <c r="X1472" s="899"/>
      <c r="Y1472" s="899"/>
    </row>
    <row r="1473" ht="18.0" customHeight="1">
      <c r="A1473" s="899"/>
      <c r="B1473" s="900"/>
      <c r="C1473" s="899"/>
      <c r="D1473" s="899"/>
      <c r="E1473" s="899"/>
      <c r="F1473" s="901"/>
      <c r="G1473" s="901"/>
      <c r="H1473" s="901"/>
      <c r="I1473" s="901"/>
      <c r="J1473" s="901"/>
      <c r="K1473" s="901"/>
      <c r="L1473" s="899"/>
      <c r="M1473" s="899"/>
      <c r="N1473" s="899"/>
      <c r="O1473" s="899"/>
      <c r="P1473" s="899"/>
      <c r="Q1473" s="899"/>
      <c r="R1473" s="899"/>
      <c r="S1473" s="899"/>
      <c r="T1473" s="899"/>
      <c r="U1473" s="899"/>
      <c r="V1473" s="899"/>
      <c r="W1473" s="899"/>
      <c r="X1473" s="899"/>
      <c r="Y1473" s="899"/>
    </row>
    <row r="1474" ht="18.0" customHeight="1">
      <c r="A1474" s="899"/>
      <c r="B1474" s="900"/>
      <c r="C1474" s="899"/>
      <c r="D1474" s="899"/>
      <c r="E1474" s="899"/>
      <c r="F1474" s="901"/>
      <c r="G1474" s="901"/>
      <c r="H1474" s="901"/>
      <c r="I1474" s="901"/>
      <c r="J1474" s="901"/>
      <c r="K1474" s="901"/>
      <c r="L1474" s="899"/>
      <c r="M1474" s="899"/>
      <c r="N1474" s="899"/>
      <c r="O1474" s="899"/>
      <c r="P1474" s="899"/>
      <c r="Q1474" s="899"/>
      <c r="R1474" s="899"/>
      <c r="S1474" s="899"/>
      <c r="T1474" s="899"/>
      <c r="U1474" s="899"/>
      <c r="V1474" s="899"/>
      <c r="W1474" s="899"/>
      <c r="X1474" s="899"/>
      <c r="Y1474" s="899"/>
    </row>
    <row r="1475" ht="18.0" customHeight="1">
      <c r="A1475" s="899"/>
      <c r="B1475" s="900"/>
      <c r="C1475" s="899"/>
      <c r="D1475" s="899"/>
      <c r="E1475" s="899"/>
      <c r="F1475" s="901"/>
      <c r="G1475" s="901"/>
      <c r="H1475" s="901"/>
      <c r="I1475" s="901"/>
      <c r="J1475" s="901"/>
      <c r="K1475" s="901"/>
      <c r="L1475" s="899"/>
      <c r="M1475" s="899"/>
      <c r="N1475" s="899"/>
      <c r="O1475" s="899"/>
      <c r="P1475" s="899"/>
      <c r="Q1475" s="899"/>
      <c r="R1475" s="899"/>
      <c r="S1475" s="899"/>
      <c r="T1475" s="899"/>
      <c r="U1475" s="899"/>
      <c r="V1475" s="899"/>
      <c r="W1475" s="899"/>
      <c r="X1475" s="899"/>
      <c r="Y1475" s="899"/>
    </row>
    <row r="1476" ht="18.0" customHeight="1">
      <c r="A1476" s="899"/>
      <c r="B1476" s="900"/>
      <c r="C1476" s="899"/>
      <c r="D1476" s="899"/>
      <c r="E1476" s="899"/>
      <c r="F1476" s="901"/>
      <c r="G1476" s="901"/>
      <c r="H1476" s="901"/>
      <c r="I1476" s="901"/>
      <c r="J1476" s="901"/>
      <c r="K1476" s="901"/>
      <c r="L1476" s="899"/>
      <c r="M1476" s="899"/>
      <c r="N1476" s="899"/>
      <c r="O1476" s="899"/>
      <c r="P1476" s="899"/>
      <c r="Q1476" s="899"/>
      <c r="R1476" s="899"/>
      <c r="S1476" s="899"/>
      <c r="T1476" s="899"/>
      <c r="U1476" s="899"/>
      <c r="V1476" s="899"/>
      <c r="W1476" s="899"/>
      <c r="X1476" s="899"/>
      <c r="Y1476" s="899"/>
    </row>
    <row r="1477" ht="18.0" customHeight="1">
      <c r="A1477" s="899"/>
      <c r="B1477" s="900"/>
      <c r="C1477" s="899"/>
      <c r="D1477" s="899"/>
      <c r="E1477" s="899"/>
      <c r="F1477" s="901"/>
      <c r="G1477" s="901"/>
      <c r="H1477" s="901"/>
      <c r="I1477" s="901"/>
      <c r="J1477" s="901"/>
      <c r="K1477" s="901"/>
      <c r="L1477" s="899"/>
      <c r="M1477" s="899"/>
      <c r="N1477" s="899"/>
      <c r="O1477" s="899"/>
      <c r="P1477" s="899"/>
      <c r="Q1477" s="899"/>
      <c r="R1477" s="899"/>
      <c r="S1477" s="899"/>
      <c r="T1477" s="899"/>
      <c r="U1477" s="899"/>
      <c r="V1477" s="899"/>
      <c r="W1477" s="899"/>
      <c r="X1477" s="899"/>
      <c r="Y1477" s="899"/>
    </row>
    <row r="1478" ht="18.0" customHeight="1">
      <c r="A1478" s="899"/>
      <c r="B1478" s="900"/>
      <c r="C1478" s="899"/>
      <c r="D1478" s="899"/>
      <c r="E1478" s="899"/>
      <c r="F1478" s="901"/>
      <c r="G1478" s="901"/>
      <c r="H1478" s="901"/>
      <c r="I1478" s="901"/>
      <c r="J1478" s="901"/>
      <c r="K1478" s="901"/>
      <c r="L1478" s="899"/>
      <c r="M1478" s="899"/>
      <c r="N1478" s="899"/>
      <c r="O1478" s="899"/>
      <c r="P1478" s="899"/>
      <c r="Q1478" s="899"/>
      <c r="R1478" s="899"/>
      <c r="S1478" s="899"/>
      <c r="T1478" s="899"/>
      <c r="U1478" s="899"/>
      <c r="V1478" s="899"/>
      <c r="W1478" s="899"/>
      <c r="X1478" s="899"/>
      <c r="Y1478" s="899"/>
    </row>
    <row r="1479" ht="18.0" customHeight="1">
      <c r="A1479" s="899"/>
      <c r="B1479" s="900"/>
      <c r="C1479" s="899"/>
      <c r="D1479" s="899"/>
      <c r="E1479" s="899"/>
      <c r="F1479" s="901"/>
      <c r="G1479" s="901"/>
      <c r="H1479" s="901"/>
      <c r="I1479" s="901"/>
      <c r="J1479" s="901"/>
      <c r="K1479" s="901"/>
      <c r="L1479" s="899"/>
      <c r="M1479" s="899"/>
      <c r="N1479" s="899"/>
      <c r="O1479" s="899"/>
      <c r="P1479" s="899"/>
      <c r="Q1479" s="899"/>
      <c r="R1479" s="899"/>
      <c r="S1479" s="899"/>
      <c r="T1479" s="899"/>
      <c r="U1479" s="899"/>
      <c r="V1479" s="899"/>
      <c r="W1479" s="899"/>
      <c r="X1479" s="899"/>
      <c r="Y1479" s="899"/>
    </row>
    <row r="1480" ht="18.0" customHeight="1">
      <c r="A1480" s="899"/>
      <c r="B1480" s="900"/>
      <c r="C1480" s="899"/>
      <c r="D1480" s="899"/>
      <c r="E1480" s="899"/>
      <c r="F1480" s="901"/>
      <c r="G1480" s="901"/>
      <c r="H1480" s="901"/>
      <c r="I1480" s="901"/>
      <c r="J1480" s="901"/>
      <c r="K1480" s="901"/>
      <c r="L1480" s="899"/>
      <c r="M1480" s="899"/>
      <c r="N1480" s="899"/>
      <c r="O1480" s="899"/>
      <c r="P1480" s="899"/>
      <c r="Q1480" s="899"/>
      <c r="R1480" s="899"/>
      <c r="S1480" s="899"/>
      <c r="T1480" s="899"/>
      <c r="U1480" s="899"/>
      <c r="V1480" s="899"/>
      <c r="W1480" s="899"/>
      <c r="X1480" s="899"/>
      <c r="Y1480" s="899"/>
    </row>
    <row r="1481" ht="18.0" customHeight="1">
      <c r="A1481" s="899"/>
      <c r="B1481" s="900"/>
      <c r="C1481" s="899"/>
      <c r="D1481" s="899"/>
      <c r="E1481" s="899"/>
      <c r="F1481" s="901"/>
      <c r="G1481" s="901"/>
      <c r="H1481" s="901"/>
      <c r="I1481" s="901"/>
      <c r="J1481" s="901"/>
      <c r="K1481" s="901"/>
      <c r="L1481" s="899"/>
      <c r="M1481" s="899"/>
      <c r="N1481" s="899"/>
      <c r="O1481" s="899"/>
      <c r="P1481" s="899"/>
      <c r="Q1481" s="899"/>
      <c r="R1481" s="899"/>
      <c r="S1481" s="899"/>
      <c r="T1481" s="899"/>
      <c r="U1481" s="899"/>
      <c r="V1481" s="899"/>
      <c r="W1481" s="899"/>
      <c r="X1481" s="899"/>
      <c r="Y1481" s="899"/>
    </row>
    <row r="1482" ht="18.0" customHeight="1">
      <c r="A1482" s="899"/>
      <c r="B1482" s="900"/>
      <c r="C1482" s="899"/>
      <c r="D1482" s="899"/>
      <c r="E1482" s="899"/>
      <c r="F1482" s="901"/>
      <c r="G1482" s="901"/>
      <c r="H1482" s="901"/>
      <c r="I1482" s="901"/>
      <c r="J1482" s="901"/>
      <c r="K1482" s="901"/>
      <c r="L1482" s="899"/>
      <c r="M1482" s="899"/>
      <c r="N1482" s="899"/>
      <c r="O1482" s="899"/>
      <c r="P1482" s="899"/>
      <c r="Q1482" s="899"/>
      <c r="R1482" s="899"/>
      <c r="S1482" s="899"/>
      <c r="T1482" s="899"/>
      <c r="U1482" s="899"/>
      <c r="V1482" s="899"/>
      <c r="W1482" s="899"/>
      <c r="X1482" s="899"/>
      <c r="Y1482" s="899"/>
    </row>
    <row r="1483" ht="18.0" customHeight="1">
      <c r="A1483" s="899"/>
      <c r="B1483" s="900"/>
      <c r="C1483" s="899"/>
      <c r="D1483" s="899"/>
      <c r="E1483" s="899"/>
      <c r="F1483" s="901"/>
      <c r="G1483" s="901"/>
      <c r="H1483" s="901"/>
      <c r="I1483" s="901"/>
      <c r="J1483" s="901"/>
      <c r="K1483" s="901"/>
      <c r="L1483" s="899"/>
      <c r="M1483" s="899"/>
      <c r="N1483" s="899"/>
      <c r="O1483" s="899"/>
      <c r="P1483" s="899"/>
      <c r="Q1483" s="899"/>
      <c r="R1483" s="899"/>
      <c r="S1483" s="899"/>
      <c r="T1483" s="899"/>
      <c r="U1483" s="899"/>
      <c r="V1483" s="899"/>
      <c r="W1483" s="899"/>
      <c r="X1483" s="899"/>
      <c r="Y1483" s="899"/>
    </row>
    <row r="1484" ht="18.0" customHeight="1">
      <c r="A1484" s="899"/>
      <c r="B1484" s="900"/>
      <c r="C1484" s="899"/>
      <c r="D1484" s="899"/>
      <c r="E1484" s="899"/>
      <c r="F1484" s="901"/>
      <c r="G1484" s="901"/>
      <c r="H1484" s="901"/>
      <c r="I1484" s="901"/>
      <c r="J1484" s="901"/>
      <c r="K1484" s="901"/>
      <c r="L1484" s="899"/>
      <c r="M1484" s="899"/>
      <c r="N1484" s="899"/>
      <c r="O1484" s="899"/>
      <c r="P1484" s="899"/>
      <c r="Q1484" s="899"/>
      <c r="R1484" s="899"/>
      <c r="S1484" s="899"/>
      <c r="T1484" s="899"/>
      <c r="U1484" s="899"/>
      <c r="V1484" s="899"/>
      <c r="W1484" s="899"/>
      <c r="X1484" s="899"/>
      <c r="Y1484" s="899"/>
    </row>
    <row r="1485" ht="18.0" customHeight="1">
      <c r="A1485" s="899"/>
      <c r="B1485" s="900"/>
      <c r="C1485" s="899"/>
      <c r="D1485" s="899"/>
      <c r="E1485" s="899"/>
      <c r="F1485" s="901"/>
      <c r="G1485" s="901"/>
      <c r="H1485" s="901"/>
      <c r="I1485" s="901"/>
      <c r="J1485" s="901"/>
      <c r="K1485" s="901"/>
      <c r="L1485" s="899"/>
      <c r="M1485" s="899"/>
      <c r="N1485" s="899"/>
      <c r="O1485" s="899"/>
      <c r="P1485" s="899"/>
      <c r="Q1485" s="899"/>
      <c r="R1485" s="899"/>
      <c r="S1485" s="899"/>
      <c r="T1485" s="899"/>
      <c r="U1485" s="899"/>
      <c r="V1485" s="899"/>
      <c r="W1485" s="899"/>
      <c r="X1485" s="899"/>
      <c r="Y1485" s="899"/>
    </row>
    <row r="1486" ht="18.0" customHeight="1">
      <c r="A1486" s="899"/>
      <c r="B1486" s="900"/>
      <c r="C1486" s="899"/>
      <c r="D1486" s="899"/>
      <c r="E1486" s="899"/>
      <c r="F1486" s="901"/>
      <c r="G1486" s="901"/>
      <c r="H1486" s="901"/>
      <c r="I1486" s="901"/>
      <c r="J1486" s="901"/>
      <c r="K1486" s="901"/>
      <c r="L1486" s="899"/>
      <c r="M1486" s="899"/>
      <c r="N1486" s="899"/>
      <c r="O1486" s="899"/>
      <c r="P1486" s="899"/>
      <c r="Q1486" s="899"/>
      <c r="R1486" s="899"/>
      <c r="S1486" s="899"/>
      <c r="T1486" s="899"/>
      <c r="U1486" s="899"/>
      <c r="V1486" s="899"/>
      <c r="W1486" s="899"/>
      <c r="X1486" s="899"/>
      <c r="Y1486" s="899"/>
    </row>
    <row r="1487" ht="18.0" customHeight="1">
      <c r="A1487" s="899"/>
      <c r="B1487" s="900"/>
      <c r="C1487" s="899"/>
      <c r="D1487" s="899"/>
      <c r="E1487" s="899"/>
      <c r="F1487" s="901"/>
      <c r="G1487" s="901"/>
      <c r="H1487" s="901"/>
      <c r="I1487" s="901"/>
      <c r="J1487" s="901"/>
      <c r="K1487" s="901"/>
      <c r="L1487" s="899"/>
      <c r="M1487" s="899"/>
      <c r="N1487" s="899"/>
      <c r="O1487" s="899"/>
      <c r="P1487" s="899"/>
      <c r="Q1487" s="899"/>
      <c r="R1487" s="899"/>
      <c r="S1487" s="899"/>
      <c r="T1487" s="899"/>
      <c r="U1487" s="899"/>
      <c r="V1487" s="899"/>
      <c r="W1487" s="899"/>
      <c r="X1487" s="899"/>
      <c r="Y1487" s="899"/>
    </row>
    <row r="1488" ht="18.0" customHeight="1">
      <c r="A1488" s="899"/>
      <c r="B1488" s="900"/>
      <c r="C1488" s="899"/>
      <c r="D1488" s="899"/>
      <c r="E1488" s="899"/>
      <c r="F1488" s="901"/>
      <c r="G1488" s="901"/>
      <c r="H1488" s="901"/>
      <c r="I1488" s="901"/>
      <c r="J1488" s="901"/>
      <c r="K1488" s="901"/>
      <c r="L1488" s="899"/>
      <c r="M1488" s="899"/>
      <c r="N1488" s="899"/>
      <c r="O1488" s="899"/>
      <c r="P1488" s="899"/>
      <c r="Q1488" s="899"/>
      <c r="R1488" s="899"/>
      <c r="S1488" s="899"/>
      <c r="T1488" s="899"/>
      <c r="U1488" s="899"/>
      <c r="V1488" s="899"/>
      <c r="W1488" s="899"/>
      <c r="X1488" s="899"/>
      <c r="Y1488" s="899"/>
    </row>
    <row r="1489" ht="18.0" customHeight="1">
      <c r="A1489" s="899"/>
      <c r="B1489" s="900"/>
      <c r="C1489" s="899"/>
      <c r="D1489" s="899"/>
      <c r="E1489" s="899"/>
      <c r="F1489" s="901"/>
      <c r="G1489" s="901"/>
      <c r="H1489" s="901"/>
      <c r="I1489" s="901"/>
      <c r="J1489" s="901"/>
      <c r="K1489" s="901"/>
      <c r="L1489" s="899"/>
      <c r="M1489" s="899"/>
      <c r="N1489" s="899"/>
      <c r="O1489" s="899"/>
      <c r="P1489" s="899"/>
      <c r="Q1489" s="899"/>
      <c r="R1489" s="899"/>
      <c r="S1489" s="899"/>
      <c r="T1489" s="899"/>
      <c r="U1489" s="899"/>
      <c r="V1489" s="899"/>
      <c r="W1489" s="899"/>
      <c r="X1489" s="899"/>
      <c r="Y1489" s="899"/>
    </row>
    <row r="1490" ht="18.0" customHeight="1">
      <c r="A1490" s="899"/>
      <c r="B1490" s="900"/>
      <c r="C1490" s="899"/>
      <c r="D1490" s="899"/>
      <c r="E1490" s="899"/>
      <c r="F1490" s="901"/>
      <c r="G1490" s="901"/>
      <c r="H1490" s="901"/>
      <c r="I1490" s="901"/>
      <c r="J1490" s="901"/>
      <c r="K1490" s="901"/>
      <c r="L1490" s="899"/>
      <c r="M1490" s="899"/>
      <c r="N1490" s="899"/>
      <c r="O1490" s="899"/>
      <c r="P1490" s="899"/>
      <c r="Q1490" s="899"/>
      <c r="R1490" s="899"/>
      <c r="S1490" s="899"/>
      <c r="T1490" s="899"/>
      <c r="U1490" s="899"/>
      <c r="V1490" s="899"/>
      <c r="W1490" s="899"/>
      <c r="X1490" s="899"/>
      <c r="Y1490" s="899"/>
    </row>
    <row r="1491" ht="18.0" customHeight="1">
      <c r="A1491" s="899"/>
      <c r="B1491" s="900"/>
      <c r="C1491" s="899"/>
      <c r="D1491" s="899"/>
      <c r="E1491" s="899"/>
      <c r="F1491" s="901"/>
      <c r="G1491" s="901"/>
      <c r="H1491" s="901"/>
      <c r="I1491" s="901"/>
      <c r="J1491" s="901"/>
      <c r="K1491" s="901"/>
      <c r="L1491" s="899"/>
      <c r="M1491" s="899"/>
      <c r="N1491" s="899"/>
      <c r="O1491" s="899"/>
      <c r="P1491" s="899"/>
      <c r="Q1491" s="899"/>
      <c r="R1491" s="899"/>
      <c r="S1491" s="899"/>
      <c r="T1491" s="899"/>
      <c r="U1491" s="899"/>
      <c r="V1491" s="899"/>
      <c r="W1491" s="899"/>
      <c r="X1491" s="899"/>
      <c r="Y1491" s="899"/>
    </row>
    <row r="1492" ht="18.0" customHeight="1">
      <c r="A1492" s="899"/>
      <c r="B1492" s="900"/>
      <c r="C1492" s="899"/>
      <c r="D1492" s="899"/>
      <c r="E1492" s="899"/>
      <c r="F1492" s="901"/>
      <c r="G1492" s="901"/>
      <c r="H1492" s="901"/>
      <c r="I1492" s="901"/>
      <c r="J1492" s="901"/>
      <c r="K1492" s="901"/>
      <c r="L1492" s="899"/>
      <c r="M1492" s="899"/>
      <c r="N1492" s="899"/>
      <c r="O1492" s="899"/>
      <c r="P1492" s="899"/>
      <c r="Q1492" s="899"/>
      <c r="R1492" s="899"/>
      <c r="S1492" s="899"/>
      <c r="T1492" s="899"/>
      <c r="U1492" s="899"/>
      <c r="V1492" s="899"/>
      <c r="W1492" s="899"/>
      <c r="X1492" s="899"/>
      <c r="Y1492" s="899"/>
    </row>
    <row r="1493" ht="18.0" customHeight="1">
      <c r="A1493" s="899"/>
      <c r="B1493" s="900"/>
      <c r="C1493" s="899"/>
      <c r="D1493" s="899"/>
      <c r="E1493" s="899"/>
      <c r="F1493" s="901"/>
      <c r="G1493" s="901"/>
      <c r="H1493" s="901"/>
      <c r="I1493" s="901"/>
      <c r="J1493" s="901"/>
      <c r="K1493" s="901"/>
      <c r="L1493" s="899"/>
      <c r="M1493" s="899"/>
      <c r="N1493" s="899"/>
      <c r="O1493" s="899"/>
      <c r="P1493" s="899"/>
      <c r="Q1493" s="899"/>
      <c r="R1493" s="899"/>
      <c r="S1493" s="899"/>
      <c r="T1493" s="899"/>
      <c r="U1493" s="899"/>
      <c r="V1493" s="899"/>
      <c r="W1493" s="899"/>
      <c r="X1493" s="899"/>
      <c r="Y1493" s="899"/>
    </row>
    <row r="1494" ht="18.0" customHeight="1">
      <c r="A1494" s="899"/>
      <c r="B1494" s="900"/>
      <c r="C1494" s="899"/>
      <c r="D1494" s="899"/>
      <c r="E1494" s="899"/>
      <c r="F1494" s="901"/>
      <c r="G1494" s="901"/>
      <c r="H1494" s="901"/>
      <c r="I1494" s="901"/>
      <c r="J1494" s="901"/>
      <c r="K1494" s="901"/>
      <c r="L1494" s="899"/>
      <c r="M1494" s="899"/>
      <c r="N1494" s="899"/>
      <c r="O1494" s="899"/>
      <c r="P1494" s="899"/>
      <c r="Q1494" s="899"/>
      <c r="R1494" s="899"/>
      <c r="S1494" s="899"/>
      <c r="T1494" s="899"/>
      <c r="U1494" s="899"/>
      <c r="V1494" s="899"/>
      <c r="W1494" s="899"/>
      <c r="X1494" s="899"/>
      <c r="Y1494" s="899"/>
    </row>
    <row r="1495" ht="18.0" customHeight="1">
      <c r="A1495" s="899"/>
      <c r="B1495" s="900"/>
      <c r="C1495" s="899"/>
      <c r="D1495" s="899"/>
      <c r="E1495" s="899"/>
      <c r="F1495" s="901"/>
      <c r="G1495" s="901"/>
      <c r="H1495" s="901"/>
      <c r="I1495" s="901"/>
      <c r="J1495" s="901"/>
      <c r="K1495" s="901"/>
      <c r="L1495" s="899"/>
      <c r="M1495" s="899"/>
      <c r="N1495" s="899"/>
      <c r="O1495" s="899"/>
      <c r="P1495" s="899"/>
      <c r="Q1495" s="899"/>
      <c r="R1495" s="899"/>
      <c r="S1495" s="899"/>
      <c r="T1495" s="899"/>
      <c r="U1495" s="899"/>
      <c r="V1495" s="899"/>
      <c r="W1495" s="899"/>
      <c r="X1495" s="899"/>
      <c r="Y1495" s="899"/>
    </row>
    <row r="1496" ht="18.0" customHeight="1">
      <c r="A1496" s="899"/>
      <c r="B1496" s="900"/>
      <c r="C1496" s="899"/>
      <c r="D1496" s="899"/>
      <c r="E1496" s="899"/>
      <c r="F1496" s="901"/>
      <c r="G1496" s="901"/>
      <c r="H1496" s="901"/>
      <c r="I1496" s="901"/>
      <c r="J1496" s="901"/>
      <c r="K1496" s="901"/>
      <c r="L1496" s="899"/>
      <c r="M1496" s="899"/>
      <c r="N1496" s="899"/>
      <c r="O1496" s="899"/>
      <c r="P1496" s="899"/>
      <c r="Q1496" s="899"/>
      <c r="R1496" s="899"/>
      <c r="S1496" s="899"/>
      <c r="T1496" s="899"/>
      <c r="U1496" s="899"/>
      <c r="V1496" s="899"/>
      <c r="W1496" s="899"/>
      <c r="X1496" s="899"/>
      <c r="Y1496" s="899"/>
    </row>
    <row r="1497" ht="18.0" customHeight="1">
      <c r="A1497" s="899"/>
      <c r="B1497" s="900"/>
      <c r="C1497" s="899"/>
      <c r="D1497" s="899"/>
      <c r="E1497" s="899"/>
      <c r="F1497" s="901"/>
      <c r="G1497" s="901"/>
      <c r="H1497" s="901"/>
      <c r="I1497" s="901"/>
      <c r="J1497" s="901"/>
      <c r="K1497" s="901"/>
      <c r="L1497" s="899"/>
      <c r="M1497" s="899"/>
      <c r="N1497" s="899"/>
      <c r="O1497" s="899"/>
      <c r="P1497" s="899"/>
      <c r="Q1497" s="899"/>
      <c r="R1497" s="899"/>
      <c r="S1497" s="899"/>
      <c r="T1497" s="899"/>
      <c r="U1497" s="899"/>
      <c r="V1497" s="899"/>
      <c r="W1497" s="899"/>
      <c r="X1497" s="899"/>
      <c r="Y1497" s="899"/>
    </row>
    <row r="1498" ht="18.0" customHeight="1">
      <c r="A1498" s="899"/>
      <c r="B1498" s="900"/>
      <c r="C1498" s="899"/>
      <c r="D1498" s="899"/>
      <c r="E1498" s="899"/>
      <c r="F1498" s="901"/>
      <c r="G1498" s="901"/>
      <c r="H1498" s="901"/>
      <c r="I1498" s="901"/>
      <c r="J1498" s="901"/>
      <c r="K1498" s="901"/>
      <c r="L1498" s="899"/>
      <c r="M1498" s="899"/>
      <c r="N1498" s="899"/>
      <c r="O1498" s="899"/>
      <c r="P1498" s="899"/>
      <c r="Q1498" s="899"/>
      <c r="R1498" s="899"/>
      <c r="S1498" s="899"/>
      <c r="T1498" s="899"/>
      <c r="U1498" s="899"/>
      <c r="V1498" s="899"/>
      <c r="W1498" s="899"/>
      <c r="X1498" s="899"/>
      <c r="Y1498" s="899"/>
    </row>
    <row r="1499" ht="18.0" customHeight="1">
      <c r="A1499" s="899"/>
      <c r="B1499" s="900"/>
      <c r="C1499" s="899"/>
      <c r="D1499" s="899"/>
      <c r="E1499" s="899"/>
      <c r="F1499" s="901"/>
      <c r="G1499" s="901"/>
      <c r="H1499" s="901"/>
      <c r="I1499" s="901"/>
      <c r="J1499" s="901"/>
      <c r="K1499" s="901"/>
      <c r="L1499" s="899"/>
      <c r="M1499" s="899"/>
      <c r="N1499" s="899"/>
      <c r="O1499" s="899"/>
      <c r="P1499" s="899"/>
      <c r="Q1499" s="899"/>
      <c r="R1499" s="899"/>
      <c r="S1499" s="899"/>
      <c r="T1499" s="899"/>
      <c r="U1499" s="899"/>
      <c r="V1499" s="899"/>
      <c r="W1499" s="899"/>
      <c r="X1499" s="899"/>
      <c r="Y1499" s="899"/>
    </row>
    <row r="1500" ht="18.0" customHeight="1">
      <c r="A1500" s="899"/>
      <c r="B1500" s="900"/>
      <c r="C1500" s="899"/>
      <c r="D1500" s="899"/>
      <c r="E1500" s="899"/>
      <c r="F1500" s="901"/>
      <c r="G1500" s="901"/>
      <c r="H1500" s="901"/>
      <c r="I1500" s="901"/>
      <c r="J1500" s="901"/>
      <c r="K1500" s="901"/>
      <c r="L1500" s="899"/>
      <c r="M1500" s="899"/>
      <c r="N1500" s="899"/>
      <c r="O1500" s="899"/>
      <c r="P1500" s="899"/>
      <c r="Q1500" s="899"/>
      <c r="R1500" s="899"/>
      <c r="S1500" s="899"/>
      <c r="T1500" s="899"/>
      <c r="U1500" s="899"/>
      <c r="V1500" s="899"/>
      <c r="W1500" s="899"/>
      <c r="X1500" s="899"/>
      <c r="Y1500" s="899"/>
    </row>
    <row r="1501" ht="18.0" customHeight="1">
      <c r="A1501" s="899"/>
      <c r="B1501" s="900"/>
      <c r="C1501" s="899"/>
      <c r="D1501" s="899"/>
      <c r="E1501" s="899"/>
      <c r="F1501" s="901"/>
      <c r="G1501" s="901"/>
      <c r="H1501" s="901"/>
      <c r="I1501" s="901"/>
      <c r="J1501" s="901"/>
      <c r="K1501" s="901"/>
      <c r="L1501" s="899"/>
      <c r="M1501" s="899"/>
      <c r="N1501" s="899"/>
      <c r="O1501" s="899"/>
      <c r="P1501" s="899"/>
      <c r="Q1501" s="899"/>
      <c r="R1501" s="899"/>
      <c r="S1501" s="899"/>
      <c r="T1501" s="899"/>
      <c r="U1501" s="899"/>
      <c r="V1501" s="899"/>
      <c r="W1501" s="899"/>
      <c r="X1501" s="899"/>
      <c r="Y1501" s="899"/>
    </row>
    <row r="1502" ht="18.0" customHeight="1">
      <c r="A1502" s="899"/>
      <c r="B1502" s="900"/>
      <c r="C1502" s="899"/>
      <c r="D1502" s="899"/>
      <c r="E1502" s="899"/>
      <c r="F1502" s="901"/>
      <c r="G1502" s="901"/>
      <c r="H1502" s="901"/>
      <c r="I1502" s="901"/>
      <c r="J1502" s="901"/>
      <c r="K1502" s="901"/>
      <c r="L1502" s="899"/>
      <c r="M1502" s="899"/>
      <c r="N1502" s="899"/>
      <c r="O1502" s="899"/>
      <c r="P1502" s="899"/>
      <c r="Q1502" s="899"/>
      <c r="R1502" s="899"/>
      <c r="S1502" s="899"/>
      <c r="T1502" s="899"/>
      <c r="U1502" s="899"/>
      <c r="V1502" s="899"/>
      <c r="W1502" s="899"/>
      <c r="X1502" s="899"/>
      <c r="Y1502" s="899"/>
    </row>
    <row r="1503" ht="18.0" customHeight="1">
      <c r="A1503" s="899"/>
      <c r="B1503" s="900"/>
      <c r="C1503" s="899"/>
      <c r="D1503" s="899"/>
      <c r="E1503" s="899"/>
      <c r="F1503" s="901"/>
      <c r="G1503" s="901"/>
      <c r="H1503" s="901"/>
      <c r="I1503" s="901"/>
      <c r="J1503" s="901"/>
      <c r="K1503" s="901"/>
      <c r="L1503" s="899"/>
      <c r="M1503" s="899"/>
      <c r="N1503" s="899"/>
      <c r="O1503" s="899"/>
      <c r="P1503" s="899"/>
      <c r="Q1503" s="899"/>
      <c r="R1503" s="899"/>
      <c r="S1503" s="899"/>
      <c r="T1503" s="899"/>
      <c r="U1503" s="899"/>
      <c r="V1503" s="899"/>
      <c r="W1503" s="899"/>
      <c r="X1503" s="899"/>
      <c r="Y1503" s="899"/>
    </row>
    <row r="1504" ht="18.0" customHeight="1">
      <c r="A1504" s="899"/>
      <c r="B1504" s="900"/>
      <c r="C1504" s="899"/>
      <c r="D1504" s="899"/>
      <c r="E1504" s="899"/>
      <c r="F1504" s="901"/>
      <c r="G1504" s="901"/>
      <c r="H1504" s="901"/>
      <c r="I1504" s="901"/>
      <c r="J1504" s="901"/>
      <c r="K1504" s="901"/>
      <c r="L1504" s="899"/>
      <c r="M1504" s="899"/>
      <c r="N1504" s="899"/>
      <c r="O1504" s="899"/>
      <c r="P1504" s="899"/>
      <c r="Q1504" s="899"/>
      <c r="R1504" s="899"/>
      <c r="S1504" s="899"/>
      <c r="T1504" s="899"/>
      <c r="U1504" s="899"/>
      <c r="V1504" s="899"/>
      <c r="W1504" s="899"/>
      <c r="X1504" s="899"/>
      <c r="Y1504" s="899"/>
    </row>
    <row r="1505" ht="18.0" customHeight="1">
      <c r="A1505" s="899"/>
      <c r="B1505" s="900"/>
      <c r="C1505" s="899"/>
      <c r="D1505" s="899"/>
      <c r="E1505" s="899"/>
      <c r="F1505" s="901"/>
      <c r="G1505" s="901"/>
      <c r="H1505" s="901"/>
      <c r="I1505" s="901"/>
      <c r="J1505" s="901"/>
      <c r="K1505" s="901"/>
      <c r="L1505" s="899"/>
      <c r="M1505" s="899"/>
      <c r="N1505" s="899"/>
      <c r="O1505" s="899"/>
      <c r="P1505" s="899"/>
      <c r="Q1505" s="899"/>
      <c r="R1505" s="899"/>
      <c r="S1505" s="899"/>
      <c r="T1505" s="899"/>
      <c r="U1505" s="899"/>
      <c r="V1505" s="899"/>
      <c r="W1505" s="899"/>
      <c r="X1505" s="899"/>
      <c r="Y1505" s="899"/>
    </row>
    <row r="1506" ht="18.0" customHeight="1">
      <c r="A1506" s="899"/>
      <c r="B1506" s="900"/>
      <c r="C1506" s="899"/>
      <c r="D1506" s="899"/>
      <c r="E1506" s="899"/>
      <c r="F1506" s="901"/>
      <c r="G1506" s="901"/>
      <c r="H1506" s="901"/>
      <c r="I1506" s="901"/>
      <c r="J1506" s="901"/>
      <c r="K1506" s="901"/>
      <c r="L1506" s="899"/>
      <c r="M1506" s="899"/>
      <c r="N1506" s="899"/>
      <c r="O1506" s="899"/>
      <c r="P1506" s="899"/>
      <c r="Q1506" s="899"/>
      <c r="R1506" s="899"/>
      <c r="S1506" s="899"/>
      <c r="T1506" s="899"/>
      <c r="U1506" s="899"/>
      <c r="V1506" s="899"/>
      <c r="W1506" s="899"/>
      <c r="X1506" s="899"/>
      <c r="Y1506" s="899"/>
    </row>
    <row r="1507" ht="18.0" customHeight="1">
      <c r="A1507" s="899"/>
      <c r="B1507" s="900"/>
      <c r="C1507" s="899"/>
      <c r="D1507" s="899"/>
      <c r="E1507" s="899"/>
      <c r="F1507" s="901"/>
      <c r="G1507" s="901"/>
      <c r="H1507" s="901"/>
      <c r="I1507" s="901"/>
      <c r="J1507" s="901"/>
      <c r="K1507" s="901"/>
      <c r="L1507" s="899"/>
      <c r="M1507" s="899"/>
      <c r="N1507" s="899"/>
      <c r="O1507" s="899"/>
      <c r="P1507" s="899"/>
      <c r="Q1507" s="899"/>
      <c r="R1507" s="899"/>
      <c r="S1507" s="899"/>
      <c r="T1507" s="899"/>
      <c r="U1507" s="899"/>
      <c r="V1507" s="899"/>
      <c r="W1507" s="899"/>
      <c r="X1507" s="899"/>
      <c r="Y1507" s="899"/>
    </row>
    <row r="1508" ht="18.0" customHeight="1">
      <c r="A1508" s="899"/>
      <c r="B1508" s="900"/>
      <c r="C1508" s="899"/>
      <c r="D1508" s="899"/>
      <c r="E1508" s="899"/>
      <c r="F1508" s="901"/>
      <c r="G1508" s="901"/>
      <c r="H1508" s="901"/>
      <c r="I1508" s="901"/>
      <c r="J1508" s="901"/>
      <c r="K1508" s="901"/>
      <c r="L1508" s="899"/>
      <c r="M1508" s="899"/>
      <c r="N1508" s="899"/>
      <c r="O1508" s="899"/>
      <c r="P1508" s="899"/>
      <c r="Q1508" s="899"/>
      <c r="R1508" s="899"/>
      <c r="S1508" s="899"/>
      <c r="T1508" s="899"/>
      <c r="U1508" s="899"/>
      <c r="V1508" s="899"/>
      <c r="W1508" s="899"/>
      <c r="X1508" s="899"/>
      <c r="Y1508" s="899"/>
    </row>
    <row r="1509" ht="18.0" customHeight="1">
      <c r="A1509" s="899"/>
      <c r="B1509" s="900"/>
      <c r="C1509" s="899"/>
      <c r="D1509" s="899"/>
      <c r="E1509" s="899"/>
      <c r="F1509" s="901"/>
      <c r="G1509" s="901"/>
      <c r="H1509" s="901"/>
      <c r="I1509" s="901"/>
      <c r="J1509" s="901"/>
      <c r="K1509" s="901"/>
      <c r="L1509" s="899"/>
      <c r="M1509" s="899"/>
      <c r="N1509" s="899"/>
      <c r="O1509" s="899"/>
      <c r="P1509" s="899"/>
      <c r="Q1509" s="899"/>
      <c r="R1509" s="899"/>
      <c r="S1509" s="899"/>
      <c r="T1509" s="899"/>
      <c r="U1509" s="899"/>
      <c r="V1509" s="899"/>
      <c r="W1509" s="899"/>
      <c r="X1509" s="899"/>
      <c r="Y1509" s="899"/>
    </row>
    <row r="1510" ht="18.0" customHeight="1">
      <c r="A1510" s="899"/>
      <c r="B1510" s="900"/>
      <c r="C1510" s="899"/>
      <c r="D1510" s="899"/>
      <c r="E1510" s="899"/>
      <c r="F1510" s="901"/>
      <c r="G1510" s="901"/>
      <c r="H1510" s="901"/>
      <c r="I1510" s="901"/>
      <c r="J1510" s="901"/>
      <c r="K1510" s="901"/>
      <c r="L1510" s="899"/>
      <c r="M1510" s="899"/>
      <c r="N1510" s="899"/>
      <c r="O1510" s="899"/>
      <c r="P1510" s="899"/>
      <c r="Q1510" s="899"/>
      <c r="R1510" s="899"/>
      <c r="S1510" s="899"/>
      <c r="T1510" s="899"/>
      <c r="U1510" s="899"/>
      <c r="V1510" s="899"/>
      <c r="W1510" s="899"/>
      <c r="X1510" s="899"/>
      <c r="Y1510" s="899"/>
    </row>
    <row r="1511" ht="18.0" customHeight="1">
      <c r="A1511" s="899"/>
      <c r="B1511" s="900"/>
      <c r="C1511" s="899"/>
      <c r="D1511" s="899"/>
      <c r="E1511" s="899"/>
      <c r="F1511" s="901"/>
      <c r="G1511" s="901"/>
      <c r="H1511" s="901"/>
      <c r="I1511" s="901"/>
      <c r="J1511" s="901"/>
      <c r="K1511" s="901"/>
      <c r="L1511" s="899"/>
      <c r="M1511" s="899"/>
      <c r="N1511" s="899"/>
      <c r="O1511" s="899"/>
      <c r="P1511" s="899"/>
      <c r="Q1511" s="899"/>
      <c r="R1511" s="899"/>
      <c r="S1511" s="899"/>
      <c r="T1511" s="899"/>
      <c r="U1511" s="899"/>
      <c r="V1511" s="899"/>
      <c r="W1511" s="899"/>
      <c r="X1511" s="899"/>
      <c r="Y1511" s="899"/>
    </row>
    <row r="1512" ht="18.0" customHeight="1">
      <c r="A1512" s="899"/>
      <c r="B1512" s="900"/>
      <c r="C1512" s="899"/>
      <c r="D1512" s="899"/>
      <c r="E1512" s="899"/>
      <c r="F1512" s="901"/>
      <c r="G1512" s="901"/>
      <c r="H1512" s="901"/>
      <c r="I1512" s="901"/>
      <c r="J1512" s="901"/>
      <c r="K1512" s="901"/>
      <c r="L1512" s="899"/>
      <c r="M1512" s="899"/>
      <c r="N1512" s="899"/>
      <c r="O1512" s="899"/>
      <c r="P1512" s="899"/>
      <c r="Q1512" s="899"/>
      <c r="R1512" s="899"/>
      <c r="S1512" s="899"/>
      <c r="T1512" s="899"/>
      <c r="U1512" s="899"/>
      <c r="V1512" s="899"/>
      <c r="W1512" s="899"/>
      <c r="X1512" s="899"/>
      <c r="Y1512" s="899"/>
    </row>
    <row r="1513" ht="18.0" customHeight="1">
      <c r="A1513" s="899"/>
      <c r="B1513" s="900"/>
      <c r="C1513" s="899"/>
      <c r="D1513" s="899"/>
      <c r="E1513" s="899"/>
      <c r="F1513" s="901"/>
      <c r="G1513" s="901"/>
      <c r="H1513" s="901"/>
      <c r="I1513" s="901"/>
      <c r="J1513" s="901"/>
      <c r="K1513" s="901"/>
      <c r="L1513" s="899"/>
      <c r="M1513" s="899"/>
      <c r="N1513" s="899"/>
      <c r="O1513" s="899"/>
      <c r="P1513" s="899"/>
      <c r="Q1513" s="899"/>
      <c r="R1513" s="899"/>
      <c r="S1513" s="899"/>
      <c r="T1513" s="899"/>
      <c r="U1513" s="899"/>
      <c r="V1513" s="899"/>
      <c r="W1513" s="899"/>
      <c r="X1513" s="899"/>
      <c r="Y1513" s="899"/>
    </row>
    <row r="1514" ht="18.0" customHeight="1">
      <c r="A1514" s="899"/>
      <c r="B1514" s="900"/>
      <c r="C1514" s="899"/>
      <c r="D1514" s="899"/>
      <c r="E1514" s="899"/>
      <c r="F1514" s="901"/>
      <c r="G1514" s="901"/>
      <c r="H1514" s="901"/>
      <c r="I1514" s="901"/>
      <c r="J1514" s="901"/>
      <c r="K1514" s="901"/>
      <c r="L1514" s="899"/>
      <c r="M1514" s="899"/>
      <c r="N1514" s="899"/>
      <c r="O1514" s="899"/>
      <c r="P1514" s="899"/>
      <c r="Q1514" s="899"/>
      <c r="R1514" s="899"/>
      <c r="S1514" s="899"/>
      <c r="T1514" s="899"/>
      <c r="U1514" s="899"/>
      <c r="V1514" s="899"/>
      <c r="W1514" s="899"/>
      <c r="X1514" s="899"/>
      <c r="Y1514" s="899"/>
    </row>
    <row r="1515" ht="18.0" customHeight="1">
      <c r="A1515" s="899"/>
      <c r="B1515" s="900"/>
      <c r="C1515" s="899"/>
      <c r="D1515" s="899"/>
      <c r="E1515" s="899"/>
      <c r="F1515" s="901"/>
      <c r="G1515" s="901"/>
      <c r="H1515" s="901"/>
      <c r="I1515" s="901"/>
      <c r="J1515" s="901"/>
      <c r="K1515" s="901"/>
      <c r="L1515" s="899"/>
      <c r="M1515" s="899"/>
      <c r="N1515" s="899"/>
      <c r="O1515" s="899"/>
      <c r="P1515" s="899"/>
      <c r="Q1515" s="899"/>
      <c r="R1515" s="899"/>
      <c r="S1515" s="899"/>
      <c r="T1515" s="899"/>
      <c r="U1515" s="899"/>
      <c r="V1515" s="899"/>
      <c r="W1515" s="899"/>
      <c r="X1515" s="899"/>
      <c r="Y1515" s="899"/>
    </row>
    <row r="1516" ht="18.0" customHeight="1">
      <c r="A1516" s="899"/>
      <c r="B1516" s="900"/>
      <c r="C1516" s="899"/>
      <c r="D1516" s="899"/>
      <c r="E1516" s="899"/>
      <c r="F1516" s="901"/>
      <c r="G1516" s="901"/>
      <c r="H1516" s="901"/>
      <c r="I1516" s="901"/>
      <c r="J1516" s="901"/>
      <c r="K1516" s="901"/>
      <c r="L1516" s="899"/>
      <c r="M1516" s="899"/>
      <c r="N1516" s="899"/>
      <c r="O1516" s="899"/>
      <c r="P1516" s="899"/>
      <c r="Q1516" s="899"/>
      <c r="R1516" s="899"/>
      <c r="S1516" s="899"/>
      <c r="T1516" s="899"/>
      <c r="U1516" s="899"/>
      <c r="V1516" s="899"/>
      <c r="W1516" s="899"/>
      <c r="X1516" s="899"/>
      <c r="Y1516" s="899"/>
    </row>
    <row r="1517" ht="18.0" customHeight="1">
      <c r="A1517" s="899"/>
      <c r="B1517" s="900"/>
      <c r="C1517" s="899"/>
      <c r="D1517" s="899"/>
      <c r="E1517" s="899"/>
      <c r="F1517" s="901"/>
      <c r="G1517" s="901"/>
      <c r="H1517" s="901"/>
      <c r="I1517" s="901"/>
      <c r="J1517" s="901"/>
      <c r="K1517" s="901"/>
      <c r="L1517" s="899"/>
      <c r="M1517" s="899"/>
      <c r="N1517" s="899"/>
      <c r="O1517" s="899"/>
      <c r="P1517" s="899"/>
      <c r="Q1517" s="899"/>
      <c r="R1517" s="899"/>
      <c r="S1517" s="899"/>
      <c r="T1517" s="899"/>
      <c r="U1517" s="899"/>
      <c r="V1517" s="899"/>
      <c r="W1517" s="899"/>
      <c r="X1517" s="899"/>
      <c r="Y1517" s="899"/>
    </row>
    <row r="1518" ht="18.0" customHeight="1">
      <c r="A1518" s="899"/>
      <c r="B1518" s="900"/>
      <c r="C1518" s="899"/>
      <c r="D1518" s="899"/>
      <c r="E1518" s="899"/>
      <c r="F1518" s="901"/>
      <c r="G1518" s="901"/>
      <c r="H1518" s="901"/>
      <c r="I1518" s="901"/>
      <c r="J1518" s="901"/>
      <c r="K1518" s="901"/>
      <c r="L1518" s="899"/>
      <c r="M1518" s="899"/>
      <c r="N1518" s="899"/>
      <c r="O1518" s="899"/>
      <c r="P1518" s="899"/>
      <c r="Q1518" s="899"/>
      <c r="R1518" s="899"/>
      <c r="S1518" s="899"/>
      <c r="T1518" s="899"/>
      <c r="U1518" s="899"/>
      <c r="V1518" s="899"/>
      <c r="W1518" s="899"/>
      <c r="X1518" s="899"/>
      <c r="Y1518" s="899"/>
    </row>
    <row r="1519" ht="18.0" customHeight="1">
      <c r="A1519" s="899"/>
      <c r="B1519" s="900"/>
      <c r="C1519" s="899"/>
      <c r="D1519" s="899"/>
      <c r="E1519" s="899"/>
      <c r="F1519" s="901"/>
      <c r="G1519" s="901"/>
      <c r="H1519" s="901"/>
      <c r="I1519" s="901"/>
      <c r="J1519" s="901"/>
      <c r="K1519" s="901"/>
      <c r="L1519" s="899"/>
      <c r="M1519" s="899"/>
      <c r="N1519" s="899"/>
      <c r="O1519" s="899"/>
      <c r="P1519" s="899"/>
      <c r="Q1519" s="899"/>
      <c r="R1519" s="899"/>
      <c r="S1519" s="899"/>
      <c r="T1519" s="899"/>
      <c r="U1519" s="899"/>
      <c r="V1519" s="899"/>
      <c r="W1519" s="899"/>
      <c r="X1519" s="899"/>
      <c r="Y1519" s="899"/>
    </row>
    <row r="1520" ht="18.0" customHeight="1">
      <c r="A1520" s="899"/>
      <c r="B1520" s="900"/>
      <c r="C1520" s="899"/>
      <c r="D1520" s="899"/>
      <c r="E1520" s="899"/>
      <c r="F1520" s="901"/>
      <c r="G1520" s="901"/>
      <c r="H1520" s="901"/>
      <c r="I1520" s="901"/>
      <c r="J1520" s="901"/>
      <c r="K1520" s="901"/>
      <c r="L1520" s="899"/>
      <c r="M1520" s="899"/>
      <c r="N1520" s="899"/>
      <c r="O1520" s="899"/>
      <c r="P1520" s="899"/>
      <c r="Q1520" s="899"/>
      <c r="R1520" s="899"/>
      <c r="S1520" s="899"/>
      <c r="T1520" s="899"/>
      <c r="U1520" s="899"/>
      <c r="V1520" s="899"/>
      <c r="W1520" s="899"/>
      <c r="X1520" s="899"/>
      <c r="Y1520" s="899"/>
    </row>
    <row r="1521" ht="18.0" customHeight="1">
      <c r="A1521" s="899"/>
      <c r="B1521" s="900"/>
      <c r="C1521" s="899"/>
      <c r="D1521" s="899"/>
      <c r="E1521" s="899"/>
      <c r="F1521" s="901"/>
      <c r="G1521" s="901"/>
      <c r="H1521" s="901"/>
      <c r="I1521" s="901"/>
      <c r="J1521" s="901"/>
      <c r="K1521" s="901"/>
      <c r="L1521" s="899"/>
      <c r="M1521" s="899"/>
      <c r="N1521" s="899"/>
      <c r="O1521" s="899"/>
      <c r="P1521" s="899"/>
      <c r="Q1521" s="899"/>
      <c r="R1521" s="899"/>
      <c r="S1521" s="899"/>
      <c r="T1521" s="899"/>
      <c r="U1521" s="899"/>
      <c r="V1521" s="899"/>
      <c r="W1521" s="899"/>
      <c r="X1521" s="899"/>
      <c r="Y1521" s="899"/>
    </row>
    <row r="1522" ht="18.0" customHeight="1">
      <c r="A1522" s="899"/>
      <c r="B1522" s="900"/>
      <c r="C1522" s="899"/>
      <c r="D1522" s="899"/>
      <c r="E1522" s="899"/>
      <c r="F1522" s="901"/>
      <c r="G1522" s="901"/>
      <c r="H1522" s="901"/>
      <c r="I1522" s="901"/>
      <c r="J1522" s="901"/>
      <c r="K1522" s="901"/>
      <c r="L1522" s="899"/>
      <c r="M1522" s="899"/>
      <c r="N1522" s="899"/>
      <c r="O1522" s="899"/>
      <c r="P1522" s="899"/>
      <c r="Q1522" s="899"/>
      <c r="R1522" s="899"/>
      <c r="S1522" s="899"/>
      <c r="T1522" s="899"/>
      <c r="U1522" s="899"/>
      <c r="V1522" s="899"/>
      <c r="W1522" s="899"/>
      <c r="X1522" s="899"/>
      <c r="Y1522" s="899"/>
    </row>
    <row r="1523" ht="18.0" customHeight="1">
      <c r="A1523" s="899"/>
      <c r="B1523" s="900"/>
      <c r="C1523" s="899"/>
      <c r="D1523" s="899"/>
      <c r="E1523" s="899"/>
      <c r="F1523" s="901"/>
      <c r="G1523" s="901"/>
      <c r="H1523" s="901"/>
      <c r="I1523" s="901"/>
      <c r="J1523" s="901"/>
      <c r="K1523" s="901"/>
      <c r="L1523" s="899"/>
      <c r="M1523" s="899"/>
      <c r="N1523" s="899"/>
      <c r="O1523" s="899"/>
      <c r="P1523" s="899"/>
      <c r="Q1523" s="899"/>
      <c r="R1523" s="899"/>
      <c r="S1523" s="899"/>
      <c r="T1523" s="899"/>
      <c r="U1523" s="899"/>
      <c r="V1523" s="899"/>
      <c r="W1523" s="899"/>
      <c r="X1523" s="899"/>
      <c r="Y1523" s="899"/>
    </row>
    <row r="1524" ht="18.0" customHeight="1">
      <c r="A1524" s="899"/>
      <c r="B1524" s="900"/>
      <c r="C1524" s="899"/>
      <c r="D1524" s="899"/>
      <c r="E1524" s="899"/>
      <c r="F1524" s="901"/>
      <c r="G1524" s="901"/>
      <c r="H1524" s="901"/>
      <c r="I1524" s="901"/>
      <c r="J1524" s="901"/>
      <c r="K1524" s="901"/>
      <c r="L1524" s="899"/>
      <c r="M1524" s="899"/>
      <c r="N1524" s="899"/>
      <c r="O1524" s="899"/>
      <c r="P1524" s="899"/>
      <c r="Q1524" s="899"/>
      <c r="R1524" s="899"/>
      <c r="S1524" s="899"/>
      <c r="T1524" s="899"/>
      <c r="U1524" s="899"/>
      <c r="V1524" s="899"/>
      <c r="W1524" s="899"/>
      <c r="X1524" s="899"/>
      <c r="Y1524" s="899"/>
    </row>
    <row r="1525" ht="18.0" customHeight="1">
      <c r="A1525" s="899"/>
      <c r="B1525" s="900"/>
      <c r="C1525" s="899"/>
      <c r="D1525" s="899"/>
      <c r="E1525" s="899"/>
      <c r="F1525" s="901"/>
      <c r="G1525" s="901"/>
      <c r="H1525" s="901"/>
      <c r="I1525" s="901"/>
      <c r="J1525" s="901"/>
      <c r="K1525" s="901"/>
      <c r="L1525" s="899"/>
      <c r="M1525" s="899"/>
      <c r="N1525" s="899"/>
      <c r="O1525" s="899"/>
      <c r="P1525" s="899"/>
      <c r="Q1525" s="899"/>
      <c r="R1525" s="899"/>
      <c r="S1525" s="899"/>
      <c r="T1525" s="899"/>
      <c r="U1525" s="899"/>
      <c r="V1525" s="899"/>
      <c r="W1525" s="899"/>
      <c r="X1525" s="899"/>
      <c r="Y1525" s="899"/>
    </row>
    <row r="1526" ht="18.0" customHeight="1">
      <c r="A1526" s="899"/>
      <c r="B1526" s="900"/>
      <c r="C1526" s="899"/>
      <c r="D1526" s="899"/>
      <c r="E1526" s="899"/>
      <c r="F1526" s="901"/>
      <c r="G1526" s="901"/>
      <c r="H1526" s="901"/>
      <c r="I1526" s="901"/>
      <c r="J1526" s="901"/>
      <c r="K1526" s="901"/>
      <c r="L1526" s="899"/>
      <c r="M1526" s="899"/>
      <c r="N1526" s="899"/>
      <c r="O1526" s="899"/>
      <c r="P1526" s="899"/>
      <c r="Q1526" s="899"/>
      <c r="R1526" s="899"/>
      <c r="S1526" s="899"/>
      <c r="T1526" s="899"/>
      <c r="U1526" s="899"/>
      <c r="V1526" s="899"/>
      <c r="W1526" s="899"/>
      <c r="X1526" s="899"/>
      <c r="Y1526" s="899"/>
    </row>
    <row r="1527" ht="18.0" customHeight="1">
      <c r="A1527" s="899"/>
      <c r="B1527" s="900"/>
      <c r="C1527" s="899"/>
      <c r="D1527" s="899"/>
      <c r="E1527" s="899"/>
      <c r="F1527" s="901"/>
      <c r="G1527" s="901"/>
      <c r="H1527" s="901"/>
      <c r="I1527" s="901"/>
      <c r="J1527" s="901"/>
      <c r="K1527" s="901"/>
      <c r="L1527" s="899"/>
      <c r="M1527" s="899"/>
      <c r="N1527" s="899"/>
      <c r="O1527" s="899"/>
      <c r="P1527" s="899"/>
      <c r="Q1527" s="899"/>
      <c r="R1527" s="899"/>
      <c r="S1527" s="899"/>
      <c r="T1527" s="899"/>
      <c r="U1527" s="899"/>
      <c r="V1527" s="899"/>
      <c r="W1527" s="899"/>
      <c r="X1527" s="899"/>
      <c r="Y1527" s="899"/>
    </row>
    <row r="1528" ht="18.0" customHeight="1">
      <c r="A1528" s="899"/>
      <c r="B1528" s="900"/>
      <c r="C1528" s="899"/>
      <c r="D1528" s="899"/>
      <c r="E1528" s="899"/>
      <c r="F1528" s="901"/>
      <c r="G1528" s="901"/>
      <c r="H1528" s="901"/>
      <c r="I1528" s="901"/>
      <c r="J1528" s="901"/>
      <c r="K1528" s="901"/>
      <c r="L1528" s="899"/>
      <c r="M1528" s="899"/>
      <c r="N1528" s="899"/>
      <c r="O1528" s="899"/>
      <c r="P1528" s="899"/>
      <c r="Q1528" s="899"/>
      <c r="R1528" s="899"/>
      <c r="S1528" s="899"/>
      <c r="T1528" s="899"/>
      <c r="U1528" s="899"/>
      <c r="V1528" s="899"/>
      <c r="W1528" s="899"/>
      <c r="X1528" s="899"/>
      <c r="Y1528" s="899"/>
    </row>
    <row r="1529" ht="18.0" customHeight="1">
      <c r="A1529" s="899"/>
      <c r="B1529" s="900"/>
      <c r="C1529" s="899"/>
      <c r="D1529" s="899"/>
      <c r="E1529" s="899"/>
      <c r="F1529" s="901"/>
      <c r="G1529" s="901"/>
      <c r="H1529" s="901"/>
      <c r="I1529" s="901"/>
      <c r="J1529" s="901"/>
      <c r="K1529" s="901"/>
      <c r="L1529" s="899"/>
      <c r="M1529" s="899"/>
      <c r="N1529" s="899"/>
      <c r="O1529" s="899"/>
      <c r="P1529" s="899"/>
      <c r="Q1529" s="899"/>
      <c r="R1529" s="899"/>
      <c r="S1529" s="899"/>
      <c r="T1529" s="899"/>
      <c r="U1529" s="899"/>
      <c r="V1529" s="899"/>
      <c r="W1529" s="899"/>
      <c r="X1529" s="899"/>
      <c r="Y1529" s="899"/>
    </row>
    <row r="1530" ht="18.0" customHeight="1">
      <c r="A1530" s="899"/>
      <c r="B1530" s="900"/>
      <c r="C1530" s="899"/>
      <c r="D1530" s="899"/>
      <c r="E1530" s="899"/>
      <c r="F1530" s="901"/>
      <c r="G1530" s="901"/>
      <c r="H1530" s="901"/>
      <c r="I1530" s="901"/>
      <c r="J1530" s="901"/>
      <c r="K1530" s="901"/>
      <c r="L1530" s="899"/>
      <c r="M1530" s="899"/>
      <c r="N1530" s="899"/>
      <c r="O1530" s="899"/>
      <c r="P1530" s="899"/>
      <c r="Q1530" s="899"/>
      <c r="R1530" s="899"/>
      <c r="S1530" s="899"/>
      <c r="T1530" s="899"/>
      <c r="U1530" s="899"/>
      <c r="V1530" s="899"/>
      <c r="W1530" s="899"/>
      <c r="X1530" s="899"/>
      <c r="Y1530" s="899"/>
    </row>
    <row r="1531" ht="18.0" customHeight="1">
      <c r="A1531" s="899"/>
      <c r="B1531" s="900"/>
      <c r="C1531" s="899"/>
      <c r="D1531" s="899"/>
      <c r="E1531" s="899"/>
      <c r="F1531" s="901"/>
      <c r="G1531" s="901"/>
      <c r="H1531" s="901"/>
      <c r="I1531" s="901"/>
      <c r="J1531" s="901"/>
      <c r="K1531" s="901"/>
      <c r="L1531" s="899"/>
      <c r="M1531" s="899"/>
      <c r="N1531" s="899"/>
      <c r="O1531" s="899"/>
      <c r="P1531" s="899"/>
      <c r="Q1531" s="899"/>
      <c r="R1531" s="899"/>
      <c r="S1531" s="899"/>
      <c r="T1531" s="899"/>
      <c r="U1531" s="899"/>
      <c r="V1531" s="899"/>
      <c r="W1531" s="899"/>
      <c r="X1531" s="899"/>
      <c r="Y1531" s="899"/>
    </row>
    <row r="1532" ht="18.0" customHeight="1">
      <c r="A1532" s="899"/>
      <c r="B1532" s="900"/>
      <c r="C1532" s="899"/>
      <c r="D1532" s="899"/>
      <c r="E1532" s="899"/>
      <c r="F1532" s="901"/>
      <c r="G1532" s="901"/>
      <c r="H1532" s="901"/>
      <c r="I1532" s="901"/>
      <c r="J1532" s="901"/>
      <c r="K1532" s="901"/>
      <c r="L1532" s="899"/>
      <c r="M1532" s="899"/>
      <c r="N1532" s="899"/>
      <c r="O1532" s="899"/>
      <c r="P1532" s="899"/>
      <c r="Q1532" s="899"/>
      <c r="R1532" s="899"/>
      <c r="S1532" s="899"/>
      <c r="T1532" s="899"/>
      <c r="U1532" s="899"/>
      <c r="V1532" s="899"/>
      <c r="W1532" s="899"/>
      <c r="X1532" s="899"/>
      <c r="Y1532" s="899"/>
    </row>
    <row r="1533" ht="18.0" customHeight="1">
      <c r="A1533" s="899"/>
      <c r="B1533" s="900"/>
      <c r="C1533" s="899"/>
      <c r="D1533" s="899"/>
      <c r="E1533" s="899"/>
      <c r="F1533" s="901"/>
      <c r="G1533" s="901"/>
      <c r="H1533" s="901"/>
      <c r="I1533" s="901"/>
      <c r="J1533" s="901"/>
      <c r="K1533" s="901"/>
      <c r="L1533" s="899"/>
      <c r="M1533" s="899"/>
      <c r="N1533" s="899"/>
      <c r="O1533" s="899"/>
      <c r="P1533" s="899"/>
      <c r="Q1533" s="899"/>
      <c r="R1533" s="899"/>
      <c r="S1533" s="899"/>
      <c r="T1533" s="899"/>
      <c r="U1533" s="899"/>
      <c r="V1533" s="899"/>
      <c r="W1533" s="899"/>
      <c r="X1533" s="899"/>
      <c r="Y1533" s="899"/>
    </row>
    <row r="1534" ht="18.0" customHeight="1">
      <c r="A1534" s="899"/>
      <c r="B1534" s="900"/>
      <c r="C1534" s="899"/>
      <c r="D1534" s="899"/>
      <c r="E1534" s="899"/>
      <c r="F1534" s="901"/>
      <c r="G1534" s="901"/>
      <c r="H1534" s="901"/>
      <c r="I1534" s="901"/>
      <c r="J1534" s="901"/>
      <c r="K1534" s="901"/>
      <c r="L1534" s="899"/>
      <c r="M1534" s="899"/>
      <c r="N1534" s="899"/>
      <c r="O1534" s="899"/>
      <c r="P1534" s="899"/>
      <c r="Q1534" s="899"/>
      <c r="R1534" s="899"/>
      <c r="S1534" s="899"/>
      <c r="T1534" s="899"/>
      <c r="U1534" s="899"/>
      <c r="V1534" s="899"/>
      <c r="W1534" s="899"/>
      <c r="X1534" s="899"/>
      <c r="Y1534" s="899"/>
    </row>
    <row r="1535" ht="18.0" customHeight="1">
      <c r="A1535" s="899"/>
      <c r="B1535" s="900"/>
      <c r="C1535" s="899"/>
      <c r="D1535" s="899"/>
      <c r="E1535" s="899"/>
      <c r="F1535" s="901"/>
      <c r="G1535" s="901"/>
      <c r="H1535" s="901"/>
      <c r="I1535" s="901"/>
      <c r="J1535" s="901"/>
      <c r="K1535" s="901"/>
      <c r="L1535" s="899"/>
      <c r="M1535" s="899"/>
      <c r="N1535" s="899"/>
      <c r="O1535" s="899"/>
      <c r="P1535" s="899"/>
      <c r="Q1535" s="899"/>
      <c r="R1535" s="899"/>
      <c r="S1535" s="899"/>
      <c r="T1535" s="899"/>
      <c r="U1535" s="899"/>
      <c r="V1535" s="899"/>
      <c r="W1535" s="899"/>
      <c r="X1535" s="899"/>
      <c r="Y1535" s="899"/>
    </row>
    <row r="1536" ht="18.0" customHeight="1">
      <c r="A1536" s="899"/>
      <c r="B1536" s="900"/>
      <c r="C1536" s="899"/>
      <c r="D1536" s="899"/>
      <c r="E1536" s="899"/>
      <c r="F1536" s="901"/>
      <c r="G1536" s="901"/>
      <c r="H1536" s="901"/>
      <c r="I1536" s="901"/>
      <c r="J1536" s="901"/>
      <c r="K1536" s="901"/>
      <c r="L1536" s="899"/>
      <c r="M1536" s="899"/>
      <c r="N1536" s="899"/>
      <c r="O1536" s="899"/>
      <c r="P1536" s="899"/>
      <c r="Q1536" s="899"/>
      <c r="R1536" s="899"/>
      <c r="S1536" s="899"/>
      <c r="T1536" s="899"/>
      <c r="U1536" s="899"/>
      <c r="V1536" s="899"/>
      <c r="W1536" s="899"/>
      <c r="X1536" s="899"/>
      <c r="Y1536" s="899"/>
    </row>
    <row r="1537" ht="18.0" customHeight="1">
      <c r="A1537" s="899"/>
      <c r="B1537" s="900"/>
      <c r="C1537" s="899"/>
      <c r="D1537" s="899"/>
      <c r="E1537" s="899"/>
      <c r="F1537" s="901"/>
      <c r="G1537" s="901"/>
      <c r="H1537" s="901"/>
      <c r="I1537" s="901"/>
      <c r="J1537" s="901"/>
      <c r="K1537" s="901"/>
      <c r="L1537" s="899"/>
      <c r="M1537" s="899"/>
      <c r="N1537" s="899"/>
      <c r="O1537" s="899"/>
      <c r="P1537" s="899"/>
      <c r="Q1537" s="899"/>
      <c r="R1537" s="899"/>
      <c r="S1537" s="899"/>
      <c r="T1537" s="899"/>
      <c r="U1537" s="899"/>
      <c r="V1537" s="899"/>
      <c r="W1537" s="899"/>
      <c r="X1537" s="899"/>
      <c r="Y1537" s="899"/>
    </row>
    <row r="1538" ht="18.0" customHeight="1">
      <c r="A1538" s="899"/>
      <c r="B1538" s="900"/>
      <c r="C1538" s="899"/>
      <c r="D1538" s="899"/>
      <c r="E1538" s="899"/>
      <c r="F1538" s="901"/>
      <c r="G1538" s="901"/>
      <c r="H1538" s="901"/>
      <c r="I1538" s="901"/>
      <c r="J1538" s="901"/>
      <c r="K1538" s="901"/>
      <c r="L1538" s="899"/>
      <c r="M1538" s="899"/>
      <c r="N1538" s="899"/>
      <c r="O1538" s="899"/>
      <c r="P1538" s="899"/>
      <c r="Q1538" s="899"/>
      <c r="R1538" s="899"/>
      <c r="S1538" s="899"/>
      <c r="T1538" s="899"/>
      <c r="U1538" s="899"/>
      <c r="V1538" s="899"/>
      <c r="W1538" s="899"/>
      <c r="X1538" s="899"/>
      <c r="Y1538" s="899"/>
    </row>
    <row r="1539" ht="18.0" customHeight="1">
      <c r="A1539" s="899"/>
      <c r="B1539" s="900"/>
      <c r="C1539" s="899"/>
      <c r="D1539" s="899"/>
      <c r="E1539" s="899"/>
      <c r="F1539" s="901"/>
      <c r="G1539" s="901"/>
      <c r="H1539" s="901"/>
      <c r="I1539" s="901"/>
      <c r="J1539" s="901"/>
      <c r="K1539" s="901"/>
      <c r="L1539" s="899"/>
      <c r="M1539" s="899"/>
      <c r="N1539" s="899"/>
      <c r="O1539" s="899"/>
      <c r="P1539" s="899"/>
      <c r="Q1539" s="899"/>
      <c r="R1539" s="899"/>
      <c r="S1539" s="899"/>
      <c r="T1539" s="899"/>
      <c r="U1539" s="899"/>
      <c r="V1539" s="899"/>
      <c r="W1539" s="899"/>
      <c r="X1539" s="899"/>
      <c r="Y1539" s="899"/>
    </row>
    <row r="1540" ht="18.0" customHeight="1">
      <c r="A1540" s="899"/>
      <c r="B1540" s="900"/>
      <c r="C1540" s="899"/>
      <c r="D1540" s="899"/>
      <c r="E1540" s="899"/>
      <c r="F1540" s="901"/>
      <c r="G1540" s="901"/>
      <c r="H1540" s="901"/>
      <c r="I1540" s="901"/>
      <c r="J1540" s="901"/>
      <c r="K1540" s="901"/>
      <c r="L1540" s="899"/>
      <c r="M1540" s="899"/>
      <c r="N1540" s="899"/>
      <c r="O1540" s="899"/>
      <c r="P1540" s="899"/>
      <c r="Q1540" s="899"/>
      <c r="R1540" s="899"/>
      <c r="S1540" s="899"/>
      <c r="T1540" s="899"/>
      <c r="U1540" s="899"/>
      <c r="V1540" s="899"/>
      <c r="W1540" s="899"/>
      <c r="X1540" s="899"/>
      <c r="Y1540" s="899"/>
    </row>
    <row r="1541" ht="18.0" customHeight="1">
      <c r="A1541" s="899"/>
      <c r="B1541" s="900"/>
      <c r="C1541" s="899"/>
      <c r="D1541" s="899"/>
      <c r="E1541" s="899"/>
      <c r="F1541" s="901"/>
      <c r="G1541" s="901"/>
      <c r="H1541" s="901"/>
      <c r="I1541" s="901"/>
      <c r="J1541" s="901"/>
      <c r="K1541" s="901"/>
      <c r="L1541" s="899"/>
      <c r="M1541" s="899"/>
      <c r="N1541" s="899"/>
      <c r="O1541" s="899"/>
      <c r="P1541" s="899"/>
      <c r="Q1541" s="899"/>
      <c r="R1541" s="899"/>
      <c r="S1541" s="899"/>
      <c r="T1541" s="899"/>
      <c r="U1541" s="899"/>
      <c r="V1541" s="899"/>
      <c r="W1541" s="899"/>
      <c r="X1541" s="899"/>
      <c r="Y1541" s="899"/>
    </row>
    <row r="1542" ht="18.0" customHeight="1">
      <c r="A1542" s="899"/>
      <c r="B1542" s="900"/>
      <c r="C1542" s="899"/>
      <c r="D1542" s="899"/>
      <c r="E1542" s="899"/>
      <c r="F1542" s="901"/>
      <c r="G1542" s="901"/>
      <c r="H1542" s="901"/>
      <c r="I1542" s="901"/>
      <c r="J1542" s="901"/>
      <c r="K1542" s="901"/>
      <c r="L1542" s="899"/>
      <c r="M1542" s="899"/>
      <c r="N1542" s="899"/>
      <c r="O1542" s="899"/>
      <c r="P1542" s="899"/>
      <c r="Q1542" s="899"/>
      <c r="R1542" s="899"/>
      <c r="S1542" s="899"/>
      <c r="T1542" s="899"/>
      <c r="U1542" s="899"/>
      <c r="V1542" s="899"/>
      <c r="W1542" s="899"/>
      <c r="X1542" s="899"/>
      <c r="Y1542" s="899"/>
    </row>
    <row r="1543" ht="18.0" customHeight="1">
      <c r="A1543" s="899"/>
      <c r="B1543" s="900"/>
      <c r="C1543" s="899"/>
      <c r="D1543" s="899"/>
      <c r="E1543" s="899"/>
      <c r="F1543" s="901"/>
      <c r="G1543" s="901"/>
      <c r="H1543" s="901"/>
      <c r="I1543" s="901"/>
      <c r="J1543" s="901"/>
      <c r="K1543" s="901"/>
      <c r="L1543" s="899"/>
      <c r="M1543" s="899"/>
      <c r="N1543" s="899"/>
      <c r="O1543" s="899"/>
      <c r="P1543" s="899"/>
      <c r="Q1543" s="899"/>
      <c r="R1543" s="899"/>
      <c r="S1543" s="899"/>
      <c r="T1543" s="899"/>
      <c r="U1543" s="899"/>
      <c r="V1543" s="899"/>
      <c r="W1543" s="899"/>
      <c r="X1543" s="899"/>
      <c r="Y1543" s="899"/>
    </row>
    <row r="1544" ht="18.0" customHeight="1">
      <c r="A1544" s="899"/>
      <c r="B1544" s="900"/>
      <c r="C1544" s="899"/>
      <c r="D1544" s="899"/>
      <c r="E1544" s="899"/>
      <c r="F1544" s="901"/>
      <c r="G1544" s="901"/>
      <c r="H1544" s="901"/>
      <c r="I1544" s="901"/>
      <c r="J1544" s="901"/>
      <c r="K1544" s="901"/>
      <c r="L1544" s="899"/>
      <c r="M1544" s="899"/>
      <c r="N1544" s="899"/>
      <c r="O1544" s="899"/>
      <c r="P1544" s="899"/>
      <c r="Q1544" s="899"/>
      <c r="R1544" s="899"/>
      <c r="S1544" s="899"/>
      <c r="T1544" s="899"/>
      <c r="U1544" s="899"/>
      <c r="V1544" s="899"/>
      <c r="W1544" s="899"/>
      <c r="X1544" s="899"/>
      <c r="Y1544" s="899"/>
    </row>
    <row r="1545" ht="18.0" customHeight="1">
      <c r="A1545" s="899"/>
      <c r="B1545" s="900"/>
      <c r="C1545" s="899"/>
      <c r="D1545" s="899"/>
      <c r="E1545" s="899"/>
      <c r="F1545" s="901"/>
      <c r="G1545" s="901"/>
      <c r="H1545" s="901"/>
      <c r="I1545" s="901"/>
      <c r="J1545" s="901"/>
      <c r="K1545" s="901"/>
      <c r="L1545" s="899"/>
      <c r="M1545" s="899"/>
      <c r="N1545" s="899"/>
      <c r="O1545" s="899"/>
      <c r="P1545" s="899"/>
      <c r="Q1545" s="899"/>
      <c r="R1545" s="899"/>
      <c r="S1545" s="899"/>
      <c r="T1545" s="899"/>
      <c r="U1545" s="899"/>
      <c r="V1545" s="899"/>
      <c r="W1545" s="899"/>
      <c r="X1545" s="899"/>
      <c r="Y1545" s="899"/>
    </row>
    <row r="1546" ht="18.0" customHeight="1">
      <c r="A1546" s="899"/>
      <c r="B1546" s="900"/>
      <c r="C1546" s="899"/>
      <c r="D1546" s="899"/>
      <c r="E1546" s="899"/>
      <c r="F1546" s="901"/>
      <c r="G1546" s="901"/>
      <c r="H1546" s="901"/>
      <c r="I1546" s="901"/>
      <c r="J1546" s="901"/>
      <c r="K1546" s="901"/>
      <c r="L1546" s="899"/>
      <c r="M1546" s="899"/>
      <c r="N1546" s="899"/>
      <c r="O1546" s="899"/>
      <c r="P1546" s="899"/>
      <c r="Q1546" s="899"/>
      <c r="R1546" s="899"/>
      <c r="S1546" s="899"/>
      <c r="T1546" s="899"/>
      <c r="U1546" s="899"/>
      <c r="V1546" s="899"/>
      <c r="W1546" s="899"/>
      <c r="X1546" s="899"/>
      <c r="Y1546" s="899"/>
    </row>
    <row r="1547" ht="18.0" customHeight="1">
      <c r="A1547" s="899"/>
      <c r="B1547" s="900"/>
      <c r="C1547" s="899"/>
      <c r="D1547" s="899"/>
      <c r="E1547" s="899"/>
      <c r="F1547" s="901"/>
      <c r="G1547" s="901"/>
      <c r="H1547" s="901"/>
      <c r="I1547" s="901"/>
      <c r="J1547" s="901"/>
      <c r="K1547" s="901"/>
      <c r="L1547" s="899"/>
      <c r="M1547" s="899"/>
      <c r="N1547" s="899"/>
      <c r="O1547" s="899"/>
      <c r="P1547" s="899"/>
      <c r="Q1547" s="899"/>
      <c r="R1547" s="899"/>
      <c r="S1547" s="899"/>
      <c r="T1547" s="899"/>
      <c r="U1547" s="899"/>
      <c r="V1547" s="899"/>
      <c r="W1547" s="899"/>
      <c r="X1547" s="899"/>
      <c r="Y1547" s="899"/>
    </row>
    <row r="1548" ht="18.0" customHeight="1">
      <c r="A1548" s="899"/>
      <c r="B1548" s="900"/>
      <c r="C1548" s="899"/>
      <c r="D1548" s="899"/>
      <c r="E1548" s="899"/>
      <c r="F1548" s="901"/>
      <c r="G1548" s="901"/>
      <c r="H1548" s="901"/>
      <c r="I1548" s="901"/>
      <c r="J1548" s="901"/>
      <c r="K1548" s="901"/>
      <c r="L1548" s="899"/>
      <c r="M1548" s="899"/>
      <c r="N1548" s="899"/>
      <c r="O1548" s="899"/>
      <c r="P1548" s="899"/>
      <c r="Q1548" s="899"/>
      <c r="R1548" s="899"/>
      <c r="S1548" s="899"/>
      <c r="T1548" s="899"/>
      <c r="U1548" s="899"/>
      <c r="V1548" s="899"/>
      <c r="W1548" s="899"/>
      <c r="X1548" s="899"/>
      <c r="Y1548" s="899"/>
    </row>
    <row r="1549" ht="18.0" customHeight="1">
      <c r="A1549" s="899"/>
      <c r="B1549" s="900"/>
      <c r="C1549" s="899"/>
      <c r="D1549" s="899"/>
      <c r="E1549" s="899"/>
      <c r="F1549" s="901"/>
      <c r="G1549" s="901"/>
      <c r="H1549" s="901"/>
      <c r="I1549" s="901"/>
      <c r="J1549" s="901"/>
      <c r="K1549" s="901"/>
      <c r="L1549" s="899"/>
      <c r="M1549" s="899"/>
      <c r="N1549" s="899"/>
      <c r="O1549" s="899"/>
      <c r="P1549" s="899"/>
      <c r="Q1549" s="899"/>
      <c r="R1549" s="899"/>
      <c r="S1549" s="899"/>
      <c r="T1549" s="899"/>
      <c r="U1549" s="899"/>
      <c r="V1549" s="899"/>
      <c r="W1549" s="899"/>
      <c r="X1549" s="899"/>
      <c r="Y1549" s="899"/>
    </row>
    <row r="1550" ht="18.0" customHeight="1">
      <c r="A1550" s="899"/>
      <c r="B1550" s="900"/>
      <c r="C1550" s="899"/>
      <c r="D1550" s="899"/>
      <c r="E1550" s="899"/>
      <c r="F1550" s="901"/>
      <c r="G1550" s="901"/>
      <c r="H1550" s="901"/>
      <c r="I1550" s="901"/>
      <c r="J1550" s="901"/>
      <c r="K1550" s="901"/>
      <c r="L1550" s="899"/>
      <c r="M1550" s="899"/>
      <c r="N1550" s="899"/>
      <c r="O1550" s="899"/>
      <c r="P1550" s="899"/>
      <c r="Q1550" s="899"/>
      <c r="R1550" s="899"/>
      <c r="S1550" s="899"/>
      <c r="T1550" s="899"/>
      <c r="U1550" s="899"/>
      <c r="V1550" s="899"/>
      <c r="W1550" s="899"/>
      <c r="X1550" s="899"/>
      <c r="Y1550" s="899"/>
    </row>
    <row r="1551" ht="18.0" customHeight="1">
      <c r="A1551" s="899"/>
      <c r="B1551" s="900"/>
      <c r="C1551" s="899"/>
      <c r="D1551" s="899"/>
      <c r="E1551" s="899"/>
      <c r="F1551" s="901"/>
      <c r="G1551" s="901"/>
      <c r="H1551" s="901"/>
      <c r="I1551" s="901"/>
      <c r="J1551" s="901"/>
      <c r="K1551" s="901"/>
      <c r="L1551" s="899"/>
      <c r="M1551" s="899"/>
      <c r="N1551" s="899"/>
      <c r="O1551" s="899"/>
      <c r="P1551" s="899"/>
      <c r="Q1551" s="899"/>
      <c r="R1551" s="899"/>
      <c r="S1551" s="899"/>
      <c r="T1551" s="899"/>
      <c r="U1551" s="899"/>
      <c r="V1551" s="899"/>
      <c r="W1551" s="899"/>
      <c r="X1551" s="899"/>
      <c r="Y1551" s="899"/>
    </row>
    <row r="1552" ht="18.0" customHeight="1">
      <c r="A1552" s="899"/>
      <c r="B1552" s="900"/>
      <c r="C1552" s="899"/>
      <c r="D1552" s="899"/>
      <c r="E1552" s="899"/>
      <c r="F1552" s="901"/>
      <c r="G1552" s="901"/>
      <c r="H1552" s="901"/>
      <c r="I1552" s="901"/>
      <c r="J1552" s="901"/>
      <c r="K1552" s="901"/>
      <c r="L1552" s="899"/>
      <c r="M1552" s="899"/>
      <c r="N1552" s="899"/>
      <c r="O1552" s="899"/>
      <c r="P1552" s="899"/>
      <c r="Q1552" s="899"/>
      <c r="R1552" s="899"/>
      <c r="S1552" s="899"/>
      <c r="T1552" s="899"/>
      <c r="U1552" s="899"/>
      <c r="V1552" s="899"/>
      <c r="W1552" s="899"/>
      <c r="X1552" s="899"/>
      <c r="Y1552" s="899"/>
    </row>
    <row r="1553" ht="18.0" customHeight="1">
      <c r="A1553" s="899"/>
      <c r="B1553" s="900"/>
      <c r="C1553" s="899"/>
      <c r="D1553" s="899"/>
      <c r="E1553" s="899"/>
      <c r="F1553" s="901"/>
      <c r="G1553" s="901"/>
      <c r="H1553" s="901"/>
      <c r="I1553" s="901"/>
      <c r="J1553" s="901"/>
      <c r="K1553" s="901"/>
      <c r="L1553" s="899"/>
      <c r="M1553" s="899"/>
      <c r="N1553" s="899"/>
      <c r="O1553" s="899"/>
      <c r="P1553" s="899"/>
      <c r="Q1553" s="899"/>
      <c r="R1553" s="899"/>
      <c r="S1553" s="899"/>
      <c r="T1553" s="899"/>
      <c r="U1553" s="899"/>
      <c r="V1553" s="899"/>
      <c r="W1553" s="899"/>
      <c r="X1553" s="899"/>
      <c r="Y1553" s="899"/>
    </row>
    <row r="1554" ht="18.0" customHeight="1">
      <c r="A1554" s="899"/>
      <c r="B1554" s="900"/>
      <c r="C1554" s="899"/>
      <c r="D1554" s="899"/>
      <c r="E1554" s="899"/>
      <c r="F1554" s="901"/>
      <c r="G1554" s="901"/>
      <c r="H1554" s="901"/>
      <c r="I1554" s="901"/>
      <c r="J1554" s="901"/>
      <c r="K1554" s="901"/>
      <c r="L1554" s="899"/>
      <c r="M1554" s="899"/>
      <c r="N1554" s="899"/>
      <c r="O1554" s="899"/>
      <c r="P1554" s="899"/>
      <c r="Q1554" s="899"/>
      <c r="R1554" s="899"/>
      <c r="S1554" s="899"/>
      <c r="T1554" s="899"/>
      <c r="U1554" s="899"/>
      <c r="V1554" s="899"/>
      <c r="W1554" s="899"/>
      <c r="X1554" s="899"/>
      <c r="Y1554" s="899"/>
    </row>
    <row r="1555" ht="18.0" customHeight="1">
      <c r="A1555" s="899"/>
      <c r="B1555" s="900"/>
      <c r="C1555" s="899"/>
      <c r="D1555" s="899"/>
      <c r="E1555" s="899"/>
      <c r="F1555" s="901"/>
      <c r="G1555" s="901"/>
      <c r="H1555" s="901"/>
      <c r="I1555" s="901"/>
      <c r="J1555" s="901"/>
      <c r="K1555" s="901"/>
      <c r="L1555" s="899"/>
      <c r="M1555" s="899"/>
      <c r="N1555" s="899"/>
      <c r="O1555" s="899"/>
      <c r="P1555" s="899"/>
      <c r="Q1555" s="899"/>
      <c r="R1555" s="899"/>
      <c r="S1555" s="899"/>
      <c r="T1555" s="899"/>
      <c r="U1555" s="899"/>
      <c r="V1555" s="899"/>
      <c r="W1555" s="899"/>
      <c r="X1555" s="899"/>
      <c r="Y1555" s="899"/>
    </row>
    <row r="1556" ht="18.0" customHeight="1">
      <c r="A1556" s="899"/>
      <c r="B1556" s="900"/>
      <c r="C1556" s="899"/>
      <c r="D1556" s="899"/>
      <c r="E1556" s="899"/>
      <c r="F1556" s="901"/>
      <c r="G1556" s="901"/>
      <c r="H1556" s="901"/>
      <c r="I1556" s="901"/>
      <c r="J1556" s="901"/>
      <c r="K1556" s="901"/>
      <c r="L1556" s="899"/>
      <c r="M1556" s="899"/>
      <c r="N1556" s="899"/>
      <c r="O1556" s="899"/>
      <c r="P1556" s="899"/>
      <c r="Q1556" s="899"/>
      <c r="R1556" s="899"/>
      <c r="S1556" s="899"/>
      <c r="T1556" s="899"/>
      <c r="U1556" s="899"/>
      <c r="V1556" s="899"/>
      <c r="W1556" s="899"/>
      <c r="X1556" s="899"/>
      <c r="Y1556" s="899"/>
    </row>
    <row r="1557" ht="18.0" customHeight="1">
      <c r="A1557" s="899"/>
      <c r="B1557" s="900"/>
      <c r="C1557" s="899"/>
      <c r="D1557" s="899"/>
      <c r="E1557" s="899"/>
      <c r="F1557" s="901"/>
      <c r="G1557" s="901"/>
      <c r="H1557" s="901"/>
      <c r="I1557" s="901"/>
      <c r="J1557" s="901"/>
      <c r="K1557" s="901"/>
      <c r="L1557" s="899"/>
      <c r="M1557" s="899"/>
      <c r="N1557" s="899"/>
      <c r="O1557" s="899"/>
      <c r="P1557" s="899"/>
      <c r="Q1557" s="899"/>
      <c r="R1557" s="899"/>
      <c r="S1557" s="899"/>
      <c r="T1557" s="899"/>
      <c r="U1557" s="899"/>
      <c r="V1557" s="899"/>
      <c r="W1557" s="899"/>
      <c r="X1557" s="899"/>
      <c r="Y1557" s="899"/>
    </row>
    <row r="1558" ht="18.0" customHeight="1">
      <c r="A1558" s="899"/>
      <c r="B1558" s="900"/>
      <c r="C1558" s="899"/>
      <c r="D1558" s="899"/>
      <c r="E1558" s="899"/>
      <c r="F1558" s="901"/>
      <c r="G1558" s="901"/>
      <c r="H1558" s="901"/>
      <c r="I1558" s="901"/>
      <c r="J1558" s="901"/>
      <c r="K1558" s="901"/>
      <c r="L1558" s="899"/>
      <c r="M1558" s="899"/>
      <c r="N1558" s="899"/>
      <c r="O1558" s="899"/>
      <c r="P1558" s="899"/>
      <c r="Q1558" s="899"/>
      <c r="R1558" s="899"/>
      <c r="S1558" s="899"/>
      <c r="T1558" s="899"/>
      <c r="U1558" s="899"/>
      <c r="V1558" s="899"/>
      <c r="W1558" s="899"/>
      <c r="X1558" s="899"/>
      <c r="Y1558" s="899"/>
    </row>
    <row r="1559" ht="18.0" customHeight="1">
      <c r="A1559" s="899"/>
      <c r="B1559" s="900"/>
      <c r="C1559" s="899"/>
      <c r="D1559" s="899"/>
      <c r="E1559" s="899"/>
      <c r="F1559" s="901"/>
      <c r="G1559" s="901"/>
      <c r="H1559" s="901"/>
      <c r="I1559" s="901"/>
      <c r="J1559" s="901"/>
      <c r="K1559" s="901"/>
      <c r="L1559" s="899"/>
      <c r="M1559" s="899"/>
      <c r="N1559" s="899"/>
      <c r="O1559" s="899"/>
      <c r="P1559" s="899"/>
      <c r="Q1559" s="899"/>
      <c r="R1559" s="899"/>
      <c r="S1559" s="899"/>
      <c r="T1559" s="899"/>
      <c r="U1559" s="899"/>
      <c r="V1559" s="899"/>
      <c r="W1559" s="899"/>
      <c r="X1559" s="899"/>
      <c r="Y1559" s="899"/>
    </row>
    <row r="1560" ht="18.0" customHeight="1">
      <c r="A1560" s="899"/>
      <c r="B1560" s="900"/>
      <c r="C1560" s="899"/>
      <c r="D1560" s="899"/>
      <c r="E1560" s="899"/>
      <c r="F1560" s="901"/>
      <c r="G1560" s="901"/>
      <c r="H1560" s="901"/>
      <c r="I1560" s="901"/>
      <c r="J1560" s="901"/>
      <c r="K1560" s="901"/>
      <c r="L1560" s="899"/>
      <c r="M1560" s="899"/>
      <c r="N1560" s="899"/>
      <c r="O1560" s="899"/>
      <c r="P1560" s="899"/>
      <c r="Q1560" s="899"/>
      <c r="R1560" s="899"/>
      <c r="S1560" s="899"/>
      <c r="T1560" s="899"/>
      <c r="U1560" s="899"/>
      <c r="V1560" s="899"/>
      <c r="W1560" s="899"/>
      <c r="X1560" s="899"/>
      <c r="Y1560" s="899"/>
    </row>
    <row r="1561" ht="18.0" customHeight="1">
      <c r="A1561" s="899"/>
      <c r="B1561" s="900"/>
      <c r="C1561" s="899"/>
      <c r="D1561" s="899"/>
      <c r="E1561" s="899"/>
      <c r="F1561" s="901"/>
      <c r="G1561" s="901"/>
      <c r="H1561" s="901"/>
      <c r="I1561" s="901"/>
      <c r="J1561" s="901"/>
      <c r="K1561" s="901"/>
      <c r="L1561" s="899"/>
      <c r="M1561" s="899"/>
      <c r="N1561" s="899"/>
      <c r="O1561" s="899"/>
      <c r="P1561" s="899"/>
      <c r="Q1561" s="899"/>
      <c r="R1561" s="899"/>
      <c r="S1561" s="899"/>
      <c r="T1561" s="899"/>
      <c r="U1561" s="899"/>
      <c r="V1561" s="899"/>
      <c r="W1561" s="899"/>
      <c r="X1561" s="899"/>
      <c r="Y1561" s="899"/>
    </row>
    <row r="1562" ht="18.0" customHeight="1">
      <c r="A1562" s="899"/>
      <c r="B1562" s="900"/>
      <c r="C1562" s="899"/>
      <c r="D1562" s="899"/>
      <c r="E1562" s="899"/>
      <c r="F1562" s="901"/>
      <c r="G1562" s="901"/>
      <c r="H1562" s="901"/>
      <c r="I1562" s="901"/>
      <c r="J1562" s="901"/>
      <c r="K1562" s="901"/>
      <c r="L1562" s="899"/>
      <c r="M1562" s="899"/>
      <c r="N1562" s="899"/>
      <c r="O1562" s="899"/>
      <c r="P1562" s="899"/>
      <c r="Q1562" s="899"/>
      <c r="R1562" s="899"/>
      <c r="S1562" s="899"/>
      <c r="T1562" s="899"/>
      <c r="U1562" s="899"/>
      <c r="V1562" s="899"/>
      <c r="W1562" s="899"/>
      <c r="X1562" s="899"/>
      <c r="Y1562" s="899"/>
    </row>
    <row r="1563" ht="18.0" customHeight="1">
      <c r="A1563" s="899"/>
      <c r="B1563" s="900"/>
      <c r="C1563" s="899"/>
      <c r="D1563" s="899"/>
      <c r="E1563" s="899"/>
      <c r="F1563" s="901"/>
      <c r="G1563" s="901"/>
      <c r="H1563" s="901"/>
      <c r="I1563" s="901"/>
      <c r="J1563" s="901"/>
      <c r="K1563" s="901"/>
      <c r="L1563" s="899"/>
      <c r="M1563" s="899"/>
      <c r="N1563" s="899"/>
      <c r="O1563" s="899"/>
      <c r="P1563" s="899"/>
      <c r="Q1563" s="899"/>
      <c r="R1563" s="899"/>
      <c r="S1563" s="899"/>
      <c r="T1563" s="899"/>
      <c r="U1563" s="899"/>
      <c r="V1563" s="899"/>
      <c r="W1563" s="899"/>
      <c r="X1563" s="899"/>
      <c r="Y1563" s="899"/>
    </row>
    <row r="1564" ht="18.0" customHeight="1">
      <c r="A1564" s="899"/>
      <c r="B1564" s="900"/>
      <c r="C1564" s="899"/>
      <c r="D1564" s="899"/>
      <c r="E1564" s="899"/>
      <c r="F1564" s="901"/>
      <c r="G1564" s="901"/>
      <c r="H1564" s="901"/>
      <c r="I1564" s="901"/>
      <c r="J1564" s="901"/>
      <c r="K1564" s="901"/>
      <c r="L1564" s="899"/>
      <c r="M1564" s="899"/>
      <c r="N1564" s="899"/>
      <c r="O1564" s="899"/>
      <c r="P1564" s="899"/>
      <c r="Q1564" s="899"/>
      <c r="R1564" s="899"/>
      <c r="S1564" s="899"/>
      <c r="T1564" s="899"/>
      <c r="U1564" s="899"/>
      <c r="V1564" s="899"/>
      <c r="W1564" s="899"/>
      <c r="X1564" s="899"/>
      <c r="Y1564" s="899"/>
    </row>
    <row r="1565" ht="18.0" customHeight="1">
      <c r="A1565" s="899"/>
      <c r="B1565" s="900"/>
      <c r="C1565" s="899"/>
      <c r="D1565" s="899"/>
      <c r="E1565" s="899"/>
      <c r="F1565" s="901"/>
      <c r="G1565" s="901"/>
      <c r="H1565" s="901"/>
      <c r="I1565" s="901"/>
      <c r="J1565" s="901"/>
      <c r="K1565" s="901"/>
      <c r="L1565" s="899"/>
      <c r="M1565" s="899"/>
      <c r="N1565" s="899"/>
      <c r="O1565" s="899"/>
      <c r="P1565" s="899"/>
      <c r="Q1565" s="899"/>
      <c r="R1565" s="899"/>
      <c r="S1565" s="899"/>
      <c r="T1565" s="899"/>
      <c r="U1565" s="899"/>
      <c r="V1565" s="899"/>
      <c r="W1565" s="899"/>
      <c r="X1565" s="899"/>
      <c r="Y1565" s="899"/>
    </row>
    <row r="1566" ht="18.0" customHeight="1">
      <c r="A1566" s="899"/>
      <c r="B1566" s="900"/>
      <c r="C1566" s="899"/>
      <c r="D1566" s="899"/>
      <c r="E1566" s="899"/>
      <c r="F1566" s="901"/>
      <c r="G1566" s="901"/>
      <c r="H1566" s="901"/>
      <c r="I1566" s="901"/>
      <c r="J1566" s="901"/>
      <c r="K1566" s="901"/>
      <c r="L1566" s="899"/>
      <c r="M1566" s="899"/>
      <c r="N1566" s="899"/>
      <c r="O1566" s="899"/>
      <c r="P1566" s="899"/>
      <c r="Q1566" s="899"/>
      <c r="R1566" s="899"/>
      <c r="S1566" s="899"/>
      <c r="T1566" s="899"/>
      <c r="U1566" s="899"/>
      <c r="V1566" s="899"/>
      <c r="W1566" s="899"/>
      <c r="X1566" s="899"/>
      <c r="Y1566" s="899"/>
    </row>
    <row r="1567" ht="18.0" customHeight="1">
      <c r="A1567" s="899"/>
      <c r="B1567" s="900"/>
      <c r="C1567" s="899"/>
      <c r="D1567" s="899"/>
      <c r="E1567" s="899"/>
      <c r="F1567" s="901"/>
      <c r="G1567" s="901"/>
      <c r="H1567" s="901"/>
      <c r="I1567" s="901"/>
      <c r="J1567" s="901"/>
      <c r="K1567" s="901"/>
      <c r="L1567" s="899"/>
      <c r="M1567" s="899"/>
      <c r="N1567" s="899"/>
      <c r="O1567" s="899"/>
      <c r="P1567" s="899"/>
      <c r="Q1567" s="899"/>
      <c r="R1567" s="899"/>
      <c r="S1567" s="899"/>
      <c r="T1567" s="899"/>
      <c r="U1567" s="899"/>
      <c r="V1567" s="899"/>
      <c r="W1567" s="899"/>
      <c r="X1567" s="899"/>
      <c r="Y1567" s="899"/>
    </row>
    <row r="1568" ht="18.0" customHeight="1">
      <c r="A1568" s="899"/>
      <c r="B1568" s="900"/>
      <c r="C1568" s="899"/>
      <c r="D1568" s="899"/>
      <c r="E1568" s="899"/>
      <c r="F1568" s="901"/>
      <c r="G1568" s="901"/>
      <c r="H1568" s="901"/>
      <c r="I1568" s="901"/>
      <c r="J1568" s="901"/>
      <c r="K1568" s="901"/>
      <c r="L1568" s="899"/>
      <c r="M1568" s="899"/>
      <c r="N1568" s="899"/>
      <c r="O1568" s="899"/>
      <c r="P1568" s="899"/>
      <c r="Q1568" s="899"/>
      <c r="R1568" s="899"/>
      <c r="S1568" s="899"/>
      <c r="T1568" s="899"/>
      <c r="U1568" s="899"/>
      <c r="V1568" s="899"/>
      <c r="W1568" s="899"/>
      <c r="X1568" s="899"/>
      <c r="Y1568" s="899"/>
    </row>
    <row r="1569" ht="18.0" customHeight="1">
      <c r="A1569" s="899"/>
      <c r="B1569" s="900"/>
      <c r="C1569" s="899"/>
      <c r="D1569" s="899"/>
      <c r="E1569" s="899"/>
      <c r="F1569" s="901"/>
      <c r="G1569" s="901"/>
      <c r="H1569" s="901"/>
      <c r="I1569" s="901"/>
      <c r="J1569" s="901"/>
      <c r="K1569" s="901"/>
      <c r="L1569" s="899"/>
      <c r="M1569" s="899"/>
      <c r="N1569" s="899"/>
      <c r="O1569" s="899"/>
      <c r="P1569" s="899"/>
      <c r="Q1569" s="899"/>
      <c r="R1569" s="899"/>
      <c r="S1569" s="899"/>
      <c r="T1569" s="899"/>
      <c r="U1569" s="899"/>
      <c r="V1569" s="899"/>
      <c r="W1569" s="899"/>
      <c r="X1569" s="899"/>
      <c r="Y1569" s="899"/>
    </row>
    <row r="1570" ht="18.0" customHeight="1">
      <c r="A1570" s="899"/>
      <c r="B1570" s="900"/>
      <c r="C1570" s="899"/>
      <c r="D1570" s="899"/>
      <c r="E1570" s="899"/>
      <c r="F1570" s="901"/>
      <c r="G1570" s="901"/>
      <c r="H1570" s="901"/>
      <c r="I1570" s="901"/>
      <c r="J1570" s="901"/>
      <c r="K1570" s="901"/>
      <c r="L1570" s="899"/>
      <c r="M1570" s="899"/>
      <c r="N1570" s="899"/>
      <c r="O1570" s="899"/>
      <c r="P1570" s="899"/>
      <c r="Q1570" s="899"/>
      <c r="R1570" s="899"/>
      <c r="S1570" s="899"/>
      <c r="T1570" s="899"/>
      <c r="U1570" s="899"/>
      <c r="V1570" s="899"/>
      <c r="W1570" s="899"/>
      <c r="X1570" s="899"/>
      <c r="Y1570" s="899"/>
    </row>
    <row r="1571" ht="18.0" customHeight="1">
      <c r="A1571" s="899"/>
      <c r="B1571" s="900"/>
      <c r="C1571" s="899"/>
      <c r="D1571" s="899"/>
      <c r="E1571" s="899"/>
      <c r="F1571" s="901"/>
      <c r="G1571" s="901"/>
      <c r="H1571" s="901"/>
      <c r="I1571" s="901"/>
      <c r="J1571" s="901"/>
      <c r="K1571" s="901"/>
      <c r="L1571" s="899"/>
      <c r="M1571" s="899"/>
      <c r="N1571" s="899"/>
      <c r="O1571" s="899"/>
      <c r="P1571" s="899"/>
      <c r="Q1571" s="899"/>
      <c r="R1571" s="899"/>
      <c r="S1571" s="899"/>
      <c r="T1571" s="899"/>
      <c r="U1571" s="899"/>
      <c r="V1571" s="899"/>
      <c r="W1571" s="899"/>
      <c r="X1571" s="899"/>
      <c r="Y1571" s="899"/>
    </row>
    <row r="1572" ht="18.0" customHeight="1">
      <c r="A1572" s="899"/>
      <c r="B1572" s="900"/>
      <c r="C1572" s="899"/>
      <c r="D1572" s="899"/>
      <c r="E1572" s="899"/>
      <c r="F1572" s="901"/>
      <c r="G1572" s="901"/>
      <c r="H1572" s="901"/>
      <c r="I1572" s="901"/>
      <c r="J1572" s="901"/>
      <c r="K1572" s="901"/>
      <c r="L1572" s="899"/>
      <c r="M1572" s="899"/>
      <c r="N1572" s="899"/>
      <c r="O1572" s="899"/>
      <c r="P1572" s="899"/>
      <c r="Q1572" s="899"/>
      <c r="R1572" s="899"/>
      <c r="S1572" s="899"/>
      <c r="T1572" s="899"/>
      <c r="U1572" s="899"/>
      <c r="V1572" s="899"/>
      <c r="W1572" s="899"/>
      <c r="X1572" s="899"/>
      <c r="Y1572" s="899"/>
    </row>
    <row r="1573" ht="18.0" customHeight="1">
      <c r="A1573" s="899"/>
      <c r="B1573" s="900"/>
      <c r="C1573" s="899"/>
      <c r="D1573" s="899"/>
      <c r="E1573" s="899"/>
      <c r="F1573" s="901"/>
      <c r="G1573" s="901"/>
      <c r="H1573" s="901"/>
      <c r="I1573" s="901"/>
      <c r="J1573" s="901"/>
      <c r="K1573" s="901"/>
      <c r="L1573" s="899"/>
      <c r="M1573" s="899"/>
      <c r="N1573" s="899"/>
      <c r="O1573" s="899"/>
      <c r="P1573" s="899"/>
      <c r="Q1573" s="899"/>
      <c r="R1573" s="899"/>
      <c r="S1573" s="899"/>
      <c r="T1573" s="899"/>
      <c r="U1573" s="899"/>
      <c r="V1573" s="899"/>
      <c r="W1573" s="899"/>
      <c r="X1573" s="899"/>
      <c r="Y1573" s="899"/>
    </row>
    <row r="1574" ht="18.0" customHeight="1">
      <c r="A1574" s="899"/>
      <c r="B1574" s="900"/>
      <c r="C1574" s="899"/>
      <c r="D1574" s="899"/>
      <c r="E1574" s="899"/>
      <c r="F1574" s="901"/>
      <c r="G1574" s="901"/>
      <c r="H1574" s="901"/>
      <c r="I1574" s="901"/>
      <c r="J1574" s="901"/>
      <c r="K1574" s="901"/>
      <c r="L1574" s="899"/>
      <c r="M1574" s="899"/>
      <c r="N1574" s="899"/>
      <c r="O1574" s="899"/>
      <c r="P1574" s="899"/>
      <c r="Q1574" s="899"/>
      <c r="R1574" s="899"/>
      <c r="S1574" s="899"/>
      <c r="T1574" s="899"/>
      <c r="U1574" s="899"/>
      <c r="V1574" s="899"/>
      <c r="W1574" s="899"/>
      <c r="X1574" s="899"/>
      <c r="Y1574" s="899"/>
    </row>
    <row r="1575" ht="18.0" customHeight="1">
      <c r="A1575" s="899"/>
      <c r="B1575" s="900"/>
      <c r="C1575" s="899"/>
      <c r="D1575" s="899"/>
      <c r="E1575" s="899"/>
      <c r="F1575" s="901"/>
      <c r="G1575" s="901"/>
      <c r="H1575" s="901"/>
      <c r="I1575" s="901"/>
      <c r="J1575" s="901"/>
      <c r="K1575" s="901"/>
      <c r="L1575" s="899"/>
      <c r="M1575" s="899"/>
      <c r="N1575" s="899"/>
      <c r="O1575" s="899"/>
      <c r="P1575" s="899"/>
      <c r="Q1575" s="899"/>
      <c r="R1575" s="899"/>
      <c r="S1575" s="899"/>
      <c r="T1575" s="899"/>
      <c r="U1575" s="899"/>
      <c r="V1575" s="899"/>
      <c r="W1575" s="899"/>
      <c r="X1575" s="899"/>
      <c r="Y1575" s="899"/>
    </row>
    <row r="1576" ht="18.0" customHeight="1">
      <c r="A1576" s="899"/>
      <c r="B1576" s="900"/>
      <c r="C1576" s="899"/>
      <c r="D1576" s="899"/>
      <c r="E1576" s="899"/>
      <c r="F1576" s="901"/>
      <c r="G1576" s="901"/>
      <c r="H1576" s="901"/>
      <c r="I1576" s="901"/>
      <c r="J1576" s="901"/>
      <c r="K1576" s="901"/>
      <c r="L1576" s="899"/>
      <c r="M1576" s="899"/>
      <c r="N1576" s="899"/>
      <c r="O1576" s="899"/>
      <c r="P1576" s="899"/>
      <c r="Q1576" s="899"/>
      <c r="R1576" s="899"/>
      <c r="S1576" s="899"/>
      <c r="T1576" s="899"/>
      <c r="U1576" s="899"/>
      <c r="V1576" s="899"/>
      <c r="W1576" s="899"/>
      <c r="X1576" s="899"/>
      <c r="Y1576" s="899"/>
    </row>
    <row r="1577" ht="18.0" customHeight="1">
      <c r="A1577" s="899"/>
      <c r="B1577" s="900"/>
      <c r="C1577" s="899"/>
      <c r="D1577" s="899"/>
      <c r="E1577" s="899"/>
      <c r="F1577" s="901"/>
      <c r="G1577" s="901"/>
      <c r="H1577" s="901"/>
      <c r="I1577" s="901"/>
      <c r="J1577" s="901"/>
      <c r="K1577" s="901"/>
      <c r="L1577" s="899"/>
      <c r="M1577" s="899"/>
      <c r="N1577" s="899"/>
      <c r="O1577" s="899"/>
      <c r="P1577" s="899"/>
      <c r="Q1577" s="899"/>
      <c r="R1577" s="899"/>
      <c r="S1577" s="899"/>
      <c r="T1577" s="899"/>
      <c r="U1577" s="899"/>
      <c r="V1577" s="899"/>
      <c r="W1577" s="899"/>
      <c r="X1577" s="899"/>
      <c r="Y1577" s="899"/>
    </row>
    <row r="1578" ht="18.0" customHeight="1">
      <c r="A1578" s="899"/>
      <c r="B1578" s="900"/>
      <c r="C1578" s="899"/>
      <c r="D1578" s="899"/>
      <c r="E1578" s="899"/>
      <c r="F1578" s="901"/>
      <c r="G1578" s="901"/>
      <c r="H1578" s="901"/>
      <c r="I1578" s="901"/>
      <c r="J1578" s="901"/>
      <c r="K1578" s="901"/>
      <c r="L1578" s="899"/>
      <c r="M1578" s="899"/>
      <c r="N1578" s="899"/>
      <c r="O1578" s="899"/>
      <c r="P1578" s="899"/>
      <c r="Q1578" s="899"/>
      <c r="R1578" s="899"/>
      <c r="S1578" s="899"/>
      <c r="T1578" s="899"/>
      <c r="U1578" s="899"/>
      <c r="V1578" s="899"/>
      <c r="W1578" s="899"/>
      <c r="X1578" s="899"/>
      <c r="Y1578" s="899"/>
    </row>
    <row r="1579" ht="18.0" customHeight="1">
      <c r="A1579" s="899"/>
      <c r="B1579" s="900"/>
      <c r="C1579" s="899"/>
      <c r="D1579" s="899"/>
      <c r="E1579" s="899"/>
      <c r="F1579" s="901"/>
      <c r="G1579" s="901"/>
      <c r="H1579" s="901"/>
      <c r="I1579" s="901"/>
      <c r="J1579" s="901"/>
      <c r="K1579" s="901"/>
      <c r="L1579" s="899"/>
      <c r="M1579" s="899"/>
      <c r="N1579" s="899"/>
      <c r="O1579" s="899"/>
      <c r="P1579" s="899"/>
      <c r="Q1579" s="899"/>
      <c r="R1579" s="899"/>
      <c r="S1579" s="899"/>
      <c r="T1579" s="899"/>
      <c r="U1579" s="899"/>
      <c r="V1579" s="899"/>
      <c r="W1579" s="899"/>
      <c r="X1579" s="899"/>
      <c r="Y1579" s="899"/>
    </row>
    <row r="1580" ht="18.0" customHeight="1">
      <c r="A1580" s="899"/>
      <c r="B1580" s="900"/>
      <c r="C1580" s="899"/>
      <c r="D1580" s="899"/>
      <c r="E1580" s="899"/>
      <c r="F1580" s="901"/>
      <c r="G1580" s="901"/>
      <c r="H1580" s="901"/>
      <c r="I1580" s="901"/>
      <c r="J1580" s="901"/>
      <c r="K1580" s="901"/>
      <c r="L1580" s="899"/>
      <c r="M1580" s="899"/>
      <c r="N1580" s="899"/>
      <c r="O1580" s="899"/>
      <c r="P1580" s="899"/>
      <c r="Q1580" s="899"/>
      <c r="R1580" s="899"/>
      <c r="S1580" s="899"/>
      <c r="T1580" s="899"/>
      <c r="U1580" s="899"/>
      <c r="V1580" s="899"/>
      <c r="W1580" s="899"/>
      <c r="X1580" s="899"/>
      <c r="Y1580" s="899"/>
    </row>
    <row r="1581" ht="18.0" customHeight="1">
      <c r="A1581" s="899"/>
      <c r="B1581" s="900"/>
      <c r="C1581" s="899"/>
      <c r="D1581" s="899"/>
      <c r="E1581" s="899"/>
      <c r="F1581" s="901"/>
      <c r="G1581" s="901"/>
      <c r="H1581" s="901"/>
      <c r="I1581" s="901"/>
      <c r="J1581" s="901"/>
      <c r="K1581" s="901"/>
      <c r="L1581" s="899"/>
      <c r="M1581" s="899"/>
      <c r="N1581" s="899"/>
      <c r="O1581" s="899"/>
      <c r="P1581" s="899"/>
      <c r="Q1581" s="899"/>
      <c r="R1581" s="899"/>
      <c r="S1581" s="899"/>
      <c r="T1581" s="899"/>
      <c r="U1581" s="899"/>
      <c r="V1581" s="899"/>
      <c r="W1581" s="899"/>
      <c r="X1581" s="899"/>
      <c r="Y1581" s="899"/>
    </row>
    <row r="1582" ht="18.0" customHeight="1">
      <c r="A1582" s="899"/>
      <c r="B1582" s="900"/>
      <c r="C1582" s="899"/>
      <c r="D1582" s="899"/>
      <c r="E1582" s="899"/>
      <c r="F1582" s="901"/>
      <c r="G1582" s="901"/>
      <c r="H1582" s="901"/>
      <c r="I1582" s="901"/>
      <c r="J1582" s="901"/>
      <c r="K1582" s="901"/>
      <c r="L1582" s="899"/>
      <c r="M1582" s="899"/>
      <c r="N1582" s="899"/>
      <c r="O1582" s="899"/>
      <c r="P1582" s="899"/>
      <c r="Q1582" s="899"/>
      <c r="R1582" s="899"/>
      <c r="S1582" s="899"/>
      <c r="T1582" s="899"/>
      <c r="U1582" s="899"/>
      <c r="V1582" s="899"/>
      <c r="W1582" s="899"/>
      <c r="X1582" s="899"/>
      <c r="Y1582" s="899"/>
    </row>
    <row r="1583" ht="18.0" customHeight="1">
      <c r="A1583" s="899"/>
      <c r="B1583" s="900"/>
      <c r="C1583" s="899"/>
      <c r="D1583" s="899"/>
      <c r="E1583" s="899"/>
      <c r="F1583" s="901"/>
      <c r="G1583" s="901"/>
      <c r="H1583" s="901"/>
      <c r="I1583" s="901"/>
      <c r="J1583" s="901"/>
      <c r="K1583" s="901"/>
      <c r="L1583" s="899"/>
      <c r="M1583" s="899"/>
      <c r="N1583" s="899"/>
      <c r="O1583" s="899"/>
      <c r="P1583" s="899"/>
      <c r="Q1583" s="899"/>
      <c r="R1583" s="899"/>
      <c r="S1583" s="899"/>
      <c r="T1583" s="899"/>
      <c r="U1583" s="899"/>
      <c r="V1583" s="899"/>
      <c r="W1583" s="899"/>
      <c r="X1583" s="899"/>
      <c r="Y1583" s="899"/>
    </row>
    <row r="1584" ht="18.0" customHeight="1">
      <c r="A1584" s="899"/>
      <c r="B1584" s="900"/>
      <c r="C1584" s="899"/>
      <c r="D1584" s="899"/>
      <c r="E1584" s="899"/>
      <c r="F1584" s="901"/>
      <c r="G1584" s="901"/>
      <c r="H1584" s="901"/>
      <c r="I1584" s="901"/>
      <c r="J1584" s="901"/>
      <c r="K1584" s="901"/>
      <c r="L1584" s="899"/>
      <c r="M1584" s="899"/>
      <c r="N1584" s="899"/>
      <c r="O1584" s="899"/>
      <c r="P1584" s="899"/>
      <c r="Q1584" s="899"/>
      <c r="R1584" s="899"/>
      <c r="S1584" s="899"/>
      <c r="T1584" s="899"/>
      <c r="U1584" s="899"/>
      <c r="V1584" s="899"/>
      <c r="W1584" s="899"/>
      <c r="X1584" s="899"/>
      <c r="Y1584" s="899"/>
    </row>
    <row r="1585" ht="18.0" customHeight="1">
      <c r="A1585" s="899"/>
      <c r="B1585" s="900"/>
      <c r="C1585" s="899"/>
      <c r="D1585" s="899"/>
      <c r="E1585" s="899"/>
      <c r="F1585" s="901"/>
      <c r="G1585" s="901"/>
      <c r="H1585" s="901"/>
      <c r="I1585" s="901"/>
      <c r="J1585" s="901"/>
      <c r="K1585" s="901"/>
      <c r="L1585" s="899"/>
      <c r="M1585" s="899"/>
      <c r="N1585" s="899"/>
      <c r="O1585" s="899"/>
      <c r="P1585" s="899"/>
      <c r="Q1585" s="899"/>
      <c r="R1585" s="899"/>
      <c r="S1585" s="899"/>
      <c r="T1585" s="899"/>
      <c r="U1585" s="899"/>
      <c r="V1585" s="899"/>
      <c r="W1585" s="899"/>
      <c r="X1585" s="899"/>
      <c r="Y1585" s="899"/>
    </row>
    <row r="1586" ht="18.0" customHeight="1">
      <c r="A1586" s="899"/>
      <c r="B1586" s="900"/>
      <c r="C1586" s="899"/>
      <c r="D1586" s="899"/>
      <c r="E1586" s="899"/>
      <c r="F1586" s="901"/>
      <c r="G1586" s="901"/>
      <c r="H1586" s="901"/>
      <c r="I1586" s="901"/>
      <c r="J1586" s="901"/>
      <c r="K1586" s="901"/>
      <c r="L1586" s="899"/>
      <c r="M1586" s="899"/>
      <c r="N1586" s="899"/>
      <c r="O1586" s="899"/>
      <c r="P1586" s="899"/>
      <c r="Q1586" s="899"/>
      <c r="R1586" s="899"/>
      <c r="S1586" s="899"/>
      <c r="T1586" s="899"/>
      <c r="U1586" s="899"/>
      <c r="V1586" s="899"/>
      <c r="W1586" s="899"/>
      <c r="X1586" s="899"/>
      <c r="Y1586" s="899"/>
    </row>
    <row r="1587" ht="18.0" customHeight="1">
      <c r="A1587" s="899"/>
      <c r="B1587" s="900"/>
      <c r="C1587" s="899"/>
      <c r="D1587" s="899"/>
      <c r="E1587" s="899"/>
      <c r="F1587" s="901"/>
      <c r="G1587" s="901"/>
      <c r="H1587" s="901"/>
      <c r="I1587" s="901"/>
      <c r="J1587" s="901"/>
      <c r="K1587" s="901"/>
      <c r="L1587" s="899"/>
      <c r="M1587" s="899"/>
      <c r="N1587" s="899"/>
      <c r="O1587" s="899"/>
      <c r="P1587" s="899"/>
      <c r="Q1587" s="899"/>
      <c r="R1587" s="899"/>
      <c r="S1587" s="899"/>
      <c r="T1587" s="899"/>
      <c r="U1587" s="899"/>
      <c r="V1587" s="899"/>
      <c r="W1587" s="899"/>
      <c r="X1587" s="899"/>
      <c r="Y1587" s="899"/>
    </row>
    <row r="1588" ht="18.0" customHeight="1">
      <c r="A1588" s="899"/>
      <c r="B1588" s="900"/>
      <c r="C1588" s="899"/>
      <c r="D1588" s="899"/>
      <c r="E1588" s="899"/>
      <c r="F1588" s="901"/>
      <c r="G1588" s="901"/>
      <c r="H1588" s="901"/>
      <c r="I1588" s="901"/>
      <c r="J1588" s="901"/>
      <c r="K1588" s="901"/>
      <c r="L1588" s="899"/>
      <c r="M1588" s="899"/>
      <c r="N1588" s="899"/>
      <c r="O1588" s="899"/>
      <c r="P1588" s="899"/>
      <c r="Q1588" s="899"/>
      <c r="R1588" s="899"/>
      <c r="S1588" s="899"/>
      <c r="T1588" s="899"/>
      <c r="U1588" s="899"/>
      <c r="V1588" s="899"/>
      <c r="W1588" s="899"/>
      <c r="X1588" s="899"/>
      <c r="Y1588" s="899"/>
    </row>
    <row r="1589" ht="18.0" customHeight="1">
      <c r="A1589" s="899"/>
      <c r="B1589" s="900"/>
      <c r="C1589" s="899"/>
      <c r="D1589" s="899"/>
      <c r="E1589" s="899"/>
      <c r="F1589" s="901"/>
      <c r="G1589" s="901"/>
      <c r="H1589" s="901"/>
      <c r="I1589" s="901"/>
      <c r="J1589" s="901"/>
      <c r="K1589" s="901"/>
      <c r="L1589" s="899"/>
      <c r="M1589" s="899"/>
      <c r="N1589" s="899"/>
      <c r="O1589" s="899"/>
      <c r="P1589" s="899"/>
      <c r="Q1589" s="899"/>
      <c r="R1589" s="899"/>
      <c r="S1589" s="899"/>
      <c r="T1589" s="899"/>
      <c r="U1589" s="899"/>
      <c r="V1589" s="899"/>
      <c r="W1589" s="899"/>
      <c r="X1589" s="899"/>
      <c r="Y1589" s="899"/>
    </row>
    <row r="1590" ht="18.0" customHeight="1">
      <c r="A1590" s="899"/>
      <c r="B1590" s="900"/>
      <c r="C1590" s="899"/>
      <c r="D1590" s="899"/>
      <c r="E1590" s="899"/>
      <c r="F1590" s="901"/>
      <c r="G1590" s="901"/>
      <c r="H1590" s="901"/>
      <c r="I1590" s="901"/>
      <c r="J1590" s="901"/>
      <c r="K1590" s="901"/>
      <c r="L1590" s="899"/>
      <c r="M1590" s="899"/>
      <c r="N1590" s="899"/>
      <c r="O1590" s="899"/>
      <c r="P1590" s="899"/>
      <c r="Q1590" s="899"/>
      <c r="R1590" s="899"/>
      <c r="S1590" s="899"/>
      <c r="T1590" s="899"/>
      <c r="U1590" s="899"/>
      <c r="V1590" s="899"/>
      <c r="W1590" s="899"/>
      <c r="X1590" s="899"/>
      <c r="Y1590" s="899"/>
    </row>
    <row r="1591" ht="18.0" customHeight="1">
      <c r="A1591" s="899"/>
      <c r="B1591" s="900"/>
      <c r="C1591" s="899"/>
      <c r="D1591" s="899"/>
      <c r="E1591" s="899"/>
      <c r="F1591" s="901"/>
      <c r="G1591" s="901"/>
      <c r="H1591" s="901"/>
      <c r="I1591" s="901"/>
      <c r="J1591" s="901"/>
      <c r="K1591" s="901"/>
      <c r="L1591" s="899"/>
      <c r="M1591" s="899"/>
      <c r="N1591" s="899"/>
      <c r="O1591" s="899"/>
      <c r="P1591" s="899"/>
      <c r="Q1591" s="899"/>
      <c r="R1591" s="899"/>
      <c r="S1591" s="899"/>
      <c r="T1591" s="899"/>
      <c r="U1591" s="899"/>
      <c r="V1591" s="899"/>
      <c r="W1591" s="899"/>
      <c r="X1591" s="899"/>
      <c r="Y1591" s="899"/>
    </row>
    <row r="1592" ht="18.0" customHeight="1">
      <c r="A1592" s="899"/>
      <c r="B1592" s="900"/>
      <c r="C1592" s="899"/>
      <c r="D1592" s="899"/>
      <c r="E1592" s="899"/>
      <c r="F1592" s="901"/>
      <c r="G1592" s="901"/>
      <c r="H1592" s="901"/>
      <c r="I1592" s="901"/>
      <c r="J1592" s="901"/>
      <c r="K1592" s="901"/>
      <c r="L1592" s="899"/>
      <c r="M1592" s="899"/>
      <c r="N1592" s="899"/>
      <c r="O1592" s="899"/>
      <c r="P1592" s="899"/>
      <c r="Q1592" s="899"/>
      <c r="R1592" s="899"/>
      <c r="S1592" s="899"/>
      <c r="T1592" s="899"/>
      <c r="U1592" s="899"/>
      <c r="V1592" s="899"/>
      <c r="W1592" s="899"/>
      <c r="X1592" s="899"/>
      <c r="Y1592" s="899"/>
    </row>
    <row r="1593" ht="18.0" customHeight="1">
      <c r="A1593" s="899"/>
      <c r="B1593" s="900"/>
      <c r="C1593" s="899"/>
      <c r="D1593" s="899"/>
      <c r="E1593" s="899"/>
      <c r="F1593" s="901"/>
      <c r="G1593" s="901"/>
      <c r="H1593" s="901"/>
      <c r="I1593" s="901"/>
      <c r="J1593" s="901"/>
      <c r="K1593" s="901"/>
      <c r="L1593" s="899"/>
      <c r="M1593" s="899"/>
      <c r="N1593" s="899"/>
      <c r="O1593" s="899"/>
      <c r="P1593" s="899"/>
      <c r="Q1593" s="899"/>
      <c r="R1593" s="899"/>
      <c r="S1593" s="899"/>
      <c r="T1593" s="899"/>
      <c r="U1593" s="899"/>
      <c r="V1593" s="899"/>
      <c r="W1593" s="899"/>
      <c r="X1593" s="899"/>
      <c r="Y1593" s="899"/>
    </row>
    <row r="1594" ht="18.0" customHeight="1">
      <c r="A1594" s="899"/>
      <c r="B1594" s="900"/>
      <c r="C1594" s="899"/>
      <c r="D1594" s="899"/>
      <c r="E1594" s="899"/>
      <c r="F1594" s="901"/>
      <c r="G1594" s="901"/>
      <c r="H1594" s="901"/>
      <c r="I1594" s="901"/>
      <c r="J1594" s="901"/>
      <c r="K1594" s="901"/>
      <c r="L1594" s="899"/>
      <c r="M1594" s="899"/>
      <c r="N1594" s="899"/>
      <c r="O1594" s="899"/>
      <c r="P1594" s="899"/>
      <c r="Q1594" s="899"/>
      <c r="R1594" s="899"/>
      <c r="S1594" s="899"/>
      <c r="T1594" s="899"/>
      <c r="U1594" s="899"/>
      <c r="V1594" s="899"/>
      <c r="W1594" s="899"/>
      <c r="X1594" s="899"/>
      <c r="Y1594" s="899"/>
    </row>
    <row r="1595" ht="18.0" customHeight="1">
      <c r="A1595" s="899"/>
      <c r="B1595" s="900"/>
      <c r="C1595" s="899"/>
      <c r="D1595" s="899"/>
      <c r="E1595" s="899"/>
      <c r="F1595" s="901"/>
      <c r="G1595" s="901"/>
      <c r="H1595" s="901"/>
      <c r="I1595" s="901"/>
      <c r="J1595" s="901"/>
      <c r="K1595" s="901"/>
      <c r="L1595" s="899"/>
      <c r="M1595" s="899"/>
      <c r="N1595" s="899"/>
      <c r="O1595" s="899"/>
      <c r="P1595" s="899"/>
      <c r="Q1595" s="899"/>
      <c r="R1595" s="899"/>
      <c r="S1595" s="899"/>
      <c r="T1595" s="899"/>
      <c r="U1595" s="899"/>
      <c r="V1595" s="899"/>
      <c r="W1595" s="899"/>
      <c r="X1595" s="899"/>
      <c r="Y1595" s="899"/>
    </row>
    <row r="1596" ht="18.0" customHeight="1">
      <c r="A1596" s="899"/>
      <c r="B1596" s="900"/>
      <c r="C1596" s="899"/>
      <c r="D1596" s="899"/>
      <c r="E1596" s="899"/>
      <c r="F1596" s="901"/>
      <c r="G1596" s="901"/>
      <c r="H1596" s="901"/>
      <c r="I1596" s="901"/>
      <c r="J1596" s="901"/>
      <c r="K1596" s="901"/>
      <c r="L1596" s="899"/>
      <c r="M1596" s="899"/>
      <c r="N1596" s="899"/>
      <c r="O1596" s="899"/>
      <c r="P1596" s="899"/>
      <c r="Q1596" s="899"/>
      <c r="R1596" s="899"/>
      <c r="S1596" s="899"/>
      <c r="T1596" s="899"/>
      <c r="U1596" s="899"/>
      <c r="V1596" s="899"/>
      <c r="W1596" s="899"/>
      <c r="X1596" s="899"/>
      <c r="Y1596" s="899"/>
    </row>
    <row r="1597" ht="18.0" customHeight="1">
      <c r="A1597" s="899"/>
      <c r="B1597" s="900"/>
      <c r="C1597" s="899"/>
      <c r="D1597" s="899"/>
      <c r="E1597" s="899"/>
      <c r="F1597" s="901"/>
      <c r="G1597" s="901"/>
      <c r="H1597" s="901"/>
      <c r="I1597" s="901"/>
      <c r="J1597" s="901"/>
      <c r="K1597" s="901"/>
      <c r="L1597" s="899"/>
      <c r="M1597" s="899"/>
      <c r="N1597" s="899"/>
      <c r="O1597" s="899"/>
      <c r="P1597" s="899"/>
      <c r="Q1597" s="899"/>
      <c r="R1597" s="899"/>
      <c r="S1597" s="899"/>
      <c r="T1597" s="899"/>
      <c r="U1597" s="899"/>
      <c r="V1597" s="899"/>
      <c r="W1597" s="899"/>
      <c r="X1597" s="899"/>
      <c r="Y1597" s="899"/>
    </row>
    <row r="1598" ht="18.0" customHeight="1">
      <c r="A1598" s="899"/>
      <c r="B1598" s="900"/>
      <c r="C1598" s="899"/>
      <c r="D1598" s="899"/>
      <c r="E1598" s="899"/>
      <c r="F1598" s="901"/>
      <c r="G1598" s="901"/>
      <c r="H1598" s="901"/>
      <c r="I1598" s="901"/>
      <c r="J1598" s="901"/>
      <c r="K1598" s="901"/>
      <c r="L1598" s="899"/>
      <c r="M1598" s="899"/>
      <c r="N1598" s="899"/>
      <c r="O1598" s="899"/>
      <c r="P1598" s="899"/>
      <c r="Q1598" s="899"/>
      <c r="R1598" s="899"/>
      <c r="S1598" s="899"/>
      <c r="T1598" s="899"/>
      <c r="U1598" s="899"/>
      <c r="V1598" s="899"/>
      <c r="W1598" s="899"/>
      <c r="X1598" s="899"/>
      <c r="Y1598" s="899"/>
    </row>
    <row r="1599" ht="18.0" customHeight="1">
      <c r="A1599" s="899"/>
      <c r="B1599" s="900"/>
      <c r="C1599" s="899"/>
      <c r="D1599" s="899"/>
      <c r="E1599" s="899"/>
      <c r="F1599" s="901"/>
      <c r="G1599" s="901"/>
      <c r="H1599" s="901"/>
      <c r="I1599" s="901"/>
      <c r="J1599" s="901"/>
      <c r="K1599" s="901"/>
      <c r="L1599" s="899"/>
      <c r="M1599" s="899"/>
      <c r="N1599" s="899"/>
      <c r="O1599" s="899"/>
      <c r="P1599" s="899"/>
      <c r="Q1599" s="899"/>
      <c r="R1599" s="899"/>
      <c r="S1599" s="899"/>
      <c r="T1599" s="899"/>
      <c r="U1599" s="899"/>
      <c r="V1599" s="899"/>
      <c r="W1599" s="899"/>
      <c r="X1599" s="899"/>
      <c r="Y1599" s="899"/>
    </row>
    <row r="1600" ht="18.0" customHeight="1">
      <c r="A1600" s="899"/>
      <c r="B1600" s="900"/>
      <c r="C1600" s="899"/>
      <c r="D1600" s="899"/>
      <c r="E1600" s="899"/>
      <c r="F1600" s="901"/>
      <c r="G1600" s="901"/>
      <c r="H1600" s="901"/>
      <c r="I1600" s="901"/>
      <c r="J1600" s="901"/>
      <c r="K1600" s="901"/>
      <c r="L1600" s="899"/>
      <c r="M1600" s="899"/>
      <c r="N1600" s="899"/>
      <c r="O1600" s="899"/>
      <c r="P1600" s="899"/>
      <c r="Q1600" s="899"/>
      <c r="R1600" s="899"/>
      <c r="S1600" s="899"/>
      <c r="T1600" s="899"/>
      <c r="U1600" s="899"/>
      <c r="V1600" s="899"/>
      <c r="W1600" s="899"/>
      <c r="X1600" s="899"/>
      <c r="Y1600" s="899"/>
    </row>
    <row r="1601" ht="18.0" customHeight="1">
      <c r="A1601" s="899"/>
      <c r="B1601" s="900"/>
      <c r="C1601" s="899"/>
      <c r="D1601" s="899"/>
      <c r="E1601" s="899"/>
      <c r="F1601" s="901"/>
      <c r="G1601" s="901"/>
      <c r="H1601" s="901"/>
      <c r="I1601" s="901"/>
      <c r="J1601" s="901"/>
      <c r="K1601" s="901"/>
      <c r="L1601" s="899"/>
      <c r="M1601" s="899"/>
      <c r="N1601" s="899"/>
      <c r="O1601" s="899"/>
      <c r="P1601" s="899"/>
      <c r="Q1601" s="899"/>
      <c r="R1601" s="899"/>
      <c r="S1601" s="899"/>
      <c r="T1601" s="899"/>
      <c r="U1601" s="899"/>
      <c r="V1601" s="899"/>
      <c r="W1601" s="899"/>
      <c r="X1601" s="899"/>
      <c r="Y1601" s="899"/>
    </row>
    <row r="1602" ht="18.0" customHeight="1">
      <c r="A1602" s="899"/>
      <c r="B1602" s="900"/>
      <c r="C1602" s="899"/>
      <c r="D1602" s="899"/>
      <c r="E1602" s="899"/>
      <c r="F1602" s="901"/>
      <c r="G1602" s="901"/>
      <c r="H1602" s="901"/>
      <c r="I1602" s="901"/>
      <c r="J1602" s="901"/>
      <c r="K1602" s="901"/>
      <c r="L1602" s="899"/>
      <c r="M1602" s="899"/>
      <c r="N1602" s="899"/>
      <c r="O1602" s="899"/>
      <c r="P1602" s="899"/>
      <c r="Q1602" s="899"/>
      <c r="R1602" s="899"/>
      <c r="S1602" s="899"/>
      <c r="T1602" s="899"/>
      <c r="U1602" s="899"/>
      <c r="V1602" s="899"/>
      <c r="W1602" s="899"/>
      <c r="X1602" s="899"/>
      <c r="Y1602" s="899"/>
    </row>
    <row r="1603" ht="18.0" customHeight="1">
      <c r="A1603" s="899"/>
      <c r="B1603" s="900"/>
      <c r="C1603" s="899"/>
      <c r="D1603" s="899"/>
      <c r="E1603" s="899"/>
      <c r="F1603" s="901"/>
      <c r="G1603" s="901"/>
      <c r="H1603" s="901"/>
      <c r="I1603" s="901"/>
      <c r="J1603" s="901"/>
      <c r="K1603" s="901"/>
      <c r="L1603" s="899"/>
      <c r="M1603" s="899"/>
      <c r="N1603" s="899"/>
      <c r="O1603" s="899"/>
      <c r="P1603" s="899"/>
      <c r="Q1603" s="899"/>
      <c r="R1603" s="899"/>
      <c r="S1603" s="899"/>
      <c r="T1603" s="899"/>
      <c r="U1603" s="899"/>
      <c r="V1603" s="899"/>
      <c r="W1603" s="899"/>
      <c r="X1603" s="899"/>
      <c r="Y1603" s="899"/>
    </row>
    <row r="1604" ht="18.0" customHeight="1">
      <c r="A1604" s="899"/>
      <c r="B1604" s="900"/>
      <c r="C1604" s="899"/>
      <c r="D1604" s="899"/>
      <c r="E1604" s="899"/>
      <c r="F1604" s="901"/>
      <c r="G1604" s="901"/>
      <c r="H1604" s="901"/>
      <c r="I1604" s="901"/>
      <c r="J1604" s="901"/>
      <c r="K1604" s="901"/>
      <c r="L1604" s="899"/>
      <c r="M1604" s="899"/>
      <c r="N1604" s="899"/>
      <c r="O1604" s="899"/>
      <c r="P1604" s="899"/>
      <c r="Q1604" s="899"/>
      <c r="R1604" s="899"/>
      <c r="S1604" s="899"/>
      <c r="T1604" s="899"/>
      <c r="U1604" s="899"/>
      <c r="V1604" s="899"/>
      <c r="W1604" s="899"/>
      <c r="X1604" s="899"/>
      <c r="Y1604" s="899"/>
    </row>
    <row r="1605" ht="18.0" customHeight="1">
      <c r="A1605" s="899"/>
      <c r="B1605" s="900"/>
      <c r="C1605" s="899"/>
      <c r="D1605" s="899"/>
      <c r="E1605" s="899"/>
      <c r="F1605" s="901"/>
      <c r="G1605" s="901"/>
      <c r="H1605" s="901"/>
      <c r="I1605" s="901"/>
      <c r="J1605" s="901"/>
      <c r="K1605" s="901"/>
      <c r="L1605" s="899"/>
      <c r="M1605" s="899"/>
      <c r="N1605" s="899"/>
      <c r="O1605" s="899"/>
      <c r="P1605" s="899"/>
      <c r="Q1605" s="899"/>
      <c r="R1605" s="899"/>
      <c r="S1605" s="899"/>
      <c r="T1605" s="899"/>
      <c r="U1605" s="899"/>
      <c r="V1605" s="899"/>
      <c r="W1605" s="899"/>
      <c r="X1605" s="899"/>
      <c r="Y1605" s="899"/>
    </row>
    <row r="1606" ht="18.0" customHeight="1">
      <c r="A1606" s="899"/>
      <c r="B1606" s="900"/>
      <c r="C1606" s="899"/>
      <c r="D1606" s="899"/>
      <c r="E1606" s="899"/>
      <c r="F1606" s="901"/>
      <c r="G1606" s="901"/>
      <c r="H1606" s="901"/>
      <c r="I1606" s="901"/>
      <c r="J1606" s="901"/>
      <c r="K1606" s="901"/>
      <c r="L1606" s="899"/>
      <c r="M1606" s="899"/>
      <c r="N1606" s="899"/>
      <c r="O1606" s="899"/>
      <c r="P1606" s="899"/>
      <c r="Q1606" s="899"/>
      <c r="R1606" s="899"/>
      <c r="S1606" s="899"/>
      <c r="T1606" s="899"/>
      <c r="U1606" s="899"/>
      <c r="V1606" s="899"/>
      <c r="W1606" s="899"/>
      <c r="X1606" s="899"/>
      <c r="Y1606" s="899"/>
    </row>
    <row r="1607" ht="18.0" customHeight="1">
      <c r="A1607" s="899"/>
      <c r="B1607" s="900"/>
      <c r="C1607" s="899"/>
      <c r="D1607" s="899"/>
      <c r="E1607" s="899"/>
      <c r="F1607" s="901"/>
      <c r="G1607" s="901"/>
      <c r="H1607" s="901"/>
      <c r="I1607" s="901"/>
      <c r="J1607" s="901"/>
      <c r="K1607" s="901"/>
      <c r="L1607" s="899"/>
      <c r="M1607" s="899"/>
      <c r="N1607" s="899"/>
      <c r="O1607" s="899"/>
      <c r="P1607" s="899"/>
      <c r="Q1607" s="899"/>
      <c r="R1607" s="899"/>
      <c r="S1607" s="899"/>
      <c r="T1607" s="899"/>
      <c r="U1607" s="899"/>
      <c r="V1607" s="899"/>
      <c r="W1607" s="899"/>
      <c r="X1607" s="899"/>
      <c r="Y1607" s="899"/>
    </row>
    <row r="1608" ht="18.0" customHeight="1">
      <c r="A1608" s="899"/>
      <c r="B1608" s="900"/>
      <c r="C1608" s="899"/>
      <c r="D1608" s="899"/>
      <c r="E1608" s="899"/>
      <c r="F1608" s="901"/>
      <c r="G1608" s="901"/>
      <c r="H1608" s="901"/>
      <c r="I1608" s="901"/>
      <c r="J1608" s="901"/>
      <c r="K1608" s="901"/>
      <c r="L1608" s="899"/>
      <c r="M1608" s="899"/>
      <c r="N1608" s="899"/>
      <c r="O1608" s="899"/>
      <c r="P1608" s="899"/>
      <c r="Q1608" s="899"/>
      <c r="R1608" s="899"/>
      <c r="S1608" s="899"/>
      <c r="T1608" s="899"/>
      <c r="U1608" s="899"/>
      <c r="V1608" s="899"/>
      <c r="W1608" s="899"/>
      <c r="X1608" s="899"/>
      <c r="Y1608" s="899"/>
    </row>
    <row r="1609" ht="18.0" customHeight="1">
      <c r="A1609" s="899"/>
      <c r="B1609" s="900"/>
      <c r="C1609" s="899"/>
      <c r="D1609" s="899"/>
      <c r="E1609" s="899"/>
      <c r="F1609" s="901"/>
      <c r="G1609" s="901"/>
      <c r="H1609" s="901"/>
      <c r="I1609" s="901"/>
      <c r="J1609" s="901"/>
      <c r="K1609" s="901"/>
      <c r="L1609" s="899"/>
      <c r="M1609" s="899"/>
      <c r="N1609" s="899"/>
      <c r="O1609" s="899"/>
      <c r="P1609" s="899"/>
      <c r="Q1609" s="899"/>
      <c r="R1609" s="899"/>
      <c r="S1609" s="899"/>
      <c r="T1609" s="899"/>
      <c r="U1609" s="899"/>
      <c r="V1609" s="899"/>
      <c r="W1609" s="899"/>
      <c r="X1609" s="899"/>
      <c r="Y1609" s="899"/>
    </row>
    <row r="1610" ht="18.0" customHeight="1">
      <c r="A1610" s="899"/>
      <c r="B1610" s="900"/>
      <c r="C1610" s="899"/>
      <c r="D1610" s="899"/>
      <c r="E1610" s="899"/>
      <c r="F1610" s="901"/>
      <c r="G1610" s="901"/>
      <c r="H1610" s="901"/>
      <c r="I1610" s="901"/>
      <c r="J1610" s="901"/>
      <c r="K1610" s="901"/>
      <c r="L1610" s="899"/>
      <c r="M1610" s="899"/>
      <c r="N1610" s="899"/>
      <c r="O1610" s="899"/>
      <c r="P1610" s="899"/>
      <c r="Q1610" s="899"/>
      <c r="R1610" s="899"/>
      <c r="S1610" s="899"/>
      <c r="T1610" s="899"/>
      <c r="U1610" s="899"/>
      <c r="V1610" s="899"/>
      <c r="W1610" s="899"/>
      <c r="X1610" s="899"/>
      <c r="Y1610" s="899"/>
    </row>
    <row r="1611" ht="18.0" customHeight="1">
      <c r="A1611" s="899"/>
      <c r="B1611" s="900"/>
      <c r="C1611" s="899"/>
      <c r="D1611" s="899"/>
      <c r="E1611" s="899"/>
      <c r="F1611" s="901"/>
      <c r="G1611" s="901"/>
      <c r="H1611" s="901"/>
      <c r="I1611" s="901"/>
      <c r="J1611" s="901"/>
      <c r="K1611" s="901"/>
      <c r="L1611" s="899"/>
      <c r="M1611" s="899"/>
      <c r="N1611" s="899"/>
      <c r="O1611" s="899"/>
      <c r="P1611" s="899"/>
      <c r="Q1611" s="899"/>
      <c r="R1611" s="899"/>
      <c r="S1611" s="899"/>
      <c r="T1611" s="899"/>
      <c r="U1611" s="899"/>
      <c r="V1611" s="899"/>
      <c r="W1611" s="899"/>
      <c r="X1611" s="899"/>
      <c r="Y1611" s="899"/>
    </row>
    <row r="1612" ht="18.0" customHeight="1">
      <c r="A1612" s="899"/>
      <c r="B1612" s="900"/>
      <c r="C1612" s="899"/>
      <c r="D1612" s="899"/>
      <c r="E1612" s="899"/>
      <c r="F1612" s="901"/>
      <c r="G1612" s="901"/>
      <c r="H1612" s="901"/>
      <c r="I1612" s="901"/>
      <c r="J1612" s="901"/>
      <c r="K1612" s="901"/>
      <c r="L1612" s="899"/>
      <c r="M1612" s="899"/>
      <c r="N1612" s="899"/>
      <c r="O1612" s="899"/>
      <c r="P1612" s="899"/>
      <c r="Q1612" s="899"/>
      <c r="R1612" s="899"/>
      <c r="S1612" s="899"/>
      <c r="T1612" s="899"/>
      <c r="U1612" s="899"/>
      <c r="V1612" s="899"/>
      <c r="W1612" s="899"/>
      <c r="X1612" s="899"/>
      <c r="Y1612" s="899"/>
    </row>
    <row r="1613" ht="18.0" customHeight="1">
      <c r="A1613" s="899"/>
      <c r="B1613" s="900"/>
      <c r="C1613" s="899"/>
      <c r="D1613" s="899"/>
      <c r="E1613" s="899"/>
      <c r="F1613" s="901"/>
      <c r="G1613" s="901"/>
      <c r="H1613" s="901"/>
      <c r="I1613" s="901"/>
      <c r="J1613" s="901"/>
      <c r="K1613" s="901"/>
      <c r="L1613" s="899"/>
      <c r="M1613" s="899"/>
      <c r="N1613" s="899"/>
      <c r="O1613" s="899"/>
      <c r="P1613" s="899"/>
      <c r="Q1613" s="899"/>
      <c r="R1613" s="899"/>
      <c r="S1613" s="899"/>
      <c r="T1613" s="899"/>
      <c r="U1613" s="899"/>
      <c r="V1613" s="899"/>
      <c r="W1613" s="899"/>
      <c r="X1613" s="899"/>
      <c r="Y1613" s="899"/>
    </row>
    <row r="1614" ht="18.0" customHeight="1">
      <c r="A1614" s="899"/>
      <c r="B1614" s="900"/>
      <c r="C1614" s="899"/>
      <c r="D1614" s="899"/>
      <c r="E1614" s="899"/>
      <c r="F1614" s="901"/>
      <c r="G1614" s="901"/>
      <c r="H1614" s="901"/>
      <c r="I1614" s="901"/>
      <c r="J1614" s="901"/>
      <c r="K1614" s="901"/>
      <c r="L1614" s="899"/>
      <c r="M1614" s="899"/>
      <c r="N1614" s="899"/>
      <c r="O1614" s="899"/>
      <c r="P1614" s="899"/>
      <c r="Q1614" s="899"/>
      <c r="R1614" s="899"/>
      <c r="S1614" s="899"/>
      <c r="T1614" s="899"/>
      <c r="U1614" s="899"/>
      <c r="V1614" s="899"/>
      <c r="W1614" s="899"/>
      <c r="X1614" s="899"/>
      <c r="Y1614" s="899"/>
    </row>
    <row r="1615" ht="18.0" customHeight="1">
      <c r="A1615" s="899"/>
      <c r="B1615" s="900"/>
      <c r="C1615" s="899"/>
      <c r="D1615" s="899"/>
      <c r="E1615" s="899"/>
      <c r="F1615" s="901"/>
      <c r="G1615" s="901"/>
      <c r="H1615" s="901"/>
      <c r="I1615" s="901"/>
      <c r="J1615" s="901"/>
      <c r="K1615" s="901"/>
      <c r="L1615" s="899"/>
      <c r="M1615" s="899"/>
      <c r="N1615" s="899"/>
      <c r="O1615" s="899"/>
      <c r="P1615" s="899"/>
      <c r="Q1615" s="899"/>
      <c r="R1615" s="899"/>
      <c r="S1615" s="899"/>
      <c r="T1615" s="899"/>
      <c r="U1615" s="899"/>
      <c r="V1615" s="899"/>
      <c r="W1615" s="899"/>
      <c r="X1615" s="899"/>
      <c r="Y1615" s="899"/>
    </row>
    <row r="1616" ht="18.0" customHeight="1">
      <c r="A1616" s="899"/>
      <c r="B1616" s="900"/>
      <c r="C1616" s="899"/>
      <c r="D1616" s="899"/>
      <c r="E1616" s="899"/>
      <c r="F1616" s="901"/>
      <c r="G1616" s="901"/>
      <c r="H1616" s="901"/>
      <c r="I1616" s="901"/>
      <c r="J1616" s="901"/>
      <c r="K1616" s="901"/>
      <c r="L1616" s="899"/>
      <c r="M1616" s="899"/>
      <c r="N1616" s="899"/>
      <c r="O1616" s="899"/>
      <c r="P1616" s="899"/>
      <c r="Q1616" s="899"/>
      <c r="R1616" s="899"/>
      <c r="S1616" s="899"/>
      <c r="T1616" s="899"/>
      <c r="U1616" s="899"/>
      <c r="V1616" s="899"/>
      <c r="W1616" s="899"/>
      <c r="X1616" s="899"/>
      <c r="Y1616" s="899"/>
    </row>
    <row r="1617" ht="18.0" customHeight="1">
      <c r="A1617" s="899"/>
      <c r="B1617" s="900"/>
      <c r="C1617" s="899"/>
      <c r="D1617" s="899"/>
      <c r="E1617" s="899"/>
      <c r="F1617" s="901"/>
      <c r="G1617" s="901"/>
      <c r="H1617" s="901"/>
      <c r="I1617" s="901"/>
      <c r="J1617" s="901"/>
      <c r="K1617" s="901"/>
      <c r="L1617" s="899"/>
      <c r="M1617" s="899"/>
      <c r="N1617" s="899"/>
      <c r="O1617" s="899"/>
      <c r="P1617" s="899"/>
      <c r="Q1617" s="899"/>
      <c r="R1617" s="899"/>
      <c r="S1617" s="899"/>
      <c r="T1617" s="899"/>
      <c r="U1617" s="899"/>
      <c r="V1617" s="899"/>
      <c r="W1617" s="899"/>
      <c r="X1617" s="899"/>
      <c r="Y1617" s="899"/>
    </row>
    <row r="1618" ht="18.0" customHeight="1">
      <c r="A1618" s="899"/>
      <c r="B1618" s="900"/>
      <c r="C1618" s="899"/>
      <c r="D1618" s="899"/>
      <c r="E1618" s="899"/>
      <c r="F1618" s="901"/>
      <c r="G1618" s="901"/>
      <c r="H1618" s="901"/>
      <c r="I1618" s="901"/>
      <c r="J1618" s="901"/>
      <c r="K1618" s="901"/>
      <c r="L1618" s="899"/>
      <c r="M1618" s="899"/>
      <c r="N1618" s="899"/>
      <c r="O1618" s="899"/>
      <c r="P1618" s="899"/>
      <c r="Q1618" s="899"/>
      <c r="R1618" s="899"/>
      <c r="S1618" s="899"/>
      <c r="T1618" s="899"/>
      <c r="U1618" s="899"/>
      <c r="V1618" s="899"/>
      <c r="W1618" s="899"/>
      <c r="X1618" s="899"/>
      <c r="Y1618" s="899"/>
    </row>
    <row r="1619" ht="18.0" customHeight="1">
      <c r="A1619" s="899"/>
      <c r="B1619" s="900"/>
      <c r="C1619" s="899"/>
      <c r="D1619" s="899"/>
      <c r="E1619" s="899"/>
      <c r="F1619" s="901"/>
      <c r="G1619" s="901"/>
      <c r="H1619" s="901"/>
      <c r="I1619" s="901"/>
      <c r="J1619" s="901"/>
      <c r="K1619" s="901"/>
      <c r="L1619" s="899"/>
      <c r="M1619" s="899"/>
      <c r="N1619" s="899"/>
      <c r="O1619" s="899"/>
      <c r="P1619" s="899"/>
      <c r="Q1619" s="899"/>
      <c r="R1619" s="899"/>
      <c r="S1619" s="899"/>
      <c r="T1619" s="899"/>
      <c r="U1619" s="899"/>
      <c r="V1619" s="899"/>
      <c r="W1619" s="899"/>
      <c r="X1619" s="899"/>
      <c r="Y1619" s="899"/>
    </row>
    <row r="1620" ht="18.0" customHeight="1">
      <c r="A1620" s="899"/>
      <c r="B1620" s="900"/>
      <c r="C1620" s="899"/>
      <c r="D1620" s="899"/>
      <c r="E1620" s="899"/>
      <c r="F1620" s="901"/>
      <c r="G1620" s="901"/>
      <c r="H1620" s="901"/>
      <c r="I1620" s="901"/>
      <c r="J1620" s="901"/>
      <c r="K1620" s="901"/>
      <c r="L1620" s="899"/>
      <c r="M1620" s="899"/>
      <c r="N1620" s="899"/>
      <c r="O1620" s="899"/>
      <c r="P1620" s="899"/>
      <c r="Q1620" s="899"/>
      <c r="R1620" s="899"/>
      <c r="S1620" s="899"/>
      <c r="T1620" s="899"/>
      <c r="U1620" s="899"/>
      <c r="V1620" s="899"/>
      <c r="W1620" s="899"/>
      <c r="X1620" s="899"/>
      <c r="Y1620" s="899"/>
    </row>
    <row r="1621" ht="18.0" customHeight="1">
      <c r="A1621" s="899"/>
      <c r="B1621" s="900"/>
      <c r="C1621" s="899"/>
      <c r="D1621" s="899"/>
      <c r="E1621" s="899"/>
      <c r="F1621" s="901"/>
      <c r="G1621" s="901"/>
      <c r="H1621" s="901"/>
      <c r="I1621" s="901"/>
      <c r="J1621" s="901"/>
      <c r="K1621" s="901"/>
      <c r="L1621" s="899"/>
      <c r="M1621" s="899"/>
      <c r="N1621" s="899"/>
      <c r="O1621" s="899"/>
      <c r="P1621" s="899"/>
      <c r="Q1621" s="899"/>
      <c r="R1621" s="899"/>
      <c r="S1621" s="899"/>
      <c r="T1621" s="899"/>
      <c r="U1621" s="899"/>
      <c r="V1621" s="899"/>
      <c r="W1621" s="899"/>
      <c r="X1621" s="899"/>
      <c r="Y1621" s="899"/>
    </row>
    <row r="1622" ht="18.0" customHeight="1">
      <c r="A1622" s="899"/>
      <c r="B1622" s="900"/>
      <c r="C1622" s="899"/>
      <c r="D1622" s="899"/>
      <c r="E1622" s="899"/>
      <c r="F1622" s="901"/>
      <c r="G1622" s="901"/>
      <c r="H1622" s="901"/>
      <c r="I1622" s="901"/>
      <c r="J1622" s="901"/>
      <c r="K1622" s="901"/>
      <c r="L1622" s="899"/>
      <c r="M1622" s="899"/>
      <c r="N1622" s="899"/>
      <c r="O1622" s="899"/>
      <c r="P1622" s="899"/>
      <c r="Q1622" s="899"/>
      <c r="R1622" s="899"/>
      <c r="S1622" s="899"/>
      <c r="T1622" s="899"/>
      <c r="U1622" s="899"/>
      <c r="V1622" s="899"/>
      <c r="W1622" s="899"/>
      <c r="X1622" s="899"/>
      <c r="Y1622" s="899"/>
    </row>
    <row r="1623" ht="18.0" customHeight="1">
      <c r="A1623" s="899"/>
      <c r="B1623" s="900"/>
      <c r="C1623" s="899"/>
      <c r="D1623" s="899"/>
      <c r="E1623" s="899"/>
      <c r="F1623" s="901"/>
      <c r="G1623" s="901"/>
      <c r="H1623" s="901"/>
      <c r="I1623" s="901"/>
      <c r="J1623" s="901"/>
      <c r="K1623" s="901"/>
      <c r="L1623" s="899"/>
      <c r="M1623" s="899"/>
      <c r="N1623" s="899"/>
      <c r="O1623" s="899"/>
      <c r="P1623" s="899"/>
      <c r="Q1623" s="899"/>
      <c r="R1623" s="899"/>
      <c r="S1623" s="899"/>
      <c r="T1623" s="899"/>
      <c r="U1623" s="899"/>
      <c r="V1623" s="899"/>
      <c r="W1623" s="899"/>
      <c r="X1623" s="899"/>
      <c r="Y1623" s="899"/>
    </row>
    <row r="1624" ht="18.0" customHeight="1">
      <c r="A1624" s="899"/>
      <c r="B1624" s="900"/>
      <c r="C1624" s="899"/>
      <c r="D1624" s="899"/>
      <c r="E1624" s="899"/>
      <c r="F1624" s="901"/>
      <c r="G1624" s="901"/>
      <c r="H1624" s="901"/>
      <c r="I1624" s="901"/>
      <c r="J1624" s="901"/>
      <c r="K1624" s="901"/>
      <c r="L1624" s="899"/>
      <c r="M1624" s="899"/>
      <c r="N1624" s="899"/>
      <c r="O1624" s="899"/>
      <c r="P1624" s="899"/>
      <c r="Q1624" s="899"/>
      <c r="R1624" s="899"/>
      <c r="S1624" s="899"/>
      <c r="T1624" s="899"/>
      <c r="U1624" s="899"/>
      <c r="V1624" s="899"/>
      <c r="W1624" s="899"/>
      <c r="X1624" s="899"/>
      <c r="Y1624" s="899"/>
    </row>
    <row r="1625" ht="18.0" customHeight="1">
      <c r="A1625" s="899"/>
      <c r="B1625" s="900"/>
      <c r="C1625" s="899"/>
      <c r="D1625" s="899"/>
      <c r="E1625" s="899"/>
      <c r="F1625" s="901"/>
      <c r="G1625" s="901"/>
      <c r="H1625" s="901"/>
      <c r="I1625" s="901"/>
      <c r="J1625" s="901"/>
      <c r="K1625" s="901"/>
      <c r="L1625" s="899"/>
      <c r="M1625" s="899"/>
      <c r="N1625" s="899"/>
      <c r="O1625" s="899"/>
      <c r="P1625" s="899"/>
      <c r="Q1625" s="899"/>
      <c r="R1625" s="899"/>
      <c r="S1625" s="899"/>
      <c r="T1625" s="899"/>
      <c r="U1625" s="899"/>
      <c r="V1625" s="899"/>
      <c r="W1625" s="899"/>
      <c r="X1625" s="899"/>
      <c r="Y1625" s="899"/>
    </row>
    <row r="1626" ht="18.0" customHeight="1">
      <c r="A1626" s="899"/>
      <c r="B1626" s="900"/>
      <c r="C1626" s="899"/>
      <c r="D1626" s="899"/>
      <c r="E1626" s="899"/>
      <c r="F1626" s="901"/>
      <c r="G1626" s="901"/>
      <c r="H1626" s="901"/>
      <c r="I1626" s="901"/>
      <c r="J1626" s="901"/>
      <c r="K1626" s="901"/>
      <c r="L1626" s="899"/>
      <c r="M1626" s="899"/>
      <c r="N1626" s="899"/>
      <c r="O1626" s="899"/>
      <c r="P1626" s="899"/>
      <c r="Q1626" s="899"/>
      <c r="R1626" s="899"/>
      <c r="S1626" s="899"/>
      <c r="T1626" s="899"/>
      <c r="U1626" s="899"/>
      <c r="V1626" s="899"/>
      <c r="W1626" s="899"/>
      <c r="X1626" s="899"/>
      <c r="Y1626" s="899"/>
    </row>
    <row r="1627" ht="18.0" customHeight="1">
      <c r="A1627" s="899"/>
      <c r="B1627" s="900"/>
      <c r="C1627" s="899"/>
      <c r="D1627" s="899"/>
      <c r="E1627" s="899"/>
      <c r="F1627" s="901"/>
      <c r="G1627" s="901"/>
      <c r="H1627" s="901"/>
      <c r="I1627" s="901"/>
      <c r="J1627" s="901"/>
      <c r="K1627" s="901"/>
      <c r="L1627" s="899"/>
      <c r="M1627" s="899"/>
      <c r="N1627" s="899"/>
      <c r="O1627" s="899"/>
      <c r="P1627" s="899"/>
      <c r="Q1627" s="899"/>
      <c r="R1627" s="899"/>
      <c r="S1627" s="899"/>
      <c r="T1627" s="899"/>
      <c r="U1627" s="899"/>
      <c r="V1627" s="899"/>
      <c r="W1627" s="899"/>
      <c r="X1627" s="899"/>
      <c r="Y1627" s="899"/>
    </row>
    <row r="1628" ht="18.0" customHeight="1">
      <c r="A1628" s="899"/>
      <c r="B1628" s="900"/>
      <c r="C1628" s="899"/>
      <c r="D1628" s="899"/>
      <c r="E1628" s="899"/>
      <c r="F1628" s="901"/>
      <c r="G1628" s="901"/>
      <c r="H1628" s="901"/>
      <c r="I1628" s="901"/>
      <c r="J1628" s="901"/>
      <c r="K1628" s="901"/>
      <c r="L1628" s="899"/>
      <c r="M1628" s="899"/>
      <c r="N1628" s="899"/>
      <c r="O1628" s="899"/>
      <c r="P1628" s="899"/>
      <c r="Q1628" s="899"/>
      <c r="R1628" s="899"/>
      <c r="S1628" s="899"/>
      <c r="T1628" s="899"/>
      <c r="U1628" s="899"/>
      <c r="V1628" s="899"/>
      <c r="W1628" s="899"/>
      <c r="X1628" s="899"/>
      <c r="Y1628" s="899"/>
    </row>
    <row r="1629" ht="18.0" customHeight="1">
      <c r="A1629" s="899"/>
      <c r="B1629" s="900"/>
      <c r="C1629" s="899"/>
      <c r="D1629" s="899"/>
      <c r="E1629" s="899"/>
      <c r="F1629" s="901"/>
      <c r="G1629" s="901"/>
      <c r="H1629" s="901"/>
      <c r="I1629" s="901"/>
      <c r="J1629" s="901"/>
      <c r="K1629" s="901"/>
      <c r="L1629" s="899"/>
      <c r="M1629" s="899"/>
      <c r="N1629" s="899"/>
      <c r="O1629" s="899"/>
      <c r="P1629" s="899"/>
      <c r="Q1629" s="899"/>
      <c r="R1629" s="899"/>
      <c r="S1629" s="899"/>
      <c r="T1629" s="899"/>
      <c r="U1629" s="899"/>
      <c r="V1629" s="899"/>
      <c r="W1629" s="899"/>
      <c r="X1629" s="899"/>
      <c r="Y1629" s="899"/>
    </row>
    <row r="1630" ht="18.0" customHeight="1">
      <c r="A1630" s="899"/>
      <c r="B1630" s="900"/>
      <c r="C1630" s="899"/>
      <c r="D1630" s="899"/>
      <c r="E1630" s="899"/>
      <c r="F1630" s="901"/>
      <c r="G1630" s="901"/>
      <c r="H1630" s="901"/>
      <c r="I1630" s="901"/>
      <c r="J1630" s="901"/>
      <c r="K1630" s="901"/>
      <c r="L1630" s="899"/>
      <c r="M1630" s="899"/>
      <c r="N1630" s="899"/>
      <c r="O1630" s="899"/>
      <c r="P1630" s="899"/>
      <c r="Q1630" s="899"/>
      <c r="R1630" s="899"/>
      <c r="S1630" s="899"/>
      <c r="T1630" s="899"/>
      <c r="U1630" s="899"/>
      <c r="V1630" s="899"/>
      <c r="W1630" s="899"/>
      <c r="X1630" s="899"/>
      <c r="Y1630" s="899"/>
    </row>
    <row r="1631" ht="18.0" customHeight="1">
      <c r="A1631" s="899"/>
      <c r="B1631" s="900"/>
      <c r="C1631" s="899"/>
      <c r="D1631" s="899"/>
      <c r="E1631" s="899"/>
      <c r="F1631" s="901"/>
      <c r="G1631" s="901"/>
      <c r="H1631" s="901"/>
      <c r="I1631" s="901"/>
      <c r="J1631" s="901"/>
      <c r="K1631" s="901"/>
      <c r="L1631" s="899"/>
      <c r="M1631" s="899"/>
      <c r="N1631" s="899"/>
      <c r="O1631" s="899"/>
      <c r="P1631" s="899"/>
      <c r="Q1631" s="899"/>
      <c r="R1631" s="899"/>
      <c r="S1631" s="899"/>
      <c r="T1631" s="899"/>
      <c r="U1631" s="899"/>
      <c r="V1631" s="899"/>
      <c r="W1631" s="899"/>
      <c r="X1631" s="899"/>
      <c r="Y1631" s="899"/>
    </row>
    <row r="1632" ht="18.0" customHeight="1">
      <c r="A1632" s="899"/>
      <c r="B1632" s="900"/>
      <c r="C1632" s="899"/>
      <c r="D1632" s="899"/>
      <c r="E1632" s="899"/>
      <c r="F1632" s="901"/>
      <c r="G1632" s="901"/>
      <c r="H1632" s="901"/>
      <c r="I1632" s="901"/>
      <c r="J1632" s="901"/>
      <c r="K1632" s="901"/>
      <c r="L1632" s="899"/>
      <c r="M1632" s="899"/>
      <c r="N1632" s="899"/>
      <c r="O1632" s="899"/>
      <c r="P1632" s="899"/>
      <c r="Q1632" s="899"/>
      <c r="R1632" s="899"/>
      <c r="S1632" s="899"/>
      <c r="T1632" s="899"/>
      <c r="U1632" s="899"/>
      <c r="V1632" s="899"/>
      <c r="W1632" s="899"/>
      <c r="X1632" s="899"/>
      <c r="Y1632" s="899"/>
    </row>
    <row r="1633" ht="18.0" customHeight="1">
      <c r="A1633" s="899"/>
      <c r="B1633" s="900"/>
      <c r="C1633" s="899"/>
      <c r="D1633" s="899"/>
      <c r="E1633" s="899"/>
      <c r="F1633" s="901"/>
      <c r="G1633" s="901"/>
      <c r="H1633" s="901"/>
      <c r="I1633" s="901"/>
      <c r="J1633" s="901"/>
      <c r="K1633" s="901"/>
      <c r="L1633" s="899"/>
      <c r="M1633" s="899"/>
      <c r="N1633" s="899"/>
      <c r="O1633" s="899"/>
      <c r="P1633" s="899"/>
      <c r="Q1633" s="899"/>
      <c r="R1633" s="899"/>
      <c r="S1633" s="899"/>
      <c r="T1633" s="899"/>
      <c r="U1633" s="899"/>
      <c r="V1633" s="899"/>
      <c r="W1633" s="899"/>
      <c r="X1633" s="899"/>
      <c r="Y1633" s="899"/>
    </row>
    <row r="1634" ht="18.0" customHeight="1">
      <c r="A1634" s="899"/>
      <c r="B1634" s="900"/>
      <c r="C1634" s="899"/>
      <c r="D1634" s="899"/>
      <c r="E1634" s="899"/>
      <c r="F1634" s="901"/>
      <c r="G1634" s="901"/>
      <c r="H1634" s="901"/>
      <c r="I1634" s="901"/>
      <c r="J1634" s="901"/>
      <c r="K1634" s="901"/>
      <c r="L1634" s="899"/>
      <c r="M1634" s="899"/>
      <c r="N1634" s="899"/>
      <c r="O1634" s="899"/>
      <c r="P1634" s="899"/>
      <c r="Q1634" s="899"/>
      <c r="R1634" s="899"/>
      <c r="S1634" s="899"/>
      <c r="T1634" s="899"/>
      <c r="U1634" s="899"/>
      <c r="V1634" s="899"/>
      <c r="W1634" s="899"/>
      <c r="X1634" s="899"/>
      <c r="Y1634" s="899"/>
    </row>
    <row r="1635" ht="18.0" customHeight="1">
      <c r="A1635" s="899"/>
      <c r="B1635" s="900"/>
      <c r="C1635" s="899"/>
      <c r="D1635" s="899"/>
      <c r="E1635" s="899"/>
      <c r="F1635" s="901"/>
      <c r="G1635" s="901"/>
      <c r="H1635" s="901"/>
      <c r="I1635" s="901"/>
      <c r="J1635" s="901"/>
      <c r="K1635" s="901"/>
      <c r="L1635" s="899"/>
      <c r="M1635" s="899"/>
      <c r="N1635" s="899"/>
      <c r="O1635" s="899"/>
      <c r="P1635" s="899"/>
      <c r="Q1635" s="899"/>
      <c r="R1635" s="899"/>
      <c r="S1635" s="899"/>
      <c r="T1635" s="899"/>
      <c r="U1635" s="899"/>
      <c r="V1635" s="899"/>
      <c r="W1635" s="899"/>
      <c r="X1635" s="899"/>
      <c r="Y1635" s="899"/>
    </row>
    <row r="1636" ht="18.0" customHeight="1">
      <c r="A1636" s="899"/>
      <c r="B1636" s="900"/>
      <c r="C1636" s="899"/>
      <c r="D1636" s="899"/>
      <c r="E1636" s="899"/>
      <c r="F1636" s="901"/>
      <c r="G1636" s="901"/>
      <c r="H1636" s="901"/>
      <c r="I1636" s="901"/>
      <c r="J1636" s="901"/>
      <c r="K1636" s="901"/>
      <c r="L1636" s="899"/>
      <c r="M1636" s="899"/>
      <c r="N1636" s="899"/>
      <c r="O1636" s="899"/>
      <c r="P1636" s="899"/>
      <c r="Q1636" s="899"/>
      <c r="R1636" s="899"/>
      <c r="S1636" s="899"/>
      <c r="T1636" s="899"/>
      <c r="U1636" s="899"/>
      <c r="V1636" s="899"/>
      <c r="W1636" s="899"/>
      <c r="X1636" s="899"/>
      <c r="Y1636" s="899"/>
    </row>
    <row r="1637" ht="18.0" customHeight="1">
      <c r="A1637" s="899"/>
      <c r="B1637" s="900"/>
      <c r="C1637" s="899"/>
      <c r="D1637" s="899"/>
      <c r="E1637" s="899"/>
      <c r="F1637" s="901"/>
      <c r="G1637" s="901"/>
      <c r="H1637" s="901"/>
      <c r="I1637" s="901"/>
      <c r="J1637" s="901"/>
      <c r="K1637" s="901"/>
      <c r="L1637" s="899"/>
      <c r="M1637" s="899"/>
      <c r="N1637" s="899"/>
      <c r="O1637" s="899"/>
      <c r="P1637" s="899"/>
      <c r="Q1637" s="899"/>
      <c r="R1637" s="899"/>
      <c r="S1637" s="899"/>
      <c r="T1637" s="899"/>
      <c r="U1637" s="899"/>
      <c r="V1637" s="899"/>
      <c r="W1637" s="899"/>
      <c r="X1637" s="899"/>
      <c r="Y1637" s="899"/>
    </row>
    <row r="1638" ht="18.0" customHeight="1">
      <c r="A1638" s="899"/>
      <c r="B1638" s="900"/>
      <c r="C1638" s="899"/>
      <c r="D1638" s="899"/>
      <c r="E1638" s="899"/>
      <c r="F1638" s="901"/>
      <c r="G1638" s="901"/>
      <c r="H1638" s="901"/>
      <c r="I1638" s="901"/>
      <c r="J1638" s="901"/>
      <c r="K1638" s="901"/>
      <c r="L1638" s="899"/>
      <c r="M1638" s="899"/>
      <c r="N1638" s="899"/>
      <c r="O1638" s="899"/>
      <c r="P1638" s="899"/>
      <c r="Q1638" s="899"/>
      <c r="R1638" s="899"/>
      <c r="S1638" s="899"/>
      <c r="T1638" s="899"/>
      <c r="U1638" s="899"/>
      <c r="V1638" s="899"/>
      <c r="W1638" s="899"/>
      <c r="X1638" s="899"/>
      <c r="Y1638" s="899"/>
    </row>
    <row r="1639" ht="18.0" customHeight="1">
      <c r="A1639" s="899"/>
      <c r="B1639" s="900"/>
      <c r="C1639" s="899"/>
      <c r="D1639" s="899"/>
      <c r="E1639" s="899"/>
      <c r="F1639" s="901"/>
      <c r="G1639" s="901"/>
      <c r="H1639" s="901"/>
      <c r="I1639" s="901"/>
      <c r="J1639" s="901"/>
      <c r="K1639" s="901"/>
      <c r="L1639" s="899"/>
      <c r="M1639" s="899"/>
      <c r="N1639" s="899"/>
      <c r="O1639" s="899"/>
      <c r="P1639" s="899"/>
      <c r="Q1639" s="899"/>
      <c r="R1639" s="899"/>
      <c r="S1639" s="899"/>
      <c r="T1639" s="899"/>
      <c r="U1639" s="899"/>
      <c r="V1639" s="899"/>
      <c r="W1639" s="899"/>
      <c r="X1639" s="899"/>
      <c r="Y1639" s="899"/>
    </row>
    <row r="1640" ht="18.0" customHeight="1">
      <c r="A1640" s="899"/>
      <c r="B1640" s="900"/>
      <c r="C1640" s="899"/>
      <c r="D1640" s="899"/>
      <c r="E1640" s="899"/>
      <c r="F1640" s="901"/>
      <c r="G1640" s="901"/>
      <c r="H1640" s="901"/>
      <c r="I1640" s="901"/>
      <c r="J1640" s="901"/>
      <c r="K1640" s="901"/>
      <c r="L1640" s="899"/>
      <c r="M1640" s="899"/>
      <c r="N1640" s="899"/>
      <c r="O1640" s="899"/>
      <c r="P1640" s="899"/>
      <c r="Q1640" s="899"/>
      <c r="R1640" s="899"/>
      <c r="S1640" s="899"/>
      <c r="T1640" s="899"/>
      <c r="U1640" s="899"/>
      <c r="V1640" s="899"/>
      <c r="W1640" s="899"/>
      <c r="X1640" s="899"/>
      <c r="Y1640" s="899"/>
    </row>
    <row r="1641" ht="18.0" customHeight="1">
      <c r="A1641" s="899"/>
      <c r="B1641" s="900"/>
      <c r="C1641" s="899"/>
      <c r="D1641" s="899"/>
      <c r="E1641" s="899"/>
      <c r="F1641" s="901"/>
      <c r="G1641" s="901"/>
      <c r="H1641" s="901"/>
      <c r="I1641" s="901"/>
      <c r="J1641" s="901"/>
      <c r="K1641" s="901"/>
      <c r="L1641" s="899"/>
      <c r="M1641" s="899"/>
      <c r="N1641" s="899"/>
      <c r="O1641" s="899"/>
      <c r="P1641" s="899"/>
      <c r="Q1641" s="899"/>
      <c r="R1641" s="899"/>
      <c r="S1641" s="899"/>
      <c r="T1641" s="899"/>
      <c r="U1641" s="899"/>
      <c r="V1641" s="899"/>
      <c r="W1641" s="899"/>
      <c r="X1641" s="899"/>
      <c r="Y1641" s="899"/>
    </row>
    <row r="1642" ht="18.0" customHeight="1">
      <c r="A1642" s="899"/>
      <c r="B1642" s="900"/>
      <c r="C1642" s="899"/>
      <c r="D1642" s="899"/>
      <c r="E1642" s="899"/>
      <c r="F1642" s="901"/>
      <c r="G1642" s="901"/>
      <c r="H1642" s="901"/>
      <c r="I1642" s="901"/>
      <c r="J1642" s="901"/>
      <c r="K1642" s="901"/>
      <c r="L1642" s="899"/>
      <c r="M1642" s="899"/>
      <c r="N1642" s="899"/>
      <c r="O1642" s="899"/>
      <c r="P1642" s="899"/>
      <c r="Q1642" s="899"/>
      <c r="R1642" s="899"/>
      <c r="S1642" s="899"/>
      <c r="T1642" s="899"/>
      <c r="U1642" s="899"/>
      <c r="V1642" s="899"/>
      <c r="W1642" s="899"/>
      <c r="X1642" s="899"/>
      <c r="Y1642" s="899"/>
    </row>
    <row r="1643" ht="18.0" customHeight="1">
      <c r="A1643" s="899"/>
      <c r="B1643" s="900"/>
      <c r="C1643" s="899"/>
      <c r="D1643" s="899"/>
      <c r="E1643" s="899"/>
      <c r="F1643" s="901"/>
      <c r="G1643" s="901"/>
      <c r="H1643" s="901"/>
      <c r="I1643" s="901"/>
      <c r="J1643" s="901"/>
      <c r="K1643" s="901"/>
      <c r="L1643" s="899"/>
      <c r="M1643" s="899"/>
      <c r="N1643" s="899"/>
      <c r="O1643" s="899"/>
      <c r="P1643" s="899"/>
      <c r="Q1643" s="899"/>
      <c r="R1643" s="899"/>
      <c r="S1643" s="899"/>
      <c r="T1643" s="899"/>
      <c r="U1643" s="899"/>
      <c r="V1643" s="899"/>
      <c r="W1643" s="899"/>
      <c r="X1643" s="899"/>
      <c r="Y1643" s="899"/>
    </row>
    <row r="1644" ht="18.0" customHeight="1">
      <c r="A1644" s="899"/>
      <c r="B1644" s="900"/>
      <c r="C1644" s="899"/>
      <c r="D1644" s="899"/>
      <c r="E1644" s="899"/>
      <c r="F1644" s="901"/>
      <c r="G1644" s="901"/>
      <c r="H1644" s="901"/>
      <c r="I1644" s="901"/>
      <c r="J1644" s="901"/>
      <c r="K1644" s="901"/>
      <c r="L1644" s="899"/>
      <c r="M1644" s="899"/>
      <c r="N1644" s="899"/>
      <c r="O1644" s="899"/>
      <c r="P1644" s="899"/>
      <c r="Q1644" s="899"/>
      <c r="R1644" s="899"/>
      <c r="S1644" s="899"/>
      <c r="T1644" s="899"/>
      <c r="U1644" s="899"/>
      <c r="V1644" s="899"/>
      <c r="W1644" s="899"/>
      <c r="X1644" s="899"/>
      <c r="Y1644" s="899"/>
    </row>
    <row r="1645" ht="18.0" customHeight="1">
      <c r="A1645" s="899"/>
      <c r="B1645" s="900"/>
      <c r="C1645" s="899"/>
      <c r="D1645" s="899"/>
      <c r="E1645" s="899"/>
      <c r="F1645" s="901"/>
      <c r="G1645" s="901"/>
      <c r="H1645" s="901"/>
      <c r="I1645" s="901"/>
      <c r="J1645" s="901"/>
      <c r="K1645" s="901"/>
      <c r="L1645" s="899"/>
      <c r="M1645" s="899"/>
      <c r="N1645" s="899"/>
      <c r="O1645" s="899"/>
      <c r="P1645" s="899"/>
      <c r="Q1645" s="899"/>
      <c r="R1645" s="899"/>
      <c r="S1645" s="899"/>
      <c r="T1645" s="899"/>
      <c r="U1645" s="899"/>
      <c r="V1645" s="899"/>
      <c r="W1645" s="899"/>
      <c r="X1645" s="899"/>
      <c r="Y1645" s="899"/>
    </row>
    <row r="1646" ht="18.0" customHeight="1">
      <c r="A1646" s="899"/>
      <c r="B1646" s="900"/>
      <c r="C1646" s="899"/>
      <c r="D1646" s="899"/>
      <c r="E1646" s="899"/>
      <c r="F1646" s="901"/>
      <c r="G1646" s="901"/>
      <c r="H1646" s="901"/>
      <c r="I1646" s="901"/>
      <c r="J1646" s="901"/>
      <c r="K1646" s="901"/>
      <c r="L1646" s="899"/>
      <c r="M1646" s="899"/>
      <c r="N1646" s="899"/>
      <c r="O1646" s="899"/>
      <c r="P1646" s="899"/>
      <c r="Q1646" s="899"/>
      <c r="R1646" s="899"/>
      <c r="S1646" s="899"/>
      <c r="T1646" s="899"/>
      <c r="U1646" s="899"/>
      <c r="V1646" s="899"/>
      <c r="W1646" s="899"/>
      <c r="X1646" s="899"/>
      <c r="Y1646" s="899"/>
    </row>
    <row r="1647" ht="18.0" customHeight="1">
      <c r="A1647" s="899"/>
      <c r="B1647" s="900"/>
      <c r="C1647" s="899"/>
      <c r="D1647" s="899"/>
      <c r="E1647" s="899"/>
      <c r="F1647" s="901"/>
      <c r="G1647" s="901"/>
      <c r="H1647" s="901"/>
      <c r="I1647" s="901"/>
      <c r="J1647" s="901"/>
      <c r="K1647" s="901"/>
      <c r="L1647" s="899"/>
      <c r="M1647" s="899"/>
      <c r="N1647" s="899"/>
      <c r="O1647" s="899"/>
      <c r="P1647" s="899"/>
      <c r="Q1647" s="899"/>
      <c r="R1647" s="899"/>
      <c r="S1647" s="899"/>
      <c r="T1647" s="899"/>
      <c r="U1647" s="899"/>
      <c r="V1647" s="899"/>
      <c r="W1647" s="899"/>
      <c r="X1647" s="899"/>
      <c r="Y1647" s="899"/>
    </row>
    <row r="1648" ht="18.0" customHeight="1">
      <c r="A1648" s="899"/>
      <c r="B1648" s="900"/>
      <c r="C1648" s="899"/>
      <c r="D1648" s="899"/>
      <c r="E1648" s="899"/>
      <c r="F1648" s="901"/>
      <c r="G1648" s="901"/>
      <c r="H1648" s="901"/>
      <c r="I1648" s="901"/>
      <c r="J1648" s="901"/>
      <c r="K1648" s="901"/>
      <c r="L1648" s="899"/>
      <c r="M1648" s="899"/>
      <c r="N1648" s="899"/>
      <c r="O1648" s="899"/>
      <c r="P1648" s="899"/>
      <c r="Q1648" s="899"/>
      <c r="R1648" s="899"/>
      <c r="S1648" s="899"/>
      <c r="T1648" s="899"/>
      <c r="U1648" s="899"/>
      <c r="V1648" s="899"/>
      <c r="W1648" s="899"/>
      <c r="X1648" s="899"/>
      <c r="Y1648" s="899"/>
    </row>
    <row r="1649" ht="18.0" customHeight="1">
      <c r="A1649" s="899"/>
      <c r="B1649" s="900"/>
      <c r="C1649" s="899"/>
      <c r="D1649" s="899"/>
      <c r="E1649" s="899"/>
      <c r="F1649" s="901"/>
      <c r="G1649" s="901"/>
      <c r="H1649" s="901"/>
      <c r="I1649" s="901"/>
      <c r="J1649" s="901"/>
      <c r="K1649" s="901"/>
      <c r="L1649" s="899"/>
      <c r="M1649" s="899"/>
      <c r="N1649" s="899"/>
      <c r="O1649" s="899"/>
      <c r="P1649" s="899"/>
      <c r="Q1649" s="899"/>
      <c r="R1649" s="899"/>
      <c r="S1649" s="899"/>
      <c r="T1649" s="899"/>
      <c r="U1649" s="899"/>
      <c r="V1649" s="899"/>
      <c r="W1649" s="899"/>
      <c r="X1649" s="899"/>
      <c r="Y1649" s="899"/>
    </row>
    <row r="1650" ht="18.0" customHeight="1">
      <c r="A1650" s="899"/>
      <c r="B1650" s="900"/>
      <c r="C1650" s="899"/>
      <c r="D1650" s="899"/>
      <c r="E1650" s="899"/>
      <c r="F1650" s="901"/>
      <c r="G1650" s="901"/>
      <c r="H1650" s="901"/>
      <c r="I1650" s="901"/>
      <c r="J1650" s="901"/>
      <c r="K1650" s="901"/>
      <c r="L1650" s="899"/>
      <c r="M1650" s="899"/>
      <c r="N1650" s="899"/>
      <c r="O1650" s="899"/>
      <c r="P1650" s="899"/>
      <c r="Q1650" s="899"/>
      <c r="R1650" s="899"/>
      <c r="S1650" s="899"/>
      <c r="T1650" s="899"/>
      <c r="U1650" s="899"/>
      <c r="V1650" s="899"/>
      <c r="W1650" s="899"/>
      <c r="X1650" s="899"/>
      <c r="Y1650" s="899"/>
    </row>
    <row r="1651" ht="18.0" customHeight="1">
      <c r="A1651" s="899"/>
      <c r="B1651" s="900"/>
      <c r="C1651" s="899"/>
      <c r="D1651" s="899"/>
      <c r="E1651" s="899"/>
      <c r="F1651" s="901"/>
      <c r="G1651" s="901"/>
      <c r="H1651" s="901"/>
      <c r="I1651" s="901"/>
      <c r="J1651" s="901"/>
      <c r="K1651" s="901"/>
      <c r="L1651" s="899"/>
      <c r="M1651" s="899"/>
      <c r="N1651" s="899"/>
      <c r="O1651" s="899"/>
      <c r="P1651" s="899"/>
      <c r="Q1651" s="899"/>
      <c r="R1651" s="899"/>
      <c r="S1651" s="899"/>
      <c r="T1651" s="899"/>
      <c r="U1651" s="899"/>
      <c r="V1651" s="899"/>
      <c r="W1651" s="899"/>
      <c r="X1651" s="899"/>
      <c r="Y1651" s="899"/>
    </row>
    <row r="1652" ht="18.0" customHeight="1">
      <c r="A1652" s="899"/>
      <c r="B1652" s="900"/>
      <c r="C1652" s="899"/>
      <c r="D1652" s="899"/>
      <c r="E1652" s="899"/>
      <c r="F1652" s="901"/>
      <c r="G1652" s="901"/>
      <c r="H1652" s="901"/>
      <c r="I1652" s="901"/>
      <c r="J1652" s="901"/>
      <c r="K1652" s="901"/>
      <c r="L1652" s="899"/>
      <c r="M1652" s="899"/>
      <c r="N1652" s="899"/>
      <c r="O1652" s="899"/>
      <c r="P1652" s="899"/>
      <c r="Q1652" s="899"/>
      <c r="R1652" s="899"/>
      <c r="S1652" s="899"/>
      <c r="T1652" s="899"/>
      <c r="U1652" s="899"/>
      <c r="V1652" s="899"/>
      <c r="W1652" s="899"/>
      <c r="X1652" s="899"/>
      <c r="Y1652" s="899"/>
    </row>
    <row r="1653" ht="18.0" customHeight="1">
      <c r="A1653" s="899"/>
      <c r="B1653" s="900"/>
      <c r="C1653" s="899"/>
      <c r="D1653" s="899"/>
      <c r="E1653" s="899"/>
      <c r="F1653" s="901"/>
      <c r="G1653" s="901"/>
      <c r="H1653" s="901"/>
      <c r="I1653" s="901"/>
      <c r="J1653" s="901"/>
      <c r="K1653" s="901"/>
      <c r="L1653" s="899"/>
      <c r="M1653" s="899"/>
      <c r="N1653" s="899"/>
      <c r="O1653" s="899"/>
      <c r="P1653" s="899"/>
      <c r="Q1653" s="899"/>
      <c r="R1653" s="899"/>
      <c r="S1653" s="899"/>
      <c r="T1653" s="899"/>
      <c r="U1653" s="899"/>
      <c r="V1653" s="899"/>
      <c r="W1653" s="899"/>
      <c r="X1653" s="899"/>
      <c r="Y1653" s="899"/>
    </row>
    <row r="1654" ht="18.0" customHeight="1">
      <c r="A1654" s="899"/>
      <c r="B1654" s="900"/>
      <c r="C1654" s="899"/>
      <c r="D1654" s="899"/>
      <c r="E1654" s="899"/>
      <c r="F1654" s="901"/>
      <c r="G1654" s="901"/>
      <c r="H1654" s="901"/>
      <c r="I1654" s="901"/>
      <c r="J1654" s="901"/>
      <c r="K1654" s="901"/>
      <c r="L1654" s="899"/>
      <c r="M1654" s="899"/>
      <c r="N1654" s="899"/>
      <c r="O1654" s="899"/>
      <c r="P1654" s="899"/>
      <c r="Q1654" s="899"/>
      <c r="R1654" s="899"/>
      <c r="S1654" s="899"/>
      <c r="T1654" s="899"/>
      <c r="U1654" s="899"/>
      <c r="V1654" s="899"/>
      <c r="W1654" s="899"/>
      <c r="X1654" s="899"/>
      <c r="Y1654" s="899"/>
    </row>
    <row r="1655" ht="18.0" customHeight="1">
      <c r="A1655" s="899"/>
      <c r="B1655" s="900"/>
      <c r="C1655" s="899"/>
      <c r="D1655" s="899"/>
      <c r="E1655" s="899"/>
      <c r="F1655" s="901"/>
      <c r="G1655" s="901"/>
      <c r="H1655" s="901"/>
      <c r="I1655" s="901"/>
      <c r="J1655" s="901"/>
      <c r="K1655" s="901"/>
      <c r="L1655" s="899"/>
      <c r="M1655" s="899"/>
      <c r="N1655" s="899"/>
      <c r="O1655" s="899"/>
      <c r="P1655" s="899"/>
      <c r="Q1655" s="899"/>
      <c r="R1655" s="899"/>
      <c r="S1655" s="899"/>
      <c r="T1655" s="899"/>
      <c r="U1655" s="899"/>
      <c r="V1655" s="899"/>
      <c r="W1655" s="899"/>
      <c r="X1655" s="899"/>
      <c r="Y1655" s="899"/>
    </row>
    <row r="1656" ht="18.0" customHeight="1">
      <c r="A1656" s="899"/>
      <c r="B1656" s="900"/>
      <c r="C1656" s="899"/>
      <c r="D1656" s="899"/>
      <c r="E1656" s="899"/>
      <c r="F1656" s="901"/>
      <c r="G1656" s="901"/>
      <c r="H1656" s="901"/>
      <c r="I1656" s="901"/>
      <c r="J1656" s="901"/>
      <c r="K1656" s="901"/>
      <c r="L1656" s="899"/>
      <c r="M1656" s="899"/>
      <c r="N1656" s="899"/>
      <c r="O1656" s="899"/>
      <c r="P1656" s="899"/>
      <c r="Q1656" s="899"/>
      <c r="R1656" s="899"/>
      <c r="S1656" s="899"/>
      <c r="T1656" s="899"/>
      <c r="U1656" s="899"/>
      <c r="V1656" s="899"/>
      <c r="W1656" s="899"/>
      <c r="X1656" s="899"/>
      <c r="Y1656" s="899"/>
    </row>
    <row r="1657" ht="18.0" customHeight="1">
      <c r="A1657" s="899"/>
      <c r="B1657" s="900"/>
      <c r="C1657" s="899"/>
      <c r="D1657" s="899"/>
      <c r="E1657" s="899"/>
      <c r="F1657" s="901"/>
      <c r="G1657" s="901"/>
      <c r="H1657" s="901"/>
      <c r="I1657" s="901"/>
      <c r="J1657" s="901"/>
      <c r="K1657" s="901"/>
      <c r="L1657" s="899"/>
      <c r="M1657" s="899"/>
      <c r="N1657" s="899"/>
      <c r="O1657" s="899"/>
      <c r="P1657" s="899"/>
      <c r="Q1657" s="899"/>
      <c r="R1657" s="899"/>
      <c r="S1657" s="899"/>
      <c r="T1657" s="899"/>
      <c r="U1657" s="899"/>
      <c r="V1657" s="899"/>
      <c r="W1657" s="899"/>
      <c r="X1657" s="899"/>
      <c r="Y1657" s="899"/>
    </row>
    <row r="1658" ht="18.0" customHeight="1">
      <c r="A1658" s="899"/>
      <c r="B1658" s="900"/>
      <c r="C1658" s="899"/>
      <c r="D1658" s="899"/>
      <c r="E1658" s="899"/>
      <c r="F1658" s="901"/>
      <c r="G1658" s="901"/>
      <c r="H1658" s="901"/>
      <c r="I1658" s="901"/>
      <c r="J1658" s="901"/>
      <c r="K1658" s="901"/>
      <c r="L1658" s="899"/>
      <c r="M1658" s="899"/>
      <c r="N1658" s="899"/>
      <c r="O1658" s="899"/>
      <c r="P1658" s="899"/>
      <c r="Q1658" s="899"/>
      <c r="R1658" s="899"/>
      <c r="S1658" s="899"/>
      <c r="T1658" s="899"/>
      <c r="U1658" s="899"/>
      <c r="V1658" s="899"/>
      <c r="W1658" s="899"/>
      <c r="X1658" s="899"/>
      <c r="Y1658" s="899"/>
    </row>
    <row r="1659" ht="18.0" customHeight="1">
      <c r="A1659" s="899"/>
      <c r="B1659" s="900"/>
      <c r="C1659" s="899"/>
      <c r="D1659" s="899"/>
      <c r="E1659" s="899"/>
      <c r="F1659" s="901"/>
      <c r="G1659" s="901"/>
      <c r="H1659" s="901"/>
      <c r="I1659" s="901"/>
      <c r="J1659" s="901"/>
      <c r="K1659" s="901"/>
      <c r="L1659" s="899"/>
      <c r="M1659" s="899"/>
      <c r="N1659" s="899"/>
      <c r="O1659" s="899"/>
      <c r="P1659" s="899"/>
      <c r="Q1659" s="899"/>
      <c r="R1659" s="899"/>
      <c r="S1659" s="899"/>
      <c r="T1659" s="899"/>
      <c r="U1659" s="899"/>
      <c r="V1659" s="899"/>
      <c r="W1659" s="899"/>
      <c r="X1659" s="899"/>
      <c r="Y1659" s="899"/>
    </row>
    <row r="1660" ht="18.0" customHeight="1">
      <c r="A1660" s="899"/>
      <c r="B1660" s="900"/>
      <c r="C1660" s="899"/>
      <c r="D1660" s="899"/>
      <c r="E1660" s="899"/>
      <c r="F1660" s="901"/>
      <c r="G1660" s="901"/>
      <c r="H1660" s="901"/>
      <c r="I1660" s="901"/>
      <c r="J1660" s="901"/>
      <c r="K1660" s="901"/>
      <c r="L1660" s="899"/>
      <c r="M1660" s="899"/>
      <c r="N1660" s="899"/>
      <c r="O1660" s="899"/>
      <c r="P1660" s="899"/>
      <c r="Q1660" s="899"/>
      <c r="R1660" s="899"/>
      <c r="S1660" s="899"/>
      <c r="T1660" s="899"/>
      <c r="U1660" s="899"/>
      <c r="V1660" s="899"/>
      <c r="W1660" s="899"/>
      <c r="X1660" s="899"/>
      <c r="Y1660" s="899"/>
    </row>
    <row r="1661" ht="18.0" customHeight="1">
      <c r="A1661" s="899"/>
      <c r="B1661" s="900"/>
      <c r="C1661" s="899"/>
      <c r="D1661" s="899"/>
      <c r="E1661" s="899"/>
      <c r="F1661" s="901"/>
      <c r="G1661" s="901"/>
      <c r="H1661" s="901"/>
      <c r="I1661" s="901"/>
      <c r="J1661" s="901"/>
      <c r="K1661" s="901"/>
      <c r="L1661" s="899"/>
      <c r="M1661" s="899"/>
      <c r="N1661" s="899"/>
      <c r="O1661" s="899"/>
      <c r="P1661" s="899"/>
      <c r="Q1661" s="899"/>
      <c r="R1661" s="899"/>
      <c r="S1661" s="899"/>
      <c r="T1661" s="899"/>
      <c r="U1661" s="899"/>
      <c r="V1661" s="899"/>
      <c r="W1661" s="899"/>
      <c r="X1661" s="899"/>
      <c r="Y1661" s="899"/>
    </row>
    <row r="1662" ht="18.0" customHeight="1">
      <c r="A1662" s="899"/>
      <c r="B1662" s="900"/>
      <c r="C1662" s="899"/>
      <c r="D1662" s="899"/>
      <c r="E1662" s="899"/>
      <c r="F1662" s="901"/>
      <c r="G1662" s="901"/>
      <c r="H1662" s="901"/>
      <c r="I1662" s="901"/>
      <c r="J1662" s="901"/>
      <c r="K1662" s="901"/>
      <c r="L1662" s="899"/>
      <c r="M1662" s="899"/>
      <c r="N1662" s="899"/>
      <c r="O1662" s="899"/>
      <c r="P1662" s="899"/>
      <c r="Q1662" s="899"/>
      <c r="R1662" s="899"/>
      <c r="S1662" s="899"/>
      <c r="T1662" s="899"/>
      <c r="U1662" s="899"/>
      <c r="V1662" s="899"/>
      <c r="W1662" s="899"/>
      <c r="X1662" s="899"/>
      <c r="Y1662" s="899"/>
    </row>
    <row r="1663" ht="18.0" customHeight="1">
      <c r="A1663" s="899"/>
      <c r="B1663" s="900"/>
      <c r="C1663" s="899"/>
      <c r="D1663" s="899"/>
      <c r="E1663" s="899"/>
      <c r="F1663" s="901"/>
      <c r="G1663" s="901"/>
      <c r="H1663" s="901"/>
      <c r="I1663" s="901"/>
      <c r="J1663" s="901"/>
      <c r="K1663" s="901"/>
      <c r="L1663" s="899"/>
      <c r="M1663" s="899"/>
      <c r="N1663" s="899"/>
      <c r="O1663" s="899"/>
      <c r="P1663" s="899"/>
      <c r="Q1663" s="899"/>
      <c r="R1663" s="899"/>
      <c r="S1663" s="899"/>
      <c r="T1663" s="899"/>
      <c r="U1663" s="899"/>
      <c r="V1663" s="899"/>
      <c r="W1663" s="899"/>
      <c r="X1663" s="899"/>
      <c r="Y1663" s="899"/>
    </row>
    <row r="1664" ht="18.0" customHeight="1">
      <c r="A1664" s="899"/>
      <c r="B1664" s="900"/>
      <c r="C1664" s="899"/>
      <c r="D1664" s="899"/>
      <c r="E1664" s="899"/>
      <c r="F1664" s="901"/>
      <c r="G1664" s="901"/>
      <c r="H1664" s="901"/>
      <c r="I1664" s="901"/>
      <c r="J1664" s="901"/>
      <c r="K1664" s="901"/>
      <c r="L1664" s="899"/>
      <c r="M1664" s="899"/>
      <c r="N1664" s="899"/>
      <c r="O1664" s="899"/>
      <c r="P1664" s="899"/>
      <c r="Q1664" s="899"/>
      <c r="R1664" s="899"/>
      <c r="S1664" s="899"/>
      <c r="T1664" s="899"/>
      <c r="U1664" s="899"/>
      <c r="V1664" s="899"/>
      <c r="W1664" s="899"/>
      <c r="X1664" s="899"/>
      <c r="Y1664" s="899"/>
    </row>
    <row r="1665" ht="18.0" customHeight="1">
      <c r="A1665" s="899"/>
      <c r="B1665" s="900"/>
      <c r="C1665" s="899"/>
      <c r="D1665" s="899"/>
      <c r="E1665" s="899"/>
      <c r="F1665" s="901"/>
      <c r="G1665" s="901"/>
      <c r="H1665" s="901"/>
      <c r="I1665" s="901"/>
      <c r="J1665" s="901"/>
      <c r="K1665" s="901"/>
      <c r="L1665" s="899"/>
      <c r="M1665" s="899"/>
      <c r="N1665" s="899"/>
      <c r="O1665" s="899"/>
      <c r="P1665" s="899"/>
      <c r="Q1665" s="899"/>
      <c r="R1665" s="899"/>
      <c r="S1665" s="899"/>
      <c r="T1665" s="899"/>
      <c r="U1665" s="899"/>
      <c r="V1665" s="899"/>
      <c r="W1665" s="899"/>
      <c r="X1665" s="899"/>
      <c r="Y1665" s="899"/>
    </row>
    <row r="1666" ht="18.0" customHeight="1">
      <c r="A1666" s="899"/>
      <c r="B1666" s="900"/>
      <c r="C1666" s="899"/>
      <c r="D1666" s="899"/>
      <c r="E1666" s="899"/>
      <c r="F1666" s="901"/>
      <c r="G1666" s="901"/>
      <c r="H1666" s="901"/>
      <c r="I1666" s="901"/>
      <c r="J1666" s="901"/>
      <c r="K1666" s="901"/>
      <c r="L1666" s="899"/>
      <c r="M1666" s="899"/>
      <c r="N1666" s="899"/>
      <c r="O1666" s="899"/>
      <c r="P1666" s="899"/>
      <c r="Q1666" s="899"/>
      <c r="R1666" s="899"/>
      <c r="S1666" s="899"/>
      <c r="T1666" s="899"/>
      <c r="U1666" s="899"/>
      <c r="V1666" s="899"/>
      <c r="W1666" s="899"/>
      <c r="X1666" s="899"/>
      <c r="Y1666" s="899"/>
    </row>
    <row r="1667" ht="18.0" customHeight="1">
      <c r="A1667" s="899"/>
      <c r="B1667" s="900"/>
      <c r="C1667" s="899"/>
      <c r="D1667" s="899"/>
      <c r="E1667" s="899"/>
      <c r="F1667" s="901"/>
      <c r="G1667" s="901"/>
      <c r="H1667" s="901"/>
      <c r="I1667" s="901"/>
      <c r="J1667" s="901"/>
      <c r="K1667" s="901"/>
      <c r="L1667" s="899"/>
      <c r="M1667" s="899"/>
      <c r="N1667" s="899"/>
      <c r="O1667" s="899"/>
      <c r="P1667" s="899"/>
      <c r="Q1667" s="899"/>
      <c r="R1667" s="899"/>
      <c r="S1667" s="899"/>
      <c r="T1667" s="899"/>
      <c r="U1667" s="899"/>
      <c r="V1667" s="899"/>
      <c r="W1667" s="899"/>
      <c r="X1667" s="899"/>
      <c r="Y1667" s="899"/>
    </row>
    <row r="1668" ht="18.0" customHeight="1">
      <c r="A1668" s="899"/>
      <c r="B1668" s="900"/>
      <c r="C1668" s="899"/>
      <c r="D1668" s="899"/>
      <c r="E1668" s="899"/>
      <c r="F1668" s="901"/>
      <c r="G1668" s="901"/>
      <c r="H1668" s="901"/>
      <c r="I1668" s="901"/>
      <c r="J1668" s="901"/>
      <c r="K1668" s="901"/>
      <c r="L1668" s="899"/>
      <c r="M1668" s="899"/>
      <c r="N1668" s="899"/>
      <c r="O1668" s="899"/>
      <c r="P1668" s="899"/>
      <c r="Q1668" s="899"/>
      <c r="R1668" s="899"/>
      <c r="S1668" s="899"/>
      <c r="T1668" s="899"/>
      <c r="U1668" s="899"/>
      <c r="V1668" s="899"/>
      <c r="W1668" s="899"/>
      <c r="X1668" s="899"/>
      <c r="Y1668" s="899"/>
    </row>
    <row r="1669" ht="18.0" customHeight="1">
      <c r="A1669" s="899"/>
      <c r="B1669" s="900"/>
      <c r="C1669" s="899"/>
      <c r="D1669" s="899"/>
      <c r="E1669" s="899"/>
      <c r="F1669" s="901"/>
      <c r="G1669" s="901"/>
      <c r="H1669" s="901"/>
      <c r="I1669" s="901"/>
      <c r="J1669" s="901"/>
      <c r="K1669" s="901"/>
      <c r="L1669" s="899"/>
      <c r="M1669" s="899"/>
      <c r="N1669" s="899"/>
      <c r="O1669" s="899"/>
      <c r="P1669" s="899"/>
      <c r="Q1669" s="899"/>
      <c r="R1669" s="899"/>
      <c r="S1669" s="899"/>
      <c r="T1669" s="899"/>
      <c r="U1669" s="899"/>
      <c r="V1669" s="899"/>
      <c r="W1669" s="899"/>
      <c r="X1669" s="899"/>
      <c r="Y1669" s="899"/>
    </row>
    <row r="1670" ht="18.0" customHeight="1">
      <c r="A1670" s="899"/>
      <c r="B1670" s="900"/>
      <c r="C1670" s="899"/>
      <c r="D1670" s="899"/>
      <c r="E1670" s="899"/>
      <c r="F1670" s="901"/>
      <c r="G1670" s="901"/>
      <c r="H1670" s="901"/>
      <c r="I1670" s="901"/>
      <c r="J1670" s="901"/>
      <c r="K1670" s="901"/>
      <c r="L1670" s="899"/>
      <c r="M1670" s="899"/>
      <c r="N1670" s="899"/>
      <c r="O1670" s="899"/>
      <c r="P1670" s="899"/>
      <c r="Q1670" s="899"/>
      <c r="R1670" s="899"/>
      <c r="S1670" s="899"/>
      <c r="T1670" s="899"/>
      <c r="U1670" s="899"/>
      <c r="V1670" s="899"/>
      <c r="W1670" s="899"/>
      <c r="X1670" s="899"/>
      <c r="Y1670" s="899"/>
    </row>
    <row r="1671" ht="18.0" customHeight="1">
      <c r="A1671" s="899"/>
      <c r="B1671" s="900"/>
      <c r="C1671" s="899"/>
      <c r="D1671" s="899"/>
      <c r="E1671" s="899"/>
      <c r="F1671" s="901"/>
      <c r="G1671" s="901"/>
      <c r="H1671" s="901"/>
      <c r="I1671" s="901"/>
      <c r="J1671" s="901"/>
      <c r="K1671" s="901"/>
      <c r="L1671" s="899"/>
      <c r="M1671" s="899"/>
      <c r="N1671" s="899"/>
      <c r="O1671" s="899"/>
      <c r="P1671" s="899"/>
      <c r="Q1671" s="899"/>
      <c r="R1671" s="899"/>
      <c r="S1671" s="899"/>
      <c r="T1671" s="899"/>
      <c r="U1671" s="899"/>
      <c r="V1671" s="899"/>
      <c r="W1671" s="899"/>
      <c r="X1671" s="899"/>
      <c r="Y1671" s="899"/>
    </row>
    <row r="1672" ht="18.0" customHeight="1">
      <c r="A1672" s="899"/>
      <c r="B1672" s="900"/>
      <c r="C1672" s="899"/>
      <c r="D1672" s="899"/>
      <c r="E1672" s="899"/>
      <c r="F1672" s="901"/>
      <c r="G1672" s="901"/>
      <c r="H1672" s="901"/>
      <c r="I1672" s="901"/>
      <c r="J1672" s="901"/>
      <c r="K1672" s="901"/>
      <c r="L1672" s="899"/>
      <c r="M1672" s="899"/>
      <c r="N1672" s="899"/>
      <c r="O1672" s="899"/>
      <c r="P1672" s="899"/>
      <c r="Q1672" s="899"/>
      <c r="R1672" s="899"/>
      <c r="S1672" s="899"/>
      <c r="T1672" s="899"/>
      <c r="U1672" s="899"/>
      <c r="V1672" s="899"/>
      <c r="W1672" s="899"/>
      <c r="X1672" s="899"/>
      <c r="Y1672" s="899"/>
    </row>
    <row r="1673" ht="18.0" customHeight="1">
      <c r="A1673" s="899"/>
      <c r="B1673" s="900"/>
      <c r="C1673" s="899"/>
      <c r="D1673" s="899"/>
      <c r="E1673" s="899"/>
      <c r="F1673" s="901"/>
      <c r="G1673" s="901"/>
      <c r="H1673" s="901"/>
      <c r="I1673" s="901"/>
      <c r="J1673" s="901"/>
      <c r="K1673" s="901"/>
      <c r="L1673" s="899"/>
      <c r="M1673" s="899"/>
      <c r="N1673" s="899"/>
      <c r="O1673" s="899"/>
      <c r="P1673" s="899"/>
      <c r="Q1673" s="899"/>
      <c r="R1673" s="899"/>
      <c r="S1673" s="899"/>
      <c r="T1673" s="899"/>
      <c r="U1673" s="899"/>
      <c r="V1673" s="899"/>
      <c r="W1673" s="899"/>
      <c r="X1673" s="899"/>
      <c r="Y1673" s="899"/>
    </row>
    <row r="1674" ht="18.0" customHeight="1">
      <c r="A1674" s="899"/>
      <c r="B1674" s="900"/>
      <c r="C1674" s="899"/>
      <c r="D1674" s="899"/>
      <c r="E1674" s="899"/>
      <c r="F1674" s="901"/>
      <c r="G1674" s="901"/>
      <c r="H1674" s="901"/>
      <c r="I1674" s="901"/>
      <c r="J1674" s="901"/>
      <c r="K1674" s="901"/>
      <c r="L1674" s="899"/>
      <c r="M1674" s="899"/>
      <c r="N1674" s="899"/>
      <c r="O1674" s="899"/>
      <c r="P1674" s="899"/>
      <c r="Q1674" s="899"/>
      <c r="R1674" s="899"/>
      <c r="S1674" s="899"/>
      <c r="T1674" s="899"/>
      <c r="U1674" s="899"/>
      <c r="V1674" s="899"/>
      <c r="W1674" s="899"/>
      <c r="X1674" s="899"/>
      <c r="Y1674" s="899"/>
    </row>
    <row r="1675" ht="18.0" customHeight="1">
      <c r="A1675" s="899"/>
      <c r="B1675" s="900"/>
      <c r="C1675" s="899"/>
      <c r="D1675" s="899"/>
      <c r="E1675" s="899"/>
      <c r="F1675" s="901"/>
      <c r="G1675" s="901"/>
      <c r="H1675" s="901"/>
      <c r="I1675" s="901"/>
      <c r="J1675" s="901"/>
      <c r="K1675" s="901"/>
      <c r="L1675" s="899"/>
      <c r="M1675" s="899"/>
      <c r="N1675" s="899"/>
      <c r="O1675" s="899"/>
      <c r="P1675" s="899"/>
      <c r="Q1675" s="899"/>
      <c r="R1675" s="899"/>
      <c r="S1675" s="899"/>
      <c r="T1675" s="899"/>
      <c r="U1675" s="899"/>
      <c r="V1675" s="899"/>
      <c r="W1675" s="899"/>
      <c r="X1675" s="899"/>
      <c r="Y1675" s="899"/>
    </row>
    <row r="1676" ht="18.0" customHeight="1">
      <c r="A1676" s="899"/>
      <c r="B1676" s="900"/>
      <c r="C1676" s="899"/>
      <c r="D1676" s="899"/>
      <c r="E1676" s="899"/>
      <c r="F1676" s="901"/>
      <c r="G1676" s="901"/>
      <c r="H1676" s="901"/>
      <c r="I1676" s="901"/>
      <c r="J1676" s="901"/>
      <c r="K1676" s="901"/>
      <c r="L1676" s="899"/>
      <c r="M1676" s="899"/>
      <c r="N1676" s="899"/>
      <c r="O1676" s="899"/>
      <c r="P1676" s="899"/>
      <c r="Q1676" s="899"/>
      <c r="R1676" s="899"/>
      <c r="S1676" s="899"/>
      <c r="T1676" s="899"/>
      <c r="U1676" s="899"/>
      <c r="V1676" s="899"/>
      <c r="W1676" s="899"/>
      <c r="X1676" s="899"/>
      <c r="Y1676" s="899"/>
    </row>
    <row r="1677" ht="18.0" customHeight="1">
      <c r="A1677" s="899"/>
      <c r="B1677" s="900"/>
      <c r="C1677" s="899"/>
      <c r="D1677" s="899"/>
      <c r="E1677" s="899"/>
      <c r="F1677" s="901"/>
      <c r="G1677" s="901"/>
      <c r="H1677" s="901"/>
      <c r="I1677" s="901"/>
      <c r="J1677" s="901"/>
      <c r="K1677" s="901"/>
      <c r="L1677" s="899"/>
      <c r="M1677" s="899"/>
      <c r="N1677" s="899"/>
      <c r="O1677" s="899"/>
      <c r="P1677" s="899"/>
      <c r="Q1677" s="899"/>
      <c r="R1677" s="899"/>
      <c r="S1677" s="899"/>
      <c r="T1677" s="899"/>
      <c r="U1677" s="899"/>
      <c r="V1677" s="899"/>
      <c r="W1677" s="899"/>
      <c r="X1677" s="899"/>
      <c r="Y1677" s="899"/>
    </row>
    <row r="1678" ht="18.0" customHeight="1">
      <c r="A1678" s="899"/>
      <c r="B1678" s="900"/>
      <c r="C1678" s="899"/>
      <c r="D1678" s="899"/>
      <c r="E1678" s="899"/>
      <c r="F1678" s="901"/>
      <c r="G1678" s="901"/>
      <c r="H1678" s="901"/>
      <c r="I1678" s="901"/>
      <c r="J1678" s="901"/>
      <c r="K1678" s="901"/>
      <c r="L1678" s="899"/>
      <c r="M1678" s="899"/>
      <c r="N1678" s="899"/>
      <c r="O1678" s="899"/>
      <c r="P1678" s="899"/>
      <c r="Q1678" s="899"/>
      <c r="R1678" s="899"/>
      <c r="S1678" s="899"/>
      <c r="T1678" s="899"/>
      <c r="U1678" s="899"/>
      <c r="V1678" s="899"/>
      <c r="W1678" s="899"/>
      <c r="X1678" s="899"/>
      <c r="Y1678" s="899"/>
    </row>
    <row r="1679" ht="18.0" customHeight="1">
      <c r="A1679" s="899"/>
      <c r="B1679" s="900"/>
      <c r="C1679" s="899"/>
      <c r="D1679" s="899"/>
      <c r="E1679" s="899"/>
      <c r="F1679" s="901"/>
      <c r="G1679" s="901"/>
      <c r="H1679" s="901"/>
      <c r="I1679" s="901"/>
      <c r="J1679" s="901"/>
      <c r="K1679" s="901"/>
      <c r="L1679" s="899"/>
      <c r="M1679" s="899"/>
      <c r="N1679" s="899"/>
      <c r="O1679" s="899"/>
      <c r="P1679" s="899"/>
      <c r="Q1679" s="899"/>
      <c r="R1679" s="899"/>
      <c r="S1679" s="899"/>
      <c r="T1679" s="899"/>
      <c r="U1679" s="899"/>
      <c r="V1679" s="899"/>
      <c r="W1679" s="899"/>
      <c r="X1679" s="899"/>
      <c r="Y1679" s="899"/>
    </row>
    <row r="1680" ht="18.0" customHeight="1">
      <c r="A1680" s="899"/>
      <c r="B1680" s="900"/>
      <c r="C1680" s="899"/>
      <c r="D1680" s="899"/>
      <c r="E1680" s="899"/>
      <c r="F1680" s="901"/>
      <c r="G1680" s="901"/>
      <c r="H1680" s="901"/>
      <c r="I1680" s="901"/>
      <c r="J1680" s="901"/>
      <c r="K1680" s="901"/>
      <c r="L1680" s="899"/>
      <c r="M1680" s="899"/>
      <c r="N1680" s="899"/>
      <c r="O1680" s="899"/>
      <c r="P1680" s="899"/>
      <c r="Q1680" s="899"/>
      <c r="R1680" s="899"/>
      <c r="S1680" s="899"/>
      <c r="T1680" s="899"/>
      <c r="U1680" s="899"/>
      <c r="V1680" s="899"/>
      <c r="W1680" s="899"/>
      <c r="X1680" s="899"/>
      <c r="Y1680" s="899"/>
    </row>
    <row r="1681" ht="18.0" customHeight="1">
      <c r="A1681" s="899"/>
      <c r="B1681" s="900"/>
      <c r="C1681" s="899"/>
      <c r="D1681" s="899"/>
      <c r="E1681" s="899"/>
      <c r="F1681" s="901"/>
      <c r="G1681" s="901"/>
      <c r="H1681" s="901"/>
      <c r="I1681" s="901"/>
      <c r="J1681" s="901"/>
      <c r="K1681" s="901"/>
      <c r="L1681" s="899"/>
      <c r="M1681" s="899"/>
      <c r="N1681" s="899"/>
      <c r="O1681" s="899"/>
      <c r="P1681" s="899"/>
      <c r="Q1681" s="899"/>
      <c r="R1681" s="899"/>
      <c r="S1681" s="899"/>
      <c r="T1681" s="899"/>
      <c r="U1681" s="899"/>
      <c r="V1681" s="899"/>
      <c r="W1681" s="899"/>
      <c r="X1681" s="899"/>
      <c r="Y1681" s="899"/>
    </row>
    <row r="1682" ht="18.0" customHeight="1">
      <c r="A1682" s="899"/>
      <c r="B1682" s="900"/>
      <c r="C1682" s="899"/>
      <c r="D1682" s="899"/>
      <c r="E1682" s="899"/>
      <c r="F1682" s="901"/>
      <c r="G1682" s="901"/>
      <c r="H1682" s="901"/>
      <c r="I1682" s="901"/>
      <c r="J1682" s="901"/>
      <c r="K1682" s="901"/>
      <c r="L1682" s="899"/>
      <c r="M1682" s="899"/>
      <c r="N1682" s="899"/>
      <c r="O1682" s="899"/>
      <c r="P1682" s="899"/>
      <c r="Q1682" s="899"/>
      <c r="R1682" s="899"/>
      <c r="S1682" s="899"/>
      <c r="T1682" s="899"/>
      <c r="U1682" s="899"/>
      <c r="V1682" s="899"/>
      <c r="W1682" s="899"/>
      <c r="X1682" s="899"/>
      <c r="Y1682" s="899"/>
    </row>
    <row r="1683" ht="18.0" customHeight="1">
      <c r="A1683" s="899"/>
      <c r="B1683" s="900"/>
      <c r="C1683" s="899"/>
      <c r="D1683" s="899"/>
      <c r="E1683" s="899"/>
      <c r="F1683" s="901"/>
      <c r="G1683" s="901"/>
      <c r="H1683" s="901"/>
      <c r="I1683" s="901"/>
      <c r="J1683" s="901"/>
      <c r="K1683" s="901"/>
      <c r="L1683" s="899"/>
      <c r="M1683" s="899"/>
      <c r="N1683" s="899"/>
      <c r="O1683" s="899"/>
      <c r="P1683" s="899"/>
      <c r="Q1683" s="899"/>
      <c r="R1683" s="899"/>
      <c r="S1683" s="899"/>
      <c r="T1683" s="899"/>
      <c r="U1683" s="899"/>
      <c r="V1683" s="899"/>
      <c r="W1683" s="899"/>
      <c r="X1683" s="899"/>
      <c r="Y1683" s="899"/>
    </row>
    <row r="1684" ht="18.0" customHeight="1">
      <c r="A1684" s="899"/>
      <c r="B1684" s="900"/>
      <c r="C1684" s="899"/>
      <c r="D1684" s="899"/>
      <c r="E1684" s="899"/>
      <c r="F1684" s="901"/>
      <c r="G1684" s="901"/>
      <c r="H1684" s="901"/>
      <c r="I1684" s="901"/>
      <c r="J1684" s="901"/>
      <c r="K1684" s="901"/>
      <c r="L1684" s="899"/>
      <c r="M1684" s="899"/>
      <c r="N1684" s="899"/>
      <c r="O1684" s="899"/>
      <c r="P1684" s="899"/>
      <c r="Q1684" s="899"/>
      <c r="R1684" s="899"/>
      <c r="S1684" s="899"/>
      <c r="T1684" s="899"/>
      <c r="U1684" s="899"/>
      <c r="V1684" s="899"/>
      <c r="W1684" s="899"/>
      <c r="X1684" s="899"/>
      <c r="Y1684" s="899"/>
    </row>
    <row r="1685" ht="18.0" customHeight="1">
      <c r="A1685" s="899"/>
      <c r="B1685" s="900"/>
      <c r="C1685" s="899"/>
      <c r="D1685" s="899"/>
      <c r="E1685" s="899"/>
      <c r="F1685" s="901"/>
      <c r="G1685" s="901"/>
      <c r="H1685" s="901"/>
      <c r="I1685" s="901"/>
      <c r="J1685" s="901"/>
      <c r="K1685" s="901"/>
      <c r="L1685" s="899"/>
      <c r="M1685" s="899"/>
      <c r="N1685" s="899"/>
      <c r="O1685" s="899"/>
      <c r="P1685" s="899"/>
      <c r="Q1685" s="899"/>
      <c r="R1685" s="899"/>
      <c r="S1685" s="899"/>
      <c r="T1685" s="899"/>
      <c r="U1685" s="899"/>
      <c r="V1685" s="899"/>
      <c r="W1685" s="899"/>
      <c r="X1685" s="899"/>
      <c r="Y1685" s="899"/>
    </row>
    <row r="1686" ht="18.0" customHeight="1">
      <c r="A1686" s="899"/>
      <c r="B1686" s="900"/>
      <c r="C1686" s="899"/>
      <c r="D1686" s="899"/>
      <c r="E1686" s="899"/>
      <c r="F1686" s="901"/>
      <c r="G1686" s="901"/>
      <c r="H1686" s="901"/>
      <c r="I1686" s="901"/>
      <c r="J1686" s="901"/>
      <c r="K1686" s="901"/>
      <c r="L1686" s="899"/>
      <c r="M1686" s="899"/>
      <c r="N1686" s="899"/>
      <c r="O1686" s="899"/>
      <c r="P1686" s="899"/>
      <c r="Q1686" s="899"/>
      <c r="R1686" s="899"/>
      <c r="S1686" s="899"/>
      <c r="T1686" s="899"/>
      <c r="U1686" s="899"/>
      <c r="V1686" s="899"/>
      <c r="W1686" s="899"/>
      <c r="X1686" s="899"/>
      <c r="Y1686" s="899"/>
    </row>
    <row r="1687" ht="18.0" customHeight="1">
      <c r="A1687" s="899"/>
      <c r="B1687" s="900"/>
      <c r="C1687" s="899"/>
      <c r="D1687" s="899"/>
      <c r="E1687" s="899"/>
      <c r="F1687" s="901"/>
      <c r="G1687" s="901"/>
      <c r="H1687" s="901"/>
      <c r="I1687" s="901"/>
      <c r="J1687" s="901"/>
      <c r="K1687" s="901"/>
      <c r="L1687" s="899"/>
      <c r="M1687" s="899"/>
      <c r="N1687" s="899"/>
      <c r="O1687" s="899"/>
      <c r="P1687" s="899"/>
      <c r="Q1687" s="899"/>
      <c r="R1687" s="899"/>
      <c r="S1687" s="899"/>
      <c r="T1687" s="899"/>
      <c r="U1687" s="899"/>
      <c r="V1687" s="899"/>
      <c r="W1687" s="899"/>
      <c r="X1687" s="899"/>
      <c r="Y1687" s="899"/>
    </row>
    <row r="1688" ht="18.0" customHeight="1">
      <c r="A1688" s="899"/>
      <c r="B1688" s="900"/>
      <c r="C1688" s="899"/>
      <c r="D1688" s="899"/>
      <c r="E1688" s="899"/>
      <c r="F1688" s="901"/>
      <c r="G1688" s="901"/>
      <c r="H1688" s="901"/>
      <c r="I1688" s="901"/>
      <c r="J1688" s="901"/>
      <c r="K1688" s="901"/>
      <c r="L1688" s="899"/>
      <c r="M1688" s="899"/>
      <c r="N1688" s="899"/>
      <c r="O1688" s="899"/>
      <c r="P1688" s="899"/>
      <c r="Q1688" s="899"/>
      <c r="R1688" s="899"/>
      <c r="S1688" s="899"/>
      <c r="T1688" s="899"/>
      <c r="U1688" s="899"/>
      <c r="V1688" s="899"/>
      <c r="W1688" s="899"/>
      <c r="X1688" s="899"/>
      <c r="Y1688" s="899"/>
    </row>
    <row r="1689" ht="18.0" customHeight="1">
      <c r="A1689" s="899"/>
      <c r="B1689" s="900"/>
      <c r="C1689" s="899"/>
      <c r="D1689" s="899"/>
      <c r="E1689" s="899"/>
      <c r="F1689" s="901"/>
      <c r="G1689" s="901"/>
      <c r="H1689" s="901"/>
      <c r="I1689" s="901"/>
      <c r="J1689" s="901"/>
      <c r="K1689" s="901"/>
      <c r="L1689" s="899"/>
      <c r="M1689" s="899"/>
      <c r="N1689" s="899"/>
      <c r="O1689" s="899"/>
      <c r="P1689" s="899"/>
      <c r="Q1689" s="899"/>
      <c r="R1689" s="899"/>
      <c r="S1689" s="899"/>
      <c r="T1689" s="899"/>
      <c r="U1689" s="899"/>
      <c r="V1689" s="899"/>
      <c r="W1689" s="899"/>
      <c r="X1689" s="899"/>
      <c r="Y1689" s="899"/>
    </row>
    <row r="1690" ht="18.0" customHeight="1">
      <c r="A1690" s="899"/>
      <c r="B1690" s="900"/>
      <c r="C1690" s="899"/>
      <c r="D1690" s="899"/>
      <c r="E1690" s="899"/>
      <c r="F1690" s="901"/>
      <c r="G1690" s="901"/>
      <c r="H1690" s="901"/>
      <c r="I1690" s="901"/>
      <c r="J1690" s="901"/>
      <c r="K1690" s="901"/>
      <c r="L1690" s="899"/>
      <c r="M1690" s="899"/>
      <c r="N1690" s="899"/>
      <c r="O1690" s="899"/>
      <c r="P1690" s="899"/>
      <c r="Q1690" s="899"/>
      <c r="R1690" s="899"/>
      <c r="S1690" s="899"/>
      <c r="T1690" s="899"/>
      <c r="U1690" s="899"/>
      <c r="V1690" s="899"/>
      <c r="W1690" s="899"/>
      <c r="X1690" s="899"/>
      <c r="Y1690" s="899"/>
    </row>
    <row r="1691" ht="18.0" customHeight="1">
      <c r="A1691" s="899"/>
      <c r="B1691" s="900"/>
      <c r="C1691" s="899"/>
      <c r="D1691" s="899"/>
      <c r="E1691" s="899"/>
      <c r="F1691" s="901"/>
      <c r="G1691" s="901"/>
      <c r="H1691" s="901"/>
      <c r="I1691" s="901"/>
      <c r="J1691" s="901"/>
      <c r="K1691" s="901"/>
      <c r="L1691" s="899"/>
      <c r="M1691" s="899"/>
      <c r="N1691" s="899"/>
      <c r="O1691" s="899"/>
      <c r="P1691" s="899"/>
      <c r="Q1691" s="899"/>
      <c r="R1691" s="899"/>
      <c r="S1691" s="899"/>
      <c r="T1691" s="899"/>
      <c r="U1691" s="899"/>
      <c r="V1691" s="899"/>
      <c r="W1691" s="899"/>
      <c r="X1691" s="899"/>
      <c r="Y1691" s="899"/>
    </row>
    <row r="1692" ht="18.0" customHeight="1">
      <c r="A1692" s="899"/>
      <c r="B1692" s="900"/>
      <c r="C1692" s="899"/>
      <c r="D1692" s="899"/>
      <c r="E1692" s="899"/>
      <c r="F1692" s="901"/>
      <c r="G1692" s="901"/>
      <c r="H1692" s="901"/>
      <c r="I1692" s="901"/>
      <c r="J1692" s="901"/>
      <c r="K1692" s="901"/>
      <c r="L1692" s="899"/>
      <c r="M1692" s="899"/>
      <c r="N1692" s="899"/>
      <c r="O1692" s="899"/>
      <c r="P1692" s="899"/>
      <c r="Q1692" s="899"/>
      <c r="R1692" s="899"/>
      <c r="S1692" s="899"/>
      <c r="T1692" s="899"/>
      <c r="U1692" s="899"/>
      <c r="V1692" s="899"/>
      <c r="W1692" s="899"/>
      <c r="X1692" s="899"/>
      <c r="Y1692" s="899"/>
    </row>
    <row r="1693" ht="18.0" customHeight="1">
      <c r="A1693" s="899"/>
      <c r="B1693" s="900"/>
      <c r="C1693" s="899"/>
      <c r="D1693" s="899"/>
      <c r="E1693" s="899"/>
      <c r="F1693" s="901"/>
      <c r="G1693" s="901"/>
      <c r="H1693" s="901"/>
      <c r="I1693" s="901"/>
      <c r="J1693" s="901"/>
      <c r="K1693" s="901"/>
      <c r="L1693" s="899"/>
      <c r="M1693" s="899"/>
      <c r="N1693" s="899"/>
      <c r="O1693" s="899"/>
      <c r="P1693" s="899"/>
      <c r="Q1693" s="899"/>
      <c r="R1693" s="899"/>
      <c r="S1693" s="899"/>
      <c r="T1693" s="899"/>
      <c r="U1693" s="899"/>
      <c r="V1693" s="899"/>
      <c r="W1693" s="899"/>
      <c r="X1693" s="899"/>
      <c r="Y1693" s="899"/>
    </row>
    <row r="1694" ht="18.0" customHeight="1">
      <c r="A1694" s="899"/>
      <c r="B1694" s="900"/>
      <c r="C1694" s="899"/>
      <c r="D1694" s="899"/>
      <c r="E1694" s="899"/>
      <c r="F1694" s="901"/>
      <c r="G1694" s="901"/>
      <c r="H1694" s="901"/>
      <c r="I1694" s="901"/>
      <c r="J1694" s="901"/>
      <c r="K1694" s="901"/>
      <c r="L1694" s="899"/>
      <c r="M1694" s="899"/>
      <c r="N1694" s="899"/>
      <c r="O1694" s="899"/>
      <c r="P1694" s="899"/>
      <c r="Q1694" s="899"/>
      <c r="R1694" s="899"/>
      <c r="S1694" s="899"/>
      <c r="T1694" s="899"/>
      <c r="U1694" s="899"/>
      <c r="V1694" s="899"/>
      <c r="W1694" s="899"/>
      <c r="X1694" s="899"/>
      <c r="Y1694" s="899"/>
    </row>
    <row r="1695" ht="18.0" customHeight="1">
      <c r="A1695" s="899"/>
      <c r="B1695" s="900"/>
      <c r="C1695" s="899"/>
      <c r="D1695" s="899"/>
      <c r="E1695" s="899"/>
      <c r="F1695" s="901"/>
      <c r="G1695" s="901"/>
      <c r="H1695" s="901"/>
      <c r="I1695" s="901"/>
      <c r="J1695" s="901"/>
      <c r="K1695" s="901"/>
      <c r="L1695" s="899"/>
      <c r="M1695" s="899"/>
      <c r="N1695" s="899"/>
      <c r="O1695" s="899"/>
      <c r="P1695" s="899"/>
      <c r="Q1695" s="899"/>
      <c r="R1695" s="899"/>
      <c r="S1695" s="899"/>
      <c r="T1695" s="899"/>
      <c r="U1695" s="899"/>
      <c r="V1695" s="899"/>
      <c r="W1695" s="899"/>
      <c r="X1695" s="899"/>
      <c r="Y1695" s="899"/>
    </row>
    <row r="1696" ht="18.0" customHeight="1">
      <c r="A1696" s="899"/>
      <c r="B1696" s="900"/>
      <c r="C1696" s="899"/>
      <c r="D1696" s="899"/>
      <c r="E1696" s="899"/>
      <c r="F1696" s="901"/>
      <c r="G1696" s="901"/>
      <c r="H1696" s="901"/>
      <c r="I1696" s="901"/>
      <c r="J1696" s="901"/>
      <c r="K1696" s="901"/>
      <c r="L1696" s="899"/>
      <c r="M1696" s="899"/>
      <c r="N1696" s="899"/>
      <c r="O1696" s="899"/>
      <c r="P1696" s="899"/>
      <c r="Q1696" s="899"/>
      <c r="R1696" s="899"/>
      <c r="S1696" s="899"/>
      <c r="T1696" s="899"/>
      <c r="U1696" s="899"/>
      <c r="V1696" s="899"/>
      <c r="W1696" s="899"/>
      <c r="X1696" s="899"/>
      <c r="Y1696" s="899"/>
    </row>
    <row r="1697" ht="18.0" customHeight="1">
      <c r="A1697" s="899"/>
      <c r="B1697" s="900"/>
      <c r="C1697" s="899"/>
      <c r="D1697" s="899"/>
      <c r="E1697" s="899"/>
      <c r="F1697" s="901"/>
      <c r="G1697" s="901"/>
      <c r="H1697" s="901"/>
      <c r="I1697" s="901"/>
      <c r="J1697" s="901"/>
      <c r="K1697" s="901"/>
      <c r="L1697" s="899"/>
      <c r="M1697" s="899"/>
      <c r="N1697" s="899"/>
      <c r="O1697" s="899"/>
      <c r="P1697" s="899"/>
      <c r="Q1697" s="899"/>
      <c r="R1697" s="899"/>
      <c r="S1697" s="899"/>
      <c r="T1697" s="899"/>
      <c r="U1697" s="899"/>
      <c r="V1697" s="899"/>
      <c r="W1697" s="899"/>
      <c r="X1697" s="899"/>
      <c r="Y1697" s="899"/>
    </row>
    <row r="1698" ht="18.0" customHeight="1">
      <c r="A1698" s="899"/>
      <c r="B1698" s="900"/>
      <c r="C1698" s="899"/>
      <c r="D1698" s="899"/>
      <c r="E1698" s="899"/>
      <c r="F1698" s="901"/>
      <c r="G1698" s="901"/>
      <c r="H1698" s="901"/>
      <c r="I1698" s="901"/>
      <c r="J1698" s="901"/>
      <c r="K1698" s="901"/>
      <c r="L1698" s="899"/>
      <c r="M1698" s="899"/>
      <c r="N1698" s="899"/>
      <c r="O1698" s="899"/>
      <c r="P1698" s="899"/>
      <c r="Q1698" s="899"/>
      <c r="R1698" s="899"/>
      <c r="S1698" s="899"/>
      <c r="T1698" s="899"/>
      <c r="U1698" s="899"/>
      <c r="V1698" s="899"/>
      <c r="W1698" s="899"/>
      <c r="X1698" s="899"/>
      <c r="Y1698" s="899"/>
    </row>
    <row r="1699" ht="18.0" customHeight="1">
      <c r="A1699" s="899"/>
      <c r="B1699" s="900"/>
      <c r="C1699" s="899"/>
      <c r="D1699" s="899"/>
      <c r="E1699" s="899"/>
      <c r="F1699" s="901"/>
      <c r="G1699" s="901"/>
      <c r="H1699" s="901"/>
      <c r="I1699" s="901"/>
      <c r="J1699" s="901"/>
      <c r="K1699" s="901"/>
      <c r="L1699" s="899"/>
      <c r="M1699" s="899"/>
      <c r="N1699" s="899"/>
      <c r="O1699" s="899"/>
      <c r="P1699" s="899"/>
      <c r="Q1699" s="899"/>
      <c r="R1699" s="899"/>
      <c r="S1699" s="899"/>
      <c r="T1699" s="899"/>
      <c r="U1699" s="899"/>
      <c r="V1699" s="899"/>
      <c r="W1699" s="899"/>
      <c r="X1699" s="899"/>
      <c r="Y1699" s="899"/>
    </row>
    <row r="1700" ht="18.0" customHeight="1">
      <c r="A1700" s="899"/>
      <c r="B1700" s="900"/>
      <c r="C1700" s="899"/>
      <c r="D1700" s="899"/>
      <c r="E1700" s="899"/>
      <c r="F1700" s="901"/>
      <c r="G1700" s="901"/>
      <c r="H1700" s="901"/>
      <c r="I1700" s="901"/>
      <c r="J1700" s="901"/>
      <c r="K1700" s="901"/>
      <c r="L1700" s="899"/>
      <c r="M1700" s="899"/>
      <c r="N1700" s="899"/>
      <c r="O1700" s="899"/>
      <c r="P1700" s="899"/>
      <c r="Q1700" s="899"/>
      <c r="R1700" s="899"/>
      <c r="S1700" s="899"/>
      <c r="T1700" s="899"/>
      <c r="U1700" s="899"/>
      <c r="V1700" s="899"/>
      <c r="W1700" s="899"/>
      <c r="X1700" s="899"/>
      <c r="Y1700" s="899"/>
    </row>
    <row r="1701" ht="18.0" customHeight="1">
      <c r="A1701" s="899"/>
      <c r="B1701" s="900"/>
      <c r="C1701" s="899"/>
      <c r="D1701" s="899"/>
      <c r="E1701" s="899"/>
      <c r="F1701" s="901"/>
      <c r="G1701" s="901"/>
      <c r="H1701" s="901"/>
      <c r="I1701" s="901"/>
      <c r="J1701" s="901"/>
      <c r="K1701" s="901"/>
      <c r="L1701" s="899"/>
      <c r="M1701" s="899"/>
      <c r="N1701" s="899"/>
      <c r="O1701" s="899"/>
      <c r="P1701" s="899"/>
      <c r="Q1701" s="899"/>
      <c r="R1701" s="899"/>
      <c r="S1701" s="899"/>
      <c r="T1701" s="899"/>
      <c r="U1701" s="899"/>
      <c r="V1701" s="899"/>
      <c r="W1701" s="899"/>
      <c r="X1701" s="899"/>
      <c r="Y1701" s="899"/>
    </row>
    <row r="1702" ht="18.0" customHeight="1">
      <c r="A1702" s="899"/>
      <c r="B1702" s="900"/>
      <c r="C1702" s="899"/>
      <c r="D1702" s="899"/>
      <c r="E1702" s="899"/>
      <c r="F1702" s="901"/>
      <c r="G1702" s="901"/>
      <c r="H1702" s="901"/>
      <c r="I1702" s="901"/>
      <c r="J1702" s="901"/>
      <c r="K1702" s="901"/>
      <c r="L1702" s="899"/>
      <c r="M1702" s="899"/>
      <c r="N1702" s="899"/>
      <c r="O1702" s="899"/>
      <c r="P1702" s="899"/>
      <c r="Q1702" s="899"/>
      <c r="R1702" s="899"/>
      <c r="S1702" s="899"/>
      <c r="T1702" s="899"/>
      <c r="U1702" s="899"/>
      <c r="V1702" s="899"/>
      <c r="W1702" s="899"/>
      <c r="X1702" s="899"/>
      <c r="Y1702" s="899"/>
    </row>
    <row r="1703" ht="18.0" customHeight="1">
      <c r="A1703" s="899"/>
      <c r="B1703" s="900"/>
      <c r="C1703" s="899"/>
      <c r="D1703" s="899"/>
      <c r="E1703" s="899"/>
      <c r="F1703" s="901"/>
      <c r="G1703" s="901"/>
      <c r="H1703" s="901"/>
      <c r="I1703" s="901"/>
      <c r="J1703" s="901"/>
      <c r="K1703" s="901"/>
      <c r="L1703" s="899"/>
      <c r="M1703" s="899"/>
      <c r="N1703" s="899"/>
      <c r="O1703" s="899"/>
      <c r="P1703" s="899"/>
      <c r="Q1703" s="899"/>
      <c r="R1703" s="899"/>
      <c r="S1703" s="899"/>
      <c r="T1703" s="899"/>
      <c r="U1703" s="899"/>
      <c r="V1703" s="899"/>
      <c r="W1703" s="899"/>
      <c r="X1703" s="899"/>
      <c r="Y1703" s="899"/>
    </row>
    <row r="1704" ht="18.0" customHeight="1">
      <c r="A1704" s="899"/>
      <c r="B1704" s="900"/>
      <c r="C1704" s="899"/>
      <c r="D1704" s="899"/>
      <c r="E1704" s="899"/>
      <c r="F1704" s="901"/>
      <c r="G1704" s="901"/>
      <c r="H1704" s="901"/>
      <c r="I1704" s="901"/>
      <c r="J1704" s="901"/>
      <c r="K1704" s="901"/>
      <c r="L1704" s="899"/>
      <c r="M1704" s="899"/>
      <c r="N1704" s="899"/>
      <c r="O1704" s="899"/>
      <c r="P1704" s="899"/>
      <c r="Q1704" s="899"/>
      <c r="R1704" s="899"/>
      <c r="S1704" s="899"/>
      <c r="T1704" s="899"/>
      <c r="U1704" s="899"/>
      <c r="V1704" s="899"/>
      <c r="W1704" s="899"/>
      <c r="X1704" s="899"/>
      <c r="Y1704" s="899"/>
    </row>
    <row r="1705" ht="18.0" customHeight="1">
      <c r="A1705" s="899"/>
      <c r="B1705" s="900"/>
      <c r="C1705" s="899"/>
      <c r="D1705" s="899"/>
      <c r="E1705" s="899"/>
      <c r="F1705" s="901"/>
      <c r="G1705" s="901"/>
      <c r="H1705" s="901"/>
      <c r="I1705" s="901"/>
      <c r="J1705" s="901"/>
      <c r="K1705" s="901"/>
      <c r="L1705" s="899"/>
      <c r="M1705" s="899"/>
      <c r="N1705" s="899"/>
      <c r="O1705" s="899"/>
      <c r="P1705" s="899"/>
      <c r="Q1705" s="899"/>
      <c r="R1705" s="899"/>
      <c r="S1705" s="899"/>
      <c r="T1705" s="899"/>
      <c r="U1705" s="899"/>
      <c r="V1705" s="899"/>
      <c r="W1705" s="899"/>
      <c r="X1705" s="899"/>
      <c r="Y1705" s="899"/>
    </row>
    <row r="1706" ht="18.0" customHeight="1">
      <c r="A1706" s="899"/>
      <c r="B1706" s="900"/>
      <c r="C1706" s="899"/>
      <c r="D1706" s="899"/>
      <c r="E1706" s="899"/>
      <c r="F1706" s="901"/>
      <c r="G1706" s="901"/>
      <c r="H1706" s="901"/>
      <c r="I1706" s="901"/>
      <c r="J1706" s="901"/>
      <c r="K1706" s="901"/>
      <c r="L1706" s="899"/>
      <c r="M1706" s="899"/>
      <c r="N1706" s="899"/>
      <c r="O1706" s="899"/>
      <c r="P1706" s="899"/>
      <c r="Q1706" s="899"/>
      <c r="R1706" s="899"/>
      <c r="S1706" s="899"/>
      <c r="T1706" s="899"/>
      <c r="U1706" s="899"/>
      <c r="V1706" s="899"/>
      <c r="W1706" s="899"/>
      <c r="X1706" s="899"/>
      <c r="Y1706" s="899"/>
    </row>
    <row r="1707" ht="18.0" customHeight="1">
      <c r="A1707" s="899"/>
      <c r="B1707" s="900"/>
      <c r="C1707" s="899"/>
      <c r="D1707" s="899"/>
      <c r="E1707" s="899"/>
      <c r="F1707" s="901"/>
      <c r="G1707" s="901"/>
      <c r="H1707" s="901"/>
      <c r="I1707" s="901"/>
      <c r="J1707" s="901"/>
      <c r="K1707" s="901"/>
      <c r="L1707" s="899"/>
      <c r="M1707" s="899"/>
      <c r="N1707" s="899"/>
      <c r="O1707" s="899"/>
      <c r="P1707" s="899"/>
      <c r="Q1707" s="899"/>
      <c r="R1707" s="899"/>
      <c r="S1707" s="899"/>
      <c r="T1707" s="899"/>
      <c r="U1707" s="899"/>
      <c r="V1707" s="899"/>
      <c r="W1707" s="899"/>
      <c r="X1707" s="899"/>
      <c r="Y1707" s="899"/>
    </row>
    <row r="1708" ht="18.0" customHeight="1">
      <c r="A1708" s="899"/>
      <c r="B1708" s="900"/>
      <c r="C1708" s="899"/>
      <c r="D1708" s="899"/>
      <c r="E1708" s="899"/>
      <c r="F1708" s="901"/>
      <c r="G1708" s="901"/>
      <c r="H1708" s="901"/>
      <c r="I1708" s="901"/>
      <c r="J1708" s="901"/>
      <c r="K1708" s="901"/>
      <c r="L1708" s="899"/>
      <c r="M1708" s="899"/>
      <c r="N1708" s="899"/>
      <c r="O1708" s="899"/>
      <c r="P1708" s="899"/>
      <c r="Q1708" s="899"/>
      <c r="R1708" s="899"/>
      <c r="S1708" s="899"/>
      <c r="T1708" s="899"/>
      <c r="U1708" s="899"/>
      <c r="V1708" s="899"/>
      <c r="W1708" s="899"/>
      <c r="X1708" s="899"/>
      <c r="Y1708" s="899"/>
    </row>
    <row r="1709" ht="18.0" customHeight="1">
      <c r="A1709" s="899"/>
      <c r="B1709" s="900"/>
      <c r="C1709" s="899"/>
      <c r="D1709" s="899"/>
      <c r="E1709" s="899"/>
      <c r="F1709" s="901"/>
      <c r="G1709" s="901"/>
      <c r="H1709" s="901"/>
      <c r="I1709" s="901"/>
      <c r="J1709" s="901"/>
      <c r="K1709" s="901"/>
      <c r="L1709" s="899"/>
      <c r="M1709" s="899"/>
      <c r="N1709" s="899"/>
      <c r="O1709" s="899"/>
      <c r="P1709" s="899"/>
      <c r="Q1709" s="899"/>
      <c r="R1709" s="899"/>
      <c r="S1709" s="899"/>
      <c r="T1709" s="899"/>
      <c r="U1709" s="899"/>
      <c r="V1709" s="899"/>
      <c r="W1709" s="899"/>
      <c r="X1709" s="899"/>
      <c r="Y1709" s="899"/>
    </row>
    <row r="1710" ht="18.0" customHeight="1">
      <c r="A1710" s="899"/>
      <c r="B1710" s="900"/>
      <c r="C1710" s="899"/>
      <c r="D1710" s="899"/>
      <c r="E1710" s="899"/>
      <c r="F1710" s="901"/>
      <c r="G1710" s="901"/>
      <c r="H1710" s="901"/>
      <c r="I1710" s="901"/>
      <c r="J1710" s="901"/>
      <c r="K1710" s="901"/>
      <c r="L1710" s="899"/>
      <c r="M1710" s="899"/>
      <c r="N1710" s="899"/>
      <c r="O1710" s="899"/>
      <c r="P1710" s="899"/>
      <c r="Q1710" s="899"/>
      <c r="R1710" s="899"/>
      <c r="S1710" s="899"/>
      <c r="T1710" s="899"/>
      <c r="U1710" s="899"/>
      <c r="V1710" s="899"/>
      <c r="W1710" s="899"/>
      <c r="X1710" s="899"/>
      <c r="Y1710" s="899"/>
    </row>
    <row r="1711" ht="18.0" customHeight="1">
      <c r="A1711" s="899"/>
      <c r="B1711" s="900"/>
      <c r="C1711" s="899"/>
      <c r="D1711" s="899"/>
      <c r="E1711" s="899"/>
      <c r="F1711" s="901"/>
      <c r="G1711" s="901"/>
      <c r="H1711" s="901"/>
      <c r="I1711" s="901"/>
      <c r="J1711" s="901"/>
      <c r="K1711" s="901"/>
      <c r="L1711" s="899"/>
      <c r="M1711" s="899"/>
      <c r="N1711" s="899"/>
      <c r="O1711" s="899"/>
      <c r="P1711" s="899"/>
      <c r="Q1711" s="899"/>
      <c r="R1711" s="899"/>
      <c r="S1711" s="899"/>
      <c r="T1711" s="899"/>
      <c r="U1711" s="899"/>
      <c r="V1711" s="899"/>
      <c r="W1711" s="899"/>
      <c r="X1711" s="899"/>
      <c r="Y1711" s="899"/>
    </row>
    <row r="1712" ht="18.0" customHeight="1">
      <c r="A1712" s="899"/>
      <c r="B1712" s="900"/>
      <c r="C1712" s="899"/>
      <c r="D1712" s="899"/>
      <c r="E1712" s="899"/>
      <c r="F1712" s="901"/>
      <c r="G1712" s="901"/>
      <c r="H1712" s="901"/>
      <c r="I1712" s="901"/>
      <c r="J1712" s="901"/>
      <c r="K1712" s="901"/>
      <c r="L1712" s="899"/>
      <c r="M1712" s="899"/>
      <c r="N1712" s="899"/>
      <c r="O1712" s="899"/>
      <c r="P1712" s="899"/>
      <c r="Q1712" s="899"/>
      <c r="R1712" s="899"/>
      <c r="S1712" s="899"/>
      <c r="T1712" s="899"/>
      <c r="U1712" s="899"/>
      <c r="V1712" s="899"/>
      <c r="W1712" s="899"/>
      <c r="X1712" s="899"/>
      <c r="Y1712" s="899"/>
    </row>
    <row r="1713" ht="18.0" customHeight="1">
      <c r="A1713" s="899"/>
      <c r="B1713" s="900"/>
      <c r="C1713" s="899"/>
      <c r="D1713" s="899"/>
      <c r="E1713" s="899"/>
      <c r="F1713" s="901"/>
      <c r="G1713" s="901"/>
      <c r="H1713" s="901"/>
      <c r="I1713" s="901"/>
      <c r="J1713" s="901"/>
      <c r="K1713" s="901"/>
      <c r="L1713" s="899"/>
      <c r="M1713" s="899"/>
      <c r="N1713" s="899"/>
      <c r="O1713" s="899"/>
      <c r="P1713" s="899"/>
      <c r="Q1713" s="899"/>
      <c r="R1713" s="899"/>
      <c r="S1713" s="899"/>
      <c r="T1713" s="899"/>
      <c r="U1713" s="899"/>
      <c r="V1713" s="899"/>
      <c r="W1713" s="899"/>
      <c r="X1713" s="899"/>
      <c r="Y1713" s="899"/>
    </row>
    <row r="1714" ht="18.0" customHeight="1">
      <c r="A1714" s="899"/>
      <c r="B1714" s="900"/>
      <c r="C1714" s="899"/>
      <c r="D1714" s="899"/>
      <c r="E1714" s="899"/>
      <c r="F1714" s="901"/>
      <c r="G1714" s="901"/>
      <c r="H1714" s="901"/>
      <c r="I1714" s="901"/>
      <c r="J1714" s="901"/>
      <c r="K1714" s="901"/>
      <c r="L1714" s="899"/>
      <c r="M1714" s="899"/>
      <c r="N1714" s="899"/>
      <c r="O1714" s="899"/>
      <c r="P1714" s="899"/>
      <c r="Q1714" s="899"/>
      <c r="R1714" s="899"/>
      <c r="S1714" s="899"/>
      <c r="T1714" s="899"/>
      <c r="U1714" s="899"/>
      <c r="V1714" s="899"/>
      <c r="W1714" s="899"/>
      <c r="X1714" s="899"/>
      <c r="Y1714" s="899"/>
    </row>
    <row r="1715" ht="18.0" customHeight="1">
      <c r="A1715" s="899"/>
      <c r="B1715" s="900"/>
      <c r="C1715" s="899"/>
      <c r="D1715" s="899"/>
      <c r="E1715" s="899"/>
      <c r="F1715" s="901"/>
      <c r="G1715" s="901"/>
      <c r="H1715" s="901"/>
      <c r="I1715" s="901"/>
      <c r="J1715" s="901"/>
      <c r="K1715" s="901"/>
      <c r="L1715" s="899"/>
      <c r="M1715" s="899"/>
      <c r="N1715" s="899"/>
      <c r="O1715" s="899"/>
      <c r="P1715" s="899"/>
      <c r="Q1715" s="899"/>
      <c r="R1715" s="899"/>
      <c r="S1715" s="899"/>
      <c r="T1715" s="899"/>
      <c r="U1715" s="899"/>
      <c r="V1715" s="899"/>
      <c r="W1715" s="899"/>
      <c r="X1715" s="899"/>
      <c r="Y1715" s="899"/>
    </row>
    <row r="1716" ht="18.0" customHeight="1">
      <c r="A1716" s="899"/>
      <c r="B1716" s="900"/>
      <c r="C1716" s="899"/>
      <c r="D1716" s="899"/>
      <c r="E1716" s="899"/>
      <c r="F1716" s="901"/>
      <c r="G1716" s="901"/>
      <c r="H1716" s="901"/>
      <c r="I1716" s="901"/>
      <c r="J1716" s="901"/>
      <c r="K1716" s="901"/>
      <c r="L1716" s="899"/>
      <c r="M1716" s="899"/>
      <c r="N1716" s="899"/>
      <c r="O1716" s="899"/>
      <c r="P1716" s="899"/>
      <c r="Q1716" s="899"/>
      <c r="R1716" s="899"/>
      <c r="S1716" s="899"/>
      <c r="T1716" s="899"/>
      <c r="U1716" s="899"/>
      <c r="V1716" s="899"/>
      <c r="W1716" s="899"/>
      <c r="X1716" s="899"/>
      <c r="Y1716" s="899"/>
    </row>
    <row r="1717" ht="18.0" customHeight="1">
      <c r="A1717" s="899"/>
      <c r="B1717" s="900"/>
      <c r="C1717" s="899"/>
      <c r="D1717" s="899"/>
      <c r="E1717" s="899"/>
      <c r="F1717" s="901"/>
      <c r="G1717" s="901"/>
      <c r="H1717" s="901"/>
      <c r="I1717" s="901"/>
      <c r="J1717" s="901"/>
      <c r="K1717" s="901"/>
      <c r="L1717" s="899"/>
      <c r="M1717" s="899"/>
      <c r="N1717" s="899"/>
      <c r="O1717" s="899"/>
      <c r="P1717" s="899"/>
      <c r="Q1717" s="899"/>
      <c r="R1717" s="899"/>
      <c r="S1717" s="899"/>
      <c r="T1717" s="899"/>
      <c r="U1717" s="899"/>
      <c r="V1717" s="899"/>
      <c r="W1717" s="899"/>
      <c r="X1717" s="899"/>
      <c r="Y1717" s="899"/>
    </row>
    <row r="1718" ht="18.0" customHeight="1">
      <c r="A1718" s="899"/>
      <c r="B1718" s="900"/>
      <c r="C1718" s="899"/>
      <c r="D1718" s="899"/>
      <c r="E1718" s="899"/>
      <c r="F1718" s="901"/>
      <c r="G1718" s="901"/>
      <c r="H1718" s="901"/>
      <c r="I1718" s="901"/>
      <c r="J1718" s="901"/>
      <c r="K1718" s="901"/>
      <c r="L1718" s="899"/>
      <c r="M1718" s="899"/>
      <c r="N1718" s="899"/>
      <c r="O1718" s="899"/>
      <c r="P1718" s="899"/>
      <c r="Q1718" s="899"/>
      <c r="R1718" s="899"/>
      <c r="S1718" s="899"/>
      <c r="T1718" s="899"/>
      <c r="U1718" s="899"/>
      <c r="V1718" s="899"/>
      <c r="W1718" s="899"/>
      <c r="X1718" s="899"/>
      <c r="Y1718" s="899"/>
    </row>
    <row r="1719" ht="18.0" customHeight="1">
      <c r="A1719" s="899"/>
      <c r="B1719" s="900"/>
      <c r="C1719" s="899"/>
      <c r="D1719" s="899"/>
      <c r="E1719" s="899"/>
      <c r="F1719" s="901"/>
      <c r="G1719" s="901"/>
      <c r="H1719" s="901"/>
      <c r="I1719" s="901"/>
      <c r="J1719" s="901"/>
      <c r="K1719" s="901"/>
      <c r="L1719" s="899"/>
      <c r="M1719" s="899"/>
      <c r="N1719" s="899"/>
      <c r="O1719" s="899"/>
      <c r="P1719" s="899"/>
      <c r="Q1719" s="899"/>
      <c r="R1719" s="899"/>
      <c r="S1719" s="899"/>
      <c r="T1719" s="899"/>
      <c r="U1719" s="899"/>
      <c r="V1719" s="899"/>
      <c r="W1719" s="899"/>
      <c r="X1719" s="899"/>
      <c r="Y1719" s="899"/>
    </row>
    <row r="1720" ht="18.0" customHeight="1">
      <c r="A1720" s="899"/>
      <c r="B1720" s="900"/>
      <c r="C1720" s="899"/>
      <c r="D1720" s="899"/>
      <c r="E1720" s="899"/>
      <c r="F1720" s="901"/>
      <c r="G1720" s="901"/>
      <c r="H1720" s="901"/>
      <c r="I1720" s="901"/>
      <c r="J1720" s="901"/>
      <c r="K1720" s="901"/>
      <c r="L1720" s="899"/>
      <c r="M1720" s="899"/>
      <c r="N1720" s="899"/>
      <c r="O1720" s="899"/>
      <c r="P1720" s="899"/>
      <c r="Q1720" s="899"/>
      <c r="R1720" s="899"/>
      <c r="S1720" s="899"/>
      <c r="T1720" s="899"/>
      <c r="U1720" s="899"/>
      <c r="V1720" s="899"/>
      <c r="W1720" s="899"/>
      <c r="X1720" s="899"/>
      <c r="Y1720" s="899"/>
    </row>
    <row r="1721" ht="18.0" customHeight="1">
      <c r="A1721" s="899"/>
      <c r="B1721" s="900"/>
      <c r="C1721" s="899"/>
      <c r="D1721" s="899"/>
      <c r="E1721" s="899"/>
      <c r="F1721" s="901"/>
      <c r="G1721" s="901"/>
      <c r="H1721" s="901"/>
      <c r="I1721" s="901"/>
      <c r="J1721" s="901"/>
      <c r="K1721" s="901"/>
      <c r="L1721" s="899"/>
      <c r="M1721" s="899"/>
      <c r="N1721" s="899"/>
      <c r="O1721" s="899"/>
      <c r="P1721" s="899"/>
      <c r="Q1721" s="899"/>
      <c r="R1721" s="899"/>
      <c r="S1721" s="899"/>
      <c r="T1721" s="899"/>
      <c r="U1721" s="899"/>
      <c r="V1721" s="899"/>
      <c r="W1721" s="899"/>
      <c r="X1721" s="899"/>
      <c r="Y1721" s="899"/>
    </row>
    <row r="1722" ht="18.0" customHeight="1">
      <c r="A1722" s="899"/>
      <c r="B1722" s="900"/>
      <c r="C1722" s="899"/>
      <c r="D1722" s="899"/>
      <c r="E1722" s="899"/>
      <c r="F1722" s="901"/>
      <c r="G1722" s="901"/>
      <c r="H1722" s="901"/>
      <c r="I1722" s="901"/>
      <c r="J1722" s="901"/>
      <c r="K1722" s="901"/>
      <c r="L1722" s="899"/>
      <c r="M1722" s="899"/>
      <c r="N1722" s="899"/>
      <c r="O1722" s="899"/>
      <c r="P1722" s="899"/>
      <c r="Q1722" s="899"/>
      <c r="R1722" s="899"/>
      <c r="S1722" s="899"/>
      <c r="T1722" s="899"/>
      <c r="U1722" s="899"/>
      <c r="V1722" s="899"/>
      <c r="W1722" s="899"/>
      <c r="X1722" s="899"/>
      <c r="Y1722" s="899"/>
    </row>
    <row r="1723" ht="18.0" customHeight="1">
      <c r="A1723" s="899"/>
      <c r="B1723" s="900"/>
      <c r="C1723" s="899"/>
      <c r="D1723" s="899"/>
      <c r="E1723" s="899"/>
      <c r="F1723" s="901"/>
      <c r="G1723" s="901"/>
      <c r="H1723" s="901"/>
      <c r="I1723" s="901"/>
      <c r="J1723" s="901"/>
      <c r="K1723" s="901"/>
      <c r="L1723" s="899"/>
      <c r="M1723" s="899"/>
      <c r="N1723" s="899"/>
      <c r="O1723" s="899"/>
      <c r="P1723" s="899"/>
      <c r="Q1723" s="899"/>
      <c r="R1723" s="899"/>
      <c r="S1723" s="899"/>
      <c r="T1723" s="899"/>
      <c r="U1723" s="899"/>
      <c r="V1723" s="899"/>
      <c r="W1723" s="899"/>
      <c r="X1723" s="899"/>
      <c r="Y1723" s="899"/>
    </row>
    <row r="1724" ht="18.0" customHeight="1">
      <c r="A1724" s="899"/>
      <c r="B1724" s="900"/>
      <c r="C1724" s="899"/>
      <c r="D1724" s="899"/>
      <c r="E1724" s="899"/>
      <c r="F1724" s="901"/>
      <c r="G1724" s="901"/>
      <c r="H1724" s="901"/>
      <c r="I1724" s="901"/>
      <c r="J1724" s="901"/>
      <c r="K1724" s="901"/>
      <c r="L1724" s="899"/>
      <c r="M1724" s="899"/>
      <c r="N1724" s="899"/>
      <c r="O1724" s="899"/>
      <c r="P1724" s="899"/>
      <c r="Q1724" s="899"/>
      <c r="R1724" s="899"/>
      <c r="S1724" s="899"/>
      <c r="T1724" s="899"/>
      <c r="U1724" s="899"/>
      <c r="V1724" s="899"/>
      <c r="W1724" s="899"/>
      <c r="X1724" s="899"/>
      <c r="Y1724" s="899"/>
    </row>
    <row r="1725" ht="18.0" customHeight="1">
      <c r="A1725" s="899"/>
      <c r="B1725" s="900"/>
      <c r="C1725" s="899"/>
      <c r="D1725" s="899"/>
      <c r="E1725" s="899"/>
      <c r="F1725" s="901"/>
      <c r="G1725" s="901"/>
      <c r="H1725" s="901"/>
      <c r="I1725" s="901"/>
      <c r="J1725" s="901"/>
      <c r="K1725" s="901"/>
      <c r="L1725" s="899"/>
      <c r="M1725" s="899"/>
      <c r="N1725" s="899"/>
      <c r="O1725" s="899"/>
      <c r="P1725" s="899"/>
      <c r="Q1725" s="899"/>
      <c r="R1725" s="899"/>
      <c r="S1725" s="899"/>
      <c r="T1725" s="899"/>
      <c r="U1725" s="899"/>
      <c r="V1725" s="899"/>
      <c r="W1725" s="899"/>
      <c r="X1725" s="899"/>
      <c r="Y1725" s="899"/>
    </row>
    <row r="1726" ht="18.0" customHeight="1">
      <c r="A1726" s="899"/>
      <c r="B1726" s="900"/>
      <c r="C1726" s="899"/>
      <c r="D1726" s="899"/>
      <c r="E1726" s="899"/>
      <c r="F1726" s="901"/>
      <c r="G1726" s="901"/>
      <c r="H1726" s="901"/>
      <c r="I1726" s="901"/>
      <c r="J1726" s="901"/>
      <c r="K1726" s="901"/>
      <c r="L1726" s="899"/>
      <c r="M1726" s="899"/>
      <c r="N1726" s="899"/>
      <c r="O1726" s="899"/>
      <c r="P1726" s="899"/>
      <c r="Q1726" s="899"/>
      <c r="R1726" s="899"/>
      <c r="S1726" s="899"/>
      <c r="T1726" s="899"/>
      <c r="U1726" s="899"/>
      <c r="V1726" s="899"/>
      <c r="W1726" s="899"/>
      <c r="X1726" s="899"/>
      <c r="Y1726" s="899"/>
    </row>
    <row r="1727" ht="18.0" customHeight="1">
      <c r="A1727" s="899"/>
      <c r="B1727" s="900"/>
      <c r="C1727" s="899"/>
      <c r="D1727" s="899"/>
      <c r="E1727" s="899"/>
      <c r="F1727" s="901"/>
      <c r="G1727" s="901"/>
      <c r="H1727" s="901"/>
      <c r="I1727" s="901"/>
      <c r="J1727" s="901"/>
      <c r="K1727" s="901"/>
      <c r="L1727" s="899"/>
      <c r="M1727" s="899"/>
      <c r="N1727" s="899"/>
      <c r="O1727" s="899"/>
      <c r="P1727" s="899"/>
      <c r="Q1727" s="899"/>
      <c r="R1727" s="899"/>
      <c r="S1727" s="899"/>
      <c r="T1727" s="899"/>
      <c r="U1727" s="899"/>
      <c r="V1727" s="899"/>
      <c r="W1727" s="899"/>
      <c r="X1727" s="899"/>
      <c r="Y1727" s="899"/>
    </row>
    <row r="1728" ht="18.0" customHeight="1">
      <c r="A1728" s="899"/>
      <c r="B1728" s="900"/>
      <c r="C1728" s="899"/>
      <c r="D1728" s="899"/>
      <c r="E1728" s="899"/>
      <c r="F1728" s="901"/>
      <c r="G1728" s="901"/>
      <c r="H1728" s="901"/>
      <c r="I1728" s="901"/>
      <c r="J1728" s="901"/>
      <c r="K1728" s="901"/>
      <c r="L1728" s="899"/>
      <c r="M1728" s="899"/>
      <c r="N1728" s="899"/>
      <c r="O1728" s="899"/>
      <c r="P1728" s="899"/>
      <c r="Q1728" s="899"/>
      <c r="R1728" s="899"/>
      <c r="S1728" s="899"/>
      <c r="T1728" s="899"/>
      <c r="U1728" s="899"/>
      <c r="V1728" s="899"/>
      <c r="W1728" s="899"/>
      <c r="X1728" s="899"/>
      <c r="Y1728" s="899"/>
    </row>
    <row r="1729" ht="18.0" customHeight="1">
      <c r="A1729" s="899"/>
      <c r="B1729" s="900"/>
      <c r="C1729" s="899"/>
      <c r="D1729" s="899"/>
      <c r="E1729" s="899"/>
      <c r="F1729" s="901"/>
      <c r="G1729" s="901"/>
      <c r="H1729" s="901"/>
      <c r="I1729" s="901"/>
      <c r="J1729" s="901"/>
      <c r="K1729" s="901"/>
      <c r="L1729" s="899"/>
      <c r="M1729" s="899"/>
      <c r="N1729" s="899"/>
      <c r="O1729" s="899"/>
      <c r="P1729" s="899"/>
      <c r="Q1729" s="899"/>
      <c r="R1729" s="899"/>
      <c r="S1729" s="899"/>
      <c r="T1729" s="899"/>
      <c r="U1729" s="899"/>
      <c r="V1729" s="899"/>
      <c r="W1729" s="899"/>
      <c r="X1729" s="899"/>
      <c r="Y1729" s="899"/>
    </row>
    <row r="1730" ht="18.0" customHeight="1">
      <c r="A1730" s="899"/>
      <c r="B1730" s="900"/>
      <c r="C1730" s="899"/>
      <c r="D1730" s="899"/>
      <c r="E1730" s="899"/>
      <c r="F1730" s="901"/>
      <c r="G1730" s="901"/>
      <c r="H1730" s="901"/>
      <c r="I1730" s="901"/>
      <c r="J1730" s="901"/>
      <c r="K1730" s="901"/>
      <c r="L1730" s="899"/>
      <c r="M1730" s="899"/>
      <c r="N1730" s="899"/>
      <c r="O1730" s="899"/>
      <c r="P1730" s="899"/>
      <c r="Q1730" s="899"/>
      <c r="R1730" s="899"/>
      <c r="S1730" s="899"/>
      <c r="T1730" s="899"/>
      <c r="U1730" s="899"/>
      <c r="V1730" s="899"/>
      <c r="W1730" s="899"/>
      <c r="X1730" s="899"/>
      <c r="Y1730" s="899"/>
    </row>
    <row r="1731" ht="18.0" customHeight="1">
      <c r="A1731" s="899"/>
      <c r="B1731" s="900"/>
      <c r="C1731" s="899"/>
      <c r="D1731" s="899"/>
      <c r="E1731" s="899"/>
      <c r="F1731" s="901"/>
      <c r="G1731" s="901"/>
      <c r="H1731" s="901"/>
      <c r="I1731" s="901"/>
      <c r="J1731" s="901"/>
      <c r="K1731" s="901"/>
      <c r="L1731" s="899"/>
      <c r="M1731" s="899"/>
      <c r="N1731" s="899"/>
      <c r="O1731" s="899"/>
      <c r="P1731" s="899"/>
      <c r="Q1731" s="899"/>
      <c r="R1731" s="899"/>
      <c r="S1731" s="899"/>
      <c r="T1731" s="899"/>
      <c r="U1731" s="899"/>
      <c r="V1731" s="899"/>
      <c r="W1731" s="899"/>
      <c r="X1731" s="899"/>
      <c r="Y1731" s="899"/>
    </row>
    <row r="1732" ht="18.0" customHeight="1">
      <c r="A1732" s="899"/>
      <c r="B1732" s="900"/>
      <c r="C1732" s="899"/>
      <c r="D1732" s="899"/>
      <c r="E1732" s="899"/>
      <c r="F1732" s="901"/>
      <c r="G1732" s="901"/>
      <c r="H1732" s="901"/>
      <c r="I1732" s="901"/>
      <c r="J1732" s="901"/>
      <c r="K1732" s="901"/>
      <c r="L1732" s="899"/>
      <c r="M1732" s="899"/>
      <c r="N1732" s="899"/>
      <c r="O1732" s="899"/>
      <c r="P1732" s="899"/>
      <c r="Q1732" s="899"/>
      <c r="R1732" s="899"/>
      <c r="S1732" s="899"/>
      <c r="T1732" s="899"/>
      <c r="U1732" s="899"/>
      <c r="V1732" s="899"/>
      <c r="W1732" s="899"/>
      <c r="X1732" s="899"/>
      <c r="Y1732" s="899"/>
    </row>
    <row r="1733" ht="18.0" customHeight="1">
      <c r="A1733" s="899"/>
      <c r="B1733" s="900"/>
      <c r="C1733" s="899"/>
      <c r="D1733" s="899"/>
      <c r="E1733" s="899"/>
      <c r="F1733" s="901"/>
      <c r="G1733" s="901"/>
      <c r="H1733" s="901"/>
      <c r="I1733" s="901"/>
      <c r="J1733" s="901"/>
      <c r="K1733" s="901"/>
      <c r="L1733" s="899"/>
      <c r="M1733" s="899"/>
      <c r="N1733" s="899"/>
      <c r="O1733" s="899"/>
      <c r="P1733" s="899"/>
      <c r="Q1733" s="899"/>
      <c r="R1733" s="899"/>
      <c r="S1733" s="899"/>
      <c r="T1733" s="899"/>
      <c r="U1733" s="899"/>
      <c r="V1733" s="899"/>
      <c r="W1733" s="899"/>
      <c r="X1733" s="899"/>
      <c r="Y1733" s="899"/>
    </row>
    <row r="1734" ht="18.0" customHeight="1">
      <c r="A1734" s="899"/>
      <c r="B1734" s="900"/>
      <c r="C1734" s="899"/>
      <c r="D1734" s="899"/>
      <c r="E1734" s="899"/>
      <c r="F1734" s="901"/>
      <c r="G1734" s="901"/>
      <c r="H1734" s="901"/>
      <c r="I1734" s="901"/>
      <c r="J1734" s="901"/>
      <c r="K1734" s="901"/>
      <c r="L1734" s="899"/>
      <c r="M1734" s="899"/>
      <c r="N1734" s="899"/>
      <c r="O1734" s="899"/>
      <c r="P1734" s="899"/>
      <c r="Q1734" s="899"/>
      <c r="R1734" s="899"/>
      <c r="S1734" s="899"/>
      <c r="T1734" s="899"/>
      <c r="U1734" s="899"/>
      <c r="V1734" s="899"/>
      <c r="W1734" s="899"/>
      <c r="X1734" s="899"/>
      <c r="Y1734" s="899"/>
    </row>
    <row r="1735" ht="18.0" customHeight="1">
      <c r="A1735" s="899"/>
      <c r="B1735" s="900"/>
      <c r="C1735" s="899"/>
      <c r="D1735" s="899"/>
      <c r="E1735" s="899"/>
      <c r="F1735" s="901"/>
      <c r="G1735" s="901"/>
      <c r="H1735" s="901"/>
      <c r="I1735" s="901"/>
      <c r="J1735" s="901"/>
      <c r="K1735" s="901"/>
      <c r="L1735" s="899"/>
      <c r="M1735" s="899"/>
      <c r="N1735" s="899"/>
      <c r="O1735" s="899"/>
      <c r="P1735" s="899"/>
      <c r="Q1735" s="899"/>
      <c r="R1735" s="899"/>
      <c r="S1735" s="899"/>
      <c r="T1735" s="899"/>
      <c r="U1735" s="899"/>
      <c r="V1735" s="899"/>
      <c r="W1735" s="899"/>
      <c r="X1735" s="899"/>
      <c r="Y1735" s="899"/>
    </row>
    <row r="1736" ht="18.0" customHeight="1">
      <c r="A1736" s="899"/>
      <c r="B1736" s="900"/>
      <c r="C1736" s="899"/>
      <c r="D1736" s="899"/>
      <c r="E1736" s="899"/>
      <c r="F1736" s="901"/>
      <c r="G1736" s="901"/>
      <c r="H1736" s="901"/>
      <c r="I1736" s="901"/>
      <c r="J1736" s="901"/>
      <c r="K1736" s="901"/>
      <c r="L1736" s="899"/>
      <c r="M1736" s="899"/>
      <c r="N1736" s="899"/>
      <c r="O1736" s="899"/>
      <c r="P1736" s="899"/>
      <c r="Q1736" s="899"/>
      <c r="R1736" s="899"/>
      <c r="S1736" s="899"/>
      <c r="T1736" s="899"/>
      <c r="U1736" s="899"/>
      <c r="V1736" s="899"/>
      <c r="W1736" s="899"/>
      <c r="X1736" s="899"/>
      <c r="Y1736" s="899"/>
    </row>
    <row r="1737" ht="18.0" customHeight="1">
      <c r="A1737" s="899"/>
      <c r="B1737" s="900"/>
      <c r="C1737" s="899"/>
      <c r="D1737" s="899"/>
      <c r="E1737" s="899"/>
      <c r="F1737" s="901"/>
      <c r="G1737" s="901"/>
      <c r="H1737" s="901"/>
      <c r="I1737" s="901"/>
      <c r="J1737" s="901"/>
      <c r="K1737" s="901"/>
      <c r="L1737" s="899"/>
      <c r="M1737" s="899"/>
      <c r="N1737" s="899"/>
      <c r="O1737" s="899"/>
      <c r="P1737" s="899"/>
      <c r="Q1737" s="899"/>
      <c r="R1737" s="899"/>
      <c r="S1737" s="899"/>
      <c r="T1737" s="899"/>
      <c r="U1737" s="899"/>
      <c r="V1737" s="899"/>
      <c r="W1737" s="899"/>
      <c r="X1737" s="899"/>
      <c r="Y1737" s="899"/>
    </row>
    <row r="1738" ht="18.0" customHeight="1">
      <c r="A1738" s="899"/>
      <c r="B1738" s="900"/>
      <c r="C1738" s="899"/>
      <c r="D1738" s="899"/>
      <c r="E1738" s="899"/>
      <c r="F1738" s="901"/>
      <c r="G1738" s="901"/>
      <c r="H1738" s="901"/>
      <c r="I1738" s="901"/>
      <c r="J1738" s="901"/>
      <c r="K1738" s="901"/>
      <c r="L1738" s="899"/>
      <c r="M1738" s="899"/>
      <c r="N1738" s="899"/>
      <c r="O1738" s="899"/>
      <c r="P1738" s="899"/>
      <c r="Q1738" s="899"/>
      <c r="R1738" s="899"/>
      <c r="S1738" s="899"/>
      <c r="T1738" s="899"/>
      <c r="U1738" s="899"/>
      <c r="V1738" s="899"/>
      <c r="W1738" s="899"/>
      <c r="X1738" s="899"/>
      <c r="Y1738" s="899"/>
    </row>
    <row r="1739" ht="18.0" customHeight="1">
      <c r="A1739" s="899"/>
      <c r="B1739" s="900"/>
      <c r="C1739" s="899"/>
      <c r="D1739" s="899"/>
      <c r="E1739" s="899"/>
      <c r="F1739" s="901"/>
      <c r="G1739" s="901"/>
      <c r="H1739" s="901"/>
      <c r="I1739" s="901"/>
      <c r="J1739" s="901"/>
      <c r="K1739" s="901"/>
      <c r="L1739" s="899"/>
      <c r="M1739" s="899"/>
      <c r="N1739" s="899"/>
      <c r="O1739" s="899"/>
      <c r="P1739" s="899"/>
      <c r="Q1739" s="899"/>
      <c r="R1739" s="899"/>
      <c r="S1739" s="899"/>
      <c r="T1739" s="899"/>
      <c r="U1739" s="899"/>
      <c r="V1739" s="899"/>
      <c r="W1739" s="899"/>
      <c r="X1739" s="899"/>
      <c r="Y1739" s="899"/>
    </row>
    <row r="1740" ht="18.0" customHeight="1">
      <c r="A1740" s="899"/>
      <c r="B1740" s="900"/>
      <c r="C1740" s="899"/>
      <c r="D1740" s="899"/>
      <c r="E1740" s="899"/>
      <c r="F1740" s="901"/>
      <c r="G1740" s="901"/>
      <c r="H1740" s="901"/>
      <c r="I1740" s="901"/>
      <c r="J1740" s="901"/>
      <c r="K1740" s="901"/>
      <c r="L1740" s="899"/>
      <c r="M1740" s="899"/>
      <c r="N1740" s="899"/>
      <c r="O1740" s="899"/>
      <c r="P1740" s="899"/>
      <c r="Q1740" s="899"/>
      <c r="R1740" s="899"/>
      <c r="S1740" s="899"/>
      <c r="T1740" s="899"/>
      <c r="U1740" s="899"/>
      <c r="V1740" s="899"/>
      <c r="W1740" s="899"/>
      <c r="X1740" s="899"/>
      <c r="Y1740" s="899"/>
    </row>
    <row r="1741" ht="18.0" customHeight="1">
      <c r="A1741" s="899"/>
      <c r="B1741" s="900"/>
      <c r="C1741" s="899"/>
      <c r="D1741" s="899"/>
      <c r="E1741" s="899"/>
      <c r="F1741" s="901"/>
      <c r="G1741" s="901"/>
      <c r="H1741" s="901"/>
      <c r="I1741" s="901"/>
      <c r="J1741" s="901"/>
      <c r="K1741" s="901"/>
      <c r="L1741" s="899"/>
      <c r="M1741" s="899"/>
      <c r="N1741" s="899"/>
      <c r="O1741" s="899"/>
      <c r="P1741" s="899"/>
      <c r="Q1741" s="899"/>
      <c r="R1741" s="899"/>
      <c r="S1741" s="899"/>
      <c r="T1741" s="899"/>
      <c r="U1741" s="899"/>
      <c r="V1741" s="899"/>
      <c r="W1741" s="899"/>
      <c r="X1741" s="899"/>
      <c r="Y1741" s="899"/>
    </row>
    <row r="1742" ht="18.0" customHeight="1">
      <c r="A1742" s="899"/>
      <c r="B1742" s="900"/>
      <c r="C1742" s="899"/>
      <c r="D1742" s="899"/>
      <c r="E1742" s="899"/>
      <c r="F1742" s="901"/>
      <c r="G1742" s="901"/>
      <c r="H1742" s="901"/>
      <c r="I1742" s="901"/>
      <c r="J1742" s="901"/>
      <c r="K1742" s="901"/>
      <c r="L1742" s="899"/>
      <c r="M1742" s="899"/>
      <c r="N1742" s="899"/>
      <c r="O1742" s="899"/>
      <c r="P1742" s="899"/>
      <c r="Q1742" s="899"/>
      <c r="R1742" s="899"/>
      <c r="S1742" s="899"/>
      <c r="T1742" s="899"/>
      <c r="U1742" s="899"/>
      <c r="V1742" s="899"/>
      <c r="W1742" s="899"/>
      <c r="X1742" s="899"/>
      <c r="Y1742" s="899"/>
    </row>
    <row r="1743" ht="18.0" customHeight="1">
      <c r="A1743" s="899"/>
      <c r="B1743" s="900"/>
      <c r="C1743" s="899"/>
      <c r="D1743" s="899"/>
      <c r="E1743" s="899"/>
      <c r="F1743" s="901"/>
      <c r="G1743" s="901"/>
      <c r="H1743" s="901"/>
      <c r="I1743" s="901"/>
      <c r="J1743" s="901"/>
      <c r="K1743" s="901"/>
      <c r="L1743" s="899"/>
      <c r="M1743" s="899"/>
      <c r="N1743" s="899"/>
      <c r="O1743" s="899"/>
      <c r="P1743" s="899"/>
      <c r="Q1743" s="899"/>
      <c r="R1743" s="899"/>
      <c r="S1743" s="899"/>
      <c r="T1743" s="899"/>
      <c r="U1743" s="899"/>
      <c r="V1743" s="899"/>
      <c r="W1743" s="899"/>
      <c r="X1743" s="899"/>
      <c r="Y1743" s="899"/>
    </row>
    <row r="1744" ht="18.0" customHeight="1">
      <c r="A1744" s="899"/>
      <c r="B1744" s="900"/>
      <c r="C1744" s="899"/>
      <c r="D1744" s="899"/>
      <c r="E1744" s="899"/>
      <c r="F1744" s="901"/>
      <c r="G1744" s="901"/>
      <c r="H1744" s="901"/>
      <c r="I1744" s="901"/>
      <c r="J1744" s="901"/>
      <c r="K1744" s="901"/>
      <c r="L1744" s="899"/>
      <c r="M1744" s="899"/>
      <c r="N1744" s="899"/>
      <c r="O1744" s="899"/>
      <c r="P1744" s="899"/>
      <c r="Q1744" s="899"/>
      <c r="R1744" s="899"/>
      <c r="S1744" s="899"/>
      <c r="T1744" s="899"/>
      <c r="U1744" s="899"/>
      <c r="V1744" s="899"/>
      <c r="W1744" s="899"/>
      <c r="X1744" s="899"/>
      <c r="Y1744" s="899"/>
    </row>
    <row r="1745" ht="18.0" customHeight="1">
      <c r="A1745" s="899"/>
      <c r="B1745" s="900"/>
      <c r="C1745" s="899"/>
      <c r="D1745" s="899"/>
      <c r="E1745" s="899"/>
      <c r="F1745" s="901"/>
      <c r="G1745" s="901"/>
      <c r="H1745" s="901"/>
      <c r="I1745" s="901"/>
      <c r="J1745" s="901"/>
      <c r="K1745" s="901"/>
      <c r="L1745" s="899"/>
      <c r="M1745" s="899"/>
      <c r="N1745" s="899"/>
      <c r="O1745" s="899"/>
      <c r="P1745" s="899"/>
      <c r="Q1745" s="899"/>
      <c r="R1745" s="899"/>
      <c r="S1745" s="899"/>
      <c r="T1745" s="899"/>
      <c r="U1745" s="899"/>
      <c r="V1745" s="899"/>
      <c r="W1745" s="899"/>
      <c r="X1745" s="899"/>
      <c r="Y1745" s="899"/>
    </row>
    <row r="1746" ht="18.0" customHeight="1">
      <c r="A1746" s="899"/>
      <c r="B1746" s="900"/>
      <c r="C1746" s="899"/>
      <c r="D1746" s="899"/>
      <c r="E1746" s="899"/>
      <c r="F1746" s="901"/>
      <c r="G1746" s="901"/>
      <c r="H1746" s="901"/>
      <c r="I1746" s="901"/>
      <c r="J1746" s="901"/>
      <c r="K1746" s="901"/>
      <c r="L1746" s="899"/>
      <c r="M1746" s="899"/>
      <c r="N1746" s="899"/>
      <c r="O1746" s="899"/>
      <c r="P1746" s="899"/>
      <c r="Q1746" s="899"/>
      <c r="R1746" s="899"/>
      <c r="S1746" s="899"/>
      <c r="T1746" s="899"/>
      <c r="U1746" s="899"/>
      <c r="V1746" s="899"/>
      <c r="W1746" s="899"/>
      <c r="X1746" s="899"/>
      <c r="Y1746" s="899"/>
    </row>
    <row r="1747" ht="18.0" customHeight="1">
      <c r="A1747" s="899"/>
      <c r="B1747" s="900"/>
      <c r="C1747" s="899"/>
      <c r="D1747" s="899"/>
      <c r="E1747" s="899"/>
      <c r="F1747" s="901"/>
      <c r="G1747" s="901"/>
      <c r="H1747" s="901"/>
      <c r="I1747" s="901"/>
      <c r="J1747" s="901"/>
      <c r="K1747" s="901"/>
      <c r="L1747" s="899"/>
      <c r="M1747" s="899"/>
      <c r="N1747" s="899"/>
      <c r="O1747" s="899"/>
      <c r="P1747" s="899"/>
      <c r="Q1747" s="899"/>
      <c r="R1747" s="899"/>
      <c r="S1747" s="899"/>
      <c r="T1747" s="899"/>
      <c r="U1747" s="899"/>
      <c r="V1747" s="899"/>
      <c r="W1747" s="899"/>
      <c r="X1747" s="899"/>
      <c r="Y1747" s="899"/>
    </row>
    <row r="1748" ht="18.0" customHeight="1">
      <c r="A1748" s="899"/>
      <c r="B1748" s="900"/>
      <c r="C1748" s="899"/>
      <c r="D1748" s="899"/>
      <c r="E1748" s="899"/>
      <c r="F1748" s="901"/>
      <c r="G1748" s="901"/>
      <c r="H1748" s="901"/>
      <c r="I1748" s="901"/>
      <c r="J1748" s="901"/>
      <c r="K1748" s="901"/>
      <c r="L1748" s="899"/>
      <c r="M1748" s="899"/>
      <c r="N1748" s="899"/>
      <c r="O1748" s="899"/>
      <c r="P1748" s="899"/>
      <c r="Q1748" s="899"/>
      <c r="R1748" s="899"/>
      <c r="S1748" s="899"/>
      <c r="T1748" s="899"/>
      <c r="U1748" s="899"/>
      <c r="V1748" s="899"/>
      <c r="W1748" s="899"/>
      <c r="X1748" s="899"/>
      <c r="Y1748" s="899"/>
    </row>
    <row r="1749" ht="18.0" customHeight="1">
      <c r="A1749" s="899"/>
      <c r="B1749" s="900"/>
      <c r="C1749" s="899"/>
      <c r="D1749" s="899"/>
      <c r="E1749" s="899"/>
      <c r="F1749" s="901"/>
      <c r="G1749" s="901"/>
      <c r="H1749" s="901"/>
      <c r="I1749" s="901"/>
      <c r="J1749" s="901"/>
      <c r="K1749" s="901"/>
      <c r="L1749" s="899"/>
      <c r="M1749" s="899"/>
      <c r="N1749" s="899"/>
      <c r="O1749" s="899"/>
      <c r="P1749" s="899"/>
      <c r="Q1749" s="899"/>
      <c r="R1749" s="899"/>
      <c r="S1749" s="899"/>
      <c r="T1749" s="899"/>
      <c r="U1749" s="899"/>
      <c r="V1749" s="899"/>
      <c r="W1749" s="899"/>
      <c r="X1749" s="899"/>
      <c r="Y1749" s="899"/>
    </row>
    <row r="1750" ht="18.0" customHeight="1">
      <c r="A1750" s="899"/>
      <c r="B1750" s="900"/>
      <c r="C1750" s="899"/>
      <c r="D1750" s="899"/>
      <c r="E1750" s="899"/>
      <c r="F1750" s="901"/>
      <c r="G1750" s="901"/>
      <c r="H1750" s="901"/>
      <c r="I1750" s="901"/>
      <c r="J1750" s="901"/>
      <c r="K1750" s="901"/>
      <c r="L1750" s="899"/>
      <c r="M1750" s="899"/>
      <c r="N1750" s="899"/>
      <c r="O1750" s="899"/>
      <c r="P1750" s="899"/>
      <c r="Q1750" s="899"/>
      <c r="R1750" s="899"/>
      <c r="S1750" s="899"/>
      <c r="T1750" s="899"/>
      <c r="U1750" s="899"/>
      <c r="V1750" s="899"/>
      <c r="W1750" s="899"/>
      <c r="X1750" s="899"/>
      <c r="Y1750" s="899"/>
    </row>
    <row r="1751" ht="18.0" customHeight="1">
      <c r="A1751" s="899"/>
      <c r="B1751" s="900"/>
      <c r="C1751" s="899"/>
      <c r="D1751" s="899"/>
      <c r="E1751" s="899"/>
      <c r="F1751" s="901"/>
      <c r="G1751" s="901"/>
      <c r="H1751" s="901"/>
      <c r="I1751" s="901"/>
      <c r="J1751" s="901"/>
      <c r="K1751" s="901"/>
      <c r="L1751" s="899"/>
      <c r="M1751" s="899"/>
      <c r="N1751" s="899"/>
      <c r="O1751" s="899"/>
      <c r="P1751" s="899"/>
      <c r="Q1751" s="899"/>
      <c r="R1751" s="899"/>
      <c r="S1751" s="899"/>
      <c r="T1751" s="899"/>
      <c r="U1751" s="899"/>
      <c r="V1751" s="899"/>
      <c r="W1751" s="899"/>
      <c r="X1751" s="899"/>
      <c r="Y1751" s="899"/>
    </row>
    <row r="1752" ht="18.0" customHeight="1">
      <c r="A1752" s="899"/>
      <c r="B1752" s="900"/>
      <c r="C1752" s="899"/>
      <c r="D1752" s="899"/>
      <c r="E1752" s="899"/>
      <c r="F1752" s="901"/>
      <c r="G1752" s="901"/>
      <c r="H1752" s="901"/>
      <c r="I1752" s="901"/>
      <c r="J1752" s="901"/>
      <c r="K1752" s="901"/>
      <c r="L1752" s="899"/>
      <c r="M1752" s="899"/>
      <c r="N1752" s="899"/>
      <c r="O1752" s="899"/>
      <c r="P1752" s="899"/>
      <c r="Q1752" s="899"/>
      <c r="R1752" s="899"/>
      <c r="S1752" s="899"/>
      <c r="T1752" s="899"/>
      <c r="U1752" s="899"/>
      <c r="V1752" s="899"/>
      <c r="W1752" s="899"/>
      <c r="X1752" s="899"/>
      <c r="Y1752" s="899"/>
    </row>
    <row r="1753" ht="18.0" customHeight="1">
      <c r="A1753" s="899"/>
      <c r="B1753" s="900"/>
      <c r="C1753" s="899"/>
      <c r="D1753" s="899"/>
      <c r="E1753" s="899"/>
      <c r="F1753" s="901"/>
      <c r="G1753" s="901"/>
      <c r="H1753" s="901"/>
      <c r="I1753" s="901"/>
      <c r="J1753" s="901"/>
      <c r="K1753" s="901"/>
      <c r="L1753" s="899"/>
      <c r="M1753" s="899"/>
      <c r="N1753" s="899"/>
      <c r="O1753" s="899"/>
      <c r="P1753" s="899"/>
      <c r="Q1753" s="899"/>
      <c r="R1753" s="899"/>
      <c r="S1753" s="899"/>
      <c r="T1753" s="899"/>
      <c r="U1753" s="899"/>
      <c r="V1753" s="899"/>
      <c r="W1753" s="899"/>
      <c r="X1753" s="899"/>
      <c r="Y1753" s="899"/>
    </row>
    <row r="1754" ht="18.0" customHeight="1">
      <c r="A1754" s="899"/>
      <c r="B1754" s="900"/>
      <c r="C1754" s="899"/>
      <c r="D1754" s="899"/>
      <c r="E1754" s="899"/>
      <c r="F1754" s="901"/>
      <c r="G1754" s="901"/>
      <c r="H1754" s="901"/>
      <c r="I1754" s="901"/>
      <c r="J1754" s="901"/>
      <c r="K1754" s="901"/>
      <c r="L1754" s="899"/>
      <c r="M1754" s="899"/>
      <c r="N1754" s="899"/>
      <c r="O1754" s="899"/>
      <c r="P1754" s="899"/>
      <c r="Q1754" s="899"/>
      <c r="R1754" s="899"/>
      <c r="S1754" s="899"/>
      <c r="T1754" s="899"/>
      <c r="U1754" s="899"/>
      <c r="V1754" s="899"/>
      <c r="W1754" s="899"/>
      <c r="X1754" s="899"/>
      <c r="Y1754" s="899"/>
    </row>
    <row r="1755" ht="18.0" customHeight="1">
      <c r="A1755" s="899"/>
      <c r="B1755" s="900"/>
      <c r="C1755" s="899"/>
      <c r="D1755" s="899"/>
      <c r="E1755" s="899"/>
      <c r="F1755" s="901"/>
      <c r="G1755" s="901"/>
      <c r="H1755" s="901"/>
      <c r="I1755" s="901"/>
      <c r="J1755" s="901"/>
      <c r="K1755" s="901"/>
      <c r="L1755" s="899"/>
      <c r="M1755" s="899"/>
      <c r="N1755" s="899"/>
      <c r="O1755" s="899"/>
      <c r="P1755" s="899"/>
      <c r="Q1755" s="899"/>
      <c r="R1755" s="899"/>
      <c r="S1755" s="899"/>
      <c r="T1755" s="899"/>
      <c r="U1755" s="899"/>
      <c r="V1755" s="899"/>
      <c r="W1755" s="899"/>
      <c r="X1755" s="899"/>
      <c r="Y1755" s="899"/>
    </row>
    <row r="1756" ht="18.0" customHeight="1">
      <c r="A1756" s="899"/>
      <c r="B1756" s="900"/>
      <c r="C1756" s="899"/>
      <c r="D1756" s="899"/>
      <c r="E1756" s="899"/>
      <c r="F1756" s="901"/>
      <c r="G1756" s="901"/>
      <c r="H1756" s="901"/>
      <c r="I1756" s="901"/>
      <c r="J1756" s="901"/>
      <c r="K1756" s="901"/>
      <c r="L1756" s="899"/>
      <c r="M1756" s="899"/>
      <c r="N1756" s="899"/>
      <c r="O1756" s="899"/>
      <c r="P1756" s="899"/>
      <c r="Q1756" s="899"/>
      <c r="R1756" s="899"/>
      <c r="S1756" s="899"/>
      <c r="T1756" s="899"/>
      <c r="U1756" s="899"/>
      <c r="V1756" s="899"/>
      <c r="W1756" s="899"/>
      <c r="X1756" s="899"/>
      <c r="Y1756" s="899"/>
    </row>
    <row r="1757" ht="18.0" customHeight="1">
      <c r="A1757" s="899"/>
      <c r="B1757" s="900"/>
      <c r="C1757" s="899"/>
      <c r="D1757" s="899"/>
      <c r="E1757" s="899"/>
      <c r="F1757" s="901"/>
      <c r="G1757" s="901"/>
      <c r="H1757" s="901"/>
      <c r="I1757" s="901"/>
      <c r="J1757" s="901"/>
      <c r="K1757" s="901"/>
      <c r="L1757" s="899"/>
      <c r="M1757" s="899"/>
      <c r="N1757" s="899"/>
      <c r="O1757" s="899"/>
      <c r="P1757" s="899"/>
      <c r="Q1757" s="899"/>
      <c r="R1757" s="899"/>
      <c r="S1757" s="899"/>
      <c r="T1757" s="899"/>
      <c r="U1757" s="899"/>
      <c r="V1757" s="899"/>
      <c r="W1757" s="899"/>
      <c r="X1757" s="899"/>
      <c r="Y1757" s="899"/>
    </row>
    <row r="1758" ht="18.0" customHeight="1">
      <c r="A1758" s="899"/>
      <c r="B1758" s="900"/>
      <c r="C1758" s="899"/>
      <c r="D1758" s="899"/>
      <c r="E1758" s="899"/>
      <c r="F1758" s="901"/>
      <c r="G1758" s="901"/>
      <c r="H1758" s="901"/>
      <c r="I1758" s="901"/>
      <c r="J1758" s="901"/>
      <c r="K1758" s="901"/>
      <c r="L1758" s="899"/>
      <c r="M1758" s="899"/>
      <c r="N1758" s="899"/>
      <c r="O1758" s="899"/>
      <c r="P1758" s="899"/>
      <c r="Q1758" s="899"/>
      <c r="R1758" s="899"/>
      <c r="S1758" s="899"/>
      <c r="T1758" s="899"/>
      <c r="U1758" s="899"/>
      <c r="V1758" s="899"/>
      <c r="W1758" s="899"/>
      <c r="X1758" s="899"/>
      <c r="Y1758" s="899"/>
    </row>
    <row r="1759" ht="18.0" customHeight="1">
      <c r="A1759" s="899"/>
      <c r="B1759" s="900"/>
      <c r="C1759" s="899"/>
      <c r="D1759" s="899"/>
      <c r="E1759" s="899"/>
      <c r="F1759" s="901"/>
      <c r="G1759" s="901"/>
      <c r="H1759" s="901"/>
      <c r="I1759" s="901"/>
      <c r="J1759" s="901"/>
      <c r="K1759" s="901"/>
      <c r="L1759" s="899"/>
      <c r="M1759" s="899"/>
      <c r="N1759" s="899"/>
      <c r="O1759" s="899"/>
      <c r="P1759" s="899"/>
      <c r="Q1759" s="899"/>
      <c r="R1759" s="899"/>
      <c r="S1759" s="899"/>
      <c r="T1759" s="899"/>
      <c r="U1759" s="899"/>
      <c r="V1759" s="899"/>
      <c r="W1759" s="899"/>
      <c r="X1759" s="899"/>
      <c r="Y1759" s="899"/>
    </row>
    <row r="1760" ht="18.0" customHeight="1">
      <c r="A1760" s="899"/>
      <c r="B1760" s="900"/>
      <c r="C1760" s="899"/>
      <c r="D1760" s="899"/>
      <c r="E1760" s="899"/>
      <c r="F1760" s="901"/>
      <c r="G1760" s="901"/>
      <c r="H1760" s="901"/>
      <c r="I1760" s="901"/>
      <c r="J1760" s="901"/>
      <c r="K1760" s="901"/>
      <c r="L1760" s="899"/>
      <c r="M1760" s="899"/>
      <c r="N1760" s="899"/>
      <c r="O1760" s="899"/>
      <c r="P1760" s="899"/>
      <c r="Q1760" s="899"/>
      <c r="R1760" s="899"/>
      <c r="S1760" s="899"/>
      <c r="T1760" s="899"/>
      <c r="U1760" s="899"/>
      <c r="V1760" s="899"/>
      <c r="W1760" s="899"/>
      <c r="X1760" s="899"/>
      <c r="Y1760" s="899"/>
    </row>
    <row r="1761" ht="18.0" customHeight="1">
      <c r="A1761" s="899"/>
      <c r="B1761" s="900"/>
      <c r="C1761" s="899"/>
      <c r="D1761" s="899"/>
      <c r="E1761" s="899"/>
      <c r="F1761" s="901"/>
      <c r="G1761" s="901"/>
      <c r="H1761" s="901"/>
      <c r="I1761" s="901"/>
      <c r="J1761" s="901"/>
      <c r="K1761" s="901"/>
      <c r="L1761" s="899"/>
      <c r="M1761" s="899"/>
      <c r="N1761" s="899"/>
      <c r="O1761" s="899"/>
      <c r="P1761" s="899"/>
      <c r="Q1761" s="899"/>
      <c r="R1761" s="899"/>
      <c r="S1761" s="899"/>
      <c r="T1761" s="899"/>
      <c r="U1761" s="899"/>
      <c r="V1761" s="899"/>
      <c r="W1761" s="899"/>
      <c r="X1761" s="899"/>
      <c r="Y1761" s="899"/>
    </row>
    <row r="1762" ht="18.0" customHeight="1">
      <c r="A1762" s="899"/>
      <c r="B1762" s="900"/>
      <c r="C1762" s="899"/>
      <c r="D1762" s="899"/>
      <c r="E1762" s="899"/>
      <c r="F1762" s="901"/>
      <c r="G1762" s="901"/>
      <c r="H1762" s="901"/>
      <c r="I1762" s="901"/>
      <c r="J1762" s="901"/>
      <c r="K1762" s="901"/>
      <c r="L1762" s="899"/>
      <c r="M1762" s="899"/>
      <c r="N1762" s="899"/>
      <c r="O1762" s="899"/>
      <c r="P1762" s="899"/>
      <c r="Q1762" s="899"/>
      <c r="R1762" s="899"/>
      <c r="S1762" s="899"/>
      <c r="T1762" s="899"/>
      <c r="U1762" s="899"/>
      <c r="V1762" s="899"/>
      <c r="W1762" s="899"/>
      <c r="X1762" s="899"/>
      <c r="Y1762" s="899"/>
    </row>
    <row r="1763" ht="18.0" customHeight="1">
      <c r="A1763" s="899"/>
      <c r="B1763" s="900"/>
      <c r="C1763" s="899"/>
      <c r="D1763" s="899"/>
      <c r="E1763" s="899"/>
      <c r="F1763" s="901"/>
      <c r="G1763" s="901"/>
      <c r="H1763" s="901"/>
      <c r="I1763" s="901"/>
      <c r="J1763" s="901"/>
      <c r="K1763" s="901"/>
      <c r="L1763" s="899"/>
      <c r="M1763" s="899"/>
      <c r="N1763" s="899"/>
      <c r="O1763" s="899"/>
      <c r="P1763" s="899"/>
      <c r="Q1763" s="899"/>
      <c r="R1763" s="899"/>
      <c r="S1763" s="899"/>
      <c r="T1763" s="899"/>
      <c r="U1763" s="899"/>
      <c r="V1763" s="899"/>
      <c r="W1763" s="899"/>
      <c r="X1763" s="899"/>
      <c r="Y1763" s="899"/>
    </row>
    <row r="1764" ht="18.0" customHeight="1">
      <c r="A1764" s="899"/>
      <c r="B1764" s="900"/>
      <c r="C1764" s="899"/>
      <c r="D1764" s="899"/>
      <c r="E1764" s="899"/>
      <c r="F1764" s="901"/>
      <c r="G1764" s="901"/>
      <c r="H1764" s="901"/>
      <c r="I1764" s="901"/>
      <c r="J1764" s="901"/>
      <c r="K1764" s="901"/>
      <c r="L1764" s="899"/>
      <c r="M1764" s="899"/>
      <c r="N1764" s="899"/>
      <c r="O1764" s="899"/>
      <c r="P1764" s="899"/>
      <c r="Q1764" s="899"/>
      <c r="R1764" s="899"/>
      <c r="S1764" s="899"/>
      <c r="T1764" s="899"/>
      <c r="U1764" s="899"/>
      <c r="V1764" s="899"/>
      <c r="W1764" s="899"/>
      <c r="X1764" s="899"/>
      <c r="Y1764" s="899"/>
    </row>
    <row r="1765" ht="18.0" customHeight="1">
      <c r="A1765" s="899"/>
      <c r="B1765" s="900"/>
      <c r="C1765" s="899"/>
      <c r="D1765" s="899"/>
      <c r="E1765" s="899"/>
      <c r="F1765" s="901"/>
      <c r="G1765" s="901"/>
      <c r="H1765" s="901"/>
      <c r="I1765" s="901"/>
      <c r="J1765" s="901"/>
      <c r="K1765" s="901"/>
      <c r="L1765" s="899"/>
      <c r="M1765" s="899"/>
      <c r="N1765" s="899"/>
      <c r="O1765" s="899"/>
      <c r="P1765" s="899"/>
      <c r="Q1765" s="899"/>
      <c r="R1765" s="899"/>
      <c r="S1765" s="899"/>
      <c r="T1765" s="899"/>
      <c r="U1765" s="899"/>
      <c r="V1765" s="899"/>
      <c r="W1765" s="899"/>
      <c r="X1765" s="899"/>
      <c r="Y1765" s="899"/>
    </row>
    <row r="1766" ht="18.0" customHeight="1">
      <c r="A1766" s="899"/>
      <c r="B1766" s="900"/>
      <c r="C1766" s="899"/>
      <c r="D1766" s="899"/>
      <c r="E1766" s="899"/>
      <c r="F1766" s="901"/>
      <c r="G1766" s="901"/>
      <c r="H1766" s="901"/>
      <c r="I1766" s="901"/>
      <c r="J1766" s="901"/>
      <c r="K1766" s="901"/>
      <c r="L1766" s="899"/>
      <c r="M1766" s="899"/>
      <c r="N1766" s="899"/>
      <c r="O1766" s="899"/>
      <c r="P1766" s="899"/>
      <c r="Q1766" s="899"/>
      <c r="R1766" s="899"/>
      <c r="S1766" s="899"/>
      <c r="T1766" s="899"/>
      <c r="U1766" s="899"/>
      <c r="V1766" s="899"/>
      <c r="W1766" s="899"/>
      <c r="X1766" s="899"/>
      <c r="Y1766" s="899"/>
    </row>
    <row r="1767" ht="18.0" customHeight="1">
      <c r="A1767" s="899"/>
      <c r="B1767" s="900"/>
      <c r="C1767" s="899"/>
      <c r="D1767" s="899"/>
      <c r="E1767" s="899"/>
      <c r="F1767" s="901"/>
      <c r="G1767" s="901"/>
      <c r="H1767" s="901"/>
      <c r="I1767" s="901"/>
      <c r="J1767" s="901"/>
      <c r="K1767" s="901"/>
      <c r="L1767" s="899"/>
      <c r="M1767" s="899"/>
      <c r="N1767" s="899"/>
      <c r="O1767" s="899"/>
      <c r="P1767" s="899"/>
      <c r="Q1767" s="899"/>
      <c r="R1767" s="899"/>
      <c r="S1767" s="899"/>
      <c r="T1767" s="899"/>
      <c r="U1767" s="899"/>
      <c r="V1767" s="899"/>
      <c r="W1767" s="899"/>
      <c r="X1767" s="899"/>
      <c r="Y1767" s="899"/>
    </row>
    <row r="1768" ht="18.0" customHeight="1">
      <c r="A1768" s="899"/>
      <c r="B1768" s="900"/>
      <c r="C1768" s="899"/>
      <c r="D1768" s="899"/>
      <c r="E1768" s="899"/>
      <c r="F1768" s="901"/>
      <c r="G1768" s="901"/>
      <c r="H1768" s="901"/>
      <c r="I1768" s="901"/>
      <c r="J1768" s="901"/>
      <c r="K1768" s="901"/>
      <c r="L1768" s="899"/>
      <c r="M1768" s="899"/>
      <c r="N1768" s="899"/>
      <c r="O1768" s="899"/>
      <c r="P1768" s="899"/>
      <c r="Q1768" s="899"/>
      <c r="R1768" s="899"/>
      <c r="S1768" s="899"/>
      <c r="T1768" s="899"/>
      <c r="U1768" s="899"/>
      <c r="V1768" s="899"/>
      <c r="W1768" s="899"/>
      <c r="X1768" s="899"/>
      <c r="Y1768" s="899"/>
    </row>
    <row r="1769" ht="18.0" customHeight="1">
      <c r="A1769" s="899"/>
      <c r="B1769" s="900"/>
      <c r="C1769" s="899"/>
      <c r="D1769" s="899"/>
      <c r="E1769" s="899"/>
      <c r="F1769" s="901"/>
      <c r="G1769" s="901"/>
      <c r="H1769" s="901"/>
      <c r="I1769" s="901"/>
      <c r="J1769" s="901"/>
      <c r="K1769" s="901"/>
      <c r="L1769" s="899"/>
      <c r="M1769" s="899"/>
      <c r="N1769" s="899"/>
      <c r="O1769" s="899"/>
      <c r="P1769" s="899"/>
      <c r="Q1769" s="899"/>
      <c r="R1769" s="899"/>
      <c r="S1769" s="899"/>
      <c r="T1769" s="899"/>
      <c r="U1769" s="899"/>
      <c r="V1769" s="899"/>
      <c r="W1769" s="899"/>
      <c r="X1769" s="899"/>
      <c r="Y1769" s="899"/>
    </row>
    <row r="1770" ht="18.0" customHeight="1">
      <c r="A1770" s="899"/>
      <c r="B1770" s="900"/>
      <c r="C1770" s="899"/>
      <c r="D1770" s="899"/>
      <c r="E1770" s="899"/>
      <c r="F1770" s="901"/>
      <c r="G1770" s="901"/>
      <c r="H1770" s="901"/>
      <c r="I1770" s="901"/>
      <c r="J1770" s="901"/>
      <c r="K1770" s="901"/>
      <c r="L1770" s="899"/>
      <c r="M1770" s="899"/>
      <c r="N1770" s="899"/>
      <c r="O1770" s="899"/>
      <c r="P1770" s="899"/>
      <c r="Q1770" s="899"/>
      <c r="R1770" s="899"/>
      <c r="S1770" s="899"/>
      <c r="T1770" s="899"/>
      <c r="U1770" s="899"/>
      <c r="V1770" s="899"/>
      <c r="W1770" s="899"/>
      <c r="X1770" s="899"/>
      <c r="Y1770" s="899"/>
    </row>
    <row r="1771" ht="18.0" customHeight="1">
      <c r="A1771" s="899"/>
      <c r="B1771" s="900"/>
      <c r="C1771" s="899"/>
      <c r="D1771" s="899"/>
      <c r="E1771" s="899"/>
      <c r="F1771" s="901"/>
      <c r="G1771" s="901"/>
      <c r="H1771" s="901"/>
      <c r="I1771" s="901"/>
      <c r="J1771" s="901"/>
      <c r="K1771" s="901"/>
      <c r="L1771" s="899"/>
      <c r="M1771" s="899"/>
      <c r="N1771" s="899"/>
      <c r="O1771" s="899"/>
      <c r="P1771" s="899"/>
      <c r="Q1771" s="899"/>
      <c r="R1771" s="899"/>
      <c r="S1771" s="899"/>
      <c r="T1771" s="899"/>
      <c r="U1771" s="899"/>
      <c r="V1771" s="899"/>
      <c r="W1771" s="899"/>
      <c r="X1771" s="899"/>
      <c r="Y1771" s="899"/>
    </row>
    <row r="1772" ht="18.0" customHeight="1">
      <c r="A1772" s="899"/>
      <c r="B1772" s="900"/>
      <c r="C1772" s="899"/>
      <c r="D1772" s="899"/>
      <c r="E1772" s="899"/>
      <c r="F1772" s="901"/>
      <c r="G1772" s="901"/>
      <c r="H1772" s="901"/>
      <c r="I1772" s="901"/>
      <c r="J1772" s="901"/>
      <c r="K1772" s="901"/>
      <c r="L1772" s="899"/>
      <c r="M1772" s="899"/>
      <c r="N1772" s="899"/>
      <c r="O1772" s="899"/>
      <c r="P1772" s="899"/>
      <c r="Q1772" s="899"/>
      <c r="R1772" s="899"/>
      <c r="S1772" s="899"/>
      <c r="T1772" s="899"/>
      <c r="U1772" s="899"/>
      <c r="V1772" s="899"/>
      <c r="W1772" s="899"/>
      <c r="X1772" s="899"/>
      <c r="Y1772" s="899"/>
    </row>
    <row r="1773" ht="18.0" customHeight="1">
      <c r="A1773" s="899"/>
      <c r="B1773" s="900"/>
      <c r="C1773" s="899"/>
      <c r="D1773" s="899"/>
      <c r="E1773" s="899"/>
      <c r="F1773" s="901"/>
      <c r="G1773" s="901"/>
      <c r="H1773" s="901"/>
      <c r="I1773" s="901"/>
      <c r="J1773" s="901"/>
      <c r="K1773" s="901"/>
      <c r="L1773" s="899"/>
      <c r="M1773" s="899"/>
      <c r="N1773" s="899"/>
      <c r="O1773" s="899"/>
      <c r="P1773" s="899"/>
      <c r="Q1773" s="899"/>
      <c r="R1773" s="899"/>
      <c r="S1773" s="899"/>
      <c r="T1773" s="899"/>
      <c r="U1773" s="899"/>
      <c r="V1773" s="899"/>
      <c r="W1773" s="899"/>
      <c r="X1773" s="899"/>
      <c r="Y1773" s="899"/>
    </row>
    <row r="1774" ht="18.0" customHeight="1">
      <c r="A1774" s="899"/>
      <c r="B1774" s="900"/>
      <c r="C1774" s="899"/>
      <c r="D1774" s="899"/>
      <c r="E1774" s="899"/>
      <c r="F1774" s="901"/>
      <c r="G1774" s="901"/>
      <c r="H1774" s="901"/>
      <c r="I1774" s="901"/>
      <c r="J1774" s="901"/>
      <c r="K1774" s="901"/>
      <c r="L1774" s="899"/>
      <c r="M1774" s="899"/>
      <c r="N1774" s="899"/>
      <c r="O1774" s="899"/>
      <c r="P1774" s="899"/>
      <c r="Q1774" s="899"/>
      <c r="R1774" s="899"/>
      <c r="S1774" s="899"/>
      <c r="T1774" s="899"/>
      <c r="U1774" s="899"/>
      <c r="V1774" s="899"/>
      <c r="W1774" s="899"/>
      <c r="X1774" s="899"/>
      <c r="Y1774" s="899"/>
    </row>
    <row r="1775" ht="18.0" customHeight="1">
      <c r="A1775" s="899"/>
      <c r="B1775" s="900"/>
      <c r="C1775" s="899"/>
      <c r="D1775" s="899"/>
      <c r="E1775" s="899"/>
      <c r="F1775" s="901"/>
      <c r="G1775" s="901"/>
      <c r="H1775" s="901"/>
      <c r="I1775" s="901"/>
      <c r="J1775" s="901"/>
      <c r="K1775" s="901"/>
      <c r="L1775" s="899"/>
      <c r="M1775" s="899"/>
      <c r="N1775" s="899"/>
      <c r="O1775" s="899"/>
      <c r="P1775" s="899"/>
      <c r="Q1775" s="899"/>
      <c r="R1775" s="899"/>
      <c r="S1775" s="899"/>
      <c r="T1775" s="899"/>
      <c r="U1775" s="899"/>
      <c r="V1775" s="899"/>
      <c r="W1775" s="899"/>
      <c r="X1775" s="899"/>
      <c r="Y1775" s="899"/>
    </row>
    <row r="1776" ht="18.0" customHeight="1">
      <c r="A1776" s="899"/>
      <c r="B1776" s="900"/>
      <c r="C1776" s="899"/>
      <c r="D1776" s="899"/>
      <c r="E1776" s="899"/>
      <c r="F1776" s="901"/>
      <c r="G1776" s="901"/>
      <c r="H1776" s="901"/>
      <c r="I1776" s="901"/>
      <c r="J1776" s="901"/>
      <c r="K1776" s="901"/>
      <c r="L1776" s="899"/>
      <c r="M1776" s="899"/>
      <c r="N1776" s="899"/>
      <c r="O1776" s="899"/>
      <c r="P1776" s="899"/>
      <c r="Q1776" s="899"/>
      <c r="R1776" s="899"/>
      <c r="S1776" s="899"/>
      <c r="T1776" s="899"/>
      <c r="U1776" s="899"/>
      <c r="V1776" s="899"/>
      <c r="W1776" s="899"/>
      <c r="X1776" s="899"/>
      <c r="Y1776" s="899"/>
    </row>
    <row r="1777" ht="18.0" customHeight="1">
      <c r="A1777" s="899"/>
      <c r="B1777" s="900"/>
      <c r="C1777" s="899"/>
      <c r="D1777" s="899"/>
      <c r="E1777" s="899"/>
      <c r="F1777" s="901"/>
      <c r="G1777" s="901"/>
      <c r="H1777" s="901"/>
      <c r="I1777" s="901"/>
      <c r="J1777" s="901"/>
      <c r="K1777" s="901"/>
      <c r="L1777" s="899"/>
      <c r="M1777" s="899"/>
      <c r="N1777" s="899"/>
      <c r="O1777" s="899"/>
      <c r="P1777" s="899"/>
      <c r="Q1777" s="899"/>
      <c r="R1777" s="899"/>
      <c r="S1777" s="899"/>
      <c r="T1777" s="899"/>
      <c r="U1777" s="899"/>
      <c r="V1777" s="899"/>
      <c r="W1777" s="899"/>
      <c r="X1777" s="899"/>
      <c r="Y1777" s="899"/>
    </row>
    <row r="1778" ht="18.0" customHeight="1">
      <c r="A1778" s="899"/>
      <c r="B1778" s="900"/>
      <c r="C1778" s="899"/>
      <c r="D1778" s="899"/>
      <c r="E1778" s="899"/>
      <c r="F1778" s="901"/>
      <c r="G1778" s="901"/>
      <c r="H1778" s="901"/>
      <c r="I1778" s="901"/>
      <c r="J1778" s="901"/>
      <c r="K1778" s="901"/>
      <c r="L1778" s="899"/>
      <c r="M1778" s="899"/>
      <c r="N1778" s="899"/>
      <c r="O1778" s="899"/>
      <c r="P1778" s="899"/>
      <c r="Q1778" s="899"/>
      <c r="R1778" s="899"/>
      <c r="S1778" s="899"/>
      <c r="T1778" s="899"/>
      <c r="U1778" s="899"/>
      <c r="V1778" s="899"/>
      <c r="W1778" s="899"/>
      <c r="X1778" s="899"/>
      <c r="Y1778" s="899"/>
    </row>
    <row r="1779" ht="18.0" customHeight="1">
      <c r="A1779" s="899"/>
      <c r="B1779" s="900"/>
      <c r="C1779" s="899"/>
      <c r="D1779" s="899"/>
      <c r="E1779" s="899"/>
      <c r="F1779" s="901"/>
      <c r="G1779" s="901"/>
      <c r="H1779" s="901"/>
      <c r="I1779" s="901"/>
      <c r="J1779" s="901"/>
      <c r="K1779" s="901"/>
      <c r="L1779" s="899"/>
      <c r="M1779" s="899"/>
      <c r="N1779" s="899"/>
      <c r="O1779" s="899"/>
      <c r="P1779" s="899"/>
      <c r="Q1779" s="899"/>
      <c r="R1779" s="899"/>
      <c r="S1779" s="899"/>
      <c r="T1779" s="899"/>
      <c r="U1779" s="899"/>
      <c r="V1779" s="899"/>
      <c r="W1779" s="899"/>
      <c r="X1779" s="899"/>
      <c r="Y1779" s="899"/>
    </row>
    <row r="1780" ht="18.0" customHeight="1">
      <c r="A1780" s="899"/>
      <c r="B1780" s="900"/>
      <c r="C1780" s="899"/>
      <c r="D1780" s="899"/>
      <c r="E1780" s="899"/>
      <c r="F1780" s="901"/>
      <c r="G1780" s="901"/>
      <c r="H1780" s="901"/>
      <c r="I1780" s="901"/>
      <c r="J1780" s="901"/>
      <c r="K1780" s="901"/>
      <c r="L1780" s="899"/>
      <c r="M1780" s="899"/>
      <c r="N1780" s="899"/>
      <c r="O1780" s="899"/>
      <c r="P1780" s="899"/>
      <c r="Q1780" s="899"/>
      <c r="R1780" s="899"/>
      <c r="S1780" s="899"/>
      <c r="T1780" s="899"/>
      <c r="U1780" s="899"/>
      <c r="V1780" s="899"/>
      <c r="W1780" s="899"/>
      <c r="X1780" s="899"/>
      <c r="Y1780" s="899"/>
    </row>
    <row r="1781" ht="18.0" customHeight="1">
      <c r="A1781" s="899"/>
      <c r="B1781" s="900"/>
      <c r="C1781" s="899"/>
      <c r="D1781" s="899"/>
      <c r="E1781" s="899"/>
      <c r="F1781" s="901"/>
      <c r="G1781" s="901"/>
      <c r="H1781" s="901"/>
      <c r="I1781" s="901"/>
      <c r="J1781" s="901"/>
      <c r="K1781" s="901"/>
      <c r="L1781" s="899"/>
      <c r="M1781" s="899"/>
      <c r="N1781" s="899"/>
      <c r="O1781" s="899"/>
      <c r="P1781" s="899"/>
      <c r="Q1781" s="899"/>
      <c r="R1781" s="899"/>
      <c r="S1781" s="899"/>
      <c r="T1781" s="899"/>
      <c r="U1781" s="899"/>
      <c r="V1781" s="899"/>
      <c r="W1781" s="899"/>
      <c r="X1781" s="899"/>
      <c r="Y1781" s="899"/>
    </row>
    <row r="1782" ht="18.0" customHeight="1">
      <c r="A1782" s="899"/>
      <c r="B1782" s="900"/>
      <c r="C1782" s="899"/>
      <c r="D1782" s="899"/>
      <c r="E1782" s="899"/>
      <c r="F1782" s="901"/>
      <c r="G1782" s="901"/>
      <c r="H1782" s="901"/>
      <c r="I1782" s="901"/>
      <c r="J1782" s="901"/>
      <c r="K1782" s="901"/>
      <c r="L1782" s="899"/>
      <c r="M1782" s="899"/>
      <c r="N1782" s="899"/>
      <c r="O1782" s="899"/>
      <c r="P1782" s="899"/>
      <c r="Q1782" s="899"/>
      <c r="R1782" s="899"/>
      <c r="S1782" s="899"/>
      <c r="T1782" s="899"/>
      <c r="U1782" s="899"/>
      <c r="V1782" s="899"/>
      <c r="W1782" s="899"/>
      <c r="X1782" s="899"/>
      <c r="Y1782" s="899"/>
    </row>
    <row r="1783" ht="18.0" customHeight="1">
      <c r="A1783" s="899"/>
      <c r="B1783" s="900"/>
      <c r="C1783" s="899"/>
      <c r="D1783" s="899"/>
      <c r="E1783" s="899"/>
      <c r="F1783" s="901"/>
      <c r="G1783" s="901"/>
      <c r="H1783" s="901"/>
      <c r="I1783" s="901"/>
      <c r="J1783" s="901"/>
      <c r="K1783" s="901"/>
      <c r="L1783" s="899"/>
      <c r="M1783" s="899"/>
      <c r="N1783" s="899"/>
      <c r="O1783" s="899"/>
      <c r="P1783" s="899"/>
      <c r="Q1783" s="899"/>
      <c r="R1783" s="899"/>
      <c r="S1783" s="899"/>
      <c r="T1783" s="899"/>
      <c r="U1783" s="899"/>
      <c r="V1783" s="899"/>
      <c r="W1783" s="899"/>
      <c r="X1783" s="899"/>
      <c r="Y1783" s="899"/>
    </row>
    <row r="1784" ht="18.0" customHeight="1">
      <c r="A1784" s="899"/>
      <c r="B1784" s="900"/>
      <c r="C1784" s="899"/>
      <c r="D1784" s="899"/>
      <c r="E1784" s="899"/>
      <c r="F1784" s="901"/>
      <c r="G1784" s="901"/>
      <c r="H1784" s="901"/>
      <c r="I1784" s="901"/>
      <c r="J1784" s="901"/>
      <c r="K1784" s="901"/>
      <c r="L1784" s="899"/>
      <c r="M1784" s="899"/>
      <c r="N1784" s="899"/>
      <c r="O1784" s="899"/>
      <c r="P1784" s="899"/>
      <c r="Q1784" s="899"/>
      <c r="R1784" s="899"/>
      <c r="S1784" s="899"/>
      <c r="T1784" s="899"/>
      <c r="U1784" s="899"/>
      <c r="V1784" s="899"/>
      <c r="W1784" s="899"/>
      <c r="X1784" s="899"/>
      <c r="Y1784" s="899"/>
    </row>
    <row r="1785" ht="18.0" customHeight="1">
      <c r="A1785" s="899"/>
      <c r="B1785" s="900"/>
      <c r="C1785" s="899"/>
      <c r="D1785" s="899"/>
      <c r="E1785" s="899"/>
      <c r="F1785" s="901"/>
      <c r="G1785" s="901"/>
      <c r="H1785" s="901"/>
      <c r="I1785" s="901"/>
      <c r="J1785" s="901"/>
      <c r="K1785" s="901"/>
      <c r="L1785" s="899"/>
      <c r="M1785" s="899"/>
      <c r="N1785" s="899"/>
      <c r="O1785" s="899"/>
      <c r="P1785" s="899"/>
      <c r="Q1785" s="899"/>
      <c r="R1785" s="899"/>
      <c r="S1785" s="899"/>
      <c r="T1785" s="899"/>
      <c r="U1785" s="899"/>
      <c r="V1785" s="899"/>
      <c r="W1785" s="899"/>
      <c r="X1785" s="899"/>
      <c r="Y1785" s="899"/>
    </row>
    <row r="1786" ht="18.0" customHeight="1">
      <c r="A1786" s="899"/>
      <c r="B1786" s="900"/>
      <c r="C1786" s="899"/>
      <c r="D1786" s="899"/>
      <c r="E1786" s="899"/>
      <c r="F1786" s="901"/>
      <c r="G1786" s="901"/>
      <c r="H1786" s="901"/>
      <c r="I1786" s="901"/>
      <c r="J1786" s="901"/>
      <c r="K1786" s="901"/>
      <c r="L1786" s="899"/>
      <c r="M1786" s="899"/>
      <c r="N1786" s="899"/>
      <c r="O1786" s="899"/>
      <c r="P1786" s="899"/>
      <c r="Q1786" s="899"/>
      <c r="R1786" s="899"/>
      <c r="S1786" s="899"/>
      <c r="T1786" s="899"/>
      <c r="U1786" s="899"/>
      <c r="V1786" s="899"/>
      <c r="W1786" s="899"/>
      <c r="X1786" s="899"/>
      <c r="Y1786" s="899"/>
    </row>
    <row r="1787" ht="18.0" customHeight="1">
      <c r="A1787" s="899"/>
      <c r="B1787" s="900"/>
      <c r="C1787" s="899"/>
      <c r="D1787" s="899"/>
      <c r="E1787" s="899"/>
      <c r="F1787" s="901"/>
      <c r="G1787" s="901"/>
      <c r="H1787" s="901"/>
      <c r="I1787" s="901"/>
      <c r="J1787" s="901"/>
      <c r="K1787" s="901"/>
      <c r="L1787" s="899"/>
      <c r="M1787" s="899"/>
      <c r="N1787" s="899"/>
      <c r="O1787" s="899"/>
      <c r="P1787" s="899"/>
      <c r="Q1787" s="899"/>
      <c r="R1787" s="899"/>
      <c r="S1787" s="899"/>
      <c r="T1787" s="899"/>
      <c r="U1787" s="899"/>
      <c r="V1787" s="899"/>
      <c r="W1787" s="899"/>
      <c r="X1787" s="899"/>
      <c r="Y1787" s="899"/>
    </row>
    <row r="1788" ht="18.0" customHeight="1">
      <c r="A1788" s="899"/>
      <c r="B1788" s="900"/>
      <c r="C1788" s="899"/>
      <c r="D1788" s="899"/>
      <c r="E1788" s="899"/>
      <c r="F1788" s="901"/>
      <c r="G1788" s="901"/>
      <c r="H1788" s="901"/>
      <c r="I1788" s="901"/>
      <c r="J1788" s="901"/>
      <c r="K1788" s="901"/>
      <c r="L1788" s="899"/>
      <c r="M1788" s="899"/>
      <c r="N1788" s="899"/>
      <c r="O1788" s="899"/>
      <c r="P1788" s="899"/>
      <c r="Q1788" s="899"/>
      <c r="R1788" s="899"/>
      <c r="S1788" s="899"/>
      <c r="T1788" s="899"/>
      <c r="U1788" s="899"/>
      <c r="V1788" s="899"/>
      <c r="W1788" s="899"/>
      <c r="X1788" s="899"/>
      <c r="Y1788" s="899"/>
    </row>
    <row r="1789" ht="18.0" customHeight="1">
      <c r="A1789" s="899"/>
      <c r="B1789" s="900"/>
      <c r="C1789" s="899"/>
      <c r="D1789" s="899"/>
      <c r="E1789" s="899"/>
      <c r="F1789" s="901"/>
      <c r="G1789" s="901"/>
      <c r="H1789" s="901"/>
      <c r="I1789" s="901"/>
      <c r="J1789" s="901"/>
      <c r="K1789" s="901"/>
      <c r="L1789" s="899"/>
      <c r="M1789" s="899"/>
      <c r="N1789" s="899"/>
      <c r="O1789" s="899"/>
      <c r="P1789" s="899"/>
      <c r="Q1789" s="899"/>
      <c r="R1789" s="899"/>
      <c r="S1789" s="899"/>
      <c r="T1789" s="899"/>
      <c r="U1789" s="899"/>
      <c r="V1789" s="899"/>
      <c r="W1789" s="899"/>
      <c r="X1789" s="899"/>
      <c r="Y1789" s="899"/>
    </row>
    <row r="1790" ht="18.0" customHeight="1">
      <c r="A1790" s="899"/>
      <c r="B1790" s="900"/>
      <c r="C1790" s="899"/>
      <c r="D1790" s="899"/>
      <c r="E1790" s="899"/>
      <c r="F1790" s="901"/>
      <c r="G1790" s="901"/>
      <c r="H1790" s="901"/>
      <c r="I1790" s="901"/>
      <c r="J1790" s="901"/>
      <c r="K1790" s="901"/>
      <c r="L1790" s="899"/>
      <c r="M1790" s="899"/>
      <c r="N1790" s="899"/>
      <c r="O1790" s="899"/>
      <c r="P1790" s="899"/>
      <c r="Q1790" s="899"/>
      <c r="R1790" s="899"/>
      <c r="S1790" s="899"/>
      <c r="T1790" s="899"/>
      <c r="U1790" s="899"/>
      <c r="V1790" s="899"/>
      <c r="W1790" s="899"/>
      <c r="X1790" s="899"/>
      <c r="Y1790" s="899"/>
    </row>
    <row r="1791" ht="18.0" customHeight="1">
      <c r="A1791" s="899"/>
      <c r="B1791" s="900"/>
      <c r="C1791" s="899"/>
      <c r="D1791" s="899"/>
      <c r="E1791" s="899"/>
      <c r="F1791" s="901"/>
      <c r="G1791" s="901"/>
      <c r="H1791" s="901"/>
      <c r="I1791" s="901"/>
      <c r="J1791" s="901"/>
      <c r="K1791" s="901"/>
      <c r="L1791" s="899"/>
      <c r="M1791" s="899"/>
      <c r="N1791" s="899"/>
      <c r="O1791" s="899"/>
      <c r="P1791" s="899"/>
      <c r="Q1791" s="899"/>
      <c r="R1791" s="899"/>
      <c r="S1791" s="899"/>
      <c r="T1791" s="899"/>
      <c r="U1791" s="899"/>
      <c r="V1791" s="899"/>
      <c r="W1791" s="899"/>
      <c r="X1791" s="899"/>
      <c r="Y1791" s="899"/>
    </row>
    <row r="1792" ht="18.0" customHeight="1">
      <c r="A1792" s="899"/>
      <c r="B1792" s="900"/>
      <c r="C1792" s="899"/>
      <c r="D1792" s="899"/>
      <c r="E1792" s="899"/>
      <c r="F1792" s="901"/>
      <c r="G1792" s="901"/>
      <c r="H1792" s="901"/>
      <c r="I1792" s="901"/>
      <c r="J1792" s="901"/>
      <c r="K1792" s="901"/>
      <c r="L1792" s="899"/>
      <c r="M1792" s="899"/>
      <c r="N1792" s="899"/>
      <c r="O1792" s="899"/>
      <c r="P1792" s="899"/>
      <c r="Q1792" s="899"/>
      <c r="R1792" s="899"/>
      <c r="S1792" s="899"/>
      <c r="T1792" s="899"/>
      <c r="U1792" s="899"/>
      <c r="V1792" s="899"/>
      <c r="W1792" s="899"/>
      <c r="X1792" s="899"/>
      <c r="Y1792" s="899"/>
    </row>
    <row r="1793" ht="18.0" customHeight="1">
      <c r="A1793" s="899"/>
      <c r="B1793" s="900"/>
      <c r="C1793" s="899"/>
      <c r="D1793" s="899"/>
      <c r="E1793" s="899"/>
      <c r="F1793" s="901"/>
      <c r="G1793" s="901"/>
      <c r="H1793" s="901"/>
      <c r="I1793" s="901"/>
      <c r="J1793" s="901"/>
      <c r="K1793" s="901"/>
      <c r="L1793" s="899"/>
      <c r="M1793" s="899"/>
      <c r="N1793" s="899"/>
      <c r="O1793" s="899"/>
      <c r="P1793" s="899"/>
      <c r="Q1793" s="899"/>
      <c r="R1793" s="899"/>
      <c r="S1793" s="899"/>
      <c r="T1793" s="899"/>
      <c r="U1793" s="899"/>
      <c r="V1793" s="899"/>
      <c r="W1793" s="899"/>
      <c r="X1793" s="899"/>
      <c r="Y1793" s="899"/>
    </row>
    <row r="1794" ht="18.0" customHeight="1">
      <c r="A1794" s="899"/>
      <c r="B1794" s="900"/>
      <c r="C1794" s="899"/>
      <c r="D1794" s="899"/>
      <c r="E1794" s="899"/>
      <c r="F1794" s="901"/>
      <c r="G1794" s="901"/>
      <c r="H1794" s="901"/>
      <c r="I1794" s="901"/>
      <c r="J1794" s="901"/>
      <c r="K1794" s="901"/>
      <c r="L1794" s="899"/>
      <c r="M1794" s="899"/>
      <c r="N1794" s="899"/>
      <c r="O1794" s="899"/>
      <c r="P1794" s="899"/>
      <c r="Q1794" s="899"/>
      <c r="R1794" s="899"/>
      <c r="S1794" s="899"/>
      <c r="T1794" s="899"/>
      <c r="U1794" s="899"/>
      <c r="V1794" s="899"/>
      <c r="W1794" s="899"/>
      <c r="X1794" s="899"/>
      <c r="Y1794" s="899"/>
    </row>
    <row r="1795" ht="18.0" customHeight="1">
      <c r="A1795" s="899"/>
      <c r="B1795" s="900"/>
      <c r="C1795" s="899"/>
      <c r="D1795" s="899"/>
      <c r="E1795" s="899"/>
      <c r="F1795" s="901"/>
      <c r="G1795" s="901"/>
      <c r="H1795" s="901"/>
      <c r="I1795" s="901"/>
      <c r="J1795" s="901"/>
      <c r="K1795" s="901"/>
      <c r="L1795" s="899"/>
      <c r="M1795" s="899"/>
      <c r="N1795" s="899"/>
      <c r="O1795" s="899"/>
      <c r="P1795" s="899"/>
      <c r="Q1795" s="899"/>
      <c r="R1795" s="899"/>
      <c r="S1795" s="899"/>
      <c r="T1795" s="899"/>
      <c r="U1795" s="899"/>
      <c r="V1795" s="899"/>
      <c r="W1795" s="899"/>
      <c r="X1795" s="899"/>
      <c r="Y1795" s="899"/>
    </row>
    <row r="1796" ht="18.0" customHeight="1">
      <c r="A1796" s="899"/>
      <c r="B1796" s="900"/>
      <c r="C1796" s="899"/>
      <c r="D1796" s="899"/>
      <c r="E1796" s="899"/>
      <c r="F1796" s="901"/>
      <c r="G1796" s="901"/>
      <c r="H1796" s="901"/>
      <c r="I1796" s="901"/>
      <c r="J1796" s="901"/>
      <c r="K1796" s="901"/>
      <c r="L1796" s="899"/>
      <c r="M1796" s="899"/>
      <c r="N1796" s="899"/>
      <c r="O1796" s="899"/>
      <c r="P1796" s="899"/>
      <c r="Q1796" s="899"/>
      <c r="R1796" s="899"/>
      <c r="S1796" s="899"/>
      <c r="T1796" s="899"/>
      <c r="U1796" s="899"/>
      <c r="V1796" s="899"/>
      <c r="W1796" s="899"/>
      <c r="X1796" s="899"/>
      <c r="Y1796" s="899"/>
    </row>
    <row r="1797" ht="18.0" customHeight="1">
      <c r="A1797" s="899"/>
      <c r="B1797" s="900"/>
      <c r="C1797" s="899"/>
      <c r="D1797" s="899"/>
      <c r="E1797" s="899"/>
      <c r="F1797" s="901"/>
      <c r="G1797" s="901"/>
      <c r="H1797" s="901"/>
      <c r="I1797" s="901"/>
      <c r="J1797" s="901"/>
      <c r="K1797" s="901"/>
      <c r="L1797" s="899"/>
      <c r="M1797" s="899"/>
      <c r="N1797" s="899"/>
      <c r="O1797" s="899"/>
      <c r="P1797" s="899"/>
      <c r="Q1797" s="899"/>
      <c r="R1797" s="899"/>
      <c r="S1797" s="899"/>
      <c r="T1797" s="899"/>
      <c r="U1797" s="899"/>
      <c r="V1797" s="899"/>
      <c r="W1797" s="899"/>
      <c r="X1797" s="899"/>
      <c r="Y1797" s="899"/>
    </row>
    <row r="1798" ht="18.0" customHeight="1">
      <c r="A1798" s="899"/>
      <c r="B1798" s="900"/>
      <c r="C1798" s="899"/>
      <c r="D1798" s="899"/>
      <c r="E1798" s="899"/>
      <c r="F1798" s="901"/>
      <c r="G1798" s="901"/>
      <c r="H1798" s="901"/>
      <c r="I1798" s="901"/>
      <c r="J1798" s="901"/>
      <c r="K1798" s="901"/>
      <c r="L1798" s="899"/>
      <c r="M1798" s="899"/>
      <c r="N1798" s="899"/>
      <c r="O1798" s="899"/>
      <c r="P1798" s="899"/>
      <c r="Q1798" s="899"/>
      <c r="R1798" s="899"/>
      <c r="S1798" s="899"/>
      <c r="T1798" s="899"/>
      <c r="U1798" s="899"/>
      <c r="V1798" s="899"/>
      <c r="W1798" s="899"/>
      <c r="X1798" s="899"/>
      <c r="Y1798" s="899"/>
    </row>
    <row r="1799" ht="18.0" customHeight="1">
      <c r="A1799" s="899"/>
      <c r="B1799" s="900"/>
      <c r="C1799" s="899"/>
      <c r="D1799" s="899"/>
      <c r="E1799" s="899"/>
      <c r="F1799" s="901"/>
      <c r="G1799" s="901"/>
      <c r="H1799" s="901"/>
      <c r="I1799" s="901"/>
      <c r="J1799" s="901"/>
      <c r="K1799" s="901"/>
      <c r="L1799" s="899"/>
      <c r="M1799" s="899"/>
      <c r="N1799" s="899"/>
      <c r="O1799" s="899"/>
      <c r="P1799" s="899"/>
      <c r="Q1799" s="899"/>
      <c r="R1799" s="899"/>
      <c r="S1799" s="899"/>
      <c r="T1799" s="899"/>
      <c r="U1799" s="899"/>
      <c r="V1799" s="899"/>
      <c r="W1799" s="899"/>
      <c r="X1799" s="899"/>
      <c r="Y1799" s="899"/>
    </row>
    <row r="1800" ht="18.0" customHeight="1">
      <c r="A1800" s="899"/>
      <c r="B1800" s="900"/>
      <c r="C1800" s="899"/>
      <c r="D1800" s="899"/>
      <c r="E1800" s="899"/>
      <c r="F1800" s="901"/>
      <c r="G1800" s="901"/>
      <c r="H1800" s="901"/>
      <c r="I1800" s="901"/>
      <c r="J1800" s="901"/>
      <c r="K1800" s="901"/>
      <c r="L1800" s="899"/>
      <c r="M1800" s="899"/>
      <c r="N1800" s="899"/>
      <c r="O1800" s="899"/>
      <c r="P1800" s="899"/>
      <c r="Q1800" s="899"/>
      <c r="R1800" s="899"/>
      <c r="S1800" s="899"/>
      <c r="T1800" s="899"/>
      <c r="U1800" s="899"/>
      <c r="V1800" s="899"/>
      <c r="W1800" s="899"/>
      <c r="X1800" s="899"/>
      <c r="Y1800" s="899"/>
    </row>
    <row r="1801" ht="18.0" customHeight="1">
      <c r="A1801" s="899"/>
      <c r="B1801" s="900"/>
      <c r="C1801" s="899"/>
      <c r="D1801" s="899"/>
      <c r="E1801" s="899"/>
      <c r="F1801" s="901"/>
      <c r="G1801" s="901"/>
      <c r="H1801" s="901"/>
      <c r="I1801" s="901"/>
      <c r="J1801" s="901"/>
      <c r="K1801" s="901"/>
      <c r="L1801" s="899"/>
      <c r="M1801" s="899"/>
      <c r="N1801" s="899"/>
      <c r="O1801" s="899"/>
      <c r="P1801" s="899"/>
      <c r="Q1801" s="899"/>
      <c r="R1801" s="899"/>
      <c r="S1801" s="899"/>
      <c r="T1801" s="899"/>
      <c r="U1801" s="899"/>
      <c r="V1801" s="899"/>
      <c r="W1801" s="899"/>
      <c r="X1801" s="899"/>
      <c r="Y1801" s="899"/>
    </row>
    <row r="1802" ht="18.0" customHeight="1">
      <c r="A1802" s="899"/>
      <c r="B1802" s="900"/>
      <c r="C1802" s="899"/>
      <c r="D1802" s="899"/>
      <c r="E1802" s="899"/>
      <c r="F1802" s="901"/>
      <c r="G1802" s="901"/>
      <c r="H1802" s="901"/>
      <c r="I1802" s="901"/>
      <c r="J1802" s="901"/>
      <c r="K1802" s="901"/>
      <c r="L1802" s="899"/>
      <c r="M1802" s="899"/>
      <c r="N1802" s="899"/>
      <c r="O1802" s="899"/>
      <c r="P1802" s="899"/>
      <c r="Q1802" s="899"/>
      <c r="R1802" s="899"/>
      <c r="S1802" s="899"/>
      <c r="T1802" s="899"/>
      <c r="U1802" s="899"/>
      <c r="V1802" s="899"/>
      <c r="W1802" s="899"/>
      <c r="X1802" s="899"/>
      <c r="Y1802" s="899"/>
    </row>
    <row r="1803" ht="18.0" customHeight="1">
      <c r="A1803" s="899"/>
      <c r="B1803" s="900"/>
      <c r="C1803" s="899"/>
      <c r="D1803" s="899"/>
      <c r="E1803" s="899"/>
      <c r="F1803" s="901"/>
      <c r="G1803" s="901"/>
      <c r="H1803" s="901"/>
      <c r="I1803" s="901"/>
      <c r="J1803" s="901"/>
      <c r="K1803" s="901"/>
      <c r="L1803" s="899"/>
      <c r="M1803" s="899"/>
      <c r="N1803" s="899"/>
      <c r="O1803" s="899"/>
      <c r="P1803" s="899"/>
      <c r="Q1803" s="899"/>
      <c r="R1803" s="899"/>
      <c r="S1803" s="899"/>
      <c r="T1803" s="899"/>
      <c r="U1803" s="899"/>
      <c r="V1803" s="899"/>
      <c r="W1803" s="899"/>
      <c r="X1803" s="899"/>
      <c r="Y1803" s="899"/>
    </row>
    <row r="1804" ht="18.0" customHeight="1">
      <c r="A1804" s="899"/>
      <c r="B1804" s="900"/>
      <c r="C1804" s="899"/>
      <c r="D1804" s="899"/>
      <c r="E1804" s="899"/>
      <c r="F1804" s="901"/>
      <c r="G1804" s="901"/>
      <c r="H1804" s="901"/>
      <c r="I1804" s="901"/>
      <c r="J1804" s="901"/>
      <c r="K1804" s="901"/>
      <c r="L1804" s="899"/>
      <c r="M1804" s="899"/>
      <c r="N1804" s="899"/>
      <c r="O1804" s="899"/>
      <c r="P1804" s="899"/>
      <c r="Q1804" s="899"/>
      <c r="R1804" s="899"/>
      <c r="S1804" s="899"/>
      <c r="T1804" s="899"/>
      <c r="U1804" s="899"/>
      <c r="V1804" s="899"/>
      <c r="W1804" s="899"/>
      <c r="X1804" s="899"/>
      <c r="Y1804" s="899"/>
    </row>
    <row r="1805" ht="18.0" customHeight="1">
      <c r="A1805" s="899"/>
      <c r="B1805" s="900"/>
      <c r="C1805" s="899"/>
      <c r="D1805" s="899"/>
      <c r="E1805" s="899"/>
      <c r="F1805" s="901"/>
      <c r="G1805" s="901"/>
      <c r="H1805" s="901"/>
      <c r="I1805" s="901"/>
      <c r="J1805" s="901"/>
      <c r="K1805" s="901"/>
      <c r="L1805" s="899"/>
      <c r="M1805" s="899"/>
      <c r="N1805" s="899"/>
      <c r="O1805" s="899"/>
      <c r="P1805" s="899"/>
      <c r="Q1805" s="899"/>
      <c r="R1805" s="899"/>
      <c r="S1805" s="899"/>
      <c r="T1805" s="899"/>
      <c r="U1805" s="899"/>
      <c r="V1805" s="899"/>
      <c r="W1805" s="899"/>
      <c r="X1805" s="899"/>
      <c r="Y1805" s="899"/>
    </row>
    <row r="1806" ht="18.0" customHeight="1">
      <c r="A1806" s="899"/>
      <c r="B1806" s="900"/>
      <c r="C1806" s="899"/>
      <c r="D1806" s="899"/>
      <c r="E1806" s="899"/>
      <c r="F1806" s="901"/>
      <c r="G1806" s="901"/>
      <c r="H1806" s="901"/>
      <c r="I1806" s="901"/>
      <c r="J1806" s="901"/>
      <c r="K1806" s="901"/>
      <c r="L1806" s="899"/>
      <c r="M1806" s="899"/>
      <c r="N1806" s="899"/>
      <c r="O1806" s="899"/>
      <c r="P1806" s="899"/>
      <c r="Q1806" s="899"/>
      <c r="R1806" s="899"/>
      <c r="S1806" s="899"/>
      <c r="T1806" s="899"/>
      <c r="U1806" s="899"/>
      <c r="V1806" s="899"/>
      <c r="W1806" s="899"/>
      <c r="X1806" s="899"/>
      <c r="Y1806" s="899"/>
    </row>
    <row r="1807" ht="18.0" customHeight="1">
      <c r="A1807" s="899"/>
      <c r="B1807" s="900"/>
      <c r="C1807" s="899"/>
      <c r="D1807" s="899"/>
      <c r="E1807" s="899"/>
      <c r="F1807" s="901"/>
      <c r="G1807" s="901"/>
      <c r="H1807" s="901"/>
      <c r="I1807" s="901"/>
      <c r="J1807" s="901"/>
      <c r="K1807" s="901"/>
      <c r="L1807" s="899"/>
      <c r="M1807" s="899"/>
      <c r="N1807" s="899"/>
      <c r="O1807" s="899"/>
      <c r="P1807" s="899"/>
      <c r="Q1807" s="899"/>
      <c r="R1807" s="899"/>
      <c r="S1807" s="899"/>
      <c r="T1807" s="899"/>
      <c r="U1807" s="899"/>
      <c r="V1807" s="899"/>
      <c r="W1807" s="899"/>
      <c r="X1807" s="899"/>
      <c r="Y1807" s="899"/>
    </row>
    <row r="1808" ht="18.0" customHeight="1">
      <c r="A1808" s="899"/>
      <c r="B1808" s="900"/>
      <c r="C1808" s="899"/>
      <c r="D1808" s="899"/>
      <c r="E1808" s="899"/>
      <c r="F1808" s="901"/>
      <c r="G1808" s="901"/>
      <c r="H1808" s="901"/>
      <c r="I1808" s="901"/>
      <c r="J1808" s="901"/>
      <c r="K1808" s="901"/>
      <c r="L1808" s="899"/>
      <c r="M1808" s="899"/>
      <c r="N1808" s="899"/>
      <c r="O1808" s="899"/>
      <c r="P1808" s="899"/>
      <c r="Q1808" s="899"/>
      <c r="R1808" s="899"/>
      <c r="S1808" s="899"/>
      <c r="T1808" s="899"/>
      <c r="U1808" s="899"/>
      <c r="V1808" s="899"/>
      <c r="W1808" s="899"/>
      <c r="X1808" s="899"/>
      <c r="Y1808" s="899"/>
    </row>
    <row r="1809" ht="18.0" customHeight="1">
      <c r="A1809" s="899"/>
      <c r="B1809" s="900"/>
      <c r="C1809" s="899"/>
      <c r="D1809" s="899"/>
      <c r="E1809" s="899"/>
      <c r="F1809" s="901"/>
      <c r="G1809" s="901"/>
      <c r="H1809" s="901"/>
      <c r="I1809" s="901"/>
      <c r="J1809" s="901"/>
      <c r="K1809" s="901"/>
      <c r="L1809" s="899"/>
      <c r="M1809" s="899"/>
      <c r="N1809" s="899"/>
      <c r="O1809" s="899"/>
      <c r="P1809" s="899"/>
      <c r="Q1809" s="899"/>
      <c r="R1809" s="899"/>
      <c r="S1809" s="899"/>
      <c r="T1809" s="899"/>
      <c r="U1809" s="899"/>
      <c r="V1809" s="899"/>
      <c r="W1809" s="899"/>
      <c r="X1809" s="899"/>
      <c r="Y1809" s="899"/>
    </row>
    <row r="1810" ht="18.0" customHeight="1">
      <c r="A1810" s="899"/>
      <c r="B1810" s="900"/>
      <c r="C1810" s="899"/>
      <c r="D1810" s="899"/>
      <c r="E1810" s="899"/>
      <c r="F1810" s="901"/>
      <c r="G1810" s="901"/>
      <c r="H1810" s="901"/>
      <c r="I1810" s="901"/>
      <c r="J1810" s="901"/>
      <c r="K1810" s="901"/>
      <c r="L1810" s="899"/>
      <c r="M1810" s="899"/>
      <c r="N1810" s="899"/>
      <c r="O1810" s="899"/>
      <c r="P1810" s="899"/>
      <c r="Q1810" s="899"/>
      <c r="R1810" s="899"/>
      <c r="S1810" s="899"/>
      <c r="T1810" s="899"/>
      <c r="U1810" s="899"/>
      <c r="V1810" s="899"/>
      <c r="W1810" s="899"/>
      <c r="X1810" s="899"/>
      <c r="Y1810" s="899"/>
    </row>
    <row r="1811" ht="18.0" customHeight="1">
      <c r="A1811" s="899"/>
      <c r="B1811" s="900"/>
      <c r="C1811" s="899"/>
      <c r="D1811" s="899"/>
      <c r="E1811" s="899"/>
      <c r="F1811" s="901"/>
      <c r="G1811" s="901"/>
      <c r="H1811" s="901"/>
      <c r="I1811" s="901"/>
      <c r="J1811" s="901"/>
      <c r="K1811" s="901"/>
      <c r="L1811" s="899"/>
      <c r="M1811" s="899"/>
      <c r="N1811" s="899"/>
      <c r="O1811" s="899"/>
      <c r="P1811" s="899"/>
      <c r="Q1811" s="899"/>
      <c r="R1811" s="899"/>
      <c r="S1811" s="899"/>
      <c r="T1811" s="899"/>
      <c r="U1811" s="899"/>
      <c r="V1811" s="899"/>
      <c r="W1811" s="899"/>
      <c r="X1811" s="899"/>
      <c r="Y1811" s="899"/>
    </row>
    <row r="1812" ht="18.0" customHeight="1">
      <c r="A1812" s="899"/>
      <c r="B1812" s="900"/>
      <c r="C1812" s="899"/>
      <c r="D1812" s="899"/>
      <c r="E1812" s="899"/>
      <c r="F1812" s="901"/>
      <c r="G1812" s="901"/>
      <c r="H1812" s="901"/>
      <c r="I1812" s="901"/>
      <c r="J1812" s="901"/>
      <c r="K1812" s="901"/>
      <c r="L1812" s="899"/>
      <c r="M1812" s="899"/>
      <c r="N1812" s="899"/>
      <c r="O1812" s="899"/>
      <c r="P1812" s="899"/>
      <c r="Q1812" s="899"/>
      <c r="R1812" s="899"/>
      <c r="S1812" s="899"/>
      <c r="T1812" s="899"/>
      <c r="U1812" s="899"/>
      <c r="V1812" s="899"/>
      <c r="W1812" s="899"/>
      <c r="X1812" s="899"/>
      <c r="Y1812" s="899"/>
    </row>
    <row r="1813" ht="18.0" customHeight="1">
      <c r="A1813" s="899"/>
      <c r="B1813" s="900"/>
      <c r="C1813" s="899"/>
      <c r="D1813" s="899"/>
      <c r="E1813" s="899"/>
      <c r="F1813" s="901"/>
      <c r="G1813" s="901"/>
      <c r="H1813" s="901"/>
      <c r="I1813" s="901"/>
      <c r="J1813" s="901"/>
      <c r="K1813" s="901"/>
      <c r="L1813" s="899"/>
      <c r="M1813" s="899"/>
      <c r="N1813" s="899"/>
      <c r="O1813" s="899"/>
      <c r="P1813" s="899"/>
      <c r="Q1813" s="899"/>
      <c r="R1813" s="899"/>
      <c r="S1813" s="899"/>
      <c r="T1813" s="899"/>
      <c r="U1813" s="899"/>
      <c r="V1813" s="899"/>
      <c r="W1813" s="899"/>
      <c r="X1813" s="899"/>
      <c r="Y1813" s="899"/>
    </row>
    <row r="1814" ht="18.0" customHeight="1">
      <c r="A1814" s="899"/>
      <c r="B1814" s="900"/>
      <c r="C1814" s="899"/>
      <c r="D1814" s="899"/>
      <c r="E1814" s="899"/>
      <c r="F1814" s="901"/>
      <c r="G1814" s="901"/>
      <c r="H1814" s="901"/>
      <c r="I1814" s="901"/>
      <c r="J1814" s="901"/>
      <c r="K1814" s="901"/>
      <c r="L1814" s="899"/>
      <c r="M1814" s="899"/>
      <c r="N1814" s="899"/>
      <c r="O1814" s="899"/>
      <c r="P1814" s="899"/>
      <c r="Q1814" s="899"/>
      <c r="R1814" s="899"/>
      <c r="S1814" s="899"/>
      <c r="T1814" s="899"/>
      <c r="U1814" s="899"/>
      <c r="V1814" s="899"/>
      <c r="W1814" s="899"/>
      <c r="X1814" s="899"/>
      <c r="Y1814" s="899"/>
    </row>
    <row r="1815" ht="18.0" customHeight="1">
      <c r="A1815" s="899"/>
      <c r="B1815" s="900"/>
      <c r="C1815" s="899"/>
      <c r="D1815" s="899"/>
      <c r="E1815" s="899"/>
      <c r="F1815" s="901"/>
      <c r="G1815" s="901"/>
      <c r="H1815" s="901"/>
      <c r="I1815" s="901"/>
      <c r="J1815" s="901"/>
      <c r="K1815" s="901"/>
      <c r="L1815" s="899"/>
      <c r="M1815" s="899"/>
      <c r="N1815" s="899"/>
      <c r="O1815" s="899"/>
      <c r="P1815" s="899"/>
      <c r="Q1815" s="899"/>
      <c r="R1815" s="899"/>
      <c r="S1815" s="899"/>
      <c r="T1815" s="899"/>
      <c r="U1815" s="899"/>
      <c r="V1815" s="899"/>
      <c r="W1815" s="899"/>
      <c r="X1815" s="899"/>
      <c r="Y1815" s="899"/>
    </row>
    <row r="1816" ht="18.0" customHeight="1">
      <c r="A1816" s="899"/>
      <c r="B1816" s="900"/>
      <c r="C1816" s="899"/>
      <c r="D1816" s="899"/>
      <c r="E1816" s="899"/>
      <c r="F1816" s="901"/>
      <c r="G1816" s="901"/>
      <c r="H1816" s="901"/>
      <c r="I1816" s="901"/>
      <c r="J1816" s="901"/>
      <c r="K1816" s="901"/>
      <c r="L1816" s="899"/>
      <c r="M1816" s="899"/>
      <c r="N1816" s="899"/>
      <c r="O1816" s="899"/>
      <c r="P1816" s="899"/>
      <c r="Q1816" s="899"/>
      <c r="R1816" s="899"/>
      <c r="S1816" s="899"/>
      <c r="T1816" s="899"/>
      <c r="U1816" s="899"/>
      <c r="V1816" s="899"/>
      <c r="W1816" s="899"/>
      <c r="X1816" s="899"/>
      <c r="Y1816" s="899"/>
    </row>
    <row r="1817" ht="18.0" customHeight="1">
      <c r="A1817" s="899"/>
      <c r="B1817" s="900"/>
      <c r="C1817" s="899"/>
      <c r="D1817" s="899"/>
      <c r="E1817" s="899"/>
      <c r="F1817" s="901"/>
      <c r="G1817" s="901"/>
      <c r="H1817" s="901"/>
      <c r="I1817" s="901"/>
      <c r="J1817" s="901"/>
      <c r="K1817" s="901"/>
      <c r="L1817" s="899"/>
      <c r="M1817" s="899"/>
      <c r="N1817" s="899"/>
      <c r="O1817" s="899"/>
      <c r="P1817" s="899"/>
      <c r="Q1817" s="899"/>
      <c r="R1817" s="899"/>
      <c r="S1817" s="899"/>
      <c r="T1817" s="899"/>
      <c r="U1817" s="899"/>
      <c r="V1817" s="899"/>
      <c r="W1817" s="899"/>
      <c r="X1817" s="899"/>
      <c r="Y1817" s="899"/>
    </row>
    <row r="1818" ht="18.0" customHeight="1">
      <c r="A1818" s="899"/>
      <c r="B1818" s="900"/>
      <c r="C1818" s="899"/>
      <c r="D1818" s="899"/>
      <c r="E1818" s="899"/>
      <c r="F1818" s="901"/>
      <c r="G1818" s="901"/>
      <c r="H1818" s="901"/>
      <c r="I1818" s="901"/>
      <c r="J1818" s="901"/>
      <c r="K1818" s="901"/>
      <c r="L1818" s="899"/>
      <c r="M1818" s="899"/>
      <c r="N1818" s="899"/>
      <c r="O1818" s="899"/>
      <c r="P1818" s="899"/>
      <c r="Q1818" s="899"/>
      <c r="R1818" s="899"/>
      <c r="S1818" s="899"/>
      <c r="T1818" s="899"/>
      <c r="U1818" s="899"/>
      <c r="V1818" s="899"/>
      <c r="W1818" s="899"/>
      <c r="X1818" s="899"/>
      <c r="Y1818" s="899"/>
    </row>
    <row r="1819" ht="18.0" customHeight="1">
      <c r="A1819" s="899"/>
      <c r="B1819" s="900"/>
      <c r="C1819" s="899"/>
      <c r="D1819" s="899"/>
      <c r="E1819" s="899"/>
      <c r="F1819" s="901"/>
      <c r="G1819" s="901"/>
      <c r="H1819" s="901"/>
      <c r="I1819" s="901"/>
      <c r="J1819" s="901"/>
      <c r="K1819" s="901"/>
      <c r="L1819" s="899"/>
      <c r="M1819" s="899"/>
      <c r="N1819" s="899"/>
      <c r="O1819" s="899"/>
      <c r="P1819" s="899"/>
      <c r="Q1819" s="899"/>
      <c r="R1819" s="899"/>
      <c r="S1819" s="899"/>
      <c r="T1819" s="899"/>
      <c r="U1819" s="899"/>
      <c r="V1819" s="899"/>
      <c r="W1819" s="899"/>
      <c r="X1819" s="899"/>
      <c r="Y1819" s="899"/>
    </row>
    <row r="1820" ht="18.0" customHeight="1">
      <c r="A1820" s="899"/>
      <c r="B1820" s="900"/>
      <c r="C1820" s="899"/>
      <c r="D1820" s="899"/>
      <c r="E1820" s="899"/>
      <c r="F1820" s="901"/>
      <c r="G1820" s="901"/>
      <c r="H1820" s="901"/>
      <c r="I1820" s="901"/>
      <c r="J1820" s="901"/>
      <c r="K1820" s="901"/>
      <c r="L1820" s="899"/>
      <c r="M1820" s="899"/>
      <c r="N1820" s="899"/>
      <c r="O1820" s="899"/>
      <c r="P1820" s="899"/>
      <c r="Q1820" s="899"/>
      <c r="R1820" s="899"/>
      <c r="S1820" s="899"/>
      <c r="T1820" s="899"/>
      <c r="U1820" s="899"/>
      <c r="V1820" s="899"/>
      <c r="W1820" s="899"/>
      <c r="X1820" s="899"/>
      <c r="Y1820" s="899"/>
    </row>
    <row r="1821" ht="18.0" customHeight="1">
      <c r="A1821" s="899"/>
      <c r="B1821" s="900"/>
      <c r="C1821" s="899"/>
      <c r="D1821" s="899"/>
      <c r="E1821" s="899"/>
      <c r="F1821" s="901"/>
      <c r="G1821" s="901"/>
      <c r="H1821" s="901"/>
      <c r="I1821" s="901"/>
      <c r="J1821" s="901"/>
      <c r="K1821" s="901"/>
      <c r="L1821" s="899"/>
      <c r="M1821" s="899"/>
      <c r="N1821" s="899"/>
      <c r="O1821" s="899"/>
      <c r="P1821" s="899"/>
      <c r="Q1821" s="899"/>
      <c r="R1821" s="899"/>
      <c r="S1821" s="899"/>
      <c r="T1821" s="899"/>
      <c r="U1821" s="899"/>
      <c r="V1821" s="899"/>
      <c r="W1821" s="899"/>
      <c r="X1821" s="899"/>
      <c r="Y1821" s="899"/>
    </row>
    <row r="1822" ht="18.0" customHeight="1">
      <c r="A1822" s="899"/>
      <c r="B1822" s="900"/>
      <c r="C1822" s="899"/>
      <c r="D1822" s="899"/>
      <c r="E1822" s="899"/>
      <c r="F1822" s="901"/>
      <c r="G1822" s="901"/>
      <c r="H1822" s="901"/>
      <c r="I1822" s="901"/>
      <c r="J1822" s="901"/>
      <c r="K1822" s="901"/>
      <c r="L1822" s="899"/>
      <c r="M1822" s="899"/>
      <c r="N1822" s="899"/>
      <c r="O1822" s="899"/>
      <c r="P1822" s="899"/>
      <c r="Q1822" s="899"/>
      <c r="R1822" s="899"/>
      <c r="S1822" s="899"/>
      <c r="T1822" s="899"/>
      <c r="U1822" s="899"/>
      <c r="V1822" s="899"/>
      <c r="W1822" s="899"/>
      <c r="X1822" s="899"/>
      <c r="Y1822" s="899"/>
    </row>
    <row r="1823" ht="18.0" customHeight="1">
      <c r="A1823" s="899"/>
      <c r="B1823" s="900"/>
      <c r="C1823" s="899"/>
      <c r="D1823" s="899"/>
      <c r="E1823" s="899"/>
      <c r="F1823" s="901"/>
      <c r="G1823" s="901"/>
      <c r="H1823" s="901"/>
      <c r="I1823" s="901"/>
      <c r="J1823" s="901"/>
      <c r="K1823" s="901"/>
      <c r="L1823" s="899"/>
      <c r="M1823" s="899"/>
      <c r="N1823" s="899"/>
      <c r="O1823" s="899"/>
      <c r="P1823" s="899"/>
      <c r="Q1823" s="899"/>
      <c r="R1823" s="899"/>
      <c r="S1823" s="899"/>
      <c r="T1823" s="899"/>
      <c r="U1823" s="899"/>
      <c r="V1823" s="899"/>
      <c r="W1823" s="899"/>
      <c r="X1823" s="899"/>
      <c r="Y1823" s="899"/>
    </row>
    <row r="1824" ht="18.0" customHeight="1">
      <c r="A1824" s="899"/>
      <c r="B1824" s="900"/>
      <c r="C1824" s="899"/>
      <c r="D1824" s="899"/>
      <c r="E1824" s="899"/>
      <c r="F1824" s="901"/>
      <c r="G1824" s="901"/>
      <c r="H1824" s="901"/>
      <c r="I1824" s="901"/>
      <c r="J1824" s="901"/>
      <c r="K1824" s="901"/>
      <c r="L1824" s="899"/>
      <c r="M1824" s="899"/>
      <c r="N1824" s="899"/>
      <c r="O1824" s="899"/>
      <c r="P1824" s="899"/>
      <c r="Q1824" s="899"/>
      <c r="R1824" s="899"/>
      <c r="S1824" s="899"/>
      <c r="T1824" s="899"/>
      <c r="U1824" s="899"/>
      <c r="V1824" s="899"/>
      <c r="W1824" s="899"/>
      <c r="X1824" s="899"/>
      <c r="Y1824" s="899"/>
    </row>
    <row r="1825" ht="18.0" customHeight="1">
      <c r="A1825" s="899"/>
      <c r="B1825" s="900"/>
      <c r="C1825" s="899"/>
      <c r="D1825" s="899"/>
      <c r="E1825" s="899"/>
      <c r="F1825" s="901"/>
      <c r="G1825" s="901"/>
      <c r="H1825" s="901"/>
      <c r="I1825" s="901"/>
      <c r="J1825" s="901"/>
      <c r="K1825" s="901"/>
      <c r="L1825" s="899"/>
      <c r="M1825" s="899"/>
      <c r="N1825" s="899"/>
      <c r="O1825" s="899"/>
      <c r="P1825" s="899"/>
      <c r="Q1825" s="899"/>
      <c r="R1825" s="899"/>
      <c r="S1825" s="899"/>
      <c r="T1825" s="899"/>
      <c r="U1825" s="899"/>
      <c r="V1825" s="899"/>
      <c r="W1825" s="899"/>
      <c r="X1825" s="899"/>
      <c r="Y1825" s="899"/>
    </row>
    <row r="1826" ht="18.0" customHeight="1">
      <c r="A1826" s="899"/>
      <c r="B1826" s="900"/>
      <c r="C1826" s="899"/>
      <c r="D1826" s="899"/>
      <c r="E1826" s="899"/>
      <c r="F1826" s="901"/>
      <c r="G1826" s="901"/>
      <c r="H1826" s="901"/>
      <c r="I1826" s="901"/>
      <c r="J1826" s="901"/>
      <c r="K1826" s="901"/>
      <c r="L1826" s="899"/>
      <c r="M1826" s="899"/>
      <c r="N1826" s="899"/>
      <c r="O1826" s="899"/>
      <c r="P1826" s="899"/>
      <c r="Q1826" s="899"/>
      <c r="R1826" s="899"/>
      <c r="S1826" s="899"/>
      <c r="T1826" s="899"/>
      <c r="U1826" s="899"/>
      <c r="V1826" s="899"/>
      <c r="W1826" s="899"/>
      <c r="X1826" s="899"/>
      <c r="Y1826" s="899"/>
    </row>
    <row r="1827" ht="18.0" customHeight="1">
      <c r="A1827" s="899"/>
      <c r="B1827" s="900"/>
      <c r="C1827" s="899"/>
      <c r="D1827" s="899"/>
      <c r="E1827" s="899"/>
      <c r="F1827" s="901"/>
      <c r="G1827" s="901"/>
      <c r="H1827" s="901"/>
      <c r="I1827" s="901"/>
      <c r="J1827" s="901"/>
      <c r="K1827" s="901"/>
      <c r="L1827" s="899"/>
      <c r="M1827" s="899"/>
      <c r="N1827" s="899"/>
      <c r="O1827" s="899"/>
      <c r="P1827" s="899"/>
      <c r="Q1827" s="899"/>
      <c r="R1827" s="899"/>
      <c r="S1827" s="899"/>
      <c r="T1827" s="899"/>
      <c r="U1827" s="899"/>
      <c r="V1827" s="899"/>
      <c r="W1827" s="899"/>
      <c r="X1827" s="899"/>
      <c r="Y1827" s="899"/>
    </row>
    <row r="1828" ht="18.0" customHeight="1">
      <c r="A1828" s="899"/>
      <c r="B1828" s="900"/>
      <c r="C1828" s="899"/>
      <c r="D1828" s="899"/>
      <c r="E1828" s="899"/>
      <c r="F1828" s="901"/>
      <c r="G1828" s="901"/>
      <c r="H1828" s="901"/>
      <c r="I1828" s="901"/>
      <c r="J1828" s="901"/>
      <c r="K1828" s="901"/>
      <c r="L1828" s="899"/>
      <c r="M1828" s="899"/>
      <c r="N1828" s="899"/>
      <c r="O1828" s="899"/>
      <c r="P1828" s="899"/>
      <c r="Q1828" s="899"/>
      <c r="R1828" s="899"/>
      <c r="S1828" s="899"/>
      <c r="T1828" s="899"/>
      <c r="U1828" s="899"/>
      <c r="V1828" s="899"/>
      <c r="W1828" s="899"/>
      <c r="X1828" s="899"/>
      <c r="Y1828" s="899"/>
    </row>
    <row r="1829" ht="18.0" customHeight="1">
      <c r="A1829" s="899"/>
      <c r="B1829" s="900"/>
      <c r="C1829" s="899"/>
      <c r="D1829" s="899"/>
      <c r="E1829" s="899"/>
      <c r="F1829" s="901"/>
      <c r="G1829" s="901"/>
      <c r="H1829" s="901"/>
      <c r="I1829" s="901"/>
      <c r="J1829" s="901"/>
      <c r="K1829" s="901"/>
      <c r="L1829" s="899"/>
      <c r="M1829" s="899"/>
      <c r="N1829" s="899"/>
      <c r="O1829" s="899"/>
      <c r="P1829" s="899"/>
      <c r="Q1829" s="899"/>
      <c r="R1829" s="899"/>
      <c r="S1829" s="899"/>
      <c r="T1829" s="899"/>
      <c r="U1829" s="899"/>
      <c r="V1829" s="899"/>
      <c r="W1829" s="899"/>
      <c r="X1829" s="899"/>
      <c r="Y1829" s="899"/>
    </row>
    <row r="1830" ht="18.0" customHeight="1">
      <c r="A1830" s="899"/>
      <c r="B1830" s="900"/>
      <c r="C1830" s="899"/>
      <c r="D1830" s="899"/>
      <c r="E1830" s="899"/>
      <c r="F1830" s="901"/>
      <c r="G1830" s="901"/>
      <c r="H1830" s="901"/>
      <c r="I1830" s="901"/>
      <c r="J1830" s="901"/>
      <c r="K1830" s="901"/>
      <c r="L1830" s="899"/>
      <c r="M1830" s="899"/>
      <c r="N1830" s="899"/>
      <c r="O1830" s="899"/>
      <c r="P1830" s="899"/>
      <c r="Q1830" s="899"/>
      <c r="R1830" s="899"/>
      <c r="S1830" s="899"/>
      <c r="T1830" s="899"/>
      <c r="U1830" s="899"/>
      <c r="V1830" s="899"/>
      <c r="W1830" s="899"/>
      <c r="X1830" s="899"/>
      <c r="Y1830" s="899"/>
    </row>
    <row r="1831" ht="18.0" customHeight="1">
      <c r="A1831" s="899"/>
      <c r="B1831" s="900"/>
      <c r="C1831" s="899"/>
      <c r="D1831" s="899"/>
      <c r="E1831" s="899"/>
      <c r="F1831" s="901"/>
      <c r="G1831" s="901"/>
      <c r="H1831" s="901"/>
      <c r="I1831" s="901"/>
      <c r="J1831" s="901"/>
      <c r="K1831" s="901"/>
      <c r="L1831" s="899"/>
      <c r="M1831" s="899"/>
      <c r="N1831" s="899"/>
      <c r="O1831" s="899"/>
      <c r="P1831" s="899"/>
      <c r="Q1831" s="899"/>
      <c r="R1831" s="899"/>
      <c r="S1831" s="899"/>
      <c r="T1831" s="899"/>
      <c r="U1831" s="899"/>
      <c r="V1831" s="899"/>
      <c r="W1831" s="899"/>
      <c r="X1831" s="899"/>
      <c r="Y1831" s="899"/>
    </row>
    <row r="1832" ht="18.0" customHeight="1">
      <c r="A1832" s="899"/>
      <c r="B1832" s="900"/>
      <c r="C1832" s="899"/>
      <c r="D1832" s="899"/>
      <c r="E1832" s="899"/>
      <c r="F1832" s="901"/>
      <c r="G1832" s="901"/>
      <c r="H1832" s="901"/>
      <c r="I1832" s="901"/>
      <c r="J1832" s="901"/>
      <c r="K1832" s="901"/>
      <c r="L1832" s="899"/>
      <c r="M1832" s="899"/>
      <c r="N1832" s="899"/>
      <c r="O1832" s="899"/>
      <c r="P1832" s="899"/>
      <c r="Q1832" s="899"/>
      <c r="R1832" s="899"/>
      <c r="S1832" s="899"/>
      <c r="T1832" s="899"/>
      <c r="U1832" s="899"/>
      <c r="V1832" s="899"/>
      <c r="W1832" s="899"/>
      <c r="X1832" s="899"/>
      <c r="Y1832" s="899"/>
    </row>
    <row r="1833" ht="18.0" customHeight="1">
      <c r="A1833" s="899"/>
      <c r="B1833" s="900"/>
      <c r="C1833" s="899"/>
      <c r="D1833" s="899"/>
      <c r="E1833" s="899"/>
      <c r="F1833" s="901"/>
      <c r="G1833" s="901"/>
      <c r="H1833" s="901"/>
      <c r="I1833" s="901"/>
      <c r="J1833" s="901"/>
      <c r="K1833" s="901"/>
      <c r="L1833" s="899"/>
      <c r="M1833" s="899"/>
      <c r="N1833" s="899"/>
      <c r="O1833" s="899"/>
      <c r="P1833" s="899"/>
      <c r="Q1833" s="899"/>
      <c r="R1833" s="899"/>
      <c r="S1833" s="899"/>
      <c r="T1833" s="899"/>
      <c r="U1833" s="899"/>
      <c r="V1833" s="899"/>
      <c r="W1833" s="899"/>
      <c r="X1833" s="899"/>
      <c r="Y1833" s="899"/>
    </row>
    <row r="1834" ht="18.0" customHeight="1">
      <c r="A1834" s="899"/>
      <c r="B1834" s="900"/>
      <c r="C1834" s="899"/>
      <c r="D1834" s="899"/>
      <c r="E1834" s="899"/>
      <c r="F1834" s="901"/>
      <c r="G1834" s="901"/>
      <c r="H1834" s="901"/>
      <c r="I1834" s="901"/>
      <c r="J1834" s="901"/>
      <c r="K1834" s="901"/>
      <c r="L1834" s="899"/>
      <c r="M1834" s="899"/>
      <c r="N1834" s="899"/>
      <c r="O1834" s="899"/>
      <c r="P1834" s="899"/>
      <c r="Q1834" s="899"/>
      <c r="R1834" s="899"/>
      <c r="S1834" s="899"/>
      <c r="T1834" s="899"/>
      <c r="U1834" s="899"/>
      <c r="V1834" s="899"/>
      <c r="W1834" s="899"/>
      <c r="X1834" s="899"/>
      <c r="Y1834" s="899"/>
    </row>
    <row r="1835" ht="18.0" customHeight="1">
      <c r="A1835" s="899"/>
      <c r="B1835" s="900"/>
      <c r="C1835" s="899"/>
      <c r="D1835" s="899"/>
      <c r="E1835" s="899"/>
      <c r="F1835" s="901"/>
      <c r="G1835" s="901"/>
      <c r="H1835" s="901"/>
      <c r="I1835" s="901"/>
      <c r="J1835" s="901"/>
      <c r="K1835" s="901"/>
      <c r="L1835" s="899"/>
      <c r="M1835" s="899"/>
      <c r="N1835" s="899"/>
      <c r="O1835" s="899"/>
      <c r="P1835" s="899"/>
      <c r="Q1835" s="899"/>
      <c r="R1835" s="899"/>
      <c r="S1835" s="899"/>
      <c r="T1835" s="899"/>
      <c r="U1835" s="899"/>
      <c r="V1835" s="899"/>
      <c r="W1835" s="899"/>
      <c r="X1835" s="899"/>
      <c r="Y1835" s="899"/>
    </row>
    <row r="1836" ht="18.0" customHeight="1">
      <c r="A1836" s="899"/>
      <c r="B1836" s="900"/>
      <c r="C1836" s="899"/>
      <c r="D1836" s="899"/>
      <c r="E1836" s="899"/>
      <c r="F1836" s="901"/>
      <c r="G1836" s="901"/>
      <c r="H1836" s="901"/>
      <c r="I1836" s="901"/>
      <c r="J1836" s="901"/>
      <c r="K1836" s="901"/>
      <c r="L1836" s="899"/>
      <c r="M1836" s="899"/>
      <c r="N1836" s="899"/>
      <c r="O1836" s="899"/>
      <c r="P1836" s="899"/>
      <c r="Q1836" s="899"/>
      <c r="R1836" s="899"/>
      <c r="S1836" s="899"/>
      <c r="T1836" s="899"/>
      <c r="U1836" s="899"/>
      <c r="V1836" s="899"/>
      <c r="W1836" s="899"/>
      <c r="X1836" s="899"/>
      <c r="Y1836" s="899"/>
    </row>
    <row r="1837" ht="18.0" customHeight="1">
      <c r="A1837" s="899"/>
      <c r="B1837" s="900"/>
      <c r="C1837" s="899"/>
      <c r="D1837" s="899"/>
      <c r="E1837" s="899"/>
      <c r="F1837" s="901"/>
      <c r="G1837" s="901"/>
      <c r="H1837" s="901"/>
      <c r="I1837" s="901"/>
      <c r="J1837" s="901"/>
      <c r="K1837" s="901"/>
      <c r="L1837" s="899"/>
      <c r="M1837" s="899"/>
      <c r="N1837" s="899"/>
      <c r="O1837" s="899"/>
      <c r="P1837" s="899"/>
      <c r="Q1837" s="899"/>
      <c r="R1837" s="899"/>
      <c r="S1837" s="899"/>
      <c r="T1837" s="899"/>
      <c r="U1837" s="899"/>
      <c r="V1837" s="899"/>
      <c r="W1837" s="899"/>
      <c r="X1837" s="899"/>
      <c r="Y1837" s="899"/>
    </row>
    <row r="1838" ht="18.0" customHeight="1">
      <c r="A1838" s="899"/>
      <c r="B1838" s="900"/>
      <c r="C1838" s="899"/>
      <c r="D1838" s="899"/>
      <c r="E1838" s="899"/>
      <c r="F1838" s="901"/>
      <c r="G1838" s="901"/>
      <c r="H1838" s="901"/>
      <c r="I1838" s="901"/>
      <c r="J1838" s="901"/>
      <c r="K1838" s="901"/>
      <c r="L1838" s="899"/>
      <c r="M1838" s="899"/>
      <c r="N1838" s="899"/>
      <c r="O1838" s="899"/>
      <c r="P1838" s="899"/>
      <c r="Q1838" s="899"/>
      <c r="R1838" s="899"/>
      <c r="S1838" s="899"/>
      <c r="T1838" s="899"/>
      <c r="U1838" s="899"/>
      <c r="V1838" s="899"/>
      <c r="W1838" s="899"/>
      <c r="X1838" s="899"/>
      <c r="Y1838" s="899"/>
    </row>
    <row r="1839" ht="18.0" customHeight="1">
      <c r="A1839" s="899"/>
      <c r="B1839" s="900"/>
      <c r="C1839" s="899"/>
      <c r="D1839" s="899"/>
      <c r="E1839" s="899"/>
      <c r="F1839" s="901"/>
      <c r="G1839" s="901"/>
      <c r="H1839" s="901"/>
      <c r="I1839" s="901"/>
      <c r="J1839" s="901"/>
      <c r="K1839" s="901"/>
      <c r="L1839" s="899"/>
      <c r="M1839" s="899"/>
      <c r="N1839" s="899"/>
      <c r="O1839" s="899"/>
      <c r="P1839" s="899"/>
      <c r="Q1839" s="899"/>
      <c r="R1839" s="899"/>
      <c r="S1839" s="899"/>
      <c r="T1839" s="899"/>
      <c r="U1839" s="899"/>
      <c r="V1839" s="899"/>
      <c r="W1839" s="899"/>
      <c r="X1839" s="899"/>
      <c r="Y1839" s="899"/>
    </row>
    <row r="1840" ht="18.0" customHeight="1">
      <c r="A1840" s="899"/>
      <c r="B1840" s="900"/>
      <c r="C1840" s="899"/>
      <c r="D1840" s="899"/>
      <c r="E1840" s="899"/>
      <c r="F1840" s="901"/>
      <c r="G1840" s="901"/>
      <c r="H1840" s="901"/>
      <c r="I1840" s="901"/>
      <c r="J1840" s="901"/>
      <c r="K1840" s="901"/>
      <c r="L1840" s="899"/>
      <c r="M1840" s="899"/>
      <c r="N1840" s="899"/>
      <c r="O1840" s="899"/>
      <c r="P1840" s="899"/>
      <c r="Q1840" s="899"/>
      <c r="R1840" s="899"/>
      <c r="S1840" s="899"/>
      <c r="T1840" s="899"/>
      <c r="U1840" s="899"/>
      <c r="V1840" s="899"/>
      <c r="W1840" s="899"/>
      <c r="X1840" s="899"/>
      <c r="Y1840" s="899"/>
    </row>
    <row r="1841" ht="18.0" customHeight="1">
      <c r="A1841" s="899"/>
      <c r="B1841" s="900"/>
      <c r="C1841" s="899"/>
      <c r="D1841" s="899"/>
      <c r="E1841" s="899"/>
      <c r="F1841" s="901"/>
      <c r="G1841" s="901"/>
      <c r="H1841" s="901"/>
      <c r="I1841" s="901"/>
      <c r="J1841" s="901"/>
      <c r="K1841" s="901"/>
      <c r="L1841" s="899"/>
      <c r="M1841" s="899"/>
      <c r="N1841" s="899"/>
      <c r="O1841" s="899"/>
      <c r="P1841" s="899"/>
      <c r="Q1841" s="899"/>
      <c r="R1841" s="899"/>
      <c r="S1841" s="899"/>
      <c r="T1841" s="899"/>
      <c r="U1841" s="899"/>
      <c r="V1841" s="899"/>
      <c r="W1841" s="899"/>
      <c r="X1841" s="899"/>
      <c r="Y1841" s="899"/>
    </row>
    <row r="1842" ht="18.0" customHeight="1">
      <c r="A1842" s="899"/>
      <c r="B1842" s="900"/>
      <c r="C1842" s="899"/>
      <c r="D1842" s="899"/>
      <c r="E1842" s="899"/>
      <c r="F1842" s="901"/>
      <c r="G1842" s="901"/>
      <c r="H1842" s="901"/>
      <c r="I1842" s="901"/>
      <c r="J1842" s="901"/>
      <c r="K1842" s="901"/>
      <c r="L1842" s="899"/>
      <c r="M1842" s="899"/>
      <c r="N1842" s="899"/>
      <c r="O1842" s="899"/>
      <c r="P1842" s="899"/>
      <c r="Q1842" s="899"/>
      <c r="R1842" s="899"/>
      <c r="S1842" s="899"/>
      <c r="T1842" s="899"/>
      <c r="U1842" s="899"/>
      <c r="V1842" s="899"/>
      <c r="W1842" s="899"/>
      <c r="X1842" s="899"/>
      <c r="Y1842" s="899"/>
    </row>
    <row r="1843" ht="18.0" customHeight="1">
      <c r="A1843" s="899"/>
      <c r="B1843" s="900"/>
      <c r="C1843" s="899"/>
      <c r="D1843" s="899"/>
      <c r="E1843" s="899"/>
      <c r="F1843" s="901"/>
      <c r="G1843" s="901"/>
      <c r="H1843" s="901"/>
      <c r="I1843" s="901"/>
      <c r="J1843" s="901"/>
      <c r="K1843" s="901"/>
      <c r="L1843" s="899"/>
      <c r="M1843" s="899"/>
      <c r="N1843" s="899"/>
      <c r="O1843" s="899"/>
      <c r="P1843" s="899"/>
      <c r="Q1843" s="899"/>
      <c r="R1843" s="899"/>
      <c r="S1843" s="899"/>
      <c r="T1843" s="899"/>
      <c r="U1843" s="899"/>
      <c r="V1843" s="899"/>
      <c r="W1843" s="899"/>
      <c r="X1843" s="899"/>
      <c r="Y1843" s="899"/>
    </row>
    <row r="1844" ht="18.0" customHeight="1">
      <c r="A1844" s="899"/>
      <c r="B1844" s="900"/>
      <c r="C1844" s="899"/>
      <c r="D1844" s="899"/>
      <c r="E1844" s="899"/>
      <c r="F1844" s="901"/>
      <c r="G1844" s="901"/>
      <c r="H1844" s="901"/>
      <c r="I1844" s="901"/>
      <c r="J1844" s="901"/>
      <c r="K1844" s="901"/>
      <c r="L1844" s="899"/>
      <c r="M1844" s="899"/>
      <c r="N1844" s="899"/>
      <c r="O1844" s="899"/>
      <c r="P1844" s="899"/>
      <c r="Q1844" s="899"/>
      <c r="R1844" s="899"/>
      <c r="S1844" s="899"/>
      <c r="T1844" s="899"/>
      <c r="U1844" s="899"/>
      <c r="V1844" s="899"/>
      <c r="W1844" s="899"/>
      <c r="X1844" s="899"/>
      <c r="Y1844" s="899"/>
    </row>
    <row r="1845" ht="18.0" customHeight="1">
      <c r="A1845" s="899"/>
      <c r="B1845" s="900"/>
      <c r="C1845" s="899"/>
      <c r="D1845" s="899"/>
      <c r="E1845" s="899"/>
      <c r="F1845" s="901"/>
      <c r="G1845" s="901"/>
      <c r="H1845" s="901"/>
      <c r="I1845" s="901"/>
      <c r="J1845" s="901"/>
      <c r="K1845" s="901"/>
      <c r="L1845" s="899"/>
      <c r="M1845" s="899"/>
      <c r="N1845" s="899"/>
      <c r="O1845" s="899"/>
      <c r="P1845" s="899"/>
      <c r="Q1845" s="899"/>
      <c r="R1845" s="899"/>
      <c r="S1845" s="899"/>
      <c r="T1845" s="899"/>
      <c r="U1845" s="899"/>
      <c r="V1845" s="899"/>
      <c r="W1845" s="899"/>
      <c r="X1845" s="899"/>
      <c r="Y1845" s="899"/>
    </row>
    <row r="1846" ht="18.0" customHeight="1">
      <c r="A1846" s="899"/>
      <c r="B1846" s="900"/>
      <c r="C1846" s="899"/>
      <c r="D1846" s="899"/>
      <c r="E1846" s="899"/>
      <c r="F1846" s="901"/>
      <c r="G1846" s="901"/>
      <c r="H1846" s="901"/>
      <c r="I1846" s="901"/>
      <c r="J1846" s="901"/>
      <c r="K1846" s="901"/>
      <c r="L1846" s="899"/>
      <c r="M1846" s="899"/>
      <c r="N1846" s="899"/>
      <c r="O1846" s="899"/>
      <c r="P1846" s="899"/>
      <c r="Q1846" s="899"/>
      <c r="R1846" s="899"/>
      <c r="S1846" s="899"/>
      <c r="T1846" s="899"/>
      <c r="U1846" s="899"/>
      <c r="V1846" s="899"/>
      <c r="W1846" s="899"/>
      <c r="X1846" s="899"/>
      <c r="Y1846" s="899"/>
    </row>
    <row r="1847" ht="18.0" customHeight="1">
      <c r="A1847" s="899"/>
      <c r="B1847" s="900"/>
      <c r="C1847" s="899"/>
      <c r="D1847" s="899"/>
      <c r="E1847" s="899"/>
      <c r="F1847" s="901"/>
      <c r="G1847" s="901"/>
      <c r="H1847" s="901"/>
      <c r="I1847" s="901"/>
      <c r="J1847" s="901"/>
      <c r="K1847" s="901"/>
      <c r="L1847" s="899"/>
      <c r="M1847" s="899"/>
      <c r="N1847" s="899"/>
      <c r="O1847" s="899"/>
      <c r="P1847" s="899"/>
      <c r="Q1847" s="899"/>
      <c r="R1847" s="899"/>
      <c r="S1847" s="899"/>
      <c r="T1847" s="899"/>
      <c r="U1847" s="899"/>
      <c r="V1847" s="899"/>
      <c r="W1847" s="899"/>
      <c r="X1847" s="899"/>
      <c r="Y1847" s="899"/>
    </row>
    <row r="1848" ht="18.0" customHeight="1">
      <c r="A1848" s="899"/>
      <c r="B1848" s="900"/>
      <c r="C1848" s="899"/>
      <c r="D1848" s="899"/>
      <c r="E1848" s="899"/>
      <c r="F1848" s="901"/>
      <c r="G1848" s="901"/>
      <c r="H1848" s="901"/>
      <c r="I1848" s="901"/>
      <c r="J1848" s="901"/>
      <c r="K1848" s="901"/>
      <c r="L1848" s="899"/>
      <c r="M1848" s="899"/>
      <c r="N1848" s="899"/>
      <c r="O1848" s="899"/>
      <c r="P1848" s="899"/>
      <c r="Q1848" s="899"/>
      <c r="R1848" s="899"/>
      <c r="S1848" s="899"/>
      <c r="T1848" s="899"/>
      <c r="U1848" s="899"/>
      <c r="V1848" s="899"/>
      <c r="W1848" s="899"/>
      <c r="X1848" s="899"/>
      <c r="Y1848" s="899"/>
    </row>
    <row r="1849" ht="18.0" customHeight="1">
      <c r="A1849" s="899"/>
      <c r="B1849" s="900"/>
      <c r="C1849" s="899"/>
      <c r="D1849" s="899"/>
      <c r="E1849" s="899"/>
      <c r="F1849" s="901"/>
      <c r="G1849" s="901"/>
      <c r="H1849" s="901"/>
      <c r="I1849" s="901"/>
      <c r="J1849" s="901"/>
      <c r="K1849" s="901"/>
      <c r="L1849" s="899"/>
      <c r="M1849" s="899"/>
      <c r="N1849" s="899"/>
      <c r="O1849" s="899"/>
      <c r="P1849" s="899"/>
      <c r="Q1849" s="899"/>
      <c r="R1849" s="899"/>
      <c r="S1849" s="899"/>
      <c r="T1849" s="899"/>
      <c r="U1849" s="899"/>
      <c r="V1849" s="899"/>
      <c r="W1849" s="899"/>
      <c r="X1849" s="899"/>
      <c r="Y1849" s="899"/>
    </row>
    <row r="1850" ht="18.0" customHeight="1">
      <c r="A1850" s="899"/>
      <c r="B1850" s="900"/>
      <c r="C1850" s="899"/>
      <c r="D1850" s="899"/>
      <c r="E1850" s="899"/>
      <c r="F1850" s="901"/>
      <c r="G1850" s="901"/>
      <c r="H1850" s="901"/>
      <c r="I1850" s="901"/>
      <c r="J1850" s="901"/>
      <c r="K1850" s="901"/>
      <c r="L1850" s="899"/>
      <c r="M1850" s="899"/>
      <c r="N1850" s="899"/>
      <c r="O1850" s="899"/>
      <c r="P1850" s="899"/>
      <c r="Q1850" s="899"/>
      <c r="R1850" s="899"/>
      <c r="S1850" s="899"/>
      <c r="T1850" s="899"/>
      <c r="U1850" s="899"/>
      <c r="V1850" s="899"/>
      <c r="W1850" s="899"/>
      <c r="X1850" s="899"/>
      <c r="Y1850" s="899"/>
    </row>
    <row r="1851" ht="18.0" customHeight="1">
      <c r="A1851" s="899"/>
      <c r="B1851" s="900"/>
      <c r="C1851" s="899"/>
      <c r="D1851" s="899"/>
      <c r="E1851" s="899"/>
      <c r="F1851" s="901"/>
      <c r="G1851" s="901"/>
      <c r="H1851" s="901"/>
      <c r="I1851" s="901"/>
      <c r="J1851" s="901"/>
      <c r="K1851" s="901"/>
      <c r="L1851" s="899"/>
      <c r="M1851" s="899"/>
      <c r="N1851" s="899"/>
      <c r="O1851" s="899"/>
      <c r="P1851" s="899"/>
      <c r="Q1851" s="899"/>
      <c r="R1851" s="899"/>
      <c r="S1851" s="899"/>
      <c r="T1851" s="899"/>
      <c r="U1851" s="899"/>
      <c r="V1851" s="899"/>
      <c r="W1851" s="899"/>
      <c r="X1851" s="899"/>
      <c r="Y1851" s="899"/>
    </row>
    <row r="1852" ht="18.0" customHeight="1">
      <c r="A1852" s="899"/>
      <c r="B1852" s="900"/>
      <c r="C1852" s="899"/>
      <c r="D1852" s="899"/>
      <c r="E1852" s="899"/>
      <c r="F1852" s="901"/>
      <c r="G1852" s="901"/>
      <c r="H1852" s="901"/>
      <c r="I1852" s="901"/>
      <c r="J1852" s="901"/>
      <c r="K1852" s="901"/>
      <c r="L1852" s="899"/>
      <c r="M1852" s="899"/>
      <c r="N1852" s="899"/>
      <c r="O1852" s="899"/>
      <c r="P1852" s="899"/>
      <c r="Q1852" s="899"/>
      <c r="R1852" s="899"/>
      <c r="S1852" s="899"/>
      <c r="T1852" s="899"/>
      <c r="U1852" s="899"/>
      <c r="V1852" s="899"/>
      <c r="W1852" s="899"/>
      <c r="X1852" s="899"/>
      <c r="Y1852" s="899"/>
    </row>
    <row r="1853" ht="18.0" customHeight="1">
      <c r="A1853" s="899"/>
      <c r="B1853" s="900"/>
      <c r="C1853" s="899"/>
      <c r="D1853" s="899"/>
      <c r="E1853" s="899"/>
      <c r="F1853" s="901"/>
      <c r="G1853" s="901"/>
      <c r="H1853" s="901"/>
      <c r="I1853" s="901"/>
      <c r="J1853" s="901"/>
      <c r="K1853" s="901"/>
      <c r="L1853" s="899"/>
      <c r="M1853" s="899"/>
      <c r="N1853" s="899"/>
      <c r="O1853" s="899"/>
      <c r="P1853" s="899"/>
      <c r="Q1853" s="899"/>
      <c r="R1853" s="899"/>
      <c r="S1853" s="899"/>
      <c r="T1853" s="899"/>
      <c r="U1853" s="899"/>
      <c r="V1853" s="899"/>
      <c r="W1853" s="899"/>
      <c r="X1853" s="899"/>
      <c r="Y1853" s="899"/>
    </row>
    <row r="1854" ht="18.0" customHeight="1">
      <c r="A1854" s="899"/>
      <c r="B1854" s="900"/>
      <c r="C1854" s="899"/>
      <c r="D1854" s="899"/>
      <c r="E1854" s="899"/>
      <c r="F1854" s="901"/>
      <c r="G1854" s="901"/>
      <c r="H1854" s="901"/>
      <c r="I1854" s="901"/>
      <c r="J1854" s="901"/>
      <c r="K1854" s="901"/>
      <c r="L1854" s="899"/>
      <c r="M1854" s="899"/>
      <c r="N1854" s="899"/>
      <c r="O1854" s="899"/>
      <c r="P1854" s="899"/>
      <c r="Q1854" s="899"/>
      <c r="R1854" s="899"/>
      <c r="S1854" s="899"/>
      <c r="T1854" s="899"/>
      <c r="U1854" s="899"/>
      <c r="V1854" s="899"/>
      <c r="W1854" s="899"/>
      <c r="X1854" s="899"/>
      <c r="Y1854" s="899"/>
    </row>
    <row r="1855" ht="18.0" customHeight="1">
      <c r="A1855" s="899"/>
      <c r="B1855" s="900"/>
      <c r="C1855" s="899"/>
      <c r="D1855" s="899"/>
      <c r="E1855" s="899"/>
      <c r="F1855" s="901"/>
      <c r="G1855" s="901"/>
      <c r="H1855" s="901"/>
      <c r="I1855" s="901"/>
      <c r="J1855" s="901"/>
      <c r="K1855" s="901"/>
      <c r="L1855" s="899"/>
      <c r="M1855" s="899"/>
      <c r="N1855" s="899"/>
      <c r="O1855" s="899"/>
      <c r="P1855" s="899"/>
      <c r="Q1855" s="899"/>
      <c r="R1855" s="899"/>
      <c r="S1855" s="899"/>
      <c r="T1855" s="899"/>
      <c r="U1855" s="899"/>
      <c r="V1855" s="899"/>
      <c r="W1855" s="899"/>
      <c r="X1855" s="899"/>
      <c r="Y1855" s="899"/>
    </row>
    <row r="1856" ht="18.0" customHeight="1">
      <c r="A1856" s="899"/>
      <c r="B1856" s="900"/>
      <c r="C1856" s="899"/>
      <c r="D1856" s="899"/>
      <c r="E1856" s="899"/>
      <c r="F1856" s="901"/>
      <c r="G1856" s="901"/>
      <c r="H1856" s="901"/>
      <c r="I1856" s="901"/>
      <c r="J1856" s="901"/>
      <c r="K1856" s="901"/>
      <c r="L1856" s="899"/>
      <c r="M1856" s="899"/>
      <c r="N1856" s="899"/>
      <c r="O1856" s="899"/>
      <c r="P1856" s="899"/>
      <c r="Q1856" s="899"/>
      <c r="R1856" s="899"/>
      <c r="S1856" s="899"/>
      <c r="T1856" s="899"/>
      <c r="U1856" s="899"/>
      <c r="V1856" s="899"/>
      <c r="W1856" s="899"/>
      <c r="X1856" s="899"/>
      <c r="Y1856" s="899"/>
    </row>
    <row r="1857" ht="18.0" customHeight="1">
      <c r="A1857" s="899"/>
      <c r="B1857" s="900"/>
      <c r="C1857" s="899"/>
      <c r="D1857" s="899"/>
      <c r="E1857" s="899"/>
      <c r="F1857" s="901"/>
      <c r="G1857" s="901"/>
      <c r="H1857" s="901"/>
      <c r="I1857" s="901"/>
      <c r="J1857" s="901"/>
      <c r="K1857" s="901"/>
      <c r="L1857" s="899"/>
      <c r="M1857" s="899"/>
      <c r="N1857" s="899"/>
      <c r="O1857" s="899"/>
      <c r="P1857" s="899"/>
      <c r="Q1857" s="899"/>
      <c r="R1857" s="899"/>
      <c r="S1857" s="899"/>
      <c r="T1857" s="899"/>
      <c r="U1857" s="899"/>
      <c r="V1857" s="899"/>
      <c r="W1857" s="899"/>
      <c r="X1857" s="899"/>
      <c r="Y1857" s="899"/>
    </row>
    <row r="1858" ht="18.0" customHeight="1">
      <c r="A1858" s="899"/>
      <c r="B1858" s="900"/>
      <c r="C1858" s="899"/>
      <c r="D1858" s="899"/>
      <c r="E1858" s="899"/>
      <c r="F1858" s="901"/>
      <c r="G1858" s="901"/>
      <c r="H1858" s="901"/>
      <c r="I1858" s="901"/>
      <c r="J1858" s="901"/>
      <c r="K1858" s="901"/>
      <c r="L1858" s="899"/>
      <c r="M1858" s="899"/>
      <c r="N1858" s="899"/>
      <c r="O1858" s="899"/>
      <c r="P1858" s="899"/>
      <c r="Q1858" s="899"/>
      <c r="R1858" s="899"/>
      <c r="S1858" s="899"/>
      <c r="T1858" s="899"/>
      <c r="U1858" s="899"/>
      <c r="V1858" s="899"/>
      <c r="W1858" s="899"/>
      <c r="X1858" s="899"/>
      <c r="Y1858" s="899"/>
    </row>
    <row r="1859" ht="18.0" customHeight="1">
      <c r="A1859" s="899"/>
      <c r="B1859" s="900"/>
      <c r="C1859" s="899"/>
      <c r="D1859" s="899"/>
      <c r="E1859" s="899"/>
      <c r="F1859" s="901"/>
      <c r="G1859" s="901"/>
      <c r="H1859" s="901"/>
      <c r="I1859" s="901"/>
      <c r="J1859" s="901"/>
      <c r="K1859" s="901"/>
      <c r="L1859" s="899"/>
      <c r="M1859" s="899"/>
      <c r="N1859" s="899"/>
      <c r="O1859" s="899"/>
      <c r="P1859" s="899"/>
      <c r="Q1859" s="899"/>
      <c r="R1859" s="899"/>
      <c r="S1859" s="899"/>
      <c r="T1859" s="899"/>
      <c r="U1859" s="899"/>
      <c r="V1859" s="899"/>
      <c r="W1859" s="899"/>
      <c r="X1859" s="899"/>
      <c r="Y1859" s="899"/>
    </row>
    <row r="1860" ht="18.0" customHeight="1">
      <c r="A1860" s="899"/>
      <c r="B1860" s="900"/>
      <c r="C1860" s="899"/>
      <c r="D1860" s="899"/>
      <c r="E1860" s="899"/>
      <c r="F1860" s="901"/>
      <c r="G1860" s="901"/>
      <c r="H1860" s="901"/>
      <c r="I1860" s="901"/>
      <c r="J1860" s="901"/>
      <c r="K1860" s="901"/>
      <c r="L1860" s="899"/>
      <c r="M1860" s="899"/>
      <c r="N1860" s="899"/>
      <c r="O1860" s="899"/>
      <c r="P1860" s="899"/>
      <c r="Q1860" s="899"/>
      <c r="R1860" s="899"/>
      <c r="S1860" s="899"/>
      <c r="T1860" s="899"/>
      <c r="U1860" s="899"/>
      <c r="V1860" s="899"/>
      <c r="W1860" s="899"/>
      <c r="X1860" s="899"/>
      <c r="Y1860" s="899"/>
    </row>
    <row r="1861" ht="18.0" customHeight="1">
      <c r="A1861" s="899"/>
      <c r="B1861" s="900"/>
      <c r="C1861" s="899"/>
      <c r="D1861" s="899"/>
      <c r="E1861" s="899"/>
      <c r="F1861" s="901"/>
      <c r="G1861" s="901"/>
      <c r="H1861" s="901"/>
      <c r="I1861" s="901"/>
      <c r="J1861" s="901"/>
      <c r="K1861" s="901"/>
      <c r="L1861" s="899"/>
      <c r="M1861" s="899"/>
      <c r="N1861" s="899"/>
      <c r="O1861" s="899"/>
      <c r="P1861" s="899"/>
      <c r="Q1861" s="899"/>
      <c r="R1861" s="899"/>
      <c r="S1861" s="899"/>
      <c r="T1861" s="899"/>
      <c r="U1861" s="899"/>
      <c r="V1861" s="899"/>
      <c r="W1861" s="899"/>
      <c r="X1861" s="899"/>
      <c r="Y1861" s="899"/>
    </row>
    <row r="1862" ht="18.0" customHeight="1">
      <c r="A1862" s="899"/>
      <c r="B1862" s="900"/>
      <c r="C1862" s="899"/>
      <c r="D1862" s="899"/>
      <c r="E1862" s="899"/>
      <c r="F1862" s="901"/>
      <c r="G1862" s="901"/>
      <c r="H1862" s="901"/>
      <c r="I1862" s="901"/>
      <c r="J1862" s="901"/>
      <c r="K1862" s="901"/>
      <c r="L1862" s="899"/>
      <c r="M1862" s="899"/>
      <c r="N1862" s="899"/>
      <c r="O1862" s="899"/>
      <c r="P1862" s="899"/>
      <c r="Q1862" s="899"/>
      <c r="R1862" s="899"/>
      <c r="S1862" s="899"/>
      <c r="T1862" s="899"/>
      <c r="U1862" s="899"/>
      <c r="V1862" s="899"/>
      <c r="W1862" s="899"/>
      <c r="X1862" s="899"/>
      <c r="Y1862" s="899"/>
    </row>
    <row r="1863" ht="18.0" customHeight="1">
      <c r="A1863" s="899"/>
      <c r="B1863" s="900"/>
      <c r="C1863" s="899"/>
      <c r="D1863" s="899"/>
      <c r="E1863" s="899"/>
      <c r="F1863" s="901"/>
      <c r="G1863" s="901"/>
      <c r="H1863" s="901"/>
      <c r="I1863" s="901"/>
      <c r="J1863" s="901"/>
      <c r="K1863" s="901"/>
      <c r="L1863" s="899"/>
      <c r="M1863" s="899"/>
      <c r="N1863" s="899"/>
      <c r="O1863" s="899"/>
      <c r="P1863" s="899"/>
      <c r="Q1863" s="899"/>
      <c r="R1863" s="899"/>
      <c r="S1863" s="899"/>
      <c r="T1863" s="899"/>
      <c r="U1863" s="899"/>
      <c r="V1863" s="899"/>
      <c r="W1863" s="899"/>
      <c r="X1863" s="899"/>
      <c r="Y1863" s="899"/>
    </row>
    <row r="1864" ht="18.0" customHeight="1">
      <c r="A1864" s="899"/>
      <c r="B1864" s="900"/>
      <c r="C1864" s="899"/>
      <c r="D1864" s="899"/>
      <c r="E1864" s="899"/>
      <c r="F1864" s="901"/>
      <c r="G1864" s="901"/>
      <c r="H1864" s="901"/>
      <c r="I1864" s="901"/>
      <c r="J1864" s="901"/>
      <c r="K1864" s="901"/>
      <c r="L1864" s="899"/>
      <c r="M1864" s="899"/>
      <c r="N1864" s="899"/>
      <c r="O1864" s="899"/>
      <c r="P1864" s="899"/>
      <c r="Q1864" s="899"/>
      <c r="R1864" s="899"/>
      <c r="S1864" s="899"/>
      <c r="T1864" s="899"/>
      <c r="U1864" s="899"/>
      <c r="V1864" s="899"/>
      <c r="W1864" s="899"/>
      <c r="X1864" s="899"/>
      <c r="Y1864" s="899"/>
    </row>
    <row r="1865" ht="18.0" customHeight="1">
      <c r="A1865" s="899"/>
      <c r="B1865" s="900"/>
      <c r="C1865" s="899"/>
      <c r="D1865" s="899"/>
      <c r="E1865" s="899"/>
      <c r="F1865" s="901"/>
      <c r="G1865" s="901"/>
      <c r="H1865" s="901"/>
      <c r="I1865" s="901"/>
      <c r="J1865" s="901"/>
      <c r="K1865" s="901"/>
      <c r="L1865" s="899"/>
      <c r="M1865" s="899"/>
      <c r="N1865" s="899"/>
      <c r="O1865" s="899"/>
      <c r="P1865" s="899"/>
      <c r="Q1865" s="899"/>
      <c r="R1865" s="899"/>
      <c r="S1865" s="899"/>
      <c r="T1865" s="899"/>
      <c r="U1865" s="899"/>
      <c r="V1865" s="899"/>
      <c r="W1865" s="899"/>
      <c r="X1865" s="899"/>
      <c r="Y1865" s="899"/>
    </row>
    <row r="1866" ht="18.0" customHeight="1">
      <c r="A1866" s="899"/>
      <c r="B1866" s="900"/>
      <c r="C1866" s="899"/>
      <c r="D1866" s="899"/>
      <c r="E1866" s="899"/>
      <c r="F1866" s="901"/>
      <c r="G1866" s="901"/>
      <c r="H1866" s="901"/>
      <c r="I1866" s="901"/>
      <c r="J1866" s="901"/>
      <c r="K1866" s="901"/>
      <c r="L1866" s="899"/>
      <c r="M1866" s="899"/>
      <c r="N1866" s="899"/>
      <c r="O1866" s="899"/>
      <c r="P1866" s="899"/>
      <c r="Q1866" s="899"/>
      <c r="R1866" s="899"/>
      <c r="S1866" s="899"/>
      <c r="T1866" s="899"/>
      <c r="U1866" s="899"/>
      <c r="V1866" s="899"/>
      <c r="W1866" s="899"/>
      <c r="X1866" s="899"/>
      <c r="Y1866" s="899"/>
    </row>
    <row r="1867" ht="18.0" customHeight="1">
      <c r="A1867" s="899"/>
      <c r="B1867" s="900"/>
      <c r="C1867" s="899"/>
      <c r="D1867" s="899"/>
      <c r="E1867" s="899"/>
      <c r="F1867" s="901"/>
      <c r="G1867" s="901"/>
      <c r="H1867" s="901"/>
      <c r="I1867" s="901"/>
      <c r="J1867" s="901"/>
      <c r="K1867" s="901"/>
      <c r="L1867" s="899"/>
      <c r="M1867" s="899"/>
      <c r="N1867" s="899"/>
      <c r="O1867" s="899"/>
      <c r="P1867" s="899"/>
      <c r="Q1867" s="899"/>
      <c r="R1867" s="899"/>
      <c r="S1867" s="899"/>
      <c r="T1867" s="899"/>
      <c r="U1867" s="899"/>
      <c r="V1867" s="899"/>
      <c r="W1867" s="899"/>
      <c r="X1867" s="899"/>
      <c r="Y1867" s="899"/>
    </row>
    <row r="1868" ht="18.0" customHeight="1">
      <c r="A1868" s="899"/>
      <c r="B1868" s="900"/>
      <c r="C1868" s="899"/>
      <c r="D1868" s="899"/>
      <c r="E1868" s="899"/>
      <c r="F1868" s="901"/>
      <c r="G1868" s="901"/>
      <c r="H1868" s="901"/>
      <c r="I1868" s="901"/>
      <c r="J1868" s="901"/>
      <c r="K1868" s="901"/>
      <c r="L1868" s="899"/>
      <c r="M1868" s="899"/>
      <c r="N1868" s="899"/>
      <c r="O1868" s="899"/>
      <c r="P1868" s="899"/>
      <c r="Q1868" s="899"/>
      <c r="R1868" s="899"/>
      <c r="S1868" s="899"/>
      <c r="T1868" s="899"/>
      <c r="U1868" s="899"/>
      <c r="V1868" s="899"/>
      <c r="W1868" s="899"/>
      <c r="X1868" s="899"/>
      <c r="Y1868" s="899"/>
    </row>
    <row r="1869" ht="18.0" customHeight="1">
      <c r="A1869" s="899"/>
      <c r="B1869" s="900"/>
      <c r="C1869" s="899"/>
      <c r="D1869" s="899"/>
      <c r="E1869" s="899"/>
      <c r="F1869" s="901"/>
      <c r="G1869" s="901"/>
      <c r="H1869" s="901"/>
      <c r="I1869" s="901"/>
      <c r="J1869" s="901"/>
      <c r="K1869" s="901"/>
      <c r="L1869" s="899"/>
      <c r="M1869" s="899"/>
      <c r="N1869" s="899"/>
      <c r="O1869" s="899"/>
      <c r="P1869" s="899"/>
      <c r="Q1869" s="899"/>
      <c r="R1869" s="899"/>
      <c r="S1869" s="899"/>
      <c r="T1869" s="899"/>
      <c r="U1869" s="899"/>
      <c r="V1869" s="899"/>
      <c r="W1869" s="899"/>
      <c r="X1869" s="899"/>
      <c r="Y1869" s="899"/>
    </row>
    <row r="1870" ht="18.0" customHeight="1">
      <c r="A1870" s="899"/>
      <c r="B1870" s="900"/>
      <c r="C1870" s="899"/>
      <c r="D1870" s="899"/>
      <c r="E1870" s="899"/>
      <c r="F1870" s="901"/>
      <c r="G1870" s="901"/>
      <c r="H1870" s="901"/>
      <c r="I1870" s="901"/>
      <c r="J1870" s="901"/>
      <c r="K1870" s="901"/>
      <c r="L1870" s="899"/>
      <c r="M1870" s="899"/>
      <c r="N1870" s="899"/>
      <c r="O1870" s="899"/>
      <c r="P1870" s="899"/>
      <c r="Q1870" s="899"/>
      <c r="R1870" s="899"/>
      <c r="S1870" s="899"/>
      <c r="T1870" s="899"/>
      <c r="U1870" s="899"/>
      <c r="V1870" s="899"/>
      <c r="W1870" s="899"/>
      <c r="X1870" s="899"/>
      <c r="Y1870" s="899"/>
    </row>
    <row r="1871" ht="18.0" customHeight="1">
      <c r="A1871" s="899"/>
      <c r="B1871" s="900"/>
      <c r="C1871" s="899"/>
      <c r="D1871" s="899"/>
      <c r="E1871" s="899"/>
      <c r="F1871" s="901"/>
      <c r="G1871" s="901"/>
      <c r="H1871" s="901"/>
      <c r="I1871" s="901"/>
      <c r="J1871" s="901"/>
      <c r="K1871" s="901"/>
      <c r="L1871" s="899"/>
      <c r="M1871" s="899"/>
      <c r="N1871" s="899"/>
      <c r="O1871" s="899"/>
      <c r="P1871" s="899"/>
      <c r="Q1871" s="899"/>
      <c r="R1871" s="899"/>
      <c r="S1871" s="899"/>
      <c r="T1871" s="899"/>
      <c r="U1871" s="899"/>
      <c r="V1871" s="899"/>
      <c r="W1871" s="899"/>
      <c r="X1871" s="899"/>
      <c r="Y1871" s="899"/>
    </row>
    <row r="1872" ht="18.0" customHeight="1">
      <c r="A1872" s="899"/>
      <c r="B1872" s="900"/>
      <c r="C1872" s="899"/>
      <c r="D1872" s="899"/>
      <c r="E1872" s="899"/>
      <c r="F1872" s="901"/>
      <c r="G1872" s="901"/>
      <c r="H1872" s="901"/>
      <c r="I1872" s="901"/>
      <c r="J1872" s="901"/>
      <c r="K1872" s="901"/>
      <c r="L1872" s="899"/>
      <c r="M1872" s="899"/>
      <c r="N1872" s="899"/>
      <c r="O1872" s="899"/>
      <c r="P1872" s="899"/>
      <c r="Q1872" s="899"/>
      <c r="R1872" s="899"/>
      <c r="S1872" s="899"/>
      <c r="T1872" s="899"/>
      <c r="U1872" s="899"/>
      <c r="V1872" s="899"/>
      <c r="W1872" s="899"/>
      <c r="X1872" s="899"/>
      <c r="Y1872" s="899"/>
    </row>
    <row r="1873" ht="18.0" customHeight="1">
      <c r="A1873" s="899"/>
      <c r="B1873" s="900"/>
      <c r="C1873" s="899"/>
      <c r="D1873" s="899"/>
      <c r="E1873" s="899"/>
      <c r="F1873" s="901"/>
      <c r="G1873" s="901"/>
      <c r="H1873" s="901"/>
      <c r="I1873" s="901"/>
      <c r="J1873" s="901"/>
      <c r="K1873" s="901"/>
      <c r="L1873" s="899"/>
      <c r="M1873" s="899"/>
      <c r="N1873" s="899"/>
      <c r="O1873" s="899"/>
      <c r="P1873" s="899"/>
      <c r="Q1873" s="899"/>
      <c r="R1873" s="899"/>
      <c r="S1873" s="899"/>
      <c r="T1873" s="899"/>
      <c r="U1873" s="899"/>
      <c r="V1873" s="899"/>
      <c r="W1873" s="899"/>
      <c r="X1873" s="899"/>
      <c r="Y1873" s="899"/>
    </row>
    <row r="1874" ht="18.0" customHeight="1">
      <c r="A1874" s="899"/>
      <c r="B1874" s="900"/>
      <c r="C1874" s="899"/>
      <c r="D1874" s="899"/>
      <c r="E1874" s="899"/>
      <c r="F1874" s="901"/>
      <c r="G1874" s="901"/>
      <c r="H1874" s="901"/>
      <c r="I1874" s="901"/>
      <c r="J1874" s="901"/>
      <c r="K1874" s="901"/>
      <c r="L1874" s="899"/>
      <c r="M1874" s="899"/>
      <c r="N1874" s="899"/>
      <c r="O1874" s="899"/>
      <c r="P1874" s="899"/>
      <c r="Q1874" s="899"/>
      <c r="R1874" s="899"/>
      <c r="S1874" s="899"/>
      <c r="T1874" s="899"/>
      <c r="U1874" s="899"/>
      <c r="V1874" s="899"/>
      <c r="W1874" s="899"/>
      <c r="X1874" s="899"/>
      <c r="Y1874" s="899"/>
    </row>
    <row r="1875" ht="18.0" customHeight="1">
      <c r="A1875" s="899"/>
      <c r="B1875" s="900"/>
      <c r="C1875" s="899"/>
      <c r="D1875" s="899"/>
      <c r="E1875" s="899"/>
      <c r="F1875" s="901"/>
      <c r="G1875" s="901"/>
      <c r="H1875" s="901"/>
      <c r="I1875" s="901"/>
      <c r="J1875" s="901"/>
      <c r="K1875" s="901"/>
      <c r="L1875" s="899"/>
      <c r="M1875" s="899"/>
      <c r="N1875" s="899"/>
      <c r="O1875" s="899"/>
      <c r="P1875" s="899"/>
      <c r="Q1875" s="899"/>
      <c r="R1875" s="899"/>
      <c r="S1875" s="899"/>
      <c r="T1875" s="899"/>
      <c r="U1875" s="899"/>
      <c r="V1875" s="899"/>
      <c r="W1875" s="899"/>
      <c r="X1875" s="899"/>
      <c r="Y1875" s="899"/>
    </row>
    <row r="1876" ht="18.0" customHeight="1">
      <c r="A1876" s="899"/>
      <c r="B1876" s="900"/>
      <c r="C1876" s="899"/>
      <c r="D1876" s="899"/>
      <c r="E1876" s="899"/>
      <c r="F1876" s="901"/>
      <c r="G1876" s="901"/>
      <c r="H1876" s="901"/>
      <c r="I1876" s="901"/>
      <c r="J1876" s="901"/>
      <c r="K1876" s="901"/>
      <c r="L1876" s="899"/>
      <c r="M1876" s="899"/>
      <c r="N1876" s="899"/>
      <c r="O1876" s="899"/>
      <c r="P1876" s="899"/>
      <c r="Q1876" s="899"/>
      <c r="R1876" s="899"/>
      <c r="S1876" s="899"/>
      <c r="T1876" s="899"/>
      <c r="U1876" s="899"/>
      <c r="V1876" s="899"/>
      <c r="W1876" s="899"/>
      <c r="X1876" s="899"/>
      <c r="Y1876" s="899"/>
    </row>
    <row r="1877" ht="18.0" customHeight="1">
      <c r="A1877" s="899"/>
      <c r="B1877" s="900"/>
      <c r="C1877" s="899"/>
      <c r="D1877" s="899"/>
      <c r="E1877" s="899"/>
      <c r="F1877" s="901"/>
      <c r="G1877" s="901"/>
      <c r="H1877" s="901"/>
      <c r="I1877" s="901"/>
      <c r="J1877" s="901"/>
      <c r="K1877" s="901"/>
      <c r="L1877" s="899"/>
      <c r="M1877" s="899"/>
      <c r="N1877" s="899"/>
      <c r="O1877" s="899"/>
      <c r="P1877" s="899"/>
      <c r="Q1877" s="899"/>
      <c r="R1877" s="899"/>
      <c r="S1877" s="899"/>
      <c r="T1877" s="899"/>
      <c r="U1877" s="899"/>
      <c r="V1877" s="899"/>
      <c r="W1877" s="899"/>
      <c r="X1877" s="899"/>
      <c r="Y1877" s="899"/>
    </row>
    <row r="1878" ht="18.0" customHeight="1">
      <c r="A1878" s="899"/>
      <c r="B1878" s="900"/>
      <c r="C1878" s="899"/>
      <c r="D1878" s="899"/>
      <c r="E1878" s="899"/>
      <c r="F1878" s="901"/>
      <c r="G1878" s="901"/>
      <c r="H1878" s="901"/>
      <c r="I1878" s="901"/>
      <c r="J1878" s="901"/>
      <c r="K1878" s="901"/>
      <c r="L1878" s="899"/>
      <c r="M1878" s="899"/>
      <c r="N1878" s="899"/>
      <c r="O1878" s="899"/>
      <c r="P1878" s="899"/>
      <c r="Q1878" s="899"/>
      <c r="R1878" s="899"/>
      <c r="S1878" s="899"/>
      <c r="T1878" s="899"/>
      <c r="U1878" s="899"/>
      <c r="V1878" s="899"/>
      <c r="W1878" s="899"/>
      <c r="X1878" s="899"/>
      <c r="Y1878" s="899"/>
    </row>
    <row r="1879" ht="18.0" customHeight="1">
      <c r="A1879" s="899"/>
      <c r="B1879" s="900"/>
      <c r="C1879" s="899"/>
      <c r="D1879" s="899"/>
      <c r="E1879" s="899"/>
      <c r="F1879" s="901"/>
      <c r="G1879" s="901"/>
      <c r="H1879" s="901"/>
      <c r="I1879" s="901"/>
      <c r="J1879" s="901"/>
      <c r="K1879" s="901"/>
      <c r="L1879" s="899"/>
      <c r="M1879" s="899"/>
      <c r="N1879" s="899"/>
      <c r="O1879" s="899"/>
      <c r="P1879" s="899"/>
      <c r="Q1879" s="899"/>
      <c r="R1879" s="899"/>
      <c r="S1879" s="899"/>
      <c r="T1879" s="899"/>
      <c r="U1879" s="899"/>
      <c r="V1879" s="899"/>
      <c r="W1879" s="899"/>
      <c r="X1879" s="899"/>
      <c r="Y1879" s="899"/>
    </row>
    <row r="1880" ht="18.0" customHeight="1">
      <c r="A1880" s="899"/>
      <c r="B1880" s="900"/>
      <c r="C1880" s="899"/>
      <c r="D1880" s="899"/>
      <c r="E1880" s="899"/>
      <c r="F1880" s="901"/>
      <c r="G1880" s="901"/>
      <c r="H1880" s="901"/>
      <c r="I1880" s="901"/>
      <c r="J1880" s="901"/>
      <c r="K1880" s="901"/>
      <c r="L1880" s="899"/>
      <c r="M1880" s="899"/>
      <c r="N1880" s="899"/>
      <c r="O1880" s="899"/>
      <c r="P1880" s="899"/>
      <c r="Q1880" s="899"/>
      <c r="R1880" s="899"/>
      <c r="S1880" s="899"/>
      <c r="T1880" s="899"/>
      <c r="U1880" s="899"/>
      <c r="V1880" s="899"/>
      <c r="W1880" s="899"/>
      <c r="X1880" s="899"/>
      <c r="Y1880" s="899"/>
    </row>
    <row r="1881" ht="18.0" customHeight="1">
      <c r="A1881" s="899"/>
      <c r="B1881" s="900"/>
      <c r="C1881" s="899"/>
      <c r="D1881" s="899"/>
      <c r="E1881" s="899"/>
      <c r="F1881" s="901"/>
      <c r="G1881" s="901"/>
      <c r="H1881" s="901"/>
      <c r="I1881" s="901"/>
      <c r="J1881" s="901"/>
      <c r="K1881" s="901"/>
      <c r="L1881" s="899"/>
      <c r="M1881" s="899"/>
      <c r="N1881" s="899"/>
      <c r="O1881" s="899"/>
      <c r="P1881" s="899"/>
      <c r="Q1881" s="899"/>
      <c r="R1881" s="899"/>
      <c r="S1881" s="899"/>
      <c r="T1881" s="899"/>
      <c r="U1881" s="899"/>
      <c r="V1881" s="899"/>
      <c r="W1881" s="899"/>
      <c r="X1881" s="899"/>
      <c r="Y1881" s="899"/>
    </row>
    <row r="1882" ht="18.0" customHeight="1">
      <c r="A1882" s="899"/>
      <c r="B1882" s="900"/>
      <c r="C1882" s="899"/>
      <c r="D1882" s="899"/>
      <c r="E1882" s="899"/>
      <c r="F1882" s="901"/>
      <c r="G1882" s="901"/>
      <c r="H1882" s="901"/>
      <c r="I1882" s="901"/>
      <c r="J1882" s="901"/>
      <c r="K1882" s="901"/>
      <c r="L1882" s="899"/>
      <c r="M1882" s="899"/>
      <c r="N1882" s="899"/>
      <c r="O1882" s="899"/>
      <c r="P1882" s="899"/>
      <c r="Q1882" s="899"/>
      <c r="R1882" s="899"/>
      <c r="S1882" s="899"/>
      <c r="T1882" s="899"/>
      <c r="U1882" s="899"/>
      <c r="V1882" s="899"/>
      <c r="W1882" s="899"/>
      <c r="X1882" s="899"/>
      <c r="Y1882" s="899"/>
    </row>
    <row r="1883" ht="18.0" customHeight="1">
      <c r="A1883" s="899"/>
      <c r="B1883" s="900"/>
      <c r="C1883" s="899"/>
      <c r="D1883" s="899"/>
      <c r="E1883" s="899"/>
      <c r="F1883" s="901"/>
      <c r="G1883" s="901"/>
      <c r="H1883" s="901"/>
      <c r="I1883" s="901"/>
      <c r="J1883" s="901"/>
      <c r="K1883" s="901"/>
      <c r="L1883" s="899"/>
      <c r="M1883" s="899"/>
      <c r="N1883" s="899"/>
      <c r="O1883" s="899"/>
      <c r="P1883" s="899"/>
      <c r="Q1883" s="899"/>
      <c r="R1883" s="899"/>
      <c r="S1883" s="899"/>
      <c r="T1883" s="899"/>
      <c r="U1883" s="899"/>
      <c r="V1883" s="899"/>
      <c r="W1883" s="899"/>
      <c r="X1883" s="899"/>
      <c r="Y1883" s="899"/>
    </row>
    <row r="1884" ht="18.0" customHeight="1">
      <c r="A1884" s="899"/>
      <c r="B1884" s="900"/>
      <c r="C1884" s="899"/>
      <c r="D1884" s="899"/>
      <c r="E1884" s="899"/>
      <c r="F1884" s="901"/>
      <c r="G1884" s="901"/>
      <c r="H1884" s="901"/>
      <c r="I1884" s="901"/>
      <c r="J1884" s="901"/>
      <c r="K1884" s="901"/>
      <c r="L1884" s="899"/>
      <c r="M1884" s="899"/>
      <c r="N1884" s="899"/>
      <c r="O1884" s="899"/>
      <c r="P1884" s="899"/>
      <c r="Q1884" s="899"/>
      <c r="R1884" s="899"/>
      <c r="S1884" s="899"/>
      <c r="T1884" s="899"/>
      <c r="U1884" s="899"/>
      <c r="V1884" s="899"/>
      <c r="W1884" s="899"/>
      <c r="X1884" s="899"/>
      <c r="Y1884" s="899"/>
    </row>
    <row r="1885" ht="18.0" customHeight="1">
      <c r="A1885" s="899"/>
      <c r="B1885" s="900"/>
      <c r="C1885" s="899"/>
      <c r="D1885" s="899"/>
      <c r="E1885" s="899"/>
      <c r="F1885" s="901"/>
      <c r="G1885" s="901"/>
      <c r="H1885" s="901"/>
      <c r="I1885" s="901"/>
      <c r="J1885" s="901"/>
      <c r="K1885" s="901"/>
      <c r="L1885" s="899"/>
      <c r="M1885" s="899"/>
      <c r="N1885" s="899"/>
      <c r="O1885" s="899"/>
      <c r="P1885" s="899"/>
      <c r="Q1885" s="899"/>
      <c r="R1885" s="899"/>
      <c r="S1885" s="899"/>
      <c r="T1885" s="899"/>
      <c r="U1885" s="899"/>
      <c r="V1885" s="899"/>
      <c r="W1885" s="899"/>
      <c r="X1885" s="899"/>
      <c r="Y1885" s="899"/>
    </row>
    <row r="1886" ht="18.0" customHeight="1">
      <c r="A1886" s="899"/>
      <c r="B1886" s="900"/>
      <c r="C1886" s="899"/>
      <c r="D1886" s="899"/>
      <c r="E1886" s="899"/>
      <c r="F1886" s="901"/>
      <c r="G1886" s="901"/>
      <c r="H1886" s="901"/>
      <c r="I1886" s="901"/>
      <c r="J1886" s="901"/>
      <c r="K1886" s="901"/>
      <c r="L1886" s="899"/>
      <c r="M1886" s="899"/>
      <c r="N1886" s="899"/>
      <c r="O1886" s="899"/>
      <c r="P1886" s="899"/>
      <c r="Q1886" s="899"/>
      <c r="R1886" s="899"/>
      <c r="S1886" s="899"/>
      <c r="T1886" s="899"/>
      <c r="U1886" s="899"/>
      <c r="V1886" s="899"/>
      <c r="W1886" s="899"/>
      <c r="X1886" s="899"/>
      <c r="Y1886" s="899"/>
    </row>
    <row r="1887" ht="18.0" customHeight="1">
      <c r="A1887" s="899"/>
      <c r="B1887" s="900"/>
      <c r="C1887" s="899"/>
      <c r="D1887" s="899"/>
      <c r="E1887" s="899"/>
      <c r="F1887" s="901"/>
      <c r="G1887" s="901"/>
      <c r="H1887" s="901"/>
      <c r="I1887" s="901"/>
      <c r="J1887" s="901"/>
      <c r="K1887" s="901"/>
      <c r="L1887" s="899"/>
      <c r="M1887" s="899"/>
      <c r="N1887" s="899"/>
      <c r="O1887" s="899"/>
      <c r="P1887" s="899"/>
      <c r="Q1887" s="899"/>
      <c r="R1887" s="899"/>
      <c r="S1887" s="899"/>
      <c r="T1887" s="899"/>
      <c r="U1887" s="899"/>
      <c r="V1887" s="899"/>
      <c r="W1887" s="899"/>
      <c r="X1887" s="899"/>
      <c r="Y1887" s="899"/>
    </row>
    <row r="1888" ht="18.0" customHeight="1">
      <c r="A1888" s="899"/>
      <c r="B1888" s="900"/>
      <c r="C1888" s="899"/>
      <c r="D1888" s="899"/>
      <c r="E1888" s="899"/>
      <c r="F1888" s="901"/>
      <c r="G1888" s="901"/>
      <c r="H1888" s="901"/>
      <c r="I1888" s="901"/>
      <c r="J1888" s="901"/>
      <c r="K1888" s="901"/>
      <c r="L1888" s="899"/>
      <c r="M1888" s="899"/>
      <c r="N1888" s="899"/>
      <c r="O1888" s="899"/>
      <c r="P1888" s="899"/>
      <c r="Q1888" s="899"/>
      <c r="R1888" s="899"/>
      <c r="S1888" s="899"/>
      <c r="T1888" s="899"/>
      <c r="U1888" s="899"/>
      <c r="V1888" s="899"/>
      <c r="W1888" s="899"/>
      <c r="X1888" s="899"/>
      <c r="Y1888" s="899"/>
    </row>
    <row r="1889" ht="18.0" customHeight="1">
      <c r="A1889" s="899"/>
      <c r="B1889" s="900"/>
      <c r="C1889" s="899"/>
      <c r="D1889" s="899"/>
      <c r="E1889" s="899"/>
      <c r="F1889" s="901"/>
      <c r="G1889" s="901"/>
      <c r="H1889" s="901"/>
      <c r="I1889" s="901"/>
      <c r="J1889" s="901"/>
      <c r="K1889" s="901"/>
      <c r="L1889" s="899"/>
      <c r="M1889" s="899"/>
      <c r="N1889" s="899"/>
      <c r="O1889" s="899"/>
      <c r="P1889" s="899"/>
      <c r="Q1889" s="899"/>
      <c r="R1889" s="899"/>
      <c r="S1889" s="899"/>
      <c r="T1889" s="899"/>
      <c r="U1889" s="899"/>
      <c r="V1889" s="899"/>
      <c r="W1889" s="899"/>
      <c r="X1889" s="899"/>
      <c r="Y1889" s="899"/>
    </row>
    <row r="1890" ht="18.0" customHeight="1">
      <c r="A1890" s="899"/>
      <c r="B1890" s="900"/>
      <c r="C1890" s="899"/>
      <c r="D1890" s="899"/>
      <c r="E1890" s="899"/>
      <c r="F1890" s="901"/>
      <c r="G1890" s="901"/>
      <c r="H1890" s="901"/>
      <c r="I1890" s="901"/>
      <c r="J1890" s="901"/>
      <c r="K1890" s="901"/>
      <c r="L1890" s="899"/>
      <c r="M1890" s="899"/>
      <c r="N1890" s="899"/>
      <c r="O1890" s="899"/>
      <c r="P1890" s="899"/>
      <c r="Q1890" s="899"/>
      <c r="R1890" s="899"/>
      <c r="S1890" s="899"/>
      <c r="T1890" s="899"/>
      <c r="U1890" s="899"/>
      <c r="V1890" s="899"/>
      <c r="W1890" s="899"/>
      <c r="X1890" s="899"/>
      <c r="Y1890" s="899"/>
    </row>
    <row r="1891" ht="18.0" customHeight="1">
      <c r="A1891" s="899"/>
      <c r="B1891" s="900"/>
      <c r="C1891" s="899"/>
      <c r="D1891" s="899"/>
      <c r="E1891" s="899"/>
      <c r="F1891" s="901"/>
      <c r="G1891" s="901"/>
      <c r="H1891" s="901"/>
      <c r="I1891" s="901"/>
      <c r="J1891" s="901"/>
      <c r="K1891" s="901"/>
      <c r="L1891" s="899"/>
      <c r="M1891" s="899"/>
      <c r="N1891" s="899"/>
      <c r="O1891" s="899"/>
      <c r="P1891" s="899"/>
      <c r="Q1891" s="899"/>
      <c r="R1891" s="899"/>
      <c r="S1891" s="899"/>
      <c r="T1891" s="899"/>
      <c r="U1891" s="899"/>
      <c r="V1891" s="899"/>
      <c r="W1891" s="899"/>
      <c r="X1891" s="899"/>
      <c r="Y1891" s="899"/>
    </row>
    <row r="1892" ht="18.0" customHeight="1">
      <c r="A1892" s="899"/>
      <c r="B1892" s="900"/>
      <c r="C1892" s="899"/>
      <c r="D1892" s="899"/>
      <c r="E1892" s="899"/>
      <c r="F1892" s="901"/>
      <c r="G1892" s="901"/>
      <c r="H1892" s="901"/>
      <c r="I1892" s="901"/>
      <c r="J1892" s="901"/>
      <c r="K1892" s="901"/>
      <c r="L1892" s="899"/>
      <c r="M1892" s="899"/>
      <c r="N1892" s="899"/>
      <c r="O1892" s="899"/>
      <c r="P1892" s="899"/>
      <c r="Q1892" s="899"/>
      <c r="R1892" s="899"/>
      <c r="S1892" s="899"/>
      <c r="T1892" s="899"/>
      <c r="U1892" s="899"/>
      <c r="V1892" s="899"/>
      <c r="W1892" s="899"/>
      <c r="X1892" s="899"/>
      <c r="Y1892" s="899"/>
    </row>
    <row r="1893" ht="18.0" customHeight="1">
      <c r="A1893" s="899"/>
      <c r="B1893" s="900"/>
      <c r="C1893" s="899"/>
      <c r="D1893" s="899"/>
      <c r="E1893" s="899"/>
      <c r="F1893" s="901"/>
      <c r="G1893" s="901"/>
      <c r="H1893" s="901"/>
      <c r="I1893" s="901"/>
      <c r="J1893" s="901"/>
      <c r="K1893" s="901"/>
      <c r="L1893" s="899"/>
      <c r="M1893" s="899"/>
      <c r="N1893" s="899"/>
      <c r="O1893" s="899"/>
      <c r="P1893" s="899"/>
      <c r="Q1893" s="899"/>
      <c r="R1893" s="899"/>
      <c r="S1893" s="899"/>
      <c r="T1893" s="899"/>
      <c r="U1893" s="899"/>
      <c r="V1893" s="899"/>
      <c r="W1893" s="899"/>
      <c r="X1893" s="899"/>
      <c r="Y1893" s="899"/>
    </row>
    <row r="1894" ht="18.0" customHeight="1">
      <c r="A1894" s="899"/>
      <c r="B1894" s="900"/>
      <c r="C1894" s="899"/>
      <c r="D1894" s="899"/>
      <c r="E1894" s="899"/>
      <c r="F1894" s="901"/>
      <c r="G1894" s="901"/>
      <c r="H1894" s="901"/>
      <c r="I1894" s="901"/>
      <c r="J1894" s="901"/>
      <c r="K1894" s="901"/>
      <c r="L1894" s="899"/>
      <c r="M1894" s="899"/>
      <c r="N1894" s="899"/>
      <c r="O1894" s="899"/>
      <c r="P1894" s="899"/>
      <c r="Q1894" s="899"/>
      <c r="R1894" s="899"/>
      <c r="S1894" s="899"/>
      <c r="T1894" s="899"/>
      <c r="U1894" s="899"/>
      <c r="V1894" s="899"/>
      <c r="W1894" s="899"/>
      <c r="X1894" s="899"/>
      <c r="Y1894" s="899"/>
    </row>
    <row r="1895" ht="18.0" customHeight="1">
      <c r="A1895" s="899"/>
      <c r="B1895" s="900"/>
      <c r="C1895" s="899"/>
      <c r="D1895" s="899"/>
      <c r="E1895" s="899"/>
      <c r="F1895" s="901"/>
      <c r="G1895" s="901"/>
      <c r="H1895" s="901"/>
      <c r="I1895" s="901"/>
      <c r="J1895" s="901"/>
      <c r="K1895" s="901"/>
      <c r="L1895" s="899"/>
      <c r="M1895" s="899"/>
      <c r="N1895" s="899"/>
      <c r="O1895" s="899"/>
      <c r="P1895" s="899"/>
      <c r="Q1895" s="899"/>
      <c r="R1895" s="899"/>
      <c r="S1895" s="899"/>
      <c r="T1895" s="899"/>
      <c r="U1895" s="899"/>
      <c r="V1895" s="899"/>
      <c r="W1895" s="899"/>
      <c r="X1895" s="899"/>
      <c r="Y1895" s="899"/>
    </row>
    <row r="1896" ht="18.0" customHeight="1">
      <c r="A1896" s="899"/>
      <c r="B1896" s="900"/>
      <c r="C1896" s="899"/>
      <c r="D1896" s="899"/>
      <c r="E1896" s="899"/>
      <c r="F1896" s="901"/>
      <c r="G1896" s="901"/>
      <c r="H1896" s="901"/>
      <c r="I1896" s="901"/>
      <c r="J1896" s="901"/>
      <c r="K1896" s="901"/>
      <c r="L1896" s="899"/>
      <c r="M1896" s="899"/>
      <c r="N1896" s="899"/>
      <c r="O1896" s="899"/>
      <c r="P1896" s="899"/>
      <c r="Q1896" s="899"/>
      <c r="R1896" s="899"/>
      <c r="S1896" s="899"/>
      <c r="T1896" s="899"/>
      <c r="U1896" s="899"/>
      <c r="V1896" s="899"/>
      <c r="W1896" s="899"/>
      <c r="X1896" s="899"/>
      <c r="Y1896" s="899"/>
    </row>
    <row r="1897" ht="18.0" customHeight="1">
      <c r="A1897" s="899"/>
      <c r="B1897" s="900"/>
      <c r="C1897" s="899"/>
      <c r="D1897" s="899"/>
      <c r="E1897" s="899"/>
      <c r="F1897" s="901"/>
      <c r="G1897" s="901"/>
      <c r="H1897" s="901"/>
      <c r="I1897" s="901"/>
      <c r="J1897" s="901"/>
      <c r="K1897" s="901"/>
      <c r="L1897" s="899"/>
      <c r="M1897" s="899"/>
      <c r="N1897" s="899"/>
      <c r="O1897" s="899"/>
      <c r="P1897" s="899"/>
      <c r="Q1897" s="899"/>
      <c r="R1897" s="899"/>
      <c r="S1897" s="899"/>
      <c r="T1897" s="899"/>
      <c r="U1897" s="899"/>
      <c r="V1897" s="899"/>
      <c r="W1897" s="899"/>
      <c r="X1897" s="899"/>
      <c r="Y1897" s="899"/>
    </row>
    <row r="1898" ht="18.0" customHeight="1">
      <c r="A1898" s="899"/>
      <c r="B1898" s="900"/>
      <c r="C1898" s="899"/>
      <c r="D1898" s="899"/>
      <c r="E1898" s="899"/>
      <c r="F1898" s="901"/>
      <c r="G1898" s="901"/>
      <c r="H1898" s="901"/>
      <c r="I1898" s="901"/>
      <c r="J1898" s="901"/>
      <c r="K1898" s="901"/>
      <c r="L1898" s="899"/>
      <c r="M1898" s="899"/>
      <c r="N1898" s="899"/>
      <c r="O1898" s="899"/>
      <c r="P1898" s="899"/>
      <c r="Q1898" s="899"/>
      <c r="R1898" s="899"/>
      <c r="S1898" s="899"/>
      <c r="T1898" s="899"/>
      <c r="U1898" s="899"/>
      <c r="V1898" s="899"/>
      <c r="W1898" s="899"/>
      <c r="X1898" s="899"/>
      <c r="Y1898" s="899"/>
    </row>
    <row r="1899" ht="18.0" customHeight="1">
      <c r="A1899" s="899"/>
      <c r="B1899" s="900"/>
      <c r="C1899" s="899"/>
      <c r="D1899" s="899"/>
      <c r="E1899" s="899"/>
      <c r="F1899" s="901"/>
      <c r="G1899" s="901"/>
      <c r="H1899" s="901"/>
      <c r="I1899" s="901"/>
      <c r="J1899" s="901"/>
      <c r="K1899" s="901"/>
      <c r="L1899" s="899"/>
      <c r="M1899" s="899"/>
      <c r="N1899" s="899"/>
      <c r="O1899" s="899"/>
      <c r="P1899" s="899"/>
      <c r="Q1899" s="899"/>
      <c r="R1899" s="899"/>
      <c r="S1899" s="899"/>
      <c r="T1899" s="899"/>
      <c r="U1899" s="899"/>
      <c r="V1899" s="899"/>
      <c r="W1899" s="899"/>
      <c r="X1899" s="899"/>
      <c r="Y1899" s="899"/>
    </row>
    <row r="1900" ht="18.0" customHeight="1">
      <c r="A1900" s="899"/>
      <c r="B1900" s="900"/>
      <c r="C1900" s="899"/>
      <c r="D1900" s="899"/>
      <c r="E1900" s="899"/>
      <c r="F1900" s="901"/>
      <c r="G1900" s="901"/>
      <c r="H1900" s="901"/>
      <c r="I1900" s="901"/>
      <c r="J1900" s="901"/>
      <c r="K1900" s="901"/>
      <c r="L1900" s="899"/>
      <c r="M1900" s="899"/>
      <c r="N1900" s="899"/>
      <c r="O1900" s="899"/>
      <c r="P1900" s="899"/>
      <c r="Q1900" s="899"/>
      <c r="R1900" s="899"/>
      <c r="S1900" s="899"/>
      <c r="T1900" s="899"/>
      <c r="U1900" s="899"/>
      <c r="V1900" s="899"/>
      <c r="W1900" s="899"/>
      <c r="X1900" s="899"/>
      <c r="Y1900" s="899"/>
    </row>
    <row r="1901" ht="18.0" customHeight="1">
      <c r="A1901" s="899"/>
      <c r="B1901" s="900"/>
      <c r="C1901" s="899"/>
      <c r="D1901" s="899"/>
      <c r="E1901" s="899"/>
      <c r="F1901" s="901"/>
      <c r="G1901" s="901"/>
      <c r="H1901" s="901"/>
      <c r="I1901" s="901"/>
      <c r="J1901" s="901"/>
      <c r="K1901" s="901"/>
      <c r="L1901" s="899"/>
      <c r="M1901" s="899"/>
      <c r="N1901" s="899"/>
      <c r="O1901" s="899"/>
      <c r="P1901" s="899"/>
      <c r="Q1901" s="899"/>
      <c r="R1901" s="899"/>
      <c r="S1901" s="899"/>
      <c r="T1901" s="899"/>
      <c r="U1901" s="899"/>
      <c r="V1901" s="899"/>
      <c r="W1901" s="899"/>
      <c r="X1901" s="899"/>
      <c r="Y1901" s="899"/>
    </row>
    <row r="1902" ht="18.0" customHeight="1">
      <c r="A1902" s="899"/>
      <c r="B1902" s="900"/>
      <c r="C1902" s="899"/>
      <c r="D1902" s="899"/>
      <c r="E1902" s="899"/>
      <c r="F1902" s="901"/>
      <c r="G1902" s="901"/>
      <c r="H1902" s="901"/>
      <c r="I1902" s="901"/>
      <c r="J1902" s="901"/>
      <c r="K1902" s="901"/>
      <c r="L1902" s="899"/>
      <c r="M1902" s="899"/>
      <c r="N1902" s="899"/>
      <c r="O1902" s="899"/>
      <c r="P1902" s="899"/>
      <c r="Q1902" s="899"/>
      <c r="R1902" s="899"/>
      <c r="S1902" s="899"/>
      <c r="T1902" s="899"/>
      <c r="U1902" s="899"/>
      <c r="V1902" s="899"/>
      <c r="W1902" s="899"/>
      <c r="X1902" s="899"/>
      <c r="Y1902" s="899"/>
    </row>
    <row r="1903" ht="18.0" customHeight="1">
      <c r="A1903" s="899"/>
      <c r="B1903" s="900"/>
      <c r="C1903" s="899"/>
      <c r="D1903" s="899"/>
      <c r="E1903" s="899"/>
      <c r="F1903" s="901"/>
      <c r="G1903" s="901"/>
      <c r="H1903" s="901"/>
      <c r="I1903" s="901"/>
      <c r="J1903" s="901"/>
      <c r="K1903" s="901"/>
      <c r="L1903" s="899"/>
      <c r="M1903" s="899"/>
      <c r="N1903" s="899"/>
      <c r="O1903" s="899"/>
      <c r="P1903" s="899"/>
      <c r="Q1903" s="899"/>
      <c r="R1903" s="899"/>
      <c r="S1903" s="899"/>
      <c r="T1903" s="899"/>
      <c r="U1903" s="899"/>
      <c r="V1903" s="899"/>
      <c r="W1903" s="899"/>
      <c r="X1903" s="899"/>
      <c r="Y1903" s="899"/>
    </row>
    <row r="1904" ht="18.0" customHeight="1">
      <c r="A1904" s="899"/>
      <c r="B1904" s="900"/>
      <c r="C1904" s="899"/>
      <c r="D1904" s="899"/>
      <c r="E1904" s="899"/>
      <c r="F1904" s="901"/>
      <c r="G1904" s="901"/>
      <c r="H1904" s="901"/>
      <c r="I1904" s="901"/>
      <c r="J1904" s="901"/>
      <c r="K1904" s="901"/>
      <c r="L1904" s="899"/>
      <c r="M1904" s="899"/>
      <c r="N1904" s="899"/>
      <c r="O1904" s="899"/>
      <c r="P1904" s="899"/>
      <c r="Q1904" s="899"/>
      <c r="R1904" s="899"/>
      <c r="S1904" s="899"/>
      <c r="T1904" s="899"/>
      <c r="U1904" s="899"/>
      <c r="V1904" s="899"/>
      <c r="W1904" s="899"/>
      <c r="X1904" s="899"/>
      <c r="Y1904" s="899"/>
    </row>
    <row r="1905" ht="18.0" customHeight="1">
      <c r="A1905" s="899"/>
      <c r="B1905" s="900"/>
      <c r="C1905" s="899"/>
      <c r="D1905" s="899"/>
      <c r="E1905" s="899"/>
      <c r="F1905" s="901"/>
      <c r="G1905" s="901"/>
      <c r="H1905" s="901"/>
      <c r="I1905" s="901"/>
      <c r="J1905" s="901"/>
      <c r="K1905" s="901"/>
      <c r="L1905" s="899"/>
      <c r="M1905" s="899"/>
      <c r="N1905" s="899"/>
      <c r="O1905" s="899"/>
      <c r="P1905" s="899"/>
      <c r="Q1905" s="899"/>
      <c r="R1905" s="899"/>
      <c r="S1905" s="899"/>
      <c r="T1905" s="899"/>
      <c r="U1905" s="899"/>
      <c r="V1905" s="899"/>
      <c r="W1905" s="899"/>
      <c r="X1905" s="899"/>
      <c r="Y1905" s="899"/>
    </row>
    <row r="1906" ht="18.0" customHeight="1">
      <c r="A1906" s="899"/>
      <c r="B1906" s="900"/>
      <c r="C1906" s="899"/>
      <c r="D1906" s="899"/>
      <c r="E1906" s="899"/>
      <c r="F1906" s="901"/>
      <c r="G1906" s="901"/>
      <c r="H1906" s="901"/>
      <c r="I1906" s="901"/>
      <c r="J1906" s="901"/>
      <c r="K1906" s="901"/>
      <c r="L1906" s="899"/>
      <c r="M1906" s="899"/>
      <c r="N1906" s="899"/>
      <c r="O1906" s="899"/>
      <c r="P1906" s="899"/>
      <c r="Q1906" s="899"/>
      <c r="R1906" s="899"/>
      <c r="S1906" s="899"/>
      <c r="T1906" s="899"/>
      <c r="U1906" s="899"/>
      <c r="V1906" s="899"/>
      <c r="W1906" s="899"/>
      <c r="X1906" s="899"/>
      <c r="Y1906" s="899"/>
    </row>
    <row r="1907" ht="18.0" customHeight="1">
      <c r="A1907" s="899"/>
      <c r="B1907" s="900"/>
      <c r="C1907" s="899"/>
      <c r="D1907" s="899"/>
      <c r="E1907" s="899"/>
      <c r="F1907" s="901"/>
      <c r="G1907" s="901"/>
      <c r="H1907" s="901"/>
      <c r="I1907" s="901"/>
      <c r="J1907" s="901"/>
      <c r="K1907" s="901"/>
      <c r="L1907" s="899"/>
      <c r="M1907" s="899"/>
      <c r="N1907" s="899"/>
      <c r="O1907" s="899"/>
      <c r="P1907" s="899"/>
      <c r="Q1907" s="899"/>
      <c r="R1907" s="899"/>
      <c r="S1907" s="899"/>
      <c r="T1907" s="899"/>
      <c r="U1907" s="899"/>
      <c r="V1907" s="899"/>
      <c r="W1907" s="899"/>
      <c r="X1907" s="899"/>
      <c r="Y1907" s="899"/>
    </row>
    <row r="1908" ht="18.0" customHeight="1">
      <c r="A1908" s="899"/>
      <c r="B1908" s="900"/>
      <c r="C1908" s="899"/>
      <c r="D1908" s="899"/>
      <c r="E1908" s="899"/>
      <c r="F1908" s="901"/>
      <c r="G1908" s="901"/>
      <c r="H1908" s="901"/>
      <c r="I1908" s="901"/>
      <c r="J1908" s="901"/>
      <c r="K1908" s="901"/>
      <c r="L1908" s="899"/>
      <c r="M1908" s="899"/>
      <c r="N1908" s="899"/>
      <c r="O1908" s="899"/>
      <c r="P1908" s="899"/>
      <c r="Q1908" s="899"/>
      <c r="R1908" s="899"/>
      <c r="S1908" s="899"/>
      <c r="T1908" s="899"/>
      <c r="U1908" s="899"/>
      <c r="V1908" s="899"/>
      <c r="W1908" s="899"/>
      <c r="X1908" s="899"/>
      <c r="Y1908" s="899"/>
    </row>
    <row r="1909" ht="18.0" customHeight="1">
      <c r="A1909" s="899"/>
      <c r="B1909" s="900"/>
      <c r="C1909" s="899"/>
      <c r="D1909" s="899"/>
      <c r="E1909" s="899"/>
      <c r="F1909" s="901"/>
      <c r="G1909" s="901"/>
      <c r="H1909" s="901"/>
      <c r="I1909" s="901"/>
      <c r="J1909" s="901"/>
      <c r="K1909" s="901"/>
      <c r="L1909" s="899"/>
      <c r="M1909" s="899"/>
      <c r="N1909" s="899"/>
      <c r="O1909" s="899"/>
      <c r="P1909" s="899"/>
      <c r="Q1909" s="899"/>
      <c r="R1909" s="899"/>
      <c r="S1909" s="899"/>
      <c r="T1909" s="899"/>
      <c r="U1909" s="899"/>
      <c r="V1909" s="899"/>
      <c r="W1909" s="899"/>
      <c r="X1909" s="899"/>
      <c r="Y1909" s="899"/>
    </row>
    <row r="1910" ht="18.0" customHeight="1">
      <c r="A1910" s="899"/>
      <c r="B1910" s="900"/>
      <c r="C1910" s="899"/>
      <c r="D1910" s="899"/>
      <c r="E1910" s="899"/>
      <c r="F1910" s="901"/>
      <c r="G1910" s="901"/>
      <c r="H1910" s="901"/>
      <c r="I1910" s="901"/>
      <c r="J1910" s="901"/>
      <c r="K1910" s="901"/>
      <c r="L1910" s="899"/>
      <c r="M1910" s="899"/>
      <c r="N1910" s="899"/>
      <c r="O1910" s="899"/>
      <c r="P1910" s="899"/>
      <c r="Q1910" s="899"/>
      <c r="R1910" s="899"/>
      <c r="S1910" s="899"/>
      <c r="T1910" s="899"/>
      <c r="U1910" s="899"/>
      <c r="V1910" s="899"/>
      <c r="W1910" s="899"/>
      <c r="X1910" s="899"/>
      <c r="Y1910" s="899"/>
    </row>
    <row r="1911" ht="18.0" customHeight="1">
      <c r="A1911" s="899"/>
      <c r="B1911" s="900"/>
      <c r="C1911" s="899"/>
      <c r="D1911" s="899"/>
      <c r="E1911" s="899"/>
      <c r="F1911" s="901"/>
      <c r="G1911" s="901"/>
      <c r="H1911" s="901"/>
      <c r="I1911" s="901"/>
      <c r="J1911" s="901"/>
      <c r="K1911" s="901"/>
      <c r="L1911" s="899"/>
      <c r="M1911" s="899"/>
      <c r="N1911" s="899"/>
      <c r="O1911" s="899"/>
      <c r="P1911" s="899"/>
      <c r="Q1911" s="899"/>
      <c r="R1911" s="899"/>
      <c r="S1911" s="899"/>
      <c r="T1911" s="899"/>
      <c r="U1911" s="899"/>
      <c r="V1911" s="899"/>
      <c r="W1911" s="899"/>
      <c r="X1911" s="899"/>
      <c r="Y1911" s="899"/>
    </row>
    <row r="1912" ht="18.0" customHeight="1">
      <c r="A1912" s="899"/>
      <c r="B1912" s="900"/>
      <c r="C1912" s="899"/>
      <c r="D1912" s="899"/>
      <c r="E1912" s="899"/>
      <c r="F1912" s="901"/>
      <c r="G1912" s="901"/>
      <c r="H1912" s="901"/>
      <c r="I1912" s="901"/>
      <c r="J1912" s="901"/>
      <c r="K1912" s="901"/>
      <c r="L1912" s="899"/>
      <c r="M1912" s="899"/>
      <c r="N1912" s="899"/>
      <c r="O1912" s="899"/>
      <c r="P1912" s="899"/>
      <c r="Q1912" s="899"/>
      <c r="R1912" s="899"/>
      <c r="S1912" s="899"/>
      <c r="T1912" s="899"/>
      <c r="U1912" s="899"/>
      <c r="V1912" s="899"/>
      <c r="W1912" s="899"/>
      <c r="X1912" s="899"/>
      <c r="Y1912" s="899"/>
    </row>
    <row r="1913" ht="18.0" customHeight="1">
      <c r="A1913" s="899"/>
      <c r="B1913" s="900"/>
      <c r="C1913" s="899"/>
      <c r="D1913" s="899"/>
      <c r="E1913" s="899"/>
      <c r="F1913" s="901"/>
      <c r="G1913" s="901"/>
      <c r="H1913" s="901"/>
      <c r="I1913" s="901"/>
      <c r="J1913" s="901"/>
      <c r="K1913" s="901"/>
      <c r="L1913" s="899"/>
      <c r="M1913" s="899"/>
      <c r="N1913" s="899"/>
      <c r="O1913" s="899"/>
      <c r="P1913" s="899"/>
      <c r="Q1913" s="899"/>
      <c r="R1913" s="899"/>
      <c r="S1913" s="899"/>
      <c r="T1913" s="899"/>
      <c r="U1913" s="899"/>
      <c r="V1913" s="899"/>
      <c r="W1913" s="899"/>
      <c r="X1913" s="899"/>
      <c r="Y1913" s="899"/>
    </row>
    <row r="1914" ht="18.0" customHeight="1">
      <c r="A1914" s="899"/>
      <c r="B1914" s="900"/>
      <c r="C1914" s="899"/>
      <c r="D1914" s="899"/>
      <c r="E1914" s="899"/>
      <c r="F1914" s="901"/>
      <c r="G1914" s="901"/>
      <c r="H1914" s="901"/>
      <c r="I1914" s="901"/>
      <c r="J1914" s="901"/>
      <c r="K1914" s="901"/>
      <c r="L1914" s="899"/>
      <c r="M1914" s="899"/>
      <c r="N1914" s="899"/>
      <c r="O1914" s="899"/>
      <c r="P1914" s="899"/>
      <c r="Q1914" s="899"/>
      <c r="R1914" s="899"/>
      <c r="S1914" s="899"/>
      <c r="T1914" s="899"/>
      <c r="U1914" s="899"/>
      <c r="V1914" s="899"/>
      <c r="W1914" s="899"/>
      <c r="X1914" s="899"/>
      <c r="Y1914" s="899"/>
    </row>
    <row r="1915" ht="18.0" customHeight="1">
      <c r="A1915" s="899"/>
      <c r="B1915" s="900"/>
      <c r="C1915" s="899"/>
      <c r="D1915" s="899"/>
      <c r="E1915" s="899"/>
      <c r="F1915" s="901"/>
      <c r="G1915" s="901"/>
      <c r="H1915" s="901"/>
      <c r="I1915" s="901"/>
      <c r="J1915" s="901"/>
      <c r="K1915" s="901"/>
      <c r="L1915" s="899"/>
      <c r="M1915" s="899"/>
      <c r="N1915" s="899"/>
      <c r="O1915" s="899"/>
      <c r="P1915" s="899"/>
      <c r="Q1915" s="899"/>
      <c r="R1915" s="899"/>
      <c r="S1915" s="899"/>
      <c r="T1915" s="899"/>
      <c r="U1915" s="899"/>
      <c r="V1915" s="899"/>
      <c r="W1915" s="899"/>
      <c r="X1915" s="899"/>
      <c r="Y1915" s="899"/>
    </row>
    <row r="1916" ht="18.0" customHeight="1">
      <c r="A1916" s="899"/>
      <c r="B1916" s="900"/>
      <c r="C1916" s="899"/>
      <c r="D1916" s="899"/>
      <c r="E1916" s="899"/>
      <c r="F1916" s="901"/>
      <c r="G1916" s="901"/>
      <c r="H1916" s="901"/>
      <c r="I1916" s="901"/>
      <c r="J1916" s="901"/>
      <c r="K1916" s="901"/>
      <c r="L1916" s="899"/>
      <c r="M1916" s="899"/>
      <c r="N1916" s="899"/>
      <c r="O1916" s="899"/>
      <c r="P1916" s="899"/>
      <c r="Q1916" s="899"/>
      <c r="R1916" s="899"/>
      <c r="S1916" s="899"/>
      <c r="T1916" s="899"/>
      <c r="U1916" s="899"/>
      <c r="V1916" s="899"/>
      <c r="W1916" s="899"/>
      <c r="X1916" s="899"/>
      <c r="Y1916" s="899"/>
    </row>
    <row r="1917" ht="18.0" customHeight="1">
      <c r="A1917" s="899"/>
      <c r="B1917" s="900"/>
      <c r="C1917" s="899"/>
      <c r="D1917" s="899"/>
      <c r="E1917" s="899"/>
      <c r="F1917" s="901"/>
      <c r="G1917" s="901"/>
      <c r="H1917" s="901"/>
      <c r="I1917" s="901"/>
      <c r="J1917" s="901"/>
      <c r="K1917" s="901"/>
      <c r="L1917" s="899"/>
      <c r="M1917" s="899"/>
      <c r="N1917" s="899"/>
      <c r="O1917" s="899"/>
      <c r="P1917" s="899"/>
      <c r="Q1917" s="899"/>
      <c r="R1917" s="899"/>
      <c r="S1917" s="899"/>
      <c r="T1917" s="899"/>
      <c r="U1917" s="899"/>
      <c r="V1917" s="899"/>
      <c r="W1917" s="899"/>
      <c r="X1917" s="899"/>
      <c r="Y1917" s="899"/>
    </row>
    <row r="1918" ht="18.0" customHeight="1">
      <c r="A1918" s="899"/>
      <c r="B1918" s="900"/>
      <c r="C1918" s="899"/>
      <c r="D1918" s="899"/>
      <c r="E1918" s="899"/>
      <c r="F1918" s="901"/>
      <c r="G1918" s="901"/>
      <c r="H1918" s="901"/>
      <c r="I1918" s="901"/>
      <c r="J1918" s="901"/>
      <c r="K1918" s="901"/>
      <c r="L1918" s="899"/>
      <c r="M1918" s="899"/>
      <c r="N1918" s="899"/>
      <c r="O1918" s="899"/>
      <c r="P1918" s="899"/>
      <c r="Q1918" s="899"/>
      <c r="R1918" s="899"/>
      <c r="S1918" s="899"/>
      <c r="T1918" s="899"/>
      <c r="U1918" s="899"/>
      <c r="V1918" s="899"/>
      <c r="W1918" s="899"/>
      <c r="X1918" s="899"/>
      <c r="Y1918" s="899"/>
    </row>
    <row r="1919" ht="18.0" customHeight="1">
      <c r="A1919" s="899"/>
      <c r="B1919" s="900"/>
      <c r="C1919" s="899"/>
      <c r="D1919" s="899"/>
      <c r="E1919" s="899"/>
      <c r="F1919" s="901"/>
      <c r="G1919" s="901"/>
      <c r="H1919" s="901"/>
      <c r="I1919" s="901"/>
      <c r="J1919" s="901"/>
      <c r="K1919" s="901"/>
      <c r="L1919" s="899"/>
      <c r="M1919" s="899"/>
      <c r="N1919" s="899"/>
      <c r="O1919" s="899"/>
      <c r="P1919" s="899"/>
      <c r="Q1919" s="899"/>
      <c r="R1919" s="899"/>
      <c r="S1919" s="899"/>
      <c r="T1919" s="899"/>
      <c r="U1919" s="899"/>
      <c r="V1919" s="899"/>
      <c r="W1919" s="899"/>
      <c r="X1919" s="899"/>
      <c r="Y1919" s="899"/>
    </row>
    <row r="1920" ht="18.0" customHeight="1">
      <c r="A1920" s="899"/>
      <c r="B1920" s="900"/>
      <c r="C1920" s="899"/>
      <c r="D1920" s="899"/>
      <c r="E1920" s="899"/>
      <c r="F1920" s="901"/>
      <c r="G1920" s="901"/>
      <c r="H1920" s="901"/>
      <c r="I1920" s="901"/>
      <c r="J1920" s="901"/>
      <c r="K1920" s="901"/>
      <c r="L1920" s="899"/>
      <c r="M1920" s="899"/>
      <c r="N1920" s="899"/>
      <c r="O1920" s="899"/>
      <c r="P1920" s="899"/>
      <c r="Q1920" s="899"/>
      <c r="R1920" s="899"/>
      <c r="S1920" s="899"/>
      <c r="T1920" s="899"/>
      <c r="U1920" s="899"/>
      <c r="V1920" s="899"/>
      <c r="W1920" s="899"/>
      <c r="X1920" s="899"/>
      <c r="Y1920" s="899"/>
    </row>
    <row r="1921" ht="18.0" customHeight="1">
      <c r="A1921" s="899"/>
      <c r="B1921" s="900"/>
      <c r="C1921" s="899"/>
      <c r="D1921" s="899"/>
      <c r="E1921" s="899"/>
      <c r="F1921" s="901"/>
      <c r="G1921" s="901"/>
      <c r="H1921" s="901"/>
      <c r="I1921" s="901"/>
      <c r="J1921" s="901"/>
      <c r="K1921" s="901"/>
      <c r="L1921" s="899"/>
      <c r="M1921" s="899"/>
      <c r="N1921" s="899"/>
      <c r="O1921" s="899"/>
      <c r="P1921" s="899"/>
      <c r="Q1921" s="899"/>
      <c r="R1921" s="899"/>
      <c r="S1921" s="899"/>
      <c r="T1921" s="899"/>
      <c r="U1921" s="899"/>
      <c r="V1921" s="899"/>
      <c r="W1921" s="899"/>
      <c r="X1921" s="899"/>
      <c r="Y1921" s="899"/>
    </row>
    <row r="1922" ht="18.0" customHeight="1">
      <c r="A1922" s="899"/>
      <c r="B1922" s="900"/>
      <c r="C1922" s="899"/>
      <c r="D1922" s="899"/>
      <c r="E1922" s="899"/>
      <c r="F1922" s="901"/>
      <c r="G1922" s="901"/>
      <c r="H1922" s="901"/>
      <c r="I1922" s="901"/>
      <c r="J1922" s="901"/>
      <c r="K1922" s="901"/>
      <c r="L1922" s="899"/>
      <c r="M1922" s="899"/>
      <c r="N1922" s="899"/>
      <c r="O1922" s="899"/>
      <c r="P1922" s="899"/>
      <c r="Q1922" s="899"/>
      <c r="R1922" s="899"/>
      <c r="S1922" s="899"/>
      <c r="T1922" s="899"/>
      <c r="U1922" s="899"/>
      <c r="V1922" s="899"/>
      <c r="W1922" s="899"/>
      <c r="X1922" s="899"/>
      <c r="Y1922" s="899"/>
    </row>
    <row r="1923" ht="18.0" customHeight="1">
      <c r="A1923" s="899"/>
      <c r="B1923" s="900"/>
      <c r="C1923" s="899"/>
      <c r="D1923" s="899"/>
      <c r="E1923" s="899"/>
      <c r="F1923" s="901"/>
      <c r="G1923" s="901"/>
      <c r="H1923" s="901"/>
      <c r="I1923" s="901"/>
      <c r="J1923" s="901"/>
      <c r="K1923" s="901"/>
      <c r="L1923" s="899"/>
      <c r="M1923" s="899"/>
      <c r="N1923" s="899"/>
      <c r="O1923" s="899"/>
      <c r="P1923" s="899"/>
      <c r="Q1923" s="899"/>
      <c r="R1923" s="899"/>
      <c r="S1923" s="899"/>
      <c r="T1923" s="899"/>
      <c r="U1923" s="899"/>
      <c r="V1923" s="899"/>
      <c r="W1923" s="899"/>
      <c r="X1923" s="899"/>
      <c r="Y1923" s="899"/>
    </row>
    <row r="1924" ht="18.0" customHeight="1">
      <c r="A1924" s="899"/>
      <c r="B1924" s="900"/>
      <c r="C1924" s="899"/>
      <c r="D1924" s="899"/>
      <c r="E1924" s="899"/>
      <c r="F1924" s="901"/>
      <c r="G1924" s="901"/>
      <c r="H1924" s="901"/>
      <c r="I1924" s="901"/>
      <c r="J1924" s="901"/>
      <c r="K1924" s="901"/>
      <c r="L1924" s="899"/>
      <c r="M1924" s="899"/>
      <c r="N1924" s="899"/>
      <c r="O1924" s="899"/>
      <c r="P1924" s="899"/>
      <c r="Q1924" s="899"/>
      <c r="R1924" s="899"/>
      <c r="S1924" s="899"/>
      <c r="T1924" s="899"/>
      <c r="U1924" s="899"/>
      <c r="V1924" s="899"/>
      <c r="W1924" s="899"/>
      <c r="X1924" s="899"/>
      <c r="Y1924" s="899"/>
    </row>
    <row r="1925" ht="18.0" customHeight="1">
      <c r="A1925" s="899"/>
      <c r="B1925" s="900"/>
      <c r="C1925" s="899"/>
      <c r="D1925" s="899"/>
      <c r="E1925" s="899"/>
      <c r="F1925" s="901"/>
      <c r="G1925" s="901"/>
      <c r="H1925" s="901"/>
      <c r="I1925" s="901"/>
      <c r="J1925" s="901"/>
      <c r="K1925" s="901"/>
      <c r="L1925" s="899"/>
      <c r="M1925" s="899"/>
      <c r="N1925" s="899"/>
      <c r="O1925" s="899"/>
      <c r="P1925" s="899"/>
      <c r="Q1925" s="899"/>
      <c r="R1925" s="899"/>
      <c r="S1925" s="899"/>
      <c r="T1925" s="899"/>
      <c r="U1925" s="899"/>
      <c r="V1925" s="899"/>
      <c r="W1925" s="899"/>
      <c r="X1925" s="899"/>
      <c r="Y1925" s="899"/>
    </row>
    <row r="1926" ht="18.0" customHeight="1">
      <c r="A1926" s="899"/>
      <c r="B1926" s="900"/>
      <c r="C1926" s="899"/>
      <c r="D1926" s="899"/>
      <c r="E1926" s="899"/>
      <c r="F1926" s="901"/>
      <c r="G1926" s="901"/>
      <c r="H1926" s="901"/>
      <c r="I1926" s="901"/>
      <c r="J1926" s="901"/>
      <c r="K1926" s="901"/>
      <c r="L1926" s="899"/>
      <c r="M1926" s="899"/>
      <c r="N1926" s="899"/>
      <c r="O1926" s="899"/>
      <c r="P1926" s="899"/>
      <c r="Q1926" s="899"/>
      <c r="R1926" s="899"/>
      <c r="S1926" s="899"/>
      <c r="T1926" s="899"/>
      <c r="U1926" s="899"/>
      <c r="V1926" s="899"/>
      <c r="W1926" s="899"/>
      <c r="X1926" s="899"/>
      <c r="Y1926" s="899"/>
    </row>
    <row r="1927" ht="18.0" customHeight="1">
      <c r="A1927" s="899"/>
      <c r="B1927" s="900"/>
      <c r="C1927" s="899"/>
      <c r="D1927" s="899"/>
      <c r="E1927" s="899"/>
      <c r="F1927" s="901"/>
      <c r="G1927" s="901"/>
      <c r="H1927" s="901"/>
      <c r="I1927" s="901"/>
      <c r="J1927" s="901"/>
      <c r="K1927" s="901"/>
      <c r="L1927" s="899"/>
      <c r="M1927" s="899"/>
      <c r="N1927" s="899"/>
      <c r="O1927" s="899"/>
      <c r="P1927" s="899"/>
      <c r="Q1927" s="899"/>
      <c r="R1927" s="899"/>
      <c r="S1927" s="899"/>
      <c r="T1927" s="899"/>
      <c r="U1927" s="899"/>
      <c r="V1927" s="899"/>
      <c r="W1927" s="899"/>
      <c r="X1927" s="899"/>
      <c r="Y1927" s="899"/>
    </row>
    <row r="1928" ht="18.0" customHeight="1">
      <c r="A1928" s="899"/>
      <c r="B1928" s="900"/>
      <c r="C1928" s="899"/>
      <c r="D1928" s="899"/>
      <c r="E1928" s="899"/>
      <c r="F1928" s="901"/>
      <c r="G1928" s="901"/>
      <c r="H1928" s="901"/>
      <c r="I1928" s="901"/>
      <c r="J1928" s="901"/>
      <c r="K1928" s="901"/>
      <c r="L1928" s="899"/>
      <c r="M1928" s="899"/>
      <c r="N1928" s="899"/>
      <c r="O1928" s="899"/>
      <c r="P1928" s="899"/>
      <c r="Q1928" s="899"/>
      <c r="R1928" s="899"/>
      <c r="S1928" s="899"/>
      <c r="T1928" s="899"/>
      <c r="U1928" s="899"/>
      <c r="V1928" s="899"/>
      <c r="W1928" s="899"/>
      <c r="X1928" s="899"/>
      <c r="Y1928" s="899"/>
    </row>
    <row r="1929" ht="18.0" customHeight="1">
      <c r="A1929" s="899"/>
      <c r="B1929" s="900"/>
      <c r="C1929" s="899"/>
      <c r="D1929" s="899"/>
      <c r="E1929" s="899"/>
      <c r="F1929" s="901"/>
      <c r="G1929" s="901"/>
      <c r="H1929" s="901"/>
      <c r="I1929" s="901"/>
      <c r="J1929" s="901"/>
      <c r="K1929" s="901"/>
      <c r="L1929" s="899"/>
      <c r="M1929" s="899"/>
      <c r="N1929" s="899"/>
      <c r="O1929" s="899"/>
      <c r="P1929" s="899"/>
      <c r="Q1929" s="899"/>
      <c r="R1929" s="899"/>
      <c r="S1929" s="899"/>
      <c r="T1929" s="899"/>
      <c r="U1929" s="899"/>
      <c r="V1929" s="899"/>
      <c r="W1929" s="899"/>
      <c r="X1929" s="899"/>
      <c r="Y1929" s="899"/>
    </row>
    <row r="1930" ht="18.0" customHeight="1">
      <c r="A1930" s="899"/>
      <c r="B1930" s="900"/>
      <c r="C1930" s="899"/>
      <c r="D1930" s="899"/>
      <c r="E1930" s="899"/>
      <c r="F1930" s="901"/>
      <c r="G1930" s="901"/>
      <c r="H1930" s="901"/>
      <c r="I1930" s="901"/>
      <c r="J1930" s="901"/>
      <c r="K1930" s="901"/>
      <c r="L1930" s="899"/>
      <c r="M1930" s="899"/>
      <c r="N1930" s="899"/>
      <c r="O1930" s="899"/>
      <c r="P1930" s="899"/>
      <c r="Q1930" s="899"/>
      <c r="R1930" s="899"/>
      <c r="S1930" s="899"/>
      <c r="T1930" s="899"/>
      <c r="U1930" s="899"/>
      <c r="V1930" s="899"/>
      <c r="W1930" s="899"/>
      <c r="X1930" s="899"/>
      <c r="Y1930" s="899"/>
    </row>
    <row r="1931" ht="18.0" customHeight="1">
      <c r="A1931" s="899"/>
      <c r="B1931" s="900"/>
      <c r="C1931" s="899"/>
      <c r="D1931" s="899"/>
      <c r="E1931" s="899"/>
      <c r="F1931" s="901"/>
      <c r="G1931" s="901"/>
      <c r="H1931" s="901"/>
      <c r="I1931" s="901"/>
      <c r="J1931" s="901"/>
      <c r="K1931" s="901"/>
      <c r="L1931" s="899"/>
      <c r="M1931" s="899"/>
      <c r="N1931" s="899"/>
      <c r="O1931" s="899"/>
      <c r="P1931" s="899"/>
      <c r="Q1931" s="899"/>
      <c r="R1931" s="899"/>
      <c r="S1931" s="899"/>
      <c r="T1931" s="899"/>
      <c r="U1931" s="899"/>
      <c r="V1931" s="899"/>
      <c r="W1931" s="899"/>
      <c r="X1931" s="899"/>
      <c r="Y1931" s="899"/>
    </row>
    <row r="1932" ht="18.0" customHeight="1">
      <c r="A1932" s="899"/>
      <c r="B1932" s="900"/>
      <c r="C1932" s="899"/>
      <c r="D1932" s="899"/>
      <c r="E1932" s="899"/>
      <c r="F1932" s="901"/>
      <c r="G1932" s="901"/>
      <c r="H1932" s="901"/>
      <c r="I1932" s="901"/>
      <c r="J1932" s="901"/>
      <c r="K1932" s="901"/>
      <c r="L1932" s="899"/>
      <c r="M1932" s="899"/>
      <c r="N1932" s="899"/>
      <c r="O1932" s="899"/>
      <c r="P1932" s="899"/>
      <c r="Q1932" s="899"/>
      <c r="R1932" s="899"/>
      <c r="S1932" s="899"/>
      <c r="T1932" s="899"/>
      <c r="U1932" s="899"/>
      <c r="V1932" s="899"/>
      <c r="W1932" s="899"/>
      <c r="X1932" s="899"/>
      <c r="Y1932" s="899"/>
    </row>
    <row r="1933" ht="18.0" customHeight="1">
      <c r="A1933" s="899"/>
      <c r="B1933" s="900"/>
      <c r="C1933" s="899"/>
      <c r="D1933" s="899"/>
      <c r="E1933" s="899"/>
      <c r="F1933" s="901"/>
      <c r="G1933" s="901"/>
      <c r="H1933" s="901"/>
      <c r="I1933" s="901"/>
      <c r="J1933" s="901"/>
      <c r="K1933" s="901"/>
      <c r="L1933" s="899"/>
      <c r="M1933" s="899"/>
      <c r="N1933" s="899"/>
      <c r="O1933" s="899"/>
      <c r="P1933" s="899"/>
      <c r="Q1933" s="899"/>
      <c r="R1933" s="899"/>
      <c r="S1933" s="899"/>
      <c r="T1933" s="899"/>
      <c r="U1933" s="899"/>
      <c r="V1933" s="899"/>
      <c r="W1933" s="899"/>
      <c r="X1933" s="899"/>
      <c r="Y1933" s="899"/>
    </row>
    <row r="1934" ht="18.0" customHeight="1">
      <c r="A1934" s="899"/>
      <c r="B1934" s="900"/>
      <c r="C1934" s="899"/>
      <c r="D1934" s="899"/>
      <c r="E1934" s="899"/>
      <c r="F1934" s="901"/>
      <c r="G1934" s="901"/>
      <c r="H1934" s="901"/>
      <c r="I1934" s="901"/>
      <c r="J1934" s="901"/>
      <c r="K1934" s="901"/>
      <c r="L1934" s="899"/>
      <c r="M1934" s="899"/>
      <c r="N1934" s="899"/>
      <c r="O1934" s="899"/>
      <c r="P1934" s="899"/>
      <c r="Q1934" s="899"/>
      <c r="R1934" s="899"/>
      <c r="S1934" s="899"/>
      <c r="T1934" s="899"/>
      <c r="U1934" s="899"/>
      <c r="V1934" s="899"/>
      <c r="W1934" s="899"/>
      <c r="X1934" s="899"/>
      <c r="Y1934" s="899"/>
    </row>
    <row r="1935" ht="18.0" customHeight="1">
      <c r="A1935" s="899"/>
      <c r="B1935" s="900"/>
      <c r="C1935" s="899"/>
      <c r="D1935" s="899"/>
      <c r="E1935" s="899"/>
      <c r="F1935" s="901"/>
      <c r="G1935" s="901"/>
      <c r="H1935" s="901"/>
      <c r="I1935" s="901"/>
      <c r="J1935" s="901"/>
      <c r="K1935" s="901"/>
      <c r="L1935" s="899"/>
      <c r="M1935" s="899"/>
      <c r="N1935" s="899"/>
      <c r="O1935" s="899"/>
      <c r="P1935" s="899"/>
      <c r="Q1935" s="899"/>
      <c r="R1935" s="899"/>
      <c r="S1935" s="899"/>
      <c r="T1935" s="899"/>
      <c r="U1935" s="899"/>
      <c r="V1935" s="899"/>
      <c r="W1935" s="899"/>
      <c r="X1935" s="899"/>
      <c r="Y1935" s="899"/>
    </row>
    <row r="1936" ht="18.0" customHeight="1">
      <c r="A1936" s="899"/>
      <c r="B1936" s="900"/>
      <c r="C1936" s="899"/>
      <c r="D1936" s="899"/>
      <c r="E1936" s="899"/>
      <c r="F1936" s="901"/>
      <c r="G1936" s="901"/>
      <c r="H1936" s="901"/>
      <c r="I1936" s="901"/>
      <c r="J1936" s="901"/>
      <c r="K1936" s="901"/>
      <c r="L1936" s="899"/>
      <c r="M1936" s="899"/>
      <c r="N1936" s="899"/>
      <c r="O1936" s="899"/>
      <c r="P1936" s="899"/>
      <c r="Q1936" s="899"/>
      <c r="R1936" s="899"/>
      <c r="S1936" s="899"/>
      <c r="T1936" s="899"/>
      <c r="U1936" s="899"/>
      <c r="V1936" s="899"/>
      <c r="W1936" s="899"/>
      <c r="X1936" s="899"/>
      <c r="Y1936" s="899"/>
    </row>
    <row r="1937" ht="18.0" customHeight="1">
      <c r="A1937" s="899"/>
      <c r="B1937" s="900"/>
      <c r="C1937" s="899"/>
      <c r="D1937" s="899"/>
      <c r="E1937" s="899"/>
      <c r="F1937" s="901"/>
      <c r="G1937" s="901"/>
      <c r="H1937" s="901"/>
      <c r="I1937" s="901"/>
      <c r="J1937" s="901"/>
      <c r="K1937" s="901"/>
      <c r="L1937" s="899"/>
      <c r="M1937" s="899"/>
      <c r="N1937" s="899"/>
      <c r="O1937" s="899"/>
      <c r="P1937" s="899"/>
      <c r="Q1937" s="899"/>
      <c r="R1937" s="899"/>
      <c r="S1937" s="899"/>
      <c r="T1937" s="899"/>
      <c r="U1937" s="899"/>
      <c r="V1937" s="899"/>
      <c r="W1937" s="899"/>
      <c r="X1937" s="899"/>
      <c r="Y1937" s="899"/>
    </row>
    <row r="1938" ht="18.0" customHeight="1">
      <c r="A1938" s="899"/>
      <c r="B1938" s="900"/>
      <c r="C1938" s="899"/>
      <c r="D1938" s="899"/>
      <c r="E1938" s="899"/>
      <c r="F1938" s="901"/>
      <c r="G1938" s="901"/>
      <c r="H1938" s="901"/>
      <c r="I1938" s="901"/>
      <c r="J1938" s="901"/>
      <c r="K1938" s="901"/>
      <c r="L1938" s="899"/>
      <c r="M1938" s="899"/>
      <c r="N1938" s="899"/>
      <c r="O1938" s="899"/>
      <c r="P1938" s="899"/>
      <c r="Q1938" s="899"/>
      <c r="R1938" s="899"/>
      <c r="S1938" s="899"/>
      <c r="T1938" s="899"/>
      <c r="U1938" s="899"/>
      <c r="V1938" s="899"/>
      <c r="W1938" s="899"/>
      <c r="X1938" s="899"/>
      <c r="Y1938" s="899"/>
    </row>
    <row r="1939" ht="18.0" customHeight="1">
      <c r="A1939" s="899"/>
      <c r="B1939" s="900"/>
      <c r="C1939" s="899"/>
      <c r="D1939" s="899"/>
      <c r="E1939" s="899"/>
      <c r="F1939" s="901"/>
      <c r="G1939" s="901"/>
      <c r="H1939" s="901"/>
      <c r="I1939" s="901"/>
      <c r="J1939" s="901"/>
      <c r="K1939" s="901"/>
      <c r="L1939" s="899"/>
      <c r="M1939" s="899"/>
      <c r="N1939" s="899"/>
      <c r="O1939" s="899"/>
      <c r="P1939" s="899"/>
      <c r="Q1939" s="899"/>
      <c r="R1939" s="899"/>
      <c r="S1939" s="899"/>
      <c r="T1939" s="899"/>
      <c r="U1939" s="899"/>
      <c r="V1939" s="899"/>
      <c r="W1939" s="899"/>
      <c r="X1939" s="899"/>
      <c r="Y1939" s="899"/>
    </row>
    <row r="1940" ht="18.0" customHeight="1">
      <c r="A1940" s="899"/>
      <c r="B1940" s="900"/>
      <c r="C1940" s="899"/>
      <c r="D1940" s="899"/>
      <c r="E1940" s="899"/>
      <c r="F1940" s="901"/>
      <c r="G1940" s="901"/>
      <c r="H1940" s="901"/>
      <c r="I1940" s="901"/>
      <c r="J1940" s="901"/>
      <c r="K1940" s="901"/>
      <c r="L1940" s="899"/>
      <c r="M1940" s="899"/>
      <c r="N1940" s="899"/>
      <c r="O1940" s="899"/>
      <c r="P1940" s="899"/>
      <c r="Q1940" s="899"/>
      <c r="R1940" s="899"/>
      <c r="S1940" s="899"/>
      <c r="T1940" s="899"/>
      <c r="U1940" s="899"/>
      <c r="V1940" s="899"/>
      <c r="W1940" s="899"/>
      <c r="X1940" s="899"/>
      <c r="Y1940" s="899"/>
    </row>
    <row r="1941" ht="18.0" customHeight="1">
      <c r="A1941" s="899"/>
      <c r="B1941" s="900"/>
      <c r="C1941" s="899"/>
      <c r="D1941" s="899"/>
      <c r="E1941" s="899"/>
      <c r="F1941" s="901"/>
      <c r="G1941" s="901"/>
      <c r="H1941" s="901"/>
      <c r="I1941" s="901"/>
      <c r="J1941" s="901"/>
      <c r="K1941" s="901"/>
      <c r="L1941" s="899"/>
      <c r="M1941" s="899"/>
      <c r="N1941" s="899"/>
      <c r="O1941" s="899"/>
      <c r="P1941" s="899"/>
      <c r="Q1941" s="899"/>
      <c r="R1941" s="899"/>
      <c r="S1941" s="899"/>
      <c r="T1941" s="899"/>
      <c r="U1941" s="899"/>
      <c r="V1941" s="899"/>
      <c r="W1941" s="899"/>
      <c r="X1941" s="899"/>
      <c r="Y1941" s="899"/>
    </row>
    <row r="1942" ht="18.0" customHeight="1">
      <c r="A1942" s="899"/>
      <c r="B1942" s="900"/>
      <c r="C1942" s="899"/>
      <c r="D1942" s="899"/>
      <c r="E1942" s="899"/>
      <c r="F1942" s="901"/>
      <c r="G1942" s="901"/>
      <c r="H1942" s="901"/>
      <c r="I1942" s="901"/>
      <c r="J1942" s="901"/>
      <c r="K1942" s="901"/>
      <c r="L1942" s="899"/>
      <c r="M1942" s="899"/>
      <c r="N1942" s="899"/>
      <c r="O1942" s="899"/>
      <c r="P1942" s="899"/>
      <c r="Q1942" s="899"/>
      <c r="R1942" s="899"/>
      <c r="S1942" s="899"/>
      <c r="T1942" s="899"/>
      <c r="U1942" s="899"/>
      <c r="V1942" s="899"/>
      <c r="W1942" s="899"/>
      <c r="X1942" s="899"/>
      <c r="Y1942" s="899"/>
    </row>
    <row r="1943" ht="18.0" customHeight="1">
      <c r="A1943" s="899"/>
      <c r="B1943" s="900"/>
      <c r="C1943" s="899"/>
      <c r="D1943" s="899"/>
      <c r="E1943" s="899"/>
      <c r="F1943" s="901"/>
      <c r="G1943" s="901"/>
      <c r="H1943" s="901"/>
      <c r="I1943" s="901"/>
      <c r="J1943" s="901"/>
      <c r="K1943" s="901"/>
      <c r="L1943" s="899"/>
      <c r="M1943" s="899"/>
      <c r="N1943" s="899"/>
      <c r="O1943" s="899"/>
      <c r="P1943" s="899"/>
      <c r="Q1943" s="899"/>
      <c r="R1943" s="899"/>
      <c r="S1943" s="899"/>
      <c r="T1943" s="899"/>
      <c r="U1943" s="899"/>
      <c r="V1943" s="899"/>
      <c r="W1943" s="899"/>
      <c r="X1943" s="899"/>
      <c r="Y1943" s="899"/>
    </row>
    <row r="1944" ht="18.0" customHeight="1">
      <c r="A1944" s="899"/>
      <c r="B1944" s="900"/>
      <c r="C1944" s="899"/>
      <c r="D1944" s="899"/>
      <c r="E1944" s="899"/>
      <c r="F1944" s="901"/>
      <c r="G1944" s="901"/>
      <c r="H1944" s="901"/>
      <c r="I1944" s="901"/>
      <c r="J1944" s="901"/>
      <c r="K1944" s="901"/>
      <c r="L1944" s="899"/>
      <c r="M1944" s="899"/>
      <c r="N1944" s="899"/>
      <c r="O1944" s="899"/>
      <c r="P1944" s="899"/>
      <c r="Q1944" s="899"/>
      <c r="R1944" s="899"/>
      <c r="S1944" s="899"/>
      <c r="T1944" s="899"/>
      <c r="U1944" s="899"/>
      <c r="V1944" s="899"/>
      <c r="W1944" s="899"/>
      <c r="X1944" s="899"/>
      <c r="Y1944" s="899"/>
    </row>
    <row r="1945" ht="18.0" customHeight="1">
      <c r="A1945" s="899"/>
      <c r="B1945" s="900"/>
      <c r="C1945" s="899"/>
      <c r="D1945" s="899"/>
      <c r="E1945" s="899"/>
      <c r="F1945" s="901"/>
      <c r="G1945" s="901"/>
      <c r="H1945" s="901"/>
      <c r="I1945" s="901"/>
      <c r="J1945" s="901"/>
      <c r="K1945" s="901"/>
      <c r="L1945" s="899"/>
      <c r="M1945" s="899"/>
      <c r="N1945" s="899"/>
      <c r="O1945" s="899"/>
      <c r="P1945" s="899"/>
      <c r="Q1945" s="899"/>
      <c r="R1945" s="899"/>
      <c r="S1945" s="899"/>
      <c r="T1945" s="899"/>
      <c r="U1945" s="899"/>
      <c r="V1945" s="899"/>
      <c r="W1945" s="899"/>
      <c r="X1945" s="899"/>
      <c r="Y1945" s="899"/>
    </row>
    <row r="1946" ht="18.0" customHeight="1">
      <c r="A1946" s="899"/>
      <c r="B1946" s="900"/>
      <c r="C1946" s="899"/>
      <c r="D1946" s="899"/>
      <c r="E1946" s="899"/>
      <c r="F1946" s="901"/>
      <c r="G1946" s="901"/>
      <c r="H1946" s="901"/>
      <c r="I1946" s="901"/>
      <c r="J1946" s="901"/>
      <c r="K1946" s="901"/>
      <c r="L1946" s="899"/>
      <c r="M1946" s="899"/>
      <c r="N1946" s="899"/>
      <c r="O1946" s="899"/>
      <c r="P1946" s="899"/>
      <c r="Q1946" s="899"/>
      <c r="R1946" s="899"/>
      <c r="S1946" s="899"/>
      <c r="T1946" s="899"/>
      <c r="U1946" s="899"/>
      <c r="V1946" s="899"/>
      <c r="W1946" s="899"/>
      <c r="X1946" s="899"/>
      <c r="Y1946" s="899"/>
    </row>
    <row r="1947" ht="18.0" customHeight="1">
      <c r="A1947" s="899"/>
      <c r="B1947" s="900"/>
      <c r="C1947" s="899"/>
      <c r="D1947" s="899"/>
      <c r="E1947" s="899"/>
      <c r="F1947" s="901"/>
      <c r="G1947" s="901"/>
      <c r="H1947" s="901"/>
      <c r="I1947" s="901"/>
      <c r="J1947" s="901"/>
      <c r="K1947" s="901"/>
      <c r="L1947" s="899"/>
      <c r="M1947" s="899"/>
      <c r="N1947" s="899"/>
      <c r="O1947" s="899"/>
      <c r="P1947" s="899"/>
      <c r="Q1947" s="899"/>
      <c r="R1947" s="899"/>
      <c r="S1947" s="899"/>
      <c r="T1947" s="899"/>
      <c r="U1947" s="899"/>
      <c r="V1947" s="899"/>
      <c r="W1947" s="899"/>
      <c r="X1947" s="899"/>
      <c r="Y1947" s="899"/>
    </row>
    <row r="1948" ht="18.0" customHeight="1">
      <c r="A1948" s="899"/>
      <c r="B1948" s="900"/>
      <c r="C1948" s="899"/>
      <c r="D1948" s="899"/>
      <c r="E1948" s="899"/>
      <c r="F1948" s="901"/>
      <c r="G1948" s="901"/>
      <c r="H1948" s="901"/>
      <c r="I1948" s="901"/>
      <c r="J1948" s="901"/>
      <c r="K1948" s="901"/>
      <c r="L1948" s="899"/>
      <c r="M1948" s="899"/>
      <c r="N1948" s="899"/>
      <c r="O1948" s="899"/>
      <c r="P1948" s="899"/>
      <c r="Q1948" s="899"/>
      <c r="R1948" s="899"/>
      <c r="S1948" s="899"/>
      <c r="T1948" s="899"/>
      <c r="U1948" s="899"/>
      <c r="V1948" s="899"/>
      <c r="W1948" s="899"/>
      <c r="X1948" s="899"/>
      <c r="Y1948" s="899"/>
    </row>
    <row r="1949" ht="18.0" customHeight="1">
      <c r="A1949" s="899"/>
      <c r="B1949" s="900"/>
      <c r="C1949" s="899"/>
      <c r="D1949" s="899"/>
      <c r="E1949" s="899"/>
      <c r="F1949" s="901"/>
      <c r="G1949" s="901"/>
      <c r="H1949" s="901"/>
      <c r="I1949" s="901"/>
      <c r="J1949" s="901"/>
      <c r="K1949" s="901"/>
      <c r="L1949" s="899"/>
      <c r="M1949" s="899"/>
      <c r="N1949" s="899"/>
      <c r="O1949" s="899"/>
      <c r="P1949" s="899"/>
      <c r="Q1949" s="899"/>
      <c r="R1949" s="899"/>
      <c r="S1949" s="899"/>
      <c r="T1949" s="899"/>
      <c r="U1949" s="899"/>
      <c r="V1949" s="899"/>
      <c r="W1949" s="899"/>
      <c r="X1949" s="899"/>
      <c r="Y1949" s="899"/>
    </row>
    <row r="1950" ht="18.0" customHeight="1">
      <c r="A1950" s="899"/>
      <c r="B1950" s="900"/>
      <c r="C1950" s="899"/>
      <c r="D1950" s="899"/>
      <c r="E1950" s="899"/>
      <c r="F1950" s="901"/>
      <c r="G1950" s="901"/>
      <c r="H1950" s="901"/>
      <c r="I1950" s="901"/>
      <c r="J1950" s="901"/>
      <c r="K1950" s="901"/>
      <c r="L1950" s="899"/>
      <c r="M1950" s="899"/>
      <c r="N1950" s="899"/>
      <c r="O1950" s="899"/>
      <c r="P1950" s="899"/>
      <c r="Q1950" s="899"/>
      <c r="R1950" s="899"/>
      <c r="S1950" s="899"/>
      <c r="T1950" s="899"/>
      <c r="U1950" s="899"/>
      <c r="V1950" s="899"/>
      <c r="W1950" s="899"/>
      <c r="X1950" s="899"/>
      <c r="Y1950" s="899"/>
    </row>
    <row r="1951" ht="18.0" customHeight="1">
      <c r="A1951" s="899"/>
      <c r="B1951" s="900"/>
      <c r="C1951" s="899"/>
      <c r="D1951" s="899"/>
      <c r="E1951" s="899"/>
      <c r="F1951" s="901"/>
      <c r="G1951" s="901"/>
      <c r="H1951" s="901"/>
      <c r="I1951" s="901"/>
      <c r="J1951" s="901"/>
      <c r="K1951" s="901"/>
      <c r="L1951" s="899"/>
      <c r="M1951" s="899"/>
      <c r="N1951" s="899"/>
      <c r="O1951" s="899"/>
      <c r="P1951" s="899"/>
      <c r="Q1951" s="899"/>
      <c r="R1951" s="899"/>
      <c r="S1951" s="899"/>
      <c r="T1951" s="899"/>
      <c r="U1951" s="899"/>
      <c r="V1951" s="899"/>
      <c r="W1951" s="899"/>
      <c r="X1951" s="899"/>
      <c r="Y1951" s="899"/>
    </row>
    <row r="1952" ht="18.0" customHeight="1">
      <c r="A1952" s="899"/>
      <c r="B1952" s="900"/>
      <c r="C1952" s="899"/>
      <c r="D1952" s="899"/>
      <c r="E1952" s="899"/>
      <c r="F1952" s="901"/>
      <c r="G1952" s="901"/>
      <c r="H1952" s="901"/>
      <c r="I1952" s="901"/>
      <c r="J1952" s="901"/>
      <c r="K1952" s="901"/>
      <c r="L1952" s="899"/>
      <c r="M1952" s="899"/>
      <c r="N1952" s="899"/>
      <c r="O1952" s="899"/>
      <c r="P1952" s="899"/>
      <c r="Q1952" s="899"/>
      <c r="R1952" s="899"/>
      <c r="S1952" s="899"/>
      <c r="T1952" s="899"/>
      <c r="U1952" s="899"/>
      <c r="V1952" s="899"/>
      <c r="W1952" s="899"/>
      <c r="X1952" s="899"/>
      <c r="Y1952" s="899"/>
    </row>
    <row r="1953" ht="18.0" customHeight="1">
      <c r="A1953" s="899"/>
      <c r="B1953" s="900"/>
      <c r="C1953" s="899"/>
      <c r="D1953" s="899"/>
      <c r="E1953" s="899"/>
      <c r="F1953" s="901"/>
      <c r="G1953" s="901"/>
      <c r="H1953" s="901"/>
      <c r="I1953" s="901"/>
      <c r="J1953" s="901"/>
      <c r="K1953" s="901"/>
      <c r="L1953" s="899"/>
      <c r="M1953" s="899"/>
      <c r="N1953" s="899"/>
      <c r="O1953" s="899"/>
      <c r="P1953" s="899"/>
      <c r="Q1953" s="899"/>
      <c r="R1953" s="899"/>
      <c r="S1953" s="899"/>
      <c r="T1953" s="899"/>
      <c r="U1953" s="899"/>
      <c r="V1953" s="899"/>
      <c r="W1953" s="899"/>
      <c r="X1953" s="899"/>
      <c r="Y1953" s="899"/>
    </row>
    <row r="1954" ht="18.0" customHeight="1">
      <c r="A1954" s="899"/>
      <c r="B1954" s="900"/>
      <c r="C1954" s="899"/>
      <c r="D1954" s="899"/>
      <c r="E1954" s="899"/>
      <c r="F1954" s="901"/>
      <c r="G1954" s="901"/>
      <c r="H1954" s="901"/>
      <c r="I1954" s="901"/>
      <c r="J1954" s="901"/>
      <c r="K1954" s="901"/>
      <c r="L1954" s="899"/>
      <c r="M1954" s="899"/>
      <c r="N1954" s="899"/>
      <c r="O1954" s="899"/>
      <c r="P1954" s="899"/>
      <c r="Q1954" s="899"/>
      <c r="R1954" s="899"/>
      <c r="S1954" s="899"/>
      <c r="T1954" s="899"/>
      <c r="U1954" s="899"/>
      <c r="V1954" s="899"/>
      <c r="W1954" s="899"/>
      <c r="X1954" s="899"/>
      <c r="Y1954" s="899"/>
    </row>
    <row r="1955" ht="18.0" customHeight="1">
      <c r="A1955" s="899"/>
      <c r="B1955" s="900"/>
      <c r="C1955" s="899"/>
      <c r="D1955" s="899"/>
      <c r="E1955" s="899"/>
      <c r="F1955" s="901"/>
      <c r="G1955" s="901"/>
      <c r="H1955" s="901"/>
      <c r="I1955" s="901"/>
      <c r="J1955" s="901"/>
      <c r="K1955" s="901"/>
      <c r="L1955" s="899"/>
      <c r="M1955" s="899"/>
      <c r="N1955" s="899"/>
      <c r="O1955" s="899"/>
      <c r="P1955" s="899"/>
      <c r="Q1955" s="899"/>
      <c r="R1955" s="899"/>
      <c r="S1955" s="899"/>
      <c r="T1955" s="899"/>
      <c r="U1955" s="899"/>
      <c r="V1955" s="899"/>
      <c r="W1955" s="899"/>
      <c r="X1955" s="899"/>
      <c r="Y1955" s="899"/>
    </row>
    <row r="1956" ht="18.0" customHeight="1">
      <c r="A1956" s="899"/>
      <c r="B1956" s="900"/>
      <c r="C1956" s="899"/>
      <c r="D1956" s="899"/>
      <c r="E1956" s="899"/>
      <c r="F1956" s="901"/>
      <c r="G1956" s="901"/>
      <c r="H1956" s="901"/>
      <c r="I1956" s="901"/>
      <c r="J1956" s="901"/>
      <c r="K1956" s="901"/>
      <c r="L1956" s="899"/>
      <c r="M1956" s="899"/>
      <c r="N1956" s="899"/>
      <c r="O1956" s="899"/>
      <c r="P1956" s="899"/>
      <c r="Q1956" s="899"/>
      <c r="R1956" s="899"/>
      <c r="S1956" s="899"/>
      <c r="T1956" s="899"/>
      <c r="U1956" s="899"/>
      <c r="V1956" s="899"/>
      <c r="W1956" s="899"/>
      <c r="X1956" s="899"/>
      <c r="Y1956" s="899"/>
    </row>
    <row r="1957" ht="18.0" customHeight="1">
      <c r="A1957" s="899"/>
      <c r="B1957" s="900"/>
      <c r="C1957" s="899"/>
      <c r="D1957" s="899"/>
      <c r="E1957" s="899"/>
      <c r="F1957" s="901"/>
      <c r="G1957" s="901"/>
      <c r="H1957" s="901"/>
      <c r="I1957" s="901"/>
      <c r="J1957" s="901"/>
      <c r="K1957" s="901"/>
      <c r="L1957" s="899"/>
      <c r="M1957" s="899"/>
      <c r="N1957" s="899"/>
      <c r="O1957" s="899"/>
      <c r="P1957" s="899"/>
      <c r="Q1957" s="899"/>
      <c r="R1957" s="899"/>
      <c r="S1957" s="899"/>
      <c r="T1957" s="899"/>
      <c r="U1957" s="899"/>
      <c r="V1957" s="899"/>
      <c r="W1957" s="899"/>
      <c r="X1957" s="899"/>
      <c r="Y1957" s="899"/>
    </row>
    <row r="1958" ht="18.0" customHeight="1">
      <c r="A1958" s="899"/>
      <c r="B1958" s="900"/>
      <c r="C1958" s="899"/>
      <c r="D1958" s="899"/>
      <c r="E1958" s="899"/>
      <c r="F1958" s="901"/>
      <c r="G1958" s="901"/>
      <c r="H1958" s="901"/>
      <c r="I1958" s="901"/>
      <c r="J1958" s="901"/>
      <c r="K1958" s="901"/>
      <c r="L1958" s="899"/>
      <c r="M1958" s="899"/>
      <c r="N1958" s="899"/>
      <c r="O1958" s="899"/>
      <c r="P1958" s="899"/>
      <c r="Q1958" s="899"/>
      <c r="R1958" s="899"/>
      <c r="S1958" s="899"/>
      <c r="T1958" s="899"/>
      <c r="U1958" s="899"/>
      <c r="V1958" s="899"/>
      <c r="W1958" s="899"/>
      <c r="X1958" s="899"/>
      <c r="Y1958" s="899"/>
    </row>
    <row r="1959" ht="18.0" customHeight="1">
      <c r="A1959" s="899"/>
      <c r="B1959" s="900"/>
      <c r="C1959" s="899"/>
      <c r="D1959" s="899"/>
      <c r="E1959" s="899"/>
      <c r="F1959" s="901"/>
      <c r="G1959" s="901"/>
      <c r="H1959" s="901"/>
      <c r="I1959" s="901"/>
      <c r="J1959" s="901"/>
      <c r="K1959" s="901"/>
      <c r="L1959" s="899"/>
      <c r="M1959" s="899"/>
      <c r="N1959" s="899"/>
      <c r="O1959" s="899"/>
      <c r="P1959" s="899"/>
      <c r="Q1959" s="899"/>
      <c r="R1959" s="899"/>
      <c r="S1959" s="899"/>
      <c r="T1959" s="899"/>
      <c r="U1959" s="899"/>
      <c r="V1959" s="899"/>
      <c r="W1959" s="899"/>
      <c r="X1959" s="899"/>
      <c r="Y1959" s="899"/>
    </row>
    <row r="1960" ht="18.0" customHeight="1">
      <c r="A1960" s="899"/>
      <c r="B1960" s="900"/>
      <c r="C1960" s="899"/>
      <c r="D1960" s="899"/>
      <c r="E1960" s="899"/>
      <c r="F1960" s="901"/>
      <c r="G1960" s="901"/>
      <c r="H1960" s="901"/>
      <c r="I1960" s="901"/>
      <c r="J1960" s="901"/>
      <c r="K1960" s="901"/>
      <c r="L1960" s="899"/>
      <c r="M1960" s="899"/>
      <c r="N1960" s="899"/>
      <c r="O1960" s="899"/>
      <c r="P1960" s="899"/>
      <c r="Q1960" s="899"/>
      <c r="R1960" s="899"/>
      <c r="S1960" s="899"/>
      <c r="T1960" s="899"/>
      <c r="U1960" s="899"/>
      <c r="V1960" s="899"/>
      <c r="W1960" s="899"/>
      <c r="X1960" s="899"/>
      <c r="Y1960" s="899"/>
    </row>
    <row r="1961" ht="18.0" customHeight="1">
      <c r="A1961" s="899"/>
      <c r="B1961" s="900"/>
      <c r="C1961" s="899"/>
      <c r="D1961" s="899"/>
      <c r="E1961" s="899"/>
      <c r="F1961" s="901"/>
      <c r="G1961" s="901"/>
      <c r="H1961" s="901"/>
      <c r="I1961" s="901"/>
      <c r="J1961" s="901"/>
      <c r="K1961" s="901"/>
      <c r="L1961" s="899"/>
      <c r="M1961" s="899"/>
      <c r="N1961" s="899"/>
      <c r="O1961" s="899"/>
      <c r="P1961" s="899"/>
      <c r="Q1961" s="899"/>
      <c r="R1961" s="899"/>
      <c r="S1961" s="899"/>
      <c r="T1961" s="899"/>
      <c r="U1961" s="899"/>
      <c r="V1961" s="899"/>
      <c r="W1961" s="899"/>
      <c r="X1961" s="899"/>
      <c r="Y1961" s="899"/>
    </row>
    <row r="1962" ht="18.0" customHeight="1">
      <c r="A1962" s="899"/>
      <c r="B1962" s="900"/>
      <c r="C1962" s="899"/>
      <c r="D1962" s="899"/>
      <c r="E1962" s="899"/>
      <c r="F1962" s="901"/>
      <c r="G1962" s="901"/>
      <c r="H1962" s="901"/>
      <c r="I1962" s="901"/>
      <c r="J1962" s="901"/>
      <c r="K1962" s="901"/>
      <c r="L1962" s="899"/>
      <c r="M1962" s="899"/>
      <c r="N1962" s="899"/>
      <c r="O1962" s="899"/>
      <c r="P1962" s="899"/>
      <c r="Q1962" s="899"/>
      <c r="R1962" s="899"/>
      <c r="S1962" s="899"/>
      <c r="T1962" s="899"/>
      <c r="U1962" s="899"/>
      <c r="V1962" s="899"/>
      <c r="W1962" s="899"/>
      <c r="X1962" s="899"/>
      <c r="Y1962" s="899"/>
    </row>
    <row r="1963" ht="18.0" customHeight="1">
      <c r="A1963" s="899"/>
      <c r="B1963" s="900"/>
      <c r="C1963" s="899"/>
      <c r="D1963" s="899"/>
      <c r="E1963" s="899"/>
      <c r="F1963" s="901"/>
      <c r="G1963" s="901"/>
      <c r="H1963" s="901"/>
      <c r="I1963" s="901"/>
      <c r="J1963" s="901"/>
      <c r="K1963" s="901"/>
      <c r="L1963" s="899"/>
      <c r="M1963" s="899"/>
      <c r="N1963" s="899"/>
      <c r="O1963" s="899"/>
      <c r="P1963" s="899"/>
      <c r="Q1963" s="899"/>
      <c r="R1963" s="899"/>
      <c r="S1963" s="899"/>
      <c r="T1963" s="899"/>
      <c r="U1963" s="899"/>
      <c r="V1963" s="899"/>
      <c r="W1963" s="899"/>
      <c r="X1963" s="899"/>
      <c r="Y1963" s="899"/>
    </row>
    <row r="1964" ht="18.0" customHeight="1">
      <c r="A1964" s="899"/>
      <c r="B1964" s="900"/>
      <c r="C1964" s="899"/>
      <c r="D1964" s="899"/>
      <c r="E1964" s="899"/>
      <c r="F1964" s="901"/>
      <c r="G1964" s="901"/>
      <c r="H1964" s="901"/>
      <c r="I1964" s="901"/>
      <c r="J1964" s="901"/>
      <c r="K1964" s="901"/>
      <c r="L1964" s="899"/>
      <c r="M1964" s="899"/>
      <c r="N1964" s="899"/>
      <c r="O1964" s="899"/>
      <c r="P1964" s="899"/>
      <c r="Q1964" s="899"/>
      <c r="R1964" s="899"/>
      <c r="S1964" s="899"/>
      <c r="T1964" s="899"/>
      <c r="U1964" s="899"/>
      <c r="V1964" s="899"/>
      <c r="W1964" s="899"/>
      <c r="X1964" s="899"/>
      <c r="Y1964" s="899"/>
    </row>
    <row r="1965" ht="18.0" customHeight="1">
      <c r="A1965" s="899"/>
      <c r="B1965" s="900"/>
      <c r="C1965" s="899"/>
      <c r="D1965" s="899"/>
      <c r="E1965" s="899"/>
      <c r="F1965" s="901"/>
      <c r="G1965" s="901"/>
      <c r="H1965" s="901"/>
      <c r="I1965" s="901"/>
      <c r="J1965" s="901"/>
      <c r="K1965" s="901"/>
      <c r="L1965" s="899"/>
      <c r="M1965" s="899"/>
      <c r="N1965" s="899"/>
      <c r="O1965" s="899"/>
      <c r="P1965" s="899"/>
      <c r="Q1965" s="899"/>
      <c r="R1965" s="899"/>
      <c r="S1965" s="899"/>
      <c r="T1965" s="899"/>
      <c r="U1965" s="899"/>
      <c r="V1965" s="899"/>
      <c r="W1965" s="899"/>
      <c r="X1965" s="899"/>
      <c r="Y1965" s="899"/>
    </row>
    <row r="1966" ht="18.0" customHeight="1">
      <c r="A1966" s="899"/>
      <c r="B1966" s="900"/>
      <c r="C1966" s="899"/>
      <c r="D1966" s="899"/>
      <c r="E1966" s="899"/>
      <c r="F1966" s="901"/>
      <c r="G1966" s="901"/>
      <c r="H1966" s="901"/>
      <c r="I1966" s="901"/>
      <c r="J1966" s="901"/>
      <c r="K1966" s="901"/>
      <c r="L1966" s="899"/>
      <c r="M1966" s="899"/>
      <c r="N1966" s="899"/>
      <c r="O1966" s="899"/>
      <c r="P1966" s="899"/>
      <c r="Q1966" s="899"/>
      <c r="R1966" s="899"/>
      <c r="S1966" s="899"/>
      <c r="T1966" s="899"/>
      <c r="U1966" s="899"/>
      <c r="V1966" s="899"/>
      <c r="W1966" s="899"/>
      <c r="X1966" s="899"/>
      <c r="Y1966" s="899"/>
    </row>
    <row r="1967" ht="18.0" customHeight="1">
      <c r="A1967" s="899"/>
      <c r="B1967" s="900"/>
      <c r="C1967" s="899"/>
      <c r="D1967" s="899"/>
      <c r="E1967" s="899"/>
      <c r="F1967" s="901"/>
      <c r="G1967" s="901"/>
      <c r="H1967" s="901"/>
      <c r="I1967" s="901"/>
      <c r="J1967" s="901"/>
      <c r="K1967" s="901"/>
      <c r="L1967" s="899"/>
      <c r="M1967" s="899"/>
      <c r="N1967" s="899"/>
      <c r="O1967" s="899"/>
      <c r="P1967" s="899"/>
      <c r="Q1967" s="899"/>
      <c r="R1967" s="899"/>
      <c r="S1967" s="899"/>
      <c r="T1967" s="899"/>
      <c r="U1967" s="899"/>
      <c r="V1967" s="899"/>
      <c r="W1967" s="899"/>
      <c r="X1967" s="899"/>
      <c r="Y1967" s="899"/>
    </row>
    <row r="1968" ht="18.0" customHeight="1">
      <c r="A1968" s="899"/>
      <c r="B1968" s="900"/>
      <c r="C1968" s="899"/>
      <c r="D1968" s="899"/>
      <c r="E1968" s="899"/>
      <c r="F1968" s="901"/>
      <c r="G1968" s="901"/>
      <c r="H1968" s="901"/>
      <c r="I1968" s="901"/>
      <c r="J1968" s="901"/>
      <c r="K1968" s="901"/>
      <c r="L1968" s="899"/>
      <c r="M1968" s="899"/>
      <c r="N1968" s="899"/>
      <c r="O1968" s="899"/>
      <c r="P1968" s="899"/>
      <c r="Q1968" s="899"/>
      <c r="R1968" s="899"/>
      <c r="S1968" s="899"/>
      <c r="T1968" s="899"/>
      <c r="U1968" s="899"/>
      <c r="V1968" s="899"/>
      <c r="W1968" s="899"/>
      <c r="X1968" s="899"/>
      <c r="Y1968" s="899"/>
    </row>
    <row r="1969" ht="18.0" customHeight="1">
      <c r="A1969" s="899"/>
      <c r="B1969" s="900"/>
      <c r="C1969" s="899"/>
      <c r="D1969" s="899"/>
      <c r="E1969" s="899"/>
      <c r="F1969" s="901"/>
      <c r="G1969" s="901"/>
      <c r="H1969" s="901"/>
      <c r="I1969" s="901"/>
      <c r="J1969" s="901"/>
      <c r="K1969" s="901"/>
      <c r="L1969" s="899"/>
      <c r="M1969" s="899"/>
      <c r="N1969" s="899"/>
      <c r="O1969" s="899"/>
      <c r="P1969" s="899"/>
      <c r="Q1969" s="899"/>
      <c r="R1969" s="899"/>
      <c r="S1969" s="899"/>
      <c r="T1969" s="899"/>
      <c r="U1969" s="899"/>
      <c r="V1969" s="899"/>
      <c r="W1969" s="899"/>
      <c r="X1969" s="899"/>
      <c r="Y1969" s="899"/>
    </row>
    <row r="1970" ht="18.0" customHeight="1">
      <c r="A1970" s="899"/>
      <c r="B1970" s="900"/>
      <c r="C1970" s="899"/>
      <c r="D1970" s="899"/>
      <c r="E1970" s="899"/>
      <c r="F1970" s="901"/>
      <c r="G1970" s="901"/>
      <c r="H1970" s="901"/>
      <c r="I1970" s="901"/>
      <c r="J1970" s="901"/>
      <c r="K1970" s="901"/>
      <c r="L1970" s="899"/>
      <c r="M1970" s="899"/>
      <c r="N1970" s="899"/>
      <c r="O1970" s="899"/>
      <c r="P1970" s="899"/>
      <c r="Q1970" s="899"/>
      <c r="R1970" s="899"/>
      <c r="S1970" s="899"/>
      <c r="T1970" s="899"/>
      <c r="U1970" s="899"/>
      <c r="V1970" s="899"/>
      <c r="W1970" s="899"/>
      <c r="X1970" s="899"/>
      <c r="Y1970" s="899"/>
    </row>
    <row r="1971" ht="18.0" customHeight="1">
      <c r="A1971" s="899"/>
      <c r="B1971" s="900"/>
      <c r="C1971" s="899"/>
      <c r="D1971" s="899"/>
      <c r="E1971" s="899"/>
      <c r="F1971" s="901"/>
      <c r="G1971" s="901"/>
      <c r="H1971" s="901"/>
      <c r="I1971" s="901"/>
      <c r="J1971" s="901"/>
      <c r="K1971" s="901"/>
      <c r="L1971" s="899"/>
      <c r="M1971" s="899"/>
      <c r="N1971" s="899"/>
      <c r="O1971" s="899"/>
      <c r="P1971" s="899"/>
      <c r="Q1971" s="899"/>
      <c r="R1971" s="899"/>
      <c r="S1971" s="899"/>
      <c r="T1971" s="899"/>
      <c r="U1971" s="899"/>
      <c r="V1971" s="899"/>
      <c r="W1971" s="899"/>
      <c r="X1971" s="899"/>
      <c r="Y1971" s="899"/>
    </row>
    <row r="1972" ht="18.0" customHeight="1">
      <c r="A1972" s="899"/>
      <c r="B1972" s="900"/>
      <c r="C1972" s="899"/>
      <c r="D1972" s="899"/>
      <c r="E1972" s="899"/>
      <c r="F1972" s="901"/>
      <c r="G1972" s="901"/>
      <c r="H1972" s="901"/>
      <c r="I1972" s="901"/>
      <c r="J1972" s="901"/>
      <c r="K1972" s="901"/>
      <c r="L1972" s="899"/>
      <c r="M1972" s="899"/>
      <c r="N1972" s="899"/>
      <c r="O1972" s="899"/>
      <c r="P1972" s="899"/>
      <c r="Q1972" s="899"/>
      <c r="R1972" s="899"/>
      <c r="S1972" s="899"/>
      <c r="T1972" s="899"/>
      <c r="U1972" s="899"/>
      <c r="V1972" s="899"/>
      <c r="W1972" s="899"/>
      <c r="X1972" s="899"/>
      <c r="Y1972" s="899"/>
    </row>
    <row r="1973" ht="18.0" customHeight="1">
      <c r="A1973" s="899"/>
      <c r="B1973" s="900"/>
      <c r="C1973" s="899"/>
      <c r="D1973" s="899"/>
      <c r="E1973" s="899"/>
      <c r="F1973" s="901"/>
      <c r="G1973" s="901"/>
      <c r="H1973" s="901"/>
      <c r="I1973" s="901"/>
      <c r="J1973" s="901"/>
      <c r="K1973" s="901"/>
      <c r="L1973" s="899"/>
      <c r="M1973" s="899"/>
      <c r="N1973" s="899"/>
      <c r="O1973" s="899"/>
      <c r="P1973" s="899"/>
      <c r="Q1973" s="899"/>
      <c r="R1973" s="899"/>
      <c r="S1973" s="899"/>
      <c r="T1973" s="899"/>
      <c r="U1973" s="899"/>
      <c r="V1973" s="899"/>
      <c r="W1973" s="899"/>
      <c r="X1973" s="899"/>
      <c r="Y1973" s="899"/>
    </row>
    <row r="1974" ht="18.0" customHeight="1">
      <c r="A1974" s="899"/>
      <c r="B1974" s="900"/>
      <c r="C1974" s="899"/>
      <c r="D1974" s="899"/>
      <c r="E1974" s="899"/>
      <c r="F1974" s="901"/>
      <c r="G1974" s="901"/>
      <c r="H1974" s="901"/>
      <c r="I1974" s="901"/>
      <c r="J1974" s="901"/>
      <c r="K1974" s="901"/>
      <c r="L1974" s="899"/>
      <c r="M1974" s="899"/>
      <c r="N1974" s="899"/>
      <c r="O1974" s="899"/>
      <c r="P1974" s="899"/>
      <c r="Q1974" s="899"/>
      <c r="R1974" s="899"/>
      <c r="S1974" s="899"/>
      <c r="T1974" s="899"/>
      <c r="U1974" s="899"/>
      <c r="V1974" s="899"/>
      <c r="W1974" s="899"/>
      <c r="X1974" s="899"/>
      <c r="Y1974" s="899"/>
    </row>
    <row r="1975" ht="18.0" customHeight="1">
      <c r="A1975" s="899"/>
      <c r="B1975" s="900"/>
      <c r="C1975" s="899"/>
      <c r="D1975" s="899"/>
      <c r="E1975" s="899"/>
      <c r="F1975" s="901"/>
      <c r="G1975" s="901"/>
      <c r="H1975" s="901"/>
      <c r="I1975" s="901"/>
      <c r="J1975" s="901"/>
      <c r="K1975" s="901"/>
      <c r="L1975" s="899"/>
      <c r="M1975" s="899"/>
      <c r="N1975" s="899"/>
      <c r="O1975" s="899"/>
      <c r="P1975" s="899"/>
      <c r="Q1975" s="899"/>
      <c r="R1975" s="899"/>
      <c r="S1975" s="899"/>
      <c r="T1975" s="899"/>
      <c r="U1975" s="899"/>
      <c r="V1975" s="899"/>
      <c r="W1975" s="899"/>
      <c r="X1975" s="899"/>
      <c r="Y1975" s="899"/>
    </row>
    <row r="1976" ht="18.0" customHeight="1">
      <c r="A1976" s="899"/>
      <c r="B1976" s="900"/>
      <c r="C1976" s="899"/>
      <c r="D1976" s="899"/>
      <c r="E1976" s="899"/>
      <c r="F1976" s="901"/>
      <c r="G1976" s="901"/>
      <c r="H1976" s="901"/>
      <c r="I1976" s="901"/>
      <c r="J1976" s="901"/>
      <c r="K1976" s="901"/>
      <c r="L1976" s="899"/>
      <c r="M1976" s="899"/>
      <c r="N1976" s="899"/>
      <c r="O1976" s="899"/>
      <c r="P1976" s="899"/>
      <c r="Q1976" s="899"/>
      <c r="R1976" s="899"/>
      <c r="S1976" s="899"/>
      <c r="T1976" s="899"/>
      <c r="U1976" s="899"/>
      <c r="V1976" s="899"/>
      <c r="W1976" s="899"/>
      <c r="X1976" s="899"/>
      <c r="Y1976" s="899"/>
    </row>
    <row r="1977" ht="18.0" customHeight="1">
      <c r="A1977" s="899"/>
      <c r="B1977" s="900"/>
      <c r="C1977" s="899"/>
      <c r="D1977" s="899"/>
      <c r="E1977" s="899"/>
      <c r="F1977" s="901"/>
      <c r="G1977" s="901"/>
      <c r="H1977" s="901"/>
      <c r="I1977" s="901"/>
      <c r="J1977" s="901"/>
      <c r="K1977" s="901"/>
      <c r="L1977" s="899"/>
      <c r="M1977" s="899"/>
      <c r="N1977" s="899"/>
      <c r="O1977" s="899"/>
      <c r="P1977" s="899"/>
      <c r="Q1977" s="899"/>
      <c r="R1977" s="899"/>
      <c r="S1977" s="899"/>
      <c r="T1977" s="899"/>
      <c r="U1977" s="899"/>
      <c r="V1977" s="899"/>
      <c r="W1977" s="899"/>
      <c r="X1977" s="899"/>
      <c r="Y1977" s="899"/>
    </row>
    <row r="1978" ht="18.0" customHeight="1">
      <c r="A1978" s="899"/>
      <c r="B1978" s="900"/>
      <c r="C1978" s="899"/>
      <c r="D1978" s="899"/>
      <c r="E1978" s="899"/>
      <c r="F1978" s="901"/>
      <c r="G1978" s="901"/>
      <c r="H1978" s="901"/>
      <c r="I1978" s="901"/>
      <c r="J1978" s="901"/>
      <c r="K1978" s="901"/>
      <c r="L1978" s="899"/>
      <c r="M1978" s="899"/>
      <c r="N1978" s="899"/>
      <c r="O1978" s="899"/>
      <c r="P1978" s="899"/>
      <c r="Q1978" s="899"/>
      <c r="R1978" s="899"/>
      <c r="S1978" s="899"/>
      <c r="T1978" s="899"/>
      <c r="U1978" s="899"/>
      <c r="V1978" s="899"/>
      <c r="W1978" s="899"/>
      <c r="X1978" s="899"/>
      <c r="Y1978" s="899"/>
    </row>
    <row r="1979" ht="18.0" customHeight="1">
      <c r="A1979" s="899"/>
      <c r="B1979" s="900"/>
      <c r="C1979" s="899"/>
      <c r="D1979" s="899"/>
      <c r="E1979" s="899"/>
      <c r="F1979" s="901"/>
      <c r="G1979" s="901"/>
      <c r="H1979" s="901"/>
      <c r="I1979" s="901"/>
      <c r="J1979" s="901"/>
      <c r="K1979" s="901"/>
      <c r="L1979" s="899"/>
      <c r="M1979" s="899"/>
      <c r="N1979" s="899"/>
      <c r="O1979" s="899"/>
      <c r="P1979" s="899"/>
      <c r="Q1979" s="899"/>
      <c r="R1979" s="899"/>
      <c r="S1979" s="899"/>
      <c r="T1979" s="899"/>
      <c r="U1979" s="899"/>
      <c r="V1979" s="899"/>
      <c r="W1979" s="899"/>
      <c r="X1979" s="899"/>
      <c r="Y1979" s="899"/>
    </row>
    <row r="1980" ht="18.0" customHeight="1">
      <c r="A1980" s="899"/>
      <c r="B1980" s="900"/>
      <c r="C1980" s="899"/>
      <c r="D1980" s="899"/>
      <c r="E1980" s="899"/>
      <c r="F1980" s="901"/>
      <c r="G1980" s="901"/>
      <c r="H1980" s="901"/>
      <c r="I1980" s="901"/>
      <c r="J1980" s="901"/>
      <c r="K1980" s="901"/>
      <c r="L1980" s="899"/>
      <c r="M1980" s="899"/>
      <c r="N1980" s="899"/>
      <c r="O1980" s="899"/>
      <c r="P1980" s="899"/>
      <c r="Q1980" s="899"/>
      <c r="R1980" s="899"/>
      <c r="S1980" s="899"/>
      <c r="T1980" s="899"/>
      <c r="U1980" s="899"/>
      <c r="V1980" s="899"/>
      <c r="W1980" s="899"/>
      <c r="X1980" s="899"/>
      <c r="Y1980" s="899"/>
    </row>
    <row r="1981" ht="18.0" customHeight="1">
      <c r="A1981" s="899"/>
      <c r="B1981" s="900"/>
      <c r="C1981" s="899"/>
      <c r="D1981" s="899"/>
      <c r="E1981" s="899"/>
      <c r="F1981" s="901"/>
      <c r="G1981" s="901"/>
      <c r="H1981" s="901"/>
      <c r="I1981" s="901"/>
      <c r="J1981" s="901"/>
      <c r="K1981" s="901"/>
      <c r="L1981" s="899"/>
      <c r="M1981" s="899"/>
      <c r="N1981" s="899"/>
      <c r="O1981" s="899"/>
      <c r="P1981" s="899"/>
      <c r="Q1981" s="899"/>
      <c r="R1981" s="899"/>
      <c r="S1981" s="899"/>
      <c r="T1981" s="899"/>
      <c r="U1981" s="899"/>
      <c r="V1981" s="899"/>
      <c r="W1981" s="899"/>
      <c r="X1981" s="899"/>
      <c r="Y1981" s="899"/>
    </row>
    <row r="1982" ht="18.0" customHeight="1">
      <c r="A1982" s="899"/>
      <c r="B1982" s="900"/>
      <c r="C1982" s="899"/>
      <c r="D1982" s="899"/>
      <c r="E1982" s="899"/>
      <c r="F1982" s="901"/>
      <c r="G1982" s="901"/>
      <c r="H1982" s="901"/>
      <c r="I1982" s="901"/>
      <c r="J1982" s="901"/>
      <c r="K1982" s="901"/>
      <c r="L1982" s="899"/>
      <c r="M1982" s="899"/>
      <c r="N1982" s="899"/>
      <c r="O1982" s="899"/>
      <c r="P1982" s="899"/>
      <c r="Q1982" s="899"/>
      <c r="R1982" s="899"/>
      <c r="S1982" s="899"/>
      <c r="T1982" s="899"/>
      <c r="U1982" s="899"/>
      <c r="V1982" s="899"/>
      <c r="W1982" s="899"/>
      <c r="X1982" s="899"/>
      <c r="Y1982" s="899"/>
    </row>
    <row r="1983" ht="18.0" customHeight="1">
      <c r="A1983" s="899"/>
      <c r="B1983" s="900"/>
      <c r="C1983" s="899"/>
      <c r="D1983" s="899"/>
      <c r="E1983" s="899"/>
      <c r="F1983" s="901"/>
      <c r="G1983" s="901"/>
      <c r="H1983" s="901"/>
      <c r="I1983" s="901"/>
      <c r="J1983" s="901"/>
      <c r="K1983" s="901"/>
      <c r="L1983" s="899"/>
      <c r="M1983" s="899"/>
      <c r="N1983" s="899"/>
      <c r="O1983" s="899"/>
      <c r="P1983" s="899"/>
      <c r="Q1983" s="899"/>
      <c r="R1983" s="899"/>
      <c r="S1983" s="899"/>
      <c r="T1983" s="899"/>
      <c r="U1983" s="899"/>
      <c r="V1983" s="899"/>
      <c r="W1983" s="899"/>
      <c r="X1983" s="899"/>
      <c r="Y1983" s="899"/>
    </row>
    <row r="1984" ht="18.0" customHeight="1">
      <c r="A1984" s="899"/>
      <c r="B1984" s="900"/>
      <c r="C1984" s="899"/>
      <c r="D1984" s="899"/>
      <c r="E1984" s="899"/>
      <c r="F1984" s="901"/>
      <c r="G1984" s="901"/>
      <c r="H1984" s="901"/>
      <c r="I1984" s="901"/>
      <c r="J1984" s="901"/>
      <c r="K1984" s="901"/>
      <c r="L1984" s="899"/>
      <c r="M1984" s="899"/>
      <c r="N1984" s="899"/>
      <c r="O1984" s="899"/>
      <c r="P1984" s="899"/>
      <c r="Q1984" s="899"/>
      <c r="R1984" s="899"/>
      <c r="S1984" s="899"/>
      <c r="T1984" s="899"/>
      <c r="U1984" s="899"/>
      <c r="V1984" s="899"/>
      <c r="W1984" s="899"/>
      <c r="X1984" s="899"/>
      <c r="Y1984" s="899"/>
    </row>
    <row r="1985" ht="18.0" customHeight="1">
      <c r="A1985" s="899"/>
      <c r="B1985" s="900"/>
      <c r="C1985" s="899"/>
      <c r="D1985" s="899"/>
      <c r="E1985" s="899"/>
      <c r="F1985" s="901"/>
      <c r="G1985" s="901"/>
      <c r="H1985" s="901"/>
      <c r="I1985" s="901"/>
      <c r="J1985" s="901"/>
      <c r="K1985" s="901"/>
      <c r="L1985" s="899"/>
      <c r="M1985" s="899"/>
      <c r="N1985" s="899"/>
      <c r="O1985" s="899"/>
      <c r="P1985" s="899"/>
      <c r="Q1985" s="899"/>
      <c r="R1985" s="899"/>
      <c r="S1985" s="899"/>
      <c r="T1985" s="899"/>
      <c r="U1985" s="899"/>
      <c r="V1985" s="899"/>
      <c r="W1985" s="899"/>
      <c r="X1985" s="899"/>
      <c r="Y1985" s="899"/>
    </row>
    <row r="1986" ht="18.0" customHeight="1">
      <c r="A1986" s="899"/>
      <c r="B1986" s="900"/>
      <c r="C1986" s="899"/>
      <c r="D1986" s="899"/>
      <c r="E1986" s="899"/>
      <c r="F1986" s="901"/>
      <c r="G1986" s="901"/>
      <c r="H1986" s="901"/>
      <c r="I1986" s="901"/>
      <c r="J1986" s="901"/>
      <c r="K1986" s="901"/>
      <c r="L1986" s="899"/>
      <c r="M1986" s="899"/>
      <c r="N1986" s="899"/>
      <c r="O1986" s="899"/>
      <c r="P1986" s="899"/>
      <c r="Q1986" s="899"/>
      <c r="R1986" s="899"/>
      <c r="S1986" s="899"/>
      <c r="T1986" s="899"/>
      <c r="U1986" s="899"/>
      <c r="V1986" s="899"/>
      <c r="W1986" s="899"/>
      <c r="X1986" s="899"/>
      <c r="Y1986" s="899"/>
    </row>
    <row r="1987" ht="18.0" customHeight="1">
      <c r="A1987" s="899"/>
      <c r="B1987" s="900"/>
      <c r="C1987" s="899"/>
      <c r="D1987" s="899"/>
      <c r="E1987" s="899"/>
      <c r="F1987" s="901"/>
      <c r="G1987" s="901"/>
      <c r="H1987" s="901"/>
      <c r="I1987" s="901"/>
      <c r="J1987" s="901"/>
      <c r="K1987" s="901"/>
      <c r="L1987" s="899"/>
      <c r="M1987" s="899"/>
      <c r="N1987" s="899"/>
      <c r="O1987" s="899"/>
      <c r="P1987" s="899"/>
      <c r="Q1987" s="899"/>
      <c r="R1987" s="899"/>
      <c r="S1987" s="899"/>
      <c r="T1987" s="899"/>
      <c r="U1987" s="899"/>
      <c r="V1987" s="899"/>
      <c r="W1987" s="899"/>
      <c r="X1987" s="899"/>
      <c r="Y1987" s="899"/>
    </row>
    <row r="1988" ht="18.0" customHeight="1">
      <c r="A1988" s="899"/>
      <c r="B1988" s="900"/>
      <c r="C1988" s="899"/>
      <c r="D1988" s="899"/>
      <c r="E1988" s="899"/>
      <c r="F1988" s="901"/>
      <c r="G1988" s="901"/>
      <c r="H1988" s="901"/>
      <c r="I1988" s="901"/>
      <c r="J1988" s="901"/>
      <c r="K1988" s="901"/>
      <c r="L1988" s="899"/>
      <c r="M1988" s="899"/>
      <c r="N1988" s="899"/>
      <c r="O1988" s="899"/>
      <c r="P1988" s="899"/>
      <c r="Q1988" s="899"/>
      <c r="R1988" s="899"/>
      <c r="S1988" s="899"/>
      <c r="T1988" s="899"/>
      <c r="U1988" s="899"/>
      <c r="V1988" s="899"/>
      <c r="W1988" s="899"/>
      <c r="X1988" s="899"/>
      <c r="Y1988" s="899"/>
    </row>
    <row r="1989" ht="18.0" customHeight="1">
      <c r="A1989" s="899"/>
      <c r="B1989" s="900"/>
      <c r="C1989" s="899"/>
      <c r="D1989" s="899"/>
      <c r="E1989" s="899"/>
      <c r="F1989" s="901"/>
      <c r="G1989" s="901"/>
      <c r="H1989" s="901"/>
      <c r="I1989" s="901"/>
      <c r="J1989" s="901"/>
      <c r="K1989" s="901"/>
      <c r="L1989" s="899"/>
      <c r="M1989" s="899"/>
      <c r="N1989" s="899"/>
      <c r="O1989" s="899"/>
      <c r="P1989" s="899"/>
      <c r="Q1989" s="899"/>
      <c r="R1989" s="899"/>
      <c r="S1989" s="899"/>
      <c r="T1989" s="899"/>
      <c r="U1989" s="899"/>
      <c r="V1989" s="899"/>
      <c r="W1989" s="899"/>
      <c r="X1989" s="899"/>
      <c r="Y1989" s="899"/>
    </row>
    <row r="1990" ht="18.0" customHeight="1">
      <c r="A1990" s="899"/>
      <c r="B1990" s="900"/>
      <c r="C1990" s="899"/>
      <c r="D1990" s="899"/>
      <c r="E1990" s="899"/>
      <c r="F1990" s="901"/>
      <c r="G1990" s="901"/>
      <c r="H1990" s="901"/>
      <c r="I1990" s="901"/>
      <c r="J1990" s="901"/>
      <c r="K1990" s="901"/>
      <c r="L1990" s="899"/>
      <c r="M1990" s="899"/>
      <c r="N1990" s="899"/>
      <c r="O1990" s="899"/>
      <c r="P1990" s="899"/>
      <c r="Q1990" s="899"/>
      <c r="R1990" s="899"/>
      <c r="S1990" s="899"/>
      <c r="T1990" s="899"/>
      <c r="U1990" s="899"/>
      <c r="V1990" s="899"/>
      <c r="W1990" s="899"/>
      <c r="X1990" s="899"/>
      <c r="Y1990" s="899"/>
    </row>
    <row r="1991" ht="18.0" customHeight="1">
      <c r="A1991" s="899"/>
      <c r="B1991" s="900"/>
      <c r="C1991" s="899"/>
      <c r="D1991" s="899"/>
      <c r="E1991" s="899"/>
      <c r="F1991" s="901"/>
      <c r="G1991" s="901"/>
      <c r="H1991" s="901"/>
      <c r="I1991" s="901"/>
      <c r="J1991" s="901"/>
      <c r="K1991" s="901"/>
      <c r="L1991" s="899"/>
      <c r="M1991" s="899"/>
      <c r="N1991" s="899"/>
      <c r="O1991" s="899"/>
      <c r="P1991" s="899"/>
      <c r="Q1991" s="899"/>
      <c r="R1991" s="899"/>
      <c r="S1991" s="899"/>
      <c r="T1991" s="899"/>
      <c r="U1991" s="899"/>
      <c r="V1991" s="899"/>
      <c r="W1991" s="899"/>
      <c r="X1991" s="899"/>
      <c r="Y1991" s="899"/>
    </row>
    <row r="1992" ht="18.0" customHeight="1">
      <c r="A1992" s="899"/>
      <c r="B1992" s="900"/>
      <c r="C1992" s="899"/>
      <c r="D1992" s="899"/>
      <c r="E1992" s="899"/>
      <c r="F1992" s="901"/>
      <c r="G1992" s="901"/>
      <c r="H1992" s="901"/>
      <c r="I1992" s="901"/>
      <c r="J1992" s="901"/>
      <c r="K1992" s="901"/>
      <c r="L1992" s="899"/>
      <c r="M1992" s="899"/>
      <c r="N1992" s="899"/>
      <c r="O1992" s="899"/>
      <c r="P1992" s="899"/>
      <c r="Q1992" s="899"/>
      <c r="R1992" s="899"/>
      <c r="S1992" s="899"/>
      <c r="T1992" s="899"/>
      <c r="U1992" s="899"/>
      <c r="V1992" s="899"/>
      <c r="W1992" s="899"/>
      <c r="X1992" s="899"/>
      <c r="Y1992" s="899"/>
    </row>
    <row r="1993" ht="18.0" customHeight="1">
      <c r="A1993" s="899"/>
      <c r="B1993" s="900"/>
      <c r="C1993" s="899"/>
      <c r="D1993" s="899"/>
      <c r="E1993" s="899"/>
      <c r="F1993" s="901"/>
      <c r="G1993" s="901"/>
      <c r="H1993" s="901"/>
      <c r="I1993" s="901"/>
      <c r="J1993" s="901"/>
      <c r="K1993" s="901"/>
      <c r="L1993" s="899"/>
      <c r="M1993" s="899"/>
      <c r="N1993" s="899"/>
      <c r="O1993" s="899"/>
      <c r="P1993" s="899"/>
      <c r="Q1993" s="899"/>
      <c r="R1993" s="899"/>
      <c r="S1993" s="899"/>
      <c r="T1993" s="899"/>
      <c r="U1993" s="899"/>
      <c r="V1993" s="899"/>
      <c r="W1993" s="899"/>
      <c r="X1993" s="899"/>
      <c r="Y1993" s="899"/>
    </row>
    <row r="1994" ht="18.0" customHeight="1">
      <c r="A1994" s="899"/>
      <c r="B1994" s="900"/>
      <c r="C1994" s="899"/>
      <c r="D1994" s="899"/>
      <c r="E1994" s="899"/>
      <c r="F1994" s="901"/>
      <c r="G1994" s="901"/>
      <c r="H1994" s="901"/>
      <c r="I1994" s="901"/>
      <c r="J1994" s="901"/>
      <c r="K1994" s="901"/>
      <c r="L1994" s="899"/>
      <c r="M1994" s="899"/>
      <c r="N1994" s="899"/>
      <c r="O1994" s="899"/>
      <c r="P1994" s="899"/>
      <c r="Q1994" s="899"/>
      <c r="R1994" s="899"/>
      <c r="S1994" s="899"/>
      <c r="T1994" s="899"/>
      <c r="U1994" s="899"/>
      <c r="V1994" s="899"/>
      <c r="W1994" s="899"/>
      <c r="X1994" s="899"/>
      <c r="Y1994" s="899"/>
    </row>
    <row r="1995" ht="18.0" customHeight="1">
      <c r="A1995" s="899"/>
      <c r="B1995" s="900"/>
      <c r="C1995" s="899"/>
      <c r="D1995" s="899"/>
      <c r="E1995" s="899"/>
      <c r="F1995" s="901"/>
      <c r="G1995" s="901"/>
      <c r="H1995" s="901"/>
      <c r="I1995" s="901"/>
      <c r="J1995" s="901"/>
      <c r="K1995" s="901"/>
      <c r="L1995" s="899"/>
      <c r="M1995" s="899"/>
      <c r="N1995" s="899"/>
      <c r="O1995" s="899"/>
      <c r="P1995" s="899"/>
      <c r="Q1995" s="899"/>
      <c r="R1995" s="899"/>
      <c r="S1995" s="899"/>
      <c r="T1995" s="899"/>
      <c r="U1995" s="899"/>
      <c r="V1995" s="899"/>
      <c r="W1995" s="899"/>
      <c r="X1995" s="899"/>
      <c r="Y1995" s="899"/>
    </row>
    <row r="1996" ht="18.0" customHeight="1">
      <c r="A1996" s="899"/>
      <c r="B1996" s="900"/>
      <c r="C1996" s="899"/>
      <c r="D1996" s="899"/>
      <c r="E1996" s="899"/>
      <c r="F1996" s="901"/>
      <c r="G1996" s="901"/>
      <c r="H1996" s="901"/>
      <c r="I1996" s="901"/>
      <c r="J1996" s="901"/>
      <c r="K1996" s="901"/>
      <c r="L1996" s="899"/>
      <c r="M1996" s="899"/>
      <c r="N1996" s="899"/>
      <c r="O1996" s="899"/>
      <c r="P1996" s="899"/>
      <c r="Q1996" s="899"/>
      <c r="R1996" s="899"/>
      <c r="S1996" s="899"/>
      <c r="T1996" s="899"/>
      <c r="U1996" s="899"/>
      <c r="V1996" s="899"/>
      <c r="W1996" s="899"/>
      <c r="X1996" s="899"/>
      <c r="Y1996" s="899"/>
    </row>
    <row r="1997" ht="18.0" customHeight="1">
      <c r="A1997" s="899"/>
      <c r="B1997" s="900"/>
      <c r="C1997" s="899"/>
      <c r="D1997" s="899"/>
      <c r="E1997" s="899"/>
      <c r="F1997" s="901"/>
      <c r="G1997" s="901"/>
      <c r="H1997" s="901"/>
      <c r="I1997" s="901"/>
      <c r="J1997" s="901"/>
      <c r="K1997" s="901"/>
      <c r="L1997" s="899"/>
      <c r="M1997" s="899"/>
      <c r="N1997" s="899"/>
      <c r="O1997" s="899"/>
      <c r="P1997" s="899"/>
      <c r="Q1997" s="899"/>
      <c r="R1997" s="899"/>
      <c r="S1997" s="899"/>
      <c r="T1997" s="899"/>
      <c r="U1997" s="899"/>
      <c r="V1997" s="899"/>
      <c r="W1997" s="899"/>
      <c r="X1997" s="899"/>
      <c r="Y1997" s="899"/>
    </row>
    <row r="1998" ht="18.0" customHeight="1">
      <c r="A1998" s="899"/>
      <c r="B1998" s="900"/>
      <c r="C1998" s="899"/>
      <c r="D1998" s="899"/>
      <c r="E1998" s="899"/>
      <c r="F1998" s="901"/>
      <c r="G1998" s="901"/>
      <c r="H1998" s="901"/>
      <c r="I1998" s="901"/>
      <c r="J1998" s="901"/>
      <c r="K1998" s="901"/>
      <c r="L1998" s="899"/>
      <c r="M1998" s="899"/>
      <c r="N1998" s="899"/>
      <c r="O1998" s="899"/>
      <c r="P1998" s="899"/>
      <c r="Q1998" s="899"/>
      <c r="R1998" s="899"/>
      <c r="S1998" s="899"/>
      <c r="T1998" s="899"/>
      <c r="U1998" s="899"/>
      <c r="V1998" s="899"/>
      <c r="W1998" s="899"/>
      <c r="X1998" s="899"/>
      <c r="Y1998" s="899"/>
    </row>
    <row r="1999" ht="18.0" customHeight="1">
      <c r="A1999" s="899"/>
      <c r="B1999" s="900"/>
      <c r="C1999" s="899"/>
      <c r="D1999" s="899"/>
      <c r="E1999" s="899"/>
      <c r="F1999" s="901"/>
      <c r="G1999" s="901"/>
      <c r="H1999" s="901"/>
      <c r="I1999" s="901"/>
      <c r="J1999" s="901"/>
      <c r="K1999" s="901"/>
      <c r="L1999" s="899"/>
      <c r="M1999" s="899"/>
      <c r="N1999" s="899"/>
      <c r="O1999" s="899"/>
      <c r="P1999" s="899"/>
      <c r="Q1999" s="899"/>
      <c r="R1999" s="899"/>
      <c r="S1999" s="899"/>
      <c r="T1999" s="899"/>
      <c r="U1999" s="899"/>
      <c r="V1999" s="899"/>
      <c r="W1999" s="899"/>
      <c r="X1999" s="899"/>
      <c r="Y1999" s="899"/>
    </row>
    <row r="2000" ht="18.0" customHeight="1">
      <c r="A2000" s="899"/>
      <c r="B2000" s="900"/>
      <c r="C2000" s="899"/>
      <c r="D2000" s="899"/>
      <c r="E2000" s="899"/>
      <c r="F2000" s="901"/>
      <c r="G2000" s="901"/>
      <c r="H2000" s="901"/>
      <c r="I2000" s="901"/>
      <c r="J2000" s="901"/>
      <c r="K2000" s="901"/>
      <c r="L2000" s="899"/>
      <c r="M2000" s="899"/>
      <c r="N2000" s="899"/>
      <c r="O2000" s="899"/>
      <c r="P2000" s="899"/>
      <c r="Q2000" s="899"/>
      <c r="R2000" s="899"/>
      <c r="S2000" s="899"/>
      <c r="T2000" s="899"/>
      <c r="U2000" s="899"/>
      <c r="V2000" s="899"/>
      <c r="W2000" s="899"/>
      <c r="X2000" s="899"/>
      <c r="Y2000" s="899"/>
    </row>
    <row r="2001" ht="18.0" customHeight="1">
      <c r="A2001" s="899"/>
      <c r="B2001" s="900"/>
      <c r="C2001" s="899"/>
      <c r="D2001" s="899"/>
      <c r="E2001" s="899"/>
      <c r="F2001" s="901"/>
      <c r="G2001" s="901"/>
      <c r="H2001" s="901"/>
      <c r="I2001" s="901"/>
      <c r="J2001" s="901"/>
      <c r="K2001" s="901"/>
      <c r="L2001" s="899"/>
      <c r="M2001" s="899"/>
      <c r="N2001" s="899"/>
      <c r="O2001" s="899"/>
      <c r="P2001" s="899"/>
      <c r="Q2001" s="899"/>
      <c r="R2001" s="899"/>
      <c r="S2001" s="899"/>
      <c r="T2001" s="899"/>
      <c r="U2001" s="899"/>
      <c r="V2001" s="899"/>
      <c r="W2001" s="899"/>
      <c r="X2001" s="899"/>
      <c r="Y2001" s="899"/>
    </row>
    <row r="2002" ht="18.0" customHeight="1">
      <c r="A2002" s="899"/>
      <c r="B2002" s="900"/>
      <c r="C2002" s="899"/>
      <c r="D2002" s="899"/>
      <c r="E2002" s="899"/>
      <c r="F2002" s="901"/>
      <c r="G2002" s="901"/>
      <c r="H2002" s="901"/>
      <c r="I2002" s="901"/>
      <c r="J2002" s="901"/>
      <c r="K2002" s="901"/>
      <c r="L2002" s="899"/>
      <c r="M2002" s="899"/>
      <c r="N2002" s="899"/>
      <c r="O2002" s="899"/>
      <c r="P2002" s="899"/>
      <c r="Q2002" s="899"/>
      <c r="R2002" s="899"/>
      <c r="S2002" s="899"/>
      <c r="T2002" s="899"/>
      <c r="U2002" s="899"/>
      <c r="V2002" s="899"/>
      <c r="W2002" s="899"/>
      <c r="X2002" s="899"/>
      <c r="Y2002" s="899"/>
    </row>
    <row r="2003" ht="18.0" customHeight="1">
      <c r="A2003" s="899"/>
      <c r="B2003" s="900"/>
      <c r="C2003" s="899"/>
      <c r="D2003" s="899"/>
      <c r="E2003" s="899"/>
      <c r="F2003" s="901"/>
      <c r="G2003" s="901"/>
      <c r="H2003" s="901"/>
      <c r="I2003" s="901"/>
      <c r="J2003" s="901"/>
      <c r="K2003" s="901"/>
      <c r="L2003" s="899"/>
      <c r="M2003" s="899"/>
      <c r="N2003" s="899"/>
      <c r="O2003" s="899"/>
      <c r="P2003" s="899"/>
      <c r="Q2003" s="899"/>
      <c r="R2003" s="899"/>
      <c r="S2003" s="899"/>
      <c r="T2003" s="899"/>
      <c r="U2003" s="899"/>
      <c r="V2003" s="899"/>
      <c r="W2003" s="899"/>
      <c r="X2003" s="899"/>
      <c r="Y2003" s="899"/>
    </row>
    <row r="2004" ht="18.0" customHeight="1">
      <c r="A2004" s="899"/>
      <c r="B2004" s="900"/>
      <c r="C2004" s="899"/>
      <c r="D2004" s="899"/>
      <c r="E2004" s="899"/>
      <c r="F2004" s="901"/>
      <c r="G2004" s="901"/>
      <c r="H2004" s="901"/>
      <c r="I2004" s="901"/>
      <c r="J2004" s="901"/>
      <c r="K2004" s="901"/>
      <c r="L2004" s="899"/>
      <c r="M2004" s="899"/>
      <c r="N2004" s="899"/>
      <c r="O2004" s="899"/>
      <c r="P2004" s="899"/>
      <c r="Q2004" s="899"/>
      <c r="R2004" s="899"/>
      <c r="S2004" s="899"/>
      <c r="T2004" s="899"/>
      <c r="U2004" s="899"/>
      <c r="V2004" s="899"/>
      <c r="W2004" s="899"/>
      <c r="X2004" s="899"/>
      <c r="Y2004" s="899"/>
    </row>
    <row r="2005" ht="18.0" customHeight="1">
      <c r="A2005" s="899"/>
      <c r="B2005" s="900"/>
      <c r="C2005" s="899"/>
      <c r="D2005" s="899"/>
      <c r="E2005" s="899"/>
      <c r="F2005" s="901"/>
      <c r="G2005" s="901"/>
      <c r="H2005" s="901"/>
      <c r="I2005" s="901"/>
      <c r="J2005" s="901"/>
      <c r="K2005" s="901"/>
      <c r="L2005" s="899"/>
      <c r="M2005" s="899"/>
      <c r="N2005" s="899"/>
      <c r="O2005" s="899"/>
      <c r="P2005" s="899"/>
      <c r="Q2005" s="899"/>
      <c r="R2005" s="899"/>
      <c r="S2005" s="899"/>
      <c r="T2005" s="899"/>
      <c r="U2005" s="899"/>
      <c r="V2005" s="899"/>
      <c r="W2005" s="899"/>
      <c r="X2005" s="899"/>
      <c r="Y2005" s="899"/>
    </row>
  </sheetData>
  <hyperlinks>
    <hyperlink r:id="rId2" ref="B3"/>
    <hyperlink r:id="rId3" ref="B4"/>
    <hyperlink r:id="rId4" ref="B5"/>
    <hyperlink r:id="rId5" ref="B6"/>
    <hyperlink r:id="rId6" ref="B7"/>
    <hyperlink r:id="rId7" ref="B8"/>
    <hyperlink r:id="rId8" ref="B9"/>
    <hyperlink r:id="rId9" ref="B10"/>
  </hyperlinks>
  <printOptions/>
  <pageMargins bottom="0.0" footer="0.0" header="0.0" left="0.0" right="0.0" top="0.0"/>
  <pageSetup orientation="portrait"/>
  <headerFooter>
    <oddFooter/>
  </headerFooter>
  <drawing r:id="rId10"/>
  <legacyDrawing r:id="rId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0.22"/>
    <col customWidth="1" min="2" max="2" width="24.33"/>
    <col customWidth="1" min="3" max="3" width="24.44"/>
    <col customWidth="1" min="4" max="4" width="14.22"/>
    <col customWidth="1" min="5" max="5" width="21.56"/>
    <col customWidth="1" min="6" max="6" width="16.0"/>
    <col customWidth="1" min="7" max="7" width="32.0"/>
    <col customWidth="1" min="8" max="8" width="33.22"/>
    <col customWidth="1" min="9" max="9" width="24.56"/>
    <col customWidth="1" min="10" max="10" width="14.89"/>
    <col customWidth="1" min="11" max="15" width="15.11"/>
    <col customWidth="1" min="16" max="16" width="12.22"/>
    <col customWidth="1" min="17" max="17" width="21.0"/>
    <col customWidth="1" min="18" max="18" width="44.33"/>
    <col customWidth="1" min="19" max="19" width="38.56"/>
    <col customWidth="1" min="20" max="20" width="48.56"/>
    <col customWidth="1" min="21" max="21" width="26.33"/>
    <col customWidth="1" min="22" max="22" width="44.11"/>
    <col customWidth="1" min="23" max="23" width="16.67"/>
    <col customWidth="1" min="24" max="24" width="14.78"/>
    <col customWidth="1" min="25" max="25" width="13.67"/>
    <col customWidth="1" min="26" max="26" width="15.11"/>
    <col customWidth="1" min="27" max="27" width="53.44"/>
  </cols>
  <sheetData>
    <row r="1" ht="1.5" customHeight="1">
      <c r="A1" s="937"/>
      <c r="B1" s="938"/>
      <c r="C1" s="937"/>
      <c r="D1" s="937"/>
      <c r="E1" s="937"/>
      <c r="F1" s="939"/>
      <c r="G1" s="939"/>
      <c r="H1" s="939"/>
      <c r="I1" s="939"/>
      <c r="J1" s="939"/>
      <c r="K1" s="939"/>
      <c r="L1" s="937"/>
      <c r="M1" s="937"/>
      <c r="N1" s="937"/>
      <c r="O1" s="937"/>
      <c r="P1" s="937"/>
      <c r="Q1" s="937"/>
      <c r="R1" s="937"/>
      <c r="S1" s="937"/>
      <c r="T1" s="937"/>
      <c r="U1" s="937"/>
      <c r="V1" s="937"/>
      <c r="W1" s="937"/>
      <c r="X1" s="937"/>
      <c r="Y1" s="937"/>
      <c r="Z1" s="937"/>
      <c r="AA1" s="937"/>
    </row>
    <row r="2" ht="48.0" customHeight="1">
      <c r="A2" s="940"/>
      <c r="B2" s="941" t="s">
        <v>3</v>
      </c>
      <c r="C2" s="942" t="s">
        <v>840</v>
      </c>
      <c r="D2" s="942" t="s">
        <v>846</v>
      </c>
      <c r="E2" s="942" t="s">
        <v>841</v>
      </c>
      <c r="F2" s="943" t="s">
        <v>394</v>
      </c>
      <c r="G2" s="944" t="s">
        <v>843</v>
      </c>
      <c r="H2" s="944" t="s">
        <v>844</v>
      </c>
      <c r="I2" s="944" t="s">
        <v>842</v>
      </c>
      <c r="J2" s="945" t="s">
        <v>851</v>
      </c>
      <c r="K2" s="945" t="s">
        <v>852</v>
      </c>
      <c r="L2" s="942" t="s">
        <v>845</v>
      </c>
      <c r="M2" s="942" t="s">
        <v>375</v>
      </c>
      <c r="N2" s="942" t="s">
        <v>376</v>
      </c>
      <c r="O2" s="946" t="s">
        <v>377</v>
      </c>
      <c r="P2" s="946" t="s">
        <v>3698</v>
      </c>
      <c r="Q2" s="942" t="s">
        <v>853</v>
      </c>
      <c r="R2" s="942" t="s">
        <v>400</v>
      </c>
      <c r="S2" s="942" t="s">
        <v>854</v>
      </c>
      <c r="T2" s="942" t="s">
        <v>855</v>
      </c>
      <c r="U2" s="942" t="s">
        <v>3584</v>
      </c>
      <c r="V2" s="942" t="s">
        <v>856</v>
      </c>
      <c r="W2" s="947" t="s">
        <v>826</v>
      </c>
      <c r="X2" s="942" t="s">
        <v>827</v>
      </c>
      <c r="Y2" s="942" t="s">
        <v>828</v>
      </c>
      <c r="Z2" s="942" t="s">
        <v>829</v>
      </c>
      <c r="AA2" s="942" t="s">
        <v>1206</v>
      </c>
    </row>
    <row r="3" ht="74.25" customHeight="1">
      <c r="A3" s="937"/>
      <c r="B3" s="948"/>
      <c r="C3" s="949" t="s">
        <v>4420</v>
      </c>
      <c r="D3" s="950">
        <v>1.0</v>
      </c>
      <c r="E3" s="951" t="s">
        <v>4421</v>
      </c>
      <c r="F3" s="952" t="b">
        <v>1</v>
      </c>
      <c r="G3" s="953" t="s">
        <v>4422</v>
      </c>
      <c r="H3" s="953" t="s">
        <v>4423</v>
      </c>
      <c r="I3" s="951" t="s">
        <v>4424</v>
      </c>
      <c r="J3" s="954">
        <v>8.95</v>
      </c>
      <c r="K3" s="954">
        <v>0.0</v>
      </c>
      <c r="L3" s="950" t="s">
        <v>4425</v>
      </c>
      <c r="M3" s="950" t="s">
        <v>4426</v>
      </c>
      <c r="N3" s="950" t="s">
        <v>4427</v>
      </c>
      <c r="O3" s="950" t="s">
        <v>389</v>
      </c>
      <c r="P3" s="950">
        <v>1.0</v>
      </c>
      <c r="Q3" s="950" t="s">
        <v>4428</v>
      </c>
      <c r="R3" s="955" t="s">
        <v>4429</v>
      </c>
      <c r="S3" s="955" t="s">
        <v>4430</v>
      </c>
      <c r="T3" s="956" t="s">
        <v>4431</v>
      </c>
      <c r="U3" s="951" t="s">
        <v>4432</v>
      </c>
      <c r="V3" s="951" t="s">
        <v>413</v>
      </c>
      <c r="W3" s="950">
        <v>1.0</v>
      </c>
      <c r="X3" s="957">
        <v>4.0</v>
      </c>
      <c r="Y3" s="957">
        <v>4.0</v>
      </c>
      <c r="Z3" s="957">
        <v>2.0</v>
      </c>
      <c r="AA3" s="958"/>
    </row>
    <row r="4" ht="74.25" customHeight="1">
      <c r="A4" s="937"/>
      <c r="B4" s="948"/>
      <c r="C4" s="949" t="s">
        <v>4420</v>
      </c>
      <c r="D4" s="950">
        <v>1.0</v>
      </c>
      <c r="E4" s="951" t="s">
        <v>4433</v>
      </c>
      <c r="F4" s="952" t="b">
        <v>1</v>
      </c>
      <c r="G4" s="953" t="s">
        <v>4422</v>
      </c>
      <c r="H4" s="953" t="s">
        <v>4434</v>
      </c>
      <c r="I4" s="951" t="s">
        <v>4435</v>
      </c>
      <c r="J4" s="954">
        <v>322.95</v>
      </c>
      <c r="K4" s="954">
        <v>0.0</v>
      </c>
      <c r="L4" s="950" t="s">
        <v>4436</v>
      </c>
      <c r="M4" s="950" t="s">
        <v>4437</v>
      </c>
      <c r="N4" s="950" t="s">
        <v>4427</v>
      </c>
      <c r="O4" s="950" t="s">
        <v>389</v>
      </c>
      <c r="P4" s="950">
        <v>1.0</v>
      </c>
      <c r="Q4" s="950" t="s">
        <v>4438</v>
      </c>
      <c r="R4" s="955" t="s">
        <v>4429</v>
      </c>
      <c r="S4" s="955" t="s">
        <v>4430</v>
      </c>
      <c r="T4" s="956" t="s">
        <v>4431</v>
      </c>
      <c r="U4" s="951" t="s">
        <v>4432</v>
      </c>
      <c r="V4" s="951" t="s">
        <v>413</v>
      </c>
      <c r="W4" s="950">
        <v>40.0</v>
      </c>
      <c r="X4" s="957">
        <v>14.0</v>
      </c>
      <c r="Y4" s="957">
        <v>12.0</v>
      </c>
      <c r="Z4" s="957">
        <v>12.0</v>
      </c>
      <c r="AA4" s="958"/>
    </row>
    <row r="5" ht="69.75" customHeight="1">
      <c r="A5" s="937"/>
      <c r="B5" s="959"/>
      <c r="C5" s="949" t="s">
        <v>4439</v>
      </c>
      <c r="D5" s="950">
        <v>2.0</v>
      </c>
      <c r="E5" s="951" t="s">
        <v>4440</v>
      </c>
      <c r="F5" s="950" t="b">
        <v>1</v>
      </c>
      <c r="G5" s="953" t="s">
        <v>4441</v>
      </c>
      <c r="H5" s="953" t="s">
        <v>4442</v>
      </c>
      <c r="I5" s="951" t="s">
        <v>4443</v>
      </c>
      <c r="J5" s="954">
        <v>7.95</v>
      </c>
      <c r="K5" s="954">
        <v>0.0</v>
      </c>
      <c r="L5" s="950" t="s">
        <v>4444</v>
      </c>
      <c r="M5" s="950" t="s">
        <v>4437</v>
      </c>
      <c r="N5" s="950" t="s">
        <v>3394</v>
      </c>
      <c r="O5" s="950" t="s">
        <v>393</v>
      </c>
      <c r="P5" s="950">
        <v>1.0</v>
      </c>
      <c r="Q5" s="950" t="s">
        <v>4428</v>
      </c>
      <c r="R5" s="955" t="s">
        <v>4445</v>
      </c>
      <c r="S5" s="955" t="s">
        <v>4446</v>
      </c>
      <c r="T5" s="950" t="s">
        <v>4447</v>
      </c>
      <c r="U5" s="951" t="s">
        <v>4432</v>
      </c>
      <c r="V5" s="951" t="s">
        <v>413</v>
      </c>
      <c r="W5" s="950">
        <v>1.0</v>
      </c>
      <c r="X5" s="957">
        <v>4.0</v>
      </c>
      <c r="Y5" s="957">
        <v>4.0</v>
      </c>
      <c r="Z5" s="957">
        <v>2.0</v>
      </c>
      <c r="AA5" s="958"/>
    </row>
    <row r="6" ht="69.75" customHeight="1">
      <c r="A6" s="937"/>
      <c r="B6" s="959"/>
      <c r="C6" s="949" t="s">
        <v>4439</v>
      </c>
      <c r="D6" s="950">
        <v>2.0</v>
      </c>
      <c r="E6" s="951" t="s">
        <v>4448</v>
      </c>
      <c r="F6" s="952" t="b">
        <v>1</v>
      </c>
      <c r="G6" s="953" t="s">
        <v>4441</v>
      </c>
      <c r="H6" s="953" t="s">
        <v>4442</v>
      </c>
      <c r="I6" s="951" t="s">
        <v>4449</v>
      </c>
      <c r="J6" s="954">
        <v>286.95</v>
      </c>
      <c r="K6" s="954">
        <v>0.0</v>
      </c>
      <c r="L6" s="950" t="s">
        <v>4444</v>
      </c>
      <c r="M6" s="950" t="s">
        <v>4437</v>
      </c>
      <c r="N6" s="950" t="s">
        <v>3394</v>
      </c>
      <c r="O6" s="950" t="s">
        <v>393</v>
      </c>
      <c r="P6" s="950">
        <v>1.0</v>
      </c>
      <c r="Q6" s="950" t="s">
        <v>4438</v>
      </c>
      <c r="R6" s="955" t="s">
        <v>4445</v>
      </c>
      <c r="S6" s="955" t="s">
        <v>4450</v>
      </c>
      <c r="T6" s="950" t="s">
        <v>4447</v>
      </c>
      <c r="U6" s="951" t="s">
        <v>4432</v>
      </c>
      <c r="V6" s="951" t="s">
        <v>413</v>
      </c>
      <c r="W6" s="950">
        <v>40.0</v>
      </c>
      <c r="X6" s="957">
        <v>14.0</v>
      </c>
      <c r="Y6" s="957">
        <v>12.0</v>
      </c>
      <c r="Z6" s="957">
        <v>12.0</v>
      </c>
      <c r="AA6" s="958"/>
    </row>
    <row r="7" ht="69.75" customHeight="1">
      <c r="A7" s="937"/>
      <c r="B7" s="959"/>
      <c r="C7" s="951" t="s">
        <v>4451</v>
      </c>
      <c r="D7" s="950">
        <v>3.0</v>
      </c>
      <c r="E7" s="951" t="s">
        <v>4452</v>
      </c>
      <c r="F7" s="952" t="b">
        <v>1</v>
      </c>
      <c r="G7" s="953" t="s">
        <v>4453</v>
      </c>
      <c r="H7" s="953" t="s">
        <v>4442</v>
      </c>
      <c r="I7" s="951" t="s">
        <v>4454</v>
      </c>
      <c r="J7" s="954">
        <v>15.95</v>
      </c>
      <c r="K7" s="954">
        <v>0.0</v>
      </c>
      <c r="L7" s="950" t="s">
        <v>4455</v>
      </c>
      <c r="M7" s="950" t="s">
        <v>4437</v>
      </c>
      <c r="N7" s="950" t="s">
        <v>3394</v>
      </c>
      <c r="O7" s="950" t="s">
        <v>1368</v>
      </c>
      <c r="P7" s="950">
        <v>1.0</v>
      </c>
      <c r="Q7" s="950" t="s">
        <v>4456</v>
      </c>
      <c r="R7" s="955" t="s">
        <v>4457</v>
      </c>
      <c r="S7" s="955" t="s">
        <v>4458</v>
      </c>
      <c r="T7" s="950" t="s">
        <v>4459</v>
      </c>
      <c r="U7" s="951" t="s">
        <v>413</v>
      </c>
      <c r="V7" s="951" t="s">
        <v>413</v>
      </c>
      <c r="W7" s="950">
        <v>2.0</v>
      </c>
      <c r="X7" s="957">
        <v>7.0</v>
      </c>
      <c r="Y7" s="957">
        <v>3.0</v>
      </c>
      <c r="Z7" s="957">
        <v>3.0</v>
      </c>
      <c r="AA7" s="958"/>
    </row>
    <row r="8" ht="75.0" customHeight="1">
      <c r="A8" s="937"/>
      <c r="B8" s="948"/>
      <c r="C8" s="960" t="s">
        <v>4460</v>
      </c>
      <c r="D8" s="960">
        <v>4.0</v>
      </c>
      <c r="E8" s="961" t="s">
        <v>4461</v>
      </c>
      <c r="F8" s="950" t="b">
        <v>1</v>
      </c>
      <c r="G8" s="953" t="s">
        <v>4462</v>
      </c>
      <c r="H8" s="953" t="s">
        <v>4463</v>
      </c>
      <c r="I8" s="960" t="s">
        <v>4460</v>
      </c>
      <c r="J8" s="954">
        <v>9.95</v>
      </c>
      <c r="K8" s="954">
        <v>0.0</v>
      </c>
      <c r="L8" s="950" t="s">
        <v>4464</v>
      </c>
      <c r="M8" s="951" t="s">
        <v>390</v>
      </c>
      <c r="N8" s="950" t="s">
        <v>3394</v>
      </c>
      <c r="O8" s="951" t="s">
        <v>295</v>
      </c>
      <c r="P8" s="950">
        <v>1.0</v>
      </c>
      <c r="Q8" s="962" t="s">
        <v>4465</v>
      </c>
      <c r="R8" s="962" t="s">
        <v>4466</v>
      </c>
      <c r="S8" s="955" t="s">
        <v>4467</v>
      </c>
      <c r="T8" s="962" t="s">
        <v>4468</v>
      </c>
      <c r="U8" s="951" t="s">
        <v>413</v>
      </c>
      <c r="V8" s="951" t="s">
        <v>413</v>
      </c>
      <c r="W8" s="950">
        <v>0.5</v>
      </c>
      <c r="X8" s="957">
        <v>11.0</v>
      </c>
      <c r="Y8" s="957">
        <v>4.0</v>
      </c>
      <c r="Z8" s="957">
        <v>1.0</v>
      </c>
      <c r="AA8" s="958"/>
    </row>
    <row r="9" ht="72.0" customHeight="1">
      <c r="A9" s="937"/>
      <c r="B9" s="948"/>
      <c r="C9" s="960" t="s">
        <v>4469</v>
      </c>
      <c r="D9" s="960">
        <v>5.0</v>
      </c>
      <c r="E9" s="961" t="s">
        <v>4470</v>
      </c>
      <c r="F9" s="950" t="b">
        <v>1</v>
      </c>
      <c r="G9" s="953" t="s">
        <v>4471</v>
      </c>
      <c r="H9" s="953" t="s">
        <v>4472</v>
      </c>
      <c r="I9" s="960" t="s">
        <v>4469</v>
      </c>
      <c r="J9" s="954">
        <v>9.95</v>
      </c>
      <c r="K9" s="954">
        <v>0.0</v>
      </c>
      <c r="L9" s="950" t="s">
        <v>4464</v>
      </c>
      <c r="M9" s="951" t="s">
        <v>390</v>
      </c>
      <c r="N9" s="950" t="s">
        <v>3394</v>
      </c>
      <c r="O9" s="951" t="s">
        <v>295</v>
      </c>
      <c r="P9" s="950">
        <v>1.0</v>
      </c>
      <c r="Q9" s="962" t="s">
        <v>4473</v>
      </c>
      <c r="R9" s="962" t="s">
        <v>4474</v>
      </c>
      <c r="S9" s="955" t="s">
        <v>4475</v>
      </c>
      <c r="T9" s="962" t="s">
        <v>4476</v>
      </c>
      <c r="U9" s="951" t="s">
        <v>413</v>
      </c>
      <c r="V9" s="951" t="s">
        <v>413</v>
      </c>
      <c r="W9" s="950">
        <v>0.5</v>
      </c>
      <c r="X9" s="957">
        <v>11.0</v>
      </c>
      <c r="Y9" s="957">
        <v>4.0</v>
      </c>
      <c r="Z9" s="957">
        <v>1.0</v>
      </c>
      <c r="AA9" s="958"/>
    </row>
    <row r="10" ht="18.0" customHeight="1">
      <c r="A10" s="937"/>
      <c r="B10" s="963"/>
      <c r="C10" s="960" t="s">
        <v>4477</v>
      </c>
      <c r="D10" s="960">
        <v>6.0</v>
      </c>
      <c r="E10" s="961" t="s">
        <v>4478</v>
      </c>
      <c r="F10" s="964" t="b">
        <v>1</v>
      </c>
      <c r="G10" s="964" t="s">
        <v>4479</v>
      </c>
      <c r="H10" s="964" t="s">
        <v>4480</v>
      </c>
      <c r="I10" s="960" t="s">
        <v>4477</v>
      </c>
      <c r="J10" s="954">
        <v>9.95</v>
      </c>
      <c r="K10" s="954">
        <v>0.0</v>
      </c>
      <c r="L10" s="950" t="s">
        <v>4464</v>
      </c>
      <c r="M10" s="951" t="s">
        <v>390</v>
      </c>
      <c r="N10" s="950" t="s">
        <v>3394</v>
      </c>
      <c r="O10" s="951" t="s">
        <v>295</v>
      </c>
      <c r="P10" s="951">
        <v>1.0</v>
      </c>
      <c r="Q10" s="962" t="s">
        <v>4481</v>
      </c>
      <c r="R10" s="962" t="s">
        <v>4482</v>
      </c>
      <c r="S10" s="965" t="s">
        <v>4483</v>
      </c>
      <c r="T10" s="962" t="s">
        <v>4484</v>
      </c>
      <c r="U10" s="951" t="s">
        <v>413</v>
      </c>
      <c r="V10" s="951" t="s">
        <v>413</v>
      </c>
      <c r="W10" s="951">
        <v>0.5</v>
      </c>
      <c r="X10" s="957">
        <v>11.0</v>
      </c>
      <c r="Y10" s="957">
        <v>4.0</v>
      </c>
      <c r="Z10" s="957">
        <v>1.0</v>
      </c>
      <c r="AA10" s="937"/>
    </row>
    <row r="11" ht="52.5" customHeight="1">
      <c r="A11" s="937"/>
      <c r="B11" s="938"/>
      <c r="C11" s="960" t="s">
        <v>4485</v>
      </c>
      <c r="D11" s="960">
        <v>7.0</v>
      </c>
      <c r="E11" s="966" t="s">
        <v>4486</v>
      </c>
      <c r="F11" s="964" t="b">
        <v>1</v>
      </c>
      <c r="G11" s="964" t="s">
        <v>4487</v>
      </c>
      <c r="H11" s="964" t="s">
        <v>4488</v>
      </c>
      <c r="I11" s="960" t="s">
        <v>4485</v>
      </c>
      <c r="J11" s="964">
        <v>19.95</v>
      </c>
      <c r="K11" s="954">
        <v>0.0</v>
      </c>
      <c r="L11" s="950" t="s">
        <v>4489</v>
      </c>
      <c r="M11" s="951" t="s">
        <v>390</v>
      </c>
      <c r="N11" s="950" t="s">
        <v>3394</v>
      </c>
      <c r="O11" s="951" t="s">
        <v>289</v>
      </c>
      <c r="P11" s="951">
        <v>1.0</v>
      </c>
      <c r="Q11" s="962" t="s">
        <v>4490</v>
      </c>
      <c r="R11" s="962" t="s">
        <v>4491</v>
      </c>
      <c r="S11" s="951" t="s">
        <v>4492</v>
      </c>
      <c r="T11" s="962" t="s">
        <v>4493</v>
      </c>
      <c r="U11" s="951" t="s">
        <v>413</v>
      </c>
      <c r="V11" s="951" t="s">
        <v>413</v>
      </c>
      <c r="W11" s="951">
        <v>0.5</v>
      </c>
      <c r="X11" s="951">
        <v>10.0</v>
      </c>
      <c r="Y11" s="951">
        <v>2.0</v>
      </c>
      <c r="Z11" s="951">
        <v>3.0</v>
      </c>
      <c r="AA11" s="937"/>
    </row>
    <row r="12" ht="39.0" customHeight="1">
      <c r="A12" s="937"/>
      <c r="B12" s="938"/>
      <c r="C12" s="950" t="s">
        <v>4494</v>
      </c>
      <c r="D12" s="950">
        <v>8.0</v>
      </c>
      <c r="E12" s="950" t="s">
        <v>4495</v>
      </c>
      <c r="F12" s="950" t="b">
        <v>1</v>
      </c>
      <c r="G12" s="950" t="s">
        <v>4496</v>
      </c>
      <c r="H12" s="967" t="s">
        <v>4497</v>
      </c>
      <c r="I12" s="968" t="s">
        <v>4498</v>
      </c>
      <c r="J12" s="954">
        <v>4.95</v>
      </c>
      <c r="K12" s="954">
        <v>0.0</v>
      </c>
      <c r="L12" s="969" t="s">
        <v>4499</v>
      </c>
      <c r="M12" s="969" t="s">
        <v>391</v>
      </c>
      <c r="N12" s="970" t="s">
        <v>4500</v>
      </c>
      <c r="O12" s="970" t="s">
        <v>384</v>
      </c>
      <c r="P12" s="970" t="s">
        <v>4501</v>
      </c>
      <c r="Q12" s="971" t="s">
        <v>3341</v>
      </c>
      <c r="R12" s="972" t="s">
        <v>4502</v>
      </c>
      <c r="S12" s="972" t="s">
        <v>4503</v>
      </c>
      <c r="T12" s="973" t="s">
        <v>4504</v>
      </c>
      <c r="U12" s="951" t="s">
        <v>413</v>
      </c>
      <c r="V12" s="951" t="s">
        <v>413</v>
      </c>
      <c r="W12" s="970">
        <v>0.125</v>
      </c>
      <c r="X12" s="974">
        <v>1.0</v>
      </c>
      <c r="Y12" s="975">
        <v>6.0</v>
      </c>
      <c r="Z12" s="976">
        <v>2.0</v>
      </c>
      <c r="AA12" s="937"/>
    </row>
    <row r="13" ht="39.0" customHeight="1">
      <c r="A13" s="937"/>
      <c r="B13" s="938"/>
      <c r="C13" s="950" t="s">
        <v>4494</v>
      </c>
      <c r="D13" s="950">
        <v>8.0</v>
      </c>
      <c r="E13" s="950" t="s">
        <v>4505</v>
      </c>
      <c r="F13" s="950" t="b">
        <v>1</v>
      </c>
      <c r="G13" s="950" t="s">
        <v>4496</v>
      </c>
      <c r="H13" s="967" t="s">
        <v>4497</v>
      </c>
      <c r="I13" s="968" t="s">
        <v>4506</v>
      </c>
      <c r="J13" s="954">
        <v>14.95</v>
      </c>
      <c r="K13" s="954">
        <v>0.0</v>
      </c>
      <c r="L13" s="969" t="s">
        <v>4499</v>
      </c>
      <c r="M13" s="969" t="s">
        <v>391</v>
      </c>
      <c r="N13" s="970" t="s">
        <v>4500</v>
      </c>
      <c r="O13" s="970" t="s">
        <v>384</v>
      </c>
      <c r="P13" s="970" t="s">
        <v>4507</v>
      </c>
      <c r="Q13" s="971" t="s">
        <v>4508</v>
      </c>
      <c r="R13" s="972" t="s">
        <v>4502</v>
      </c>
      <c r="S13" s="972" t="s">
        <v>4503</v>
      </c>
      <c r="T13" s="973" t="s">
        <v>4504</v>
      </c>
      <c r="U13" s="951" t="s">
        <v>413</v>
      </c>
      <c r="V13" s="951" t="s">
        <v>413</v>
      </c>
      <c r="W13" s="970">
        <v>0.5</v>
      </c>
      <c r="X13" s="975">
        <v>12.0</v>
      </c>
      <c r="Y13" s="975">
        <v>7.25</v>
      </c>
      <c r="Z13" s="976">
        <v>2.0</v>
      </c>
      <c r="AA13" s="937"/>
    </row>
    <row r="14" ht="39.0" customHeight="1">
      <c r="A14" s="937"/>
      <c r="B14" s="938"/>
      <c r="C14" s="950" t="s">
        <v>4509</v>
      </c>
      <c r="D14" s="950">
        <v>9.0</v>
      </c>
      <c r="E14" s="950" t="s">
        <v>4510</v>
      </c>
      <c r="F14" s="950" t="b">
        <v>1</v>
      </c>
      <c r="G14" s="950" t="s">
        <v>4511</v>
      </c>
      <c r="H14" s="967" t="s">
        <v>4512</v>
      </c>
      <c r="I14" s="968" t="s">
        <v>4513</v>
      </c>
      <c r="J14" s="954">
        <v>4.95</v>
      </c>
      <c r="K14" s="954">
        <v>0.0</v>
      </c>
      <c r="L14" s="969" t="s">
        <v>4514</v>
      </c>
      <c r="M14" s="969" t="s">
        <v>391</v>
      </c>
      <c r="N14" s="970" t="s">
        <v>4515</v>
      </c>
      <c r="O14" s="970" t="s">
        <v>383</v>
      </c>
      <c r="P14" s="970" t="s">
        <v>4501</v>
      </c>
      <c r="Q14" s="971" t="s">
        <v>3341</v>
      </c>
      <c r="R14" s="972" t="s">
        <v>4516</v>
      </c>
      <c r="S14" s="972" t="s">
        <v>4517</v>
      </c>
      <c r="T14" s="973" t="s">
        <v>4518</v>
      </c>
      <c r="U14" s="951" t="s">
        <v>413</v>
      </c>
      <c r="V14" s="951" t="s">
        <v>413</v>
      </c>
      <c r="W14" s="970">
        <v>0.125</v>
      </c>
      <c r="X14" s="975">
        <v>8.0</v>
      </c>
      <c r="Y14" s="975">
        <v>6.0</v>
      </c>
      <c r="Z14" s="976">
        <v>2.0</v>
      </c>
      <c r="AA14" s="937"/>
    </row>
    <row r="15" ht="44.25" customHeight="1">
      <c r="A15" s="937"/>
      <c r="B15" s="938"/>
      <c r="C15" s="950" t="s">
        <v>4509</v>
      </c>
      <c r="D15" s="950">
        <v>9.0</v>
      </c>
      <c r="E15" s="950" t="s">
        <v>4519</v>
      </c>
      <c r="F15" s="950" t="b">
        <v>1</v>
      </c>
      <c r="G15" s="950" t="s">
        <v>4511</v>
      </c>
      <c r="H15" s="967" t="s">
        <v>4512</v>
      </c>
      <c r="I15" s="968" t="s">
        <v>4520</v>
      </c>
      <c r="J15" s="954">
        <v>13.95</v>
      </c>
      <c r="K15" s="954">
        <v>0.0</v>
      </c>
      <c r="L15" s="969" t="s">
        <v>4514</v>
      </c>
      <c r="M15" s="969" t="s">
        <v>391</v>
      </c>
      <c r="N15" s="970" t="s">
        <v>4515</v>
      </c>
      <c r="O15" s="970" t="s">
        <v>383</v>
      </c>
      <c r="P15" s="970" t="s">
        <v>4507</v>
      </c>
      <c r="Q15" s="971" t="s">
        <v>4508</v>
      </c>
      <c r="R15" s="972" t="s">
        <v>4516</v>
      </c>
      <c r="S15" s="972" t="s">
        <v>4517</v>
      </c>
      <c r="T15" s="973" t="s">
        <v>4518</v>
      </c>
      <c r="U15" s="951" t="s">
        <v>413</v>
      </c>
      <c r="V15" s="951" t="s">
        <v>413</v>
      </c>
      <c r="W15" s="970">
        <v>0.5</v>
      </c>
      <c r="X15" s="975">
        <v>12.0</v>
      </c>
      <c r="Y15" s="975">
        <v>7.25</v>
      </c>
      <c r="Z15" s="976">
        <v>2.0</v>
      </c>
      <c r="AA15" s="937"/>
    </row>
    <row r="16" ht="43.5" customHeight="1">
      <c r="A16" s="937"/>
      <c r="B16" s="938"/>
      <c r="C16" s="950" t="s">
        <v>4521</v>
      </c>
      <c r="D16" s="950">
        <v>10.0</v>
      </c>
      <c r="E16" s="950" t="s">
        <v>4522</v>
      </c>
      <c r="F16" s="950" t="b">
        <v>1</v>
      </c>
      <c r="G16" s="950" t="s">
        <v>4523</v>
      </c>
      <c r="H16" s="967" t="s">
        <v>4524</v>
      </c>
      <c r="I16" s="968" t="s">
        <v>4525</v>
      </c>
      <c r="J16" s="954">
        <v>3.95</v>
      </c>
      <c r="K16" s="954">
        <v>0.0</v>
      </c>
      <c r="L16" s="969" t="s">
        <v>4526</v>
      </c>
      <c r="M16" s="969" t="s">
        <v>391</v>
      </c>
      <c r="N16" s="970" t="s">
        <v>1323</v>
      </c>
      <c r="O16" s="970" t="s">
        <v>285</v>
      </c>
      <c r="P16" s="970" t="s">
        <v>4501</v>
      </c>
      <c r="Q16" s="971" t="s">
        <v>3341</v>
      </c>
      <c r="R16" s="972" t="s">
        <v>4527</v>
      </c>
      <c r="S16" s="972" t="s">
        <v>4528</v>
      </c>
      <c r="T16" s="973" t="s">
        <v>4529</v>
      </c>
      <c r="U16" s="951" t="s">
        <v>413</v>
      </c>
      <c r="V16" s="951" t="s">
        <v>413</v>
      </c>
      <c r="W16" s="970">
        <v>0.125</v>
      </c>
      <c r="X16" s="975">
        <v>8.0</v>
      </c>
      <c r="Y16" s="975">
        <v>6.0</v>
      </c>
      <c r="Z16" s="976">
        <v>2.0</v>
      </c>
      <c r="AA16" s="937"/>
    </row>
    <row r="17" ht="47.25" customHeight="1">
      <c r="A17" s="937"/>
      <c r="B17" s="938"/>
      <c r="C17" s="950" t="s">
        <v>4521</v>
      </c>
      <c r="D17" s="950">
        <v>10.0</v>
      </c>
      <c r="E17" s="950" t="s">
        <v>4530</v>
      </c>
      <c r="F17" s="950" t="b">
        <v>1</v>
      </c>
      <c r="G17" s="950" t="s">
        <v>4523</v>
      </c>
      <c r="H17" s="967" t="s">
        <v>4524</v>
      </c>
      <c r="I17" s="968" t="s">
        <v>4531</v>
      </c>
      <c r="J17" s="954">
        <v>10.95</v>
      </c>
      <c r="K17" s="954">
        <v>0.0</v>
      </c>
      <c r="L17" s="969" t="s">
        <v>4526</v>
      </c>
      <c r="M17" s="969" t="s">
        <v>391</v>
      </c>
      <c r="N17" s="970" t="s">
        <v>1323</v>
      </c>
      <c r="O17" s="970" t="s">
        <v>285</v>
      </c>
      <c r="P17" s="970" t="s">
        <v>4507</v>
      </c>
      <c r="Q17" s="971" t="s">
        <v>4508</v>
      </c>
      <c r="R17" s="972" t="s">
        <v>4527</v>
      </c>
      <c r="S17" s="972" t="s">
        <v>4528</v>
      </c>
      <c r="T17" s="973" t="s">
        <v>4529</v>
      </c>
      <c r="U17" s="951" t="s">
        <v>413</v>
      </c>
      <c r="V17" s="951" t="s">
        <v>413</v>
      </c>
      <c r="W17" s="970">
        <v>0.5</v>
      </c>
      <c r="X17" s="975">
        <v>12.0</v>
      </c>
      <c r="Y17" s="975">
        <v>7.25</v>
      </c>
      <c r="Z17" s="976">
        <v>2.0</v>
      </c>
      <c r="AA17" s="937"/>
    </row>
    <row r="18" ht="48.0" customHeight="1">
      <c r="A18" s="937"/>
      <c r="B18" s="938"/>
      <c r="C18" s="950" t="s">
        <v>4532</v>
      </c>
      <c r="D18" s="950">
        <v>11.0</v>
      </c>
      <c r="E18" s="950" t="s">
        <v>4533</v>
      </c>
      <c r="F18" s="950" t="b">
        <v>1</v>
      </c>
      <c r="G18" s="950" t="s">
        <v>4534</v>
      </c>
      <c r="H18" s="967" t="s">
        <v>4535</v>
      </c>
      <c r="I18" s="950" t="s">
        <v>4536</v>
      </c>
      <c r="J18" s="954">
        <v>16.95</v>
      </c>
      <c r="K18" s="954">
        <v>0.0</v>
      </c>
      <c r="L18" s="969" t="s">
        <v>4537</v>
      </c>
      <c r="M18" s="969" t="s">
        <v>391</v>
      </c>
      <c r="N18" s="970" t="s">
        <v>1323</v>
      </c>
      <c r="O18" s="970" t="s">
        <v>302</v>
      </c>
      <c r="P18" s="970" t="s">
        <v>4501</v>
      </c>
      <c r="Q18" s="971" t="s">
        <v>3341</v>
      </c>
      <c r="R18" s="972" t="s">
        <v>4538</v>
      </c>
      <c r="S18" s="972" t="s">
        <v>4539</v>
      </c>
      <c r="T18" s="973" t="s">
        <v>4540</v>
      </c>
      <c r="U18" s="951" t="s">
        <v>413</v>
      </c>
      <c r="V18" s="951" t="s">
        <v>413</v>
      </c>
      <c r="W18" s="970">
        <v>0.125</v>
      </c>
      <c r="X18" s="975">
        <v>8.0</v>
      </c>
      <c r="Y18" s="975">
        <v>6.0</v>
      </c>
      <c r="Z18" s="976">
        <v>2.0</v>
      </c>
      <c r="AA18" s="937"/>
    </row>
    <row r="19" ht="53.25" customHeight="1">
      <c r="A19" s="937"/>
      <c r="B19" s="938"/>
      <c r="C19" s="950" t="s">
        <v>4532</v>
      </c>
      <c r="D19" s="950">
        <v>11.0</v>
      </c>
      <c r="E19" s="950" t="s">
        <v>4541</v>
      </c>
      <c r="F19" s="950" t="b">
        <v>1</v>
      </c>
      <c r="G19" s="950" t="s">
        <v>4534</v>
      </c>
      <c r="H19" s="967" t="s">
        <v>4535</v>
      </c>
      <c r="I19" s="950" t="s">
        <v>4542</v>
      </c>
      <c r="J19" s="954">
        <v>49.95</v>
      </c>
      <c r="K19" s="954">
        <v>0.0</v>
      </c>
      <c r="L19" s="969" t="s">
        <v>4537</v>
      </c>
      <c r="M19" s="969" t="s">
        <v>391</v>
      </c>
      <c r="N19" s="970" t="s">
        <v>1323</v>
      </c>
      <c r="O19" s="970" t="s">
        <v>302</v>
      </c>
      <c r="P19" s="970" t="s">
        <v>4507</v>
      </c>
      <c r="Q19" s="971" t="s">
        <v>4508</v>
      </c>
      <c r="R19" s="972" t="s">
        <v>4538</v>
      </c>
      <c r="S19" s="972" t="s">
        <v>4539</v>
      </c>
      <c r="T19" s="973" t="s">
        <v>4540</v>
      </c>
      <c r="U19" s="951" t="s">
        <v>413</v>
      </c>
      <c r="V19" s="951" t="s">
        <v>413</v>
      </c>
      <c r="W19" s="970">
        <v>0.5</v>
      </c>
      <c r="X19" s="975">
        <v>12.0</v>
      </c>
      <c r="Y19" s="975">
        <v>7.25</v>
      </c>
      <c r="Z19" s="976">
        <v>2.0</v>
      </c>
      <c r="AA19" s="937"/>
    </row>
    <row r="20" ht="31.5" customHeight="1">
      <c r="A20" s="937"/>
      <c r="B20" s="938"/>
      <c r="C20" s="977" t="s">
        <v>4543</v>
      </c>
      <c r="D20" s="950">
        <v>12.0</v>
      </c>
      <c r="E20" s="950" t="s">
        <v>4544</v>
      </c>
      <c r="F20" s="950" t="b">
        <v>1</v>
      </c>
      <c r="G20" s="950" t="s">
        <v>4545</v>
      </c>
      <c r="H20" s="950" t="s">
        <v>4546</v>
      </c>
      <c r="I20" s="968" t="s">
        <v>4547</v>
      </c>
      <c r="J20" s="954">
        <v>5.95</v>
      </c>
      <c r="K20" s="954">
        <v>0.0</v>
      </c>
      <c r="L20" s="969" t="s">
        <v>4548</v>
      </c>
      <c r="M20" s="969" t="s">
        <v>392</v>
      </c>
      <c r="N20" s="970" t="s">
        <v>4549</v>
      </c>
      <c r="O20" s="970" t="s">
        <v>284</v>
      </c>
      <c r="P20" s="970" t="s">
        <v>4550</v>
      </c>
      <c r="Q20" s="971" t="s">
        <v>4551</v>
      </c>
      <c r="R20" s="978" t="s">
        <v>4552</v>
      </c>
      <c r="S20" s="972" t="s">
        <v>4552</v>
      </c>
      <c r="T20" s="979" t="s">
        <v>4553</v>
      </c>
      <c r="U20" s="951" t="s">
        <v>413</v>
      </c>
      <c r="V20" s="980" t="s">
        <v>4554</v>
      </c>
      <c r="W20" s="970">
        <v>0.06</v>
      </c>
      <c r="X20" s="975">
        <v>8.0</v>
      </c>
      <c r="Y20" s="975">
        <v>6.0</v>
      </c>
      <c r="Z20" s="976">
        <v>2.0</v>
      </c>
      <c r="AA20" s="937"/>
    </row>
    <row r="21" ht="51.0" customHeight="1">
      <c r="A21" s="937"/>
      <c r="B21" s="938"/>
      <c r="C21" s="977" t="s">
        <v>4543</v>
      </c>
      <c r="D21" s="950">
        <v>12.0</v>
      </c>
      <c r="E21" s="950" t="s">
        <v>4555</v>
      </c>
      <c r="F21" s="950" t="b">
        <v>1</v>
      </c>
      <c r="G21" s="950" t="s">
        <v>4545</v>
      </c>
      <c r="H21" s="950" t="s">
        <v>4546</v>
      </c>
      <c r="I21" s="968" t="s">
        <v>4556</v>
      </c>
      <c r="J21" s="954">
        <v>39.95</v>
      </c>
      <c r="K21" s="954">
        <v>0.0</v>
      </c>
      <c r="L21" s="969" t="s">
        <v>4548</v>
      </c>
      <c r="M21" s="969" t="s">
        <v>392</v>
      </c>
      <c r="N21" s="970" t="s">
        <v>4549</v>
      </c>
      <c r="O21" s="970" t="s">
        <v>284</v>
      </c>
      <c r="P21" s="970" t="s">
        <v>4557</v>
      </c>
      <c r="Q21" s="971" t="s">
        <v>4558</v>
      </c>
      <c r="R21" s="978" t="s">
        <v>4552</v>
      </c>
      <c r="S21" s="972" t="s">
        <v>4552</v>
      </c>
      <c r="T21" s="979" t="s">
        <v>4553</v>
      </c>
      <c r="U21" s="951" t="s">
        <v>413</v>
      </c>
      <c r="V21" s="981" t="s">
        <v>4554</v>
      </c>
      <c r="W21" s="970">
        <v>0.5</v>
      </c>
      <c r="X21" s="975">
        <v>12.0</v>
      </c>
      <c r="Y21" s="975">
        <v>7.25</v>
      </c>
      <c r="Z21" s="976">
        <v>2.0</v>
      </c>
      <c r="AA21" s="937"/>
    </row>
    <row r="22" ht="44.25" customHeight="1">
      <c r="A22" s="937"/>
      <c r="B22" s="938"/>
      <c r="C22" s="950" t="s">
        <v>4559</v>
      </c>
      <c r="D22" s="950">
        <v>13.0</v>
      </c>
      <c r="E22" s="950" t="s">
        <v>4560</v>
      </c>
      <c r="F22" s="950" t="b">
        <v>1</v>
      </c>
      <c r="G22" s="950" t="s">
        <v>4561</v>
      </c>
      <c r="H22" s="950" t="s">
        <v>4562</v>
      </c>
      <c r="I22" s="968" t="s">
        <v>4563</v>
      </c>
      <c r="J22" s="954">
        <v>5.95</v>
      </c>
      <c r="K22" s="954">
        <v>0.0</v>
      </c>
      <c r="L22" s="969" t="s">
        <v>4564</v>
      </c>
      <c r="M22" s="969" t="s">
        <v>392</v>
      </c>
      <c r="N22" s="970" t="s">
        <v>280</v>
      </c>
      <c r="O22" s="970" t="s">
        <v>388</v>
      </c>
      <c r="P22" s="970" t="s">
        <v>4550</v>
      </c>
      <c r="Q22" s="971" t="s">
        <v>4551</v>
      </c>
      <c r="R22" s="978" t="s">
        <v>4565</v>
      </c>
      <c r="S22" s="972" t="s">
        <v>4565</v>
      </c>
      <c r="T22" s="979" t="s">
        <v>4566</v>
      </c>
      <c r="U22" s="951" t="s">
        <v>413</v>
      </c>
      <c r="V22" s="981" t="s">
        <v>4554</v>
      </c>
      <c r="W22" s="970">
        <v>0.06</v>
      </c>
      <c r="X22" s="975">
        <v>8.0</v>
      </c>
      <c r="Y22" s="975">
        <v>6.0</v>
      </c>
      <c r="Z22" s="976">
        <v>2.0</v>
      </c>
      <c r="AA22" s="937"/>
    </row>
    <row r="23" ht="52.5" customHeight="1">
      <c r="A23" s="937"/>
      <c r="B23" s="938"/>
      <c r="C23" s="950" t="s">
        <v>4567</v>
      </c>
      <c r="D23" s="950">
        <v>13.0</v>
      </c>
      <c r="E23" s="950" t="s">
        <v>4568</v>
      </c>
      <c r="F23" s="950" t="b">
        <v>1</v>
      </c>
      <c r="G23" s="950" t="s">
        <v>4561</v>
      </c>
      <c r="H23" s="950" t="s">
        <v>4562</v>
      </c>
      <c r="I23" s="968" t="s">
        <v>4569</v>
      </c>
      <c r="J23" s="954">
        <v>39.95</v>
      </c>
      <c r="K23" s="954">
        <v>0.0</v>
      </c>
      <c r="L23" s="969" t="s">
        <v>4564</v>
      </c>
      <c r="M23" s="969" t="s">
        <v>392</v>
      </c>
      <c r="N23" s="970" t="s">
        <v>280</v>
      </c>
      <c r="O23" s="970" t="s">
        <v>388</v>
      </c>
      <c r="P23" s="970" t="s">
        <v>4570</v>
      </c>
      <c r="Q23" s="971" t="s">
        <v>4508</v>
      </c>
      <c r="R23" s="978" t="s">
        <v>4565</v>
      </c>
      <c r="S23" s="972" t="s">
        <v>4565</v>
      </c>
      <c r="T23" s="979" t="s">
        <v>4566</v>
      </c>
      <c r="U23" s="951" t="s">
        <v>413</v>
      </c>
      <c r="V23" s="981" t="s">
        <v>4554</v>
      </c>
      <c r="W23" s="970">
        <v>0.5</v>
      </c>
      <c r="X23" s="975">
        <v>12.0</v>
      </c>
      <c r="Y23" s="975">
        <v>7.25</v>
      </c>
      <c r="Z23" s="976">
        <v>2.0</v>
      </c>
      <c r="AA23" s="937"/>
    </row>
    <row r="24" ht="48.0" customHeight="1">
      <c r="A24" s="937"/>
      <c r="B24" s="938"/>
      <c r="C24" s="977" t="s">
        <v>4571</v>
      </c>
      <c r="D24" s="950">
        <v>14.0</v>
      </c>
      <c r="E24" s="950" t="s">
        <v>4572</v>
      </c>
      <c r="F24" s="950" t="b">
        <v>1</v>
      </c>
      <c r="G24" s="950" t="s">
        <v>4573</v>
      </c>
      <c r="H24" s="950" t="s">
        <v>4574</v>
      </c>
      <c r="I24" s="968" t="s">
        <v>4575</v>
      </c>
      <c r="J24" s="954">
        <v>5.95</v>
      </c>
      <c r="K24" s="954">
        <v>0.0</v>
      </c>
      <c r="L24" s="969" t="s">
        <v>4576</v>
      </c>
      <c r="M24" s="969" t="s">
        <v>392</v>
      </c>
      <c r="N24" s="970" t="s">
        <v>280</v>
      </c>
      <c r="O24" s="970" t="s">
        <v>290</v>
      </c>
      <c r="P24" s="970" t="s">
        <v>4550</v>
      </c>
      <c r="Q24" s="971" t="s">
        <v>4551</v>
      </c>
      <c r="R24" s="972" t="s">
        <v>4577</v>
      </c>
      <c r="S24" s="972" t="s">
        <v>4577</v>
      </c>
      <c r="T24" s="979" t="s">
        <v>4578</v>
      </c>
      <c r="U24" s="951" t="s">
        <v>413</v>
      </c>
      <c r="V24" s="981" t="s">
        <v>4554</v>
      </c>
      <c r="W24" s="970">
        <v>0.06</v>
      </c>
      <c r="X24" s="975">
        <v>8.0</v>
      </c>
      <c r="Y24" s="975">
        <v>6.0</v>
      </c>
      <c r="Z24" s="976">
        <v>2.0</v>
      </c>
      <c r="AA24" s="937"/>
    </row>
    <row r="25" ht="43.5" customHeight="1">
      <c r="A25" s="937"/>
      <c r="B25" s="938"/>
      <c r="C25" s="977" t="s">
        <v>4571</v>
      </c>
      <c r="D25" s="950">
        <v>14.0</v>
      </c>
      <c r="E25" s="950" t="s">
        <v>4579</v>
      </c>
      <c r="F25" s="950" t="b">
        <v>1</v>
      </c>
      <c r="G25" s="950" t="s">
        <v>4573</v>
      </c>
      <c r="H25" s="950" t="s">
        <v>4574</v>
      </c>
      <c r="I25" s="968" t="s">
        <v>4580</v>
      </c>
      <c r="J25" s="954">
        <v>39.95</v>
      </c>
      <c r="K25" s="954">
        <v>0.0</v>
      </c>
      <c r="L25" s="969" t="s">
        <v>4576</v>
      </c>
      <c r="M25" s="969" t="s">
        <v>392</v>
      </c>
      <c r="N25" s="970" t="s">
        <v>280</v>
      </c>
      <c r="O25" s="970" t="s">
        <v>290</v>
      </c>
      <c r="P25" s="970" t="s">
        <v>4570</v>
      </c>
      <c r="Q25" s="971" t="s">
        <v>4508</v>
      </c>
      <c r="R25" s="972" t="s">
        <v>4577</v>
      </c>
      <c r="S25" s="972" t="s">
        <v>4577</v>
      </c>
      <c r="T25" s="979" t="s">
        <v>4578</v>
      </c>
      <c r="U25" s="951" t="s">
        <v>413</v>
      </c>
      <c r="V25" s="981" t="s">
        <v>4554</v>
      </c>
      <c r="W25" s="970">
        <v>0.5</v>
      </c>
      <c r="X25" s="975">
        <v>12.0</v>
      </c>
      <c r="Y25" s="975">
        <v>7.25</v>
      </c>
      <c r="Z25" s="976">
        <v>2.0</v>
      </c>
      <c r="AA25" s="937"/>
    </row>
    <row r="26" ht="18.0" customHeight="1">
      <c r="A26" s="937"/>
      <c r="B26" s="938"/>
      <c r="C26" s="937"/>
      <c r="D26" s="937"/>
      <c r="E26" s="937"/>
      <c r="F26" s="939"/>
      <c r="G26" s="939"/>
      <c r="H26" s="939"/>
      <c r="I26" s="939"/>
      <c r="J26" s="939"/>
      <c r="K26" s="939"/>
      <c r="L26" s="937"/>
      <c r="M26" s="937"/>
      <c r="N26" s="937"/>
      <c r="O26" s="937"/>
      <c r="P26" s="937"/>
      <c r="Q26" s="937"/>
      <c r="R26" s="937"/>
      <c r="S26" s="937"/>
      <c r="T26" s="937"/>
      <c r="U26" s="937"/>
      <c r="V26" s="937"/>
      <c r="W26" s="937"/>
      <c r="X26" s="937"/>
      <c r="Y26" s="937"/>
      <c r="Z26" s="937"/>
      <c r="AA26" s="937"/>
    </row>
    <row r="27" ht="18.0" customHeight="1">
      <c r="A27" s="937"/>
      <c r="B27" s="938"/>
      <c r="C27" s="937"/>
      <c r="D27" s="937"/>
      <c r="E27" s="937"/>
      <c r="F27" s="939"/>
      <c r="G27" s="939"/>
      <c r="H27" s="939"/>
      <c r="I27" s="939"/>
      <c r="J27" s="939"/>
      <c r="K27" s="939"/>
      <c r="L27" s="937"/>
      <c r="M27" s="937"/>
      <c r="N27" s="937"/>
      <c r="O27" s="937"/>
      <c r="P27" s="937"/>
      <c r="Q27" s="937"/>
      <c r="R27" s="937"/>
      <c r="S27" s="937"/>
      <c r="T27" s="951"/>
      <c r="U27" s="937"/>
      <c r="V27" s="937"/>
      <c r="W27" s="937"/>
      <c r="X27" s="937"/>
      <c r="Y27" s="937"/>
      <c r="Z27" s="937"/>
      <c r="AA27" s="937"/>
    </row>
    <row r="28" ht="18.0" customHeight="1">
      <c r="A28" s="937"/>
      <c r="B28" s="938"/>
      <c r="C28" s="937"/>
      <c r="D28" s="937"/>
      <c r="E28" s="937"/>
      <c r="F28" s="939"/>
      <c r="G28" s="939"/>
      <c r="H28" s="939"/>
      <c r="I28" s="939"/>
      <c r="J28" s="939"/>
      <c r="K28" s="939"/>
      <c r="L28" s="937"/>
      <c r="M28" s="937"/>
      <c r="N28" s="937"/>
      <c r="O28" s="937"/>
      <c r="P28" s="937"/>
      <c r="Q28" s="937"/>
      <c r="R28" s="937"/>
      <c r="S28" s="937"/>
      <c r="T28" s="937"/>
      <c r="U28" s="937"/>
      <c r="V28" s="937"/>
      <c r="W28" s="937"/>
      <c r="X28" s="937"/>
      <c r="Y28" s="937"/>
      <c r="Z28" s="937"/>
      <c r="AA28" s="937"/>
    </row>
    <row r="29" ht="18.0" customHeight="1">
      <c r="A29" s="937"/>
      <c r="B29" s="938"/>
      <c r="C29" s="937"/>
      <c r="D29" s="937"/>
      <c r="E29" s="937"/>
      <c r="F29" s="939"/>
      <c r="G29" s="939"/>
      <c r="H29" s="939"/>
      <c r="I29" s="939"/>
      <c r="J29" s="939"/>
      <c r="K29" s="939"/>
      <c r="L29" s="937"/>
      <c r="M29" s="937"/>
      <c r="N29" s="937"/>
      <c r="O29" s="937"/>
      <c r="P29" s="937"/>
      <c r="Q29" s="937"/>
      <c r="R29" s="937"/>
      <c r="S29" s="937"/>
      <c r="T29" s="937"/>
      <c r="U29" s="937"/>
      <c r="V29" s="937"/>
      <c r="W29" s="937"/>
      <c r="X29" s="937"/>
      <c r="Y29" s="937"/>
      <c r="Z29" s="937"/>
      <c r="AA29" s="937"/>
    </row>
    <row r="30" ht="18.0" customHeight="1">
      <c r="A30" s="937"/>
      <c r="B30" s="938"/>
      <c r="C30" s="937"/>
      <c r="D30" s="937"/>
      <c r="E30" s="937"/>
      <c r="F30" s="939"/>
      <c r="G30" s="939"/>
      <c r="H30" s="939"/>
      <c r="I30" s="939"/>
      <c r="J30" s="939"/>
      <c r="K30" s="939"/>
      <c r="L30" s="937"/>
      <c r="M30" s="937"/>
      <c r="N30" s="937"/>
      <c r="O30" s="937"/>
      <c r="P30" s="937"/>
      <c r="Q30" s="937"/>
      <c r="R30" s="937"/>
      <c r="S30" s="937"/>
      <c r="T30" s="937"/>
      <c r="U30" s="937"/>
      <c r="V30" s="937"/>
      <c r="W30" s="937"/>
      <c r="X30" s="937"/>
      <c r="Y30" s="937"/>
      <c r="Z30" s="937"/>
      <c r="AA30" s="937"/>
    </row>
    <row r="31" ht="18.0" customHeight="1">
      <c r="A31" s="937"/>
      <c r="B31" s="938"/>
      <c r="C31" s="937"/>
      <c r="D31" s="937"/>
      <c r="E31" s="937"/>
      <c r="F31" s="939"/>
      <c r="G31" s="939"/>
      <c r="H31" s="939"/>
      <c r="I31" s="939"/>
      <c r="J31" s="939"/>
      <c r="K31" s="939"/>
      <c r="L31" s="937"/>
      <c r="M31" s="937"/>
      <c r="N31" s="937"/>
      <c r="O31" s="937"/>
      <c r="P31" s="937"/>
      <c r="Q31" s="937"/>
      <c r="R31" s="937"/>
      <c r="S31" s="937"/>
      <c r="T31" s="937"/>
      <c r="U31" s="937"/>
      <c r="V31" s="937"/>
      <c r="W31" s="937"/>
      <c r="X31" s="937"/>
      <c r="Y31" s="937"/>
      <c r="Z31" s="937"/>
      <c r="AA31" s="937"/>
    </row>
    <row r="32" ht="18.0" customHeight="1">
      <c r="A32" s="937"/>
      <c r="B32" s="938"/>
      <c r="C32" s="937"/>
      <c r="D32" s="937"/>
      <c r="E32" s="937"/>
      <c r="F32" s="939"/>
      <c r="G32" s="939"/>
      <c r="H32" s="939"/>
      <c r="I32" s="939"/>
      <c r="J32" s="939"/>
      <c r="K32" s="939"/>
      <c r="L32" s="937"/>
      <c r="M32" s="937"/>
      <c r="N32" s="937"/>
      <c r="O32" s="937"/>
      <c r="P32" s="937"/>
      <c r="Q32" s="937"/>
      <c r="R32" s="937"/>
      <c r="S32" s="937"/>
      <c r="T32" s="937"/>
      <c r="U32" s="937"/>
      <c r="V32" s="937"/>
      <c r="W32" s="937"/>
      <c r="X32" s="937"/>
      <c r="Y32" s="937"/>
      <c r="Z32" s="937"/>
      <c r="AA32" s="937"/>
    </row>
    <row r="33" ht="18.0" customHeight="1">
      <c r="A33" s="937"/>
      <c r="B33" s="938"/>
      <c r="C33" s="937"/>
      <c r="D33" s="937"/>
      <c r="E33" s="937"/>
      <c r="F33" s="939"/>
      <c r="G33" s="939"/>
      <c r="H33" s="939"/>
      <c r="I33" s="939"/>
      <c r="J33" s="939"/>
      <c r="K33" s="939"/>
      <c r="L33" s="937"/>
      <c r="M33" s="937"/>
      <c r="N33" s="937"/>
      <c r="O33" s="937"/>
      <c r="P33" s="937"/>
      <c r="Q33" s="937"/>
      <c r="R33" s="937"/>
      <c r="S33" s="937"/>
      <c r="T33" s="937"/>
      <c r="U33" s="937"/>
      <c r="V33" s="937"/>
      <c r="W33" s="937"/>
      <c r="X33" s="937"/>
      <c r="Y33" s="937"/>
      <c r="Z33" s="937"/>
      <c r="AA33" s="937"/>
    </row>
    <row r="34" ht="18.0" customHeight="1">
      <c r="A34" s="937"/>
      <c r="B34" s="938"/>
      <c r="C34" s="937"/>
      <c r="D34" s="937"/>
      <c r="E34" s="937"/>
      <c r="F34" s="939"/>
      <c r="G34" s="939"/>
      <c r="H34" s="939"/>
      <c r="I34" s="939"/>
      <c r="J34" s="939"/>
      <c r="K34" s="939"/>
      <c r="L34" s="937"/>
      <c r="M34" s="937"/>
      <c r="N34" s="937"/>
      <c r="O34" s="937"/>
      <c r="P34" s="937"/>
      <c r="Q34" s="937"/>
      <c r="R34" s="937"/>
      <c r="S34" s="937"/>
      <c r="T34" s="937"/>
      <c r="U34" s="937"/>
      <c r="V34" s="937"/>
      <c r="W34" s="937"/>
      <c r="X34" s="937"/>
      <c r="Y34" s="937"/>
      <c r="Z34" s="937"/>
      <c r="AA34" s="937"/>
    </row>
    <row r="35" ht="18.0" customHeight="1">
      <c r="A35" s="937"/>
      <c r="B35" s="938"/>
      <c r="C35" s="937"/>
      <c r="D35" s="937"/>
      <c r="E35" s="937"/>
      <c r="F35" s="939"/>
      <c r="G35" s="939"/>
      <c r="H35" s="939"/>
      <c r="I35" s="939"/>
      <c r="J35" s="939"/>
      <c r="K35" s="939"/>
      <c r="L35" s="937"/>
      <c r="M35" s="937"/>
      <c r="N35" s="937"/>
      <c r="O35" s="937"/>
      <c r="P35" s="937"/>
      <c r="Q35" s="937"/>
      <c r="R35" s="937"/>
      <c r="S35" s="937"/>
      <c r="T35" s="937"/>
      <c r="U35" s="937"/>
      <c r="V35" s="937"/>
      <c r="W35" s="937"/>
      <c r="X35" s="937"/>
      <c r="Y35" s="937"/>
      <c r="Z35" s="937"/>
      <c r="AA35" s="937"/>
    </row>
    <row r="36" ht="18.0" customHeight="1">
      <c r="A36" s="937"/>
      <c r="B36" s="938"/>
      <c r="C36" s="937"/>
      <c r="D36" s="937"/>
      <c r="E36" s="937"/>
      <c r="F36" s="939"/>
      <c r="G36" s="939"/>
      <c r="H36" s="939"/>
      <c r="I36" s="939"/>
      <c r="J36" s="939"/>
      <c r="K36" s="939"/>
      <c r="L36" s="937"/>
      <c r="M36" s="937"/>
      <c r="N36" s="937"/>
      <c r="O36" s="937"/>
      <c r="P36" s="937"/>
      <c r="Q36" s="937"/>
      <c r="R36" s="937"/>
      <c r="S36" s="937"/>
      <c r="T36" s="937"/>
      <c r="U36" s="937"/>
      <c r="V36" s="937"/>
      <c r="W36" s="937"/>
      <c r="X36" s="937"/>
      <c r="Y36" s="937"/>
      <c r="Z36" s="937"/>
      <c r="AA36" s="937"/>
    </row>
    <row r="37" ht="18.0" customHeight="1">
      <c r="A37" s="937"/>
      <c r="B37" s="938"/>
      <c r="C37" s="937"/>
      <c r="D37" s="937"/>
      <c r="E37" s="937"/>
      <c r="F37" s="939"/>
      <c r="G37" s="939"/>
      <c r="H37" s="939"/>
      <c r="I37" s="939"/>
      <c r="J37" s="939"/>
      <c r="K37" s="939"/>
      <c r="L37" s="937"/>
      <c r="M37" s="937"/>
      <c r="N37" s="937"/>
      <c r="O37" s="937"/>
      <c r="P37" s="937"/>
      <c r="Q37" s="937"/>
      <c r="R37" s="937"/>
      <c r="S37" s="937"/>
      <c r="T37" s="937"/>
      <c r="U37" s="937"/>
      <c r="V37" s="937"/>
      <c r="W37" s="937"/>
      <c r="X37" s="937"/>
      <c r="Y37" s="937"/>
      <c r="Z37" s="937"/>
      <c r="AA37" s="937"/>
    </row>
    <row r="38" ht="18.0" customHeight="1">
      <c r="A38" s="937"/>
      <c r="B38" s="938"/>
      <c r="C38" s="937"/>
      <c r="D38" s="937"/>
      <c r="E38" s="937"/>
      <c r="F38" s="939"/>
      <c r="G38" s="939"/>
      <c r="H38" s="939"/>
      <c r="I38" s="939"/>
      <c r="J38" s="939"/>
      <c r="K38" s="939"/>
      <c r="L38" s="937"/>
      <c r="M38" s="937"/>
      <c r="N38" s="937"/>
      <c r="O38" s="937"/>
      <c r="P38" s="937"/>
      <c r="Q38" s="937"/>
      <c r="R38" s="937"/>
      <c r="S38" s="937"/>
      <c r="T38" s="937"/>
      <c r="U38" s="937"/>
      <c r="V38" s="937"/>
      <c r="W38" s="937"/>
      <c r="X38" s="937"/>
      <c r="Y38" s="937"/>
      <c r="Z38" s="937"/>
      <c r="AA38" s="937"/>
    </row>
    <row r="39" ht="18.0" customHeight="1">
      <c r="A39" s="937"/>
      <c r="B39" s="938"/>
      <c r="C39" s="937"/>
      <c r="D39" s="937"/>
      <c r="E39" s="937"/>
      <c r="F39" s="939"/>
      <c r="G39" s="939"/>
      <c r="H39" s="939"/>
      <c r="I39" s="939"/>
      <c r="J39" s="939"/>
      <c r="K39" s="939"/>
      <c r="L39" s="937"/>
      <c r="M39" s="937"/>
      <c r="N39" s="937"/>
      <c r="O39" s="937"/>
      <c r="P39" s="937"/>
      <c r="Q39" s="937"/>
      <c r="R39" s="937"/>
      <c r="S39" s="937"/>
      <c r="T39" s="937"/>
      <c r="U39" s="937"/>
      <c r="V39" s="937"/>
      <c r="W39" s="937"/>
      <c r="X39" s="937"/>
      <c r="Y39" s="937"/>
      <c r="Z39" s="937"/>
      <c r="AA39" s="937"/>
    </row>
    <row r="40" ht="18.0" customHeight="1">
      <c r="A40" s="937"/>
      <c r="B40" s="938"/>
      <c r="C40" s="937"/>
      <c r="D40" s="937"/>
      <c r="E40" s="937"/>
      <c r="F40" s="939"/>
      <c r="G40" s="939"/>
      <c r="H40" s="939"/>
      <c r="I40" s="939"/>
      <c r="J40" s="939"/>
      <c r="K40" s="939"/>
      <c r="L40" s="937"/>
      <c r="M40" s="937"/>
      <c r="N40" s="937"/>
      <c r="O40" s="937"/>
      <c r="P40" s="937"/>
      <c r="Q40" s="937"/>
      <c r="R40" s="937"/>
      <c r="S40" s="937"/>
      <c r="T40" s="937"/>
      <c r="U40" s="937"/>
      <c r="V40" s="937"/>
      <c r="W40" s="937"/>
      <c r="X40" s="937"/>
      <c r="Y40" s="937"/>
      <c r="Z40" s="937"/>
      <c r="AA40" s="937"/>
    </row>
    <row r="41" ht="18.0" customHeight="1">
      <c r="A41" s="937"/>
      <c r="B41" s="938"/>
      <c r="C41" s="937"/>
      <c r="D41" s="937"/>
      <c r="E41" s="937"/>
      <c r="F41" s="939"/>
      <c r="G41" s="939"/>
      <c r="H41" s="939"/>
      <c r="I41" s="939"/>
      <c r="J41" s="939"/>
      <c r="K41" s="939"/>
      <c r="L41" s="937"/>
      <c r="M41" s="937"/>
      <c r="N41" s="937"/>
      <c r="O41" s="937"/>
      <c r="P41" s="937"/>
      <c r="Q41" s="937"/>
      <c r="R41" s="937"/>
      <c r="S41" s="937"/>
      <c r="T41" s="937"/>
      <c r="U41" s="937"/>
      <c r="V41" s="937"/>
      <c r="W41" s="937"/>
      <c r="X41" s="937"/>
      <c r="Y41" s="937"/>
      <c r="Z41" s="937"/>
      <c r="AA41" s="937"/>
    </row>
    <row r="42" ht="18.0" customHeight="1">
      <c r="A42" s="937"/>
      <c r="B42" s="938"/>
      <c r="C42" s="937"/>
      <c r="D42" s="937"/>
      <c r="E42" s="937"/>
      <c r="F42" s="939"/>
      <c r="G42" s="939"/>
      <c r="H42" s="939"/>
      <c r="I42" s="939"/>
      <c r="J42" s="939"/>
      <c r="K42" s="939"/>
      <c r="L42" s="937"/>
      <c r="M42" s="937"/>
      <c r="N42" s="937"/>
      <c r="O42" s="937"/>
      <c r="P42" s="937"/>
      <c r="Q42" s="937"/>
      <c r="R42" s="937"/>
      <c r="S42" s="937"/>
      <c r="T42" s="937"/>
      <c r="U42" s="937"/>
      <c r="V42" s="937"/>
      <c r="W42" s="937"/>
      <c r="X42" s="937"/>
      <c r="Y42" s="937"/>
      <c r="Z42" s="937"/>
      <c r="AA42" s="937"/>
    </row>
    <row r="43" ht="18.0" customHeight="1">
      <c r="A43" s="937"/>
      <c r="B43" s="938"/>
      <c r="C43" s="937"/>
      <c r="D43" s="937"/>
      <c r="E43" s="937"/>
      <c r="F43" s="939"/>
      <c r="G43" s="939"/>
      <c r="H43" s="939"/>
      <c r="I43" s="939"/>
      <c r="J43" s="939"/>
      <c r="K43" s="939"/>
      <c r="L43" s="937"/>
      <c r="M43" s="937"/>
      <c r="N43" s="937"/>
      <c r="O43" s="937"/>
      <c r="P43" s="937"/>
      <c r="Q43" s="937"/>
      <c r="R43" s="937"/>
      <c r="S43" s="937"/>
      <c r="T43" s="937"/>
      <c r="U43" s="937"/>
      <c r="V43" s="937"/>
      <c r="W43" s="937"/>
      <c r="X43" s="937"/>
      <c r="Y43" s="937"/>
      <c r="Z43" s="937"/>
      <c r="AA43" s="937"/>
    </row>
    <row r="44" ht="18.0" customHeight="1">
      <c r="A44" s="937"/>
      <c r="B44" s="938"/>
      <c r="C44" s="937"/>
      <c r="D44" s="937"/>
      <c r="E44" s="937"/>
      <c r="F44" s="939"/>
      <c r="G44" s="939"/>
      <c r="H44" s="939"/>
      <c r="I44" s="939"/>
      <c r="J44" s="939"/>
      <c r="K44" s="939"/>
      <c r="L44" s="937"/>
      <c r="M44" s="937"/>
      <c r="N44" s="937"/>
      <c r="O44" s="937"/>
      <c r="P44" s="937"/>
      <c r="Q44" s="937"/>
      <c r="R44" s="937"/>
      <c r="S44" s="937"/>
      <c r="T44" s="937"/>
      <c r="U44" s="937"/>
      <c r="V44" s="937"/>
      <c r="W44" s="937"/>
      <c r="X44" s="937"/>
      <c r="Y44" s="937"/>
      <c r="Z44" s="937"/>
      <c r="AA44" s="937"/>
    </row>
    <row r="45" ht="18.0" customHeight="1">
      <c r="A45" s="937"/>
      <c r="B45" s="938"/>
      <c r="C45" s="937"/>
      <c r="D45" s="937"/>
      <c r="E45" s="937"/>
      <c r="F45" s="939"/>
      <c r="G45" s="939"/>
      <c r="H45" s="939"/>
      <c r="I45" s="939"/>
      <c r="J45" s="939"/>
      <c r="K45" s="939"/>
      <c r="L45" s="937"/>
      <c r="M45" s="937"/>
      <c r="N45" s="937"/>
      <c r="O45" s="937"/>
      <c r="P45" s="937"/>
      <c r="Q45" s="937"/>
      <c r="R45" s="937"/>
      <c r="S45" s="937"/>
      <c r="T45" s="937"/>
      <c r="U45" s="937"/>
      <c r="V45" s="937"/>
      <c r="W45" s="937"/>
      <c r="X45" s="937"/>
      <c r="Y45" s="937"/>
      <c r="Z45" s="937"/>
      <c r="AA45" s="937"/>
    </row>
    <row r="46" ht="18.0" customHeight="1">
      <c r="A46" s="937"/>
      <c r="B46" s="938"/>
      <c r="C46" s="937"/>
      <c r="D46" s="937"/>
      <c r="E46" s="937"/>
      <c r="F46" s="939"/>
      <c r="G46" s="939"/>
      <c r="H46" s="939"/>
      <c r="I46" s="939"/>
      <c r="J46" s="939"/>
      <c r="K46" s="939"/>
      <c r="L46" s="937"/>
      <c r="M46" s="937"/>
      <c r="N46" s="937"/>
      <c r="O46" s="937"/>
      <c r="P46" s="937"/>
      <c r="Q46" s="937"/>
      <c r="R46" s="937"/>
      <c r="S46" s="937"/>
      <c r="T46" s="937"/>
      <c r="U46" s="937"/>
      <c r="V46" s="937"/>
      <c r="W46" s="937"/>
      <c r="X46" s="937"/>
      <c r="Y46" s="937"/>
      <c r="Z46" s="937"/>
      <c r="AA46" s="937"/>
    </row>
    <row r="47" ht="18.0" customHeight="1">
      <c r="A47" s="937"/>
      <c r="B47" s="938"/>
      <c r="C47" s="937"/>
      <c r="D47" s="937"/>
      <c r="E47" s="937"/>
      <c r="F47" s="939"/>
      <c r="G47" s="939"/>
      <c r="H47" s="939"/>
      <c r="I47" s="939"/>
      <c r="J47" s="939"/>
      <c r="K47" s="939"/>
      <c r="L47" s="937"/>
      <c r="M47" s="937"/>
      <c r="N47" s="937"/>
      <c r="O47" s="937"/>
      <c r="P47" s="937"/>
      <c r="Q47" s="937"/>
      <c r="R47" s="937"/>
      <c r="S47" s="937"/>
      <c r="T47" s="937"/>
      <c r="U47" s="937"/>
      <c r="V47" s="937"/>
      <c r="W47" s="937"/>
      <c r="X47" s="937"/>
      <c r="Y47" s="937"/>
      <c r="Z47" s="937"/>
      <c r="AA47" s="937"/>
    </row>
    <row r="48" ht="18.0" customHeight="1">
      <c r="A48" s="937"/>
      <c r="B48" s="938"/>
      <c r="C48" s="937"/>
      <c r="D48" s="937"/>
      <c r="E48" s="937"/>
      <c r="F48" s="939"/>
      <c r="G48" s="939"/>
      <c r="H48" s="939"/>
      <c r="I48" s="939"/>
      <c r="J48" s="939"/>
      <c r="K48" s="939"/>
      <c r="L48" s="937"/>
      <c r="M48" s="937"/>
      <c r="N48" s="937"/>
      <c r="O48" s="937"/>
      <c r="P48" s="937"/>
      <c r="Q48" s="937"/>
      <c r="R48" s="937"/>
      <c r="S48" s="937"/>
      <c r="T48" s="937"/>
      <c r="U48" s="937"/>
      <c r="V48" s="937"/>
      <c r="W48" s="937"/>
      <c r="X48" s="937"/>
      <c r="Y48" s="937"/>
      <c r="Z48" s="937"/>
      <c r="AA48" s="937"/>
    </row>
    <row r="49" ht="18.0" customHeight="1">
      <c r="A49" s="937"/>
      <c r="B49" s="938"/>
      <c r="C49" s="937"/>
      <c r="D49" s="937"/>
      <c r="E49" s="937"/>
      <c r="F49" s="939"/>
      <c r="G49" s="939"/>
      <c r="H49" s="939"/>
      <c r="I49" s="939"/>
      <c r="J49" s="939"/>
      <c r="K49" s="939"/>
      <c r="L49" s="937"/>
      <c r="M49" s="937"/>
      <c r="N49" s="937"/>
      <c r="O49" s="937"/>
      <c r="P49" s="937"/>
      <c r="Q49" s="937"/>
      <c r="R49" s="937"/>
      <c r="S49" s="937"/>
      <c r="T49" s="937"/>
      <c r="U49" s="937"/>
      <c r="V49" s="937"/>
      <c r="W49" s="937"/>
      <c r="X49" s="937"/>
      <c r="Y49" s="937"/>
      <c r="Z49" s="937"/>
      <c r="AA49" s="937"/>
    </row>
    <row r="50" ht="18.0" customHeight="1">
      <c r="A50" s="937"/>
      <c r="B50" s="938"/>
      <c r="C50" s="937"/>
      <c r="D50" s="937"/>
      <c r="E50" s="937"/>
      <c r="F50" s="939"/>
      <c r="G50" s="939"/>
      <c r="H50" s="939"/>
      <c r="I50" s="939"/>
      <c r="J50" s="939"/>
      <c r="K50" s="939"/>
      <c r="L50" s="937"/>
      <c r="M50" s="937"/>
      <c r="N50" s="937"/>
      <c r="O50" s="937"/>
      <c r="P50" s="937"/>
      <c r="Q50" s="937"/>
      <c r="R50" s="937"/>
      <c r="S50" s="937"/>
      <c r="T50" s="937"/>
      <c r="U50" s="937"/>
      <c r="V50" s="937"/>
      <c r="W50" s="937"/>
      <c r="X50" s="937"/>
      <c r="Y50" s="937"/>
      <c r="Z50" s="937"/>
      <c r="AA50" s="937"/>
    </row>
    <row r="51" ht="18.0" customHeight="1">
      <c r="A51" s="937"/>
      <c r="B51" s="938"/>
      <c r="C51" s="937"/>
      <c r="D51" s="937"/>
      <c r="E51" s="937"/>
      <c r="F51" s="939"/>
      <c r="G51" s="939"/>
      <c r="H51" s="939"/>
      <c r="I51" s="939"/>
      <c r="J51" s="939"/>
      <c r="K51" s="939"/>
      <c r="L51" s="937"/>
      <c r="M51" s="937"/>
      <c r="N51" s="937"/>
      <c r="O51" s="937"/>
      <c r="P51" s="937"/>
      <c r="Q51" s="937"/>
      <c r="R51" s="937"/>
      <c r="S51" s="937"/>
      <c r="T51" s="937"/>
      <c r="U51" s="937"/>
      <c r="V51" s="937"/>
      <c r="W51" s="937"/>
      <c r="X51" s="937"/>
      <c r="Y51" s="937"/>
      <c r="Z51" s="937"/>
      <c r="AA51" s="937"/>
    </row>
    <row r="52" ht="18.0" customHeight="1">
      <c r="A52" s="937"/>
      <c r="B52" s="938"/>
      <c r="C52" s="937"/>
      <c r="D52" s="937"/>
      <c r="E52" s="937"/>
      <c r="F52" s="939"/>
      <c r="G52" s="939"/>
      <c r="H52" s="939"/>
      <c r="I52" s="939"/>
      <c r="J52" s="939"/>
      <c r="K52" s="939"/>
      <c r="L52" s="937"/>
      <c r="M52" s="937"/>
      <c r="N52" s="937"/>
      <c r="O52" s="937"/>
      <c r="P52" s="937"/>
      <c r="Q52" s="937"/>
      <c r="R52" s="937"/>
      <c r="S52" s="937"/>
      <c r="T52" s="937"/>
      <c r="U52" s="937"/>
      <c r="V52" s="937"/>
      <c r="W52" s="937"/>
      <c r="X52" s="937"/>
      <c r="Y52" s="937"/>
      <c r="Z52" s="937"/>
      <c r="AA52" s="937"/>
    </row>
    <row r="53" ht="18.0" customHeight="1">
      <c r="A53" s="937"/>
      <c r="B53" s="938"/>
      <c r="C53" s="937"/>
      <c r="D53" s="937"/>
      <c r="E53" s="937"/>
      <c r="F53" s="939"/>
      <c r="G53" s="939"/>
      <c r="H53" s="939"/>
      <c r="I53" s="939"/>
      <c r="J53" s="939"/>
      <c r="K53" s="939"/>
      <c r="L53" s="937"/>
      <c r="M53" s="937"/>
      <c r="N53" s="937"/>
      <c r="O53" s="937"/>
      <c r="P53" s="937"/>
      <c r="Q53" s="937"/>
      <c r="R53" s="937"/>
      <c r="S53" s="937"/>
      <c r="T53" s="937"/>
      <c r="U53" s="937"/>
      <c r="V53" s="937"/>
      <c r="W53" s="937"/>
      <c r="X53" s="937"/>
      <c r="Y53" s="937"/>
      <c r="Z53" s="937"/>
      <c r="AA53" s="937"/>
    </row>
    <row r="54" ht="18.0" customHeight="1">
      <c r="A54" s="937"/>
      <c r="B54" s="938"/>
      <c r="C54" s="937"/>
      <c r="D54" s="937"/>
      <c r="E54" s="937"/>
      <c r="F54" s="939"/>
      <c r="G54" s="939"/>
      <c r="H54" s="939"/>
      <c r="I54" s="939"/>
      <c r="J54" s="939"/>
      <c r="K54" s="939"/>
      <c r="L54" s="937"/>
      <c r="M54" s="937"/>
      <c r="N54" s="937"/>
      <c r="O54" s="937"/>
      <c r="P54" s="937"/>
      <c r="Q54" s="937"/>
      <c r="R54" s="937"/>
      <c r="S54" s="937"/>
      <c r="T54" s="937"/>
      <c r="U54" s="937"/>
      <c r="V54" s="937"/>
      <c r="W54" s="937"/>
      <c r="X54" s="937"/>
      <c r="Y54" s="937"/>
      <c r="Z54" s="937"/>
      <c r="AA54" s="937"/>
    </row>
    <row r="55" ht="18.0" customHeight="1">
      <c r="A55" s="937"/>
      <c r="B55" s="938"/>
      <c r="C55" s="937"/>
      <c r="D55" s="937"/>
      <c r="E55" s="937"/>
      <c r="F55" s="939"/>
      <c r="G55" s="939"/>
      <c r="H55" s="939"/>
      <c r="I55" s="939"/>
      <c r="J55" s="939"/>
      <c r="K55" s="939"/>
      <c r="L55" s="937"/>
      <c r="M55" s="937"/>
      <c r="N55" s="937"/>
      <c r="O55" s="937"/>
      <c r="P55" s="937"/>
      <c r="Q55" s="937"/>
      <c r="R55" s="937"/>
      <c r="S55" s="937"/>
      <c r="T55" s="937"/>
      <c r="U55" s="937"/>
      <c r="V55" s="937"/>
      <c r="W55" s="937"/>
      <c r="X55" s="937"/>
      <c r="Y55" s="937"/>
      <c r="Z55" s="937"/>
      <c r="AA55" s="937"/>
    </row>
    <row r="56" ht="18.0" customHeight="1">
      <c r="A56" s="937"/>
      <c r="B56" s="938"/>
      <c r="C56" s="937"/>
      <c r="D56" s="937"/>
      <c r="E56" s="937"/>
      <c r="F56" s="939"/>
      <c r="G56" s="939"/>
      <c r="H56" s="939"/>
      <c r="I56" s="939"/>
      <c r="J56" s="939"/>
      <c r="K56" s="939"/>
      <c r="L56" s="937"/>
      <c r="M56" s="937"/>
      <c r="N56" s="937"/>
      <c r="O56" s="937"/>
      <c r="P56" s="937"/>
      <c r="Q56" s="937"/>
      <c r="R56" s="937"/>
      <c r="S56" s="937"/>
      <c r="T56" s="937"/>
      <c r="U56" s="937"/>
      <c r="V56" s="937"/>
      <c r="W56" s="937"/>
      <c r="X56" s="937"/>
      <c r="Y56" s="937"/>
      <c r="Z56" s="937"/>
      <c r="AA56" s="937"/>
    </row>
    <row r="57" ht="18.0" customHeight="1">
      <c r="A57" s="937"/>
      <c r="B57" s="938"/>
      <c r="C57" s="937"/>
      <c r="D57" s="937"/>
      <c r="E57" s="937"/>
      <c r="F57" s="939"/>
      <c r="G57" s="939"/>
      <c r="H57" s="939"/>
      <c r="I57" s="939"/>
      <c r="J57" s="939"/>
      <c r="K57" s="939"/>
      <c r="L57" s="937"/>
      <c r="M57" s="937"/>
      <c r="N57" s="937"/>
      <c r="O57" s="937"/>
      <c r="P57" s="937"/>
      <c r="Q57" s="937"/>
      <c r="R57" s="937"/>
      <c r="S57" s="937"/>
      <c r="T57" s="937"/>
      <c r="U57" s="937"/>
      <c r="V57" s="937"/>
      <c r="W57" s="937"/>
      <c r="X57" s="937"/>
      <c r="Y57" s="937"/>
      <c r="Z57" s="937"/>
      <c r="AA57" s="937"/>
    </row>
    <row r="58" ht="18.0" customHeight="1">
      <c r="A58" s="937"/>
      <c r="B58" s="938"/>
      <c r="C58" s="937"/>
      <c r="D58" s="937"/>
      <c r="E58" s="937"/>
      <c r="F58" s="939"/>
      <c r="G58" s="939"/>
      <c r="H58" s="939"/>
      <c r="I58" s="939"/>
      <c r="J58" s="939"/>
      <c r="K58" s="939"/>
      <c r="L58" s="937"/>
      <c r="M58" s="937"/>
      <c r="N58" s="937"/>
      <c r="O58" s="937"/>
      <c r="P58" s="937"/>
      <c r="Q58" s="937"/>
      <c r="R58" s="937"/>
      <c r="S58" s="937"/>
      <c r="T58" s="937"/>
      <c r="U58" s="937"/>
      <c r="V58" s="937"/>
      <c r="W58" s="937"/>
      <c r="X58" s="937"/>
      <c r="Y58" s="937"/>
      <c r="Z58" s="937"/>
      <c r="AA58" s="937"/>
    </row>
    <row r="59" ht="18.0" customHeight="1">
      <c r="A59" s="937"/>
      <c r="B59" s="938"/>
      <c r="C59" s="937"/>
      <c r="D59" s="937"/>
      <c r="E59" s="937"/>
      <c r="F59" s="939"/>
      <c r="G59" s="939"/>
      <c r="H59" s="939"/>
      <c r="I59" s="939"/>
      <c r="J59" s="939"/>
      <c r="K59" s="939"/>
      <c r="L59" s="937"/>
      <c r="M59" s="937"/>
      <c r="N59" s="937"/>
      <c r="O59" s="937"/>
      <c r="P59" s="937"/>
      <c r="Q59" s="937"/>
      <c r="R59" s="937"/>
      <c r="S59" s="937"/>
      <c r="T59" s="937"/>
      <c r="U59" s="937"/>
      <c r="V59" s="937"/>
      <c r="W59" s="937"/>
      <c r="X59" s="937"/>
      <c r="Y59" s="937"/>
      <c r="Z59" s="937"/>
      <c r="AA59" s="937"/>
    </row>
    <row r="60" ht="18.0" customHeight="1">
      <c r="A60" s="937"/>
      <c r="B60" s="938"/>
      <c r="C60" s="937"/>
      <c r="D60" s="937"/>
      <c r="E60" s="937"/>
      <c r="F60" s="939"/>
      <c r="G60" s="939"/>
      <c r="H60" s="939"/>
      <c r="I60" s="939"/>
      <c r="J60" s="939"/>
      <c r="K60" s="939"/>
      <c r="L60" s="937"/>
      <c r="M60" s="937"/>
      <c r="N60" s="937"/>
      <c r="O60" s="937"/>
      <c r="P60" s="937"/>
      <c r="Q60" s="937"/>
      <c r="R60" s="937"/>
      <c r="S60" s="937"/>
      <c r="T60" s="937"/>
      <c r="U60" s="937"/>
      <c r="V60" s="937"/>
      <c r="W60" s="937"/>
      <c r="X60" s="937"/>
      <c r="Y60" s="937"/>
      <c r="Z60" s="937"/>
      <c r="AA60" s="937"/>
    </row>
    <row r="61" ht="18.0" customHeight="1">
      <c r="A61" s="937"/>
      <c r="B61" s="938"/>
      <c r="C61" s="937"/>
      <c r="D61" s="937"/>
      <c r="E61" s="937"/>
      <c r="F61" s="939"/>
      <c r="G61" s="939"/>
      <c r="H61" s="939"/>
      <c r="I61" s="939"/>
      <c r="J61" s="939"/>
      <c r="K61" s="939"/>
      <c r="L61" s="937"/>
      <c r="M61" s="937"/>
      <c r="N61" s="937"/>
      <c r="O61" s="937"/>
      <c r="P61" s="937"/>
      <c r="Q61" s="937"/>
      <c r="R61" s="937"/>
      <c r="S61" s="937"/>
      <c r="T61" s="937"/>
      <c r="U61" s="937"/>
      <c r="V61" s="937"/>
      <c r="W61" s="937"/>
      <c r="X61" s="937"/>
      <c r="Y61" s="937"/>
      <c r="Z61" s="937"/>
      <c r="AA61" s="937"/>
    </row>
    <row r="62" ht="18.0" customHeight="1">
      <c r="A62" s="937"/>
      <c r="B62" s="938"/>
      <c r="C62" s="937"/>
      <c r="D62" s="937"/>
      <c r="E62" s="937"/>
      <c r="F62" s="939"/>
      <c r="G62" s="939"/>
      <c r="H62" s="939"/>
      <c r="I62" s="939"/>
      <c r="J62" s="939"/>
      <c r="K62" s="939"/>
      <c r="L62" s="937"/>
      <c r="M62" s="937"/>
      <c r="N62" s="937"/>
      <c r="O62" s="937"/>
      <c r="P62" s="937"/>
      <c r="Q62" s="937"/>
      <c r="R62" s="937"/>
      <c r="S62" s="937"/>
      <c r="T62" s="937"/>
      <c r="U62" s="937"/>
      <c r="V62" s="937"/>
      <c r="W62" s="937"/>
      <c r="X62" s="937"/>
      <c r="Y62" s="937"/>
      <c r="Z62" s="937"/>
      <c r="AA62" s="937"/>
    </row>
    <row r="63" ht="18.0" customHeight="1">
      <c r="A63" s="937"/>
      <c r="B63" s="938"/>
      <c r="C63" s="937"/>
      <c r="D63" s="937"/>
      <c r="E63" s="937"/>
      <c r="F63" s="939"/>
      <c r="G63" s="939"/>
      <c r="H63" s="939"/>
      <c r="I63" s="939"/>
      <c r="J63" s="939"/>
      <c r="K63" s="939"/>
      <c r="L63" s="937"/>
      <c r="M63" s="937"/>
      <c r="N63" s="937"/>
      <c r="O63" s="937"/>
      <c r="P63" s="937"/>
      <c r="Q63" s="937"/>
      <c r="R63" s="937"/>
      <c r="S63" s="937"/>
      <c r="T63" s="937"/>
      <c r="U63" s="937"/>
      <c r="V63" s="937"/>
      <c r="W63" s="937"/>
      <c r="X63" s="937"/>
      <c r="Y63" s="937"/>
      <c r="Z63" s="937"/>
      <c r="AA63" s="937"/>
    </row>
    <row r="64" ht="18.0" customHeight="1">
      <c r="A64" s="937"/>
      <c r="B64" s="938"/>
      <c r="C64" s="937"/>
      <c r="D64" s="937"/>
      <c r="E64" s="937"/>
      <c r="F64" s="939"/>
      <c r="G64" s="939"/>
      <c r="H64" s="939"/>
      <c r="I64" s="939"/>
      <c r="J64" s="939"/>
      <c r="K64" s="939"/>
      <c r="L64" s="937"/>
      <c r="M64" s="937"/>
      <c r="N64" s="937"/>
      <c r="O64" s="937"/>
      <c r="P64" s="937"/>
      <c r="Q64" s="937"/>
      <c r="R64" s="937"/>
      <c r="S64" s="937"/>
      <c r="T64" s="937"/>
      <c r="U64" s="937"/>
      <c r="V64" s="937"/>
      <c r="W64" s="937"/>
      <c r="X64" s="937"/>
      <c r="Y64" s="937"/>
      <c r="Z64" s="937"/>
      <c r="AA64" s="937"/>
    </row>
    <row r="65" ht="18.0" customHeight="1">
      <c r="A65" s="937"/>
      <c r="B65" s="938"/>
      <c r="C65" s="937"/>
      <c r="D65" s="937"/>
      <c r="E65" s="937"/>
      <c r="F65" s="939"/>
      <c r="G65" s="939"/>
      <c r="H65" s="939"/>
      <c r="I65" s="939"/>
      <c r="J65" s="939"/>
      <c r="K65" s="939"/>
      <c r="L65" s="937"/>
      <c r="M65" s="937"/>
      <c r="N65" s="937"/>
      <c r="O65" s="937"/>
      <c r="P65" s="937"/>
      <c r="Q65" s="937"/>
      <c r="R65" s="937"/>
      <c r="S65" s="937"/>
      <c r="T65" s="937"/>
      <c r="U65" s="937"/>
      <c r="V65" s="937"/>
      <c r="W65" s="937"/>
      <c r="X65" s="937"/>
      <c r="Y65" s="937"/>
      <c r="Z65" s="937"/>
      <c r="AA65" s="937"/>
    </row>
    <row r="66" ht="18.0" customHeight="1">
      <c r="A66" s="937"/>
      <c r="B66" s="938"/>
      <c r="C66" s="937"/>
      <c r="D66" s="937"/>
      <c r="E66" s="937"/>
      <c r="F66" s="939"/>
      <c r="G66" s="939"/>
      <c r="H66" s="939"/>
      <c r="I66" s="939"/>
      <c r="J66" s="939"/>
      <c r="K66" s="939"/>
      <c r="L66" s="937"/>
      <c r="M66" s="937"/>
      <c r="N66" s="937"/>
      <c r="O66" s="937"/>
      <c r="P66" s="937"/>
      <c r="Q66" s="937"/>
      <c r="R66" s="937"/>
      <c r="S66" s="937"/>
      <c r="T66" s="937"/>
      <c r="U66" s="937"/>
      <c r="V66" s="937"/>
      <c r="W66" s="937"/>
      <c r="X66" s="937"/>
      <c r="Y66" s="937"/>
      <c r="Z66" s="937"/>
      <c r="AA66" s="937"/>
    </row>
    <row r="67" ht="18.0" customHeight="1">
      <c r="A67" s="937"/>
      <c r="B67" s="938"/>
      <c r="C67" s="937"/>
      <c r="D67" s="937"/>
      <c r="E67" s="937"/>
      <c r="F67" s="939"/>
      <c r="G67" s="939"/>
      <c r="H67" s="939"/>
      <c r="I67" s="939"/>
      <c r="J67" s="939"/>
      <c r="K67" s="939"/>
      <c r="L67" s="937"/>
      <c r="M67" s="937"/>
      <c r="N67" s="937"/>
      <c r="O67" s="937"/>
      <c r="P67" s="937"/>
      <c r="Q67" s="937"/>
      <c r="R67" s="937"/>
      <c r="S67" s="937"/>
      <c r="T67" s="937"/>
      <c r="U67" s="937"/>
      <c r="V67" s="937"/>
      <c r="W67" s="937"/>
      <c r="X67" s="937"/>
      <c r="Y67" s="937"/>
      <c r="Z67" s="937"/>
      <c r="AA67" s="937"/>
    </row>
    <row r="68" ht="18.0" customHeight="1">
      <c r="A68" s="937"/>
      <c r="B68" s="938"/>
      <c r="C68" s="937"/>
      <c r="D68" s="937"/>
      <c r="E68" s="937"/>
      <c r="F68" s="939"/>
      <c r="G68" s="939"/>
      <c r="H68" s="939"/>
      <c r="I68" s="939"/>
      <c r="J68" s="939"/>
      <c r="K68" s="939"/>
      <c r="L68" s="937"/>
      <c r="M68" s="937"/>
      <c r="N68" s="937"/>
      <c r="O68" s="937"/>
      <c r="P68" s="937"/>
      <c r="Q68" s="937"/>
      <c r="R68" s="937"/>
      <c r="S68" s="937"/>
      <c r="T68" s="937"/>
      <c r="U68" s="937"/>
      <c r="V68" s="937"/>
      <c r="W68" s="937"/>
      <c r="X68" s="937"/>
      <c r="Y68" s="937"/>
      <c r="Z68" s="937"/>
      <c r="AA68" s="937"/>
    </row>
    <row r="69" ht="18.0" customHeight="1">
      <c r="A69" s="937"/>
      <c r="B69" s="938"/>
      <c r="C69" s="937"/>
      <c r="D69" s="937"/>
      <c r="E69" s="937"/>
      <c r="F69" s="939"/>
      <c r="G69" s="939"/>
      <c r="H69" s="939"/>
      <c r="I69" s="939"/>
      <c r="J69" s="939"/>
      <c r="K69" s="939"/>
      <c r="L69" s="937"/>
      <c r="M69" s="937"/>
      <c r="N69" s="937"/>
      <c r="O69" s="937"/>
      <c r="P69" s="937"/>
      <c r="Q69" s="937"/>
      <c r="R69" s="937"/>
      <c r="S69" s="937"/>
      <c r="T69" s="937"/>
      <c r="U69" s="937"/>
      <c r="V69" s="937"/>
      <c r="W69" s="937"/>
      <c r="X69" s="937"/>
      <c r="Y69" s="937"/>
      <c r="Z69" s="937"/>
      <c r="AA69" s="937"/>
    </row>
    <row r="70" ht="18.0" customHeight="1">
      <c r="A70" s="937"/>
      <c r="B70" s="938"/>
      <c r="C70" s="937"/>
      <c r="D70" s="937"/>
      <c r="E70" s="937"/>
      <c r="F70" s="939"/>
      <c r="G70" s="939"/>
      <c r="H70" s="939"/>
      <c r="I70" s="939"/>
      <c r="J70" s="939"/>
      <c r="K70" s="939"/>
      <c r="L70" s="937"/>
      <c r="M70" s="937"/>
      <c r="N70" s="937"/>
      <c r="O70" s="937"/>
      <c r="P70" s="937"/>
      <c r="Q70" s="937"/>
      <c r="R70" s="937"/>
      <c r="S70" s="937"/>
      <c r="T70" s="937"/>
      <c r="U70" s="937"/>
      <c r="V70" s="937"/>
      <c r="W70" s="937"/>
      <c r="X70" s="937"/>
      <c r="Y70" s="937"/>
      <c r="Z70" s="937"/>
      <c r="AA70" s="937"/>
    </row>
    <row r="71" ht="18.0" customHeight="1">
      <c r="A71" s="937"/>
      <c r="B71" s="938"/>
      <c r="C71" s="937"/>
      <c r="D71" s="937"/>
      <c r="E71" s="937"/>
      <c r="F71" s="939"/>
      <c r="G71" s="939"/>
      <c r="H71" s="939"/>
      <c r="I71" s="939"/>
      <c r="J71" s="939"/>
      <c r="K71" s="939"/>
      <c r="L71" s="937"/>
      <c r="M71" s="937"/>
      <c r="N71" s="937"/>
      <c r="O71" s="937"/>
      <c r="P71" s="937"/>
      <c r="Q71" s="937"/>
      <c r="R71" s="937"/>
      <c r="S71" s="937"/>
      <c r="T71" s="937"/>
      <c r="U71" s="937"/>
      <c r="V71" s="937"/>
      <c r="W71" s="937"/>
      <c r="X71" s="937"/>
      <c r="Y71" s="937"/>
      <c r="Z71" s="937"/>
      <c r="AA71" s="937"/>
    </row>
    <row r="72" ht="18.0" customHeight="1">
      <c r="A72" s="937"/>
      <c r="B72" s="938"/>
      <c r="C72" s="937"/>
      <c r="D72" s="937"/>
      <c r="E72" s="937"/>
      <c r="F72" s="939"/>
      <c r="G72" s="939"/>
      <c r="H72" s="939"/>
      <c r="I72" s="939"/>
      <c r="J72" s="939"/>
      <c r="K72" s="939"/>
      <c r="L72" s="937"/>
      <c r="M72" s="937"/>
      <c r="N72" s="937"/>
      <c r="O72" s="937"/>
      <c r="P72" s="937"/>
      <c r="Q72" s="937"/>
      <c r="R72" s="937"/>
      <c r="S72" s="937"/>
      <c r="T72" s="937"/>
      <c r="U72" s="937"/>
      <c r="V72" s="937"/>
      <c r="W72" s="937"/>
      <c r="X72" s="937"/>
      <c r="Y72" s="937"/>
      <c r="Z72" s="937"/>
      <c r="AA72" s="937"/>
    </row>
    <row r="73" ht="18.0" customHeight="1">
      <c r="A73" s="937"/>
      <c r="B73" s="938"/>
      <c r="C73" s="937"/>
      <c r="D73" s="937"/>
      <c r="E73" s="937"/>
      <c r="F73" s="939"/>
      <c r="G73" s="939"/>
      <c r="H73" s="939"/>
      <c r="I73" s="939"/>
      <c r="J73" s="939"/>
      <c r="K73" s="939"/>
      <c r="L73" s="937"/>
      <c r="M73" s="937"/>
      <c r="N73" s="937"/>
      <c r="O73" s="937"/>
      <c r="P73" s="937"/>
      <c r="Q73" s="937"/>
      <c r="R73" s="937"/>
      <c r="S73" s="937"/>
      <c r="T73" s="937"/>
      <c r="U73" s="937"/>
      <c r="V73" s="937"/>
      <c r="W73" s="937"/>
      <c r="X73" s="937"/>
      <c r="Y73" s="937"/>
      <c r="Z73" s="937"/>
      <c r="AA73" s="937"/>
    </row>
    <row r="74" ht="18.0" customHeight="1">
      <c r="A74" s="937"/>
      <c r="B74" s="938"/>
      <c r="C74" s="937"/>
      <c r="D74" s="937"/>
      <c r="E74" s="937"/>
      <c r="F74" s="939"/>
      <c r="G74" s="939"/>
      <c r="H74" s="939"/>
      <c r="I74" s="939"/>
      <c r="J74" s="939"/>
      <c r="K74" s="939"/>
      <c r="L74" s="937"/>
      <c r="M74" s="937"/>
      <c r="N74" s="937"/>
      <c r="O74" s="937"/>
      <c r="P74" s="937"/>
      <c r="Q74" s="937"/>
      <c r="R74" s="937"/>
      <c r="S74" s="937"/>
      <c r="T74" s="937"/>
      <c r="U74" s="937"/>
      <c r="V74" s="937"/>
      <c r="W74" s="937"/>
      <c r="X74" s="937"/>
      <c r="Y74" s="937"/>
      <c r="Z74" s="937"/>
      <c r="AA74" s="937"/>
    </row>
    <row r="75" ht="18.0" customHeight="1">
      <c r="A75" s="937"/>
      <c r="B75" s="938"/>
      <c r="C75" s="937"/>
      <c r="D75" s="937"/>
      <c r="E75" s="937"/>
      <c r="F75" s="939"/>
      <c r="G75" s="939"/>
      <c r="H75" s="939"/>
      <c r="I75" s="939"/>
      <c r="J75" s="939"/>
      <c r="K75" s="939"/>
      <c r="L75" s="937"/>
      <c r="M75" s="937"/>
      <c r="N75" s="937"/>
      <c r="O75" s="937"/>
      <c r="P75" s="937"/>
      <c r="Q75" s="937"/>
      <c r="R75" s="937"/>
      <c r="S75" s="937"/>
      <c r="T75" s="937"/>
      <c r="U75" s="937"/>
      <c r="V75" s="937"/>
      <c r="W75" s="937"/>
      <c r="X75" s="937"/>
      <c r="Y75" s="937"/>
      <c r="Z75" s="937"/>
      <c r="AA75" s="937"/>
    </row>
    <row r="76" ht="18.0" customHeight="1">
      <c r="A76" s="937"/>
      <c r="B76" s="938"/>
      <c r="C76" s="937"/>
      <c r="D76" s="937"/>
      <c r="E76" s="937"/>
      <c r="F76" s="939"/>
      <c r="G76" s="939"/>
      <c r="H76" s="939"/>
      <c r="I76" s="939"/>
      <c r="J76" s="939"/>
      <c r="K76" s="939"/>
      <c r="L76" s="937"/>
      <c r="M76" s="937"/>
      <c r="N76" s="937"/>
      <c r="O76" s="937"/>
      <c r="P76" s="937"/>
      <c r="Q76" s="937"/>
      <c r="R76" s="937"/>
      <c r="S76" s="937"/>
      <c r="T76" s="937"/>
      <c r="U76" s="937"/>
      <c r="V76" s="937"/>
      <c r="W76" s="937"/>
      <c r="X76" s="937"/>
      <c r="Y76" s="937"/>
      <c r="Z76" s="937"/>
      <c r="AA76" s="937"/>
    </row>
    <row r="77" ht="18.0" customHeight="1">
      <c r="A77" s="937"/>
      <c r="B77" s="938"/>
      <c r="C77" s="937"/>
      <c r="D77" s="937"/>
      <c r="E77" s="937"/>
      <c r="F77" s="939"/>
      <c r="G77" s="939"/>
      <c r="H77" s="939"/>
      <c r="I77" s="939"/>
      <c r="J77" s="939"/>
      <c r="K77" s="939"/>
      <c r="L77" s="937"/>
      <c r="M77" s="937"/>
      <c r="N77" s="937"/>
      <c r="O77" s="937"/>
      <c r="P77" s="937"/>
      <c r="Q77" s="937"/>
      <c r="R77" s="937"/>
      <c r="S77" s="937"/>
      <c r="T77" s="937"/>
      <c r="U77" s="937"/>
      <c r="V77" s="937"/>
      <c r="W77" s="937"/>
      <c r="X77" s="937"/>
      <c r="Y77" s="937"/>
      <c r="Z77" s="937"/>
      <c r="AA77" s="937"/>
    </row>
    <row r="78" ht="18.0" customHeight="1">
      <c r="A78" s="937"/>
      <c r="B78" s="938"/>
      <c r="C78" s="937"/>
      <c r="D78" s="937"/>
      <c r="E78" s="937"/>
      <c r="F78" s="939"/>
      <c r="G78" s="939"/>
      <c r="H78" s="939"/>
      <c r="I78" s="939"/>
      <c r="J78" s="939"/>
      <c r="K78" s="939"/>
      <c r="L78" s="937"/>
      <c r="M78" s="937"/>
      <c r="N78" s="937"/>
      <c r="O78" s="937"/>
      <c r="P78" s="937"/>
      <c r="Q78" s="937"/>
      <c r="R78" s="937"/>
      <c r="S78" s="937"/>
      <c r="T78" s="937"/>
      <c r="U78" s="937"/>
      <c r="V78" s="937"/>
      <c r="W78" s="937"/>
      <c r="X78" s="937"/>
      <c r="Y78" s="937"/>
      <c r="Z78" s="937"/>
      <c r="AA78" s="937"/>
    </row>
    <row r="79" ht="18.0" customHeight="1">
      <c r="A79" s="937"/>
      <c r="B79" s="938"/>
      <c r="C79" s="937"/>
      <c r="D79" s="937"/>
      <c r="E79" s="937"/>
      <c r="F79" s="939"/>
      <c r="G79" s="939"/>
      <c r="H79" s="939"/>
      <c r="I79" s="939"/>
      <c r="J79" s="939"/>
      <c r="K79" s="939"/>
      <c r="L79" s="937"/>
      <c r="M79" s="937"/>
      <c r="N79" s="937"/>
      <c r="O79" s="937"/>
      <c r="P79" s="937"/>
      <c r="Q79" s="937"/>
      <c r="R79" s="937"/>
      <c r="S79" s="937"/>
      <c r="T79" s="937"/>
      <c r="U79" s="937"/>
      <c r="V79" s="937"/>
      <c r="W79" s="937"/>
      <c r="X79" s="937"/>
      <c r="Y79" s="937"/>
      <c r="Z79" s="937"/>
      <c r="AA79" s="937"/>
    </row>
    <row r="80" ht="18.0" customHeight="1">
      <c r="A80" s="937"/>
      <c r="B80" s="938"/>
      <c r="C80" s="937"/>
      <c r="D80" s="937"/>
      <c r="E80" s="937"/>
      <c r="F80" s="939"/>
      <c r="G80" s="939"/>
      <c r="H80" s="939"/>
      <c r="I80" s="939"/>
      <c r="J80" s="939"/>
      <c r="K80" s="939"/>
      <c r="L80" s="937"/>
      <c r="M80" s="937"/>
      <c r="N80" s="937"/>
      <c r="O80" s="937"/>
      <c r="P80" s="937"/>
      <c r="Q80" s="937"/>
      <c r="R80" s="937"/>
      <c r="S80" s="937"/>
      <c r="T80" s="937"/>
      <c r="U80" s="937"/>
      <c r="V80" s="937"/>
      <c r="W80" s="937"/>
      <c r="X80" s="937"/>
      <c r="Y80" s="937"/>
      <c r="Z80" s="937"/>
      <c r="AA80" s="937"/>
    </row>
    <row r="81" ht="18.0" customHeight="1">
      <c r="A81" s="937"/>
      <c r="B81" s="938"/>
      <c r="C81" s="937"/>
      <c r="D81" s="937"/>
      <c r="E81" s="937"/>
      <c r="F81" s="939"/>
      <c r="G81" s="939"/>
      <c r="H81" s="939"/>
      <c r="I81" s="939"/>
      <c r="J81" s="939"/>
      <c r="K81" s="939"/>
      <c r="L81" s="937"/>
      <c r="M81" s="937"/>
      <c r="N81" s="937"/>
      <c r="O81" s="937"/>
      <c r="P81" s="937"/>
      <c r="Q81" s="937"/>
      <c r="R81" s="937"/>
      <c r="S81" s="937"/>
      <c r="T81" s="937"/>
      <c r="U81" s="937"/>
      <c r="V81" s="937"/>
      <c r="W81" s="937"/>
      <c r="X81" s="937"/>
      <c r="Y81" s="937"/>
      <c r="Z81" s="937"/>
      <c r="AA81" s="937"/>
    </row>
    <row r="82" ht="18.0" customHeight="1">
      <c r="A82" s="937"/>
      <c r="B82" s="938"/>
      <c r="C82" s="937"/>
      <c r="D82" s="937"/>
      <c r="E82" s="937"/>
      <c r="F82" s="939"/>
      <c r="G82" s="939"/>
      <c r="H82" s="939"/>
      <c r="I82" s="939"/>
      <c r="J82" s="939"/>
      <c r="K82" s="939"/>
      <c r="L82" s="937"/>
      <c r="M82" s="937"/>
      <c r="N82" s="937"/>
      <c r="O82" s="937"/>
      <c r="P82" s="937"/>
      <c r="Q82" s="937"/>
      <c r="R82" s="937"/>
      <c r="S82" s="937"/>
      <c r="T82" s="937"/>
      <c r="U82" s="937"/>
      <c r="V82" s="937"/>
      <c r="W82" s="937"/>
      <c r="X82" s="937"/>
      <c r="Y82" s="937"/>
      <c r="Z82" s="937"/>
      <c r="AA82" s="937"/>
    </row>
    <row r="83" ht="18.0" customHeight="1">
      <c r="A83" s="937"/>
      <c r="B83" s="938"/>
      <c r="C83" s="937"/>
      <c r="D83" s="937"/>
      <c r="E83" s="937"/>
      <c r="F83" s="939"/>
      <c r="G83" s="939"/>
      <c r="H83" s="939"/>
      <c r="I83" s="939"/>
      <c r="J83" s="939"/>
      <c r="K83" s="939"/>
      <c r="L83" s="937"/>
      <c r="M83" s="937"/>
      <c r="N83" s="937"/>
      <c r="O83" s="937"/>
      <c r="P83" s="937"/>
      <c r="Q83" s="937"/>
      <c r="R83" s="937"/>
      <c r="S83" s="937"/>
      <c r="T83" s="937"/>
      <c r="U83" s="937"/>
      <c r="V83" s="937"/>
      <c r="W83" s="937"/>
      <c r="X83" s="937"/>
      <c r="Y83" s="937"/>
      <c r="Z83" s="937"/>
      <c r="AA83" s="937"/>
    </row>
    <row r="84" ht="18.0" customHeight="1">
      <c r="A84" s="937"/>
      <c r="B84" s="938"/>
      <c r="C84" s="937"/>
      <c r="D84" s="937"/>
      <c r="E84" s="937"/>
      <c r="F84" s="939"/>
      <c r="G84" s="939"/>
      <c r="H84" s="939"/>
      <c r="I84" s="939"/>
      <c r="J84" s="939"/>
      <c r="K84" s="939"/>
      <c r="L84" s="937"/>
      <c r="M84" s="937"/>
      <c r="N84" s="937"/>
      <c r="O84" s="937"/>
      <c r="P84" s="937"/>
      <c r="Q84" s="937"/>
      <c r="R84" s="937"/>
      <c r="S84" s="937"/>
      <c r="T84" s="937"/>
      <c r="U84" s="937"/>
      <c r="V84" s="937"/>
      <c r="W84" s="937"/>
      <c r="X84" s="937"/>
      <c r="Y84" s="937"/>
      <c r="Z84" s="937"/>
      <c r="AA84" s="937"/>
    </row>
    <row r="85" ht="18.0" customHeight="1">
      <c r="A85" s="937"/>
      <c r="B85" s="938"/>
      <c r="C85" s="937"/>
      <c r="D85" s="937"/>
      <c r="E85" s="937"/>
      <c r="F85" s="939"/>
      <c r="G85" s="939"/>
      <c r="H85" s="939"/>
      <c r="I85" s="939"/>
      <c r="J85" s="939"/>
      <c r="K85" s="939"/>
      <c r="L85" s="937"/>
      <c r="M85" s="937"/>
      <c r="N85" s="937"/>
      <c r="O85" s="937"/>
      <c r="P85" s="937"/>
      <c r="Q85" s="937"/>
      <c r="R85" s="937"/>
      <c r="S85" s="937"/>
      <c r="T85" s="937"/>
      <c r="U85" s="937"/>
      <c r="V85" s="937"/>
      <c r="W85" s="937"/>
      <c r="X85" s="937"/>
      <c r="Y85" s="937"/>
      <c r="Z85" s="937"/>
      <c r="AA85" s="937"/>
    </row>
    <row r="86" ht="18.0" customHeight="1">
      <c r="A86" s="937"/>
      <c r="B86" s="938"/>
      <c r="C86" s="937"/>
      <c r="D86" s="937"/>
      <c r="E86" s="937"/>
      <c r="F86" s="939"/>
      <c r="G86" s="939"/>
      <c r="H86" s="939"/>
      <c r="I86" s="939"/>
      <c r="J86" s="939"/>
      <c r="K86" s="939"/>
      <c r="L86" s="937"/>
      <c r="M86" s="937"/>
      <c r="N86" s="937"/>
      <c r="O86" s="937"/>
      <c r="P86" s="937"/>
      <c r="Q86" s="937"/>
      <c r="R86" s="937"/>
      <c r="S86" s="937"/>
      <c r="T86" s="937"/>
      <c r="U86" s="937"/>
      <c r="V86" s="937"/>
      <c r="W86" s="937"/>
      <c r="X86" s="937"/>
      <c r="Y86" s="937"/>
      <c r="Z86" s="937"/>
      <c r="AA86" s="937"/>
    </row>
    <row r="87" ht="18.0" customHeight="1">
      <c r="A87" s="937"/>
      <c r="B87" s="938"/>
      <c r="C87" s="937"/>
      <c r="D87" s="937"/>
      <c r="E87" s="937"/>
      <c r="F87" s="939"/>
      <c r="G87" s="939"/>
      <c r="H87" s="939"/>
      <c r="I87" s="939"/>
      <c r="J87" s="939"/>
      <c r="K87" s="939"/>
      <c r="L87" s="937"/>
      <c r="M87" s="937"/>
      <c r="N87" s="937"/>
      <c r="O87" s="937"/>
      <c r="P87" s="937"/>
      <c r="Q87" s="937"/>
      <c r="R87" s="937"/>
      <c r="S87" s="937"/>
      <c r="T87" s="937"/>
      <c r="U87" s="937"/>
      <c r="V87" s="937"/>
      <c r="W87" s="937"/>
      <c r="X87" s="937"/>
      <c r="Y87" s="937"/>
      <c r="Z87" s="937"/>
      <c r="AA87" s="937"/>
    </row>
    <row r="88" ht="18.0" customHeight="1">
      <c r="A88" s="937"/>
      <c r="B88" s="938"/>
      <c r="C88" s="937"/>
      <c r="D88" s="937"/>
      <c r="E88" s="937"/>
      <c r="F88" s="939"/>
      <c r="G88" s="939"/>
      <c r="H88" s="939"/>
      <c r="I88" s="939"/>
      <c r="J88" s="939"/>
      <c r="K88" s="939"/>
      <c r="L88" s="937"/>
      <c r="M88" s="937"/>
      <c r="N88" s="937"/>
      <c r="O88" s="937"/>
      <c r="P88" s="937"/>
      <c r="Q88" s="937"/>
      <c r="R88" s="937"/>
      <c r="S88" s="937"/>
      <c r="T88" s="937"/>
      <c r="U88" s="937"/>
      <c r="V88" s="937"/>
      <c r="W88" s="937"/>
      <c r="X88" s="937"/>
      <c r="Y88" s="937"/>
      <c r="Z88" s="937"/>
      <c r="AA88" s="937"/>
    </row>
    <row r="89" ht="18.0" customHeight="1">
      <c r="A89" s="937"/>
      <c r="B89" s="938"/>
      <c r="C89" s="937"/>
      <c r="D89" s="937"/>
      <c r="E89" s="937"/>
      <c r="F89" s="939"/>
      <c r="G89" s="939"/>
      <c r="H89" s="939"/>
      <c r="I89" s="939"/>
      <c r="J89" s="939"/>
      <c r="K89" s="939"/>
      <c r="L89" s="937"/>
      <c r="M89" s="937"/>
      <c r="N89" s="937"/>
      <c r="O89" s="937"/>
      <c r="P89" s="937"/>
      <c r="Q89" s="937"/>
      <c r="R89" s="937"/>
      <c r="S89" s="937"/>
      <c r="T89" s="937"/>
      <c r="U89" s="937"/>
      <c r="V89" s="937"/>
      <c r="W89" s="937"/>
      <c r="X89" s="937"/>
      <c r="Y89" s="937"/>
      <c r="Z89" s="937"/>
      <c r="AA89" s="937"/>
    </row>
    <row r="90" ht="18.0" customHeight="1">
      <c r="A90" s="937"/>
      <c r="B90" s="938"/>
      <c r="C90" s="937"/>
      <c r="D90" s="937"/>
      <c r="E90" s="937"/>
      <c r="F90" s="939"/>
      <c r="G90" s="939"/>
      <c r="H90" s="939"/>
      <c r="I90" s="939"/>
      <c r="J90" s="939"/>
      <c r="K90" s="939"/>
      <c r="L90" s="937"/>
      <c r="M90" s="937"/>
      <c r="N90" s="937"/>
      <c r="O90" s="937"/>
      <c r="P90" s="937"/>
      <c r="Q90" s="937"/>
      <c r="R90" s="937"/>
      <c r="S90" s="937"/>
      <c r="T90" s="937"/>
      <c r="U90" s="937"/>
      <c r="V90" s="937"/>
      <c r="W90" s="937"/>
      <c r="X90" s="937"/>
      <c r="Y90" s="937"/>
      <c r="Z90" s="937"/>
      <c r="AA90" s="937"/>
    </row>
    <row r="91" ht="18.0" customHeight="1">
      <c r="A91" s="937"/>
      <c r="B91" s="938"/>
      <c r="C91" s="937"/>
      <c r="D91" s="937"/>
      <c r="E91" s="937"/>
      <c r="F91" s="939"/>
      <c r="G91" s="939"/>
      <c r="H91" s="939"/>
      <c r="I91" s="939"/>
      <c r="J91" s="939"/>
      <c r="K91" s="939"/>
      <c r="L91" s="937"/>
      <c r="M91" s="937"/>
      <c r="N91" s="937"/>
      <c r="O91" s="937"/>
      <c r="P91" s="937"/>
      <c r="Q91" s="937"/>
      <c r="R91" s="937"/>
      <c r="S91" s="937"/>
      <c r="T91" s="937"/>
      <c r="U91" s="937"/>
      <c r="V91" s="937"/>
      <c r="W91" s="937"/>
      <c r="X91" s="937"/>
      <c r="Y91" s="937"/>
      <c r="Z91" s="937"/>
      <c r="AA91" s="937"/>
    </row>
    <row r="92" ht="18.0" customHeight="1">
      <c r="A92" s="937"/>
      <c r="B92" s="938"/>
      <c r="C92" s="937"/>
      <c r="D92" s="937"/>
      <c r="E92" s="937"/>
      <c r="F92" s="939"/>
      <c r="G92" s="939"/>
      <c r="H92" s="939"/>
      <c r="I92" s="939"/>
      <c r="J92" s="939"/>
      <c r="K92" s="939"/>
      <c r="L92" s="937"/>
      <c r="M92" s="937"/>
      <c r="N92" s="937"/>
      <c r="O92" s="937"/>
      <c r="P92" s="937"/>
      <c r="Q92" s="937"/>
      <c r="R92" s="937"/>
      <c r="S92" s="937"/>
      <c r="T92" s="937"/>
      <c r="U92" s="937"/>
      <c r="V92" s="937"/>
      <c r="W92" s="937"/>
      <c r="X92" s="937"/>
      <c r="Y92" s="937"/>
      <c r="Z92" s="937"/>
      <c r="AA92" s="937"/>
    </row>
    <row r="93" ht="18.0" customHeight="1">
      <c r="A93" s="937"/>
      <c r="B93" s="938"/>
      <c r="C93" s="937"/>
      <c r="D93" s="937"/>
      <c r="E93" s="937"/>
      <c r="F93" s="939"/>
      <c r="G93" s="939"/>
      <c r="H93" s="939"/>
      <c r="I93" s="939"/>
      <c r="J93" s="939"/>
      <c r="K93" s="939"/>
      <c r="L93" s="937"/>
      <c r="M93" s="937"/>
      <c r="N93" s="937"/>
      <c r="O93" s="937"/>
      <c r="P93" s="937"/>
      <c r="Q93" s="937"/>
      <c r="R93" s="937"/>
      <c r="S93" s="937"/>
      <c r="T93" s="937"/>
      <c r="U93" s="937"/>
      <c r="V93" s="937"/>
      <c r="W93" s="937"/>
      <c r="X93" s="937"/>
      <c r="Y93" s="937"/>
      <c r="Z93" s="937"/>
      <c r="AA93" s="937"/>
    </row>
    <row r="94" ht="18.0" customHeight="1">
      <c r="A94" s="937"/>
      <c r="B94" s="938"/>
      <c r="C94" s="937"/>
      <c r="D94" s="937"/>
      <c r="E94" s="937"/>
      <c r="F94" s="939"/>
      <c r="G94" s="939"/>
      <c r="H94" s="939"/>
      <c r="I94" s="939"/>
      <c r="J94" s="939"/>
      <c r="K94" s="939"/>
      <c r="L94" s="937"/>
      <c r="M94" s="937"/>
      <c r="N94" s="937"/>
      <c r="O94" s="937"/>
      <c r="P94" s="937"/>
      <c r="Q94" s="937"/>
      <c r="R94" s="937"/>
      <c r="S94" s="937"/>
      <c r="T94" s="937"/>
      <c r="U94" s="937"/>
      <c r="V94" s="937"/>
      <c r="W94" s="937"/>
      <c r="X94" s="937"/>
      <c r="Y94" s="937"/>
      <c r="Z94" s="937"/>
      <c r="AA94" s="937"/>
    </row>
    <row r="95" ht="18.0" customHeight="1">
      <c r="A95" s="937"/>
      <c r="B95" s="938"/>
      <c r="C95" s="937"/>
      <c r="D95" s="937"/>
      <c r="E95" s="937"/>
      <c r="F95" s="939"/>
      <c r="G95" s="939"/>
      <c r="H95" s="939"/>
      <c r="I95" s="939"/>
      <c r="J95" s="939"/>
      <c r="K95" s="939"/>
      <c r="L95" s="937"/>
      <c r="M95" s="937"/>
      <c r="N95" s="937"/>
      <c r="O95" s="937"/>
      <c r="P95" s="937"/>
      <c r="Q95" s="937"/>
      <c r="R95" s="937"/>
      <c r="S95" s="937"/>
      <c r="T95" s="937"/>
      <c r="U95" s="937"/>
      <c r="V95" s="937"/>
      <c r="W95" s="937"/>
      <c r="X95" s="937"/>
      <c r="Y95" s="937"/>
      <c r="Z95" s="937"/>
      <c r="AA95" s="937"/>
    </row>
    <row r="96" ht="18.0" customHeight="1">
      <c r="A96" s="937"/>
      <c r="B96" s="938"/>
      <c r="C96" s="937"/>
      <c r="D96" s="937"/>
      <c r="E96" s="937"/>
      <c r="F96" s="939"/>
      <c r="G96" s="939"/>
      <c r="H96" s="939"/>
      <c r="I96" s="939"/>
      <c r="J96" s="939"/>
      <c r="K96" s="939"/>
      <c r="L96" s="937"/>
      <c r="M96" s="937"/>
      <c r="N96" s="937"/>
      <c r="O96" s="937"/>
      <c r="P96" s="937"/>
      <c r="Q96" s="937"/>
      <c r="R96" s="937"/>
      <c r="S96" s="937"/>
      <c r="T96" s="937"/>
      <c r="U96" s="937"/>
      <c r="V96" s="937"/>
      <c r="W96" s="937"/>
      <c r="X96" s="937"/>
      <c r="Y96" s="937"/>
      <c r="Z96" s="937"/>
      <c r="AA96" s="937"/>
    </row>
    <row r="97" ht="18.0" customHeight="1">
      <c r="A97" s="937"/>
      <c r="B97" s="938"/>
      <c r="C97" s="937"/>
      <c r="D97" s="937"/>
      <c r="E97" s="937"/>
      <c r="F97" s="939"/>
      <c r="G97" s="939"/>
      <c r="H97" s="939"/>
      <c r="I97" s="939"/>
      <c r="J97" s="939"/>
      <c r="K97" s="939"/>
      <c r="L97" s="937"/>
      <c r="M97" s="937"/>
      <c r="N97" s="937"/>
      <c r="O97" s="937"/>
      <c r="P97" s="937"/>
      <c r="Q97" s="937"/>
      <c r="R97" s="937"/>
      <c r="S97" s="937"/>
      <c r="T97" s="937"/>
      <c r="U97" s="937"/>
      <c r="V97" s="937"/>
      <c r="W97" s="937"/>
      <c r="X97" s="937"/>
      <c r="Y97" s="937"/>
      <c r="Z97" s="937"/>
      <c r="AA97" s="937"/>
    </row>
    <row r="98" ht="18.0" customHeight="1">
      <c r="A98" s="937"/>
      <c r="B98" s="938"/>
      <c r="C98" s="937"/>
      <c r="D98" s="937"/>
      <c r="E98" s="937"/>
      <c r="F98" s="939"/>
      <c r="G98" s="939"/>
      <c r="H98" s="939"/>
      <c r="I98" s="939"/>
      <c r="J98" s="939"/>
      <c r="K98" s="939"/>
      <c r="L98" s="937"/>
      <c r="M98" s="937"/>
      <c r="N98" s="937"/>
      <c r="O98" s="937"/>
      <c r="P98" s="937"/>
      <c r="Q98" s="937"/>
      <c r="R98" s="937"/>
      <c r="S98" s="937"/>
      <c r="T98" s="937"/>
      <c r="U98" s="937"/>
      <c r="V98" s="937"/>
      <c r="W98" s="937"/>
      <c r="X98" s="937"/>
      <c r="Y98" s="937"/>
      <c r="Z98" s="937"/>
      <c r="AA98" s="937"/>
    </row>
    <row r="99" ht="18.0" customHeight="1">
      <c r="A99" s="937"/>
      <c r="B99" s="938"/>
      <c r="C99" s="937"/>
      <c r="D99" s="937"/>
      <c r="E99" s="937"/>
      <c r="F99" s="939"/>
      <c r="G99" s="939"/>
      <c r="H99" s="939"/>
      <c r="I99" s="939"/>
      <c r="J99" s="939"/>
      <c r="K99" s="939"/>
      <c r="L99" s="937"/>
      <c r="M99" s="937"/>
      <c r="N99" s="937"/>
      <c r="O99" s="937"/>
      <c r="P99" s="937"/>
      <c r="Q99" s="937"/>
      <c r="R99" s="937"/>
      <c r="S99" s="937"/>
      <c r="T99" s="937"/>
      <c r="U99" s="937"/>
      <c r="V99" s="937"/>
      <c r="W99" s="937"/>
      <c r="X99" s="937"/>
      <c r="Y99" s="937"/>
      <c r="Z99" s="937"/>
      <c r="AA99" s="937"/>
    </row>
    <row r="100" ht="18.0" customHeight="1">
      <c r="A100" s="937"/>
      <c r="B100" s="938"/>
      <c r="C100" s="937"/>
      <c r="D100" s="937"/>
      <c r="E100" s="937"/>
      <c r="F100" s="939"/>
      <c r="G100" s="939"/>
      <c r="H100" s="939"/>
      <c r="I100" s="939"/>
      <c r="J100" s="939"/>
      <c r="K100" s="939"/>
      <c r="L100" s="937"/>
      <c r="M100" s="937"/>
      <c r="N100" s="937"/>
      <c r="O100" s="937"/>
      <c r="P100" s="937"/>
      <c r="Q100" s="937"/>
      <c r="R100" s="937"/>
      <c r="S100" s="937"/>
      <c r="T100" s="937"/>
      <c r="U100" s="937"/>
      <c r="V100" s="937"/>
      <c r="W100" s="937"/>
      <c r="X100" s="937"/>
      <c r="Y100" s="937"/>
      <c r="Z100" s="937"/>
      <c r="AA100" s="937"/>
    </row>
    <row r="101" ht="18.0" customHeight="1">
      <c r="A101" s="937"/>
      <c r="B101" s="938"/>
      <c r="C101" s="937"/>
      <c r="D101" s="937"/>
      <c r="E101" s="937"/>
      <c r="F101" s="939"/>
      <c r="G101" s="939"/>
      <c r="H101" s="939"/>
      <c r="I101" s="939"/>
      <c r="J101" s="939"/>
      <c r="K101" s="939"/>
      <c r="L101" s="937"/>
      <c r="M101" s="937"/>
      <c r="N101" s="937"/>
      <c r="O101" s="937"/>
      <c r="P101" s="937"/>
      <c r="Q101" s="937"/>
      <c r="R101" s="937"/>
      <c r="S101" s="937"/>
      <c r="T101" s="937"/>
      <c r="U101" s="937"/>
      <c r="V101" s="937"/>
      <c r="W101" s="937"/>
      <c r="X101" s="937"/>
      <c r="Y101" s="937"/>
      <c r="Z101" s="937"/>
      <c r="AA101" s="937"/>
    </row>
    <row r="102" ht="18.0" customHeight="1">
      <c r="A102" s="937"/>
      <c r="B102" s="938"/>
      <c r="C102" s="937"/>
      <c r="D102" s="937"/>
      <c r="E102" s="937"/>
      <c r="F102" s="939"/>
      <c r="G102" s="939"/>
      <c r="H102" s="939"/>
      <c r="I102" s="939"/>
      <c r="J102" s="939"/>
      <c r="K102" s="939"/>
      <c r="L102" s="937"/>
      <c r="M102" s="937"/>
      <c r="N102" s="937"/>
      <c r="O102" s="937"/>
      <c r="P102" s="937"/>
      <c r="Q102" s="937"/>
      <c r="R102" s="937"/>
      <c r="S102" s="937"/>
      <c r="T102" s="937"/>
      <c r="U102" s="937"/>
      <c r="V102" s="937"/>
      <c r="W102" s="937"/>
      <c r="X102" s="937"/>
      <c r="Y102" s="937"/>
      <c r="Z102" s="937"/>
      <c r="AA102" s="937"/>
    </row>
    <row r="103" ht="18.0" customHeight="1">
      <c r="A103" s="937"/>
      <c r="B103" s="938"/>
      <c r="C103" s="937"/>
      <c r="D103" s="937"/>
      <c r="E103" s="937"/>
      <c r="F103" s="939"/>
      <c r="G103" s="939"/>
      <c r="H103" s="939"/>
      <c r="I103" s="939"/>
      <c r="J103" s="939"/>
      <c r="K103" s="939"/>
      <c r="L103" s="937"/>
      <c r="M103" s="937"/>
      <c r="N103" s="937"/>
      <c r="O103" s="937"/>
      <c r="P103" s="937"/>
      <c r="Q103" s="937"/>
      <c r="R103" s="937"/>
      <c r="S103" s="937"/>
      <c r="T103" s="937"/>
      <c r="U103" s="937"/>
      <c r="V103" s="937"/>
      <c r="W103" s="937"/>
      <c r="X103" s="937"/>
      <c r="Y103" s="937"/>
      <c r="Z103" s="937"/>
      <c r="AA103" s="937"/>
    </row>
    <row r="104" ht="18.0" customHeight="1">
      <c r="A104" s="937"/>
      <c r="B104" s="938"/>
      <c r="C104" s="937"/>
      <c r="D104" s="937"/>
      <c r="E104" s="937"/>
      <c r="F104" s="939"/>
      <c r="G104" s="939"/>
      <c r="H104" s="939"/>
      <c r="I104" s="939"/>
      <c r="J104" s="939"/>
      <c r="K104" s="939"/>
      <c r="L104" s="937"/>
      <c r="M104" s="937"/>
      <c r="N104" s="937"/>
      <c r="O104" s="937"/>
      <c r="P104" s="937"/>
      <c r="Q104" s="937"/>
      <c r="R104" s="937"/>
      <c r="S104" s="937"/>
      <c r="T104" s="937"/>
      <c r="U104" s="937"/>
      <c r="V104" s="937"/>
      <c r="W104" s="937"/>
      <c r="X104" s="937"/>
      <c r="Y104" s="937"/>
      <c r="Z104" s="937"/>
      <c r="AA104" s="937"/>
    </row>
    <row r="105" ht="18.0" customHeight="1">
      <c r="A105" s="937"/>
      <c r="B105" s="938"/>
      <c r="C105" s="937"/>
      <c r="D105" s="937"/>
      <c r="E105" s="937"/>
      <c r="F105" s="939"/>
      <c r="G105" s="939"/>
      <c r="H105" s="939"/>
      <c r="I105" s="939"/>
      <c r="J105" s="939"/>
      <c r="K105" s="939"/>
      <c r="L105" s="937"/>
      <c r="M105" s="937"/>
      <c r="N105" s="937"/>
      <c r="O105" s="937"/>
      <c r="P105" s="937"/>
      <c r="Q105" s="937"/>
      <c r="R105" s="937"/>
      <c r="S105" s="937"/>
      <c r="T105" s="937"/>
      <c r="U105" s="937"/>
      <c r="V105" s="937"/>
      <c r="W105" s="937"/>
      <c r="X105" s="937"/>
      <c r="Y105" s="937"/>
      <c r="Z105" s="937"/>
      <c r="AA105" s="937"/>
    </row>
    <row r="106" ht="18.0" customHeight="1">
      <c r="A106" s="937"/>
      <c r="B106" s="938"/>
      <c r="C106" s="937"/>
      <c r="D106" s="937"/>
      <c r="E106" s="937"/>
      <c r="F106" s="939"/>
      <c r="G106" s="939"/>
      <c r="H106" s="939"/>
      <c r="I106" s="939"/>
      <c r="J106" s="939"/>
      <c r="K106" s="939"/>
      <c r="L106" s="937"/>
      <c r="M106" s="937"/>
      <c r="N106" s="937"/>
      <c r="O106" s="937"/>
      <c r="P106" s="937"/>
      <c r="Q106" s="937"/>
      <c r="R106" s="937"/>
      <c r="S106" s="937"/>
      <c r="T106" s="937"/>
      <c r="U106" s="937"/>
      <c r="V106" s="937"/>
      <c r="W106" s="937"/>
      <c r="X106" s="937"/>
      <c r="Y106" s="937"/>
      <c r="Z106" s="937"/>
      <c r="AA106" s="937"/>
    </row>
    <row r="107" ht="18.0" customHeight="1">
      <c r="A107" s="937"/>
      <c r="B107" s="938"/>
      <c r="C107" s="937"/>
      <c r="D107" s="937"/>
      <c r="E107" s="937"/>
      <c r="F107" s="939"/>
      <c r="G107" s="939"/>
      <c r="H107" s="939"/>
      <c r="I107" s="939"/>
      <c r="J107" s="939"/>
      <c r="K107" s="939"/>
      <c r="L107" s="937"/>
      <c r="M107" s="937"/>
      <c r="N107" s="937"/>
      <c r="O107" s="937"/>
      <c r="P107" s="937"/>
      <c r="Q107" s="937"/>
      <c r="R107" s="937"/>
      <c r="S107" s="937"/>
      <c r="T107" s="937"/>
      <c r="U107" s="937"/>
      <c r="V107" s="937"/>
      <c r="W107" s="937"/>
      <c r="X107" s="937"/>
      <c r="Y107" s="937"/>
      <c r="Z107" s="937"/>
      <c r="AA107" s="937"/>
    </row>
    <row r="108" ht="18.0" customHeight="1">
      <c r="A108" s="937"/>
      <c r="B108" s="938"/>
      <c r="C108" s="937"/>
      <c r="D108" s="937"/>
      <c r="E108" s="937"/>
      <c r="F108" s="939"/>
      <c r="G108" s="939"/>
      <c r="H108" s="939"/>
      <c r="I108" s="939"/>
      <c r="J108" s="939"/>
      <c r="K108" s="939"/>
      <c r="L108" s="937"/>
      <c r="M108" s="937"/>
      <c r="N108" s="937"/>
      <c r="O108" s="937"/>
      <c r="P108" s="937"/>
      <c r="Q108" s="937"/>
      <c r="R108" s="937"/>
      <c r="S108" s="937"/>
      <c r="T108" s="937"/>
      <c r="U108" s="937"/>
      <c r="V108" s="937"/>
      <c r="W108" s="937"/>
      <c r="X108" s="937"/>
      <c r="Y108" s="937"/>
      <c r="Z108" s="937"/>
      <c r="AA108" s="937"/>
    </row>
    <row r="109" ht="18.0" customHeight="1">
      <c r="A109" s="937"/>
      <c r="B109" s="938"/>
      <c r="C109" s="937"/>
      <c r="D109" s="937"/>
      <c r="E109" s="937"/>
      <c r="F109" s="939"/>
      <c r="G109" s="939"/>
      <c r="H109" s="939"/>
      <c r="I109" s="939"/>
      <c r="J109" s="939"/>
      <c r="K109" s="939"/>
      <c r="L109" s="937"/>
      <c r="M109" s="937"/>
      <c r="N109" s="937"/>
      <c r="O109" s="937"/>
      <c r="P109" s="937"/>
      <c r="Q109" s="937"/>
      <c r="R109" s="937"/>
      <c r="S109" s="937"/>
      <c r="T109" s="937"/>
      <c r="U109" s="937"/>
      <c r="V109" s="937"/>
      <c r="W109" s="937"/>
      <c r="X109" s="937"/>
      <c r="Y109" s="937"/>
      <c r="Z109" s="937"/>
      <c r="AA109" s="937"/>
    </row>
    <row r="110" ht="18.0" customHeight="1">
      <c r="A110" s="937"/>
      <c r="B110" s="938"/>
      <c r="C110" s="937"/>
      <c r="D110" s="937"/>
      <c r="E110" s="937"/>
      <c r="F110" s="939"/>
      <c r="G110" s="939"/>
      <c r="H110" s="939"/>
      <c r="I110" s="939"/>
      <c r="J110" s="939"/>
      <c r="K110" s="939"/>
      <c r="L110" s="937"/>
      <c r="M110" s="937"/>
      <c r="N110" s="937"/>
      <c r="O110" s="937"/>
      <c r="P110" s="937"/>
      <c r="Q110" s="937"/>
      <c r="R110" s="937"/>
      <c r="S110" s="937"/>
      <c r="T110" s="937"/>
      <c r="U110" s="937"/>
      <c r="V110" s="937"/>
      <c r="W110" s="937"/>
      <c r="X110" s="937"/>
      <c r="Y110" s="937"/>
      <c r="Z110" s="937"/>
      <c r="AA110" s="937"/>
    </row>
    <row r="111" ht="18.0" customHeight="1">
      <c r="A111" s="937"/>
      <c r="B111" s="938"/>
      <c r="C111" s="937"/>
      <c r="D111" s="937"/>
      <c r="E111" s="937"/>
      <c r="F111" s="939"/>
      <c r="G111" s="939"/>
      <c r="H111" s="939"/>
      <c r="I111" s="939"/>
      <c r="J111" s="939"/>
      <c r="K111" s="939"/>
      <c r="L111" s="937"/>
      <c r="M111" s="937"/>
      <c r="N111" s="937"/>
      <c r="O111" s="937"/>
      <c r="P111" s="937"/>
      <c r="Q111" s="937"/>
      <c r="R111" s="937"/>
      <c r="S111" s="937"/>
      <c r="T111" s="937"/>
      <c r="U111" s="937"/>
      <c r="V111" s="937"/>
      <c r="W111" s="937"/>
      <c r="X111" s="937"/>
      <c r="Y111" s="937"/>
      <c r="Z111" s="937"/>
      <c r="AA111" s="937"/>
    </row>
    <row r="112" ht="18.0" customHeight="1">
      <c r="A112" s="937"/>
      <c r="B112" s="938"/>
      <c r="C112" s="937"/>
      <c r="D112" s="937"/>
      <c r="E112" s="937"/>
      <c r="F112" s="939"/>
      <c r="G112" s="939"/>
      <c r="H112" s="939"/>
      <c r="I112" s="939"/>
      <c r="J112" s="939"/>
      <c r="K112" s="939"/>
      <c r="L112" s="937"/>
      <c r="M112" s="937"/>
      <c r="N112" s="937"/>
      <c r="O112" s="937"/>
      <c r="P112" s="937"/>
      <c r="Q112" s="937"/>
      <c r="R112" s="937"/>
      <c r="S112" s="937"/>
      <c r="T112" s="937"/>
      <c r="U112" s="937"/>
      <c r="V112" s="937"/>
      <c r="W112" s="937"/>
      <c r="X112" s="937"/>
      <c r="Y112" s="937"/>
      <c r="Z112" s="937"/>
      <c r="AA112" s="937"/>
    </row>
    <row r="113" ht="18.0" customHeight="1">
      <c r="A113" s="937"/>
      <c r="B113" s="938"/>
      <c r="C113" s="937"/>
      <c r="D113" s="937"/>
      <c r="E113" s="937"/>
      <c r="F113" s="939"/>
      <c r="G113" s="939"/>
      <c r="H113" s="939"/>
      <c r="I113" s="939"/>
      <c r="J113" s="939"/>
      <c r="K113" s="939"/>
      <c r="L113" s="937"/>
      <c r="M113" s="937"/>
      <c r="N113" s="937"/>
      <c r="O113" s="937"/>
      <c r="P113" s="937"/>
      <c r="Q113" s="937"/>
      <c r="R113" s="937"/>
      <c r="S113" s="937"/>
      <c r="T113" s="937"/>
      <c r="U113" s="937"/>
      <c r="V113" s="937"/>
      <c r="W113" s="937"/>
      <c r="X113" s="937"/>
      <c r="Y113" s="937"/>
      <c r="Z113" s="937"/>
      <c r="AA113" s="937"/>
    </row>
    <row r="114" ht="18.0" customHeight="1">
      <c r="A114" s="937"/>
      <c r="B114" s="938"/>
      <c r="C114" s="937"/>
      <c r="D114" s="937"/>
      <c r="E114" s="937"/>
      <c r="F114" s="939"/>
      <c r="G114" s="939"/>
      <c r="H114" s="939"/>
      <c r="I114" s="939"/>
      <c r="J114" s="939"/>
      <c r="K114" s="939"/>
      <c r="L114" s="937"/>
      <c r="M114" s="937"/>
      <c r="N114" s="937"/>
      <c r="O114" s="937"/>
      <c r="P114" s="937"/>
      <c r="Q114" s="937"/>
      <c r="R114" s="937"/>
      <c r="S114" s="937"/>
      <c r="T114" s="937"/>
      <c r="U114" s="937"/>
      <c r="V114" s="937"/>
      <c r="W114" s="937"/>
      <c r="X114" s="937"/>
      <c r="Y114" s="937"/>
      <c r="Z114" s="937"/>
      <c r="AA114" s="937"/>
    </row>
    <row r="115" ht="18.0" customHeight="1">
      <c r="A115" s="937"/>
      <c r="B115" s="938"/>
      <c r="C115" s="937"/>
      <c r="D115" s="937"/>
      <c r="E115" s="937"/>
      <c r="F115" s="939"/>
      <c r="G115" s="939"/>
      <c r="H115" s="939"/>
      <c r="I115" s="939"/>
      <c r="J115" s="939"/>
      <c r="K115" s="939"/>
      <c r="L115" s="937"/>
      <c r="M115" s="937"/>
      <c r="N115" s="937"/>
      <c r="O115" s="937"/>
      <c r="P115" s="937"/>
      <c r="Q115" s="937"/>
      <c r="R115" s="937"/>
      <c r="S115" s="937"/>
      <c r="T115" s="937"/>
      <c r="U115" s="937"/>
      <c r="V115" s="937"/>
      <c r="W115" s="937"/>
      <c r="X115" s="937"/>
      <c r="Y115" s="937"/>
      <c r="Z115" s="937"/>
      <c r="AA115" s="937"/>
    </row>
    <row r="116" ht="18.0" customHeight="1">
      <c r="A116" s="937"/>
      <c r="B116" s="938"/>
      <c r="C116" s="937"/>
      <c r="D116" s="937"/>
      <c r="E116" s="937"/>
      <c r="F116" s="939"/>
      <c r="G116" s="939"/>
      <c r="H116" s="939"/>
      <c r="I116" s="939"/>
      <c r="J116" s="939"/>
      <c r="K116" s="939"/>
      <c r="L116" s="937"/>
      <c r="M116" s="937"/>
      <c r="N116" s="937"/>
      <c r="O116" s="937"/>
      <c r="P116" s="937"/>
      <c r="Q116" s="937"/>
      <c r="R116" s="937"/>
      <c r="S116" s="937"/>
      <c r="T116" s="937"/>
      <c r="U116" s="937"/>
      <c r="V116" s="937"/>
      <c r="W116" s="937"/>
      <c r="X116" s="937"/>
      <c r="Y116" s="937"/>
      <c r="Z116" s="937"/>
      <c r="AA116" s="937"/>
    </row>
    <row r="117" ht="18.0" customHeight="1">
      <c r="A117" s="937"/>
      <c r="B117" s="938"/>
      <c r="C117" s="937"/>
      <c r="D117" s="937"/>
      <c r="E117" s="937"/>
      <c r="F117" s="939"/>
      <c r="G117" s="939"/>
      <c r="H117" s="939"/>
      <c r="I117" s="939"/>
      <c r="J117" s="939"/>
      <c r="K117" s="939"/>
      <c r="L117" s="937"/>
      <c r="M117" s="937"/>
      <c r="N117" s="937"/>
      <c r="O117" s="937"/>
      <c r="P117" s="937"/>
      <c r="Q117" s="937"/>
      <c r="R117" s="937"/>
      <c r="S117" s="937"/>
      <c r="T117" s="937"/>
      <c r="U117" s="937"/>
      <c r="V117" s="937"/>
      <c r="W117" s="937"/>
      <c r="X117" s="937"/>
      <c r="Y117" s="937"/>
      <c r="Z117" s="937"/>
      <c r="AA117" s="937"/>
    </row>
    <row r="118" ht="18.0" customHeight="1">
      <c r="A118" s="937"/>
      <c r="B118" s="938"/>
      <c r="C118" s="937"/>
      <c r="D118" s="937"/>
      <c r="E118" s="937"/>
      <c r="F118" s="939"/>
      <c r="G118" s="939"/>
      <c r="H118" s="939"/>
      <c r="I118" s="939"/>
      <c r="J118" s="939"/>
      <c r="K118" s="939"/>
      <c r="L118" s="937"/>
      <c r="M118" s="937"/>
      <c r="N118" s="937"/>
      <c r="O118" s="937"/>
      <c r="P118" s="937"/>
      <c r="Q118" s="937"/>
      <c r="R118" s="937"/>
      <c r="S118" s="937"/>
      <c r="T118" s="937"/>
      <c r="U118" s="937"/>
      <c r="V118" s="937"/>
      <c r="W118" s="937"/>
      <c r="X118" s="937"/>
      <c r="Y118" s="937"/>
      <c r="Z118" s="937"/>
      <c r="AA118" s="937"/>
    </row>
    <row r="119" ht="18.0" customHeight="1">
      <c r="A119" s="937"/>
      <c r="B119" s="938"/>
      <c r="C119" s="937"/>
      <c r="D119" s="937"/>
      <c r="E119" s="937"/>
      <c r="F119" s="939"/>
      <c r="G119" s="939"/>
      <c r="H119" s="939"/>
      <c r="I119" s="939"/>
      <c r="J119" s="939"/>
      <c r="K119" s="939"/>
      <c r="L119" s="937"/>
      <c r="M119" s="937"/>
      <c r="N119" s="937"/>
      <c r="O119" s="937"/>
      <c r="P119" s="937"/>
      <c r="Q119" s="937"/>
      <c r="R119" s="937"/>
      <c r="S119" s="937"/>
      <c r="T119" s="937"/>
      <c r="U119" s="937"/>
      <c r="V119" s="937"/>
      <c r="W119" s="937"/>
      <c r="X119" s="937"/>
      <c r="Y119" s="937"/>
      <c r="Z119" s="937"/>
      <c r="AA119" s="937"/>
    </row>
    <row r="120" ht="18.0" customHeight="1">
      <c r="A120" s="937"/>
      <c r="B120" s="938"/>
      <c r="C120" s="937"/>
      <c r="D120" s="937"/>
      <c r="E120" s="937"/>
      <c r="F120" s="939"/>
      <c r="G120" s="939"/>
      <c r="H120" s="939"/>
      <c r="I120" s="939"/>
      <c r="J120" s="939"/>
      <c r="K120" s="939"/>
      <c r="L120" s="937"/>
      <c r="M120" s="937"/>
      <c r="N120" s="937"/>
      <c r="O120" s="937"/>
      <c r="P120" s="937"/>
      <c r="Q120" s="937"/>
      <c r="R120" s="937"/>
      <c r="S120" s="937"/>
      <c r="T120" s="937"/>
      <c r="U120" s="937"/>
      <c r="V120" s="937"/>
      <c r="W120" s="937"/>
      <c r="X120" s="937"/>
      <c r="Y120" s="937"/>
      <c r="Z120" s="937"/>
      <c r="AA120" s="937"/>
    </row>
    <row r="121" ht="18.0" customHeight="1">
      <c r="A121" s="937"/>
      <c r="B121" s="938"/>
      <c r="C121" s="937"/>
      <c r="D121" s="937"/>
      <c r="E121" s="937"/>
      <c r="F121" s="939"/>
      <c r="G121" s="939"/>
      <c r="H121" s="939"/>
      <c r="I121" s="939"/>
      <c r="J121" s="939"/>
      <c r="K121" s="939"/>
      <c r="L121" s="937"/>
      <c r="M121" s="937"/>
      <c r="N121" s="937"/>
      <c r="O121" s="937"/>
      <c r="P121" s="937"/>
      <c r="Q121" s="937"/>
      <c r="R121" s="937"/>
      <c r="S121" s="937"/>
      <c r="T121" s="937"/>
      <c r="U121" s="937"/>
      <c r="V121" s="937"/>
      <c r="W121" s="937"/>
      <c r="X121" s="937"/>
      <c r="Y121" s="937"/>
      <c r="Z121" s="937"/>
      <c r="AA121" s="937"/>
    </row>
    <row r="122" ht="18.0" customHeight="1">
      <c r="A122" s="937"/>
      <c r="B122" s="938"/>
      <c r="C122" s="937"/>
      <c r="D122" s="937"/>
      <c r="E122" s="937"/>
      <c r="F122" s="939"/>
      <c r="G122" s="939"/>
      <c r="H122" s="939"/>
      <c r="I122" s="939"/>
      <c r="J122" s="939"/>
      <c r="K122" s="939"/>
      <c r="L122" s="937"/>
      <c r="M122" s="937"/>
      <c r="N122" s="937"/>
      <c r="O122" s="937"/>
      <c r="P122" s="937"/>
      <c r="Q122" s="937"/>
      <c r="R122" s="937"/>
      <c r="S122" s="937"/>
      <c r="T122" s="937"/>
      <c r="U122" s="937"/>
      <c r="V122" s="937"/>
      <c r="W122" s="937"/>
      <c r="X122" s="937"/>
      <c r="Y122" s="937"/>
      <c r="Z122" s="937"/>
      <c r="AA122" s="937"/>
    </row>
    <row r="123" ht="18.0" customHeight="1">
      <c r="A123" s="937"/>
      <c r="B123" s="938"/>
      <c r="C123" s="937"/>
      <c r="D123" s="937"/>
      <c r="E123" s="937"/>
      <c r="F123" s="939"/>
      <c r="G123" s="939"/>
      <c r="H123" s="939"/>
      <c r="I123" s="939"/>
      <c r="J123" s="939"/>
      <c r="K123" s="939"/>
      <c r="L123" s="937"/>
      <c r="M123" s="937"/>
      <c r="N123" s="937"/>
      <c r="O123" s="937"/>
      <c r="P123" s="937"/>
      <c r="Q123" s="937"/>
      <c r="R123" s="937"/>
      <c r="S123" s="937"/>
      <c r="T123" s="937"/>
      <c r="U123" s="937"/>
      <c r="V123" s="937"/>
      <c r="W123" s="937"/>
      <c r="X123" s="937"/>
      <c r="Y123" s="937"/>
      <c r="Z123" s="937"/>
      <c r="AA123" s="937"/>
    </row>
    <row r="124" ht="18.0" customHeight="1">
      <c r="A124" s="937"/>
      <c r="B124" s="938"/>
      <c r="C124" s="937"/>
      <c r="D124" s="937"/>
      <c r="E124" s="937"/>
      <c r="F124" s="939"/>
      <c r="G124" s="939"/>
      <c r="H124" s="939"/>
      <c r="I124" s="939"/>
      <c r="J124" s="939"/>
      <c r="K124" s="939"/>
      <c r="L124" s="937"/>
      <c r="M124" s="937"/>
      <c r="N124" s="937"/>
      <c r="O124" s="937"/>
      <c r="P124" s="937"/>
      <c r="Q124" s="937"/>
      <c r="R124" s="937"/>
      <c r="S124" s="937"/>
      <c r="T124" s="937"/>
      <c r="U124" s="937"/>
      <c r="V124" s="937"/>
      <c r="W124" s="937"/>
      <c r="X124" s="937"/>
      <c r="Y124" s="937"/>
      <c r="Z124" s="937"/>
      <c r="AA124" s="937"/>
    </row>
    <row r="125" ht="18.0" customHeight="1">
      <c r="A125" s="937"/>
      <c r="B125" s="938"/>
      <c r="C125" s="937"/>
      <c r="D125" s="937"/>
      <c r="E125" s="937"/>
      <c r="F125" s="939"/>
      <c r="G125" s="939"/>
      <c r="H125" s="939"/>
      <c r="I125" s="939"/>
      <c r="J125" s="939"/>
      <c r="K125" s="939"/>
      <c r="L125" s="937"/>
      <c r="M125" s="937"/>
      <c r="N125" s="937"/>
      <c r="O125" s="937"/>
      <c r="P125" s="937"/>
      <c r="Q125" s="937"/>
      <c r="R125" s="937"/>
      <c r="S125" s="937"/>
      <c r="T125" s="937"/>
      <c r="U125" s="937"/>
      <c r="V125" s="937"/>
      <c r="W125" s="937"/>
      <c r="X125" s="937"/>
      <c r="Y125" s="937"/>
      <c r="Z125" s="937"/>
      <c r="AA125" s="937"/>
    </row>
    <row r="126" ht="18.0" customHeight="1">
      <c r="A126" s="937"/>
      <c r="B126" s="938"/>
      <c r="C126" s="937"/>
      <c r="D126" s="937"/>
      <c r="E126" s="937"/>
      <c r="F126" s="939"/>
      <c r="G126" s="939"/>
      <c r="H126" s="939"/>
      <c r="I126" s="939"/>
      <c r="J126" s="939"/>
      <c r="K126" s="939"/>
      <c r="L126" s="937"/>
      <c r="M126" s="937"/>
      <c r="N126" s="937"/>
      <c r="O126" s="937"/>
      <c r="P126" s="937"/>
      <c r="Q126" s="937"/>
      <c r="R126" s="937"/>
      <c r="S126" s="937"/>
      <c r="T126" s="937"/>
      <c r="U126" s="937"/>
      <c r="V126" s="937"/>
      <c r="W126" s="937"/>
      <c r="X126" s="937"/>
      <c r="Y126" s="937"/>
      <c r="Z126" s="937"/>
      <c r="AA126" s="937"/>
    </row>
    <row r="127" ht="18.0" customHeight="1">
      <c r="A127" s="937"/>
      <c r="B127" s="938"/>
      <c r="C127" s="937"/>
      <c r="D127" s="937"/>
      <c r="E127" s="937"/>
      <c r="F127" s="939"/>
      <c r="G127" s="939"/>
      <c r="H127" s="939"/>
      <c r="I127" s="939"/>
      <c r="J127" s="939"/>
      <c r="K127" s="939"/>
      <c r="L127" s="937"/>
      <c r="M127" s="937"/>
      <c r="N127" s="937"/>
      <c r="O127" s="937"/>
      <c r="P127" s="937"/>
      <c r="Q127" s="937"/>
      <c r="R127" s="937"/>
      <c r="S127" s="937"/>
      <c r="T127" s="937"/>
      <c r="U127" s="937"/>
      <c r="V127" s="937"/>
      <c r="W127" s="937"/>
      <c r="X127" s="937"/>
      <c r="Y127" s="937"/>
      <c r="Z127" s="937"/>
      <c r="AA127" s="937"/>
    </row>
    <row r="128" ht="18.0" customHeight="1">
      <c r="A128" s="937"/>
      <c r="B128" s="938"/>
      <c r="C128" s="937"/>
      <c r="D128" s="937"/>
      <c r="E128" s="937"/>
      <c r="F128" s="939"/>
      <c r="G128" s="939"/>
      <c r="H128" s="939"/>
      <c r="I128" s="939"/>
      <c r="J128" s="939"/>
      <c r="K128" s="939"/>
      <c r="L128" s="937"/>
      <c r="M128" s="937"/>
      <c r="N128" s="937"/>
      <c r="O128" s="937"/>
      <c r="P128" s="937"/>
      <c r="Q128" s="937"/>
      <c r="R128" s="937"/>
      <c r="S128" s="937"/>
      <c r="T128" s="937"/>
      <c r="U128" s="937"/>
      <c r="V128" s="937"/>
      <c r="W128" s="937"/>
      <c r="X128" s="937"/>
      <c r="Y128" s="937"/>
      <c r="Z128" s="937"/>
      <c r="AA128" s="937"/>
    </row>
    <row r="129" ht="18.0" customHeight="1">
      <c r="A129" s="937"/>
      <c r="B129" s="938"/>
      <c r="C129" s="937"/>
      <c r="D129" s="937"/>
      <c r="E129" s="937"/>
      <c r="F129" s="939"/>
      <c r="G129" s="939"/>
      <c r="H129" s="939"/>
      <c r="I129" s="939"/>
      <c r="J129" s="939"/>
      <c r="K129" s="939"/>
      <c r="L129" s="937"/>
      <c r="M129" s="937"/>
      <c r="N129" s="937"/>
      <c r="O129" s="937"/>
      <c r="P129" s="937"/>
      <c r="Q129" s="937"/>
      <c r="R129" s="937"/>
      <c r="S129" s="937"/>
      <c r="T129" s="937"/>
      <c r="U129" s="937"/>
      <c r="V129" s="937"/>
      <c r="W129" s="937"/>
      <c r="X129" s="937"/>
      <c r="Y129" s="937"/>
      <c r="Z129" s="937"/>
      <c r="AA129" s="937"/>
    </row>
    <row r="130" ht="18.0" customHeight="1">
      <c r="A130" s="937"/>
      <c r="B130" s="938"/>
      <c r="C130" s="937"/>
      <c r="D130" s="937"/>
      <c r="E130" s="937"/>
      <c r="F130" s="939"/>
      <c r="G130" s="939"/>
      <c r="H130" s="939"/>
      <c r="I130" s="939"/>
      <c r="J130" s="939"/>
      <c r="K130" s="939"/>
      <c r="L130" s="937"/>
      <c r="M130" s="937"/>
      <c r="N130" s="937"/>
      <c r="O130" s="937"/>
      <c r="P130" s="937"/>
      <c r="Q130" s="937"/>
      <c r="R130" s="937"/>
      <c r="S130" s="937"/>
      <c r="T130" s="937"/>
      <c r="U130" s="937"/>
      <c r="V130" s="937"/>
      <c r="W130" s="937"/>
      <c r="X130" s="937"/>
      <c r="Y130" s="937"/>
      <c r="Z130" s="937"/>
      <c r="AA130" s="937"/>
    </row>
    <row r="131" ht="18.0" customHeight="1">
      <c r="A131" s="937"/>
      <c r="B131" s="938"/>
      <c r="C131" s="937"/>
      <c r="D131" s="937"/>
      <c r="E131" s="937"/>
      <c r="F131" s="939"/>
      <c r="G131" s="939"/>
      <c r="H131" s="939"/>
      <c r="I131" s="939"/>
      <c r="J131" s="939"/>
      <c r="K131" s="939"/>
      <c r="L131" s="937"/>
      <c r="M131" s="937"/>
      <c r="N131" s="937"/>
      <c r="O131" s="937"/>
      <c r="P131" s="937"/>
      <c r="Q131" s="937"/>
      <c r="R131" s="937"/>
      <c r="S131" s="937"/>
      <c r="T131" s="937"/>
      <c r="U131" s="937"/>
      <c r="V131" s="937"/>
      <c r="W131" s="937"/>
      <c r="X131" s="937"/>
      <c r="Y131" s="937"/>
      <c r="Z131" s="937"/>
      <c r="AA131" s="937"/>
    </row>
    <row r="132" ht="18.0" customHeight="1">
      <c r="A132" s="937"/>
      <c r="B132" s="938"/>
      <c r="C132" s="937"/>
      <c r="D132" s="937"/>
      <c r="E132" s="937"/>
      <c r="F132" s="939"/>
      <c r="G132" s="939"/>
      <c r="H132" s="939"/>
      <c r="I132" s="939"/>
      <c r="J132" s="939"/>
      <c r="K132" s="939"/>
      <c r="L132" s="937"/>
      <c r="M132" s="937"/>
      <c r="N132" s="937"/>
      <c r="O132" s="937"/>
      <c r="P132" s="937"/>
      <c r="Q132" s="937"/>
      <c r="R132" s="937"/>
      <c r="S132" s="937"/>
      <c r="T132" s="937"/>
      <c r="U132" s="937"/>
      <c r="V132" s="937"/>
      <c r="W132" s="937"/>
      <c r="X132" s="937"/>
      <c r="Y132" s="937"/>
      <c r="Z132" s="937"/>
      <c r="AA132" s="937"/>
    </row>
    <row r="133" ht="18.0" customHeight="1">
      <c r="A133" s="937"/>
      <c r="B133" s="938"/>
      <c r="C133" s="937"/>
      <c r="D133" s="937"/>
      <c r="E133" s="937"/>
      <c r="F133" s="939"/>
      <c r="G133" s="939"/>
      <c r="H133" s="939"/>
      <c r="I133" s="939"/>
      <c r="J133" s="939"/>
      <c r="K133" s="939"/>
      <c r="L133" s="937"/>
      <c r="M133" s="937"/>
      <c r="N133" s="937"/>
      <c r="O133" s="937"/>
      <c r="P133" s="937"/>
      <c r="Q133" s="937"/>
      <c r="R133" s="937"/>
      <c r="S133" s="937"/>
      <c r="T133" s="937"/>
      <c r="U133" s="937"/>
      <c r="V133" s="937"/>
      <c r="W133" s="937"/>
      <c r="X133" s="937"/>
      <c r="Y133" s="937"/>
      <c r="Z133" s="937"/>
      <c r="AA133" s="937"/>
    </row>
    <row r="134" ht="18.0" customHeight="1">
      <c r="A134" s="937"/>
      <c r="B134" s="938"/>
      <c r="C134" s="937"/>
      <c r="D134" s="937"/>
      <c r="E134" s="937"/>
      <c r="F134" s="939"/>
      <c r="G134" s="939"/>
      <c r="H134" s="939"/>
      <c r="I134" s="939"/>
      <c r="J134" s="939"/>
      <c r="K134" s="939"/>
      <c r="L134" s="937"/>
      <c r="M134" s="937"/>
      <c r="N134" s="937"/>
      <c r="O134" s="937"/>
      <c r="P134" s="937"/>
      <c r="Q134" s="937"/>
      <c r="R134" s="937"/>
      <c r="S134" s="937"/>
      <c r="T134" s="937"/>
      <c r="U134" s="937"/>
      <c r="V134" s="937"/>
      <c r="W134" s="937"/>
      <c r="X134" s="937"/>
      <c r="Y134" s="937"/>
      <c r="Z134" s="937"/>
      <c r="AA134" s="937"/>
    </row>
    <row r="135" ht="18.0" customHeight="1">
      <c r="A135" s="937"/>
      <c r="B135" s="938"/>
      <c r="C135" s="937"/>
      <c r="D135" s="937"/>
      <c r="E135" s="937"/>
      <c r="F135" s="939"/>
      <c r="G135" s="939"/>
      <c r="H135" s="939"/>
      <c r="I135" s="939"/>
      <c r="J135" s="939"/>
      <c r="K135" s="939"/>
      <c r="L135" s="937"/>
      <c r="M135" s="937"/>
      <c r="N135" s="937"/>
      <c r="O135" s="937"/>
      <c r="P135" s="937"/>
      <c r="Q135" s="937"/>
      <c r="R135" s="937"/>
      <c r="S135" s="937"/>
      <c r="T135" s="937"/>
      <c r="U135" s="937"/>
      <c r="V135" s="937"/>
      <c r="W135" s="937"/>
      <c r="X135" s="937"/>
      <c r="Y135" s="937"/>
      <c r="Z135" s="937"/>
      <c r="AA135" s="937"/>
    </row>
    <row r="136" ht="18.0" customHeight="1">
      <c r="A136" s="937"/>
      <c r="B136" s="938"/>
      <c r="C136" s="937"/>
      <c r="D136" s="937"/>
      <c r="E136" s="937"/>
      <c r="F136" s="939"/>
      <c r="G136" s="939"/>
      <c r="H136" s="939"/>
      <c r="I136" s="939"/>
      <c r="J136" s="939"/>
      <c r="K136" s="939"/>
      <c r="L136" s="937"/>
      <c r="M136" s="937"/>
      <c r="N136" s="937"/>
      <c r="O136" s="937"/>
      <c r="P136" s="937"/>
      <c r="Q136" s="937"/>
      <c r="R136" s="937"/>
      <c r="S136" s="937"/>
      <c r="T136" s="937"/>
      <c r="U136" s="937"/>
      <c r="V136" s="937"/>
      <c r="W136" s="937"/>
      <c r="X136" s="937"/>
      <c r="Y136" s="937"/>
      <c r="Z136" s="937"/>
      <c r="AA136" s="937"/>
    </row>
    <row r="137" ht="18.0" customHeight="1">
      <c r="A137" s="937"/>
      <c r="B137" s="938"/>
      <c r="C137" s="937"/>
      <c r="D137" s="937"/>
      <c r="E137" s="937"/>
      <c r="F137" s="939"/>
      <c r="G137" s="939"/>
      <c r="H137" s="939"/>
      <c r="I137" s="939"/>
      <c r="J137" s="939"/>
      <c r="K137" s="939"/>
      <c r="L137" s="937"/>
      <c r="M137" s="937"/>
      <c r="N137" s="937"/>
      <c r="O137" s="937"/>
      <c r="P137" s="937"/>
      <c r="Q137" s="937"/>
      <c r="R137" s="937"/>
      <c r="S137" s="937"/>
      <c r="T137" s="937"/>
      <c r="U137" s="937"/>
      <c r="V137" s="937"/>
      <c r="W137" s="937"/>
      <c r="X137" s="937"/>
      <c r="Y137" s="937"/>
      <c r="Z137" s="937"/>
      <c r="AA137" s="937"/>
    </row>
    <row r="138" ht="18.0" customHeight="1">
      <c r="A138" s="937"/>
      <c r="B138" s="938"/>
      <c r="C138" s="937"/>
      <c r="D138" s="937"/>
      <c r="E138" s="937"/>
      <c r="F138" s="939"/>
      <c r="G138" s="939"/>
      <c r="H138" s="939"/>
      <c r="I138" s="939"/>
      <c r="J138" s="939"/>
      <c r="K138" s="939"/>
      <c r="L138" s="937"/>
      <c r="M138" s="937"/>
      <c r="N138" s="937"/>
      <c r="O138" s="937"/>
      <c r="P138" s="937"/>
      <c r="Q138" s="937"/>
      <c r="R138" s="937"/>
      <c r="S138" s="937"/>
      <c r="T138" s="937"/>
      <c r="U138" s="937"/>
      <c r="V138" s="937"/>
      <c r="W138" s="937"/>
      <c r="X138" s="937"/>
      <c r="Y138" s="937"/>
      <c r="Z138" s="937"/>
      <c r="AA138" s="937"/>
    </row>
    <row r="139" ht="18.0" customHeight="1">
      <c r="A139" s="937"/>
      <c r="B139" s="938"/>
      <c r="C139" s="937"/>
      <c r="D139" s="937"/>
      <c r="E139" s="937"/>
      <c r="F139" s="939"/>
      <c r="G139" s="939"/>
      <c r="H139" s="939"/>
      <c r="I139" s="939"/>
      <c r="J139" s="939"/>
      <c r="K139" s="939"/>
      <c r="L139" s="937"/>
      <c r="M139" s="937"/>
      <c r="N139" s="937"/>
      <c r="O139" s="937"/>
      <c r="P139" s="937"/>
      <c r="Q139" s="937"/>
      <c r="R139" s="937"/>
      <c r="S139" s="937"/>
      <c r="T139" s="937"/>
      <c r="U139" s="937"/>
      <c r="V139" s="937"/>
      <c r="W139" s="937"/>
      <c r="X139" s="937"/>
      <c r="Y139" s="937"/>
      <c r="Z139" s="937"/>
      <c r="AA139" s="937"/>
    </row>
    <row r="140" ht="18.0" customHeight="1">
      <c r="A140" s="937"/>
      <c r="B140" s="938"/>
      <c r="C140" s="937"/>
      <c r="D140" s="937"/>
      <c r="E140" s="937"/>
      <c r="F140" s="939"/>
      <c r="G140" s="939"/>
      <c r="H140" s="939"/>
      <c r="I140" s="939"/>
      <c r="J140" s="939"/>
      <c r="K140" s="939"/>
      <c r="L140" s="937"/>
      <c r="M140" s="937"/>
      <c r="N140" s="937"/>
      <c r="O140" s="937"/>
      <c r="P140" s="937"/>
      <c r="Q140" s="937"/>
      <c r="R140" s="937"/>
      <c r="S140" s="937"/>
      <c r="T140" s="937"/>
      <c r="U140" s="937"/>
      <c r="V140" s="937"/>
      <c r="W140" s="937"/>
      <c r="X140" s="937"/>
      <c r="Y140" s="937"/>
      <c r="Z140" s="937"/>
      <c r="AA140" s="937"/>
    </row>
    <row r="141" ht="18.0" customHeight="1">
      <c r="A141" s="937"/>
      <c r="B141" s="938"/>
      <c r="C141" s="937"/>
      <c r="D141" s="937"/>
      <c r="E141" s="937"/>
      <c r="F141" s="939"/>
      <c r="G141" s="939"/>
      <c r="H141" s="939"/>
      <c r="I141" s="939"/>
      <c r="J141" s="939"/>
      <c r="K141" s="939"/>
      <c r="L141" s="937"/>
      <c r="M141" s="937"/>
      <c r="N141" s="937"/>
      <c r="O141" s="937"/>
      <c r="P141" s="937"/>
      <c r="Q141" s="937"/>
      <c r="R141" s="937"/>
      <c r="S141" s="937"/>
      <c r="T141" s="937"/>
      <c r="U141" s="937"/>
      <c r="V141" s="937"/>
      <c r="W141" s="937"/>
      <c r="X141" s="937"/>
      <c r="Y141" s="937"/>
      <c r="Z141" s="937"/>
      <c r="AA141" s="937"/>
    </row>
    <row r="142" ht="18.0" customHeight="1">
      <c r="A142" s="937"/>
      <c r="B142" s="938"/>
      <c r="C142" s="937"/>
      <c r="D142" s="937"/>
      <c r="E142" s="937"/>
      <c r="F142" s="939"/>
      <c r="G142" s="939"/>
      <c r="H142" s="939"/>
      <c r="I142" s="939"/>
      <c r="J142" s="939"/>
      <c r="K142" s="939"/>
      <c r="L142" s="937"/>
      <c r="M142" s="937"/>
      <c r="N142" s="937"/>
      <c r="O142" s="937"/>
      <c r="P142" s="937"/>
      <c r="Q142" s="937"/>
      <c r="R142" s="937"/>
      <c r="S142" s="937"/>
      <c r="T142" s="937"/>
      <c r="U142" s="937"/>
      <c r="V142" s="937"/>
      <c r="W142" s="937"/>
      <c r="X142" s="937"/>
      <c r="Y142" s="937"/>
      <c r="Z142" s="937"/>
      <c r="AA142" s="937"/>
    </row>
    <row r="143" ht="18.0" customHeight="1">
      <c r="A143" s="937"/>
      <c r="B143" s="938"/>
      <c r="C143" s="937"/>
      <c r="D143" s="937"/>
      <c r="E143" s="937"/>
      <c r="F143" s="939"/>
      <c r="G143" s="939"/>
      <c r="H143" s="939"/>
      <c r="I143" s="939"/>
      <c r="J143" s="939"/>
      <c r="K143" s="939"/>
      <c r="L143" s="937"/>
      <c r="M143" s="937"/>
      <c r="N143" s="937"/>
      <c r="O143" s="937"/>
      <c r="P143" s="937"/>
      <c r="Q143" s="937"/>
      <c r="R143" s="937"/>
      <c r="S143" s="937"/>
      <c r="T143" s="937"/>
      <c r="U143" s="937"/>
      <c r="V143" s="937"/>
      <c r="W143" s="937"/>
      <c r="X143" s="937"/>
      <c r="Y143" s="937"/>
      <c r="Z143" s="937"/>
      <c r="AA143" s="937"/>
    </row>
    <row r="144" ht="18.0" customHeight="1">
      <c r="A144" s="937"/>
      <c r="B144" s="938"/>
      <c r="C144" s="937"/>
      <c r="D144" s="937"/>
      <c r="E144" s="937"/>
      <c r="F144" s="939"/>
      <c r="G144" s="939"/>
      <c r="H144" s="939"/>
      <c r="I144" s="939"/>
      <c r="J144" s="939"/>
      <c r="K144" s="939"/>
      <c r="L144" s="937"/>
      <c r="M144" s="937"/>
      <c r="N144" s="937"/>
      <c r="O144" s="937"/>
      <c r="P144" s="937"/>
      <c r="Q144" s="937"/>
      <c r="R144" s="937"/>
      <c r="S144" s="937"/>
      <c r="T144" s="937"/>
      <c r="U144" s="937"/>
      <c r="V144" s="937"/>
      <c r="W144" s="937"/>
      <c r="X144" s="937"/>
      <c r="Y144" s="937"/>
      <c r="Z144" s="937"/>
      <c r="AA144" s="937"/>
    </row>
    <row r="145" ht="18.0" customHeight="1">
      <c r="A145" s="937"/>
      <c r="B145" s="938"/>
      <c r="C145" s="937"/>
      <c r="D145" s="937"/>
      <c r="E145" s="937"/>
      <c r="F145" s="939"/>
      <c r="G145" s="939"/>
      <c r="H145" s="939"/>
      <c r="I145" s="939"/>
      <c r="J145" s="939"/>
      <c r="K145" s="939"/>
      <c r="L145" s="937"/>
      <c r="M145" s="937"/>
      <c r="N145" s="937"/>
      <c r="O145" s="937"/>
      <c r="P145" s="937"/>
      <c r="Q145" s="937"/>
      <c r="R145" s="937"/>
      <c r="S145" s="937"/>
      <c r="T145" s="937"/>
      <c r="U145" s="937"/>
      <c r="V145" s="937"/>
      <c r="W145" s="937"/>
      <c r="X145" s="937"/>
      <c r="Y145" s="937"/>
      <c r="Z145" s="937"/>
      <c r="AA145" s="937"/>
    </row>
    <row r="146" ht="18.0" customHeight="1">
      <c r="A146" s="937"/>
      <c r="B146" s="938"/>
      <c r="C146" s="937"/>
      <c r="D146" s="937"/>
      <c r="E146" s="937"/>
      <c r="F146" s="939"/>
      <c r="G146" s="939"/>
      <c r="H146" s="939"/>
      <c r="I146" s="939"/>
      <c r="J146" s="939"/>
      <c r="K146" s="939"/>
      <c r="L146" s="937"/>
      <c r="M146" s="937"/>
      <c r="N146" s="937"/>
      <c r="O146" s="937"/>
      <c r="P146" s="937"/>
      <c r="Q146" s="937"/>
      <c r="R146" s="937"/>
      <c r="S146" s="937"/>
      <c r="T146" s="937"/>
      <c r="U146" s="937"/>
      <c r="V146" s="937"/>
      <c r="W146" s="937"/>
      <c r="X146" s="937"/>
      <c r="Y146" s="937"/>
      <c r="Z146" s="937"/>
      <c r="AA146" s="937"/>
    </row>
    <row r="147" ht="18.0" customHeight="1">
      <c r="A147" s="937"/>
      <c r="B147" s="938"/>
      <c r="C147" s="937"/>
      <c r="D147" s="937"/>
      <c r="E147" s="937"/>
      <c r="F147" s="939"/>
      <c r="G147" s="939"/>
      <c r="H147" s="939"/>
      <c r="I147" s="939"/>
      <c r="J147" s="939"/>
      <c r="K147" s="939"/>
      <c r="L147" s="937"/>
      <c r="M147" s="937"/>
      <c r="N147" s="937"/>
      <c r="O147" s="937"/>
      <c r="P147" s="937"/>
      <c r="Q147" s="937"/>
      <c r="R147" s="937"/>
      <c r="S147" s="937"/>
      <c r="T147" s="937"/>
      <c r="U147" s="937"/>
      <c r="V147" s="937"/>
      <c r="W147" s="937"/>
      <c r="X147" s="937"/>
      <c r="Y147" s="937"/>
      <c r="Z147" s="937"/>
      <c r="AA147" s="937"/>
    </row>
    <row r="148" ht="18.0" customHeight="1">
      <c r="A148" s="937"/>
      <c r="B148" s="938"/>
      <c r="C148" s="937"/>
      <c r="D148" s="937"/>
      <c r="E148" s="937"/>
      <c r="F148" s="939"/>
      <c r="G148" s="939"/>
      <c r="H148" s="939"/>
      <c r="I148" s="939"/>
      <c r="J148" s="939"/>
      <c r="K148" s="939"/>
      <c r="L148" s="937"/>
      <c r="M148" s="937"/>
      <c r="N148" s="937"/>
      <c r="O148" s="937"/>
      <c r="P148" s="937"/>
      <c r="Q148" s="937"/>
      <c r="R148" s="937"/>
      <c r="S148" s="937"/>
      <c r="T148" s="937"/>
      <c r="U148" s="937"/>
      <c r="V148" s="937"/>
      <c r="W148" s="937"/>
      <c r="X148" s="937"/>
      <c r="Y148" s="937"/>
      <c r="Z148" s="937"/>
      <c r="AA148" s="937"/>
    </row>
    <row r="149" ht="18.0" customHeight="1">
      <c r="A149" s="937"/>
      <c r="B149" s="938"/>
      <c r="C149" s="937"/>
      <c r="D149" s="937"/>
      <c r="E149" s="937"/>
      <c r="F149" s="939"/>
      <c r="G149" s="939"/>
      <c r="H149" s="939"/>
      <c r="I149" s="939"/>
      <c r="J149" s="939"/>
      <c r="K149" s="939"/>
      <c r="L149" s="937"/>
      <c r="M149" s="937"/>
      <c r="N149" s="937"/>
      <c r="O149" s="937"/>
      <c r="P149" s="937"/>
      <c r="Q149" s="937"/>
      <c r="R149" s="937"/>
      <c r="S149" s="937"/>
      <c r="T149" s="937"/>
      <c r="U149" s="937"/>
      <c r="V149" s="937"/>
      <c r="W149" s="937"/>
      <c r="X149" s="937"/>
      <c r="Y149" s="937"/>
      <c r="Z149" s="937"/>
      <c r="AA149" s="937"/>
    </row>
    <row r="150" ht="18.0" customHeight="1">
      <c r="A150" s="937"/>
      <c r="B150" s="938"/>
      <c r="C150" s="937"/>
      <c r="D150" s="937"/>
      <c r="E150" s="937"/>
      <c r="F150" s="939"/>
      <c r="G150" s="939"/>
      <c r="H150" s="939"/>
      <c r="I150" s="939"/>
      <c r="J150" s="939"/>
      <c r="K150" s="939"/>
      <c r="L150" s="937"/>
      <c r="M150" s="937"/>
      <c r="N150" s="937"/>
      <c r="O150" s="937"/>
      <c r="P150" s="937"/>
      <c r="Q150" s="937"/>
      <c r="R150" s="937"/>
      <c r="S150" s="937"/>
      <c r="T150" s="937"/>
      <c r="U150" s="937"/>
      <c r="V150" s="937"/>
      <c r="W150" s="937"/>
      <c r="X150" s="937"/>
      <c r="Y150" s="937"/>
      <c r="Z150" s="937"/>
      <c r="AA150" s="937"/>
    </row>
    <row r="151" ht="18.0" customHeight="1">
      <c r="A151" s="937"/>
      <c r="B151" s="938"/>
      <c r="C151" s="937"/>
      <c r="D151" s="937"/>
      <c r="E151" s="937"/>
      <c r="F151" s="939"/>
      <c r="G151" s="939"/>
      <c r="H151" s="939"/>
      <c r="I151" s="939"/>
      <c r="J151" s="939"/>
      <c r="K151" s="939"/>
      <c r="L151" s="937"/>
      <c r="M151" s="937"/>
      <c r="N151" s="937"/>
      <c r="O151" s="937"/>
      <c r="P151" s="937"/>
      <c r="Q151" s="937"/>
      <c r="R151" s="937"/>
      <c r="S151" s="937"/>
      <c r="T151" s="937"/>
      <c r="U151" s="937"/>
      <c r="V151" s="937"/>
      <c r="W151" s="937"/>
      <c r="X151" s="937"/>
      <c r="Y151" s="937"/>
      <c r="Z151" s="937"/>
      <c r="AA151" s="937"/>
    </row>
    <row r="152" ht="18.0" customHeight="1">
      <c r="A152" s="937"/>
      <c r="B152" s="938"/>
      <c r="C152" s="937"/>
      <c r="D152" s="937"/>
      <c r="E152" s="937"/>
      <c r="F152" s="939"/>
      <c r="G152" s="939"/>
      <c r="H152" s="939"/>
      <c r="I152" s="939"/>
      <c r="J152" s="939"/>
      <c r="K152" s="939"/>
      <c r="L152" s="937"/>
      <c r="M152" s="937"/>
      <c r="N152" s="937"/>
      <c r="O152" s="937"/>
      <c r="P152" s="937"/>
      <c r="Q152" s="937"/>
      <c r="R152" s="937"/>
      <c r="S152" s="937"/>
      <c r="T152" s="937"/>
      <c r="U152" s="937"/>
      <c r="V152" s="937"/>
      <c r="W152" s="937"/>
      <c r="X152" s="937"/>
      <c r="Y152" s="937"/>
      <c r="Z152" s="937"/>
      <c r="AA152" s="937"/>
    </row>
    <row r="153" ht="18.0" customHeight="1">
      <c r="A153" s="937"/>
      <c r="B153" s="938"/>
      <c r="C153" s="937"/>
      <c r="D153" s="937"/>
      <c r="E153" s="937"/>
      <c r="F153" s="939"/>
      <c r="G153" s="939"/>
      <c r="H153" s="939"/>
      <c r="I153" s="939"/>
      <c r="J153" s="939"/>
      <c r="K153" s="939"/>
      <c r="L153" s="937"/>
      <c r="M153" s="937"/>
      <c r="N153" s="937"/>
      <c r="O153" s="937"/>
      <c r="P153" s="937"/>
      <c r="Q153" s="937"/>
      <c r="R153" s="937"/>
      <c r="S153" s="937"/>
      <c r="T153" s="937"/>
      <c r="U153" s="937"/>
      <c r="V153" s="937"/>
      <c r="W153" s="937"/>
      <c r="X153" s="937"/>
      <c r="Y153" s="937"/>
      <c r="Z153" s="937"/>
      <c r="AA153" s="937"/>
    </row>
    <row r="154" ht="18.0" customHeight="1">
      <c r="A154" s="937"/>
      <c r="B154" s="938"/>
      <c r="C154" s="937"/>
      <c r="D154" s="937"/>
      <c r="E154" s="937"/>
      <c r="F154" s="939"/>
      <c r="G154" s="939"/>
      <c r="H154" s="939"/>
      <c r="I154" s="939"/>
      <c r="J154" s="939"/>
      <c r="K154" s="939"/>
      <c r="L154" s="937"/>
      <c r="M154" s="937"/>
      <c r="N154" s="937"/>
      <c r="O154" s="937"/>
      <c r="P154" s="937"/>
      <c r="Q154" s="937"/>
      <c r="R154" s="937"/>
      <c r="S154" s="937"/>
      <c r="T154" s="937"/>
      <c r="U154" s="937"/>
      <c r="V154" s="937"/>
      <c r="W154" s="937"/>
      <c r="X154" s="937"/>
      <c r="Y154" s="937"/>
      <c r="Z154" s="937"/>
      <c r="AA154" s="937"/>
    </row>
    <row r="155" ht="18.0" customHeight="1">
      <c r="A155" s="937"/>
      <c r="B155" s="938"/>
      <c r="C155" s="937"/>
      <c r="D155" s="937"/>
      <c r="E155" s="937"/>
      <c r="F155" s="939"/>
      <c r="G155" s="939"/>
      <c r="H155" s="939"/>
      <c r="I155" s="939"/>
      <c r="J155" s="939"/>
      <c r="K155" s="939"/>
      <c r="L155" s="937"/>
      <c r="M155" s="937"/>
      <c r="N155" s="937"/>
      <c r="O155" s="937"/>
      <c r="P155" s="937"/>
      <c r="Q155" s="937"/>
      <c r="R155" s="937"/>
      <c r="S155" s="937"/>
      <c r="T155" s="937"/>
      <c r="U155" s="937"/>
      <c r="V155" s="937"/>
      <c r="W155" s="937"/>
      <c r="X155" s="937"/>
      <c r="Y155" s="937"/>
      <c r="Z155" s="937"/>
      <c r="AA155" s="937"/>
    </row>
    <row r="156" ht="18.0" customHeight="1">
      <c r="A156" s="937"/>
      <c r="B156" s="938"/>
      <c r="C156" s="937"/>
      <c r="D156" s="937"/>
      <c r="E156" s="937"/>
      <c r="F156" s="939"/>
      <c r="G156" s="939"/>
      <c r="H156" s="939"/>
      <c r="I156" s="939"/>
      <c r="J156" s="939"/>
      <c r="K156" s="939"/>
      <c r="L156" s="937"/>
      <c r="M156" s="937"/>
      <c r="N156" s="937"/>
      <c r="O156" s="937"/>
      <c r="P156" s="937"/>
      <c r="Q156" s="937"/>
      <c r="R156" s="937"/>
      <c r="S156" s="937"/>
      <c r="T156" s="937"/>
      <c r="U156" s="937"/>
      <c r="V156" s="937"/>
      <c r="W156" s="937"/>
      <c r="X156" s="937"/>
      <c r="Y156" s="937"/>
      <c r="Z156" s="937"/>
      <c r="AA156" s="937"/>
    </row>
    <row r="157" ht="18.0" customHeight="1">
      <c r="A157" s="937"/>
      <c r="B157" s="938"/>
      <c r="C157" s="937"/>
      <c r="D157" s="937"/>
      <c r="E157" s="937"/>
      <c r="F157" s="939"/>
      <c r="G157" s="939"/>
      <c r="H157" s="939"/>
      <c r="I157" s="939"/>
      <c r="J157" s="939"/>
      <c r="K157" s="939"/>
      <c r="L157" s="937"/>
      <c r="M157" s="937"/>
      <c r="N157" s="937"/>
      <c r="O157" s="937"/>
      <c r="P157" s="937"/>
      <c r="Q157" s="937"/>
      <c r="R157" s="937"/>
      <c r="S157" s="937"/>
      <c r="T157" s="937"/>
      <c r="U157" s="937"/>
      <c r="V157" s="937"/>
      <c r="W157" s="937"/>
      <c r="X157" s="937"/>
      <c r="Y157" s="937"/>
      <c r="Z157" s="937"/>
      <c r="AA157" s="937"/>
    </row>
    <row r="158" ht="18.0" customHeight="1">
      <c r="A158" s="937"/>
      <c r="B158" s="938"/>
      <c r="C158" s="937"/>
      <c r="D158" s="937"/>
      <c r="E158" s="937"/>
      <c r="F158" s="939"/>
      <c r="G158" s="939"/>
      <c r="H158" s="939"/>
      <c r="I158" s="939"/>
      <c r="J158" s="939"/>
      <c r="K158" s="939"/>
      <c r="L158" s="937"/>
      <c r="M158" s="937"/>
      <c r="N158" s="937"/>
      <c r="O158" s="937"/>
      <c r="P158" s="937"/>
      <c r="Q158" s="937"/>
      <c r="R158" s="937"/>
      <c r="S158" s="937"/>
      <c r="T158" s="937"/>
      <c r="U158" s="937"/>
      <c r="V158" s="937"/>
      <c r="W158" s="937"/>
      <c r="X158" s="937"/>
      <c r="Y158" s="937"/>
      <c r="Z158" s="937"/>
      <c r="AA158" s="937"/>
    </row>
    <row r="159" ht="18.0" customHeight="1">
      <c r="A159" s="937"/>
      <c r="B159" s="938"/>
      <c r="C159" s="937"/>
      <c r="D159" s="937"/>
      <c r="E159" s="937"/>
      <c r="F159" s="939"/>
      <c r="G159" s="939"/>
      <c r="H159" s="939"/>
      <c r="I159" s="939"/>
      <c r="J159" s="939"/>
      <c r="K159" s="939"/>
      <c r="L159" s="937"/>
      <c r="M159" s="937"/>
      <c r="N159" s="937"/>
      <c r="O159" s="937"/>
      <c r="P159" s="937"/>
      <c r="Q159" s="937"/>
      <c r="R159" s="937"/>
      <c r="S159" s="937"/>
      <c r="T159" s="937"/>
      <c r="U159" s="937"/>
      <c r="V159" s="937"/>
      <c r="W159" s="937"/>
      <c r="X159" s="937"/>
      <c r="Y159" s="937"/>
      <c r="Z159" s="937"/>
      <c r="AA159" s="937"/>
    </row>
    <row r="160" ht="18.0" customHeight="1">
      <c r="A160" s="937"/>
      <c r="B160" s="938"/>
      <c r="C160" s="937"/>
      <c r="D160" s="937"/>
      <c r="E160" s="937"/>
      <c r="F160" s="939"/>
      <c r="G160" s="939"/>
      <c r="H160" s="939"/>
      <c r="I160" s="939"/>
      <c r="J160" s="939"/>
      <c r="K160" s="939"/>
      <c r="L160" s="937"/>
      <c r="M160" s="937"/>
      <c r="N160" s="937"/>
      <c r="O160" s="937"/>
      <c r="P160" s="937"/>
      <c r="Q160" s="937"/>
      <c r="R160" s="937"/>
      <c r="S160" s="937"/>
      <c r="T160" s="937"/>
      <c r="U160" s="937"/>
      <c r="V160" s="937"/>
      <c r="W160" s="937"/>
      <c r="X160" s="937"/>
      <c r="Y160" s="937"/>
      <c r="Z160" s="937"/>
      <c r="AA160" s="937"/>
    </row>
    <row r="161" ht="18.0" customHeight="1">
      <c r="A161" s="937"/>
      <c r="B161" s="938"/>
      <c r="C161" s="937"/>
      <c r="D161" s="937"/>
      <c r="E161" s="937"/>
      <c r="F161" s="939"/>
      <c r="G161" s="939"/>
      <c r="H161" s="939"/>
      <c r="I161" s="939"/>
      <c r="J161" s="939"/>
      <c r="K161" s="939"/>
      <c r="L161" s="937"/>
      <c r="M161" s="937"/>
      <c r="N161" s="937"/>
      <c r="O161" s="937"/>
      <c r="P161" s="937"/>
      <c r="Q161" s="937"/>
      <c r="R161" s="937"/>
      <c r="S161" s="937"/>
      <c r="T161" s="937"/>
      <c r="U161" s="937"/>
      <c r="V161" s="937"/>
      <c r="W161" s="937"/>
      <c r="X161" s="937"/>
      <c r="Y161" s="937"/>
      <c r="Z161" s="937"/>
      <c r="AA161" s="937"/>
    </row>
    <row r="162" ht="18.0" customHeight="1">
      <c r="A162" s="937"/>
      <c r="B162" s="938"/>
      <c r="C162" s="937"/>
      <c r="D162" s="937"/>
      <c r="E162" s="937"/>
      <c r="F162" s="939"/>
      <c r="G162" s="939"/>
      <c r="H162" s="939"/>
      <c r="I162" s="939"/>
      <c r="J162" s="939"/>
      <c r="K162" s="939"/>
      <c r="L162" s="937"/>
      <c r="M162" s="937"/>
      <c r="N162" s="937"/>
      <c r="O162" s="937"/>
      <c r="P162" s="937"/>
      <c r="Q162" s="937"/>
      <c r="R162" s="937"/>
      <c r="S162" s="937"/>
      <c r="T162" s="937"/>
      <c r="U162" s="937"/>
      <c r="V162" s="937"/>
      <c r="W162" s="937"/>
      <c r="X162" s="937"/>
      <c r="Y162" s="937"/>
      <c r="Z162" s="937"/>
      <c r="AA162" s="937"/>
    </row>
    <row r="163" ht="18.0" customHeight="1">
      <c r="A163" s="937"/>
      <c r="B163" s="938"/>
      <c r="C163" s="937"/>
      <c r="D163" s="937"/>
      <c r="E163" s="937"/>
      <c r="F163" s="939"/>
      <c r="G163" s="939"/>
      <c r="H163" s="939"/>
      <c r="I163" s="939"/>
      <c r="J163" s="939"/>
      <c r="K163" s="939"/>
      <c r="L163" s="937"/>
      <c r="M163" s="937"/>
      <c r="N163" s="937"/>
      <c r="O163" s="937"/>
      <c r="P163" s="937"/>
      <c r="Q163" s="937"/>
      <c r="R163" s="937"/>
      <c r="S163" s="937"/>
      <c r="T163" s="937"/>
      <c r="U163" s="937"/>
      <c r="V163" s="937"/>
      <c r="W163" s="937"/>
      <c r="X163" s="937"/>
      <c r="Y163" s="937"/>
      <c r="Z163" s="937"/>
      <c r="AA163" s="937"/>
    </row>
    <row r="164" ht="18.0" customHeight="1">
      <c r="A164" s="937"/>
      <c r="B164" s="938"/>
      <c r="C164" s="937"/>
      <c r="D164" s="937"/>
      <c r="E164" s="937"/>
      <c r="F164" s="939"/>
      <c r="G164" s="939"/>
      <c r="H164" s="939"/>
      <c r="I164" s="939"/>
      <c r="J164" s="939"/>
      <c r="K164" s="939"/>
      <c r="L164" s="937"/>
      <c r="M164" s="937"/>
      <c r="N164" s="937"/>
      <c r="O164" s="937"/>
      <c r="P164" s="937"/>
      <c r="Q164" s="937"/>
      <c r="R164" s="937"/>
      <c r="S164" s="937"/>
      <c r="T164" s="937"/>
      <c r="U164" s="937"/>
      <c r="V164" s="937"/>
      <c r="W164" s="937"/>
      <c r="X164" s="937"/>
      <c r="Y164" s="937"/>
      <c r="Z164" s="937"/>
      <c r="AA164" s="937"/>
    </row>
    <row r="165" ht="18.0" customHeight="1">
      <c r="A165" s="937"/>
      <c r="B165" s="938"/>
      <c r="C165" s="937"/>
      <c r="D165" s="937"/>
      <c r="E165" s="937"/>
      <c r="F165" s="939"/>
      <c r="G165" s="939"/>
      <c r="H165" s="939"/>
      <c r="I165" s="939"/>
      <c r="J165" s="939"/>
      <c r="K165" s="939"/>
      <c r="L165" s="937"/>
      <c r="M165" s="937"/>
      <c r="N165" s="937"/>
      <c r="O165" s="937"/>
      <c r="P165" s="937"/>
      <c r="Q165" s="937"/>
      <c r="R165" s="937"/>
      <c r="S165" s="937"/>
      <c r="T165" s="937"/>
      <c r="U165" s="937"/>
      <c r="V165" s="937"/>
      <c r="W165" s="937"/>
      <c r="X165" s="937"/>
      <c r="Y165" s="937"/>
      <c r="Z165" s="937"/>
      <c r="AA165" s="937"/>
    </row>
    <row r="166" ht="18.0" customHeight="1">
      <c r="A166" s="937"/>
      <c r="B166" s="938"/>
      <c r="C166" s="937"/>
      <c r="D166" s="937"/>
      <c r="E166" s="937"/>
      <c r="F166" s="939"/>
      <c r="G166" s="939"/>
      <c r="H166" s="939"/>
      <c r="I166" s="939"/>
      <c r="J166" s="939"/>
      <c r="K166" s="939"/>
      <c r="L166" s="937"/>
      <c r="M166" s="937"/>
      <c r="N166" s="937"/>
      <c r="O166" s="937"/>
      <c r="P166" s="937"/>
      <c r="Q166" s="937"/>
      <c r="R166" s="937"/>
      <c r="S166" s="937"/>
      <c r="T166" s="937"/>
      <c r="U166" s="937"/>
      <c r="V166" s="937"/>
      <c r="W166" s="937"/>
      <c r="X166" s="937"/>
      <c r="Y166" s="937"/>
      <c r="Z166" s="937"/>
      <c r="AA166" s="937"/>
    </row>
    <row r="167" ht="18.0" customHeight="1">
      <c r="A167" s="937"/>
      <c r="B167" s="938"/>
      <c r="C167" s="937"/>
      <c r="D167" s="937"/>
      <c r="E167" s="937"/>
      <c r="F167" s="939"/>
      <c r="G167" s="939"/>
      <c r="H167" s="939"/>
      <c r="I167" s="939"/>
      <c r="J167" s="939"/>
      <c r="K167" s="939"/>
      <c r="L167" s="937"/>
      <c r="M167" s="937"/>
      <c r="N167" s="937"/>
      <c r="O167" s="937"/>
      <c r="P167" s="937"/>
      <c r="Q167" s="937"/>
      <c r="R167" s="937"/>
      <c r="S167" s="937"/>
      <c r="T167" s="937"/>
      <c r="U167" s="937"/>
      <c r="V167" s="937"/>
      <c r="W167" s="937"/>
      <c r="X167" s="937"/>
      <c r="Y167" s="937"/>
      <c r="Z167" s="937"/>
      <c r="AA167" s="937"/>
    </row>
    <row r="168" ht="18.0" customHeight="1">
      <c r="A168" s="937"/>
      <c r="B168" s="938"/>
      <c r="C168" s="937"/>
      <c r="D168" s="937"/>
      <c r="E168" s="937"/>
      <c r="F168" s="939"/>
      <c r="G168" s="939"/>
      <c r="H168" s="939"/>
      <c r="I168" s="939"/>
      <c r="J168" s="939"/>
      <c r="K168" s="939"/>
      <c r="L168" s="937"/>
      <c r="M168" s="937"/>
      <c r="N168" s="937"/>
      <c r="O168" s="937"/>
      <c r="P168" s="937"/>
      <c r="Q168" s="937"/>
      <c r="R168" s="937"/>
      <c r="S168" s="937"/>
      <c r="T168" s="937"/>
      <c r="U168" s="937"/>
      <c r="V168" s="937"/>
      <c r="W168" s="937"/>
      <c r="X168" s="937"/>
      <c r="Y168" s="937"/>
      <c r="Z168" s="937"/>
      <c r="AA168" s="937"/>
    </row>
    <row r="169" ht="18.0" customHeight="1">
      <c r="A169" s="937"/>
      <c r="B169" s="938"/>
      <c r="C169" s="937"/>
      <c r="D169" s="937"/>
      <c r="E169" s="937"/>
      <c r="F169" s="939"/>
      <c r="G169" s="939"/>
      <c r="H169" s="939"/>
      <c r="I169" s="939"/>
      <c r="J169" s="939"/>
      <c r="K169" s="939"/>
      <c r="L169" s="937"/>
      <c r="M169" s="937"/>
      <c r="N169" s="937"/>
      <c r="O169" s="937"/>
      <c r="P169" s="937"/>
      <c r="Q169" s="937"/>
      <c r="R169" s="937"/>
      <c r="S169" s="937"/>
      <c r="T169" s="937"/>
      <c r="U169" s="937"/>
      <c r="V169" s="937"/>
      <c r="W169" s="937"/>
      <c r="X169" s="937"/>
      <c r="Y169" s="937"/>
      <c r="Z169" s="937"/>
      <c r="AA169" s="937"/>
    </row>
    <row r="170" ht="18.0" customHeight="1">
      <c r="A170" s="937"/>
      <c r="B170" s="938"/>
      <c r="C170" s="937"/>
      <c r="D170" s="937"/>
      <c r="E170" s="937"/>
      <c r="F170" s="939"/>
      <c r="G170" s="939"/>
      <c r="H170" s="939"/>
      <c r="I170" s="939"/>
      <c r="J170" s="939"/>
      <c r="K170" s="939"/>
      <c r="L170" s="937"/>
      <c r="M170" s="937"/>
      <c r="N170" s="937"/>
      <c r="O170" s="937"/>
      <c r="P170" s="937"/>
      <c r="Q170" s="937"/>
      <c r="R170" s="937"/>
      <c r="S170" s="937"/>
      <c r="T170" s="937"/>
      <c r="U170" s="937"/>
      <c r="V170" s="937"/>
      <c r="W170" s="937"/>
      <c r="X170" s="937"/>
      <c r="Y170" s="937"/>
      <c r="Z170" s="937"/>
      <c r="AA170" s="937"/>
    </row>
    <row r="171" ht="18.0" customHeight="1">
      <c r="A171" s="937"/>
      <c r="B171" s="938"/>
      <c r="C171" s="937"/>
      <c r="D171" s="937"/>
      <c r="E171" s="937"/>
      <c r="F171" s="939"/>
      <c r="G171" s="939"/>
      <c r="H171" s="939"/>
      <c r="I171" s="939"/>
      <c r="J171" s="939"/>
      <c r="K171" s="939"/>
      <c r="L171" s="937"/>
      <c r="M171" s="937"/>
      <c r="N171" s="937"/>
      <c r="O171" s="937"/>
      <c r="P171" s="937"/>
      <c r="Q171" s="937"/>
      <c r="R171" s="937"/>
      <c r="S171" s="937"/>
      <c r="T171" s="937"/>
      <c r="U171" s="937"/>
      <c r="V171" s="937"/>
      <c r="W171" s="937"/>
      <c r="X171" s="937"/>
      <c r="Y171" s="937"/>
      <c r="Z171" s="937"/>
      <c r="AA171" s="937"/>
    </row>
    <row r="172" ht="18.0" customHeight="1">
      <c r="A172" s="937"/>
      <c r="B172" s="938"/>
      <c r="C172" s="937"/>
      <c r="D172" s="937"/>
      <c r="E172" s="937"/>
      <c r="F172" s="939"/>
      <c r="G172" s="939"/>
      <c r="H172" s="939"/>
      <c r="I172" s="939"/>
      <c r="J172" s="939"/>
      <c r="K172" s="939"/>
      <c r="L172" s="937"/>
      <c r="M172" s="937"/>
      <c r="N172" s="937"/>
      <c r="O172" s="937"/>
      <c r="P172" s="937"/>
      <c r="Q172" s="937"/>
      <c r="R172" s="937"/>
      <c r="S172" s="937"/>
      <c r="T172" s="937"/>
      <c r="U172" s="937"/>
      <c r="V172" s="937"/>
      <c r="W172" s="937"/>
      <c r="X172" s="937"/>
      <c r="Y172" s="937"/>
      <c r="Z172" s="937"/>
      <c r="AA172" s="937"/>
    </row>
    <row r="173" ht="18.0" customHeight="1">
      <c r="A173" s="937"/>
      <c r="B173" s="938"/>
      <c r="C173" s="937"/>
      <c r="D173" s="937"/>
      <c r="E173" s="937"/>
      <c r="F173" s="939"/>
      <c r="G173" s="939"/>
      <c r="H173" s="939"/>
      <c r="I173" s="939"/>
      <c r="J173" s="939"/>
      <c r="K173" s="939"/>
      <c r="L173" s="937"/>
      <c r="M173" s="937"/>
      <c r="N173" s="937"/>
      <c r="O173" s="937"/>
      <c r="P173" s="937"/>
      <c r="Q173" s="937"/>
      <c r="R173" s="937"/>
      <c r="S173" s="937"/>
      <c r="T173" s="937"/>
      <c r="U173" s="937"/>
      <c r="V173" s="937"/>
      <c r="W173" s="937"/>
      <c r="X173" s="937"/>
      <c r="Y173" s="937"/>
      <c r="Z173" s="937"/>
      <c r="AA173" s="937"/>
    </row>
    <row r="174" ht="18.0" customHeight="1">
      <c r="A174" s="937"/>
      <c r="B174" s="938"/>
      <c r="C174" s="937"/>
      <c r="D174" s="937"/>
      <c r="E174" s="937"/>
      <c r="F174" s="939"/>
      <c r="G174" s="939"/>
      <c r="H174" s="939"/>
      <c r="I174" s="939"/>
      <c r="J174" s="939"/>
      <c r="K174" s="939"/>
      <c r="L174" s="937"/>
      <c r="M174" s="937"/>
      <c r="N174" s="937"/>
      <c r="O174" s="937"/>
      <c r="P174" s="937"/>
      <c r="Q174" s="937"/>
      <c r="R174" s="937"/>
      <c r="S174" s="937"/>
      <c r="T174" s="937"/>
      <c r="U174" s="937"/>
      <c r="V174" s="937"/>
      <c r="W174" s="937"/>
      <c r="X174" s="937"/>
      <c r="Y174" s="937"/>
      <c r="Z174" s="937"/>
      <c r="AA174" s="937"/>
    </row>
    <row r="175" ht="18.0" customHeight="1">
      <c r="A175" s="937"/>
      <c r="B175" s="938"/>
      <c r="C175" s="937"/>
      <c r="D175" s="937"/>
      <c r="E175" s="937"/>
      <c r="F175" s="939"/>
      <c r="G175" s="939"/>
      <c r="H175" s="939"/>
      <c r="I175" s="939"/>
      <c r="J175" s="939"/>
      <c r="K175" s="939"/>
      <c r="L175" s="937"/>
      <c r="M175" s="937"/>
      <c r="N175" s="937"/>
      <c r="O175" s="937"/>
      <c r="P175" s="937"/>
      <c r="Q175" s="937"/>
      <c r="R175" s="937"/>
      <c r="S175" s="937"/>
      <c r="T175" s="937"/>
      <c r="U175" s="937"/>
      <c r="V175" s="937"/>
      <c r="W175" s="937"/>
      <c r="X175" s="937"/>
      <c r="Y175" s="937"/>
      <c r="Z175" s="937"/>
      <c r="AA175" s="937"/>
    </row>
    <row r="176" ht="18.0" customHeight="1">
      <c r="A176" s="937"/>
      <c r="B176" s="938"/>
      <c r="C176" s="937"/>
      <c r="D176" s="937"/>
      <c r="E176" s="937"/>
      <c r="F176" s="939"/>
      <c r="G176" s="939"/>
      <c r="H176" s="939"/>
      <c r="I176" s="939"/>
      <c r="J176" s="939"/>
      <c r="K176" s="939"/>
      <c r="L176" s="937"/>
      <c r="M176" s="937"/>
      <c r="N176" s="937"/>
      <c r="O176" s="937"/>
      <c r="P176" s="937"/>
      <c r="Q176" s="937"/>
      <c r="R176" s="937"/>
      <c r="S176" s="937"/>
      <c r="T176" s="937"/>
      <c r="U176" s="937"/>
      <c r="V176" s="937"/>
      <c r="W176" s="937"/>
      <c r="X176" s="937"/>
      <c r="Y176" s="937"/>
      <c r="Z176" s="937"/>
      <c r="AA176" s="937"/>
    </row>
    <row r="177" ht="18.0" customHeight="1">
      <c r="A177" s="937"/>
      <c r="B177" s="938"/>
      <c r="C177" s="937"/>
      <c r="D177" s="937"/>
      <c r="E177" s="937"/>
      <c r="F177" s="939"/>
      <c r="G177" s="939"/>
      <c r="H177" s="939"/>
      <c r="I177" s="939"/>
      <c r="J177" s="939"/>
      <c r="K177" s="939"/>
      <c r="L177" s="937"/>
      <c r="M177" s="937"/>
      <c r="N177" s="937"/>
      <c r="O177" s="937"/>
      <c r="P177" s="937"/>
      <c r="Q177" s="937"/>
      <c r="R177" s="937"/>
      <c r="S177" s="937"/>
      <c r="T177" s="937"/>
      <c r="U177" s="937"/>
      <c r="V177" s="937"/>
      <c r="W177" s="937"/>
      <c r="X177" s="937"/>
      <c r="Y177" s="937"/>
      <c r="Z177" s="937"/>
      <c r="AA177" s="937"/>
    </row>
    <row r="178" ht="18.0" customHeight="1">
      <c r="A178" s="937"/>
      <c r="B178" s="938"/>
      <c r="C178" s="937"/>
      <c r="D178" s="937"/>
      <c r="E178" s="937"/>
      <c r="F178" s="939"/>
      <c r="G178" s="939"/>
      <c r="H178" s="939"/>
      <c r="I178" s="939"/>
      <c r="J178" s="939"/>
      <c r="K178" s="939"/>
      <c r="L178" s="937"/>
      <c r="M178" s="937"/>
      <c r="N178" s="937"/>
      <c r="O178" s="937"/>
      <c r="P178" s="937"/>
      <c r="Q178" s="937"/>
      <c r="R178" s="937"/>
      <c r="S178" s="937"/>
      <c r="T178" s="937"/>
      <c r="U178" s="937"/>
      <c r="V178" s="937"/>
      <c r="W178" s="937"/>
      <c r="X178" s="937"/>
      <c r="Y178" s="937"/>
      <c r="Z178" s="937"/>
      <c r="AA178" s="937"/>
    </row>
    <row r="179" ht="18.0" customHeight="1">
      <c r="A179" s="937"/>
      <c r="B179" s="938"/>
      <c r="C179" s="937"/>
      <c r="D179" s="937"/>
      <c r="E179" s="937"/>
      <c r="F179" s="939"/>
      <c r="G179" s="939"/>
      <c r="H179" s="939"/>
      <c r="I179" s="939"/>
      <c r="J179" s="939"/>
      <c r="K179" s="939"/>
      <c r="L179" s="937"/>
      <c r="M179" s="937"/>
      <c r="N179" s="937"/>
      <c r="O179" s="937"/>
      <c r="P179" s="937"/>
      <c r="Q179" s="937"/>
      <c r="R179" s="937"/>
      <c r="S179" s="937"/>
      <c r="T179" s="937"/>
      <c r="U179" s="937"/>
      <c r="V179" s="937"/>
      <c r="W179" s="937"/>
      <c r="X179" s="937"/>
      <c r="Y179" s="937"/>
      <c r="Z179" s="937"/>
      <c r="AA179" s="937"/>
    </row>
    <row r="180" ht="18.0" customHeight="1">
      <c r="A180" s="937"/>
      <c r="B180" s="938"/>
      <c r="C180" s="937"/>
      <c r="D180" s="937"/>
      <c r="E180" s="937"/>
      <c r="F180" s="939"/>
      <c r="G180" s="939"/>
      <c r="H180" s="939"/>
      <c r="I180" s="939"/>
      <c r="J180" s="939"/>
      <c r="K180" s="939"/>
      <c r="L180" s="937"/>
      <c r="M180" s="937"/>
      <c r="N180" s="937"/>
      <c r="O180" s="937"/>
      <c r="P180" s="937"/>
      <c r="Q180" s="937"/>
      <c r="R180" s="937"/>
      <c r="S180" s="937"/>
      <c r="T180" s="937"/>
      <c r="U180" s="937"/>
      <c r="V180" s="937"/>
      <c r="W180" s="937"/>
      <c r="X180" s="937"/>
      <c r="Y180" s="937"/>
      <c r="Z180" s="937"/>
      <c r="AA180" s="937"/>
    </row>
    <row r="181" ht="18.0" customHeight="1">
      <c r="A181" s="937"/>
      <c r="B181" s="938"/>
      <c r="C181" s="937"/>
      <c r="D181" s="937"/>
      <c r="E181" s="937"/>
      <c r="F181" s="939"/>
      <c r="G181" s="939"/>
      <c r="H181" s="939"/>
      <c r="I181" s="939"/>
      <c r="J181" s="939"/>
      <c r="K181" s="939"/>
      <c r="L181" s="937"/>
      <c r="M181" s="937"/>
      <c r="N181" s="937"/>
      <c r="O181" s="937"/>
      <c r="P181" s="937"/>
      <c r="Q181" s="937"/>
      <c r="R181" s="937"/>
      <c r="S181" s="937"/>
      <c r="T181" s="937"/>
      <c r="U181" s="937"/>
      <c r="V181" s="937"/>
      <c r="W181" s="937"/>
      <c r="X181" s="937"/>
      <c r="Y181" s="937"/>
      <c r="Z181" s="937"/>
      <c r="AA181" s="937"/>
    </row>
    <row r="182" ht="18.0" customHeight="1">
      <c r="A182" s="937"/>
      <c r="B182" s="938"/>
      <c r="C182" s="937"/>
      <c r="D182" s="937"/>
      <c r="E182" s="937"/>
      <c r="F182" s="939"/>
      <c r="G182" s="939"/>
      <c r="H182" s="939"/>
      <c r="I182" s="939"/>
      <c r="J182" s="939"/>
      <c r="K182" s="939"/>
      <c r="L182" s="937"/>
      <c r="M182" s="937"/>
      <c r="N182" s="937"/>
      <c r="O182" s="937"/>
      <c r="P182" s="937"/>
      <c r="Q182" s="937"/>
      <c r="R182" s="937"/>
      <c r="S182" s="937"/>
      <c r="T182" s="937"/>
      <c r="U182" s="937"/>
      <c r="V182" s="937"/>
      <c r="W182" s="937"/>
      <c r="X182" s="937"/>
      <c r="Y182" s="937"/>
      <c r="Z182" s="937"/>
      <c r="AA182" s="937"/>
    </row>
    <row r="183" ht="18.0" customHeight="1">
      <c r="A183" s="937"/>
      <c r="B183" s="938"/>
      <c r="C183" s="937"/>
      <c r="D183" s="937"/>
      <c r="E183" s="937"/>
      <c r="F183" s="939"/>
      <c r="G183" s="939"/>
      <c r="H183" s="939"/>
      <c r="I183" s="939"/>
      <c r="J183" s="939"/>
      <c r="K183" s="939"/>
      <c r="L183" s="937"/>
      <c r="M183" s="937"/>
      <c r="N183" s="937"/>
      <c r="O183" s="937"/>
      <c r="P183" s="937"/>
      <c r="Q183" s="937"/>
      <c r="R183" s="937"/>
      <c r="S183" s="937"/>
      <c r="T183" s="937"/>
      <c r="U183" s="937"/>
      <c r="V183" s="937"/>
      <c r="W183" s="937"/>
      <c r="X183" s="937"/>
      <c r="Y183" s="937"/>
      <c r="Z183" s="937"/>
      <c r="AA183" s="937"/>
    </row>
    <row r="184" ht="18.0" customHeight="1">
      <c r="A184" s="937"/>
      <c r="B184" s="938"/>
      <c r="C184" s="937"/>
      <c r="D184" s="937"/>
      <c r="E184" s="937"/>
      <c r="F184" s="939"/>
      <c r="G184" s="939"/>
      <c r="H184" s="939"/>
      <c r="I184" s="939"/>
      <c r="J184" s="939"/>
      <c r="K184" s="939"/>
      <c r="L184" s="937"/>
      <c r="M184" s="937"/>
      <c r="N184" s="937"/>
      <c r="O184" s="937"/>
      <c r="P184" s="937"/>
      <c r="Q184" s="937"/>
      <c r="R184" s="937"/>
      <c r="S184" s="937"/>
      <c r="T184" s="937"/>
      <c r="U184" s="937"/>
      <c r="V184" s="937"/>
      <c r="W184" s="937"/>
      <c r="X184" s="937"/>
      <c r="Y184" s="937"/>
      <c r="Z184" s="937"/>
      <c r="AA184" s="937"/>
    </row>
    <row r="185" ht="18.0" customHeight="1">
      <c r="A185" s="937"/>
      <c r="B185" s="938"/>
      <c r="C185" s="937"/>
      <c r="D185" s="937"/>
      <c r="E185" s="937"/>
      <c r="F185" s="939"/>
      <c r="G185" s="939"/>
      <c r="H185" s="939"/>
      <c r="I185" s="939"/>
      <c r="J185" s="939"/>
      <c r="K185" s="939"/>
      <c r="L185" s="937"/>
      <c r="M185" s="937"/>
      <c r="N185" s="937"/>
      <c r="O185" s="937"/>
      <c r="P185" s="937"/>
      <c r="Q185" s="937"/>
      <c r="R185" s="937"/>
      <c r="S185" s="937"/>
      <c r="T185" s="937"/>
      <c r="U185" s="937"/>
      <c r="V185" s="937"/>
      <c r="W185" s="937"/>
      <c r="X185" s="937"/>
      <c r="Y185" s="937"/>
      <c r="Z185" s="937"/>
      <c r="AA185" s="937"/>
    </row>
    <row r="186" ht="18.0" customHeight="1">
      <c r="A186" s="937"/>
      <c r="B186" s="938"/>
      <c r="C186" s="937"/>
      <c r="D186" s="937"/>
      <c r="E186" s="937"/>
      <c r="F186" s="939"/>
      <c r="G186" s="939"/>
      <c r="H186" s="939"/>
      <c r="I186" s="939"/>
      <c r="J186" s="939"/>
      <c r="K186" s="939"/>
      <c r="L186" s="937"/>
      <c r="M186" s="937"/>
      <c r="N186" s="937"/>
      <c r="O186" s="937"/>
      <c r="P186" s="937"/>
      <c r="Q186" s="937"/>
      <c r="R186" s="937"/>
      <c r="S186" s="937"/>
      <c r="T186" s="937"/>
      <c r="U186" s="937"/>
      <c r="V186" s="937"/>
      <c r="W186" s="937"/>
      <c r="X186" s="937"/>
      <c r="Y186" s="937"/>
      <c r="Z186" s="937"/>
      <c r="AA186" s="937"/>
    </row>
    <row r="187" ht="18.0" customHeight="1">
      <c r="A187" s="937"/>
      <c r="B187" s="938"/>
      <c r="C187" s="937"/>
      <c r="D187" s="937"/>
      <c r="E187" s="937"/>
      <c r="F187" s="939"/>
      <c r="G187" s="939"/>
      <c r="H187" s="939"/>
      <c r="I187" s="939"/>
      <c r="J187" s="939"/>
      <c r="K187" s="939"/>
      <c r="L187" s="937"/>
      <c r="M187" s="937"/>
      <c r="N187" s="937"/>
      <c r="O187" s="937"/>
      <c r="P187" s="937"/>
      <c r="Q187" s="937"/>
      <c r="R187" s="937"/>
      <c r="S187" s="937"/>
      <c r="T187" s="937"/>
      <c r="U187" s="937"/>
      <c r="V187" s="937"/>
      <c r="W187" s="937"/>
      <c r="X187" s="937"/>
      <c r="Y187" s="937"/>
      <c r="Z187" s="937"/>
      <c r="AA187" s="937"/>
    </row>
    <row r="188" ht="18.0" customHeight="1">
      <c r="A188" s="937"/>
      <c r="B188" s="938"/>
      <c r="C188" s="937"/>
      <c r="D188" s="937"/>
      <c r="E188" s="937"/>
      <c r="F188" s="939"/>
      <c r="G188" s="939"/>
      <c r="H188" s="939"/>
      <c r="I188" s="939"/>
      <c r="J188" s="939"/>
      <c r="K188" s="939"/>
      <c r="L188" s="937"/>
      <c r="M188" s="937"/>
      <c r="N188" s="937"/>
      <c r="O188" s="937"/>
      <c r="P188" s="937"/>
      <c r="Q188" s="937"/>
      <c r="R188" s="937"/>
      <c r="S188" s="937"/>
      <c r="T188" s="937"/>
      <c r="U188" s="937"/>
      <c r="V188" s="937"/>
      <c r="W188" s="937"/>
      <c r="X188" s="937"/>
      <c r="Y188" s="937"/>
      <c r="Z188" s="937"/>
      <c r="AA188" s="937"/>
    </row>
    <row r="189" ht="18.0" customHeight="1">
      <c r="A189" s="937"/>
      <c r="B189" s="938"/>
      <c r="C189" s="937"/>
      <c r="D189" s="937"/>
      <c r="E189" s="937"/>
      <c r="F189" s="939"/>
      <c r="G189" s="939"/>
      <c r="H189" s="939"/>
      <c r="I189" s="939"/>
      <c r="J189" s="939"/>
      <c r="K189" s="939"/>
      <c r="L189" s="937"/>
      <c r="M189" s="937"/>
      <c r="N189" s="937"/>
      <c r="O189" s="937"/>
      <c r="P189" s="937"/>
      <c r="Q189" s="937"/>
      <c r="R189" s="937"/>
      <c r="S189" s="937"/>
      <c r="T189" s="937"/>
      <c r="U189" s="937"/>
      <c r="V189" s="937"/>
      <c r="W189" s="937"/>
      <c r="X189" s="937"/>
      <c r="Y189" s="937"/>
      <c r="Z189" s="937"/>
      <c r="AA189" s="937"/>
    </row>
    <row r="190" ht="18.0" customHeight="1">
      <c r="A190" s="937"/>
      <c r="B190" s="938"/>
      <c r="C190" s="937"/>
      <c r="D190" s="937"/>
      <c r="E190" s="937"/>
      <c r="F190" s="939"/>
      <c r="G190" s="939"/>
      <c r="H190" s="939"/>
      <c r="I190" s="939"/>
      <c r="J190" s="939"/>
      <c r="K190" s="939"/>
      <c r="L190" s="937"/>
      <c r="M190" s="937"/>
      <c r="N190" s="937"/>
      <c r="O190" s="937"/>
      <c r="P190" s="937"/>
      <c r="Q190" s="937"/>
      <c r="R190" s="937"/>
      <c r="S190" s="937"/>
      <c r="T190" s="937"/>
      <c r="U190" s="937"/>
      <c r="V190" s="937"/>
      <c r="W190" s="937"/>
      <c r="X190" s="937"/>
      <c r="Y190" s="937"/>
      <c r="Z190" s="937"/>
      <c r="AA190" s="937"/>
    </row>
    <row r="191" ht="18.0" customHeight="1">
      <c r="A191" s="937"/>
      <c r="B191" s="938"/>
      <c r="C191" s="937"/>
      <c r="D191" s="937"/>
      <c r="E191" s="937"/>
      <c r="F191" s="939"/>
      <c r="G191" s="939"/>
      <c r="H191" s="939"/>
      <c r="I191" s="939"/>
      <c r="J191" s="939"/>
      <c r="K191" s="939"/>
      <c r="L191" s="937"/>
      <c r="M191" s="937"/>
      <c r="N191" s="937"/>
      <c r="O191" s="937"/>
      <c r="P191" s="937"/>
      <c r="Q191" s="937"/>
      <c r="R191" s="937"/>
      <c r="S191" s="937"/>
      <c r="T191" s="937"/>
      <c r="U191" s="937"/>
      <c r="V191" s="937"/>
      <c r="W191" s="937"/>
      <c r="X191" s="937"/>
      <c r="Y191" s="937"/>
      <c r="Z191" s="937"/>
      <c r="AA191" s="937"/>
    </row>
    <row r="192" ht="18.0" customHeight="1">
      <c r="A192" s="937"/>
      <c r="B192" s="938"/>
      <c r="C192" s="937"/>
      <c r="D192" s="937"/>
      <c r="E192" s="937"/>
      <c r="F192" s="939"/>
      <c r="G192" s="939"/>
      <c r="H192" s="939"/>
      <c r="I192" s="939"/>
      <c r="J192" s="939"/>
      <c r="K192" s="939"/>
      <c r="L192" s="937"/>
      <c r="M192" s="937"/>
      <c r="N192" s="937"/>
      <c r="O192" s="937"/>
      <c r="P192" s="937"/>
      <c r="Q192" s="937"/>
      <c r="R192" s="937"/>
      <c r="S192" s="937"/>
      <c r="T192" s="937"/>
      <c r="U192" s="937"/>
      <c r="V192" s="937"/>
      <c r="W192" s="937"/>
      <c r="X192" s="937"/>
      <c r="Y192" s="937"/>
      <c r="Z192" s="937"/>
      <c r="AA192" s="937"/>
    </row>
    <row r="193" ht="18.0" customHeight="1">
      <c r="A193" s="937"/>
      <c r="B193" s="938"/>
      <c r="C193" s="937"/>
      <c r="D193" s="937"/>
      <c r="E193" s="937"/>
      <c r="F193" s="939"/>
      <c r="G193" s="939"/>
      <c r="H193" s="939"/>
      <c r="I193" s="939"/>
      <c r="J193" s="939"/>
      <c r="K193" s="939"/>
      <c r="L193" s="937"/>
      <c r="M193" s="937"/>
      <c r="N193" s="937"/>
      <c r="O193" s="937"/>
      <c r="P193" s="937"/>
      <c r="Q193" s="937"/>
      <c r="R193" s="937"/>
      <c r="S193" s="937"/>
      <c r="T193" s="937"/>
      <c r="U193" s="937"/>
      <c r="V193" s="937"/>
      <c r="W193" s="937"/>
      <c r="X193" s="937"/>
      <c r="Y193" s="937"/>
      <c r="Z193" s="937"/>
      <c r="AA193" s="937"/>
    </row>
    <row r="194" ht="18.0" customHeight="1">
      <c r="A194" s="937"/>
      <c r="B194" s="938"/>
      <c r="C194" s="937"/>
      <c r="D194" s="937"/>
      <c r="E194" s="937"/>
      <c r="F194" s="939"/>
      <c r="G194" s="939"/>
      <c r="H194" s="939"/>
      <c r="I194" s="939"/>
      <c r="J194" s="939"/>
      <c r="K194" s="939"/>
      <c r="L194" s="937"/>
      <c r="M194" s="937"/>
      <c r="N194" s="937"/>
      <c r="O194" s="937"/>
      <c r="P194" s="937"/>
      <c r="Q194" s="937"/>
      <c r="R194" s="937"/>
      <c r="S194" s="937"/>
      <c r="T194" s="937"/>
      <c r="U194" s="937"/>
      <c r="V194" s="937"/>
      <c r="W194" s="937"/>
      <c r="X194" s="937"/>
      <c r="Y194" s="937"/>
      <c r="Z194" s="937"/>
      <c r="AA194" s="937"/>
    </row>
    <row r="195" ht="18.0" customHeight="1">
      <c r="A195" s="937"/>
      <c r="B195" s="938"/>
      <c r="C195" s="937"/>
      <c r="D195" s="937"/>
      <c r="E195" s="937"/>
      <c r="F195" s="939"/>
      <c r="G195" s="939"/>
      <c r="H195" s="939"/>
      <c r="I195" s="939"/>
      <c r="J195" s="939"/>
      <c r="K195" s="939"/>
      <c r="L195" s="937"/>
      <c r="M195" s="937"/>
      <c r="N195" s="937"/>
      <c r="O195" s="937"/>
      <c r="P195" s="937"/>
      <c r="Q195" s="937"/>
      <c r="R195" s="937"/>
      <c r="S195" s="937"/>
      <c r="T195" s="937"/>
      <c r="U195" s="937"/>
      <c r="V195" s="937"/>
      <c r="W195" s="937"/>
      <c r="X195" s="937"/>
      <c r="Y195" s="937"/>
      <c r="Z195" s="937"/>
      <c r="AA195" s="937"/>
    </row>
    <row r="196" ht="18.0" customHeight="1">
      <c r="A196" s="937"/>
      <c r="B196" s="938"/>
      <c r="C196" s="937"/>
      <c r="D196" s="937"/>
      <c r="E196" s="937"/>
      <c r="F196" s="939"/>
      <c r="G196" s="939"/>
      <c r="H196" s="939"/>
      <c r="I196" s="939"/>
      <c r="J196" s="939"/>
      <c r="K196" s="939"/>
      <c r="L196" s="937"/>
      <c r="M196" s="937"/>
      <c r="N196" s="937"/>
      <c r="O196" s="937"/>
      <c r="P196" s="937"/>
      <c r="Q196" s="937"/>
      <c r="R196" s="937"/>
      <c r="S196" s="937"/>
      <c r="T196" s="937"/>
      <c r="U196" s="937"/>
      <c r="V196" s="937"/>
      <c r="W196" s="937"/>
      <c r="X196" s="937"/>
      <c r="Y196" s="937"/>
      <c r="Z196" s="937"/>
      <c r="AA196" s="937"/>
    </row>
    <row r="197" ht="18.0" customHeight="1">
      <c r="A197" s="937"/>
      <c r="B197" s="938"/>
      <c r="C197" s="937"/>
      <c r="D197" s="937"/>
      <c r="E197" s="937"/>
      <c r="F197" s="939"/>
      <c r="G197" s="939"/>
      <c r="H197" s="939"/>
      <c r="I197" s="939"/>
      <c r="J197" s="939"/>
      <c r="K197" s="939"/>
      <c r="L197" s="937"/>
      <c r="M197" s="937"/>
      <c r="N197" s="937"/>
      <c r="O197" s="937"/>
      <c r="P197" s="937"/>
      <c r="Q197" s="937"/>
      <c r="R197" s="937"/>
      <c r="S197" s="937"/>
      <c r="T197" s="937"/>
      <c r="U197" s="937"/>
      <c r="V197" s="937"/>
      <c r="W197" s="937"/>
      <c r="X197" s="937"/>
      <c r="Y197" s="937"/>
      <c r="Z197" s="937"/>
      <c r="AA197" s="937"/>
    </row>
    <row r="198" ht="18.0" customHeight="1">
      <c r="A198" s="937"/>
      <c r="B198" s="938"/>
      <c r="C198" s="937"/>
      <c r="D198" s="937"/>
      <c r="E198" s="937"/>
      <c r="F198" s="939"/>
      <c r="G198" s="939"/>
      <c r="H198" s="939"/>
      <c r="I198" s="939"/>
      <c r="J198" s="939"/>
      <c r="K198" s="939"/>
      <c r="L198" s="937"/>
      <c r="M198" s="937"/>
      <c r="N198" s="937"/>
      <c r="O198" s="937"/>
      <c r="P198" s="937"/>
      <c r="Q198" s="937"/>
      <c r="R198" s="937"/>
      <c r="S198" s="937"/>
      <c r="T198" s="937"/>
      <c r="U198" s="937"/>
      <c r="V198" s="937"/>
      <c r="W198" s="937"/>
      <c r="X198" s="937"/>
      <c r="Y198" s="937"/>
      <c r="Z198" s="937"/>
      <c r="AA198" s="937"/>
    </row>
    <row r="199" ht="18.0" customHeight="1">
      <c r="A199" s="937"/>
      <c r="B199" s="938"/>
      <c r="C199" s="937"/>
      <c r="D199" s="937"/>
      <c r="E199" s="937"/>
      <c r="F199" s="939"/>
      <c r="G199" s="939"/>
      <c r="H199" s="939"/>
      <c r="I199" s="939"/>
      <c r="J199" s="939"/>
      <c r="K199" s="939"/>
      <c r="L199" s="937"/>
      <c r="M199" s="937"/>
      <c r="N199" s="937"/>
      <c r="O199" s="937"/>
      <c r="P199" s="937"/>
      <c r="Q199" s="937"/>
      <c r="R199" s="937"/>
      <c r="S199" s="937"/>
      <c r="T199" s="937"/>
      <c r="U199" s="937"/>
      <c r="V199" s="937"/>
      <c r="W199" s="937"/>
      <c r="X199" s="937"/>
      <c r="Y199" s="937"/>
      <c r="Z199" s="937"/>
      <c r="AA199" s="937"/>
    </row>
    <row r="200" ht="18.0" customHeight="1">
      <c r="A200" s="937"/>
      <c r="B200" s="938"/>
      <c r="C200" s="937"/>
      <c r="D200" s="937"/>
      <c r="E200" s="937"/>
      <c r="F200" s="939"/>
      <c r="G200" s="939"/>
      <c r="H200" s="939"/>
      <c r="I200" s="939"/>
      <c r="J200" s="939"/>
      <c r="K200" s="939"/>
      <c r="L200" s="937"/>
      <c r="M200" s="937"/>
      <c r="N200" s="937"/>
      <c r="O200" s="937"/>
      <c r="P200" s="937"/>
      <c r="Q200" s="937"/>
      <c r="R200" s="937"/>
      <c r="S200" s="937"/>
      <c r="T200" s="937"/>
      <c r="U200" s="937"/>
      <c r="V200" s="937"/>
      <c r="W200" s="937"/>
      <c r="X200" s="937"/>
      <c r="Y200" s="937"/>
      <c r="Z200" s="937"/>
      <c r="AA200" s="937"/>
    </row>
    <row r="201" ht="18.0" customHeight="1">
      <c r="A201" s="937"/>
      <c r="B201" s="938"/>
      <c r="C201" s="937"/>
      <c r="D201" s="937"/>
      <c r="E201" s="937"/>
      <c r="F201" s="939"/>
      <c r="G201" s="939"/>
      <c r="H201" s="939"/>
      <c r="I201" s="939"/>
      <c r="J201" s="939"/>
      <c r="K201" s="939"/>
      <c r="L201" s="937"/>
      <c r="M201" s="937"/>
      <c r="N201" s="937"/>
      <c r="O201" s="937"/>
      <c r="P201" s="937"/>
      <c r="Q201" s="937"/>
      <c r="R201" s="937"/>
      <c r="S201" s="937"/>
      <c r="T201" s="937"/>
      <c r="U201" s="937"/>
      <c r="V201" s="937"/>
      <c r="W201" s="937"/>
      <c r="X201" s="937"/>
      <c r="Y201" s="937"/>
      <c r="Z201" s="937"/>
      <c r="AA201" s="937"/>
    </row>
    <row r="202" ht="18.0" customHeight="1">
      <c r="A202" s="937"/>
      <c r="B202" s="938"/>
      <c r="C202" s="937"/>
      <c r="D202" s="937"/>
      <c r="E202" s="937"/>
      <c r="F202" s="939"/>
      <c r="G202" s="939"/>
      <c r="H202" s="939"/>
      <c r="I202" s="939"/>
      <c r="J202" s="939"/>
      <c r="K202" s="939"/>
      <c r="L202" s="937"/>
      <c r="M202" s="937"/>
      <c r="N202" s="937"/>
      <c r="O202" s="937"/>
      <c r="P202" s="937"/>
      <c r="Q202" s="937"/>
      <c r="R202" s="937"/>
      <c r="S202" s="937"/>
      <c r="T202" s="937"/>
      <c r="U202" s="937"/>
      <c r="V202" s="937"/>
      <c r="W202" s="937"/>
      <c r="X202" s="937"/>
      <c r="Y202" s="937"/>
      <c r="Z202" s="937"/>
      <c r="AA202" s="937"/>
    </row>
    <row r="203" ht="18.0" customHeight="1">
      <c r="A203" s="937"/>
      <c r="B203" s="938"/>
      <c r="C203" s="937"/>
      <c r="D203" s="937"/>
      <c r="E203" s="937"/>
      <c r="F203" s="939"/>
      <c r="G203" s="939"/>
      <c r="H203" s="939"/>
      <c r="I203" s="939"/>
      <c r="J203" s="939"/>
      <c r="K203" s="939"/>
      <c r="L203" s="937"/>
      <c r="M203" s="937"/>
      <c r="N203" s="937"/>
      <c r="O203" s="937"/>
      <c r="P203" s="937"/>
      <c r="Q203" s="937"/>
      <c r="R203" s="937"/>
      <c r="S203" s="937"/>
      <c r="T203" s="937"/>
      <c r="U203" s="937"/>
      <c r="V203" s="937"/>
      <c r="W203" s="937"/>
      <c r="X203" s="937"/>
      <c r="Y203" s="937"/>
      <c r="Z203" s="937"/>
      <c r="AA203" s="937"/>
    </row>
    <row r="204" ht="18.0" customHeight="1">
      <c r="A204" s="937"/>
      <c r="B204" s="938"/>
      <c r="C204" s="937"/>
      <c r="D204" s="937"/>
      <c r="E204" s="937"/>
      <c r="F204" s="939"/>
      <c r="G204" s="939"/>
      <c r="H204" s="939"/>
      <c r="I204" s="939"/>
      <c r="J204" s="939"/>
      <c r="K204" s="939"/>
      <c r="L204" s="937"/>
      <c r="M204" s="937"/>
      <c r="N204" s="937"/>
      <c r="O204" s="937"/>
      <c r="P204" s="937"/>
      <c r="Q204" s="937"/>
      <c r="R204" s="937"/>
      <c r="S204" s="937"/>
      <c r="T204" s="937"/>
      <c r="U204" s="937"/>
      <c r="V204" s="937"/>
      <c r="W204" s="937"/>
      <c r="X204" s="937"/>
      <c r="Y204" s="937"/>
      <c r="Z204" s="937"/>
      <c r="AA204" s="937"/>
    </row>
    <row r="205" ht="18.0" customHeight="1">
      <c r="A205" s="937"/>
      <c r="B205" s="938"/>
      <c r="C205" s="937"/>
      <c r="D205" s="937"/>
      <c r="E205" s="937"/>
      <c r="F205" s="939"/>
      <c r="G205" s="939"/>
      <c r="H205" s="939"/>
      <c r="I205" s="939"/>
      <c r="J205" s="939"/>
      <c r="K205" s="939"/>
      <c r="L205" s="937"/>
      <c r="M205" s="937"/>
      <c r="N205" s="937"/>
      <c r="O205" s="937"/>
      <c r="P205" s="937"/>
      <c r="Q205" s="937"/>
      <c r="R205" s="937"/>
      <c r="S205" s="937"/>
      <c r="T205" s="937"/>
      <c r="U205" s="937"/>
      <c r="V205" s="937"/>
      <c r="W205" s="937"/>
      <c r="X205" s="937"/>
      <c r="Y205" s="937"/>
      <c r="Z205" s="937"/>
      <c r="AA205" s="937"/>
    </row>
    <row r="206" ht="18.0" customHeight="1">
      <c r="A206" s="937"/>
      <c r="B206" s="938"/>
      <c r="C206" s="937"/>
      <c r="D206" s="937"/>
      <c r="E206" s="937"/>
      <c r="F206" s="939"/>
      <c r="G206" s="939"/>
      <c r="H206" s="939"/>
      <c r="I206" s="939"/>
      <c r="J206" s="939"/>
      <c r="K206" s="939"/>
      <c r="L206" s="937"/>
      <c r="M206" s="937"/>
      <c r="N206" s="937"/>
      <c r="O206" s="937"/>
      <c r="P206" s="937"/>
      <c r="Q206" s="937"/>
      <c r="R206" s="937"/>
      <c r="S206" s="937"/>
      <c r="T206" s="937"/>
      <c r="U206" s="937"/>
      <c r="V206" s="937"/>
      <c r="W206" s="937"/>
      <c r="X206" s="937"/>
      <c r="Y206" s="937"/>
      <c r="Z206" s="937"/>
      <c r="AA206" s="937"/>
    </row>
    <row r="207" ht="18.0" customHeight="1">
      <c r="A207" s="937"/>
      <c r="B207" s="938"/>
      <c r="C207" s="937"/>
      <c r="D207" s="937"/>
      <c r="E207" s="937"/>
      <c r="F207" s="939"/>
      <c r="G207" s="939"/>
      <c r="H207" s="939"/>
      <c r="I207" s="939"/>
      <c r="J207" s="939"/>
      <c r="K207" s="939"/>
      <c r="L207" s="937"/>
      <c r="M207" s="937"/>
      <c r="N207" s="937"/>
      <c r="O207" s="937"/>
      <c r="P207" s="937"/>
      <c r="Q207" s="937"/>
      <c r="R207" s="937"/>
      <c r="S207" s="937"/>
      <c r="T207" s="937"/>
      <c r="U207" s="937"/>
      <c r="V207" s="937"/>
      <c r="W207" s="937"/>
      <c r="X207" s="937"/>
      <c r="Y207" s="937"/>
      <c r="Z207" s="937"/>
      <c r="AA207" s="937"/>
    </row>
    <row r="208" ht="18.0" customHeight="1">
      <c r="A208" s="937"/>
      <c r="B208" s="938"/>
      <c r="C208" s="937"/>
      <c r="D208" s="937"/>
      <c r="E208" s="937"/>
      <c r="F208" s="939"/>
      <c r="G208" s="939"/>
      <c r="H208" s="939"/>
      <c r="I208" s="939"/>
      <c r="J208" s="939"/>
      <c r="K208" s="939"/>
      <c r="L208" s="937"/>
      <c r="M208" s="937"/>
      <c r="N208" s="937"/>
      <c r="O208" s="937"/>
      <c r="P208" s="937"/>
      <c r="Q208" s="937"/>
      <c r="R208" s="937"/>
      <c r="S208" s="937"/>
      <c r="T208" s="937"/>
      <c r="U208" s="937"/>
      <c r="V208" s="937"/>
      <c r="W208" s="937"/>
      <c r="X208" s="937"/>
      <c r="Y208" s="937"/>
      <c r="Z208" s="937"/>
      <c r="AA208" s="937"/>
    </row>
    <row r="209" ht="18.0" customHeight="1">
      <c r="A209" s="937"/>
      <c r="B209" s="938"/>
      <c r="C209" s="937"/>
      <c r="D209" s="937"/>
      <c r="E209" s="937"/>
      <c r="F209" s="939"/>
      <c r="G209" s="939"/>
      <c r="H209" s="939"/>
      <c r="I209" s="939"/>
      <c r="J209" s="939"/>
      <c r="K209" s="939"/>
      <c r="L209" s="937"/>
      <c r="M209" s="937"/>
      <c r="N209" s="937"/>
      <c r="O209" s="937"/>
      <c r="P209" s="937"/>
      <c r="Q209" s="937"/>
      <c r="R209" s="937"/>
      <c r="S209" s="937"/>
      <c r="T209" s="937"/>
      <c r="U209" s="937"/>
      <c r="V209" s="937"/>
      <c r="W209" s="937"/>
      <c r="X209" s="937"/>
      <c r="Y209" s="937"/>
      <c r="Z209" s="937"/>
      <c r="AA209" s="937"/>
    </row>
    <row r="210" ht="18.0" customHeight="1">
      <c r="A210" s="937"/>
      <c r="B210" s="938"/>
      <c r="C210" s="937"/>
      <c r="D210" s="937"/>
      <c r="E210" s="937"/>
      <c r="F210" s="939"/>
      <c r="G210" s="939"/>
      <c r="H210" s="939"/>
      <c r="I210" s="939"/>
      <c r="J210" s="939"/>
      <c r="K210" s="939"/>
      <c r="L210" s="937"/>
      <c r="M210" s="937"/>
      <c r="N210" s="937"/>
      <c r="O210" s="937"/>
      <c r="P210" s="937"/>
      <c r="Q210" s="937"/>
      <c r="R210" s="937"/>
      <c r="S210" s="937"/>
      <c r="T210" s="937"/>
      <c r="U210" s="937"/>
      <c r="V210" s="937"/>
      <c r="W210" s="937"/>
      <c r="X210" s="937"/>
      <c r="Y210" s="937"/>
      <c r="Z210" s="937"/>
      <c r="AA210" s="937"/>
    </row>
    <row r="211" ht="18.0" customHeight="1">
      <c r="A211" s="937"/>
      <c r="B211" s="938"/>
      <c r="C211" s="937"/>
      <c r="D211" s="937"/>
      <c r="E211" s="937"/>
      <c r="F211" s="939"/>
      <c r="G211" s="939"/>
      <c r="H211" s="939"/>
      <c r="I211" s="939"/>
      <c r="J211" s="939"/>
      <c r="K211" s="939"/>
      <c r="L211" s="937"/>
      <c r="M211" s="937"/>
      <c r="N211" s="937"/>
      <c r="O211" s="937"/>
      <c r="P211" s="937"/>
      <c r="Q211" s="937"/>
      <c r="R211" s="937"/>
      <c r="S211" s="937"/>
      <c r="T211" s="937"/>
      <c r="U211" s="937"/>
      <c r="V211" s="937"/>
      <c r="W211" s="937"/>
      <c r="X211" s="937"/>
      <c r="Y211" s="937"/>
      <c r="Z211" s="937"/>
      <c r="AA211" s="937"/>
    </row>
    <row r="212" ht="18.0" customHeight="1">
      <c r="A212" s="937"/>
      <c r="B212" s="938"/>
      <c r="C212" s="937"/>
      <c r="D212" s="937"/>
      <c r="E212" s="937"/>
      <c r="F212" s="939"/>
      <c r="G212" s="939"/>
      <c r="H212" s="939"/>
      <c r="I212" s="939"/>
      <c r="J212" s="939"/>
      <c r="K212" s="939"/>
      <c r="L212" s="937"/>
      <c r="M212" s="937"/>
      <c r="N212" s="937"/>
      <c r="O212" s="937"/>
      <c r="P212" s="937"/>
      <c r="Q212" s="937"/>
      <c r="R212" s="937"/>
      <c r="S212" s="937"/>
      <c r="T212" s="937"/>
      <c r="U212" s="937"/>
      <c r="V212" s="937"/>
      <c r="W212" s="937"/>
      <c r="X212" s="937"/>
      <c r="Y212" s="937"/>
      <c r="Z212" s="937"/>
      <c r="AA212" s="937"/>
    </row>
    <row r="213" ht="18.0" customHeight="1">
      <c r="A213" s="937"/>
      <c r="B213" s="938"/>
      <c r="C213" s="937"/>
      <c r="D213" s="937"/>
      <c r="E213" s="937"/>
      <c r="F213" s="939"/>
      <c r="G213" s="939"/>
      <c r="H213" s="939"/>
      <c r="I213" s="939"/>
      <c r="J213" s="939"/>
      <c r="K213" s="939"/>
      <c r="L213" s="937"/>
      <c r="M213" s="937"/>
      <c r="N213" s="937"/>
      <c r="O213" s="937"/>
      <c r="P213" s="937"/>
      <c r="Q213" s="937"/>
      <c r="R213" s="937"/>
      <c r="S213" s="937"/>
      <c r="T213" s="937"/>
      <c r="U213" s="937"/>
      <c r="V213" s="937"/>
      <c r="W213" s="937"/>
      <c r="X213" s="937"/>
      <c r="Y213" s="937"/>
      <c r="Z213" s="937"/>
      <c r="AA213" s="937"/>
    </row>
    <row r="214" ht="18.0" customHeight="1">
      <c r="A214" s="937"/>
      <c r="B214" s="938"/>
      <c r="C214" s="937"/>
      <c r="D214" s="937"/>
      <c r="E214" s="937"/>
      <c r="F214" s="939"/>
      <c r="G214" s="939"/>
      <c r="H214" s="939"/>
      <c r="I214" s="939"/>
      <c r="J214" s="939"/>
      <c r="K214" s="939"/>
      <c r="L214" s="937"/>
      <c r="M214" s="937"/>
      <c r="N214" s="937"/>
      <c r="O214" s="937"/>
      <c r="P214" s="937"/>
      <c r="Q214" s="937"/>
      <c r="R214" s="937"/>
      <c r="S214" s="937"/>
      <c r="T214" s="937"/>
      <c r="U214" s="937"/>
      <c r="V214" s="937"/>
      <c r="W214" s="937"/>
      <c r="X214" s="937"/>
      <c r="Y214" s="937"/>
      <c r="Z214" s="937"/>
      <c r="AA214" s="937"/>
    </row>
    <row r="215" ht="18.0" customHeight="1">
      <c r="A215" s="937"/>
      <c r="B215" s="938"/>
      <c r="C215" s="937"/>
      <c r="D215" s="937"/>
      <c r="E215" s="937"/>
      <c r="F215" s="939"/>
      <c r="G215" s="939"/>
      <c r="H215" s="939"/>
      <c r="I215" s="939"/>
      <c r="J215" s="939"/>
      <c r="K215" s="939"/>
      <c r="L215" s="937"/>
      <c r="M215" s="937"/>
      <c r="N215" s="937"/>
      <c r="O215" s="937"/>
      <c r="P215" s="937"/>
      <c r="Q215" s="937"/>
      <c r="R215" s="937"/>
      <c r="S215" s="937"/>
      <c r="T215" s="937"/>
      <c r="U215" s="937"/>
      <c r="V215" s="937"/>
      <c r="W215" s="937"/>
      <c r="X215" s="937"/>
      <c r="Y215" s="937"/>
      <c r="Z215" s="937"/>
      <c r="AA215" s="937"/>
    </row>
    <row r="216" ht="18.0" customHeight="1">
      <c r="A216" s="937"/>
      <c r="B216" s="938"/>
      <c r="C216" s="937"/>
      <c r="D216" s="937"/>
      <c r="E216" s="937"/>
      <c r="F216" s="939"/>
      <c r="G216" s="939"/>
      <c r="H216" s="939"/>
      <c r="I216" s="939"/>
      <c r="J216" s="939"/>
      <c r="K216" s="939"/>
      <c r="L216" s="937"/>
      <c r="M216" s="937"/>
      <c r="N216" s="937"/>
      <c r="O216" s="937"/>
      <c r="P216" s="937"/>
      <c r="Q216" s="937"/>
      <c r="R216" s="937"/>
      <c r="S216" s="937"/>
      <c r="T216" s="937"/>
      <c r="U216" s="937"/>
      <c r="V216" s="937"/>
      <c r="W216" s="937"/>
      <c r="X216" s="937"/>
      <c r="Y216" s="937"/>
      <c r="Z216" s="937"/>
      <c r="AA216" s="937"/>
    </row>
    <row r="217" ht="18.0" customHeight="1">
      <c r="A217" s="937"/>
      <c r="B217" s="938"/>
      <c r="C217" s="937"/>
      <c r="D217" s="937"/>
      <c r="E217" s="937"/>
      <c r="F217" s="939"/>
      <c r="G217" s="939"/>
      <c r="H217" s="939"/>
      <c r="I217" s="939"/>
      <c r="J217" s="939"/>
      <c r="K217" s="939"/>
      <c r="L217" s="937"/>
      <c r="M217" s="937"/>
      <c r="N217" s="937"/>
      <c r="O217" s="937"/>
      <c r="P217" s="937"/>
      <c r="Q217" s="937"/>
      <c r="R217" s="937"/>
      <c r="S217" s="937"/>
      <c r="T217" s="937"/>
      <c r="U217" s="937"/>
      <c r="V217" s="937"/>
      <c r="W217" s="937"/>
      <c r="X217" s="937"/>
      <c r="Y217" s="937"/>
      <c r="Z217" s="937"/>
      <c r="AA217" s="937"/>
    </row>
    <row r="218" ht="18.0" customHeight="1">
      <c r="A218" s="937"/>
      <c r="B218" s="938"/>
      <c r="C218" s="937"/>
      <c r="D218" s="937"/>
      <c r="E218" s="937"/>
      <c r="F218" s="939"/>
      <c r="G218" s="939"/>
      <c r="H218" s="939"/>
      <c r="I218" s="939"/>
      <c r="J218" s="939"/>
      <c r="K218" s="939"/>
      <c r="L218" s="937"/>
      <c r="M218" s="937"/>
      <c r="N218" s="937"/>
      <c r="O218" s="937"/>
      <c r="P218" s="937"/>
      <c r="Q218" s="937"/>
      <c r="R218" s="937"/>
      <c r="S218" s="937"/>
      <c r="T218" s="937"/>
      <c r="U218" s="937"/>
      <c r="V218" s="937"/>
      <c r="W218" s="937"/>
      <c r="X218" s="937"/>
      <c r="Y218" s="937"/>
      <c r="Z218" s="937"/>
      <c r="AA218" s="937"/>
    </row>
    <row r="219" ht="18.0" customHeight="1">
      <c r="A219" s="937"/>
      <c r="B219" s="938"/>
      <c r="C219" s="937"/>
      <c r="D219" s="937"/>
      <c r="E219" s="937"/>
      <c r="F219" s="939"/>
      <c r="G219" s="939"/>
      <c r="H219" s="939"/>
      <c r="I219" s="939"/>
      <c r="J219" s="939"/>
      <c r="K219" s="939"/>
      <c r="L219" s="937"/>
      <c r="M219" s="937"/>
      <c r="N219" s="937"/>
      <c r="O219" s="937"/>
      <c r="P219" s="937"/>
      <c r="Q219" s="937"/>
      <c r="R219" s="937"/>
      <c r="S219" s="937"/>
      <c r="T219" s="937"/>
      <c r="U219" s="937"/>
      <c r="V219" s="937"/>
      <c r="W219" s="937"/>
      <c r="X219" s="937"/>
      <c r="Y219" s="937"/>
      <c r="Z219" s="937"/>
      <c r="AA219" s="937"/>
    </row>
    <row r="220" ht="18.0" customHeight="1">
      <c r="A220" s="937"/>
      <c r="B220" s="938"/>
      <c r="C220" s="937"/>
      <c r="D220" s="937"/>
      <c r="E220" s="937"/>
      <c r="F220" s="939"/>
      <c r="G220" s="939"/>
      <c r="H220" s="939"/>
      <c r="I220" s="939"/>
      <c r="J220" s="939"/>
      <c r="K220" s="939"/>
      <c r="L220" s="937"/>
      <c r="M220" s="937"/>
      <c r="N220" s="937"/>
      <c r="O220" s="937"/>
      <c r="P220" s="937"/>
      <c r="Q220" s="937"/>
      <c r="R220" s="937"/>
      <c r="S220" s="937"/>
      <c r="T220" s="937"/>
      <c r="U220" s="937"/>
      <c r="V220" s="937"/>
      <c r="W220" s="937"/>
      <c r="X220" s="937"/>
      <c r="Y220" s="937"/>
      <c r="Z220" s="937"/>
      <c r="AA220" s="937"/>
    </row>
    <row r="221" ht="18.0" customHeight="1">
      <c r="A221" s="937"/>
      <c r="B221" s="938"/>
      <c r="C221" s="937"/>
      <c r="D221" s="937"/>
      <c r="E221" s="937"/>
      <c r="F221" s="939"/>
      <c r="G221" s="939"/>
      <c r="H221" s="939"/>
      <c r="I221" s="939"/>
      <c r="J221" s="939"/>
      <c r="K221" s="939"/>
      <c r="L221" s="937"/>
      <c r="M221" s="937"/>
      <c r="N221" s="937"/>
      <c r="O221" s="937"/>
      <c r="P221" s="937"/>
      <c r="Q221" s="937"/>
      <c r="R221" s="937"/>
      <c r="S221" s="937"/>
      <c r="T221" s="937"/>
      <c r="U221" s="937"/>
      <c r="V221" s="937"/>
      <c r="W221" s="937"/>
      <c r="X221" s="937"/>
      <c r="Y221" s="937"/>
      <c r="Z221" s="937"/>
      <c r="AA221" s="937"/>
    </row>
    <row r="222" ht="18.0" customHeight="1">
      <c r="A222" s="937"/>
      <c r="B222" s="938"/>
      <c r="C222" s="937"/>
      <c r="D222" s="937"/>
      <c r="E222" s="937"/>
      <c r="F222" s="939"/>
      <c r="G222" s="939"/>
      <c r="H222" s="939"/>
      <c r="I222" s="939"/>
      <c r="J222" s="939"/>
      <c r="K222" s="939"/>
      <c r="L222" s="937"/>
      <c r="M222" s="937"/>
      <c r="N222" s="937"/>
      <c r="O222" s="937"/>
      <c r="P222" s="937"/>
      <c r="Q222" s="937"/>
      <c r="R222" s="937"/>
      <c r="S222" s="937"/>
      <c r="T222" s="937"/>
      <c r="U222" s="937"/>
      <c r="V222" s="937"/>
      <c r="W222" s="937"/>
      <c r="X222" s="937"/>
      <c r="Y222" s="937"/>
      <c r="Z222" s="937"/>
      <c r="AA222" s="937"/>
    </row>
    <row r="223" ht="18.0" customHeight="1">
      <c r="A223" s="937"/>
      <c r="B223" s="938"/>
      <c r="C223" s="937"/>
      <c r="D223" s="937"/>
      <c r="E223" s="937"/>
      <c r="F223" s="939"/>
      <c r="G223" s="939"/>
      <c r="H223" s="939"/>
      <c r="I223" s="939"/>
      <c r="J223" s="939"/>
      <c r="K223" s="939"/>
      <c r="L223" s="937"/>
      <c r="M223" s="937"/>
      <c r="N223" s="937"/>
      <c r="O223" s="937"/>
      <c r="P223" s="937"/>
      <c r="Q223" s="937"/>
      <c r="R223" s="937"/>
      <c r="S223" s="937"/>
      <c r="T223" s="937"/>
      <c r="U223" s="937"/>
      <c r="V223" s="937"/>
      <c r="W223" s="937"/>
      <c r="X223" s="937"/>
      <c r="Y223" s="937"/>
      <c r="Z223" s="937"/>
      <c r="AA223" s="937"/>
    </row>
    <row r="224" ht="18.0" customHeight="1">
      <c r="A224" s="937"/>
      <c r="B224" s="938"/>
      <c r="C224" s="937"/>
      <c r="D224" s="937"/>
      <c r="E224" s="937"/>
      <c r="F224" s="939"/>
      <c r="G224" s="939"/>
      <c r="H224" s="939"/>
      <c r="I224" s="939"/>
      <c r="J224" s="939"/>
      <c r="K224" s="939"/>
      <c r="L224" s="937"/>
      <c r="M224" s="937"/>
      <c r="N224" s="937"/>
      <c r="O224" s="937"/>
      <c r="P224" s="937"/>
      <c r="Q224" s="937"/>
      <c r="R224" s="937"/>
      <c r="S224" s="937"/>
      <c r="T224" s="937"/>
      <c r="U224" s="937"/>
      <c r="V224" s="937"/>
      <c r="W224" s="937"/>
      <c r="X224" s="937"/>
      <c r="Y224" s="937"/>
      <c r="Z224" s="937"/>
      <c r="AA224" s="937"/>
    </row>
    <row r="225" ht="18.0" customHeight="1">
      <c r="A225" s="937"/>
      <c r="B225" s="938"/>
      <c r="C225" s="937"/>
      <c r="D225" s="937"/>
      <c r="E225" s="937"/>
      <c r="F225" s="939"/>
      <c r="G225" s="939"/>
      <c r="H225" s="939"/>
      <c r="I225" s="939"/>
      <c r="J225" s="939"/>
      <c r="K225" s="939"/>
      <c r="L225" s="937"/>
      <c r="M225" s="937"/>
      <c r="N225" s="937"/>
      <c r="O225" s="937"/>
      <c r="P225" s="937"/>
      <c r="Q225" s="937"/>
      <c r="R225" s="937"/>
      <c r="S225" s="937"/>
      <c r="T225" s="937"/>
      <c r="U225" s="937"/>
      <c r="V225" s="937"/>
      <c r="W225" s="937"/>
      <c r="X225" s="937"/>
      <c r="Y225" s="937"/>
      <c r="Z225" s="937"/>
      <c r="AA225" s="937"/>
    </row>
    <row r="226" ht="18.0" customHeight="1">
      <c r="A226" s="937"/>
      <c r="B226" s="938"/>
      <c r="C226" s="937"/>
      <c r="D226" s="937"/>
      <c r="E226" s="937"/>
      <c r="F226" s="939"/>
      <c r="G226" s="939"/>
      <c r="H226" s="939"/>
      <c r="I226" s="939"/>
      <c r="J226" s="939"/>
      <c r="K226" s="939"/>
      <c r="L226" s="937"/>
      <c r="M226" s="937"/>
      <c r="N226" s="937"/>
      <c r="O226" s="937"/>
      <c r="P226" s="937"/>
      <c r="Q226" s="937"/>
      <c r="R226" s="937"/>
      <c r="S226" s="937"/>
      <c r="T226" s="937"/>
      <c r="U226" s="937"/>
      <c r="V226" s="937"/>
      <c r="W226" s="937"/>
      <c r="X226" s="937"/>
      <c r="Y226" s="937"/>
      <c r="Z226" s="937"/>
      <c r="AA226" s="937"/>
    </row>
    <row r="227" ht="18.0" customHeight="1">
      <c r="A227" s="937"/>
      <c r="B227" s="938"/>
      <c r="C227" s="937"/>
      <c r="D227" s="937"/>
      <c r="E227" s="937"/>
      <c r="F227" s="939"/>
      <c r="G227" s="939"/>
      <c r="H227" s="939"/>
      <c r="I227" s="939"/>
      <c r="J227" s="939"/>
      <c r="K227" s="939"/>
      <c r="L227" s="937"/>
      <c r="M227" s="937"/>
      <c r="N227" s="937"/>
      <c r="O227" s="937"/>
      <c r="P227" s="937"/>
      <c r="Q227" s="937"/>
      <c r="R227" s="937"/>
      <c r="S227" s="937"/>
      <c r="T227" s="937"/>
      <c r="U227" s="937"/>
      <c r="V227" s="937"/>
      <c r="W227" s="937"/>
      <c r="X227" s="937"/>
      <c r="Y227" s="937"/>
      <c r="Z227" s="937"/>
      <c r="AA227" s="937"/>
    </row>
    <row r="228" ht="18.0" customHeight="1">
      <c r="A228" s="937"/>
      <c r="B228" s="938"/>
      <c r="C228" s="937"/>
      <c r="D228" s="937"/>
      <c r="E228" s="937"/>
      <c r="F228" s="939"/>
      <c r="G228" s="939"/>
      <c r="H228" s="939"/>
      <c r="I228" s="939"/>
      <c r="J228" s="939"/>
      <c r="K228" s="939"/>
      <c r="L228" s="937"/>
      <c r="M228" s="937"/>
      <c r="N228" s="937"/>
      <c r="O228" s="937"/>
      <c r="P228" s="937"/>
      <c r="Q228" s="937"/>
      <c r="R228" s="937"/>
      <c r="S228" s="937"/>
      <c r="T228" s="937"/>
      <c r="U228" s="937"/>
      <c r="V228" s="937"/>
      <c r="W228" s="937"/>
      <c r="X228" s="937"/>
      <c r="Y228" s="937"/>
      <c r="Z228" s="937"/>
      <c r="AA228" s="937"/>
    </row>
    <row r="229" ht="18.0" customHeight="1">
      <c r="A229" s="937"/>
      <c r="B229" s="938"/>
      <c r="C229" s="937"/>
      <c r="D229" s="937"/>
      <c r="E229" s="937"/>
      <c r="F229" s="939"/>
      <c r="G229" s="939"/>
      <c r="H229" s="939"/>
      <c r="I229" s="939"/>
      <c r="J229" s="939"/>
      <c r="K229" s="939"/>
      <c r="L229" s="937"/>
      <c r="M229" s="937"/>
      <c r="N229" s="937"/>
      <c r="O229" s="937"/>
      <c r="P229" s="937"/>
      <c r="Q229" s="937"/>
      <c r="R229" s="937"/>
      <c r="S229" s="937"/>
      <c r="T229" s="937"/>
      <c r="U229" s="937"/>
      <c r="V229" s="937"/>
      <c r="W229" s="937"/>
      <c r="X229" s="937"/>
      <c r="Y229" s="937"/>
      <c r="Z229" s="937"/>
      <c r="AA229" s="937"/>
    </row>
    <row r="230" ht="18.0" customHeight="1">
      <c r="A230" s="937"/>
      <c r="B230" s="938"/>
      <c r="C230" s="937"/>
      <c r="D230" s="937"/>
      <c r="E230" s="937"/>
      <c r="F230" s="939"/>
      <c r="G230" s="939"/>
      <c r="H230" s="939"/>
      <c r="I230" s="939"/>
      <c r="J230" s="939"/>
      <c r="K230" s="939"/>
      <c r="L230" s="937"/>
      <c r="M230" s="937"/>
      <c r="N230" s="937"/>
      <c r="O230" s="937"/>
      <c r="P230" s="937"/>
      <c r="Q230" s="937"/>
      <c r="R230" s="937"/>
      <c r="S230" s="937"/>
      <c r="T230" s="937"/>
      <c r="U230" s="937"/>
      <c r="V230" s="937"/>
      <c r="W230" s="937"/>
      <c r="X230" s="937"/>
      <c r="Y230" s="937"/>
      <c r="Z230" s="937"/>
      <c r="AA230" s="937"/>
    </row>
    <row r="231" ht="18.0" customHeight="1">
      <c r="A231" s="937"/>
      <c r="B231" s="938"/>
      <c r="C231" s="937"/>
      <c r="D231" s="937"/>
      <c r="E231" s="937"/>
      <c r="F231" s="939"/>
      <c r="G231" s="939"/>
      <c r="H231" s="939"/>
      <c r="I231" s="939"/>
      <c r="J231" s="939"/>
      <c r="K231" s="939"/>
      <c r="L231" s="937"/>
      <c r="M231" s="937"/>
      <c r="N231" s="937"/>
      <c r="O231" s="937"/>
      <c r="P231" s="937"/>
      <c r="Q231" s="937"/>
      <c r="R231" s="937"/>
      <c r="S231" s="937"/>
      <c r="T231" s="937"/>
      <c r="U231" s="937"/>
      <c r="V231" s="937"/>
      <c r="W231" s="937"/>
      <c r="X231" s="937"/>
      <c r="Y231" s="937"/>
      <c r="Z231" s="937"/>
      <c r="AA231" s="937"/>
    </row>
    <row r="232" ht="18.0" customHeight="1">
      <c r="A232" s="937"/>
      <c r="B232" s="938"/>
      <c r="C232" s="937"/>
      <c r="D232" s="937"/>
      <c r="E232" s="937"/>
      <c r="F232" s="939"/>
      <c r="G232" s="939"/>
      <c r="H232" s="939"/>
      <c r="I232" s="939"/>
      <c r="J232" s="939"/>
      <c r="K232" s="939"/>
      <c r="L232" s="937"/>
      <c r="M232" s="937"/>
      <c r="N232" s="937"/>
      <c r="O232" s="937"/>
      <c r="P232" s="937"/>
      <c r="Q232" s="937"/>
      <c r="R232" s="937"/>
      <c r="S232" s="937"/>
      <c r="T232" s="937"/>
      <c r="U232" s="937"/>
      <c r="V232" s="937"/>
      <c r="W232" s="937"/>
      <c r="X232" s="937"/>
      <c r="Y232" s="937"/>
      <c r="Z232" s="937"/>
      <c r="AA232" s="937"/>
    </row>
    <row r="233" ht="18.0" customHeight="1">
      <c r="A233" s="937"/>
      <c r="B233" s="938"/>
      <c r="C233" s="937"/>
      <c r="D233" s="937"/>
      <c r="E233" s="937"/>
      <c r="F233" s="939"/>
      <c r="G233" s="939"/>
      <c r="H233" s="939"/>
      <c r="I233" s="939"/>
      <c r="J233" s="939"/>
      <c r="K233" s="939"/>
      <c r="L233" s="937"/>
      <c r="M233" s="937"/>
      <c r="N233" s="937"/>
      <c r="O233" s="937"/>
      <c r="P233" s="937"/>
      <c r="Q233" s="937"/>
      <c r="R233" s="937"/>
      <c r="S233" s="937"/>
      <c r="T233" s="937"/>
      <c r="U233" s="937"/>
      <c r="V233" s="937"/>
      <c r="W233" s="937"/>
      <c r="X233" s="937"/>
      <c r="Y233" s="937"/>
      <c r="Z233" s="937"/>
      <c r="AA233" s="937"/>
    </row>
    <row r="234" ht="18.0" customHeight="1">
      <c r="A234" s="937"/>
      <c r="B234" s="938"/>
      <c r="C234" s="937"/>
      <c r="D234" s="937"/>
      <c r="E234" s="937"/>
      <c r="F234" s="939"/>
      <c r="G234" s="939"/>
      <c r="H234" s="939"/>
      <c r="I234" s="939"/>
      <c r="J234" s="939"/>
      <c r="K234" s="939"/>
      <c r="L234" s="937"/>
      <c r="M234" s="937"/>
      <c r="N234" s="937"/>
      <c r="O234" s="937"/>
      <c r="P234" s="937"/>
      <c r="Q234" s="937"/>
      <c r="R234" s="937"/>
      <c r="S234" s="937"/>
      <c r="T234" s="937"/>
      <c r="U234" s="937"/>
      <c r="V234" s="937"/>
      <c r="W234" s="937"/>
      <c r="X234" s="937"/>
      <c r="Y234" s="937"/>
      <c r="Z234" s="937"/>
      <c r="AA234" s="937"/>
    </row>
    <row r="235" ht="18.0" customHeight="1">
      <c r="A235" s="937"/>
      <c r="B235" s="938"/>
      <c r="C235" s="937"/>
      <c r="D235" s="937"/>
      <c r="E235" s="937"/>
      <c r="F235" s="939"/>
      <c r="G235" s="939"/>
      <c r="H235" s="939"/>
      <c r="I235" s="939"/>
      <c r="J235" s="939"/>
      <c r="K235" s="939"/>
      <c r="L235" s="937"/>
      <c r="M235" s="937"/>
      <c r="N235" s="937"/>
      <c r="O235" s="937"/>
      <c r="P235" s="937"/>
      <c r="Q235" s="937"/>
      <c r="R235" s="937"/>
      <c r="S235" s="937"/>
      <c r="T235" s="937"/>
      <c r="U235" s="937"/>
      <c r="V235" s="937"/>
      <c r="W235" s="937"/>
      <c r="X235" s="937"/>
      <c r="Y235" s="937"/>
      <c r="Z235" s="937"/>
      <c r="AA235" s="937"/>
    </row>
    <row r="236" ht="18.0" customHeight="1">
      <c r="A236" s="937"/>
      <c r="B236" s="938"/>
      <c r="C236" s="937"/>
      <c r="D236" s="937"/>
      <c r="E236" s="937"/>
      <c r="F236" s="939"/>
      <c r="G236" s="939"/>
      <c r="H236" s="939"/>
      <c r="I236" s="939"/>
      <c r="J236" s="939"/>
      <c r="K236" s="939"/>
      <c r="L236" s="937"/>
      <c r="M236" s="937"/>
      <c r="N236" s="937"/>
      <c r="O236" s="937"/>
      <c r="P236" s="937"/>
      <c r="Q236" s="937"/>
      <c r="R236" s="937"/>
      <c r="S236" s="937"/>
      <c r="T236" s="937"/>
      <c r="U236" s="937"/>
      <c r="V236" s="937"/>
      <c r="W236" s="937"/>
      <c r="X236" s="937"/>
      <c r="Y236" s="937"/>
      <c r="Z236" s="937"/>
      <c r="AA236" s="937"/>
    </row>
    <row r="237" ht="18.0" customHeight="1">
      <c r="A237" s="937"/>
      <c r="B237" s="938"/>
      <c r="C237" s="937"/>
      <c r="D237" s="937"/>
      <c r="E237" s="937"/>
      <c r="F237" s="939"/>
      <c r="G237" s="939"/>
      <c r="H237" s="939"/>
      <c r="I237" s="939"/>
      <c r="J237" s="939"/>
      <c r="K237" s="939"/>
      <c r="L237" s="937"/>
      <c r="M237" s="937"/>
      <c r="N237" s="937"/>
      <c r="O237" s="937"/>
      <c r="P237" s="937"/>
      <c r="Q237" s="937"/>
      <c r="R237" s="937"/>
      <c r="S237" s="937"/>
      <c r="T237" s="937"/>
      <c r="U237" s="937"/>
      <c r="V237" s="937"/>
      <c r="W237" s="937"/>
      <c r="X237" s="937"/>
      <c r="Y237" s="937"/>
      <c r="Z237" s="937"/>
      <c r="AA237" s="937"/>
    </row>
    <row r="238" ht="18.0" customHeight="1">
      <c r="A238" s="937"/>
      <c r="B238" s="938"/>
      <c r="C238" s="937"/>
      <c r="D238" s="937"/>
      <c r="E238" s="937"/>
      <c r="F238" s="939"/>
      <c r="G238" s="939"/>
      <c r="H238" s="939"/>
      <c r="I238" s="939"/>
      <c r="J238" s="939"/>
      <c r="K238" s="939"/>
      <c r="L238" s="937"/>
      <c r="M238" s="937"/>
      <c r="N238" s="937"/>
      <c r="O238" s="937"/>
      <c r="P238" s="937"/>
      <c r="Q238" s="937"/>
      <c r="R238" s="937"/>
      <c r="S238" s="937"/>
      <c r="T238" s="937"/>
      <c r="U238" s="937"/>
      <c r="V238" s="937"/>
      <c r="W238" s="937"/>
      <c r="X238" s="937"/>
      <c r="Y238" s="937"/>
      <c r="Z238" s="937"/>
      <c r="AA238" s="937"/>
    </row>
    <row r="239" ht="18.0" customHeight="1">
      <c r="A239" s="937"/>
      <c r="B239" s="938"/>
      <c r="C239" s="937"/>
      <c r="D239" s="937"/>
      <c r="E239" s="937"/>
      <c r="F239" s="939"/>
      <c r="G239" s="939"/>
      <c r="H239" s="939"/>
      <c r="I239" s="939"/>
      <c r="J239" s="939"/>
      <c r="K239" s="939"/>
      <c r="L239" s="937"/>
      <c r="M239" s="937"/>
      <c r="N239" s="937"/>
      <c r="O239" s="937"/>
      <c r="P239" s="937"/>
      <c r="Q239" s="937"/>
      <c r="R239" s="937"/>
      <c r="S239" s="937"/>
      <c r="T239" s="937"/>
      <c r="U239" s="937"/>
      <c r="V239" s="937"/>
      <c r="W239" s="937"/>
      <c r="X239" s="937"/>
      <c r="Y239" s="937"/>
      <c r="Z239" s="937"/>
      <c r="AA239" s="937"/>
    </row>
    <row r="240" ht="18.0" customHeight="1">
      <c r="A240" s="937"/>
      <c r="B240" s="938"/>
      <c r="C240" s="937"/>
      <c r="D240" s="937"/>
      <c r="E240" s="937"/>
      <c r="F240" s="939"/>
      <c r="G240" s="939"/>
      <c r="H240" s="939"/>
      <c r="I240" s="939"/>
      <c r="J240" s="939"/>
      <c r="K240" s="939"/>
      <c r="L240" s="937"/>
      <c r="M240" s="937"/>
      <c r="N240" s="937"/>
      <c r="O240" s="937"/>
      <c r="P240" s="937"/>
      <c r="Q240" s="937"/>
      <c r="R240" s="937"/>
      <c r="S240" s="937"/>
      <c r="T240" s="937"/>
      <c r="U240" s="937"/>
      <c r="V240" s="937"/>
      <c r="W240" s="937"/>
      <c r="X240" s="937"/>
      <c r="Y240" s="937"/>
      <c r="Z240" s="937"/>
      <c r="AA240" s="937"/>
    </row>
    <row r="241" ht="18.0" customHeight="1">
      <c r="A241" s="937"/>
      <c r="B241" s="938"/>
      <c r="C241" s="937"/>
      <c r="D241" s="937"/>
      <c r="E241" s="937"/>
      <c r="F241" s="939"/>
      <c r="G241" s="939"/>
      <c r="H241" s="939"/>
      <c r="I241" s="939"/>
      <c r="J241" s="939"/>
      <c r="K241" s="939"/>
      <c r="L241" s="937"/>
      <c r="M241" s="937"/>
      <c r="N241" s="937"/>
      <c r="O241" s="937"/>
      <c r="P241" s="937"/>
      <c r="Q241" s="937"/>
      <c r="R241" s="937"/>
      <c r="S241" s="937"/>
      <c r="T241" s="937"/>
      <c r="U241" s="937"/>
      <c r="V241" s="937"/>
      <c r="W241" s="937"/>
      <c r="X241" s="937"/>
      <c r="Y241" s="937"/>
      <c r="Z241" s="937"/>
      <c r="AA241" s="937"/>
    </row>
    <row r="242" ht="18.0" customHeight="1">
      <c r="A242" s="937"/>
      <c r="B242" s="938"/>
      <c r="C242" s="937"/>
      <c r="D242" s="937"/>
      <c r="E242" s="937"/>
      <c r="F242" s="939"/>
      <c r="G242" s="939"/>
      <c r="H242" s="939"/>
      <c r="I242" s="939"/>
      <c r="J242" s="939"/>
      <c r="K242" s="939"/>
      <c r="L242" s="937"/>
      <c r="M242" s="937"/>
      <c r="N242" s="937"/>
      <c r="O242" s="937"/>
      <c r="P242" s="937"/>
      <c r="Q242" s="937"/>
      <c r="R242" s="937"/>
      <c r="S242" s="937"/>
      <c r="T242" s="937"/>
      <c r="U242" s="937"/>
      <c r="V242" s="937"/>
      <c r="W242" s="937"/>
      <c r="X242" s="937"/>
      <c r="Y242" s="937"/>
      <c r="Z242" s="937"/>
      <c r="AA242" s="937"/>
    </row>
    <row r="243" ht="18.0" customHeight="1">
      <c r="A243" s="937"/>
      <c r="B243" s="938"/>
      <c r="C243" s="937"/>
      <c r="D243" s="937"/>
      <c r="E243" s="937"/>
      <c r="F243" s="939"/>
      <c r="G243" s="939"/>
      <c r="H243" s="939"/>
      <c r="I243" s="939"/>
      <c r="J243" s="939"/>
      <c r="K243" s="939"/>
      <c r="L243" s="937"/>
      <c r="M243" s="937"/>
      <c r="N243" s="937"/>
      <c r="O243" s="937"/>
      <c r="P243" s="937"/>
      <c r="Q243" s="937"/>
      <c r="R243" s="937"/>
      <c r="S243" s="937"/>
      <c r="T243" s="937"/>
      <c r="U243" s="937"/>
      <c r="V243" s="937"/>
      <c r="W243" s="937"/>
      <c r="X243" s="937"/>
      <c r="Y243" s="937"/>
      <c r="Z243" s="937"/>
      <c r="AA243" s="937"/>
    </row>
    <row r="244" ht="18.0" customHeight="1">
      <c r="A244" s="937"/>
      <c r="B244" s="938"/>
      <c r="C244" s="937"/>
      <c r="D244" s="937"/>
      <c r="E244" s="937"/>
      <c r="F244" s="939"/>
      <c r="G244" s="939"/>
      <c r="H244" s="939"/>
      <c r="I244" s="939"/>
      <c r="J244" s="939"/>
      <c r="K244" s="939"/>
      <c r="L244" s="937"/>
      <c r="M244" s="937"/>
      <c r="N244" s="937"/>
      <c r="O244" s="937"/>
      <c r="P244" s="937"/>
      <c r="Q244" s="937"/>
      <c r="R244" s="937"/>
      <c r="S244" s="937"/>
      <c r="T244" s="937"/>
      <c r="U244" s="937"/>
      <c r="V244" s="937"/>
      <c r="W244" s="937"/>
      <c r="X244" s="937"/>
      <c r="Y244" s="937"/>
      <c r="Z244" s="937"/>
      <c r="AA244" s="937"/>
    </row>
    <row r="245" ht="18.0" customHeight="1">
      <c r="A245" s="937"/>
      <c r="B245" s="938"/>
      <c r="C245" s="937"/>
      <c r="D245" s="937"/>
      <c r="E245" s="937"/>
      <c r="F245" s="939"/>
      <c r="G245" s="939"/>
      <c r="H245" s="939"/>
      <c r="I245" s="939"/>
      <c r="J245" s="939"/>
      <c r="K245" s="939"/>
      <c r="L245" s="937"/>
      <c r="M245" s="937"/>
      <c r="N245" s="937"/>
      <c r="O245" s="937"/>
      <c r="P245" s="937"/>
      <c r="Q245" s="937"/>
      <c r="R245" s="937"/>
      <c r="S245" s="937"/>
      <c r="T245" s="937"/>
      <c r="U245" s="937"/>
      <c r="V245" s="937"/>
      <c r="W245" s="937"/>
      <c r="X245" s="937"/>
      <c r="Y245" s="937"/>
      <c r="Z245" s="937"/>
      <c r="AA245" s="937"/>
    </row>
    <row r="246" ht="18.0" customHeight="1">
      <c r="A246" s="937"/>
      <c r="B246" s="938"/>
      <c r="C246" s="937"/>
      <c r="D246" s="937"/>
      <c r="E246" s="937"/>
      <c r="F246" s="939"/>
      <c r="G246" s="939"/>
      <c r="H246" s="939"/>
      <c r="I246" s="939"/>
      <c r="J246" s="939"/>
      <c r="K246" s="939"/>
      <c r="L246" s="937"/>
      <c r="M246" s="937"/>
      <c r="N246" s="937"/>
      <c r="O246" s="937"/>
      <c r="P246" s="937"/>
      <c r="Q246" s="937"/>
      <c r="R246" s="937"/>
      <c r="S246" s="937"/>
      <c r="T246" s="937"/>
      <c r="U246" s="937"/>
      <c r="V246" s="937"/>
      <c r="W246" s="937"/>
      <c r="X246" s="937"/>
      <c r="Y246" s="937"/>
      <c r="Z246" s="937"/>
      <c r="AA246" s="937"/>
    </row>
    <row r="247" ht="18.0" customHeight="1">
      <c r="A247" s="937"/>
      <c r="B247" s="938"/>
      <c r="C247" s="937"/>
      <c r="D247" s="937"/>
      <c r="E247" s="937"/>
      <c r="F247" s="939"/>
      <c r="G247" s="939"/>
      <c r="H247" s="939"/>
      <c r="I247" s="939"/>
      <c r="J247" s="939"/>
      <c r="K247" s="939"/>
      <c r="L247" s="937"/>
      <c r="M247" s="937"/>
      <c r="N247" s="937"/>
      <c r="O247" s="937"/>
      <c r="P247" s="937"/>
      <c r="Q247" s="937"/>
      <c r="R247" s="937"/>
      <c r="S247" s="937"/>
      <c r="T247" s="937"/>
      <c r="U247" s="937"/>
      <c r="V247" s="937"/>
      <c r="W247" s="937"/>
      <c r="X247" s="937"/>
      <c r="Y247" s="937"/>
      <c r="Z247" s="937"/>
      <c r="AA247" s="937"/>
    </row>
    <row r="248" ht="18.0" customHeight="1">
      <c r="A248" s="937"/>
      <c r="B248" s="938"/>
      <c r="C248" s="937"/>
      <c r="D248" s="937"/>
      <c r="E248" s="937"/>
      <c r="F248" s="939"/>
      <c r="G248" s="939"/>
      <c r="H248" s="939"/>
      <c r="I248" s="939"/>
      <c r="J248" s="939"/>
      <c r="K248" s="939"/>
      <c r="L248" s="937"/>
      <c r="M248" s="937"/>
      <c r="N248" s="937"/>
      <c r="O248" s="937"/>
      <c r="P248" s="937"/>
      <c r="Q248" s="937"/>
      <c r="R248" s="937"/>
      <c r="S248" s="937"/>
      <c r="T248" s="937"/>
      <c r="U248" s="937"/>
      <c r="V248" s="937"/>
      <c r="W248" s="937"/>
      <c r="X248" s="937"/>
      <c r="Y248" s="937"/>
      <c r="Z248" s="937"/>
      <c r="AA248" s="937"/>
    </row>
    <row r="249" ht="18.0" customHeight="1">
      <c r="A249" s="937"/>
      <c r="B249" s="938"/>
      <c r="C249" s="937"/>
      <c r="D249" s="937"/>
      <c r="E249" s="937"/>
      <c r="F249" s="939"/>
      <c r="G249" s="939"/>
      <c r="H249" s="939"/>
      <c r="I249" s="939"/>
      <c r="J249" s="939"/>
      <c r="K249" s="939"/>
      <c r="L249" s="937"/>
      <c r="M249" s="937"/>
      <c r="N249" s="937"/>
      <c r="O249" s="937"/>
      <c r="P249" s="937"/>
      <c r="Q249" s="937"/>
      <c r="R249" s="937"/>
      <c r="S249" s="937"/>
      <c r="T249" s="937"/>
      <c r="U249" s="937"/>
      <c r="V249" s="937"/>
      <c r="W249" s="937"/>
      <c r="X249" s="937"/>
      <c r="Y249" s="937"/>
      <c r="Z249" s="937"/>
      <c r="AA249" s="937"/>
    </row>
    <row r="250" ht="18.0" customHeight="1">
      <c r="A250" s="937"/>
      <c r="B250" s="938"/>
      <c r="C250" s="937"/>
      <c r="D250" s="937"/>
      <c r="E250" s="937"/>
      <c r="F250" s="939"/>
      <c r="G250" s="939"/>
      <c r="H250" s="939"/>
      <c r="I250" s="939"/>
      <c r="J250" s="939"/>
      <c r="K250" s="939"/>
      <c r="L250" s="937"/>
      <c r="M250" s="937"/>
      <c r="N250" s="937"/>
      <c r="O250" s="937"/>
      <c r="P250" s="937"/>
      <c r="Q250" s="937"/>
      <c r="R250" s="937"/>
      <c r="S250" s="937"/>
      <c r="T250" s="937"/>
      <c r="U250" s="937"/>
      <c r="V250" s="937"/>
      <c r="W250" s="937"/>
      <c r="X250" s="937"/>
      <c r="Y250" s="937"/>
      <c r="Z250" s="937"/>
      <c r="AA250" s="937"/>
    </row>
    <row r="251" ht="18.0" customHeight="1">
      <c r="A251" s="937"/>
      <c r="B251" s="938"/>
      <c r="C251" s="937"/>
      <c r="D251" s="937"/>
      <c r="E251" s="937"/>
      <c r="F251" s="939"/>
      <c r="G251" s="939"/>
      <c r="H251" s="939"/>
      <c r="I251" s="939"/>
      <c r="J251" s="939"/>
      <c r="K251" s="939"/>
      <c r="L251" s="937"/>
      <c r="M251" s="937"/>
      <c r="N251" s="937"/>
      <c r="O251" s="937"/>
      <c r="P251" s="937"/>
      <c r="Q251" s="937"/>
      <c r="R251" s="937"/>
      <c r="S251" s="937"/>
      <c r="T251" s="937"/>
      <c r="U251" s="937"/>
      <c r="V251" s="937"/>
      <c r="W251" s="937"/>
      <c r="X251" s="937"/>
      <c r="Y251" s="937"/>
      <c r="Z251" s="937"/>
      <c r="AA251" s="937"/>
    </row>
    <row r="252" ht="18.0" customHeight="1">
      <c r="A252" s="937"/>
      <c r="B252" s="938"/>
      <c r="C252" s="937"/>
      <c r="D252" s="937"/>
      <c r="E252" s="937"/>
      <c r="F252" s="939"/>
      <c r="G252" s="939"/>
      <c r="H252" s="939"/>
      <c r="I252" s="939"/>
      <c r="J252" s="939"/>
      <c r="K252" s="939"/>
      <c r="L252" s="937"/>
      <c r="M252" s="937"/>
      <c r="N252" s="937"/>
      <c r="O252" s="937"/>
      <c r="P252" s="937"/>
      <c r="Q252" s="937"/>
      <c r="R252" s="937"/>
      <c r="S252" s="937"/>
      <c r="T252" s="937"/>
      <c r="U252" s="937"/>
      <c r="V252" s="937"/>
      <c r="W252" s="937"/>
      <c r="X252" s="937"/>
      <c r="Y252" s="937"/>
      <c r="Z252" s="937"/>
      <c r="AA252" s="937"/>
    </row>
    <row r="253" ht="18.0" customHeight="1">
      <c r="A253" s="937"/>
      <c r="B253" s="938"/>
      <c r="C253" s="937"/>
      <c r="D253" s="937"/>
      <c r="E253" s="937"/>
      <c r="F253" s="939"/>
      <c r="G253" s="939"/>
      <c r="H253" s="939"/>
      <c r="I253" s="939"/>
      <c r="J253" s="939"/>
      <c r="K253" s="939"/>
      <c r="L253" s="937"/>
      <c r="M253" s="937"/>
      <c r="N253" s="937"/>
      <c r="O253" s="937"/>
      <c r="P253" s="937"/>
      <c r="Q253" s="937"/>
      <c r="R253" s="937"/>
      <c r="S253" s="937"/>
      <c r="T253" s="937"/>
      <c r="U253" s="937"/>
      <c r="V253" s="937"/>
      <c r="W253" s="937"/>
      <c r="X253" s="937"/>
      <c r="Y253" s="937"/>
      <c r="Z253" s="937"/>
      <c r="AA253" s="937"/>
    </row>
    <row r="254" ht="18.0" customHeight="1">
      <c r="A254" s="937"/>
      <c r="B254" s="938"/>
      <c r="C254" s="937"/>
      <c r="D254" s="937"/>
      <c r="E254" s="937"/>
      <c r="F254" s="939"/>
      <c r="G254" s="939"/>
      <c r="H254" s="939"/>
      <c r="I254" s="939"/>
      <c r="J254" s="939"/>
      <c r="K254" s="939"/>
      <c r="L254" s="937"/>
      <c r="M254" s="937"/>
      <c r="N254" s="937"/>
      <c r="O254" s="937"/>
      <c r="P254" s="937"/>
      <c r="Q254" s="937"/>
      <c r="R254" s="937"/>
      <c r="S254" s="937"/>
      <c r="T254" s="937"/>
      <c r="U254" s="937"/>
      <c r="V254" s="937"/>
      <c r="W254" s="937"/>
      <c r="X254" s="937"/>
      <c r="Y254" s="937"/>
      <c r="Z254" s="937"/>
      <c r="AA254" s="937"/>
    </row>
    <row r="255" ht="18.0" customHeight="1">
      <c r="A255" s="937"/>
      <c r="B255" s="938"/>
      <c r="C255" s="937"/>
      <c r="D255" s="937"/>
      <c r="E255" s="937"/>
      <c r="F255" s="939"/>
      <c r="G255" s="939"/>
      <c r="H255" s="939"/>
      <c r="I255" s="939"/>
      <c r="J255" s="939"/>
      <c r="K255" s="939"/>
      <c r="L255" s="937"/>
      <c r="M255" s="937"/>
      <c r="N255" s="937"/>
      <c r="O255" s="937"/>
      <c r="P255" s="937"/>
      <c r="Q255" s="937"/>
      <c r="R255" s="937"/>
      <c r="S255" s="937"/>
      <c r="T255" s="937"/>
      <c r="U255" s="937"/>
      <c r="V255" s="937"/>
      <c r="W255" s="937"/>
      <c r="X255" s="937"/>
      <c r="Y255" s="937"/>
      <c r="Z255" s="937"/>
      <c r="AA255" s="937"/>
    </row>
    <row r="256" ht="18.0" customHeight="1">
      <c r="A256" s="937"/>
      <c r="B256" s="938"/>
      <c r="C256" s="937"/>
      <c r="D256" s="937"/>
      <c r="E256" s="937"/>
      <c r="F256" s="939"/>
      <c r="G256" s="939"/>
      <c r="H256" s="939"/>
      <c r="I256" s="939"/>
      <c r="J256" s="939"/>
      <c r="K256" s="939"/>
      <c r="L256" s="937"/>
      <c r="M256" s="937"/>
      <c r="N256" s="937"/>
      <c r="O256" s="937"/>
      <c r="P256" s="937"/>
      <c r="Q256" s="937"/>
      <c r="R256" s="937"/>
      <c r="S256" s="937"/>
      <c r="T256" s="937"/>
      <c r="U256" s="937"/>
      <c r="V256" s="937"/>
      <c r="W256" s="937"/>
      <c r="X256" s="937"/>
      <c r="Y256" s="937"/>
      <c r="Z256" s="937"/>
      <c r="AA256" s="937"/>
    </row>
    <row r="257" ht="18.0" customHeight="1">
      <c r="A257" s="937"/>
      <c r="B257" s="938"/>
      <c r="C257" s="937"/>
      <c r="D257" s="937"/>
      <c r="E257" s="937"/>
      <c r="F257" s="939"/>
      <c r="G257" s="939"/>
      <c r="H257" s="939"/>
      <c r="I257" s="939"/>
      <c r="J257" s="939"/>
      <c r="K257" s="939"/>
      <c r="L257" s="937"/>
      <c r="M257" s="937"/>
      <c r="N257" s="937"/>
      <c r="O257" s="937"/>
      <c r="P257" s="937"/>
      <c r="Q257" s="937"/>
      <c r="R257" s="937"/>
      <c r="S257" s="937"/>
      <c r="T257" s="937"/>
      <c r="U257" s="937"/>
      <c r="V257" s="937"/>
      <c r="W257" s="937"/>
      <c r="X257" s="937"/>
      <c r="Y257" s="937"/>
      <c r="Z257" s="937"/>
      <c r="AA257" s="937"/>
    </row>
    <row r="258" ht="18.0" customHeight="1">
      <c r="A258" s="937"/>
      <c r="B258" s="938"/>
      <c r="C258" s="937"/>
      <c r="D258" s="937"/>
      <c r="E258" s="937"/>
      <c r="F258" s="939"/>
      <c r="G258" s="939"/>
      <c r="H258" s="939"/>
      <c r="I258" s="939"/>
      <c r="J258" s="939"/>
      <c r="K258" s="939"/>
      <c r="L258" s="937"/>
      <c r="M258" s="937"/>
      <c r="N258" s="937"/>
      <c r="O258" s="937"/>
      <c r="P258" s="937"/>
      <c r="Q258" s="937"/>
      <c r="R258" s="937"/>
      <c r="S258" s="937"/>
      <c r="T258" s="937"/>
      <c r="U258" s="937"/>
      <c r="V258" s="937"/>
      <c r="W258" s="937"/>
      <c r="X258" s="937"/>
      <c r="Y258" s="937"/>
      <c r="Z258" s="937"/>
      <c r="AA258" s="937"/>
    </row>
    <row r="259" ht="18.0" customHeight="1">
      <c r="A259" s="937"/>
      <c r="B259" s="938"/>
      <c r="C259" s="937"/>
      <c r="D259" s="937"/>
      <c r="E259" s="937"/>
      <c r="F259" s="939"/>
      <c r="G259" s="939"/>
      <c r="H259" s="939"/>
      <c r="I259" s="939"/>
      <c r="J259" s="939"/>
      <c r="K259" s="939"/>
      <c r="L259" s="937"/>
      <c r="M259" s="937"/>
      <c r="N259" s="937"/>
      <c r="O259" s="937"/>
      <c r="P259" s="937"/>
      <c r="Q259" s="937"/>
      <c r="R259" s="937"/>
      <c r="S259" s="937"/>
      <c r="T259" s="937"/>
      <c r="U259" s="937"/>
      <c r="V259" s="937"/>
      <c r="W259" s="937"/>
      <c r="X259" s="937"/>
      <c r="Y259" s="937"/>
      <c r="Z259" s="937"/>
      <c r="AA259" s="937"/>
    </row>
    <row r="260" ht="18.0" customHeight="1">
      <c r="A260" s="937"/>
      <c r="B260" s="938"/>
      <c r="C260" s="937"/>
      <c r="D260" s="937"/>
      <c r="E260" s="937"/>
      <c r="F260" s="939"/>
      <c r="G260" s="939"/>
      <c r="H260" s="939"/>
      <c r="I260" s="939"/>
      <c r="J260" s="939"/>
      <c r="K260" s="939"/>
      <c r="L260" s="937"/>
      <c r="M260" s="937"/>
      <c r="N260" s="937"/>
      <c r="O260" s="937"/>
      <c r="P260" s="937"/>
      <c r="Q260" s="937"/>
      <c r="R260" s="937"/>
      <c r="S260" s="937"/>
      <c r="T260" s="937"/>
      <c r="U260" s="937"/>
      <c r="V260" s="937"/>
      <c r="W260" s="937"/>
      <c r="X260" s="937"/>
      <c r="Y260" s="937"/>
      <c r="Z260" s="937"/>
      <c r="AA260" s="937"/>
    </row>
    <row r="261" ht="18.0" customHeight="1">
      <c r="A261" s="937"/>
      <c r="B261" s="938"/>
      <c r="C261" s="937"/>
      <c r="D261" s="937"/>
      <c r="E261" s="937"/>
      <c r="F261" s="939"/>
      <c r="G261" s="939"/>
      <c r="H261" s="939"/>
      <c r="I261" s="939"/>
      <c r="J261" s="939"/>
      <c r="K261" s="939"/>
      <c r="L261" s="937"/>
      <c r="M261" s="937"/>
      <c r="N261" s="937"/>
      <c r="O261" s="937"/>
      <c r="P261" s="937"/>
      <c r="Q261" s="937"/>
      <c r="R261" s="937"/>
      <c r="S261" s="937"/>
      <c r="T261" s="937"/>
      <c r="U261" s="937"/>
      <c r="V261" s="937"/>
      <c r="W261" s="937"/>
      <c r="X261" s="937"/>
      <c r="Y261" s="937"/>
      <c r="Z261" s="937"/>
      <c r="AA261" s="937"/>
    </row>
    <row r="262" ht="18.0" customHeight="1">
      <c r="A262" s="937"/>
      <c r="B262" s="938"/>
      <c r="C262" s="937"/>
      <c r="D262" s="937"/>
      <c r="E262" s="937"/>
      <c r="F262" s="939"/>
      <c r="G262" s="939"/>
      <c r="H262" s="939"/>
      <c r="I262" s="939"/>
      <c r="J262" s="939"/>
      <c r="K262" s="939"/>
      <c r="L262" s="937"/>
      <c r="M262" s="937"/>
      <c r="N262" s="937"/>
      <c r="O262" s="937"/>
      <c r="P262" s="937"/>
      <c r="Q262" s="937"/>
      <c r="R262" s="937"/>
      <c r="S262" s="937"/>
      <c r="T262" s="937"/>
      <c r="U262" s="937"/>
      <c r="V262" s="937"/>
      <c r="W262" s="937"/>
      <c r="X262" s="937"/>
      <c r="Y262" s="937"/>
      <c r="Z262" s="937"/>
      <c r="AA262" s="937"/>
    </row>
    <row r="263" ht="18.0" customHeight="1">
      <c r="A263" s="937"/>
      <c r="B263" s="938"/>
      <c r="C263" s="937"/>
      <c r="D263" s="937"/>
      <c r="E263" s="937"/>
      <c r="F263" s="939"/>
      <c r="G263" s="939"/>
      <c r="H263" s="939"/>
      <c r="I263" s="939"/>
      <c r="J263" s="939"/>
      <c r="K263" s="939"/>
      <c r="L263" s="937"/>
      <c r="M263" s="937"/>
      <c r="N263" s="937"/>
      <c r="O263" s="937"/>
      <c r="P263" s="937"/>
      <c r="Q263" s="937"/>
      <c r="R263" s="937"/>
      <c r="S263" s="937"/>
      <c r="T263" s="937"/>
      <c r="U263" s="937"/>
      <c r="V263" s="937"/>
      <c r="W263" s="937"/>
      <c r="X263" s="937"/>
      <c r="Y263" s="937"/>
      <c r="Z263" s="937"/>
      <c r="AA263" s="937"/>
    </row>
    <row r="264" ht="18.0" customHeight="1">
      <c r="A264" s="937"/>
      <c r="B264" s="938"/>
      <c r="C264" s="937"/>
      <c r="D264" s="937"/>
      <c r="E264" s="937"/>
      <c r="F264" s="939"/>
      <c r="G264" s="939"/>
      <c r="H264" s="939"/>
      <c r="I264" s="939"/>
      <c r="J264" s="939"/>
      <c r="K264" s="939"/>
      <c r="L264" s="937"/>
      <c r="M264" s="937"/>
      <c r="N264" s="937"/>
      <c r="O264" s="937"/>
      <c r="P264" s="937"/>
      <c r="Q264" s="937"/>
      <c r="R264" s="937"/>
      <c r="S264" s="937"/>
      <c r="T264" s="937"/>
      <c r="U264" s="937"/>
      <c r="V264" s="937"/>
      <c r="W264" s="937"/>
      <c r="X264" s="937"/>
      <c r="Y264" s="937"/>
      <c r="Z264" s="937"/>
      <c r="AA264" s="937"/>
    </row>
    <row r="265" ht="18.0" customHeight="1">
      <c r="A265" s="937"/>
      <c r="B265" s="938"/>
      <c r="C265" s="937"/>
      <c r="D265" s="937"/>
      <c r="E265" s="937"/>
      <c r="F265" s="939"/>
      <c r="G265" s="939"/>
      <c r="H265" s="939"/>
      <c r="I265" s="939"/>
      <c r="J265" s="939"/>
      <c r="K265" s="939"/>
      <c r="L265" s="937"/>
      <c r="M265" s="937"/>
      <c r="N265" s="937"/>
      <c r="O265" s="937"/>
      <c r="P265" s="937"/>
      <c r="Q265" s="937"/>
      <c r="R265" s="937"/>
      <c r="S265" s="937"/>
      <c r="T265" s="937"/>
      <c r="U265" s="937"/>
      <c r="V265" s="937"/>
      <c r="W265" s="937"/>
      <c r="X265" s="937"/>
      <c r="Y265" s="937"/>
      <c r="Z265" s="937"/>
      <c r="AA265" s="937"/>
    </row>
    <row r="266" ht="18.0" customHeight="1">
      <c r="A266" s="937"/>
      <c r="B266" s="938"/>
      <c r="C266" s="937"/>
      <c r="D266" s="937"/>
      <c r="E266" s="937"/>
      <c r="F266" s="939"/>
      <c r="G266" s="939"/>
      <c r="H266" s="939"/>
      <c r="I266" s="939"/>
      <c r="J266" s="939"/>
      <c r="K266" s="939"/>
      <c r="L266" s="937"/>
      <c r="M266" s="937"/>
      <c r="N266" s="937"/>
      <c r="O266" s="937"/>
      <c r="P266" s="937"/>
      <c r="Q266" s="937"/>
      <c r="R266" s="937"/>
      <c r="S266" s="937"/>
      <c r="T266" s="937"/>
      <c r="U266" s="937"/>
      <c r="V266" s="937"/>
      <c r="W266" s="937"/>
      <c r="X266" s="937"/>
      <c r="Y266" s="937"/>
      <c r="Z266" s="937"/>
      <c r="AA266" s="937"/>
    </row>
    <row r="267" ht="18.0" customHeight="1">
      <c r="A267" s="937"/>
      <c r="B267" s="938"/>
      <c r="C267" s="937"/>
      <c r="D267" s="937"/>
      <c r="E267" s="937"/>
      <c r="F267" s="939"/>
      <c r="G267" s="939"/>
      <c r="H267" s="939"/>
      <c r="I267" s="939"/>
      <c r="J267" s="939"/>
      <c r="K267" s="939"/>
      <c r="L267" s="937"/>
      <c r="M267" s="937"/>
      <c r="N267" s="937"/>
      <c r="O267" s="937"/>
      <c r="P267" s="937"/>
      <c r="Q267" s="937"/>
      <c r="R267" s="937"/>
      <c r="S267" s="937"/>
      <c r="T267" s="937"/>
      <c r="U267" s="937"/>
      <c r="V267" s="937"/>
      <c r="W267" s="937"/>
      <c r="X267" s="937"/>
      <c r="Y267" s="937"/>
      <c r="Z267" s="937"/>
      <c r="AA267" s="937"/>
    </row>
    <row r="268" ht="18.0" customHeight="1">
      <c r="A268" s="937"/>
      <c r="B268" s="938"/>
      <c r="C268" s="937"/>
      <c r="D268" s="937"/>
      <c r="E268" s="937"/>
      <c r="F268" s="939"/>
      <c r="G268" s="939"/>
      <c r="H268" s="939"/>
      <c r="I268" s="939"/>
      <c r="J268" s="939"/>
      <c r="K268" s="939"/>
      <c r="L268" s="937"/>
      <c r="M268" s="937"/>
      <c r="N268" s="937"/>
      <c r="O268" s="937"/>
      <c r="P268" s="937"/>
      <c r="Q268" s="937"/>
      <c r="R268" s="937"/>
      <c r="S268" s="937"/>
      <c r="T268" s="937"/>
      <c r="U268" s="937"/>
      <c r="V268" s="937"/>
      <c r="W268" s="937"/>
      <c r="X268" s="937"/>
      <c r="Y268" s="937"/>
      <c r="Z268" s="937"/>
      <c r="AA268" s="937"/>
    </row>
    <row r="269" ht="18.0" customHeight="1">
      <c r="A269" s="937"/>
      <c r="B269" s="938"/>
      <c r="C269" s="937"/>
      <c r="D269" s="937"/>
      <c r="E269" s="937"/>
      <c r="F269" s="939"/>
      <c r="G269" s="939"/>
      <c r="H269" s="939"/>
      <c r="I269" s="939"/>
      <c r="J269" s="939"/>
      <c r="K269" s="939"/>
      <c r="L269" s="937"/>
      <c r="M269" s="937"/>
      <c r="N269" s="937"/>
      <c r="O269" s="937"/>
      <c r="P269" s="937"/>
      <c r="Q269" s="937"/>
      <c r="R269" s="937"/>
      <c r="S269" s="937"/>
      <c r="T269" s="937"/>
      <c r="U269" s="937"/>
      <c r="V269" s="937"/>
      <c r="W269" s="937"/>
      <c r="X269" s="937"/>
      <c r="Y269" s="937"/>
      <c r="Z269" s="937"/>
      <c r="AA269" s="937"/>
    </row>
    <row r="270" ht="18.0" customHeight="1">
      <c r="A270" s="937"/>
      <c r="B270" s="938"/>
      <c r="C270" s="937"/>
      <c r="D270" s="937"/>
      <c r="E270" s="937"/>
      <c r="F270" s="939"/>
      <c r="G270" s="939"/>
      <c r="H270" s="939"/>
      <c r="I270" s="939"/>
      <c r="J270" s="939"/>
      <c r="K270" s="939"/>
      <c r="L270" s="937"/>
      <c r="M270" s="937"/>
      <c r="N270" s="937"/>
      <c r="O270" s="937"/>
      <c r="P270" s="937"/>
      <c r="Q270" s="937"/>
      <c r="R270" s="937"/>
      <c r="S270" s="937"/>
      <c r="T270" s="937"/>
      <c r="U270" s="937"/>
      <c r="V270" s="937"/>
      <c r="W270" s="937"/>
      <c r="X270" s="937"/>
      <c r="Y270" s="937"/>
      <c r="Z270" s="937"/>
      <c r="AA270" s="937"/>
    </row>
    <row r="271" ht="18.0" customHeight="1">
      <c r="A271" s="937"/>
      <c r="B271" s="938"/>
      <c r="C271" s="937"/>
      <c r="D271" s="937"/>
      <c r="E271" s="937"/>
      <c r="F271" s="939"/>
      <c r="G271" s="939"/>
      <c r="H271" s="939"/>
      <c r="I271" s="939"/>
      <c r="J271" s="939"/>
      <c r="K271" s="939"/>
      <c r="L271" s="937"/>
      <c r="M271" s="937"/>
      <c r="N271" s="937"/>
      <c r="O271" s="937"/>
      <c r="P271" s="937"/>
      <c r="Q271" s="937"/>
      <c r="R271" s="937"/>
      <c r="S271" s="937"/>
      <c r="T271" s="937"/>
      <c r="U271" s="937"/>
      <c r="V271" s="937"/>
      <c r="W271" s="937"/>
      <c r="X271" s="937"/>
      <c r="Y271" s="937"/>
      <c r="Z271" s="937"/>
      <c r="AA271" s="937"/>
    </row>
    <row r="272" ht="18.0" customHeight="1">
      <c r="A272" s="937"/>
      <c r="B272" s="938"/>
      <c r="C272" s="937"/>
      <c r="D272" s="937"/>
      <c r="E272" s="937"/>
      <c r="F272" s="939"/>
      <c r="G272" s="939"/>
      <c r="H272" s="939"/>
      <c r="I272" s="939"/>
      <c r="J272" s="939"/>
      <c r="K272" s="939"/>
      <c r="L272" s="937"/>
      <c r="M272" s="937"/>
      <c r="N272" s="937"/>
      <c r="O272" s="937"/>
      <c r="P272" s="937"/>
      <c r="Q272" s="937"/>
      <c r="R272" s="937"/>
      <c r="S272" s="937"/>
      <c r="T272" s="937"/>
      <c r="U272" s="937"/>
      <c r="V272" s="937"/>
      <c r="W272" s="937"/>
      <c r="X272" s="937"/>
      <c r="Y272" s="937"/>
      <c r="Z272" s="937"/>
      <c r="AA272" s="937"/>
    </row>
    <row r="273" ht="18.0" customHeight="1">
      <c r="A273" s="937"/>
      <c r="B273" s="938"/>
      <c r="C273" s="937"/>
      <c r="D273" s="937"/>
      <c r="E273" s="937"/>
      <c r="F273" s="939"/>
      <c r="G273" s="939"/>
      <c r="H273" s="939"/>
      <c r="I273" s="939"/>
      <c r="J273" s="939"/>
      <c r="K273" s="939"/>
      <c r="L273" s="937"/>
      <c r="M273" s="937"/>
      <c r="N273" s="937"/>
      <c r="O273" s="937"/>
      <c r="P273" s="937"/>
      <c r="Q273" s="937"/>
      <c r="R273" s="937"/>
      <c r="S273" s="937"/>
      <c r="T273" s="937"/>
      <c r="U273" s="937"/>
      <c r="V273" s="937"/>
      <c r="W273" s="937"/>
      <c r="X273" s="937"/>
      <c r="Y273" s="937"/>
      <c r="Z273" s="937"/>
      <c r="AA273" s="937"/>
    </row>
    <row r="274" ht="18.0" customHeight="1">
      <c r="A274" s="937"/>
      <c r="B274" s="938"/>
      <c r="C274" s="937"/>
      <c r="D274" s="937"/>
      <c r="E274" s="937"/>
      <c r="F274" s="939"/>
      <c r="G274" s="939"/>
      <c r="H274" s="939"/>
      <c r="I274" s="939"/>
      <c r="J274" s="939"/>
      <c r="K274" s="939"/>
      <c r="L274" s="937"/>
      <c r="M274" s="937"/>
      <c r="N274" s="937"/>
      <c r="O274" s="937"/>
      <c r="P274" s="937"/>
      <c r="Q274" s="937"/>
      <c r="R274" s="937"/>
      <c r="S274" s="937"/>
      <c r="T274" s="937"/>
      <c r="U274" s="937"/>
      <c r="V274" s="937"/>
      <c r="W274" s="937"/>
      <c r="X274" s="937"/>
      <c r="Y274" s="937"/>
      <c r="Z274" s="937"/>
      <c r="AA274" s="937"/>
    </row>
    <row r="275" ht="18.0" customHeight="1">
      <c r="A275" s="937"/>
      <c r="B275" s="938"/>
      <c r="C275" s="937"/>
      <c r="D275" s="937"/>
      <c r="E275" s="937"/>
      <c r="F275" s="939"/>
      <c r="G275" s="939"/>
      <c r="H275" s="939"/>
      <c r="I275" s="939"/>
      <c r="J275" s="939"/>
      <c r="K275" s="939"/>
      <c r="L275" s="937"/>
      <c r="M275" s="937"/>
      <c r="N275" s="937"/>
      <c r="O275" s="937"/>
      <c r="P275" s="937"/>
      <c r="Q275" s="937"/>
      <c r="R275" s="937"/>
      <c r="S275" s="937"/>
      <c r="T275" s="937"/>
      <c r="U275" s="937"/>
      <c r="V275" s="937"/>
      <c r="W275" s="937"/>
      <c r="X275" s="937"/>
      <c r="Y275" s="937"/>
      <c r="Z275" s="937"/>
      <c r="AA275" s="937"/>
    </row>
    <row r="276" ht="18.0" customHeight="1">
      <c r="A276" s="937"/>
      <c r="B276" s="938"/>
      <c r="C276" s="937"/>
      <c r="D276" s="937"/>
      <c r="E276" s="937"/>
      <c r="F276" s="939"/>
      <c r="G276" s="939"/>
      <c r="H276" s="939"/>
      <c r="I276" s="939"/>
      <c r="J276" s="939"/>
      <c r="K276" s="939"/>
      <c r="L276" s="937"/>
      <c r="M276" s="937"/>
      <c r="N276" s="937"/>
      <c r="O276" s="937"/>
      <c r="P276" s="937"/>
      <c r="Q276" s="937"/>
      <c r="R276" s="937"/>
      <c r="S276" s="937"/>
      <c r="T276" s="937"/>
      <c r="U276" s="937"/>
      <c r="V276" s="937"/>
      <c r="W276" s="937"/>
      <c r="X276" s="937"/>
      <c r="Y276" s="937"/>
      <c r="Z276" s="937"/>
      <c r="AA276" s="937"/>
    </row>
    <row r="277" ht="18.0" customHeight="1">
      <c r="A277" s="937"/>
      <c r="B277" s="938"/>
      <c r="C277" s="937"/>
      <c r="D277" s="937"/>
      <c r="E277" s="937"/>
      <c r="F277" s="939"/>
      <c r="G277" s="939"/>
      <c r="H277" s="939"/>
      <c r="I277" s="939"/>
      <c r="J277" s="939"/>
      <c r="K277" s="939"/>
      <c r="L277" s="937"/>
      <c r="M277" s="937"/>
      <c r="N277" s="937"/>
      <c r="O277" s="937"/>
      <c r="P277" s="937"/>
      <c r="Q277" s="937"/>
      <c r="R277" s="937"/>
      <c r="S277" s="937"/>
      <c r="T277" s="937"/>
      <c r="U277" s="937"/>
      <c r="V277" s="937"/>
      <c r="W277" s="937"/>
      <c r="X277" s="937"/>
      <c r="Y277" s="937"/>
      <c r="Z277" s="937"/>
      <c r="AA277" s="937"/>
    </row>
    <row r="278" ht="18.0" customHeight="1">
      <c r="A278" s="937"/>
      <c r="B278" s="938"/>
      <c r="C278" s="937"/>
      <c r="D278" s="937"/>
      <c r="E278" s="937"/>
      <c r="F278" s="939"/>
      <c r="G278" s="939"/>
      <c r="H278" s="939"/>
      <c r="I278" s="939"/>
      <c r="J278" s="939"/>
      <c r="K278" s="939"/>
      <c r="L278" s="937"/>
      <c r="M278" s="937"/>
      <c r="N278" s="937"/>
      <c r="O278" s="937"/>
      <c r="P278" s="937"/>
      <c r="Q278" s="937"/>
      <c r="R278" s="937"/>
      <c r="S278" s="937"/>
      <c r="T278" s="937"/>
      <c r="U278" s="937"/>
      <c r="V278" s="937"/>
      <c r="W278" s="937"/>
      <c r="X278" s="937"/>
      <c r="Y278" s="937"/>
      <c r="Z278" s="937"/>
      <c r="AA278" s="937"/>
    </row>
    <row r="279" ht="18.0" customHeight="1">
      <c r="A279" s="937"/>
      <c r="B279" s="938"/>
      <c r="C279" s="937"/>
      <c r="D279" s="937"/>
      <c r="E279" s="937"/>
      <c r="F279" s="939"/>
      <c r="G279" s="939"/>
      <c r="H279" s="939"/>
      <c r="I279" s="939"/>
      <c r="J279" s="939"/>
      <c r="K279" s="939"/>
      <c r="L279" s="937"/>
      <c r="M279" s="937"/>
      <c r="N279" s="937"/>
      <c r="O279" s="937"/>
      <c r="P279" s="937"/>
      <c r="Q279" s="937"/>
      <c r="R279" s="937"/>
      <c r="S279" s="937"/>
      <c r="T279" s="937"/>
      <c r="U279" s="937"/>
      <c r="V279" s="937"/>
      <c r="W279" s="937"/>
      <c r="X279" s="937"/>
      <c r="Y279" s="937"/>
      <c r="Z279" s="937"/>
      <c r="AA279" s="937"/>
    </row>
    <row r="280" ht="18.0" customHeight="1">
      <c r="A280" s="937"/>
      <c r="B280" s="938"/>
      <c r="C280" s="937"/>
      <c r="D280" s="937"/>
      <c r="E280" s="937"/>
      <c r="F280" s="939"/>
      <c r="G280" s="939"/>
      <c r="H280" s="939"/>
      <c r="I280" s="939"/>
      <c r="J280" s="939"/>
      <c r="K280" s="939"/>
      <c r="L280" s="937"/>
      <c r="M280" s="937"/>
      <c r="N280" s="937"/>
      <c r="O280" s="937"/>
      <c r="P280" s="937"/>
      <c r="Q280" s="937"/>
      <c r="R280" s="937"/>
      <c r="S280" s="937"/>
      <c r="T280" s="937"/>
      <c r="U280" s="937"/>
      <c r="V280" s="937"/>
      <c r="W280" s="937"/>
      <c r="X280" s="937"/>
      <c r="Y280" s="937"/>
      <c r="Z280" s="937"/>
      <c r="AA280" s="937"/>
    </row>
    <row r="281" ht="18.0" customHeight="1">
      <c r="A281" s="937"/>
      <c r="B281" s="938"/>
      <c r="C281" s="937"/>
      <c r="D281" s="937"/>
      <c r="E281" s="937"/>
      <c r="F281" s="939"/>
      <c r="G281" s="939"/>
      <c r="H281" s="939"/>
      <c r="I281" s="939"/>
      <c r="J281" s="939"/>
      <c r="K281" s="939"/>
      <c r="L281" s="937"/>
      <c r="M281" s="937"/>
      <c r="N281" s="937"/>
      <c r="O281" s="937"/>
      <c r="P281" s="937"/>
      <c r="Q281" s="937"/>
      <c r="R281" s="937"/>
      <c r="S281" s="937"/>
      <c r="T281" s="937"/>
      <c r="U281" s="937"/>
      <c r="V281" s="937"/>
      <c r="W281" s="937"/>
      <c r="X281" s="937"/>
      <c r="Y281" s="937"/>
      <c r="Z281" s="937"/>
      <c r="AA281" s="937"/>
    </row>
    <row r="282" ht="18.0" customHeight="1">
      <c r="A282" s="937"/>
      <c r="B282" s="938"/>
      <c r="C282" s="937"/>
      <c r="D282" s="937"/>
      <c r="E282" s="937"/>
      <c r="F282" s="939"/>
      <c r="G282" s="939"/>
      <c r="H282" s="939"/>
      <c r="I282" s="939"/>
      <c r="J282" s="939"/>
      <c r="K282" s="939"/>
      <c r="L282" s="937"/>
      <c r="M282" s="937"/>
      <c r="N282" s="937"/>
      <c r="O282" s="937"/>
      <c r="P282" s="937"/>
      <c r="Q282" s="937"/>
      <c r="R282" s="937"/>
      <c r="S282" s="937"/>
      <c r="T282" s="937"/>
      <c r="U282" s="937"/>
      <c r="V282" s="937"/>
      <c r="W282" s="937"/>
      <c r="X282" s="937"/>
      <c r="Y282" s="937"/>
      <c r="Z282" s="937"/>
      <c r="AA282" s="937"/>
    </row>
    <row r="283" ht="18.0" customHeight="1">
      <c r="A283" s="937"/>
      <c r="B283" s="938"/>
      <c r="C283" s="937"/>
      <c r="D283" s="937"/>
      <c r="E283" s="937"/>
      <c r="F283" s="939"/>
      <c r="G283" s="939"/>
      <c r="H283" s="939"/>
      <c r="I283" s="939"/>
      <c r="J283" s="939"/>
      <c r="K283" s="939"/>
      <c r="L283" s="937"/>
      <c r="M283" s="937"/>
      <c r="N283" s="937"/>
      <c r="O283" s="937"/>
      <c r="P283" s="937"/>
      <c r="Q283" s="937"/>
      <c r="R283" s="937"/>
      <c r="S283" s="937"/>
      <c r="T283" s="937"/>
      <c r="U283" s="937"/>
      <c r="V283" s="937"/>
      <c r="W283" s="937"/>
      <c r="X283" s="937"/>
      <c r="Y283" s="937"/>
      <c r="Z283" s="937"/>
      <c r="AA283" s="937"/>
    </row>
    <row r="284" ht="18.0" customHeight="1">
      <c r="A284" s="937"/>
      <c r="B284" s="938"/>
      <c r="C284" s="937"/>
      <c r="D284" s="937"/>
      <c r="E284" s="937"/>
      <c r="F284" s="939"/>
      <c r="G284" s="939"/>
      <c r="H284" s="939"/>
      <c r="I284" s="939"/>
      <c r="J284" s="939"/>
      <c r="K284" s="939"/>
      <c r="L284" s="937"/>
      <c r="M284" s="937"/>
      <c r="N284" s="937"/>
      <c r="O284" s="937"/>
      <c r="P284" s="937"/>
      <c r="Q284" s="937"/>
      <c r="R284" s="937"/>
      <c r="S284" s="937"/>
      <c r="T284" s="937"/>
      <c r="U284" s="937"/>
      <c r="V284" s="937"/>
      <c r="W284" s="937"/>
      <c r="X284" s="937"/>
      <c r="Y284" s="937"/>
      <c r="Z284" s="937"/>
      <c r="AA284" s="937"/>
    </row>
    <row r="285" ht="18.0" customHeight="1">
      <c r="A285" s="937"/>
      <c r="B285" s="938"/>
      <c r="C285" s="937"/>
      <c r="D285" s="937"/>
      <c r="E285" s="937"/>
      <c r="F285" s="939"/>
      <c r="G285" s="939"/>
      <c r="H285" s="939"/>
      <c r="I285" s="939"/>
      <c r="J285" s="939"/>
      <c r="K285" s="939"/>
      <c r="L285" s="937"/>
      <c r="M285" s="937"/>
      <c r="N285" s="937"/>
      <c r="O285" s="937"/>
      <c r="P285" s="937"/>
      <c r="Q285" s="937"/>
      <c r="R285" s="937"/>
      <c r="S285" s="937"/>
      <c r="T285" s="937"/>
      <c r="U285" s="937"/>
      <c r="V285" s="937"/>
      <c r="W285" s="937"/>
      <c r="X285" s="937"/>
      <c r="Y285" s="937"/>
      <c r="Z285" s="937"/>
      <c r="AA285" s="937"/>
    </row>
    <row r="286" ht="18.0" customHeight="1">
      <c r="A286" s="937"/>
      <c r="B286" s="938"/>
      <c r="C286" s="937"/>
      <c r="D286" s="937"/>
      <c r="E286" s="937"/>
      <c r="F286" s="939"/>
      <c r="G286" s="939"/>
      <c r="H286" s="939"/>
      <c r="I286" s="939"/>
      <c r="J286" s="939"/>
      <c r="K286" s="939"/>
      <c r="L286" s="937"/>
      <c r="M286" s="937"/>
      <c r="N286" s="937"/>
      <c r="O286" s="937"/>
      <c r="P286" s="937"/>
      <c r="Q286" s="937"/>
      <c r="R286" s="937"/>
      <c r="S286" s="937"/>
      <c r="T286" s="937"/>
      <c r="U286" s="937"/>
      <c r="V286" s="937"/>
      <c r="W286" s="937"/>
      <c r="X286" s="937"/>
      <c r="Y286" s="937"/>
      <c r="Z286" s="937"/>
      <c r="AA286" s="937"/>
    </row>
    <row r="287" ht="18.0" customHeight="1">
      <c r="A287" s="937"/>
      <c r="B287" s="938"/>
      <c r="C287" s="937"/>
      <c r="D287" s="937"/>
      <c r="E287" s="937"/>
      <c r="F287" s="939"/>
      <c r="G287" s="939"/>
      <c r="H287" s="939"/>
      <c r="I287" s="939"/>
      <c r="J287" s="939"/>
      <c r="K287" s="939"/>
      <c r="L287" s="937"/>
      <c r="M287" s="937"/>
      <c r="N287" s="937"/>
      <c r="O287" s="937"/>
      <c r="P287" s="937"/>
      <c r="Q287" s="937"/>
      <c r="R287" s="937"/>
      <c r="S287" s="937"/>
      <c r="T287" s="937"/>
      <c r="U287" s="937"/>
      <c r="V287" s="937"/>
      <c r="W287" s="937"/>
      <c r="X287" s="937"/>
      <c r="Y287" s="937"/>
      <c r="Z287" s="937"/>
      <c r="AA287" s="937"/>
    </row>
    <row r="288" ht="18.0" customHeight="1">
      <c r="A288" s="937"/>
      <c r="B288" s="938"/>
      <c r="C288" s="937"/>
      <c r="D288" s="937"/>
      <c r="E288" s="937"/>
      <c r="F288" s="939"/>
      <c r="G288" s="939"/>
      <c r="H288" s="939"/>
      <c r="I288" s="939"/>
      <c r="J288" s="939"/>
      <c r="K288" s="939"/>
      <c r="L288" s="937"/>
      <c r="M288" s="937"/>
      <c r="N288" s="937"/>
      <c r="O288" s="937"/>
      <c r="P288" s="937"/>
      <c r="Q288" s="937"/>
      <c r="R288" s="937"/>
      <c r="S288" s="937"/>
      <c r="T288" s="937"/>
      <c r="U288" s="937"/>
      <c r="V288" s="937"/>
      <c r="W288" s="937"/>
      <c r="X288" s="937"/>
      <c r="Y288" s="937"/>
      <c r="Z288" s="937"/>
      <c r="AA288" s="937"/>
    </row>
    <row r="289" ht="18.0" customHeight="1">
      <c r="A289" s="937"/>
      <c r="B289" s="938"/>
      <c r="C289" s="937"/>
      <c r="D289" s="937"/>
      <c r="E289" s="937"/>
      <c r="F289" s="939"/>
      <c r="G289" s="939"/>
      <c r="H289" s="939"/>
      <c r="I289" s="939"/>
      <c r="J289" s="939"/>
      <c r="K289" s="939"/>
      <c r="L289" s="937"/>
      <c r="M289" s="937"/>
      <c r="N289" s="937"/>
      <c r="O289" s="937"/>
      <c r="P289" s="937"/>
      <c r="Q289" s="937"/>
      <c r="R289" s="937"/>
      <c r="S289" s="937"/>
      <c r="T289" s="937"/>
      <c r="U289" s="937"/>
      <c r="V289" s="937"/>
      <c r="W289" s="937"/>
      <c r="X289" s="937"/>
      <c r="Y289" s="937"/>
      <c r="Z289" s="937"/>
      <c r="AA289" s="937"/>
    </row>
    <row r="290" ht="18.0" customHeight="1">
      <c r="A290" s="937"/>
      <c r="B290" s="938"/>
      <c r="C290" s="937"/>
      <c r="D290" s="937"/>
      <c r="E290" s="937"/>
      <c r="F290" s="939"/>
      <c r="G290" s="939"/>
      <c r="H290" s="939"/>
      <c r="I290" s="939"/>
      <c r="J290" s="939"/>
      <c r="K290" s="939"/>
      <c r="L290" s="937"/>
      <c r="M290" s="937"/>
      <c r="N290" s="937"/>
      <c r="O290" s="937"/>
      <c r="P290" s="937"/>
      <c r="Q290" s="937"/>
      <c r="R290" s="937"/>
      <c r="S290" s="937"/>
      <c r="T290" s="937"/>
      <c r="U290" s="937"/>
      <c r="V290" s="937"/>
      <c r="W290" s="937"/>
      <c r="X290" s="937"/>
      <c r="Y290" s="937"/>
      <c r="Z290" s="937"/>
      <c r="AA290" s="937"/>
    </row>
    <row r="291" ht="18.0" customHeight="1">
      <c r="A291" s="937"/>
      <c r="B291" s="938"/>
      <c r="C291" s="937"/>
      <c r="D291" s="937"/>
      <c r="E291" s="937"/>
      <c r="F291" s="939"/>
      <c r="G291" s="939"/>
      <c r="H291" s="939"/>
      <c r="I291" s="939"/>
      <c r="J291" s="939"/>
      <c r="K291" s="939"/>
      <c r="L291" s="937"/>
      <c r="M291" s="937"/>
      <c r="N291" s="937"/>
      <c r="O291" s="937"/>
      <c r="P291" s="937"/>
      <c r="Q291" s="937"/>
      <c r="R291" s="937"/>
      <c r="S291" s="937"/>
      <c r="T291" s="937"/>
      <c r="U291" s="937"/>
      <c r="V291" s="937"/>
      <c r="W291" s="937"/>
      <c r="X291" s="937"/>
      <c r="Y291" s="937"/>
      <c r="Z291" s="937"/>
      <c r="AA291" s="937"/>
    </row>
    <row r="292" ht="18.0" customHeight="1">
      <c r="A292" s="937"/>
      <c r="B292" s="938"/>
      <c r="C292" s="937"/>
      <c r="D292" s="937"/>
      <c r="E292" s="937"/>
      <c r="F292" s="939"/>
      <c r="G292" s="939"/>
      <c r="H292" s="939"/>
      <c r="I292" s="939"/>
      <c r="J292" s="939"/>
      <c r="K292" s="939"/>
      <c r="L292" s="937"/>
      <c r="M292" s="937"/>
      <c r="N292" s="937"/>
      <c r="O292" s="937"/>
      <c r="P292" s="937"/>
      <c r="Q292" s="937"/>
      <c r="R292" s="937"/>
      <c r="S292" s="937"/>
      <c r="T292" s="937"/>
      <c r="U292" s="937"/>
      <c r="V292" s="937"/>
      <c r="W292" s="937"/>
      <c r="X292" s="937"/>
      <c r="Y292" s="937"/>
      <c r="Z292" s="937"/>
      <c r="AA292" s="937"/>
    </row>
    <row r="293" ht="18.0" customHeight="1">
      <c r="A293" s="937"/>
      <c r="B293" s="938"/>
      <c r="C293" s="937"/>
      <c r="D293" s="937"/>
      <c r="E293" s="937"/>
      <c r="F293" s="939"/>
      <c r="G293" s="939"/>
      <c r="H293" s="939"/>
      <c r="I293" s="939"/>
      <c r="J293" s="939"/>
      <c r="K293" s="939"/>
      <c r="L293" s="937"/>
      <c r="M293" s="937"/>
      <c r="N293" s="937"/>
      <c r="O293" s="937"/>
      <c r="P293" s="937"/>
      <c r="Q293" s="937"/>
      <c r="R293" s="937"/>
      <c r="S293" s="937"/>
      <c r="T293" s="937"/>
      <c r="U293" s="937"/>
      <c r="V293" s="937"/>
      <c r="W293" s="937"/>
      <c r="X293" s="937"/>
      <c r="Y293" s="937"/>
      <c r="Z293" s="937"/>
      <c r="AA293" s="937"/>
    </row>
    <row r="294" ht="18.0" customHeight="1">
      <c r="A294" s="937"/>
      <c r="B294" s="938"/>
      <c r="C294" s="937"/>
      <c r="D294" s="937"/>
      <c r="E294" s="937"/>
      <c r="F294" s="939"/>
      <c r="G294" s="939"/>
      <c r="H294" s="939"/>
      <c r="I294" s="939"/>
      <c r="J294" s="939"/>
      <c r="K294" s="939"/>
      <c r="L294" s="937"/>
      <c r="M294" s="937"/>
      <c r="N294" s="937"/>
      <c r="O294" s="937"/>
      <c r="P294" s="937"/>
      <c r="Q294" s="937"/>
      <c r="R294" s="937"/>
      <c r="S294" s="937"/>
      <c r="T294" s="937"/>
      <c r="U294" s="937"/>
      <c r="V294" s="937"/>
      <c r="W294" s="937"/>
      <c r="X294" s="937"/>
      <c r="Y294" s="937"/>
      <c r="Z294" s="937"/>
      <c r="AA294" s="937"/>
    </row>
    <row r="295" ht="18.0" customHeight="1">
      <c r="A295" s="937"/>
      <c r="B295" s="938"/>
      <c r="C295" s="937"/>
      <c r="D295" s="937"/>
      <c r="E295" s="937"/>
      <c r="F295" s="939"/>
      <c r="G295" s="939"/>
      <c r="H295" s="939"/>
      <c r="I295" s="939"/>
      <c r="J295" s="939"/>
      <c r="K295" s="939"/>
      <c r="L295" s="937"/>
      <c r="M295" s="937"/>
      <c r="N295" s="937"/>
      <c r="O295" s="937"/>
      <c r="P295" s="937"/>
      <c r="Q295" s="937"/>
      <c r="R295" s="937"/>
      <c r="S295" s="937"/>
      <c r="T295" s="937"/>
      <c r="U295" s="937"/>
      <c r="V295" s="937"/>
      <c r="W295" s="937"/>
      <c r="X295" s="937"/>
      <c r="Y295" s="937"/>
      <c r="Z295" s="937"/>
      <c r="AA295" s="937"/>
    </row>
    <row r="296" ht="18.0" customHeight="1">
      <c r="A296" s="937"/>
      <c r="B296" s="938"/>
      <c r="C296" s="937"/>
      <c r="D296" s="937"/>
      <c r="E296" s="937"/>
      <c r="F296" s="939"/>
      <c r="G296" s="939"/>
      <c r="H296" s="939"/>
      <c r="I296" s="939"/>
      <c r="J296" s="939"/>
      <c r="K296" s="939"/>
      <c r="L296" s="937"/>
      <c r="M296" s="937"/>
      <c r="N296" s="937"/>
      <c r="O296" s="937"/>
      <c r="P296" s="937"/>
      <c r="Q296" s="937"/>
      <c r="R296" s="937"/>
      <c r="S296" s="937"/>
      <c r="T296" s="937"/>
      <c r="U296" s="937"/>
      <c r="V296" s="937"/>
      <c r="W296" s="937"/>
      <c r="X296" s="937"/>
      <c r="Y296" s="937"/>
      <c r="Z296" s="937"/>
      <c r="AA296" s="937"/>
    </row>
    <row r="297" ht="18.0" customHeight="1">
      <c r="A297" s="937"/>
      <c r="B297" s="938"/>
      <c r="C297" s="937"/>
      <c r="D297" s="937"/>
      <c r="E297" s="937"/>
      <c r="F297" s="939"/>
      <c r="G297" s="939"/>
      <c r="H297" s="939"/>
      <c r="I297" s="939"/>
      <c r="J297" s="939"/>
      <c r="K297" s="939"/>
      <c r="L297" s="937"/>
      <c r="M297" s="937"/>
      <c r="N297" s="937"/>
      <c r="O297" s="937"/>
      <c r="P297" s="937"/>
      <c r="Q297" s="937"/>
      <c r="R297" s="937"/>
      <c r="S297" s="937"/>
      <c r="T297" s="937"/>
      <c r="U297" s="937"/>
      <c r="V297" s="937"/>
      <c r="W297" s="937"/>
      <c r="X297" s="937"/>
      <c r="Y297" s="937"/>
      <c r="Z297" s="937"/>
      <c r="AA297" s="937"/>
    </row>
    <row r="298" ht="18.0" customHeight="1">
      <c r="A298" s="937"/>
      <c r="B298" s="938"/>
      <c r="C298" s="937"/>
      <c r="D298" s="937"/>
      <c r="E298" s="937"/>
      <c r="F298" s="939"/>
      <c r="G298" s="939"/>
      <c r="H298" s="939"/>
      <c r="I298" s="939"/>
      <c r="J298" s="939"/>
      <c r="K298" s="939"/>
      <c r="L298" s="937"/>
      <c r="M298" s="937"/>
      <c r="N298" s="937"/>
      <c r="O298" s="937"/>
      <c r="P298" s="937"/>
      <c r="Q298" s="937"/>
      <c r="R298" s="937"/>
      <c r="S298" s="937"/>
      <c r="T298" s="937"/>
      <c r="U298" s="937"/>
      <c r="V298" s="937"/>
      <c r="W298" s="937"/>
      <c r="X298" s="937"/>
      <c r="Y298" s="937"/>
      <c r="Z298" s="937"/>
      <c r="AA298" s="937"/>
    </row>
    <row r="299" ht="18.0" customHeight="1">
      <c r="A299" s="937"/>
      <c r="B299" s="938"/>
      <c r="C299" s="937"/>
      <c r="D299" s="937"/>
      <c r="E299" s="937"/>
      <c r="F299" s="939"/>
      <c r="G299" s="939"/>
      <c r="H299" s="939"/>
      <c r="I299" s="939"/>
      <c r="J299" s="939"/>
      <c r="K299" s="939"/>
      <c r="L299" s="937"/>
      <c r="M299" s="937"/>
      <c r="N299" s="937"/>
      <c r="O299" s="937"/>
      <c r="P299" s="937"/>
      <c r="Q299" s="937"/>
      <c r="R299" s="937"/>
      <c r="S299" s="937"/>
      <c r="T299" s="937"/>
      <c r="U299" s="937"/>
      <c r="V299" s="937"/>
      <c r="W299" s="937"/>
      <c r="X299" s="937"/>
      <c r="Y299" s="937"/>
      <c r="Z299" s="937"/>
      <c r="AA299" s="937"/>
    </row>
    <row r="300" ht="18.0" customHeight="1">
      <c r="A300" s="937"/>
      <c r="B300" s="938"/>
      <c r="C300" s="937"/>
      <c r="D300" s="937"/>
      <c r="E300" s="937"/>
      <c r="F300" s="939"/>
      <c r="G300" s="939"/>
      <c r="H300" s="939"/>
      <c r="I300" s="939"/>
      <c r="J300" s="939"/>
      <c r="K300" s="939"/>
      <c r="L300" s="937"/>
      <c r="M300" s="937"/>
      <c r="N300" s="937"/>
      <c r="O300" s="937"/>
      <c r="P300" s="937"/>
      <c r="Q300" s="937"/>
      <c r="R300" s="937"/>
      <c r="S300" s="937"/>
      <c r="T300" s="937"/>
      <c r="U300" s="937"/>
      <c r="V300" s="937"/>
      <c r="W300" s="937"/>
      <c r="X300" s="937"/>
      <c r="Y300" s="937"/>
      <c r="Z300" s="937"/>
      <c r="AA300" s="937"/>
    </row>
    <row r="301" ht="18.0" customHeight="1">
      <c r="A301" s="937"/>
      <c r="B301" s="938"/>
      <c r="C301" s="937"/>
      <c r="D301" s="937"/>
      <c r="E301" s="937"/>
      <c r="F301" s="939"/>
      <c r="G301" s="939"/>
      <c r="H301" s="939"/>
      <c r="I301" s="939"/>
      <c r="J301" s="939"/>
      <c r="K301" s="939"/>
      <c r="L301" s="937"/>
      <c r="M301" s="937"/>
      <c r="N301" s="937"/>
      <c r="O301" s="937"/>
      <c r="P301" s="937"/>
      <c r="Q301" s="937"/>
      <c r="R301" s="937"/>
      <c r="S301" s="937"/>
      <c r="T301" s="937"/>
      <c r="U301" s="937"/>
      <c r="V301" s="937"/>
      <c r="W301" s="937"/>
      <c r="X301" s="937"/>
      <c r="Y301" s="937"/>
      <c r="Z301" s="937"/>
      <c r="AA301" s="937"/>
    </row>
    <row r="302" ht="18.0" customHeight="1">
      <c r="A302" s="937"/>
      <c r="B302" s="938"/>
      <c r="C302" s="937"/>
      <c r="D302" s="937"/>
      <c r="E302" s="937"/>
      <c r="F302" s="939"/>
      <c r="G302" s="939"/>
      <c r="H302" s="939"/>
      <c r="I302" s="939"/>
      <c r="J302" s="939"/>
      <c r="K302" s="939"/>
      <c r="L302" s="937"/>
      <c r="M302" s="937"/>
      <c r="N302" s="937"/>
      <c r="O302" s="937"/>
      <c r="P302" s="937"/>
      <c r="Q302" s="937"/>
      <c r="R302" s="937"/>
      <c r="S302" s="937"/>
      <c r="T302" s="937"/>
      <c r="U302" s="937"/>
      <c r="V302" s="937"/>
      <c r="W302" s="937"/>
      <c r="X302" s="937"/>
      <c r="Y302" s="937"/>
      <c r="Z302" s="937"/>
      <c r="AA302" s="937"/>
    </row>
    <row r="303" ht="18.0" customHeight="1">
      <c r="A303" s="937"/>
      <c r="B303" s="938"/>
      <c r="C303" s="937"/>
      <c r="D303" s="937"/>
      <c r="E303" s="937"/>
      <c r="F303" s="939"/>
      <c r="G303" s="939"/>
      <c r="H303" s="939"/>
      <c r="I303" s="939"/>
      <c r="J303" s="939"/>
      <c r="K303" s="939"/>
      <c r="L303" s="937"/>
      <c r="M303" s="937"/>
      <c r="N303" s="937"/>
      <c r="O303" s="937"/>
      <c r="P303" s="937"/>
      <c r="Q303" s="937"/>
      <c r="R303" s="937"/>
      <c r="S303" s="937"/>
      <c r="T303" s="937"/>
      <c r="U303" s="937"/>
      <c r="V303" s="937"/>
      <c r="W303" s="937"/>
      <c r="X303" s="937"/>
      <c r="Y303" s="937"/>
      <c r="Z303" s="937"/>
      <c r="AA303" s="937"/>
    </row>
    <row r="304" ht="18.0" customHeight="1">
      <c r="A304" s="937"/>
      <c r="B304" s="938"/>
      <c r="C304" s="937"/>
      <c r="D304" s="937"/>
      <c r="E304" s="937"/>
      <c r="F304" s="939"/>
      <c r="G304" s="939"/>
      <c r="H304" s="939"/>
      <c r="I304" s="939"/>
      <c r="J304" s="939"/>
      <c r="K304" s="939"/>
      <c r="L304" s="937"/>
      <c r="M304" s="937"/>
      <c r="N304" s="937"/>
      <c r="O304" s="937"/>
      <c r="P304" s="937"/>
      <c r="Q304" s="937"/>
      <c r="R304" s="937"/>
      <c r="S304" s="937"/>
      <c r="T304" s="937"/>
      <c r="U304" s="937"/>
      <c r="V304" s="937"/>
      <c r="W304" s="937"/>
      <c r="X304" s="937"/>
      <c r="Y304" s="937"/>
      <c r="Z304" s="937"/>
      <c r="AA304" s="937"/>
    </row>
    <row r="305" ht="18.0" customHeight="1">
      <c r="A305" s="937"/>
      <c r="B305" s="938"/>
      <c r="C305" s="937"/>
      <c r="D305" s="937"/>
      <c r="E305" s="937"/>
      <c r="F305" s="939"/>
      <c r="G305" s="939"/>
      <c r="H305" s="939"/>
      <c r="I305" s="939"/>
      <c r="J305" s="939"/>
      <c r="K305" s="939"/>
      <c r="L305" s="937"/>
      <c r="M305" s="937"/>
      <c r="N305" s="937"/>
      <c r="O305" s="937"/>
      <c r="P305" s="937"/>
      <c r="Q305" s="937"/>
      <c r="R305" s="937"/>
      <c r="S305" s="937"/>
      <c r="T305" s="937"/>
      <c r="U305" s="937"/>
      <c r="V305" s="937"/>
      <c r="W305" s="937"/>
      <c r="X305" s="937"/>
      <c r="Y305" s="937"/>
      <c r="Z305" s="937"/>
      <c r="AA305" s="937"/>
    </row>
    <row r="306" ht="18.0" customHeight="1">
      <c r="A306" s="937"/>
      <c r="B306" s="938"/>
      <c r="C306" s="937"/>
      <c r="D306" s="937"/>
      <c r="E306" s="937"/>
      <c r="F306" s="939"/>
      <c r="G306" s="939"/>
      <c r="H306" s="939"/>
      <c r="I306" s="939"/>
      <c r="J306" s="939"/>
      <c r="K306" s="939"/>
      <c r="L306" s="937"/>
      <c r="M306" s="937"/>
      <c r="N306" s="937"/>
      <c r="O306" s="937"/>
      <c r="P306" s="937"/>
      <c r="Q306" s="937"/>
      <c r="R306" s="937"/>
      <c r="S306" s="937"/>
      <c r="T306" s="937"/>
      <c r="U306" s="937"/>
      <c r="V306" s="937"/>
      <c r="W306" s="937"/>
      <c r="X306" s="937"/>
      <c r="Y306" s="937"/>
      <c r="Z306" s="937"/>
      <c r="AA306" s="937"/>
    </row>
    <row r="307" ht="18.0" customHeight="1">
      <c r="A307" s="937"/>
      <c r="B307" s="938"/>
      <c r="C307" s="937"/>
      <c r="D307" s="937"/>
      <c r="E307" s="937"/>
      <c r="F307" s="939"/>
      <c r="G307" s="939"/>
      <c r="H307" s="939"/>
      <c r="I307" s="939"/>
      <c r="J307" s="939"/>
      <c r="K307" s="939"/>
      <c r="L307" s="937"/>
      <c r="M307" s="937"/>
      <c r="N307" s="937"/>
      <c r="O307" s="937"/>
      <c r="P307" s="937"/>
      <c r="Q307" s="937"/>
      <c r="R307" s="937"/>
      <c r="S307" s="937"/>
      <c r="T307" s="937"/>
      <c r="U307" s="937"/>
      <c r="V307" s="937"/>
      <c r="W307" s="937"/>
      <c r="X307" s="937"/>
      <c r="Y307" s="937"/>
      <c r="Z307" s="937"/>
      <c r="AA307" s="937"/>
    </row>
    <row r="308" ht="18.0" customHeight="1">
      <c r="A308" s="937"/>
      <c r="B308" s="938"/>
      <c r="C308" s="937"/>
      <c r="D308" s="937"/>
      <c r="E308" s="937"/>
      <c r="F308" s="939"/>
      <c r="G308" s="939"/>
      <c r="H308" s="939"/>
      <c r="I308" s="939"/>
      <c r="J308" s="939"/>
      <c r="K308" s="939"/>
      <c r="L308" s="937"/>
      <c r="M308" s="937"/>
      <c r="N308" s="937"/>
      <c r="O308" s="937"/>
      <c r="P308" s="937"/>
      <c r="Q308" s="937"/>
      <c r="R308" s="937"/>
      <c r="S308" s="937"/>
      <c r="T308" s="937"/>
      <c r="U308" s="937"/>
      <c r="V308" s="937"/>
      <c r="W308" s="937"/>
      <c r="X308" s="937"/>
      <c r="Y308" s="937"/>
      <c r="Z308" s="937"/>
      <c r="AA308" s="937"/>
    </row>
    <row r="309" ht="18.0" customHeight="1">
      <c r="A309" s="937"/>
      <c r="B309" s="938"/>
      <c r="C309" s="937"/>
      <c r="D309" s="937"/>
      <c r="E309" s="937"/>
      <c r="F309" s="939"/>
      <c r="G309" s="939"/>
      <c r="H309" s="939"/>
      <c r="I309" s="939"/>
      <c r="J309" s="939"/>
      <c r="K309" s="939"/>
      <c r="L309" s="937"/>
      <c r="M309" s="937"/>
      <c r="N309" s="937"/>
      <c r="O309" s="937"/>
      <c r="P309" s="937"/>
      <c r="Q309" s="937"/>
      <c r="R309" s="937"/>
      <c r="S309" s="937"/>
      <c r="T309" s="937"/>
      <c r="U309" s="937"/>
      <c r="V309" s="937"/>
      <c r="W309" s="937"/>
      <c r="X309" s="937"/>
      <c r="Y309" s="937"/>
      <c r="Z309" s="937"/>
      <c r="AA309" s="937"/>
    </row>
    <row r="310" ht="18.0" customHeight="1">
      <c r="A310" s="937"/>
      <c r="B310" s="938"/>
      <c r="C310" s="937"/>
      <c r="D310" s="937"/>
      <c r="E310" s="937"/>
      <c r="F310" s="939"/>
      <c r="G310" s="939"/>
      <c r="H310" s="939"/>
      <c r="I310" s="939"/>
      <c r="J310" s="939"/>
      <c r="K310" s="939"/>
      <c r="L310" s="937"/>
      <c r="M310" s="937"/>
      <c r="N310" s="937"/>
      <c r="O310" s="937"/>
      <c r="P310" s="937"/>
      <c r="Q310" s="937"/>
      <c r="R310" s="937"/>
      <c r="S310" s="937"/>
      <c r="T310" s="937"/>
      <c r="U310" s="937"/>
      <c r="V310" s="937"/>
      <c r="W310" s="937"/>
      <c r="X310" s="937"/>
      <c r="Y310" s="937"/>
      <c r="Z310" s="937"/>
      <c r="AA310" s="937"/>
    </row>
    <row r="311" ht="18.0" customHeight="1">
      <c r="A311" s="937"/>
      <c r="B311" s="938"/>
      <c r="C311" s="937"/>
      <c r="D311" s="937"/>
      <c r="E311" s="937"/>
      <c r="F311" s="939"/>
      <c r="G311" s="939"/>
      <c r="H311" s="939"/>
      <c r="I311" s="939"/>
      <c r="J311" s="939"/>
      <c r="K311" s="939"/>
      <c r="L311" s="937"/>
      <c r="M311" s="937"/>
      <c r="N311" s="937"/>
      <c r="O311" s="937"/>
      <c r="P311" s="937"/>
      <c r="Q311" s="937"/>
      <c r="R311" s="937"/>
      <c r="S311" s="937"/>
      <c r="T311" s="937"/>
      <c r="U311" s="937"/>
      <c r="V311" s="937"/>
      <c r="W311" s="937"/>
      <c r="X311" s="937"/>
      <c r="Y311" s="937"/>
      <c r="Z311" s="937"/>
      <c r="AA311" s="937"/>
    </row>
    <row r="312" ht="18.0" customHeight="1">
      <c r="A312" s="937"/>
      <c r="B312" s="938"/>
      <c r="C312" s="937"/>
      <c r="D312" s="937"/>
      <c r="E312" s="937"/>
      <c r="F312" s="939"/>
      <c r="G312" s="939"/>
      <c r="H312" s="939"/>
      <c r="I312" s="939"/>
      <c r="J312" s="939"/>
      <c r="K312" s="939"/>
      <c r="L312" s="937"/>
      <c r="M312" s="937"/>
      <c r="N312" s="937"/>
      <c r="O312" s="937"/>
      <c r="P312" s="937"/>
      <c r="Q312" s="937"/>
      <c r="R312" s="937"/>
      <c r="S312" s="937"/>
      <c r="T312" s="937"/>
      <c r="U312" s="937"/>
      <c r="V312" s="937"/>
      <c r="W312" s="937"/>
      <c r="X312" s="937"/>
      <c r="Y312" s="937"/>
      <c r="Z312" s="937"/>
      <c r="AA312" s="937"/>
    </row>
    <row r="313" ht="18.0" customHeight="1">
      <c r="A313" s="937"/>
      <c r="B313" s="938"/>
      <c r="C313" s="937"/>
      <c r="D313" s="937"/>
      <c r="E313" s="937"/>
      <c r="F313" s="939"/>
      <c r="G313" s="939"/>
      <c r="H313" s="939"/>
      <c r="I313" s="939"/>
      <c r="J313" s="939"/>
      <c r="K313" s="939"/>
      <c r="L313" s="937"/>
      <c r="M313" s="937"/>
      <c r="N313" s="937"/>
      <c r="O313" s="937"/>
      <c r="P313" s="937"/>
      <c r="Q313" s="937"/>
      <c r="R313" s="937"/>
      <c r="S313" s="937"/>
      <c r="T313" s="937"/>
      <c r="U313" s="937"/>
      <c r="V313" s="937"/>
      <c r="W313" s="937"/>
      <c r="X313" s="937"/>
      <c r="Y313" s="937"/>
      <c r="Z313" s="937"/>
      <c r="AA313" s="937"/>
    </row>
    <row r="314" ht="18.0" customHeight="1">
      <c r="A314" s="937"/>
      <c r="B314" s="938"/>
      <c r="C314" s="937"/>
      <c r="D314" s="937"/>
      <c r="E314" s="937"/>
      <c r="F314" s="939"/>
      <c r="G314" s="939"/>
      <c r="H314" s="939"/>
      <c r="I314" s="939"/>
      <c r="J314" s="939"/>
      <c r="K314" s="939"/>
      <c r="L314" s="937"/>
      <c r="M314" s="937"/>
      <c r="N314" s="937"/>
      <c r="O314" s="937"/>
      <c r="P314" s="937"/>
      <c r="Q314" s="937"/>
      <c r="R314" s="937"/>
      <c r="S314" s="937"/>
      <c r="T314" s="937"/>
      <c r="U314" s="937"/>
      <c r="V314" s="937"/>
      <c r="W314" s="937"/>
      <c r="X314" s="937"/>
      <c r="Y314" s="937"/>
      <c r="Z314" s="937"/>
      <c r="AA314" s="937"/>
    </row>
    <row r="315" ht="18.0" customHeight="1">
      <c r="A315" s="937"/>
      <c r="B315" s="938"/>
      <c r="C315" s="937"/>
      <c r="D315" s="937"/>
      <c r="E315" s="937"/>
      <c r="F315" s="939"/>
      <c r="G315" s="939"/>
      <c r="H315" s="939"/>
      <c r="I315" s="939"/>
      <c r="J315" s="939"/>
      <c r="K315" s="939"/>
      <c r="L315" s="937"/>
      <c r="M315" s="937"/>
      <c r="N315" s="937"/>
      <c r="O315" s="937"/>
      <c r="P315" s="937"/>
      <c r="Q315" s="937"/>
      <c r="R315" s="937"/>
      <c r="S315" s="937"/>
      <c r="T315" s="937"/>
      <c r="U315" s="937"/>
      <c r="V315" s="937"/>
      <c r="W315" s="937"/>
      <c r="X315" s="937"/>
      <c r="Y315" s="937"/>
      <c r="Z315" s="937"/>
      <c r="AA315" s="937"/>
    </row>
    <row r="316" ht="18.0" customHeight="1">
      <c r="A316" s="937"/>
      <c r="B316" s="938"/>
      <c r="C316" s="937"/>
      <c r="D316" s="937"/>
      <c r="E316" s="937"/>
      <c r="F316" s="939"/>
      <c r="G316" s="939"/>
      <c r="H316" s="939"/>
      <c r="I316" s="939"/>
      <c r="J316" s="939"/>
      <c r="K316" s="939"/>
      <c r="L316" s="937"/>
      <c r="M316" s="937"/>
      <c r="N316" s="937"/>
      <c r="O316" s="937"/>
      <c r="P316" s="937"/>
      <c r="Q316" s="937"/>
      <c r="R316" s="937"/>
      <c r="S316" s="937"/>
      <c r="T316" s="937"/>
      <c r="U316" s="937"/>
      <c r="V316" s="937"/>
      <c r="W316" s="937"/>
      <c r="X316" s="937"/>
      <c r="Y316" s="937"/>
      <c r="Z316" s="937"/>
      <c r="AA316" s="937"/>
    </row>
    <row r="317" ht="18.0" customHeight="1">
      <c r="A317" s="937"/>
      <c r="B317" s="938"/>
      <c r="C317" s="937"/>
      <c r="D317" s="937"/>
      <c r="E317" s="937"/>
      <c r="F317" s="939"/>
      <c r="G317" s="939"/>
      <c r="H317" s="939"/>
      <c r="I317" s="939"/>
      <c r="J317" s="939"/>
      <c r="K317" s="939"/>
      <c r="L317" s="937"/>
      <c r="M317" s="937"/>
      <c r="N317" s="937"/>
      <c r="O317" s="937"/>
      <c r="P317" s="937"/>
      <c r="Q317" s="937"/>
      <c r="R317" s="937"/>
      <c r="S317" s="937"/>
      <c r="T317" s="937"/>
      <c r="U317" s="937"/>
      <c r="V317" s="937"/>
      <c r="W317" s="937"/>
      <c r="X317" s="937"/>
      <c r="Y317" s="937"/>
      <c r="Z317" s="937"/>
      <c r="AA317" s="937"/>
    </row>
    <row r="318" ht="18.0" customHeight="1">
      <c r="A318" s="937"/>
      <c r="B318" s="938"/>
      <c r="C318" s="937"/>
      <c r="D318" s="937"/>
      <c r="E318" s="937"/>
      <c r="F318" s="939"/>
      <c r="G318" s="939"/>
      <c r="H318" s="939"/>
      <c r="I318" s="939"/>
      <c r="J318" s="939"/>
      <c r="K318" s="939"/>
      <c r="L318" s="937"/>
      <c r="M318" s="937"/>
      <c r="N318" s="937"/>
      <c r="O318" s="937"/>
      <c r="P318" s="937"/>
      <c r="Q318" s="937"/>
      <c r="R318" s="937"/>
      <c r="S318" s="937"/>
      <c r="T318" s="937"/>
      <c r="U318" s="937"/>
      <c r="V318" s="937"/>
      <c r="W318" s="937"/>
      <c r="X318" s="937"/>
      <c r="Y318" s="937"/>
      <c r="Z318" s="937"/>
      <c r="AA318" s="937"/>
    </row>
    <row r="319" ht="18.0" customHeight="1">
      <c r="A319" s="937"/>
      <c r="B319" s="938"/>
      <c r="C319" s="937"/>
      <c r="D319" s="937"/>
      <c r="E319" s="937"/>
      <c r="F319" s="939"/>
      <c r="G319" s="939"/>
      <c r="H319" s="939"/>
      <c r="I319" s="939"/>
      <c r="J319" s="939"/>
      <c r="K319" s="939"/>
      <c r="L319" s="937"/>
      <c r="M319" s="937"/>
      <c r="N319" s="937"/>
      <c r="O319" s="937"/>
      <c r="P319" s="937"/>
      <c r="Q319" s="937"/>
      <c r="R319" s="937"/>
      <c r="S319" s="937"/>
      <c r="T319" s="937"/>
      <c r="U319" s="937"/>
      <c r="V319" s="937"/>
      <c r="W319" s="937"/>
      <c r="X319" s="937"/>
      <c r="Y319" s="937"/>
      <c r="Z319" s="937"/>
      <c r="AA319" s="937"/>
    </row>
    <row r="320" ht="18.0" customHeight="1">
      <c r="A320" s="937"/>
      <c r="B320" s="938"/>
      <c r="C320" s="937"/>
      <c r="D320" s="937"/>
      <c r="E320" s="937"/>
      <c r="F320" s="939"/>
      <c r="G320" s="939"/>
      <c r="H320" s="939"/>
      <c r="I320" s="939"/>
      <c r="J320" s="939"/>
      <c r="K320" s="939"/>
      <c r="L320" s="937"/>
      <c r="M320" s="937"/>
      <c r="N320" s="937"/>
      <c r="O320" s="937"/>
      <c r="P320" s="937"/>
      <c r="Q320" s="937"/>
      <c r="R320" s="937"/>
      <c r="S320" s="937"/>
      <c r="T320" s="937"/>
      <c r="U320" s="937"/>
      <c r="V320" s="937"/>
      <c r="W320" s="937"/>
      <c r="X320" s="937"/>
      <c r="Y320" s="937"/>
      <c r="Z320" s="937"/>
      <c r="AA320" s="937"/>
    </row>
    <row r="321" ht="18.0" customHeight="1">
      <c r="A321" s="937"/>
      <c r="B321" s="938"/>
      <c r="C321" s="937"/>
      <c r="D321" s="937"/>
      <c r="E321" s="937"/>
      <c r="F321" s="939"/>
      <c r="G321" s="939"/>
      <c r="H321" s="939"/>
      <c r="I321" s="939"/>
      <c r="J321" s="939"/>
      <c r="K321" s="939"/>
      <c r="L321" s="937"/>
      <c r="M321" s="937"/>
      <c r="N321" s="937"/>
      <c r="O321" s="937"/>
      <c r="P321" s="937"/>
      <c r="Q321" s="937"/>
      <c r="R321" s="937"/>
      <c r="S321" s="937"/>
      <c r="T321" s="937"/>
      <c r="U321" s="937"/>
      <c r="V321" s="937"/>
      <c r="W321" s="937"/>
      <c r="X321" s="937"/>
      <c r="Y321" s="937"/>
      <c r="Z321" s="937"/>
      <c r="AA321" s="937"/>
    </row>
    <row r="322" ht="18.0" customHeight="1">
      <c r="A322" s="937"/>
      <c r="B322" s="938"/>
      <c r="C322" s="937"/>
      <c r="D322" s="937"/>
      <c r="E322" s="937"/>
      <c r="F322" s="939"/>
      <c r="G322" s="939"/>
      <c r="H322" s="939"/>
      <c r="I322" s="939"/>
      <c r="J322" s="939"/>
      <c r="K322" s="939"/>
      <c r="L322" s="937"/>
      <c r="M322" s="937"/>
      <c r="N322" s="937"/>
      <c r="O322" s="937"/>
      <c r="P322" s="937"/>
      <c r="Q322" s="937"/>
      <c r="R322" s="937"/>
      <c r="S322" s="937"/>
      <c r="T322" s="937"/>
      <c r="U322" s="937"/>
      <c r="V322" s="937"/>
      <c r="W322" s="937"/>
      <c r="X322" s="937"/>
      <c r="Y322" s="937"/>
      <c r="Z322" s="937"/>
      <c r="AA322" s="937"/>
    </row>
    <row r="323" ht="18.0" customHeight="1">
      <c r="A323" s="937"/>
      <c r="B323" s="938"/>
      <c r="C323" s="937"/>
      <c r="D323" s="937"/>
      <c r="E323" s="937"/>
      <c r="F323" s="939"/>
      <c r="G323" s="939"/>
      <c r="H323" s="939"/>
      <c r="I323" s="939"/>
      <c r="J323" s="939"/>
      <c r="K323" s="939"/>
      <c r="L323" s="937"/>
      <c r="M323" s="937"/>
      <c r="N323" s="937"/>
      <c r="O323" s="937"/>
      <c r="P323" s="937"/>
      <c r="Q323" s="937"/>
      <c r="R323" s="937"/>
      <c r="S323" s="937"/>
      <c r="T323" s="937"/>
      <c r="U323" s="937"/>
      <c r="V323" s="937"/>
      <c r="W323" s="937"/>
      <c r="X323" s="937"/>
      <c r="Y323" s="937"/>
      <c r="Z323" s="937"/>
      <c r="AA323" s="937"/>
    </row>
    <row r="324" ht="18.0" customHeight="1">
      <c r="A324" s="937"/>
      <c r="B324" s="938"/>
      <c r="C324" s="937"/>
      <c r="D324" s="937"/>
      <c r="E324" s="937"/>
      <c r="F324" s="939"/>
      <c r="G324" s="939"/>
      <c r="H324" s="939"/>
      <c r="I324" s="939"/>
      <c r="J324" s="939"/>
      <c r="K324" s="939"/>
      <c r="L324" s="937"/>
      <c r="M324" s="937"/>
      <c r="N324" s="937"/>
      <c r="O324" s="937"/>
      <c r="P324" s="937"/>
      <c r="Q324" s="937"/>
      <c r="R324" s="937"/>
      <c r="S324" s="937"/>
      <c r="T324" s="937"/>
      <c r="U324" s="937"/>
      <c r="V324" s="937"/>
      <c r="W324" s="937"/>
      <c r="X324" s="937"/>
      <c r="Y324" s="937"/>
      <c r="Z324" s="937"/>
      <c r="AA324" s="937"/>
    </row>
    <row r="325" ht="18.0" customHeight="1">
      <c r="A325" s="937"/>
      <c r="B325" s="938"/>
      <c r="C325" s="937"/>
      <c r="D325" s="937"/>
      <c r="E325" s="937"/>
      <c r="F325" s="939"/>
      <c r="G325" s="939"/>
      <c r="H325" s="939"/>
      <c r="I325" s="939"/>
      <c r="J325" s="939"/>
      <c r="K325" s="939"/>
      <c r="L325" s="937"/>
      <c r="M325" s="937"/>
      <c r="N325" s="937"/>
      <c r="O325" s="937"/>
      <c r="P325" s="937"/>
      <c r="Q325" s="937"/>
      <c r="R325" s="937"/>
      <c r="S325" s="937"/>
      <c r="T325" s="937"/>
      <c r="U325" s="937"/>
      <c r="V325" s="937"/>
      <c r="W325" s="937"/>
      <c r="X325" s="937"/>
      <c r="Y325" s="937"/>
      <c r="Z325" s="937"/>
      <c r="AA325" s="937"/>
    </row>
    <row r="326" ht="18.0" customHeight="1">
      <c r="A326" s="937"/>
      <c r="B326" s="938"/>
      <c r="C326" s="937"/>
      <c r="D326" s="937"/>
      <c r="E326" s="937"/>
      <c r="F326" s="939"/>
      <c r="G326" s="939"/>
      <c r="H326" s="939"/>
      <c r="I326" s="939"/>
      <c r="J326" s="939"/>
      <c r="K326" s="939"/>
      <c r="L326" s="937"/>
      <c r="M326" s="937"/>
      <c r="N326" s="937"/>
      <c r="O326" s="937"/>
      <c r="P326" s="937"/>
      <c r="Q326" s="937"/>
      <c r="R326" s="937"/>
      <c r="S326" s="937"/>
      <c r="T326" s="937"/>
      <c r="U326" s="937"/>
      <c r="V326" s="937"/>
      <c r="W326" s="937"/>
      <c r="X326" s="937"/>
      <c r="Y326" s="937"/>
      <c r="Z326" s="937"/>
      <c r="AA326" s="937"/>
    </row>
    <row r="327" ht="18.0" customHeight="1">
      <c r="A327" s="937"/>
      <c r="B327" s="938"/>
      <c r="C327" s="937"/>
      <c r="D327" s="937"/>
      <c r="E327" s="937"/>
      <c r="F327" s="939"/>
      <c r="G327" s="939"/>
      <c r="H327" s="939"/>
      <c r="I327" s="939"/>
      <c r="J327" s="939"/>
      <c r="K327" s="939"/>
      <c r="L327" s="937"/>
      <c r="M327" s="937"/>
      <c r="N327" s="937"/>
      <c r="O327" s="937"/>
      <c r="P327" s="937"/>
      <c r="Q327" s="937"/>
      <c r="R327" s="937"/>
      <c r="S327" s="937"/>
      <c r="T327" s="937"/>
      <c r="U327" s="937"/>
      <c r="V327" s="937"/>
      <c r="W327" s="937"/>
      <c r="X327" s="937"/>
      <c r="Y327" s="937"/>
      <c r="Z327" s="937"/>
      <c r="AA327" s="937"/>
    </row>
    <row r="328" ht="18.0" customHeight="1">
      <c r="A328" s="937"/>
      <c r="B328" s="938"/>
      <c r="C328" s="937"/>
      <c r="D328" s="937"/>
      <c r="E328" s="937"/>
      <c r="F328" s="939"/>
      <c r="G328" s="939"/>
      <c r="H328" s="939"/>
      <c r="I328" s="939"/>
      <c r="J328" s="939"/>
      <c r="K328" s="939"/>
      <c r="L328" s="937"/>
      <c r="M328" s="937"/>
      <c r="N328" s="937"/>
      <c r="O328" s="937"/>
      <c r="P328" s="937"/>
      <c r="Q328" s="937"/>
      <c r="R328" s="937"/>
      <c r="S328" s="937"/>
      <c r="T328" s="937"/>
      <c r="U328" s="937"/>
      <c r="V328" s="937"/>
      <c r="W328" s="937"/>
      <c r="X328" s="937"/>
      <c r="Y328" s="937"/>
      <c r="Z328" s="937"/>
      <c r="AA328" s="937"/>
    </row>
    <row r="329" ht="18.0" customHeight="1">
      <c r="A329" s="937"/>
      <c r="B329" s="938"/>
      <c r="C329" s="937"/>
      <c r="D329" s="937"/>
      <c r="E329" s="937"/>
      <c r="F329" s="939"/>
      <c r="G329" s="939"/>
      <c r="H329" s="939"/>
      <c r="I329" s="939"/>
      <c r="J329" s="939"/>
      <c r="K329" s="939"/>
      <c r="L329" s="937"/>
      <c r="M329" s="937"/>
      <c r="N329" s="937"/>
      <c r="O329" s="937"/>
      <c r="P329" s="937"/>
      <c r="Q329" s="937"/>
      <c r="R329" s="937"/>
      <c r="S329" s="937"/>
      <c r="T329" s="937"/>
      <c r="U329" s="937"/>
      <c r="V329" s="937"/>
      <c r="W329" s="937"/>
      <c r="X329" s="937"/>
      <c r="Y329" s="937"/>
      <c r="Z329" s="937"/>
      <c r="AA329" s="937"/>
    </row>
    <row r="330" ht="18.0" customHeight="1">
      <c r="A330" s="937"/>
      <c r="B330" s="938"/>
      <c r="C330" s="937"/>
      <c r="D330" s="937"/>
      <c r="E330" s="937"/>
      <c r="F330" s="939"/>
      <c r="G330" s="939"/>
      <c r="H330" s="939"/>
      <c r="I330" s="939"/>
      <c r="J330" s="939"/>
      <c r="K330" s="939"/>
      <c r="L330" s="937"/>
      <c r="M330" s="937"/>
      <c r="N330" s="937"/>
      <c r="O330" s="937"/>
      <c r="P330" s="937"/>
      <c r="Q330" s="937"/>
      <c r="R330" s="937"/>
      <c r="S330" s="937"/>
      <c r="T330" s="937"/>
      <c r="U330" s="937"/>
      <c r="V330" s="937"/>
      <c r="W330" s="937"/>
      <c r="X330" s="937"/>
      <c r="Y330" s="937"/>
      <c r="Z330" s="937"/>
      <c r="AA330" s="937"/>
    </row>
    <row r="331" ht="18.0" customHeight="1">
      <c r="A331" s="937"/>
      <c r="B331" s="938"/>
      <c r="C331" s="937"/>
      <c r="D331" s="937"/>
      <c r="E331" s="937"/>
      <c r="F331" s="939"/>
      <c r="G331" s="939"/>
      <c r="H331" s="939"/>
      <c r="I331" s="939"/>
      <c r="J331" s="939"/>
      <c r="K331" s="939"/>
      <c r="L331" s="937"/>
      <c r="M331" s="937"/>
      <c r="N331" s="937"/>
      <c r="O331" s="937"/>
      <c r="P331" s="937"/>
      <c r="Q331" s="937"/>
      <c r="R331" s="937"/>
      <c r="S331" s="937"/>
      <c r="T331" s="937"/>
      <c r="U331" s="937"/>
      <c r="V331" s="937"/>
      <c r="W331" s="937"/>
      <c r="X331" s="937"/>
      <c r="Y331" s="937"/>
      <c r="Z331" s="937"/>
      <c r="AA331" s="937"/>
    </row>
    <row r="332" ht="18.0" customHeight="1">
      <c r="A332" s="937"/>
      <c r="B332" s="938"/>
      <c r="C332" s="937"/>
      <c r="D332" s="937"/>
      <c r="E332" s="937"/>
      <c r="F332" s="939"/>
      <c r="G332" s="939"/>
      <c r="H332" s="939"/>
      <c r="I332" s="939"/>
      <c r="J332" s="939"/>
      <c r="K332" s="939"/>
      <c r="L332" s="937"/>
      <c r="M332" s="937"/>
      <c r="N332" s="937"/>
      <c r="O332" s="937"/>
      <c r="P332" s="937"/>
      <c r="Q332" s="937"/>
      <c r="R332" s="937"/>
      <c r="S332" s="937"/>
      <c r="T332" s="937"/>
      <c r="U332" s="937"/>
      <c r="V332" s="937"/>
      <c r="W332" s="937"/>
      <c r="X332" s="937"/>
      <c r="Y332" s="937"/>
      <c r="Z332" s="937"/>
      <c r="AA332" s="937"/>
    </row>
    <row r="333" ht="18.0" customHeight="1">
      <c r="A333" s="937"/>
      <c r="B333" s="938"/>
      <c r="C333" s="937"/>
      <c r="D333" s="937"/>
      <c r="E333" s="937"/>
      <c r="F333" s="939"/>
      <c r="G333" s="939"/>
      <c r="H333" s="939"/>
      <c r="I333" s="939"/>
      <c r="J333" s="939"/>
      <c r="K333" s="939"/>
      <c r="L333" s="937"/>
      <c r="M333" s="937"/>
      <c r="N333" s="937"/>
      <c r="O333" s="937"/>
      <c r="P333" s="937"/>
      <c r="Q333" s="937"/>
      <c r="R333" s="937"/>
      <c r="S333" s="937"/>
      <c r="T333" s="937"/>
      <c r="U333" s="937"/>
      <c r="V333" s="937"/>
      <c r="W333" s="937"/>
      <c r="X333" s="937"/>
      <c r="Y333" s="937"/>
      <c r="Z333" s="937"/>
      <c r="AA333" s="937"/>
    </row>
    <row r="334" ht="18.0" customHeight="1">
      <c r="A334" s="937"/>
      <c r="B334" s="938"/>
      <c r="C334" s="937"/>
      <c r="D334" s="937"/>
      <c r="E334" s="937"/>
      <c r="F334" s="939"/>
      <c r="G334" s="939"/>
      <c r="H334" s="939"/>
      <c r="I334" s="939"/>
      <c r="J334" s="939"/>
      <c r="K334" s="939"/>
      <c r="L334" s="937"/>
      <c r="M334" s="937"/>
      <c r="N334" s="937"/>
      <c r="O334" s="937"/>
      <c r="P334" s="937"/>
      <c r="Q334" s="937"/>
      <c r="R334" s="937"/>
      <c r="S334" s="937"/>
      <c r="T334" s="937"/>
      <c r="U334" s="937"/>
      <c r="V334" s="937"/>
      <c r="W334" s="937"/>
      <c r="X334" s="937"/>
      <c r="Y334" s="937"/>
      <c r="Z334" s="937"/>
      <c r="AA334" s="937"/>
    </row>
    <row r="335" ht="18.0" customHeight="1">
      <c r="A335" s="937"/>
      <c r="B335" s="938"/>
      <c r="C335" s="937"/>
      <c r="D335" s="937"/>
      <c r="E335" s="937"/>
      <c r="F335" s="939"/>
      <c r="G335" s="939"/>
      <c r="H335" s="939"/>
      <c r="I335" s="939"/>
      <c r="J335" s="939"/>
      <c r="K335" s="939"/>
      <c r="L335" s="937"/>
      <c r="M335" s="937"/>
      <c r="N335" s="937"/>
      <c r="O335" s="937"/>
      <c r="P335" s="937"/>
      <c r="Q335" s="937"/>
      <c r="R335" s="937"/>
      <c r="S335" s="937"/>
      <c r="T335" s="937"/>
      <c r="U335" s="937"/>
      <c r="V335" s="937"/>
      <c r="W335" s="937"/>
      <c r="X335" s="937"/>
      <c r="Y335" s="937"/>
      <c r="Z335" s="937"/>
      <c r="AA335" s="937"/>
    </row>
    <row r="336" ht="18.0" customHeight="1">
      <c r="A336" s="937"/>
      <c r="B336" s="938"/>
      <c r="C336" s="937"/>
      <c r="D336" s="937"/>
      <c r="E336" s="937"/>
      <c r="F336" s="939"/>
      <c r="G336" s="939"/>
      <c r="H336" s="939"/>
      <c r="I336" s="939"/>
      <c r="J336" s="939"/>
      <c r="K336" s="939"/>
      <c r="L336" s="937"/>
      <c r="M336" s="937"/>
      <c r="N336" s="937"/>
      <c r="O336" s="937"/>
      <c r="P336" s="937"/>
      <c r="Q336" s="937"/>
      <c r="R336" s="937"/>
      <c r="S336" s="937"/>
      <c r="T336" s="937"/>
      <c r="U336" s="937"/>
      <c r="V336" s="937"/>
      <c r="W336" s="937"/>
      <c r="X336" s="937"/>
      <c r="Y336" s="937"/>
      <c r="Z336" s="937"/>
      <c r="AA336" s="937"/>
    </row>
    <row r="337" ht="18.0" customHeight="1">
      <c r="A337" s="937"/>
      <c r="B337" s="938"/>
      <c r="C337" s="937"/>
      <c r="D337" s="937"/>
      <c r="E337" s="937"/>
      <c r="F337" s="939"/>
      <c r="G337" s="939"/>
      <c r="H337" s="939"/>
      <c r="I337" s="939"/>
      <c r="J337" s="939"/>
      <c r="K337" s="939"/>
      <c r="L337" s="937"/>
      <c r="M337" s="937"/>
      <c r="N337" s="937"/>
      <c r="O337" s="937"/>
      <c r="P337" s="937"/>
      <c r="Q337" s="937"/>
      <c r="R337" s="937"/>
      <c r="S337" s="937"/>
      <c r="T337" s="937"/>
      <c r="U337" s="937"/>
      <c r="V337" s="937"/>
      <c r="W337" s="937"/>
      <c r="X337" s="937"/>
      <c r="Y337" s="937"/>
      <c r="Z337" s="937"/>
      <c r="AA337" s="937"/>
    </row>
    <row r="338" ht="18.0" customHeight="1">
      <c r="A338" s="937"/>
      <c r="B338" s="938"/>
      <c r="C338" s="937"/>
      <c r="D338" s="937"/>
      <c r="E338" s="937"/>
      <c r="F338" s="939"/>
      <c r="G338" s="939"/>
      <c r="H338" s="939"/>
      <c r="I338" s="939"/>
      <c r="J338" s="939"/>
      <c r="K338" s="939"/>
      <c r="L338" s="937"/>
      <c r="M338" s="937"/>
      <c r="N338" s="937"/>
      <c r="O338" s="937"/>
      <c r="P338" s="937"/>
      <c r="Q338" s="937"/>
      <c r="R338" s="937"/>
      <c r="S338" s="937"/>
      <c r="T338" s="937"/>
      <c r="U338" s="937"/>
      <c r="V338" s="937"/>
      <c r="W338" s="937"/>
      <c r="X338" s="937"/>
      <c r="Y338" s="937"/>
      <c r="Z338" s="937"/>
      <c r="AA338" s="937"/>
    </row>
    <row r="339" ht="18.0" customHeight="1">
      <c r="A339" s="937"/>
      <c r="B339" s="938"/>
      <c r="C339" s="937"/>
      <c r="D339" s="937"/>
      <c r="E339" s="937"/>
      <c r="F339" s="939"/>
      <c r="G339" s="939"/>
      <c r="H339" s="939"/>
      <c r="I339" s="939"/>
      <c r="J339" s="939"/>
      <c r="K339" s="939"/>
      <c r="L339" s="937"/>
      <c r="M339" s="937"/>
      <c r="N339" s="937"/>
      <c r="O339" s="937"/>
      <c r="P339" s="937"/>
      <c r="Q339" s="937"/>
      <c r="R339" s="937"/>
      <c r="S339" s="937"/>
      <c r="T339" s="937"/>
      <c r="U339" s="937"/>
      <c r="V339" s="937"/>
      <c r="W339" s="937"/>
      <c r="X339" s="937"/>
      <c r="Y339" s="937"/>
      <c r="Z339" s="937"/>
      <c r="AA339" s="937"/>
    </row>
    <row r="340" ht="18.0" customHeight="1">
      <c r="A340" s="937"/>
      <c r="B340" s="938"/>
      <c r="C340" s="937"/>
      <c r="D340" s="937"/>
      <c r="E340" s="937"/>
      <c r="F340" s="939"/>
      <c r="G340" s="939"/>
      <c r="H340" s="939"/>
      <c r="I340" s="939"/>
      <c r="J340" s="939"/>
      <c r="K340" s="939"/>
      <c r="L340" s="937"/>
      <c r="M340" s="937"/>
      <c r="N340" s="937"/>
      <c r="O340" s="937"/>
      <c r="P340" s="937"/>
      <c r="Q340" s="937"/>
      <c r="R340" s="937"/>
      <c r="S340" s="937"/>
      <c r="T340" s="937"/>
      <c r="U340" s="937"/>
      <c r="V340" s="937"/>
      <c r="W340" s="937"/>
      <c r="X340" s="937"/>
      <c r="Y340" s="937"/>
      <c r="Z340" s="937"/>
      <c r="AA340" s="937"/>
    </row>
    <row r="341" ht="18.0" customHeight="1">
      <c r="A341" s="937"/>
      <c r="B341" s="938"/>
      <c r="C341" s="937"/>
      <c r="D341" s="937"/>
      <c r="E341" s="937"/>
      <c r="F341" s="939"/>
      <c r="G341" s="939"/>
      <c r="H341" s="939"/>
      <c r="I341" s="939"/>
      <c r="J341" s="939"/>
      <c r="K341" s="939"/>
      <c r="L341" s="937"/>
      <c r="M341" s="937"/>
      <c r="N341" s="937"/>
      <c r="O341" s="937"/>
      <c r="P341" s="937"/>
      <c r="Q341" s="937"/>
      <c r="R341" s="937"/>
      <c r="S341" s="937"/>
      <c r="T341" s="937"/>
      <c r="U341" s="937"/>
      <c r="V341" s="937"/>
      <c r="W341" s="937"/>
      <c r="X341" s="937"/>
      <c r="Y341" s="937"/>
      <c r="Z341" s="937"/>
      <c r="AA341" s="937"/>
    </row>
    <row r="342" ht="18.0" customHeight="1">
      <c r="A342" s="937"/>
      <c r="B342" s="938"/>
      <c r="C342" s="937"/>
      <c r="D342" s="937"/>
      <c r="E342" s="937"/>
      <c r="F342" s="939"/>
      <c r="G342" s="939"/>
      <c r="H342" s="939"/>
      <c r="I342" s="939"/>
      <c r="J342" s="939"/>
      <c r="K342" s="939"/>
      <c r="L342" s="937"/>
      <c r="M342" s="937"/>
      <c r="N342" s="937"/>
      <c r="O342" s="937"/>
      <c r="P342" s="937"/>
      <c r="Q342" s="937"/>
      <c r="R342" s="937"/>
      <c r="S342" s="937"/>
      <c r="T342" s="937"/>
      <c r="U342" s="937"/>
      <c r="V342" s="937"/>
      <c r="W342" s="937"/>
      <c r="X342" s="937"/>
      <c r="Y342" s="937"/>
      <c r="Z342" s="937"/>
      <c r="AA342" s="937"/>
    </row>
    <row r="343" ht="18.0" customHeight="1">
      <c r="A343" s="937"/>
      <c r="B343" s="938"/>
      <c r="C343" s="937"/>
      <c r="D343" s="937"/>
      <c r="E343" s="937"/>
      <c r="F343" s="939"/>
      <c r="G343" s="939"/>
      <c r="H343" s="939"/>
      <c r="I343" s="939"/>
      <c r="J343" s="939"/>
      <c r="K343" s="939"/>
      <c r="L343" s="937"/>
      <c r="M343" s="937"/>
      <c r="N343" s="937"/>
      <c r="O343" s="937"/>
      <c r="P343" s="937"/>
      <c r="Q343" s="937"/>
      <c r="R343" s="937"/>
      <c r="S343" s="937"/>
      <c r="T343" s="937"/>
      <c r="U343" s="937"/>
      <c r="V343" s="937"/>
      <c r="W343" s="937"/>
      <c r="X343" s="937"/>
      <c r="Y343" s="937"/>
      <c r="Z343" s="937"/>
      <c r="AA343" s="937"/>
    </row>
    <row r="344" ht="18.0" customHeight="1">
      <c r="A344" s="937"/>
      <c r="B344" s="938"/>
      <c r="C344" s="937"/>
      <c r="D344" s="937"/>
      <c r="E344" s="937"/>
      <c r="F344" s="939"/>
      <c r="G344" s="939"/>
      <c r="H344" s="939"/>
      <c r="I344" s="939"/>
      <c r="J344" s="939"/>
      <c r="K344" s="939"/>
      <c r="L344" s="937"/>
      <c r="M344" s="937"/>
      <c r="N344" s="937"/>
      <c r="O344" s="937"/>
      <c r="P344" s="937"/>
      <c r="Q344" s="937"/>
      <c r="R344" s="937"/>
      <c r="S344" s="937"/>
      <c r="T344" s="937"/>
      <c r="U344" s="937"/>
      <c r="V344" s="937"/>
      <c r="W344" s="937"/>
      <c r="X344" s="937"/>
      <c r="Y344" s="937"/>
      <c r="Z344" s="937"/>
      <c r="AA344" s="937"/>
    </row>
    <row r="345" ht="18.0" customHeight="1">
      <c r="A345" s="937"/>
      <c r="B345" s="938"/>
      <c r="C345" s="937"/>
      <c r="D345" s="937"/>
      <c r="E345" s="937"/>
      <c r="F345" s="939"/>
      <c r="G345" s="939"/>
      <c r="H345" s="939"/>
      <c r="I345" s="939"/>
      <c r="J345" s="939"/>
      <c r="K345" s="939"/>
      <c r="L345" s="937"/>
      <c r="M345" s="937"/>
      <c r="N345" s="937"/>
      <c r="O345" s="937"/>
      <c r="P345" s="937"/>
      <c r="Q345" s="937"/>
      <c r="R345" s="937"/>
      <c r="S345" s="937"/>
      <c r="T345" s="937"/>
      <c r="U345" s="937"/>
      <c r="V345" s="937"/>
      <c r="W345" s="937"/>
      <c r="X345" s="937"/>
      <c r="Y345" s="937"/>
      <c r="Z345" s="937"/>
      <c r="AA345" s="937"/>
    </row>
    <row r="346" ht="18.0" customHeight="1">
      <c r="A346" s="937"/>
      <c r="B346" s="938"/>
      <c r="C346" s="937"/>
      <c r="D346" s="937"/>
      <c r="E346" s="937"/>
      <c r="F346" s="939"/>
      <c r="G346" s="939"/>
      <c r="H346" s="939"/>
      <c r="I346" s="939"/>
      <c r="J346" s="939"/>
      <c r="K346" s="939"/>
      <c r="L346" s="937"/>
      <c r="M346" s="937"/>
      <c r="N346" s="937"/>
      <c r="O346" s="937"/>
      <c r="P346" s="937"/>
      <c r="Q346" s="937"/>
      <c r="R346" s="937"/>
      <c r="S346" s="937"/>
      <c r="T346" s="937"/>
      <c r="U346" s="937"/>
      <c r="V346" s="937"/>
      <c r="W346" s="937"/>
      <c r="X346" s="937"/>
      <c r="Y346" s="937"/>
      <c r="Z346" s="937"/>
      <c r="AA346" s="937"/>
    </row>
    <row r="347" ht="18.0" customHeight="1">
      <c r="A347" s="937"/>
      <c r="B347" s="938"/>
      <c r="C347" s="937"/>
      <c r="D347" s="937"/>
      <c r="E347" s="937"/>
      <c r="F347" s="939"/>
      <c r="G347" s="939"/>
      <c r="H347" s="939"/>
      <c r="I347" s="939"/>
      <c r="J347" s="939"/>
      <c r="K347" s="939"/>
      <c r="L347" s="937"/>
      <c r="M347" s="937"/>
      <c r="N347" s="937"/>
      <c r="O347" s="937"/>
      <c r="P347" s="937"/>
      <c r="Q347" s="937"/>
      <c r="R347" s="937"/>
      <c r="S347" s="937"/>
      <c r="T347" s="937"/>
      <c r="U347" s="937"/>
      <c r="V347" s="937"/>
      <c r="W347" s="937"/>
      <c r="X347" s="937"/>
      <c r="Y347" s="937"/>
      <c r="Z347" s="937"/>
      <c r="AA347" s="937"/>
    </row>
    <row r="348" ht="18.0" customHeight="1">
      <c r="A348" s="937"/>
      <c r="B348" s="938"/>
      <c r="C348" s="937"/>
      <c r="D348" s="937"/>
      <c r="E348" s="937"/>
      <c r="F348" s="939"/>
      <c r="G348" s="939"/>
      <c r="H348" s="939"/>
      <c r="I348" s="939"/>
      <c r="J348" s="939"/>
      <c r="K348" s="939"/>
      <c r="L348" s="937"/>
      <c r="M348" s="937"/>
      <c r="N348" s="937"/>
      <c r="O348" s="937"/>
      <c r="P348" s="937"/>
      <c r="Q348" s="937"/>
      <c r="R348" s="937"/>
      <c r="S348" s="937"/>
      <c r="T348" s="937"/>
      <c r="U348" s="937"/>
      <c r="V348" s="937"/>
      <c r="W348" s="937"/>
      <c r="X348" s="937"/>
      <c r="Y348" s="937"/>
      <c r="Z348" s="937"/>
      <c r="AA348" s="937"/>
    </row>
    <row r="349" ht="18.0" customHeight="1">
      <c r="A349" s="937"/>
      <c r="B349" s="938"/>
      <c r="C349" s="937"/>
      <c r="D349" s="937"/>
      <c r="E349" s="937"/>
      <c r="F349" s="939"/>
      <c r="G349" s="939"/>
      <c r="H349" s="939"/>
      <c r="I349" s="939"/>
      <c r="J349" s="939"/>
      <c r="K349" s="939"/>
      <c r="L349" s="937"/>
      <c r="M349" s="937"/>
      <c r="N349" s="937"/>
      <c r="O349" s="937"/>
      <c r="P349" s="937"/>
      <c r="Q349" s="937"/>
      <c r="R349" s="937"/>
      <c r="S349" s="937"/>
      <c r="T349" s="937"/>
      <c r="U349" s="937"/>
      <c r="V349" s="937"/>
      <c r="W349" s="937"/>
      <c r="X349" s="937"/>
      <c r="Y349" s="937"/>
      <c r="Z349" s="937"/>
      <c r="AA349" s="937"/>
    </row>
    <row r="350" ht="18.0" customHeight="1">
      <c r="A350" s="937"/>
      <c r="B350" s="938"/>
      <c r="C350" s="937"/>
      <c r="D350" s="937"/>
      <c r="E350" s="937"/>
      <c r="F350" s="939"/>
      <c r="G350" s="939"/>
      <c r="H350" s="939"/>
      <c r="I350" s="939"/>
      <c r="J350" s="939"/>
      <c r="K350" s="939"/>
      <c r="L350" s="937"/>
      <c r="M350" s="937"/>
      <c r="N350" s="937"/>
      <c r="O350" s="937"/>
      <c r="P350" s="937"/>
      <c r="Q350" s="937"/>
      <c r="R350" s="937"/>
      <c r="S350" s="937"/>
      <c r="T350" s="937"/>
      <c r="U350" s="937"/>
      <c r="V350" s="937"/>
      <c r="W350" s="937"/>
      <c r="X350" s="937"/>
      <c r="Y350" s="937"/>
      <c r="Z350" s="937"/>
      <c r="AA350" s="937"/>
    </row>
    <row r="351" ht="18.0" customHeight="1">
      <c r="A351" s="937"/>
      <c r="B351" s="938"/>
      <c r="C351" s="937"/>
      <c r="D351" s="937"/>
      <c r="E351" s="937"/>
      <c r="F351" s="939"/>
      <c r="G351" s="939"/>
      <c r="H351" s="939"/>
      <c r="I351" s="939"/>
      <c r="J351" s="939"/>
      <c r="K351" s="939"/>
      <c r="L351" s="937"/>
      <c r="M351" s="937"/>
      <c r="N351" s="937"/>
      <c r="O351" s="937"/>
      <c r="P351" s="937"/>
      <c r="Q351" s="937"/>
      <c r="R351" s="937"/>
      <c r="S351" s="937"/>
      <c r="T351" s="937"/>
      <c r="U351" s="937"/>
      <c r="V351" s="937"/>
      <c r="W351" s="937"/>
      <c r="X351" s="937"/>
      <c r="Y351" s="937"/>
      <c r="Z351" s="937"/>
      <c r="AA351" s="937"/>
    </row>
    <row r="352" ht="18.0" customHeight="1">
      <c r="A352" s="937"/>
      <c r="B352" s="938"/>
      <c r="C352" s="937"/>
      <c r="D352" s="937"/>
      <c r="E352" s="937"/>
      <c r="F352" s="939"/>
      <c r="G352" s="939"/>
      <c r="H352" s="939"/>
      <c r="I352" s="939"/>
      <c r="J352" s="939"/>
      <c r="K352" s="939"/>
      <c r="L352" s="937"/>
      <c r="M352" s="937"/>
      <c r="N352" s="937"/>
      <c r="O352" s="937"/>
      <c r="P352" s="937"/>
      <c r="Q352" s="937"/>
      <c r="R352" s="937"/>
      <c r="S352" s="937"/>
      <c r="T352" s="937"/>
      <c r="U352" s="937"/>
      <c r="V352" s="937"/>
      <c r="W352" s="937"/>
      <c r="X352" s="937"/>
      <c r="Y352" s="937"/>
      <c r="Z352" s="937"/>
      <c r="AA352" s="937"/>
    </row>
    <row r="353" ht="18.0" customHeight="1">
      <c r="A353" s="937"/>
      <c r="B353" s="938"/>
      <c r="C353" s="937"/>
      <c r="D353" s="937"/>
      <c r="E353" s="937"/>
      <c r="F353" s="939"/>
      <c r="G353" s="939"/>
      <c r="H353" s="939"/>
      <c r="I353" s="939"/>
      <c r="J353" s="939"/>
      <c r="K353" s="939"/>
      <c r="L353" s="937"/>
      <c r="M353" s="937"/>
      <c r="N353" s="937"/>
      <c r="O353" s="937"/>
      <c r="P353" s="937"/>
      <c r="Q353" s="937"/>
      <c r="R353" s="937"/>
      <c r="S353" s="937"/>
      <c r="T353" s="937"/>
      <c r="U353" s="937"/>
      <c r="V353" s="937"/>
      <c r="W353" s="937"/>
      <c r="X353" s="937"/>
      <c r="Y353" s="937"/>
      <c r="Z353" s="937"/>
      <c r="AA353" s="937"/>
    </row>
    <row r="354" ht="18.0" customHeight="1">
      <c r="A354" s="937"/>
      <c r="B354" s="938"/>
      <c r="C354" s="937"/>
      <c r="D354" s="937"/>
      <c r="E354" s="937"/>
      <c r="F354" s="939"/>
      <c r="G354" s="939"/>
      <c r="H354" s="939"/>
      <c r="I354" s="939"/>
      <c r="J354" s="939"/>
      <c r="K354" s="939"/>
      <c r="L354" s="937"/>
      <c r="M354" s="937"/>
      <c r="N354" s="937"/>
      <c r="O354" s="937"/>
      <c r="P354" s="937"/>
      <c r="Q354" s="937"/>
      <c r="R354" s="937"/>
      <c r="S354" s="937"/>
      <c r="T354" s="937"/>
      <c r="U354" s="937"/>
      <c r="V354" s="937"/>
      <c r="W354" s="937"/>
      <c r="X354" s="937"/>
      <c r="Y354" s="937"/>
      <c r="Z354" s="937"/>
      <c r="AA354" s="937"/>
    </row>
    <row r="355" ht="18.0" customHeight="1">
      <c r="A355" s="937"/>
      <c r="B355" s="938"/>
      <c r="C355" s="937"/>
      <c r="D355" s="937"/>
      <c r="E355" s="937"/>
      <c r="F355" s="939"/>
      <c r="G355" s="939"/>
      <c r="H355" s="939"/>
      <c r="I355" s="939"/>
      <c r="J355" s="939"/>
      <c r="K355" s="939"/>
      <c r="L355" s="937"/>
      <c r="M355" s="937"/>
      <c r="N355" s="937"/>
      <c r="O355" s="937"/>
      <c r="P355" s="937"/>
      <c r="Q355" s="937"/>
      <c r="R355" s="937"/>
      <c r="S355" s="937"/>
      <c r="T355" s="937"/>
      <c r="U355" s="937"/>
      <c r="V355" s="937"/>
      <c r="W355" s="937"/>
      <c r="X355" s="937"/>
      <c r="Y355" s="937"/>
      <c r="Z355" s="937"/>
      <c r="AA355" s="937"/>
    </row>
    <row r="356" ht="18.0" customHeight="1">
      <c r="A356" s="937"/>
      <c r="B356" s="938"/>
      <c r="C356" s="937"/>
      <c r="D356" s="937"/>
      <c r="E356" s="937"/>
      <c r="F356" s="939"/>
      <c r="G356" s="939"/>
      <c r="H356" s="939"/>
      <c r="I356" s="939"/>
      <c r="J356" s="939"/>
      <c r="K356" s="939"/>
      <c r="L356" s="937"/>
      <c r="M356" s="937"/>
      <c r="N356" s="937"/>
      <c r="O356" s="937"/>
      <c r="P356" s="937"/>
      <c r="Q356" s="937"/>
      <c r="R356" s="937"/>
      <c r="S356" s="937"/>
      <c r="T356" s="937"/>
      <c r="U356" s="937"/>
      <c r="V356" s="937"/>
      <c r="W356" s="937"/>
      <c r="X356" s="937"/>
      <c r="Y356" s="937"/>
      <c r="Z356" s="937"/>
      <c r="AA356" s="937"/>
    </row>
    <row r="357" ht="18.0" customHeight="1">
      <c r="A357" s="937"/>
      <c r="B357" s="938"/>
      <c r="C357" s="937"/>
      <c r="D357" s="937"/>
      <c r="E357" s="937"/>
      <c r="F357" s="939"/>
      <c r="G357" s="939"/>
      <c r="H357" s="939"/>
      <c r="I357" s="939"/>
      <c r="J357" s="939"/>
      <c r="K357" s="939"/>
      <c r="L357" s="937"/>
      <c r="M357" s="937"/>
      <c r="N357" s="937"/>
      <c r="O357" s="937"/>
      <c r="P357" s="937"/>
      <c r="Q357" s="937"/>
      <c r="R357" s="937"/>
      <c r="S357" s="937"/>
      <c r="T357" s="937"/>
      <c r="U357" s="937"/>
      <c r="V357" s="937"/>
      <c r="W357" s="937"/>
      <c r="X357" s="937"/>
      <c r="Y357" s="937"/>
      <c r="Z357" s="937"/>
      <c r="AA357" s="937"/>
    </row>
    <row r="358" ht="18.0" customHeight="1">
      <c r="A358" s="937"/>
      <c r="B358" s="938"/>
      <c r="C358" s="937"/>
      <c r="D358" s="937"/>
      <c r="E358" s="937"/>
      <c r="F358" s="939"/>
      <c r="G358" s="939"/>
      <c r="H358" s="939"/>
      <c r="I358" s="939"/>
      <c r="J358" s="939"/>
      <c r="K358" s="939"/>
      <c r="L358" s="937"/>
      <c r="M358" s="937"/>
      <c r="N358" s="937"/>
      <c r="O358" s="937"/>
      <c r="P358" s="937"/>
      <c r="Q358" s="937"/>
      <c r="R358" s="937"/>
      <c r="S358" s="937"/>
      <c r="T358" s="937"/>
      <c r="U358" s="937"/>
      <c r="V358" s="937"/>
      <c r="W358" s="937"/>
      <c r="X358" s="937"/>
      <c r="Y358" s="937"/>
      <c r="Z358" s="937"/>
      <c r="AA358" s="937"/>
    </row>
    <row r="359" ht="18.0" customHeight="1">
      <c r="A359" s="937"/>
      <c r="B359" s="938"/>
      <c r="C359" s="937"/>
      <c r="D359" s="937"/>
      <c r="E359" s="937"/>
      <c r="F359" s="939"/>
      <c r="G359" s="939"/>
      <c r="H359" s="939"/>
      <c r="I359" s="939"/>
      <c r="J359" s="939"/>
      <c r="K359" s="939"/>
      <c r="L359" s="937"/>
      <c r="M359" s="937"/>
      <c r="N359" s="937"/>
      <c r="O359" s="937"/>
      <c r="P359" s="937"/>
      <c r="Q359" s="937"/>
      <c r="R359" s="937"/>
      <c r="S359" s="937"/>
      <c r="T359" s="937"/>
      <c r="U359" s="937"/>
      <c r="V359" s="937"/>
      <c r="W359" s="937"/>
      <c r="X359" s="937"/>
      <c r="Y359" s="937"/>
      <c r="Z359" s="937"/>
      <c r="AA359" s="937"/>
    </row>
    <row r="360" ht="18.0" customHeight="1">
      <c r="A360" s="937"/>
      <c r="B360" s="938"/>
      <c r="C360" s="937"/>
      <c r="D360" s="937"/>
      <c r="E360" s="937"/>
      <c r="F360" s="939"/>
      <c r="G360" s="939"/>
      <c r="H360" s="939"/>
      <c r="I360" s="939"/>
      <c r="J360" s="939"/>
      <c r="K360" s="939"/>
      <c r="L360" s="937"/>
      <c r="M360" s="937"/>
      <c r="N360" s="937"/>
      <c r="O360" s="937"/>
      <c r="P360" s="937"/>
      <c r="Q360" s="937"/>
      <c r="R360" s="937"/>
      <c r="S360" s="937"/>
      <c r="T360" s="937"/>
      <c r="U360" s="937"/>
      <c r="V360" s="937"/>
      <c r="W360" s="937"/>
      <c r="X360" s="937"/>
      <c r="Y360" s="937"/>
      <c r="Z360" s="937"/>
      <c r="AA360" s="937"/>
    </row>
    <row r="361" ht="18.0" customHeight="1">
      <c r="A361" s="937"/>
      <c r="B361" s="938"/>
      <c r="C361" s="937"/>
      <c r="D361" s="937"/>
      <c r="E361" s="937"/>
      <c r="F361" s="939"/>
      <c r="G361" s="939"/>
      <c r="H361" s="939"/>
      <c r="I361" s="939"/>
      <c r="J361" s="939"/>
      <c r="K361" s="939"/>
      <c r="L361" s="937"/>
      <c r="M361" s="937"/>
      <c r="N361" s="937"/>
      <c r="O361" s="937"/>
      <c r="P361" s="937"/>
      <c r="Q361" s="937"/>
      <c r="R361" s="937"/>
      <c r="S361" s="937"/>
      <c r="T361" s="937"/>
      <c r="U361" s="937"/>
      <c r="V361" s="937"/>
      <c r="W361" s="937"/>
      <c r="X361" s="937"/>
      <c r="Y361" s="937"/>
      <c r="Z361" s="937"/>
      <c r="AA361" s="937"/>
    </row>
    <row r="362" ht="18.0" customHeight="1">
      <c r="A362" s="937"/>
      <c r="B362" s="938"/>
      <c r="C362" s="937"/>
      <c r="D362" s="937"/>
      <c r="E362" s="937"/>
      <c r="F362" s="939"/>
      <c r="G362" s="939"/>
      <c r="H362" s="939"/>
      <c r="I362" s="939"/>
      <c r="J362" s="939"/>
      <c r="K362" s="939"/>
      <c r="L362" s="937"/>
      <c r="M362" s="937"/>
      <c r="N362" s="937"/>
      <c r="O362" s="937"/>
      <c r="P362" s="937"/>
      <c r="Q362" s="937"/>
      <c r="R362" s="937"/>
      <c r="S362" s="937"/>
      <c r="T362" s="937"/>
      <c r="U362" s="937"/>
      <c r="V362" s="937"/>
      <c r="W362" s="937"/>
      <c r="X362" s="937"/>
      <c r="Y362" s="937"/>
      <c r="Z362" s="937"/>
      <c r="AA362" s="937"/>
    </row>
    <row r="363" ht="18.0" customHeight="1">
      <c r="A363" s="937"/>
      <c r="B363" s="938"/>
      <c r="C363" s="937"/>
      <c r="D363" s="937"/>
      <c r="E363" s="937"/>
      <c r="F363" s="939"/>
      <c r="G363" s="939"/>
      <c r="H363" s="939"/>
      <c r="I363" s="939"/>
      <c r="J363" s="939"/>
      <c r="K363" s="939"/>
      <c r="L363" s="937"/>
      <c r="M363" s="937"/>
      <c r="N363" s="937"/>
      <c r="O363" s="937"/>
      <c r="P363" s="937"/>
      <c r="Q363" s="937"/>
      <c r="R363" s="937"/>
      <c r="S363" s="937"/>
      <c r="T363" s="937"/>
      <c r="U363" s="937"/>
      <c r="V363" s="937"/>
      <c r="W363" s="937"/>
      <c r="X363" s="937"/>
      <c r="Y363" s="937"/>
      <c r="Z363" s="937"/>
      <c r="AA363" s="937"/>
    </row>
    <row r="364" ht="18.0" customHeight="1">
      <c r="A364" s="937"/>
      <c r="B364" s="938"/>
      <c r="C364" s="937"/>
      <c r="D364" s="937"/>
      <c r="E364" s="937"/>
      <c r="F364" s="939"/>
      <c r="G364" s="939"/>
      <c r="H364" s="939"/>
      <c r="I364" s="939"/>
      <c r="J364" s="939"/>
      <c r="K364" s="939"/>
      <c r="L364" s="937"/>
      <c r="M364" s="937"/>
      <c r="N364" s="937"/>
      <c r="O364" s="937"/>
      <c r="P364" s="937"/>
      <c r="Q364" s="937"/>
      <c r="R364" s="937"/>
      <c r="S364" s="937"/>
      <c r="T364" s="937"/>
      <c r="U364" s="937"/>
      <c r="V364" s="937"/>
      <c r="W364" s="937"/>
      <c r="X364" s="937"/>
      <c r="Y364" s="937"/>
      <c r="Z364" s="937"/>
      <c r="AA364" s="937"/>
    </row>
    <row r="365" ht="18.0" customHeight="1">
      <c r="A365" s="937"/>
      <c r="B365" s="938"/>
      <c r="C365" s="937"/>
      <c r="D365" s="937"/>
      <c r="E365" s="937"/>
      <c r="F365" s="939"/>
      <c r="G365" s="939"/>
      <c r="H365" s="939"/>
      <c r="I365" s="939"/>
      <c r="J365" s="939"/>
      <c r="K365" s="939"/>
      <c r="L365" s="937"/>
      <c r="M365" s="937"/>
      <c r="N365" s="937"/>
      <c r="O365" s="937"/>
      <c r="P365" s="937"/>
      <c r="Q365" s="937"/>
      <c r="R365" s="937"/>
      <c r="S365" s="937"/>
      <c r="T365" s="937"/>
      <c r="U365" s="937"/>
      <c r="V365" s="937"/>
      <c r="W365" s="937"/>
      <c r="X365" s="937"/>
      <c r="Y365" s="937"/>
      <c r="Z365" s="937"/>
      <c r="AA365" s="937"/>
    </row>
    <row r="366" ht="18.0" customHeight="1">
      <c r="A366" s="937"/>
      <c r="B366" s="938"/>
      <c r="C366" s="937"/>
      <c r="D366" s="937"/>
      <c r="E366" s="937"/>
      <c r="F366" s="939"/>
      <c r="G366" s="939"/>
      <c r="H366" s="939"/>
      <c r="I366" s="939"/>
      <c r="J366" s="939"/>
      <c r="K366" s="939"/>
      <c r="L366" s="937"/>
      <c r="M366" s="937"/>
      <c r="N366" s="937"/>
      <c r="O366" s="937"/>
      <c r="P366" s="937"/>
      <c r="Q366" s="937"/>
      <c r="R366" s="937"/>
      <c r="S366" s="937"/>
      <c r="T366" s="937"/>
      <c r="U366" s="937"/>
      <c r="V366" s="937"/>
      <c r="W366" s="937"/>
      <c r="X366" s="937"/>
      <c r="Y366" s="937"/>
      <c r="Z366" s="937"/>
      <c r="AA366" s="937"/>
    </row>
    <row r="367" ht="18.0" customHeight="1">
      <c r="A367" s="937"/>
      <c r="B367" s="938"/>
      <c r="C367" s="937"/>
      <c r="D367" s="937"/>
      <c r="E367" s="937"/>
      <c r="F367" s="939"/>
      <c r="G367" s="939"/>
      <c r="H367" s="939"/>
      <c r="I367" s="939"/>
      <c r="J367" s="939"/>
      <c r="K367" s="939"/>
      <c r="L367" s="937"/>
      <c r="M367" s="937"/>
      <c r="N367" s="937"/>
      <c r="O367" s="937"/>
      <c r="P367" s="937"/>
      <c r="Q367" s="937"/>
      <c r="R367" s="937"/>
      <c r="S367" s="937"/>
      <c r="T367" s="937"/>
      <c r="U367" s="937"/>
      <c r="V367" s="937"/>
      <c r="W367" s="937"/>
      <c r="X367" s="937"/>
      <c r="Y367" s="937"/>
      <c r="Z367" s="937"/>
      <c r="AA367" s="937"/>
    </row>
    <row r="368" ht="18.0" customHeight="1">
      <c r="A368" s="937"/>
      <c r="B368" s="938"/>
      <c r="C368" s="937"/>
      <c r="D368" s="937"/>
      <c r="E368" s="937"/>
      <c r="F368" s="939"/>
      <c r="G368" s="939"/>
      <c r="H368" s="939"/>
      <c r="I368" s="939"/>
      <c r="J368" s="939"/>
      <c r="K368" s="939"/>
      <c r="L368" s="937"/>
      <c r="M368" s="937"/>
      <c r="N368" s="937"/>
      <c r="O368" s="937"/>
      <c r="P368" s="937"/>
      <c r="Q368" s="937"/>
      <c r="R368" s="937"/>
      <c r="S368" s="937"/>
      <c r="T368" s="937"/>
      <c r="U368" s="937"/>
      <c r="V368" s="937"/>
      <c r="W368" s="937"/>
      <c r="X368" s="937"/>
      <c r="Y368" s="937"/>
      <c r="Z368" s="937"/>
      <c r="AA368" s="937"/>
    </row>
    <row r="369" ht="18.0" customHeight="1">
      <c r="A369" s="937"/>
      <c r="B369" s="938"/>
      <c r="C369" s="937"/>
      <c r="D369" s="937"/>
      <c r="E369" s="937"/>
      <c r="F369" s="939"/>
      <c r="G369" s="939"/>
      <c r="H369" s="939"/>
      <c r="I369" s="939"/>
      <c r="J369" s="939"/>
      <c r="K369" s="939"/>
      <c r="L369" s="937"/>
      <c r="M369" s="937"/>
      <c r="N369" s="937"/>
      <c r="O369" s="937"/>
      <c r="P369" s="937"/>
      <c r="Q369" s="937"/>
      <c r="R369" s="937"/>
      <c r="S369" s="937"/>
      <c r="T369" s="937"/>
      <c r="U369" s="937"/>
      <c r="V369" s="937"/>
      <c r="W369" s="937"/>
      <c r="X369" s="937"/>
      <c r="Y369" s="937"/>
      <c r="Z369" s="937"/>
      <c r="AA369" s="937"/>
    </row>
    <row r="370" ht="18.0" customHeight="1">
      <c r="A370" s="937"/>
      <c r="B370" s="938"/>
      <c r="C370" s="937"/>
      <c r="D370" s="937"/>
      <c r="E370" s="937"/>
      <c r="F370" s="939"/>
      <c r="G370" s="939"/>
      <c r="H370" s="939"/>
      <c r="I370" s="939"/>
      <c r="J370" s="939"/>
      <c r="K370" s="939"/>
      <c r="L370" s="937"/>
      <c r="M370" s="937"/>
      <c r="N370" s="937"/>
      <c r="O370" s="937"/>
      <c r="P370" s="937"/>
      <c r="Q370" s="937"/>
      <c r="R370" s="937"/>
      <c r="S370" s="937"/>
      <c r="T370" s="937"/>
      <c r="U370" s="937"/>
      <c r="V370" s="937"/>
      <c r="W370" s="937"/>
      <c r="X370" s="937"/>
      <c r="Y370" s="937"/>
      <c r="Z370" s="937"/>
      <c r="AA370" s="937"/>
    </row>
    <row r="371" ht="18.0" customHeight="1">
      <c r="A371" s="937"/>
      <c r="B371" s="938"/>
      <c r="C371" s="937"/>
      <c r="D371" s="937"/>
      <c r="E371" s="937"/>
      <c r="F371" s="939"/>
      <c r="G371" s="939"/>
      <c r="H371" s="939"/>
      <c r="I371" s="939"/>
      <c r="J371" s="939"/>
      <c r="K371" s="939"/>
      <c r="L371" s="937"/>
      <c r="M371" s="937"/>
      <c r="N371" s="937"/>
      <c r="O371" s="937"/>
      <c r="P371" s="937"/>
      <c r="Q371" s="937"/>
      <c r="R371" s="937"/>
      <c r="S371" s="937"/>
      <c r="T371" s="937"/>
      <c r="U371" s="937"/>
      <c r="V371" s="937"/>
      <c r="W371" s="937"/>
      <c r="X371" s="937"/>
      <c r="Y371" s="937"/>
      <c r="Z371" s="937"/>
      <c r="AA371" s="937"/>
    </row>
    <row r="372" ht="18.0" customHeight="1">
      <c r="A372" s="937"/>
      <c r="B372" s="938"/>
      <c r="C372" s="937"/>
      <c r="D372" s="937"/>
      <c r="E372" s="937"/>
      <c r="F372" s="939"/>
      <c r="G372" s="939"/>
      <c r="H372" s="939"/>
      <c r="I372" s="939"/>
      <c r="J372" s="939"/>
      <c r="K372" s="939"/>
      <c r="L372" s="937"/>
      <c r="M372" s="937"/>
      <c r="N372" s="937"/>
      <c r="O372" s="937"/>
      <c r="P372" s="937"/>
      <c r="Q372" s="937"/>
      <c r="R372" s="937"/>
      <c r="S372" s="937"/>
      <c r="T372" s="937"/>
      <c r="U372" s="937"/>
      <c r="V372" s="937"/>
      <c r="W372" s="937"/>
      <c r="X372" s="937"/>
      <c r="Y372" s="937"/>
      <c r="Z372" s="937"/>
      <c r="AA372" s="937"/>
    </row>
    <row r="373" ht="18.0" customHeight="1">
      <c r="A373" s="937"/>
      <c r="B373" s="938"/>
      <c r="C373" s="937"/>
      <c r="D373" s="937"/>
      <c r="E373" s="937"/>
      <c r="F373" s="939"/>
      <c r="G373" s="939"/>
      <c r="H373" s="939"/>
      <c r="I373" s="939"/>
      <c r="J373" s="939"/>
      <c r="K373" s="939"/>
      <c r="L373" s="937"/>
      <c r="M373" s="937"/>
      <c r="N373" s="937"/>
      <c r="O373" s="937"/>
      <c r="P373" s="937"/>
      <c r="Q373" s="937"/>
      <c r="R373" s="937"/>
      <c r="S373" s="937"/>
      <c r="T373" s="937"/>
      <c r="U373" s="937"/>
      <c r="V373" s="937"/>
      <c r="W373" s="937"/>
      <c r="X373" s="937"/>
      <c r="Y373" s="937"/>
      <c r="Z373" s="937"/>
      <c r="AA373" s="937"/>
    </row>
    <row r="374" ht="18.0" customHeight="1">
      <c r="A374" s="937"/>
      <c r="B374" s="938"/>
      <c r="C374" s="937"/>
      <c r="D374" s="937"/>
      <c r="E374" s="937"/>
      <c r="F374" s="939"/>
      <c r="G374" s="939"/>
      <c r="H374" s="939"/>
      <c r="I374" s="939"/>
      <c r="J374" s="939"/>
      <c r="K374" s="939"/>
      <c r="L374" s="937"/>
      <c r="M374" s="937"/>
      <c r="N374" s="937"/>
      <c r="O374" s="937"/>
      <c r="P374" s="937"/>
      <c r="Q374" s="937"/>
      <c r="R374" s="937"/>
      <c r="S374" s="937"/>
      <c r="T374" s="937"/>
      <c r="U374" s="937"/>
      <c r="V374" s="937"/>
      <c r="W374" s="937"/>
      <c r="X374" s="937"/>
      <c r="Y374" s="937"/>
      <c r="Z374" s="937"/>
      <c r="AA374" s="937"/>
    </row>
    <row r="375" ht="18.0" customHeight="1">
      <c r="A375" s="937"/>
      <c r="B375" s="938"/>
      <c r="C375" s="937"/>
      <c r="D375" s="937"/>
      <c r="E375" s="937"/>
      <c r="F375" s="939"/>
      <c r="G375" s="939"/>
      <c r="H375" s="939"/>
      <c r="I375" s="939"/>
      <c r="J375" s="939"/>
      <c r="K375" s="939"/>
      <c r="L375" s="937"/>
      <c r="M375" s="937"/>
      <c r="N375" s="937"/>
      <c r="O375" s="937"/>
      <c r="P375" s="937"/>
      <c r="Q375" s="937"/>
      <c r="R375" s="937"/>
      <c r="S375" s="937"/>
      <c r="T375" s="937"/>
      <c r="U375" s="937"/>
      <c r="V375" s="937"/>
      <c r="W375" s="937"/>
      <c r="X375" s="937"/>
      <c r="Y375" s="937"/>
      <c r="Z375" s="937"/>
      <c r="AA375" s="937"/>
    </row>
    <row r="376" ht="18.0" customHeight="1">
      <c r="A376" s="937"/>
      <c r="B376" s="938"/>
      <c r="C376" s="937"/>
      <c r="D376" s="937"/>
      <c r="E376" s="937"/>
      <c r="F376" s="939"/>
      <c r="G376" s="939"/>
      <c r="H376" s="939"/>
      <c r="I376" s="939"/>
      <c r="J376" s="939"/>
      <c r="K376" s="939"/>
      <c r="L376" s="937"/>
      <c r="M376" s="937"/>
      <c r="N376" s="937"/>
      <c r="O376" s="937"/>
      <c r="P376" s="937"/>
      <c r="Q376" s="937"/>
      <c r="R376" s="937"/>
      <c r="S376" s="937"/>
      <c r="T376" s="937"/>
      <c r="U376" s="937"/>
      <c r="V376" s="937"/>
      <c r="W376" s="937"/>
      <c r="X376" s="937"/>
      <c r="Y376" s="937"/>
      <c r="Z376" s="937"/>
      <c r="AA376" s="937"/>
    </row>
    <row r="377" ht="18.0" customHeight="1">
      <c r="A377" s="937"/>
      <c r="B377" s="938"/>
      <c r="C377" s="937"/>
      <c r="D377" s="937"/>
      <c r="E377" s="937"/>
      <c r="F377" s="939"/>
      <c r="G377" s="939"/>
      <c r="H377" s="939"/>
      <c r="I377" s="939"/>
      <c r="J377" s="939"/>
      <c r="K377" s="939"/>
      <c r="L377" s="937"/>
      <c r="M377" s="937"/>
      <c r="N377" s="937"/>
      <c r="O377" s="937"/>
      <c r="P377" s="937"/>
      <c r="Q377" s="937"/>
      <c r="R377" s="937"/>
      <c r="S377" s="937"/>
      <c r="T377" s="937"/>
      <c r="U377" s="937"/>
      <c r="V377" s="937"/>
      <c r="W377" s="937"/>
      <c r="X377" s="937"/>
      <c r="Y377" s="937"/>
      <c r="Z377" s="937"/>
      <c r="AA377" s="937"/>
    </row>
    <row r="378" ht="18.0" customHeight="1">
      <c r="A378" s="937"/>
      <c r="B378" s="938"/>
      <c r="C378" s="937"/>
      <c r="D378" s="937"/>
      <c r="E378" s="937"/>
      <c r="F378" s="939"/>
      <c r="G378" s="939"/>
      <c r="H378" s="939"/>
      <c r="I378" s="939"/>
      <c r="J378" s="939"/>
      <c r="K378" s="939"/>
      <c r="L378" s="937"/>
      <c r="M378" s="937"/>
      <c r="N378" s="937"/>
      <c r="O378" s="937"/>
      <c r="P378" s="937"/>
      <c r="Q378" s="937"/>
      <c r="R378" s="937"/>
      <c r="S378" s="937"/>
      <c r="T378" s="937"/>
      <c r="U378" s="937"/>
      <c r="V378" s="937"/>
      <c r="W378" s="937"/>
      <c r="X378" s="937"/>
      <c r="Y378" s="937"/>
      <c r="Z378" s="937"/>
      <c r="AA378" s="937"/>
    </row>
    <row r="379" ht="18.0" customHeight="1">
      <c r="A379" s="937"/>
      <c r="B379" s="938"/>
      <c r="C379" s="937"/>
      <c r="D379" s="937"/>
      <c r="E379" s="937"/>
      <c r="F379" s="939"/>
      <c r="G379" s="939"/>
      <c r="H379" s="939"/>
      <c r="I379" s="939"/>
      <c r="J379" s="939"/>
      <c r="K379" s="939"/>
      <c r="L379" s="937"/>
      <c r="M379" s="937"/>
      <c r="N379" s="937"/>
      <c r="O379" s="937"/>
      <c r="P379" s="937"/>
      <c r="Q379" s="937"/>
      <c r="R379" s="937"/>
      <c r="S379" s="937"/>
      <c r="T379" s="937"/>
      <c r="U379" s="937"/>
      <c r="V379" s="937"/>
      <c r="W379" s="937"/>
      <c r="X379" s="937"/>
      <c r="Y379" s="937"/>
      <c r="Z379" s="937"/>
      <c r="AA379" s="937"/>
    </row>
    <row r="380" ht="18.0" customHeight="1">
      <c r="A380" s="937"/>
      <c r="B380" s="938"/>
      <c r="C380" s="937"/>
      <c r="D380" s="937"/>
      <c r="E380" s="937"/>
      <c r="F380" s="939"/>
      <c r="G380" s="939"/>
      <c r="H380" s="939"/>
      <c r="I380" s="939"/>
      <c r="J380" s="939"/>
      <c r="K380" s="939"/>
      <c r="L380" s="937"/>
      <c r="M380" s="937"/>
      <c r="N380" s="937"/>
      <c r="O380" s="937"/>
      <c r="P380" s="937"/>
      <c r="Q380" s="937"/>
      <c r="R380" s="937"/>
      <c r="S380" s="937"/>
      <c r="T380" s="937"/>
      <c r="U380" s="937"/>
      <c r="V380" s="937"/>
      <c r="W380" s="937"/>
      <c r="X380" s="937"/>
      <c r="Y380" s="937"/>
      <c r="Z380" s="937"/>
      <c r="AA380" s="937"/>
    </row>
    <row r="381" ht="18.0" customHeight="1">
      <c r="A381" s="937"/>
      <c r="B381" s="938"/>
      <c r="C381" s="937"/>
      <c r="D381" s="937"/>
      <c r="E381" s="937"/>
      <c r="F381" s="939"/>
      <c r="G381" s="939"/>
      <c r="H381" s="939"/>
      <c r="I381" s="939"/>
      <c r="J381" s="939"/>
      <c r="K381" s="939"/>
      <c r="L381" s="937"/>
      <c r="M381" s="937"/>
      <c r="N381" s="937"/>
      <c r="O381" s="937"/>
      <c r="P381" s="937"/>
      <c r="Q381" s="937"/>
      <c r="R381" s="937"/>
      <c r="S381" s="937"/>
      <c r="T381" s="937"/>
      <c r="U381" s="937"/>
      <c r="V381" s="937"/>
      <c r="W381" s="937"/>
      <c r="X381" s="937"/>
      <c r="Y381" s="937"/>
      <c r="Z381" s="937"/>
      <c r="AA381" s="937"/>
    </row>
    <row r="382" ht="18.0" customHeight="1">
      <c r="A382" s="937"/>
      <c r="B382" s="938"/>
      <c r="C382" s="937"/>
      <c r="D382" s="937"/>
      <c r="E382" s="937"/>
      <c r="F382" s="939"/>
      <c r="G382" s="939"/>
      <c r="H382" s="939"/>
      <c r="I382" s="939"/>
      <c r="J382" s="939"/>
      <c r="K382" s="939"/>
      <c r="L382" s="937"/>
      <c r="M382" s="937"/>
      <c r="N382" s="937"/>
      <c r="O382" s="937"/>
      <c r="P382" s="937"/>
      <c r="Q382" s="937"/>
      <c r="R382" s="937"/>
      <c r="S382" s="937"/>
      <c r="T382" s="937"/>
      <c r="U382" s="937"/>
      <c r="V382" s="937"/>
      <c r="W382" s="937"/>
      <c r="X382" s="937"/>
      <c r="Y382" s="937"/>
      <c r="Z382" s="937"/>
      <c r="AA382" s="937"/>
    </row>
    <row r="383" ht="18.0" customHeight="1">
      <c r="A383" s="937"/>
      <c r="B383" s="938"/>
      <c r="C383" s="937"/>
      <c r="D383" s="937"/>
      <c r="E383" s="937"/>
      <c r="F383" s="939"/>
      <c r="G383" s="939"/>
      <c r="H383" s="939"/>
      <c r="I383" s="939"/>
      <c r="J383" s="939"/>
      <c r="K383" s="939"/>
      <c r="L383" s="937"/>
      <c r="M383" s="937"/>
      <c r="N383" s="937"/>
      <c r="O383" s="937"/>
      <c r="P383" s="937"/>
      <c r="Q383" s="937"/>
      <c r="R383" s="937"/>
      <c r="S383" s="937"/>
      <c r="T383" s="937"/>
      <c r="U383" s="937"/>
      <c r="V383" s="937"/>
      <c r="W383" s="937"/>
      <c r="X383" s="937"/>
      <c r="Y383" s="937"/>
      <c r="Z383" s="937"/>
      <c r="AA383" s="937"/>
    </row>
    <row r="384" ht="18.0" customHeight="1">
      <c r="A384" s="937"/>
      <c r="B384" s="938"/>
      <c r="C384" s="937"/>
      <c r="D384" s="937"/>
      <c r="E384" s="937"/>
      <c r="F384" s="939"/>
      <c r="G384" s="939"/>
      <c r="H384" s="939"/>
      <c r="I384" s="939"/>
      <c r="J384" s="939"/>
      <c r="K384" s="939"/>
      <c r="L384" s="937"/>
      <c r="M384" s="937"/>
      <c r="N384" s="937"/>
      <c r="O384" s="937"/>
      <c r="P384" s="937"/>
      <c r="Q384" s="937"/>
      <c r="R384" s="937"/>
      <c r="S384" s="937"/>
      <c r="T384" s="937"/>
      <c r="U384" s="937"/>
      <c r="V384" s="937"/>
      <c r="W384" s="937"/>
      <c r="X384" s="937"/>
      <c r="Y384" s="937"/>
      <c r="Z384" s="937"/>
      <c r="AA384" s="937"/>
    </row>
    <row r="385" ht="18.0" customHeight="1">
      <c r="A385" s="937"/>
      <c r="B385" s="938"/>
      <c r="C385" s="937"/>
      <c r="D385" s="937"/>
      <c r="E385" s="937"/>
      <c r="F385" s="939"/>
      <c r="G385" s="939"/>
      <c r="H385" s="939"/>
      <c r="I385" s="939"/>
      <c r="J385" s="939"/>
      <c r="K385" s="939"/>
      <c r="L385" s="937"/>
      <c r="M385" s="937"/>
      <c r="N385" s="937"/>
      <c r="O385" s="937"/>
      <c r="P385" s="937"/>
      <c r="Q385" s="937"/>
      <c r="R385" s="937"/>
      <c r="S385" s="937"/>
      <c r="T385" s="937"/>
      <c r="U385" s="937"/>
      <c r="V385" s="937"/>
      <c r="W385" s="937"/>
      <c r="X385" s="937"/>
      <c r="Y385" s="937"/>
      <c r="Z385" s="937"/>
      <c r="AA385" s="937"/>
    </row>
    <row r="386" ht="18.0" customHeight="1">
      <c r="A386" s="937"/>
      <c r="B386" s="938"/>
      <c r="C386" s="937"/>
      <c r="D386" s="937"/>
      <c r="E386" s="937"/>
      <c r="F386" s="939"/>
      <c r="G386" s="939"/>
      <c r="H386" s="939"/>
      <c r="I386" s="939"/>
      <c r="J386" s="939"/>
      <c r="K386" s="939"/>
      <c r="L386" s="937"/>
      <c r="M386" s="937"/>
      <c r="N386" s="937"/>
      <c r="O386" s="937"/>
      <c r="P386" s="937"/>
      <c r="Q386" s="937"/>
      <c r="R386" s="937"/>
      <c r="S386" s="937"/>
      <c r="T386" s="937"/>
      <c r="U386" s="937"/>
      <c r="V386" s="937"/>
      <c r="W386" s="937"/>
      <c r="X386" s="937"/>
      <c r="Y386" s="937"/>
      <c r="Z386" s="937"/>
      <c r="AA386" s="937"/>
    </row>
    <row r="387" ht="18.0" customHeight="1">
      <c r="A387" s="937"/>
      <c r="B387" s="938"/>
      <c r="C387" s="937"/>
      <c r="D387" s="937"/>
      <c r="E387" s="937"/>
      <c r="F387" s="939"/>
      <c r="G387" s="939"/>
      <c r="H387" s="939"/>
      <c r="I387" s="939"/>
      <c r="J387" s="939"/>
      <c r="K387" s="939"/>
      <c r="L387" s="937"/>
      <c r="M387" s="937"/>
      <c r="N387" s="937"/>
      <c r="O387" s="937"/>
      <c r="P387" s="937"/>
      <c r="Q387" s="937"/>
      <c r="R387" s="937"/>
      <c r="S387" s="937"/>
      <c r="T387" s="937"/>
      <c r="U387" s="937"/>
      <c r="V387" s="937"/>
      <c r="W387" s="937"/>
      <c r="X387" s="937"/>
      <c r="Y387" s="937"/>
      <c r="Z387" s="937"/>
      <c r="AA387" s="937"/>
    </row>
    <row r="388" ht="18.0" customHeight="1">
      <c r="A388" s="937"/>
      <c r="B388" s="938"/>
      <c r="C388" s="937"/>
      <c r="D388" s="937"/>
      <c r="E388" s="937"/>
      <c r="F388" s="939"/>
      <c r="G388" s="939"/>
      <c r="H388" s="939"/>
      <c r="I388" s="939"/>
      <c r="J388" s="939"/>
      <c r="K388" s="939"/>
      <c r="L388" s="937"/>
      <c r="M388" s="937"/>
      <c r="N388" s="937"/>
      <c r="O388" s="937"/>
      <c r="P388" s="937"/>
      <c r="Q388" s="937"/>
      <c r="R388" s="937"/>
      <c r="S388" s="937"/>
      <c r="T388" s="937"/>
      <c r="U388" s="937"/>
      <c r="V388" s="937"/>
      <c r="W388" s="937"/>
      <c r="X388" s="937"/>
      <c r="Y388" s="937"/>
      <c r="Z388" s="937"/>
      <c r="AA388" s="937"/>
    </row>
    <row r="389" ht="18.0" customHeight="1">
      <c r="A389" s="937"/>
      <c r="B389" s="938"/>
      <c r="C389" s="937"/>
      <c r="D389" s="937"/>
      <c r="E389" s="937"/>
      <c r="F389" s="939"/>
      <c r="G389" s="939"/>
      <c r="H389" s="939"/>
      <c r="I389" s="939"/>
      <c r="J389" s="939"/>
      <c r="K389" s="939"/>
      <c r="L389" s="937"/>
      <c r="M389" s="937"/>
      <c r="N389" s="937"/>
      <c r="O389" s="937"/>
      <c r="P389" s="937"/>
      <c r="Q389" s="937"/>
      <c r="R389" s="937"/>
      <c r="S389" s="937"/>
      <c r="T389" s="937"/>
      <c r="U389" s="937"/>
      <c r="V389" s="937"/>
      <c r="W389" s="937"/>
      <c r="X389" s="937"/>
      <c r="Y389" s="937"/>
      <c r="Z389" s="937"/>
      <c r="AA389" s="937"/>
    </row>
    <row r="390" ht="18.0" customHeight="1">
      <c r="A390" s="937"/>
      <c r="B390" s="938"/>
      <c r="C390" s="937"/>
      <c r="D390" s="937"/>
      <c r="E390" s="937"/>
      <c r="F390" s="939"/>
      <c r="G390" s="939"/>
      <c r="H390" s="939"/>
      <c r="I390" s="939"/>
      <c r="J390" s="939"/>
      <c r="K390" s="939"/>
      <c r="L390" s="937"/>
      <c r="M390" s="937"/>
      <c r="N390" s="937"/>
      <c r="O390" s="937"/>
      <c r="P390" s="937"/>
      <c r="Q390" s="937"/>
      <c r="R390" s="937"/>
      <c r="S390" s="937"/>
      <c r="T390" s="937"/>
      <c r="U390" s="937"/>
      <c r="V390" s="937"/>
      <c r="W390" s="937"/>
      <c r="X390" s="937"/>
      <c r="Y390" s="937"/>
      <c r="Z390" s="937"/>
      <c r="AA390" s="937"/>
    </row>
    <row r="391" ht="18.0" customHeight="1">
      <c r="A391" s="937"/>
      <c r="B391" s="938"/>
      <c r="C391" s="937"/>
      <c r="D391" s="937"/>
      <c r="E391" s="937"/>
      <c r="F391" s="939"/>
      <c r="G391" s="939"/>
      <c r="H391" s="939"/>
      <c r="I391" s="939"/>
      <c r="J391" s="939"/>
      <c r="K391" s="939"/>
      <c r="L391" s="937"/>
      <c r="M391" s="937"/>
      <c r="N391" s="937"/>
      <c r="O391" s="937"/>
      <c r="P391" s="937"/>
      <c r="Q391" s="937"/>
      <c r="R391" s="937"/>
      <c r="S391" s="937"/>
      <c r="T391" s="937"/>
      <c r="U391" s="937"/>
      <c r="V391" s="937"/>
      <c r="W391" s="937"/>
      <c r="X391" s="937"/>
      <c r="Y391" s="937"/>
      <c r="Z391" s="937"/>
      <c r="AA391" s="937"/>
    </row>
    <row r="392" ht="18.0" customHeight="1">
      <c r="A392" s="937"/>
      <c r="B392" s="938"/>
      <c r="C392" s="937"/>
      <c r="D392" s="937"/>
      <c r="E392" s="937"/>
      <c r="F392" s="939"/>
      <c r="G392" s="939"/>
      <c r="H392" s="939"/>
      <c r="I392" s="939"/>
      <c r="J392" s="939"/>
      <c r="K392" s="939"/>
      <c r="L392" s="937"/>
      <c r="M392" s="937"/>
      <c r="N392" s="937"/>
      <c r="O392" s="937"/>
      <c r="P392" s="937"/>
      <c r="Q392" s="937"/>
      <c r="R392" s="937"/>
      <c r="S392" s="937"/>
      <c r="T392" s="937"/>
      <c r="U392" s="937"/>
      <c r="V392" s="937"/>
      <c r="W392" s="937"/>
      <c r="X392" s="937"/>
      <c r="Y392" s="937"/>
      <c r="Z392" s="937"/>
      <c r="AA392" s="937"/>
    </row>
    <row r="393" ht="18.0" customHeight="1">
      <c r="A393" s="937"/>
      <c r="B393" s="938"/>
      <c r="C393" s="937"/>
      <c r="D393" s="937"/>
      <c r="E393" s="937"/>
      <c r="F393" s="939"/>
      <c r="G393" s="939"/>
      <c r="H393" s="939"/>
      <c r="I393" s="939"/>
      <c r="J393" s="939"/>
      <c r="K393" s="939"/>
      <c r="L393" s="937"/>
      <c r="M393" s="937"/>
      <c r="N393" s="937"/>
      <c r="O393" s="937"/>
      <c r="P393" s="937"/>
      <c r="Q393" s="937"/>
      <c r="R393" s="937"/>
      <c r="S393" s="937"/>
      <c r="T393" s="937"/>
      <c r="U393" s="937"/>
      <c r="V393" s="937"/>
      <c r="W393" s="937"/>
      <c r="X393" s="937"/>
      <c r="Y393" s="937"/>
      <c r="Z393" s="937"/>
      <c r="AA393" s="937"/>
    </row>
    <row r="394" ht="18.0" customHeight="1">
      <c r="A394" s="937"/>
      <c r="B394" s="938"/>
      <c r="C394" s="937"/>
      <c r="D394" s="937"/>
      <c r="E394" s="937"/>
      <c r="F394" s="939"/>
      <c r="G394" s="939"/>
      <c r="H394" s="939"/>
      <c r="I394" s="939"/>
      <c r="J394" s="939"/>
      <c r="K394" s="939"/>
      <c r="L394" s="937"/>
      <c r="M394" s="937"/>
      <c r="N394" s="937"/>
      <c r="O394" s="937"/>
      <c r="P394" s="937"/>
      <c r="Q394" s="937"/>
      <c r="R394" s="937"/>
      <c r="S394" s="937"/>
      <c r="T394" s="937"/>
      <c r="U394" s="937"/>
      <c r="V394" s="937"/>
      <c r="W394" s="937"/>
      <c r="X394" s="937"/>
      <c r="Y394" s="937"/>
      <c r="Z394" s="937"/>
      <c r="AA394" s="937"/>
    </row>
    <row r="395" ht="18.0" customHeight="1">
      <c r="A395" s="937"/>
      <c r="B395" s="938"/>
      <c r="C395" s="937"/>
      <c r="D395" s="937"/>
      <c r="E395" s="937"/>
      <c r="F395" s="939"/>
      <c r="G395" s="939"/>
      <c r="H395" s="939"/>
      <c r="I395" s="939"/>
      <c r="J395" s="939"/>
      <c r="K395" s="939"/>
      <c r="L395" s="937"/>
      <c r="M395" s="937"/>
      <c r="N395" s="937"/>
      <c r="O395" s="937"/>
      <c r="P395" s="937"/>
      <c r="Q395" s="937"/>
      <c r="R395" s="937"/>
      <c r="S395" s="937"/>
      <c r="T395" s="937"/>
      <c r="U395" s="937"/>
      <c r="V395" s="937"/>
      <c r="W395" s="937"/>
      <c r="X395" s="937"/>
      <c r="Y395" s="937"/>
      <c r="Z395" s="937"/>
      <c r="AA395" s="937"/>
    </row>
    <row r="396" ht="18.0" customHeight="1">
      <c r="A396" s="937"/>
      <c r="B396" s="938"/>
      <c r="C396" s="937"/>
      <c r="D396" s="937"/>
      <c r="E396" s="937"/>
      <c r="F396" s="939"/>
      <c r="G396" s="939"/>
      <c r="H396" s="939"/>
      <c r="I396" s="939"/>
      <c r="J396" s="939"/>
      <c r="K396" s="939"/>
      <c r="L396" s="937"/>
      <c r="M396" s="937"/>
      <c r="N396" s="937"/>
      <c r="O396" s="937"/>
      <c r="P396" s="937"/>
      <c r="Q396" s="937"/>
      <c r="R396" s="937"/>
      <c r="S396" s="937"/>
      <c r="T396" s="937"/>
      <c r="U396" s="937"/>
      <c r="V396" s="937"/>
      <c r="W396" s="937"/>
      <c r="X396" s="937"/>
      <c r="Y396" s="937"/>
      <c r="Z396" s="937"/>
      <c r="AA396" s="937"/>
    </row>
    <row r="397" ht="18.0" customHeight="1">
      <c r="A397" s="937"/>
      <c r="B397" s="938"/>
      <c r="C397" s="937"/>
      <c r="D397" s="937"/>
      <c r="E397" s="937"/>
      <c r="F397" s="939"/>
      <c r="G397" s="939"/>
      <c r="H397" s="939"/>
      <c r="I397" s="939"/>
      <c r="J397" s="939"/>
      <c r="K397" s="939"/>
      <c r="L397" s="937"/>
      <c r="M397" s="937"/>
      <c r="N397" s="937"/>
      <c r="O397" s="937"/>
      <c r="P397" s="937"/>
      <c r="Q397" s="937"/>
      <c r="R397" s="937"/>
      <c r="S397" s="937"/>
      <c r="T397" s="937"/>
      <c r="U397" s="937"/>
      <c r="V397" s="937"/>
      <c r="W397" s="937"/>
      <c r="X397" s="937"/>
      <c r="Y397" s="937"/>
      <c r="Z397" s="937"/>
      <c r="AA397" s="937"/>
    </row>
    <row r="398" ht="18.0" customHeight="1">
      <c r="A398" s="937"/>
      <c r="B398" s="938"/>
      <c r="C398" s="937"/>
      <c r="D398" s="937"/>
      <c r="E398" s="937"/>
      <c r="F398" s="939"/>
      <c r="G398" s="939"/>
      <c r="H398" s="939"/>
      <c r="I398" s="939"/>
      <c r="J398" s="939"/>
      <c r="K398" s="939"/>
      <c r="L398" s="937"/>
      <c r="M398" s="937"/>
      <c r="N398" s="937"/>
      <c r="O398" s="937"/>
      <c r="P398" s="937"/>
      <c r="Q398" s="937"/>
      <c r="R398" s="937"/>
      <c r="S398" s="937"/>
      <c r="T398" s="937"/>
      <c r="U398" s="937"/>
      <c r="V398" s="937"/>
      <c r="W398" s="937"/>
      <c r="X398" s="937"/>
      <c r="Y398" s="937"/>
      <c r="Z398" s="937"/>
      <c r="AA398" s="937"/>
    </row>
    <row r="399" ht="18.0" customHeight="1">
      <c r="A399" s="937"/>
      <c r="B399" s="938"/>
      <c r="C399" s="937"/>
      <c r="D399" s="937"/>
      <c r="E399" s="937"/>
      <c r="F399" s="939"/>
      <c r="G399" s="939"/>
      <c r="H399" s="939"/>
      <c r="I399" s="939"/>
      <c r="J399" s="939"/>
      <c r="K399" s="939"/>
      <c r="L399" s="937"/>
      <c r="M399" s="937"/>
      <c r="N399" s="937"/>
      <c r="O399" s="937"/>
      <c r="P399" s="937"/>
      <c r="Q399" s="937"/>
      <c r="R399" s="937"/>
      <c r="S399" s="937"/>
      <c r="T399" s="937"/>
      <c r="U399" s="937"/>
      <c r="V399" s="937"/>
      <c r="W399" s="937"/>
      <c r="X399" s="937"/>
      <c r="Y399" s="937"/>
      <c r="Z399" s="937"/>
      <c r="AA399" s="937"/>
    </row>
    <row r="400" ht="18.0" customHeight="1">
      <c r="A400" s="937"/>
      <c r="B400" s="938"/>
      <c r="C400" s="937"/>
      <c r="D400" s="937"/>
      <c r="E400" s="937"/>
      <c r="F400" s="939"/>
      <c r="G400" s="939"/>
      <c r="H400" s="939"/>
      <c r="I400" s="939"/>
      <c r="J400" s="939"/>
      <c r="K400" s="939"/>
      <c r="L400" s="937"/>
      <c r="M400" s="937"/>
      <c r="N400" s="937"/>
      <c r="O400" s="937"/>
      <c r="P400" s="937"/>
      <c r="Q400" s="937"/>
      <c r="R400" s="937"/>
      <c r="S400" s="937"/>
      <c r="T400" s="937"/>
      <c r="U400" s="937"/>
      <c r="V400" s="937"/>
      <c r="W400" s="937"/>
      <c r="X400" s="937"/>
      <c r="Y400" s="937"/>
      <c r="Z400" s="937"/>
      <c r="AA400" s="937"/>
    </row>
    <row r="401" ht="18.0" customHeight="1">
      <c r="A401" s="937"/>
      <c r="B401" s="938"/>
      <c r="C401" s="937"/>
      <c r="D401" s="937"/>
      <c r="E401" s="937"/>
      <c r="F401" s="939"/>
      <c r="G401" s="939"/>
      <c r="H401" s="939"/>
      <c r="I401" s="939"/>
      <c r="J401" s="939"/>
      <c r="K401" s="939"/>
      <c r="L401" s="937"/>
      <c r="M401" s="937"/>
      <c r="N401" s="937"/>
      <c r="O401" s="937"/>
      <c r="P401" s="937"/>
      <c r="Q401" s="937"/>
      <c r="R401" s="937"/>
      <c r="S401" s="937"/>
      <c r="T401" s="937"/>
      <c r="U401" s="937"/>
      <c r="V401" s="937"/>
      <c r="W401" s="937"/>
      <c r="X401" s="937"/>
      <c r="Y401" s="937"/>
      <c r="Z401" s="937"/>
      <c r="AA401" s="937"/>
    </row>
    <row r="402" ht="18.0" customHeight="1">
      <c r="A402" s="937"/>
      <c r="B402" s="938"/>
      <c r="C402" s="937"/>
      <c r="D402" s="937"/>
      <c r="E402" s="937"/>
      <c r="F402" s="939"/>
      <c r="G402" s="939"/>
      <c r="H402" s="939"/>
      <c r="I402" s="939"/>
      <c r="J402" s="939"/>
      <c r="K402" s="939"/>
      <c r="L402" s="937"/>
      <c r="M402" s="937"/>
      <c r="N402" s="937"/>
      <c r="O402" s="937"/>
      <c r="P402" s="937"/>
      <c r="Q402" s="937"/>
      <c r="R402" s="937"/>
      <c r="S402" s="937"/>
      <c r="T402" s="937"/>
      <c r="U402" s="937"/>
      <c r="V402" s="937"/>
      <c r="W402" s="937"/>
      <c r="X402" s="937"/>
      <c r="Y402" s="937"/>
      <c r="Z402" s="937"/>
      <c r="AA402" s="937"/>
    </row>
    <row r="403" ht="18.0" customHeight="1">
      <c r="A403" s="937"/>
      <c r="B403" s="938"/>
      <c r="C403" s="937"/>
      <c r="D403" s="937"/>
      <c r="E403" s="937"/>
      <c r="F403" s="939"/>
      <c r="G403" s="939"/>
      <c r="H403" s="939"/>
      <c r="I403" s="939"/>
      <c r="J403" s="939"/>
      <c r="K403" s="939"/>
      <c r="L403" s="937"/>
      <c r="M403" s="937"/>
      <c r="N403" s="937"/>
      <c r="O403" s="937"/>
      <c r="P403" s="937"/>
      <c r="Q403" s="937"/>
      <c r="R403" s="937"/>
      <c r="S403" s="937"/>
      <c r="T403" s="937"/>
      <c r="U403" s="937"/>
      <c r="V403" s="937"/>
      <c r="W403" s="937"/>
      <c r="X403" s="937"/>
      <c r="Y403" s="937"/>
      <c r="Z403" s="937"/>
      <c r="AA403" s="937"/>
    </row>
    <row r="404" ht="18.0" customHeight="1">
      <c r="A404" s="937"/>
      <c r="B404" s="938"/>
      <c r="C404" s="937"/>
      <c r="D404" s="937"/>
      <c r="E404" s="937"/>
      <c r="F404" s="939"/>
      <c r="G404" s="939"/>
      <c r="H404" s="939"/>
      <c r="I404" s="939"/>
      <c r="J404" s="939"/>
      <c r="K404" s="939"/>
      <c r="L404" s="937"/>
      <c r="M404" s="937"/>
      <c r="N404" s="937"/>
      <c r="O404" s="937"/>
      <c r="P404" s="937"/>
      <c r="Q404" s="937"/>
      <c r="R404" s="937"/>
      <c r="S404" s="937"/>
      <c r="T404" s="937"/>
      <c r="U404" s="937"/>
      <c r="V404" s="937"/>
      <c r="W404" s="937"/>
      <c r="X404" s="937"/>
      <c r="Y404" s="937"/>
      <c r="Z404" s="937"/>
      <c r="AA404" s="937"/>
    </row>
    <row r="405" ht="18.0" customHeight="1">
      <c r="A405" s="937"/>
      <c r="B405" s="938"/>
      <c r="C405" s="937"/>
      <c r="D405" s="937"/>
      <c r="E405" s="937"/>
      <c r="F405" s="939"/>
      <c r="G405" s="939"/>
      <c r="H405" s="939"/>
      <c r="I405" s="939"/>
      <c r="J405" s="939"/>
      <c r="K405" s="939"/>
      <c r="L405" s="937"/>
      <c r="M405" s="937"/>
      <c r="N405" s="937"/>
      <c r="O405" s="937"/>
      <c r="P405" s="937"/>
      <c r="Q405" s="937"/>
      <c r="R405" s="937"/>
      <c r="S405" s="937"/>
      <c r="T405" s="937"/>
      <c r="U405" s="937"/>
      <c r="V405" s="937"/>
      <c r="W405" s="937"/>
      <c r="X405" s="937"/>
      <c r="Y405" s="937"/>
      <c r="Z405" s="937"/>
      <c r="AA405" s="937"/>
    </row>
    <row r="406" ht="18.0" customHeight="1">
      <c r="A406" s="937"/>
      <c r="B406" s="938"/>
      <c r="C406" s="937"/>
      <c r="D406" s="937"/>
      <c r="E406" s="937"/>
      <c r="F406" s="939"/>
      <c r="G406" s="939"/>
      <c r="H406" s="939"/>
      <c r="I406" s="939"/>
      <c r="J406" s="939"/>
      <c r="K406" s="939"/>
      <c r="L406" s="937"/>
      <c r="M406" s="937"/>
      <c r="N406" s="937"/>
      <c r="O406" s="937"/>
      <c r="P406" s="937"/>
      <c r="Q406" s="937"/>
      <c r="R406" s="937"/>
      <c r="S406" s="937"/>
      <c r="T406" s="937"/>
      <c r="U406" s="937"/>
      <c r="V406" s="937"/>
      <c r="W406" s="937"/>
      <c r="X406" s="937"/>
      <c r="Y406" s="937"/>
      <c r="Z406" s="937"/>
      <c r="AA406" s="937"/>
    </row>
    <row r="407" ht="18.0" customHeight="1">
      <c r="A407" s="937"/>
      <c r="B407" s="938"/>
      <c r="C407" s="937"/>
      <c r="D407" s="937"/>
      <c r="E407" s="937"/>
      <c r="F407" s="939"/>
      <c r="G407" s="939"/>
      <c r="H407" s="939"/>
      <c r="I407" s="939"/>
      <c r="J407" s="939"/>
      <c r="K407" s="939"/>
      <c r="L407" s="937"/>
      <c r="M407" s="937"/>
      <c r="N407" s="937"/>
      <c r="O407" s="937"/>
      <c r="P407" s="937"/>
      <c r="Q407" s="937"/>
      <c r="R407" s="937"/>
      <c r="S407" s="937"/>
      <c r="T407" s="937"/>
      <c r="U407" s="937"/>
      <c r="V407" s="937"/>
      <c r="W407" s="937"/>
      <c r="X407" s="937"/>
      <c r="Y407" s="937"/>
      <c r="Z407" s="937"/>
      <c r="AA407" s="937"/>
    </row>
    <row r="408" ht="18.0" customHeight="1">
      <c r="A408" s="937"/>
      <c r="B408" s="938"/>
      <c r="C408" s="937"/>
      <c r="D408" s="937"/>
      <c r="E408" s="937"/>
      <c r="F408" s="939"/>
      <c r="G408" s="939"/>
      <c r="H408" s="939"/>
      <c r="I408" s="939"/>
      <c r="J408" s="939"/>
      <c r="K408" s="939"/>
      <c r="L408" s="937"/>
      <c r="M408" s="937"/>
      <c r="N408" s="937"/>
      <c r="O408" s="937"/>
      <c r="P408" s="937"/>
      <c r="Q408" s="937"/>
      <c r="R408" s="937"/>
      <c r="S408" s="937"/>
      <c r="T408" s="937"/>
      <c r="U408" s="937"/>
      <c r="V408" s="937"/>
      <c r="W408" s="937"/>
      <c r="X408" s="937"/>
      <c r="Y408" s="937"/>
      <c r="Z408" s="937"/>
      <c r="AA408" s="937"/>
    </row>
    <row r="409" ht="18.0" customHeight="1">
      <c r="A409" s="937"/>
      <c r="B409" s="938"/>
      <c r="C409" s="937"/>
      <c r="D409" s="937"/>
      <c r="E409" s="937"/>
      <c r="F409" s="939"/>
      <c r="G409" s="939"/>
      <c r="H409" s="939"/>
      <c r="I409" s="939"/>
      <c r="J409" s="939"/>
      <c r="K409" s="939"/>
      <c r="L409" s="937"/>
      <c r="M409" s="937"/>
      <c r="N409" s="937"/>
      <c r="O409" s="937"/>
      <c r="P409" s="937"/>
      <c r="Q409" s="937"/>
      <c r="R409" s="937"/>
      <c r="S409" s="937"/>
      <c r="T409" s="937"/>
      <c r="U409" s="937"/>
      <c r="V409" s="937"/>
      <c r="W409" s="937"/>
      <c r="X409" s="937"/>
      <c r="Y409" s="937"/>
      <c r="Z409" s="937"/>
      <c r="AA409" s="937"/>
    </row>
    <row r="410" ht="18.0" customHeight="1">
      <c r="A410" s="937"/>
      <c r="B410" s="938"/>
      <c r="C410" s="937"/>
      <c r="D410" s="937"/>
      <c r="E410" s="937"/>
      <c r="F410" s="939"/>
      <c r="G410" s="939"/>
      <c r="H410" s="939"/>
      <c r="I410" s="939"/>
      <c r="J410" s="939"/>
      <c r="K410" s="939"/>
      <c r="L410" s="937"/>
      <c r="M410" s="937"/>
      <c r="N410" s="937"/>
      <c r="O410" s="937"/>
      <c r="P410" s="937"/>
      <c r="Q410" s="937"/>
      <c r="R410" s="937"/>
      <c r="S410" s="937"/>
      <c r="T410" s="937"/>
      <c r="U410" s="937"/>
      <c r="V410" s="937"/>
      <c r="W410" s="937"/>
      <c r="X410" s="937"/>
      <c r="Y410" s="937"/>
      <c r="Z410" s="937"/>
      <c r="AA410" s="937"/>
    </row>
    <row r="411" ht="18.0" customHeight="1">
      <c r="A411" s="937"/>
      <c r="B411" s="938"/>
      <c r="C411" s="937"/>
      <c r="D411" s="937"/>
      <c r="E411" s="937"/>
      <c r="F411" s="939"/>
      <c r="G411" s="939"/>
      <c r="H411" s="939"/>
      <c r="I411" s="939"/>
      <c r="J411" s="939"/>
      <c r="K411" s="939"/>
      <c r="L411" s="937"/>
      <c r="M411" s="937"/>
      <c r="N411" s="937"/>
      <c r="O411" s="937"/>
      <c r="P411" s="937"/>
      <c r="Q411" s="937"/>
      <c r="R411" s="937"/>
      <c r="S411" s="937"/>
      <c r="T411" s="937"/>
      <c r="U411" s="937"/>
      <c r="V411" s="937"/>
      <c r="W411" s="937"/>
      <c r="X411" s="937"/>
      <c r="Y411" s="937"/>
      <c r="Z411" s="937"/>
      <c r="AA411" s="937"/>
    </row>
    <row r="412" ht="18.0" customHeight="1">
      <c r="A412" s="937"/>
      <c r="B412" s="938"/>
      <c r="C412" s="937"/>
      <c r="D412" s="937"/>
      <c r="E412" s="937"/>
      <c r="F412" s="939"/>
      <c r="G412" s="939"/>
      <c r="H412" s="939"/>
      <c r="I412" s="939"/>
      <c r="J412" s="939"/>
      <c r="K412" s="939"/>
      <c r="L412" s="937"/>
      <c r="M412" s="937"/>
      <c r="N412" s="937"/>
      <c r="O412" s="937"/>
      <c r="P412" s="937"/>
      <c r="Q412" s="937"/>
      <c r="R412" s="937"/>
      <c r="S412" s="937"/>
      <c r="T412" s="937"/>
      <c r="U412" s="937"/>
      <c r="V412" s="937"/>
      <c r="W412" s="937"/>
      <c r="X412" s="937"/>
      <c r="Y412" s="937"/>
      <c r="Z412" s="937"/>
      <c r="AA412" s="937"/>
    </row>
    <row r="413" ht="18.0" customHeight="1">
      <c r="A413" s="937"/>
      <c r="B413" s="938"/>
      <c r="C413" s="937"/>
      <c r="D413" s="937"/>
      <c r="E413" s="937"/>
      <c r="F413" s="939"/>
      <c r="G413" s="939"/>
      <c r="H413" s="939"/>
      <c r="I413" s="939"/>
      <c r="J413" s="939"/>
      <c r="K413" s="939"/>
      <c r="L413" s="937"/>
      <c r="M413" s="937"/>
      <c r="N413" s="937"/>
      <c r="O413" s="937"/>
      <c r="P413" s="937"/>
      <c r="Q413" s="937"/>
      <c r="R413" s="937"/>
      <c r="S413" s="937"/>
      <c r="T413" s="937"/>
      <c r="U413" s="937"/>
      <c r="V413" s="937"/>
      <c r="W413" s="937"/>
      <c r="X413" s="937"/>
      <c r="Y413" s="937"/>
      <c r="Z413" s="937"/>
      <c r="AA413" s="937"/>
    </row>
    <row r="414" ht="18.0" customHeight="1">
      <c r="A414" s="937"/>
      <c r="B414" s="938"/>
      <c r="C414" s="937"/>
      <c r="D414" s="937"/>
      <c r="E414" s="937"/>
      <c r="F414" s="939"/>
      <c r="G414" s="939"/>
      <c r="H414" s="939"/>
      <c r="I414" s="939"/>
      <c r="J414" s="939"/>
      <c r="K414" s="939"/>
      <c r="L414" s="937"/>
      <c r="M414" s="937"/>
      <c r="N414" s="937"/>
      <c r="O414" s="937"/>
      <c r="P414" s="937"/>
      <c r="Q414" s="937"/>
      <c r="R414" s="937"/>
      <c r="S414" s="937"/>
      <c r="T414" s="937"/>
      <c r="U414" s="937"/>
      <c r="V414" s="937"/>
      <c r="W414" s="937"/>
      <c r="X414" s="937"/>
      <c r="Y414" s="937"/>
      <c r="Z414" s="937"/>
      <c r="AA414" s="937"/>
    </row>
    <row r="415" ht="18.0" customHeight="1">
      <c r="A415" s="937"/>
      <c r="B415" s="938"/>
      <c r="C415" s="937"/>
      <c r="D415" s="937"/>
      <c r="E415" s="937"/>
      <c r="F415" s="939"/>
      <c r="G415" s="939"/>
      <c r="H415" s="939"/>
      <c r="I415" s="939"/>
      <c r="J415" s="939"/>
      <c r="K415" s="939"/>
      <c r="L415" s="937"/>
      <c r="M415" s="937"/>
      <c r="N415" s="937"/>
      <c r="O415" s="937"/>
      <c r="P415" s="937"/>
      <c r="Q415" s="937"/>
      <c r="R415" s="937"/>
      <c r="S415" s="937"/>
      <c r="T415" s="937"/>
      <c r="U415" s="937"/>
      <c r="V415" s="937"/>
      <c r="W415" s="937"/>
      <c r="X415" s="937"/>
      <c r="Y415" s="937"/>
      <c r="Z415" s="937"/>
      <c r="AA415" s="937"/>
    </row>
    <row r="416" ht="18.0" customHeight="1">
      <c r="A416" s="937"/>
      <c r="B416" s="938"/>
      <c r="C416" s="937"/>
      <c r="D416" s="937"/>
      <c r="E416" s="937"/>
      <c r="F416" s="939"/>
      <c r="G416" s="939"/>
      <c r="H416" s="939"/>
      <c r="I416" s="939"/>
      <c r="J416" s="939"/>
      <c r="K416" s="939"/>
      <c r="L416" s="937"/>
      <c r="M416" s="937"/>
      <c r="N416" s="937"/>
      <c r="O416" s="937"/>
      <c r="P416" s="937"/>
      <c r="Q416" s="937"/>
      <c r="R416" s="937"/>
      <c r="S416" s="937"/>
      <c r="T416" s="937"/>
      <c r="U416" s="937"/>
      <c r="V416" s="937"/>
      <c r="W416" s="937"/>
      <c r="X416" s="937"/>
      <c r="Y416" s="937"/>
      <c r="Z416" s="937"/>
      <c r="AA416" s="937"/>
    </row>
    <row r="417" ht="18.0" customHeight="1">
      <c r="A417" s="937"/>
      <c r="B417" s="938"/>
      <c r="C417" s="937"/>
      <c r="D417" s="937"/>
      <c r="E417" s="937"/>
      <c r="F417" s="939"/>
      <c r="G417" s="939"/>
      <c r="H417" s="939"/>
      <c r="I417" s="939"/>
      <c r="J417" s="939"/>
      <c r="K417" s="939"/>
      <c r="L417" s="937"/>
      <c r="M417" s="937"/>
      <c r="N417" s="937"/>
      <c r="O417" s="937"/>
      <c r="P417" s="937"/>
      <c r="Q417" s="937"/>
      <c r="R417" s="937"/>
      <c r="S417" s="937"/>
      <c r="T417" s="937"/>
      <c r="U417" s="937"/>
      <c r="V417" s="937"/>
      <c r="W417" s="937"/>
      <c r="X417" s="937"/>
      <c r="Y417" s="937"/>
      <c r="Z417" s="937"/>
      <c r="AA417" s="937"/>
    </row>
    <row r="418" ht="18.0" customHeight="1">
      <c r="A418" s="937"/>
      <c r="B418" s="938"/>
      <c r="C418" s="937"/>
      <c r="D418" s="937"/>
      <c r="E418" s="937"/>
      <c r="F418" s="939"/>
      <c r="G418" s="939"/>
      <c r="H418" s="939"/>
      <c r="I418" s="939"/>
      <c r="J418" s="939"/>
      <c r="K418" s="939"/>
      <c r="L418" s="937"/>
      <c r="M418" s="937"/>
      <c r="N418" s="937"/>
      <c r="O418" s="937"/>
      <c r="P418" s="937"/>
      <c r="Q418" s="937"/>
      <c r="R418" s="937"/>
      <c r="S418" s="937"/>
      <c r="T418" s="937"/>
      <c r="U418" s="937"/>
      <c r="V418" s="937"/>
      <c r="W418" s="937"/>
      <c r="X418" s="937"/>
      <c r="Y418" s="937"/>
      <c r="Z418" s="937"/>
      <c r="AA418" s="937"/>
    </row>
    <row r="419" ht="18.0" customHeight="1">
      <c r="A419" s="937"/>
      <c r="B419" s="938"/>
      <c r="C419" s="937"/>
      <c r="D419" s="937"/>
      <c r="E419" s="937"/>
      <c r="F419" s="939"/>
      <c r="G419" s="939"/>
      <c r="H419" s="939"/>
      <c r="I419" s="939"/>
      <c r="J419" s="939"/>
      <c r="K419" s="939"/>
      <c r="L419" s="937"/>
      <c r="M419" s="937"/>
      <c r="N419" s="937"/>
      <c r="O419" s="937"/>
      <c r="P419" s="937"/>
      <c r="Q419" s="937"/>
      <c r="R419" s="937"/>
      <c r="S419" s="937"/>
      <c r="T419" s="937"/>
      <c r="U419" s="937"/>
      <c r="V419" s="937"/>
      <c r="W419" s="937"/>
      <c r="X419" s="937"/>
      <c r="Y419" s="937"/>
      <c r="Z419" s="937"/>
      <c r="AA419" s="937"/>
    </row>
    <row r="420" ht="18.0" customHeight="1">
      <c r="A420" s="937"/>
      <c r="B420" s="938"/>
      <c r="C420" s="937"/>
      <c r="D420" s="937"/>
      <c r="E420" s="937"/>
      <c r="F420" s="939"/>
      <c r="G420" s="939"/>
      <c r="H420" s="939"/>
      <c r="I420" s="939"/>
      <c r="J420" s="939"/>
      <c r="K420" s="939"/>
      <c r="L420" s="937"/>
      <c r="M420" s="937"/>
      <c r="N420" s="937"/>
      <c r="O420" s="937"/>
      <c r="P420" s="937"/>
      <c r="Q420" s="937"/>
      <c r="R420" s="937"/>
      <c r="S420" s="937"/>
      <c r="T420" s="937"/>
      <c r="U420" s="937"/>
      <c r="V420" s="937"/>
      <c r="W420" s="937"/>
      <c r="X420" s="937"/>
      <c r="Y420" s="937"/>
      <c r="Z420" s="937"/>
      <c r="AA420" s="937"/>
    </row>
    <row r="421" ht="18.0" customHeight="1">
      <c r="A421" s="937"/>
      <c r="B421" s="938"/>
      <c r="C421" s="937"/>
      <c r="D421" s="937"/>
      <c r="E421" s="937"/>
      <c r="F421" s="939"/>
      <c r="G421" s="939"/>
      <c r="H421" s="939"/>
      <c r="I421" s="939"/>
      <c r="J421" s="939"/>
      <c r="K421" s="939"/>
      <c r="L421" s="937"/>
      <c r="M421" s="937"/>
      <c r="N421" s="937"/>
      <c r="O421" s="937"/>
      <c r="P421" s="937"/>
      <c r="Q421" s="937"/>
      <c r="R421" s="937"/>
      <c r="S421" s="937"/>
      <c r="T421" s="937"/>
      <c r="U421" s="937"/>
      <c r="V421" s="937"/>
      <c r="W421" s="937"/>
      <c r="X421" s="937"/>
      <c r="Y421" s="937"/>
      <c r="Z421" s="937"/>
      <c r="AA421" s="937"/>
    </row>
    <row r="422" ht="18.0" customHeight="1">
      <c r="A422" s="937"/>
      <c r="B422" s="938"/>
      <c r="C422" s="937"/>
      <c r="D422" s="937"/>
      <c r="E422" s="937"/>
      <c r="F422" s="939"/>
      <c r="G422" s="939"/>
      <c r="H422" s="939"/>
      <c r="I422" s="939"/>
      <c r="J422" s="939"/>
      <c r="K422" s="939"/>
      <c r="L422" s="937"/>
      <c r="M422" s="937"/>
      <c r="N422" s="937"/>
      <c r="O422" s="937"/>
      <c r="P422" s="937"/>
      <c r="Q422" s="937"/>
      <c r="R422" s="937"/>
      <c r="S422" s="937"/>
      <c r="T422" s="937"/>
      <c r="U422" s="937"/>
      <c r="V422" s="937"/>
      <c r="W422" s="937"/>
      <c r="X422" s="937"/>
      <c r="Y422" s="937"/>
      <c r="Z422" s="937"/>
      <c r="AA422" s="937"/>
    </row>
    <row r="423" ht="18.0" customHeight="1">
      <c r="A423" s="937"/>
      <c r="B423" s="938"/>
      <c r="C423" s="937"/>
      <c r="D423" s="937"/>
      <c r="E423" s="937"/>
      <c r="F423" s="939"/>
      <c r="G423" s="939"/>
      <c r="H423" s="939"/>
      <c r="I423" s="939"/>
      <c r="J423" s="939"/>
      <c r="K423" s="939"/>
      <c r="L423" s="937"/>
      <c r="M423" s="937"/>
      <c r="N423" s="937"/>
      <c r="O423" s="937"/>
      <c r="P423" s="937"/>
      <c r="Q423" s="937"/>
      <c r="R423" s="937"/>
      <c r="S423" s="937"/>
      <c r="T423" s="937"/>
      <c r="U423" s="937"/>
      <c r="V423" s="937"/>
      <c r="W423" s="937"/>
      <c r="X423" s="937"/>
      <c r="Y423" s="937"/>
      <c r="Z423" s="937"/>
      <c r="AA423" s="937"/>
    </row>
    <row r="424" ht="18.0" customHeight="1">
      <c r="A424" s="937"/>
      <c r="B424" s="938"/>
      <c r="C424" s="937"/>
      <c r="D424" s="937"/>
      <c r="E424" s="937"/>
      <c r="F424" s="939"/>
      <c r="G424" s="939"/>
      <c r="H424" s="939"/>
      <c r="I424" s="939"/>
      <c r="J424" s="939"/>
      <c r="K424" s="939"/>
      <c r="L424" s="937"/>
      <c r="M424" s="937"/>
      <c r="N424" s="937"/>
      <c r="O424" s="937"/>
      <c r="P424" s="937"/>
      <c r="Q424" s="937"/>
      <c r="R424" s="937"/>
      <c r="S424" s="937"/>
      <c r="T424" s="937"/>
      <c r="U424" s="937"/>
      <c r="V424" s="937"/>
      <c r="W424" s="937"/>
      <c r="X424" s="937"/>
      <c r="Y424" s="937"/>
      <c r="Z424" s="937"/>
      <c r="AA424" s="937"/>
    </row>
    <row r="425" ht="18.0" customHeight="1">
      <c r="A425" s="937"/>
      <c r="B425" s="938"/>
      <c r="C425" s="937"/>
      <c r="D425" s="937"/>
      <c r="E425" s="937"/>
      <c r="F425" s="939"/>
      <c r="G425" s="939"/>
      <c r="H425" s="939"/>
      <c r="I425" s="939"/>
      <c r="J425" s="939"/>
      <c r="K425" s="939"/>
      <c r="L425" s="937"/>
      <c r="M425" s="937"/>
      <c r="N425" s="937"/>
      <c r="O425" s="937"/>
      <c r="P425" s="937"/>
      <c r="Q425" s="937"/>
      <c r="R425" s="937"/>
      <c r="S425" s="937"/>
      <c r="T425" s="937"/>
      <c r="U425" s="937"/>
      <c r="V425" s="937"/>
      <c r="W425" s="937"/>
      <c r="X425" s="937"/>
      <c r="Y425" s="937"/>
      <c r="Z425" s="937"/>
      <c r="AA425" s="937"/>
    </row>
    <row r="426" ht="18.0" customHeight="1">
      <c r="A426" s="937"/>
      <c r="B426" s="938"/>
      <c r="C426" s="937"/>
      <c r="D426" s="937"/>
      <c r="E426" s="937"/>
      <c r="F426" s="939"/>
      <c r="G426" s="939"/>
      <c r="H426" s="939"/>
      <c r="I426" s="939"/>
      <c r="J426" s="939"/>
      <c r="K426" s="939"/>
      <c r="L426" s="937"/>
      <c r="M426" s="937"/>
      <c r="N426" s="937"/>
      <c r="O426" s="937"/>
      <c r="P426" s="937"/>
      <c r="Q426" s="937"/>
      <c r="R426" s="937"/>
      <c r="S426" s="937"/>
      <c r="T426" s="937"/>
      <c r="U426" s="937"/>
      <c r="V426" s="937"/>
      <c r="W426" s="937"/>
      <c r="X426" s="937"/>
      <c r="Y426" s="937"/>
      <c r="Z426" s="937"/>
      <c r="AA426" s="937"/>
    </row>
    <row r="427" ht="18.0" customHeight="1">
      <c r="A427" s="937"/>
      <c r="B427" s="938"/>
      <c r="C427" s="937"/>
      <c r="D427" s="937"/>
      <c r="E427" s="937"/>
      <c r="F427" s="939"/>
      <c r="G427" s="939"/>
      <c r="H427" s="939"/>
      <c r="I427" s="939"/>
      <c r="J427" s="939"/>
      <c r="K427" s="939"/>
      <c r="L427" s="937"/>
      <c r="M427" s="937"/>
      <c r="N427" s="937"/>
      <c r="O427" s="937"/>
      <c r="P427" s="937"/>
      <c r="Q427" s="937"/>
      <c r="R427" s="937"/>
      <c r="S427" s="937"/>
      <c r="T427" s="937"/>
      <c r="U427" s="937"/>
      <c r="V427" s="937"/>
      <c r="W427" s="937"/>
      <c r="X427" s="937"/>
      <c r="Y427" s="937"/>
      <c r="Z427" s="937"/>
      <c r="AA427" s="937"/>
    </row>
    <row r="428" ht="18.0" customHeight="1">
      <c r="A428" s="937"/>
      <c r="B428" s="938"/>
      <c r="C428" s="937"/>
      <c r="D428" s="937"/>
      <c r="E428" s="937"/>
      <c r="F428" s="939"/>
      <c r="G428" s="939"/>
      <c r="H428" s="939"/>
      <c r="I428" s="939"/>
      <c r="J428" s="939"/>
      <c r="K428" s="939"/>
      <c r="L428" s="937"/>
      <c r="M428" s="937"/>
      <c r="N428" s="937"/>
      <c r="O428" s="937"/>
      <c r="P428" s="937"/>
      <c r="Q428" s="937"/>
      <c r="R428" s="937"/>
      <c r="S428" s="937"/>
      <c r="T428" s="937"/>
      <c r="U428" s="937"/>
      <c r="V428" s="937"/>
      <c r="W428" s="937"/>
      <c r="X428" s="937"/>
      <c r="Y428" s="937"/>
      <c r="Z428" s="937"/>
      <c r="AA428" s="937"/>
    </row>
    <row r="429" ht="18.0" customHeight="1">
      <c r="A429" s="937"/>
      <c r="B429" s="938"/>
      <c r="C429" s="937"/>
      <c r="D429" s="937"/>
      <c r="E429" s="937"/>
      <c r="F429" s="939"/>
      <c r="G429" s="939"/>
      <c r="H429" s="939"/>
      <c r="I429" s="939"/>
      <c r="J429" s="939"/>
      <c r="K429" s="939"/>
      <c r="L429" s="937"/>
      <c r="M429" s="937"/>
      <c r="N429" s="937"/>
      <c r="O429" s="937"/>
      <c r="P429" s="937"/>
      <c r="Q429" s="937"/>
      <c r="R429" s="937"/>
      <c r="S429" s="937"/>
      <c r="T429" s="937"/>
      <c r="U429" s="937"/>
      <c r="V429" s="937"/>
      <c r="W429" s="937"/>
      <c r="X429" s="937"/>
      <c r="Y429" s="937"/>
      <c r="Z429" s="937"/>
      <c r="AA429" s="937"/>
    </row>
    <row r="430" ht="18.0" customHeight="1">
      <c r="A430" s="937"/>
      <c r="B430" s="938"/>
      <c r="C430" s="937"/>
      <c r="D430" s="937"/>
      <c r="E430" s="937"/>
      <c r="F430" s="939"/>
      <c r="G430" s="939"/>
      <c r="H430" s="939"/>
      <c r="I430" s="939"/>
      <c r="J430" s="939"/>
      <c r="K430" s="939"/>
      <c r="L430" s="937"/>
      <c r="M430" s="937"/>
      <c r="N430" s="937"/>
      <c r="O430" s="937"/>
      <c r="P430" s="937"/>
      <c r="Q430" s="937"/>
      <c r="R430" s="937"/>
      <c r="S430" s="937"/>
      <c r="T430" s="937"/>
      <c r="U430" s="937"/>
      <c r="V430" s="937"/>
      <c r="W430" s="937"/>
      <c r="X430" s="937"/>
      <c r="Y430" s="937"/>
      <c r="Z430" s="937"/>
      <c r="AA430" s="937"/>
    </row>
    <row r="431" ht="18.0" customHeight="1">
      <c r="A431" s="937"/>
      <c r="B431" s="938"/>
      <c r="C431" s="937"/>
      <c r="D431" s="937"/>
      <c r="E431" s="937"/>
      <c r="F431" s="939"/>
      <c r="G431" s="939"/>
      <c r="H431" s="939"/>
      <c r="I431" s="939"/>
      <c r="J431" s="939"/>
      <c r="K431" s="939"/>
      <c r="L431" s="937"/>
      <c r="M431" s="937"/>
      <c r="N431" s="937"/>
      <c r="O431" s="937"/>
      <c r="P431" s="937"/>
      <c r="Q431" s="937"/>
      <c r="R431" s="937"/>
      <c r="S431" s="937"/>
      <c r="T431" s="937"/>
      <c r="U431" s="937"/>
      <c r="V431" s="937"/>
      <c r="W431" s="937"/>
      <c r="X431" s="937"/>
      <c r="Y431" s="937"/>
      <c r="Z431" s="937"/>
      <c r="AA431" s="937"/>
    </row>
    <row r="432" ht="18.0" customHeight="1">
      <c r="A432" s="937"/>
      <c r="B432" s="938"/>
      <c r="C432" s="937"/>
      <c r="D432" s="937"/>
      <c r="E432" s="937"/>
      <c r="F432" s="939"/>
      <c r="G432" s="939"/>
      <c r="H432" s="939"/>
      <c r="I432" s="939"/>
      <c r="J432" s="939"/>
      <c r="K432" s="939"/>
      <c r="L432" s="937"/>
      <c r="M432" s="937"/>
      <c r="N432" s="937"/>
      <c r="O432" s="937"/>
      <c r="P432" s="937"/>
      <c r="Q432" s="937"/>
      <c r="R432" s="937"/>
      <c r="S432" s="937"/>
      <c r="T432" s="937"/>
      <c r="U432" s="937"/>
      <c r="V432" s="937"/>
      <c r="W432" s="937"/>
      <c r="X432" s="937"/>
      <c r="Y432" s="937"/>
      <c r="Z432" s="937"/>
      <c r="AA432" s="937"/>
    </row>
    <row r="433" ht="18.0" customHeight="1">
      <c r="A433" s="937"/>
      <c r="B433" s="938"/>
      <c r="C433" s="937"/>
      <c r="D433" s="937"/>
      <c r="E433" s="937"/>
      <c r="F433" s="939"/>
      <c r="G433" s="939"/>
      <c r="H433" s="939"/>
      <c r="I433" s="939"/>
      <c r="J433" s="939"/>
      <c r="K433" s="939"/>
      <c r="L433" s="937"/>
      <c r="M433" s="937"/>
      <c r="N433" s="937"/>
      <c r="O433" s="937"/>
      <c r="P433" s="937"/>
      <c r="Q433" s="937"/>
      <c r="R433" s="937"/>
      <c r="S433" s="937"/>
      <c r="T433" s="937"/>
      <c r="U433" s="937"/>
      <c r="V433" s="937"/>
      <c r="W433" s="937"/>
      <c r="X433" s="937"/>
      <c r="Y433" s="937"/>
      <c r="Z433" s="937"/>
      <c r="AA433" s="937"/>
    </row>
    <row r="434" ht="18.0" customHeight="1">
      <c r="A434" s="937"/>
      <c r="B434" s="938"/>
      <c r="C434" s="937"/>
      <c r="D434" s="937"/>
      <c r="E434" s="937"/>
      <c r="F434" s="939"/>
      <c r="G434" s="939"/>
      <c r="H434" s="939"/>
      <c r="I434" s="939"/>
      <c r="J434" s="939"/>
      <c r="K434" s="939"/>
      <c r="L434" s="937"/>
      <c r="M434" s="937"/>
      <c r="N434" s="937"/>
      <c r="O434" s="937"/>
      <c r="P434" s="937"/>
      <c r="Q434" s="937"/>
      <c r="R434" s="937"/>
      <c r="S434" s="937"/>
      <c r="T434" s="937"/>
      <c r="U434" s="937"/>
      <c r="V434" s="937"/>
      <c r="W434" s="937"/>
      <c r="X434" s="937"/>
      <c r="Y434" s="937"/>
      <c r="Z434" s="937"/>
      <c r="AA434" s="937"/>
    </row>
    <row r="435" ht="18.0" customHeight="1">
      <c r="A435" s="937"/>
      <c r="B435" s="938"/>
      <c r="C435" s="937"/>
      <c r="D435" s="937"/>
      <c r="E435" s="937"/>
      <c r="F435" s="939"/>
      <c r="G435" s="939"/>
      <c r="H435" s="939"/>
      <c r="I435" s="939"/>
      <c r="J435" s="939"/>
      <c r="K435" s="939"/>
      <c r="L435" s="937"/>
      <c r="M435" s="937"/>
      <c r="N435" s="937"/>
      <c r="O435" s="937"/>
      <c r="P435" s="937"/>
      <c r="Q435" s="937"/>
      <c r="R435" s="937"/>
      <c r="S435" s="937"/>
      <c r="T435" s="937"/>
      <c r="U435" s="937"/>
      <c r="V435" s="937"/>
      <c r="W435" s="937"/>
      <c r="X435" s="937"/>
      <c r="Y435" s="937"/>
      <c r="Z435" s="937"/>
      <c r="AA435" s="937"/>
    </row>
    <row r="436" ht="18.0" customHeight="1">
      <c r="A436" s="937"/>
      <c r="B436" s="938"/>
      <c r="C436" s="937"/>
      <c r="D436" s="937"/>
      <c r="E436" s="937"/>
      <c r="F436" s="939"/>
      <c r="G436" s="939"/>
      <c r="H436" s="939"/>
      <c r="I436" s="939"/>
      <c r="J436" s="939"/>
      <c r="K436" s="939"/>
      <c r="L436" s="937"/>
      <c r="M436" s="937"/>
      <c r="N436" s="937"/>
      <c r="O436" s="937"/>
      <c r="P436" s="937"/>
      <c r="Q436" s="937"/>
      <c r="R436" s="937"/>
      <c r="S436" s="937"/>
      <c r="T436" s="937"/>
      <c r="U436" s="937"/>
      <c r="V436" s="937"/>
      <c r="W436" s="937"/>
      <c r="X436" s="937"/>
      <c r="Y436" s="937"/>
      <c r="Z436" s="937"/>
      <c r="AA436" s="937"/>
    </row>
    <row r="437" ht="18.0" customHeight="1">
      <c r="A437" s="937"/>
      <c r="B437" s="938"/>
      <c r="C437" s="937"/>
      <c r="D437" s="937"/>
      <c r="E437" s="937"/>
      <c r="F437" s="939"/>
      <c r="G437" s="939"/>
      <c r="H437" s="939"/>
      <c r="I437" s="939"/>
      <c r="J437" s="939"/>
      <c r="K437" s="939"/>
      <c r="L437" s="937"/>
      <c r="M437" s="937"/>
      <c r="N437" s="937"/>
      <c r="O437" s="937"/>
      <c r="P437" s="937"/>
      <c r="Q437" s="937"/>
      <c r="R437" s="937"/>
      <c r="S437" s="937"/>
      <c r="T437" s="937"/>
      <c r="U437" s="937"/>
      <c r="V437" s="937"/>
      <c r="W437" s="937"/>
      <c r="X437" s="937"/>
      <c r="Y437" s="937"/>
      <c r="Z437" s="937"/>
      <c r="AA437" s="937"/>
    </row>
    <row r="438" ht="18.0" customHeight="1">
      <c r="A438" s="937"/>
      <c r="B438" s="938"/>
      <c r="C438" s="937"/>
      <c r="D438" s="937"/>
      <c r="E438" s="937"/>
      <c r="F438" s="939"/>
      <c r="G438" s="939"/>
      <c r="H438" s="939"/>
      <c r="I438" s="939"/>
      <c r="J438" s="939"/>
      <c r="K438" s="939"/>
      <c r="L438" s="937"/>
      <c r="M438" s="937"/>
      <c r="N438" s="937"/>
      <c r="O438" s="937"/>
      <c r="P438" s="937"/>
      <c r="Q438" s="937"/>
      <c r="R438" s="937"/>
      <c r="S438" s="937"/>
      <c r="T438" s="937"/>
      <c r="U438" s="937"/>
      <c r="V438" s="937"/>
      <c r="W438" s="937"/>
      <c r="X438" s="937"/>
      <c r="Y438" s="937"/>
      <c r="Z438" s="937"/>
      <c r="AA438" s="937"/>
    </row>
    <row r="439" ht="18.0" customHeight="1">
      <c r="A439" s="937"/>
      <c r="B439" s="938"/>
      <c r="C439" s="937"/>
      <c r="D439" s="937"/>
      <c r="E439" s="937"/>
      <c r="F439" s="939"/>
      <c r="G439" s="939"/>
      <c r="H439" s="939"/>
      <c r="I439" s="939"/>
      <c r="J439" s="939"/>
      <c r="K439" s="939"/>
      <c r="L439" s="937"/>
      <c r="M439" s="937"/>
      <c r="N439" s="937"/>
      <c r="O439" s="937"/>
      <c r="P439" s="937"/>
      <c r="Q439" s="937"/>
      <c r="R439" s="937"/>
      <c r="S439" s="937"/>
      <c r="T439" s="937"/>
      <c r="U439" s="937"/>
      <c r="V439" s="937"/>
      <c r="W439" s="937"/>
      <c r="X439" s="937"/>
      <c r="Y439" s="937"/>
      <c r="Z439" s="937"/>
      <c r="AA439" s="937"/>
    </row>
    <row r="440" ht="18.0" customHeight="1">
      <c r="A440" s="937"/>
      <c r="B440" s="938"/>
      <c r="C440" s="937"/>
      <c r="D440" s="937"/>
      <c r="E440" s="937"/>
      <c r="F440" s="939"/>
      <c r="G440" s="939"/>
      <c r="H440" s="939"/>
      <c r="I440" s="939"/>
      <c r="J440" s="939"/>
      <c r="K440" s="939"/>
      <c r="L440" s="937"/>
      <c r="M440" s="937"/>
      <c r="N440" s="937"/>
      <c r="O440" s="937"/>
      <c r="P440" s="937"/>
      <c r="Q440" s="937"/>
      <c r="R440" s="937"/>
      <c r="S440" s="937"/>
      <c r="T440" s="937"/>
      <c r="U440" s="937"/>
      <c r="V440" s="937"/>
      <c r="W440" s="937"/>
      <c r="X440" s="937"/>
      <c r="Y440" s="937"/>
      <c r="Z440" s="937"/>
      <c r="AA440" s="937"/>
    </row>
    <row r="441" ht="18.0" customHeight="1">
      <c r="A441" s="937"/>
      <c r="B441" s="938"/>
      <c r="C441" s="937"/>
      <c r="D441" s="937"/>
      <c r="E441" s="937"/>
      <c r="F441" s="939"/>
      <c r="G441" s="939"/>
      <c r="H441" s="939"/>
      <c r="I441" s="939"/>
      <c r="J441" s="939"/>
      <c r="K441" s="939"/>
      <c r="L441" s="937"/>
      <c r="M441" s="937"/>
      <c r="N441" s="937"/>
      <c r="O441" s="937"/>
      <c r="P441" s="937"/>
      <c r="Q441" s="937"/>
      <c r="R441" s="937"/>
      <c r="S441" s="937"/>
      <c r="T441" s="937"/>
      <c r="U441" s="937"/>
      <c r="V441" s="937"/>
      <c r="W441" s="937"/>
      <c r="X441" s="937"/>
      <c r="Y441" s="937"/>
      <c r="Z441" s="937"/>
      <c r="AA441" s="937"/>
    </row>
    <row r="442" ht="18.0" customHeight="1">
      <c r="A442" s="937"/>
      <c r="B442" s="938"/>
      <c r="C442" s="937"/>
      <c r="D442" s="937"/>
      <c r="E442" s="937"/>
      <c r="F442" s="939"/>
      <c r="G442" s="939"/>
      <c r="H442" s="939"/>
      <c r="I442" s="939"/>
      <c r="J442" s="939"/>
      <c r="K442" s="939"/>
      <c r="L442" s="937"/>
      <c r="M442" s="937"/>
      <c r="N442" s="937"/>
      <c r="O442" s="937"/>
      <c r="P442" s="937"/>
      <c r="Q442" s="937"/>
      <c r="R442" s="937"/>
      <c r="S442" s="937"/>
      <c r="T442" s="937"/>
      <c r="U442" s="937"/>
      <c r="V442" s="937"/>
      <c r="W442" s="937"/>
      <c r="X442" s="937"/>
      <c r="Y442" s="937"/>
      <c r="Z442" s="937"/>
      <c r="AA442" s="937"/>
    </row>
    <row r="443" ht="18.0" customHeight="1">
      <c r="A443" s="937"/>
      <c r="B443" s="938"/>
      <c r="C443" s="937"/>
      <c r="D443" s="937"/>
      <c r="E443" s="937"/>
      <c r="F443" s="939"/>
      <c r="G443" s="939"/>
      <c r="H443" s="939"/>
      <c r="I443" s="939"/>
      <c r="J443" s="939"/>
      <c r="K443" s="939"/>
      <c r="L443" s="937"/>
      <c r="M443" s="937"/>
      <c r="N443" s="937"/>
      <c r="O443" s="937"/>
      <c r="P443" s="937"/>
      <c r="Q443" s="937"/>
      <c r="R443" s="937"/>
      <c r="S443" s="937"/>
      <c r="T443" s="937"/>
      <c r="U443" s="937"/>
      <c r="V443" s="937"/>
      <c r="W443" s="937"/>
      <c r="X443" s="937"/>
      <c r="Y443" s="937"/>
      <c r="Z443" s="937"/>
      <c r="AA443" s="937"/>
    </row>
    <row r="444" ht="18.0" customHeight="1">
      <c r="A444" s="937"/>
      <c r="B444" s="938"/>
      <c r="C444" s="937"/>
      <c r="D444" s="937"/>
      <c r="E444" s="937"/>
      <c r="F444" s="939"/>
      <c r="G444" s="939"/>
      <c r="H444" s="939"/>
      <c r="I444" s="939"/>
      <c r="J444" s="939"/>
      <c r="K444" s="939"/>
      <c r="L444" s="937"/>
      <c r="M444" s="937"/>
      <c r="N444" s="937"/>
      <c r="O444" s="937"/>
      <c r="P444" s="937"/>
      <c r="Q444" s="937"/>
      <c r="R444" s="937"/>
      <c r="S444" s="937"/>
      <c r="T444" s="937"/>
      <c r="U444" s="937"/>
      <c r="V444" s="937"/>
      <c r="W444" s="937"/>
      <c r="X444" s="937"/>
      <c r="Y444" s="937"/>
      <c r="Z444" s="937"/>
      <c r="AA444" s="937"/>
    </row>
    <row r="445" ht="18.0" customHeight="1">
      <c r="A445" s="937"/>
      <c r="B445" s="938"/>
      <c r="C445" s="937"/>
      <c r="D445" s="937"/>
      <c r="E445" s="937"/>
      <c r="F445" s="939"/>
      <c r="G445" s="939"/>
      <c r="H445" s="939"/>
      <c r="I445" s="939"/>
      <c r="J445" s="939"/>
      <c r="K445" s="939"/>
      <c r="L445" s="937"/>
      <c r="M445" s="937"/>
      <c r="N445" s="937"/>
      <c r="O445" s="937"/>
      <c r="P445" s="937"/>
      <c r="Q445" s="937"/>
      <c r="R445" s="937"/>
      <c r="S445" s="937"/>
      <c r="T445" s="937"/>
      <c r="U445" s="937"/>
      <c r="V445" s="937"/>
      <c r="W445" s="937"/>
      <c r="X445" s="937"/>
      <c r="Y445" s="937"/>
      <c r="Z445" s="937"/>
      <c r="AA445" s="937"/>
    </row>
    <row r="446" ht="18.0" customHeight="1">
      <c r="A446" s="937"/>
      <c r="B446" s="938"/>
      <c r="C446" s="937"/>
      <c r="D446" s="937"/>
      <c r="E446" s="937"/>
      <c r="F446" s="939"/>
      <c r="G446" s="939"/>
      <c r="H446" s="939"/>
      <c r="I446" s="939"/>
      <c r="J446" s="939"/>
      <c r="K446" s="939"/>
      <c r="L446" s="937"/>
      <c r="M446" s="937"/>
      <c r="N446" s="937"/>
      <c r="O446" s="937"/>
      <c r="P446" s="937"/>
      <c r="Q446" s="937"/>
      <c r="R446" s="937"/>
      <c r="S446" s="937"/>
      <c r="T446" s="937"/>
      <c r="U446" s="937"/>
      <c r="V446" s="937"/>
      <c r="W446" s="937"/>
      <c r="X446" s="937"/>
      <c r="Y446" s="937"/>
      <c r="Z446" s="937"/>
      <c r="AA446" s="937"/>
    </row>
    <row r="447" ht="18.0" customHeight="1">
      <c r="A447" s="937"/>
      <c r="B447" s="938"/>
      <c r="C447" s="937"/>
      <c r="D447" s="937"/>
      <c r="E447" s="937"/>
      <c r="F447" s="939"/>
      <c r="G447" s="939"/>
      <c r="H447" s="939"/>
      <c r="I447" s="939"/>
      <c r="J447" s="939"/>
      <c r="K447" s="939"/>
      <c r="L447" s="937"/>
      <c r="M447" s="937"/>
      <c r="N447" s="937"/>
      <c r="O447" s="937"/>
      <c r="P447" s="937"/>
      <c r="Q447" s="937"/>
      <c r="R447" s="937"/>
      <c r="S447" s="937"/>
      <c r="T447" s="937"/>
      <c r="U447" s="937"/>
      <c r="V447" s="937"/>
      <c r="W447" s="937"/>
      <c r="X447" s="937"/>
      <c r="Y447" s="937"/>
      <c r="Z447" s="937"/>
      <c r="AA447" s="937"/>
    </row>
    <row r="448" ht="18.0" customHeight="1">
      <c r="A448" s="937"/>
      <c r="B448" s="938"/>
      <c r="C448" s="937"/>
      <c r="D448" s="937"/>
      <c r="E448" s="937"/>
      <c r="F448" s="939"/>
      <c r="G448" s="939"/>
      <c r="H448" s="939"/>
      <c r="I448" s="939"/>
      <c r="J448" s="939"/>
      <c r="K448" s="939"/>
      <c r="L448" s="937"/>
      <c r="M448" s="937"/>
      <c r="N448" s="937"/>
      <c r="O448" s="937"/>
      <c r="P448" s="937"/>
      <c r="Q448" s="937"/>
      <c r="R448" s="937"/>
      <c r="S448" s="937"/>
      <c r="T448" s="937"/>
      <c r="U448" s="937"/>
      <c r="V448" s="937"/>
      <c r="W448" s="937"/>
      <c r="X448" s="937"/>
      <c r="Y448" s="937"/>
      <c r="Z448" s="937"/>
      <c r="AA448" s="937"/>
    </row>
    <row r="449" ht="18.0" customHeight="1">
      <c r="A449" s="937"/>
      <c r="B449" s="938"/>
      <c r="C449" s="937"/>
      <c r="D449" s="937"/>
      <c r="E449" s="937"/>
      <c r="F449" s="939"/>
      <c r="G449" s="939"/>
      <c r="H449" s="939"/>
      <c r="I449" s="939"/>
      <c r="J449" s="939"/>
      <c r="K449" s="939"/>
      <c r="L449" s="937"/>
      <c r="M449" s="937"/>
      <c r="N449" s="937"/>
      <c r="O449" s="937"/>
      <c r="P449" s="937"/>
      <c r="Q449" s="937"/>
      <c r="R449" s="937"/>
      <c r="S449" s="937"/>
      <c r="T449" s="937"/>
      <c r="U449" s="937"/>
      <c r="V449" s="937"/>
      <c r="W449" s="937"/>
      <c r="X449" s="937"/>
      <c r="Y449" s="937"/>
      <c r="Z449" s="937"/>
      <c r="AA449" s="937"/>
    </row>
    <row r="450" ht="18.0" customHeight="1">
      <c r="A450" s="937"/>
      <c r="B450" s="938"/>
      <c r="C450" s="937"/>
      <c r="D450" s="937"/>
      <c r="E450" s="937"/>
      <c r="F450" s="939"/>
      <c r="G450" s="939"/>
      <c r="H450" s="939"/>
      <c r="I450" s="939"/>
      <c r="J450" s="939"/>
      <c r="K450" s="939"/>
      <c r="L450" s="937"/>
      <c r="M450" s="937"/>
      <c r="N450" s="937"/>
      <c r="O450" s="937"/>
      <c r="P450" s="937"/>
      <c r="Q450" s="937"/>
      <c r="R450" s="937"/>
      <c r="S450" s="937"/>
      <c r="T450" s="937"/>
      <c r="U450" s="937"/>
      <c r="V450" s="937"/>
      <c r="W450" s="937"/>
      <c r="X450" s="937"/>
      <c r="Y450" s="937"/>
      <c r="Z450" s="937"/>
      <c r="AA450" s="937"/>
    </row>
    <row r="451" ht="18.0" customHeight="1">
      <c r="A451" s="937"/>
      <c r="B451" s="938"/>
      <c r="C451" s="937"/>
      <c r="D451" s="937"/>
      <c r="E451" s="937"/>
      <c r="F451" s="939"/>
      <c r="G451" s="939"/>
      <c r="H451" s="939"/>
      <c r="I451" s="939"/>
      <c r="J451" s="939"/>
      <c r="K451" s="939"/>
      <c r="L451" s="937"/>
      <c r="M451" s="937"/>
      <c r="N451" s="937"/>
      <c r="O451" s="937"/>
      <c r="P451" s="937"/>
      <c r="Q451" s="937"/>
      <c r="R451" s="937"/>
      <c r="S451" s="937"/>
      <c r="T451" s="937"/>
      <c r="U451" s="937"/>
      <c r="V451" s="937"/>
      <c r="W451" s="937"/>
      <c r="X451" s="937"/>
      <c r="Y451" s="937"/>
      <c r="Z451" s="937"/>
      <c r="AA451" s="937"/>
    </row>
    <row r="452" ht="18.0" customHeight="1">
      <c r="A452" s="937"/>
      <c r="B452" s="938"/>
      <c r="C452" s="937"/>
      <c r="D452" s="937"/>
      <c r="E452" s="937"/>
      <c r="F452" s="939"/>
      <c r="G452" s="939"/>
      <c r="H452" s="939"/>
      <c r="I452" s="939"/>
      <c r="J452" s="939"/>
      <c r="K452" s="939"/>
      <c r="L452" s="937"/>
      <c r="M452" s="937"/>
      <c r="N452" s="937"/>
      <c r="O452" s="937"/>
      <c r="P452" s="937"/>
      <c r="Q452" s="937"/>
      <c r="R452" s="937"/>
      <c r="S452" s="937"/>
      <c r="T452" s="937"/>
      <c r="U452" s="937"/>
      <c r="V452" s="937"/>
      <c r="W452" s="937"/>
      <c r="X452" s="937"/>
      <c r="Y452" s="937"/>
      <c r="Z452" s="937"/>
      <c r="AA452" s="937"/>
    </row>
    <row r="453" ht="18.0" customHeight="1">
      <c r="A453" s="937"/>
      <c r="B453" s="938"/>
      <c r="C453" s="937"/>
      <c r="D453" s="937"/>
      <c r="E453" s="937"/>
      <c r="F453" s="939"/>
      <c r="G453" s="939"/>
      <c r="H453" s="939"/>
      <c r="I453" s="939"/>
      <c r="J453" s="939"/>
      <c r="K453" s="939"/>
      <c r="L453" s="937"/>
      <c r="M453" s="937"/>
      <c r="N453" s="937"/>
      <c r="O453" s="937"/>
      <c r="P453" s="937"/>
      <c r="Q453" s="937"/>
      <c r="R453" s="937"/>
      <c r="S453" s="937"/>
      <c r="T453" s="937"/>
      <c r="U453" s="937"/>
      <c r="V453" s="937"/>
      <c r="W453" s="937"/>
      <c r="X453" s="937"/>
      <c r="Y453" s="937"/>
      <c r="Z453" s="937"/>
      <c r="AA453" s="937"/>
    </row>
    <row r="454" ht="18.0" customHeight="1">
      <c r="A454" s="937"/>
      <c r="B454" s="938"/>
      <c r="C454" s="937"/>
      <c r="D454" s="937"/>
      <c r="E454" s="937"/>
      <c r="F454" s="939"/>
      <c r="G454" s="939"/>
      <c r="H454" s="939"/>
      <c r="I454" s="939"/>
      <c r="J454" s="939"/>
      <c r="K454" s="939"/>
      <c r="L454" s="937"/>
      <c r="M454" s="937"/>
      <c r="N454" s="937"/>
      <c r="O454" s="937"/>
      <c r="P454" s="937"/>
      <c r="Q454" s="937"/>
      <c r="R454" s="937"/>
      <c r="S454" s="937"/>
      <c r="T454" s="937"/>
      <c r="U454" s="937"/>
      <c r="V454" s="937"/>
      <c r="W454" s="937"/>
      <c r="X454" s="937"/>
      <c r="Y454" s="937"/>
      <c r="Z454" s="937"/>
      <c r="AA454" s="937"/>
    </row>
    <row r="455" ht="18.0" customHeight="1">
      <c r="A455" s="937"/>
      <c r="B455" s="938"/>
      <c r="C455" s="937"/>
      <c r="D455" s="937"/>
      <c r="E455" s="937"/>
      <c r="F455" s="939"/>
      <c r="G455" s="939"/>
      <c r="H455" s="939"/>
      <c r="I455" s="939"/>
      <c r="J455" s="939"/>
      <c r="K455" s="939"/>
      <c r="L455" s="937"/>
      <c r="M455" s="937"/>
      <c r="N455" s="937"/>
      <c r="O455" s="937"/>
      <c r="P455" s="937"/>
      <c r="Q455" s="937"/>
      <c r="R455" s="937"/>
      <c r="S455" s="937"/>
      <c r="T455" s="937"/>
      <c r="U455" s="937"/>
      <c r="V455" s="937"/>
      <c r="W455" s="937"/>
      <c r="X455" s="937"/>
      <c r="Y455" s="937"/>
      <c r="Z455" s="937"/>
      <c r="AA455" s="937"/>
    </row>
    <row r="456" ht="18.0" customHeight="1">
      <c r="A456" s="937"/>
      <c r="B456" s="938"/>
      <c r="C456" s="937"/>
      <c r="D456" s="937"/>
      <c r="E456" s="937"/>
      <c r="F456" s="939"/>
      <c r="G456" s="939"/>
      <c r="H456" s="939"/>
      <c r="I456" s="939"/>
      <c r="J456" s="939"/>
      <c r="K456" s="939"/>
      <c r="L456" s="937"/>
      <c r="M456" s="937"/>
      <c r="N456" s="937"/>
      <c r="O456" s="937"/>
      <c r="P456" s="937"/>
      <c r="Q456" s="937"/>
      <c r="R456" s="937"/>
      <c r="S456" s="937"/>
      <c r="T456" s="937"/>
      <c r="U456" s="937"/>
      <c r="V456" s="937"/>
      <c r="W456" s="937"/>
      <c r="X456" s="937"/>
      <c r="Y456" s="937"/>
      <c r="Z456" s="937"/>
      <c r="AA456" s="937"/>
    </row>
    <row r="457" ht="18.0" customHeight="1">
      <c r="A457" s="937"/>
      <c r="B457" s="938"/>
      <c r="C457" s="937"/>
      <c r="D457" s="937"/>
      <c r="E457" s="937"/>
      <c r="F457" s="939"/>
      <c r="G457" s="939"/>
      <c r="H457" s="939"/>
      <c r="I457" s="939"/>
      <c r="J457" s="939"/>
      <c r="K457" s="939"/>
      <c r="L457" s="937"/>
      <c r="M457" s="937"/>
      <c r="N457" s="937"/>
      <c r="O457" s="937"/>
      <c r="P457" s="937"/>
      <c r="Q457" s="937"/>
      <c r="R457" s="937"/>
      <c r="S457" s="937"/>
      <c r="T457" s="937"/>
      <c r="U457" s="937"/>
      <c r="V457" s="937"/>
      <c r="W457" s="937"/>
      <c r="X457" s="937"/>
      <c r="Y457" s="937"/>
      <c r="Z457" s="937"/>
      <c r="AA457" s="937"/>
    </row>
    <row r="458" ht="18.0" customHeight="1">
      <c r="A458" s="937"/>
      <c r="B458" s="938"/>
      <c r="C458" s="937"/>
      <c r="D458" s="937"/>
      <c r="E458" s="937"/>
      <c r="F458" s="939"/>
      <c r="G458" s="939"/>
      <c r="H458" s="939"/>
      <c r="I458" s="939"/>
      <c r="J458" s="939"/>
      <c r="K458" s="939"/>
      <c r="L458" s="937"/>
      <c r="M458" s="937"/>
      <c r="N458" s="937"/>
      <c r="O458" s="937"/>
      <c r="P458" s="937"/>
      <c r="Q458" s="937"/>
      <c r="R458" s="937"/>
      <c r="S458" s="937"/>
      <c r="T458" s="937"/>
      <c r="U458" s="937"/>
      <c r="V458" s="937"/>
      <c r="W458" s="937"/>
      <c r="X458" s="937"/>
      <c r="Y458" s="937"/>
      <c r="Z458" s="937"/>
      <c r="AA458" s="937"/>
    </row>
    <row r="459" ht="18.0" customHeight="1">
      <c r="A459" s="937"/>
      <c r="B459" s="938"/>
      <c r="C459" s="937"/>
      <c r="D459" s="937"/>
      <c r="E459" s="937"/>
      <c r="F459" s="939"/>
      <c r="G459" s="939"/>
      <c r="H459" s="939"/>
      <c r="I459" s="939"/>
      <c r="J459" s="939"/>
      <c r="K459" s="939"/>
      <c r="L459" s="937"/>
      <c r="M459" s="937"/>
      <c r="N459" s="937"/>
      <c r="O459" s="937"/>
      <c r="P459" s="937"/>
      <c r="Q459" s="937"/>
      <c r="R459" s="937"/>
      <c r="S459" s="937"/>
      <c r="T459" s="937"/>
      <c r="U459" s="937"/>
      <c r="V459" s="937"/>
      <c r="W459" s="937"/>
      <c r="X459" s="937"/>
      <c r="Y459" s="937"/>
      <c r="Z459" s="937"/>
      <c r="AA459" s="937"/>
    </row>
    <row r="460" ht="18.0" customHeight="1">
      <c r="A460" s="937"/>
      <c r="B460" s="938"/>
      <c r="C460" s="937"/>
      <c r="D460" s="937"/>
      <c r="E460" s="937"/>
      <c r="F460" s="939"/>
      <c r="G460" s="939"/>
      <c r="H460" s="939"/>
      <c r="I460" s="939"/>
      <c r="J460" s="939"/>
      <c r="K460" s="939"/>
      <c r="L460" s="937"/>
      <c r="M460" s="937"/>
      <c r="N460" s="937"/>
      <c r="O460" s="937"/>
      <c r="P460" s="937"/>
      <c r="Q460" s="937"/>
      <c r="R460" s="937"/>
      <c r="S460" s="937"/>
      <c r="T460" s="937"/>
      <c r="U460" s="937"/>
      <c r="V460" s="937"/>
      <c r="W460" s="937"/>
      <c r="X460" s="937"/>
      <c r="Y460" s="937"/>
      <c r="Z460" s="937"/>
      <c r="AA460" s="937"/>
    </row>
    <row r="461" ht="18.0" customHeight="1">
      <c r="A461" s="937"/>
      <c r="B461" s="938"/>
      <c r="C461" s="937"/>
      <c r="D461" s="937"/>
      <c r="E461" s="937"/>
      <c r="F461" s="939"/>
      <c r="G461" s="939"/>
      <c r="H461" s="939"/>
      <c r="I461" s="939"/>
      <c r="J461" s="939"/>
      <c r="K461" s="939"/>
      <c r="L461" s="937"/>
      <c r="M461" s="937"/>
      <c r="N461" s="937"/>
      <c r="O461" s="937"/>
      <c r="P461" s="937"/>
      <c r="Q461" s="937"/>
      <c r="R461" s="937"/>
      <c r="S461" s="937"/>
      <c r="T461" s="937"/>
      <c r="U461" s="937"/>
      <c r="V461" s="937"/>
      <c r="W461" s="937"/>
      <c r="X461" s="937"/>
      <c r="Y461" s="937"/>
      <c r="Z461" s="937"/>
      <c r="AA461" s="937"/>
    </row>
    <row r="462" ht="18.0" customHeight="1">
      <c r="A462" s="937"/>
      <c r="B462" s="938"/>
      <c r="C462" s="937"/>
      <c r="D462" s="937"/>
      <c r="E462" s="937"/>
      <c r="F462" s="939"/>
      <c r="G462" s="939"/>
      <c r="H462" s="939"/>
      <c r="I462" s="939"/>
      <c r="J462" s="939"/>
      <c r="K462" s="939"/>
      <c r="L462" s="937"/>
      <c r="M462" s="937"/>
      <c r="N462" s="937"/>
      <c r="O462" s="937"/>
      <c r="P462" s="937"/>
      <c r="Q462" s="937"/>
      <c r="R462" s="937"/>
      <c r="S462" s="937"/>
      <c r="T462" s="937"/>
      <c r="U462" s="937"/>
      <c r="V462" s="937"/>
      <c r="W462" s="937"/>
      <c r="X462" s="937"/>
      <c r="Y462" s="937"/>
      <c r="Z462" s="937"/>
      <c r="AA462" s="937"/>
    </row>
    <row r="463" ht="18.0" customHeight="1">
      <c r="A463" s="937"/>
      <c r="B463" s="938"/>
      <c r="C463" s="937"/>
      <c r="D463" s="937"/>
      <c r="E463" s="937"/>
      <c r="F463" s="939"/>
      <c r="G463" s="939"/>
      <c r="H463" s="939"/>
      <c r="I463" s="939"/>
      <c r="J463" s="939"/>
      <c r="K463" s="939"/>
      <c r="L463" s="937"/>
      <c r="M463" s="937"/>
      <c r="N463" s="937"/>
      <c r="O463" s="937"/>
      <c r="P463" s="937"/>
      <c r="Q463" s="937"/>
      <c r="R463" s="937"/>
      <c r="S463" s="937"/>
      <c r="T463" s="937"/>
      <c r="U463" s="937"/>
      <c r="V463" s="937"/>
      <c r="W463" s="937"/>
      <c r="X463" s="937"/>
      <c r="Y463" s="937"/>
      <c r="Z463" s="937"/>
      <c r="AA463" s="937"/>
    </row>
    <row r="464" ht="18.0" customHeight="1">
      <c r="A464" s="937"/>
      <c r="B464" s="938"/>
      <c r="C464" s="937"/>
      <c r="D464" s="937"/>
      <c r="E464" s="937"/>
      <c r="F464" s="939"/>
      <c r="G464" s="939"/>
      <c r="H464" s="939"/>
      <c r="I464" s="939"/>
      <c r="J464" s="939"/>
      <c r="K464" s="939"/>
      <c r="L464" s="937"/>
      <c r="M464" s="937"/>
      <c r="N464" s="937"/>
      <c r="O464" s="937"/>
      <c r="P464" s="937"/>
      <c r="Q464" s="937"/>
      <c r="R464" s="937"/>
      <c r="S464" s="937"/>
      <c r="T464" s="937"/>
      <c r="U464" s="937"/>
      <c r="V464" s="937"/>
      <c r="W464" s="937"/>
      <c r="X464" s="937"/>
      <c r="Y464" s="937"/>
      <c r="Z464" s="937"/>
      <c r="AA464" s="937"/>
    </row>
    <row r="465" ht="18.0" customHeight="1">
      <c r="A465" s="937"/>
      <c r="B465" s="938"/>
      <c r="C465" s="937"/>
      <c r="D465" s="937"/>
      <c r="E465" s="937"/>
      <c r="F465" s="939"/>
      <c r="G465" s="939"/>
      <c r="H465" s="939"/>
      <c r="I465" s="939"/>
      <c r="J465" s="939"/>
      <c r="K465" s="939"/>
      <c r="L465" s="937"/>
      <c r="M465" s="937"/>
      <c r="N465" s="937"/>
      <c r="O465" s="937"/>
      <c r="P465" s="937"/>
      <c r="Q465" s="937"/>
      <c r="R465" s="937"/>
      <c r="S465" s="937"/>
      <c r="T465" s="937"/>
      <c r="U465" s="937"/>
      <c r="V465" s="937"/>
      <c r="W465" s="937"/>
      <c r="X465" s="937"/>
      <c r="Y465" s="937"/>
      <c r="Z465" s="937"/>
      <c r="AA465" s="937"/>
    </row>
    <row r="466" ht="18.0" customHeight="1">
      <c r="A466" s="937"/>
      <c r="B466" s="938"/>
      <c r="C466" s="937"/>
      <c r="D466" s="937"/>
      <c r="E466" s="937"/>
      <c r="F466" s="939"/>
      <c r="G466" s="939"/>
      <c r="H466" s="939"/>
      <c r="I466" s="939"/>
      <c r="J466" s="939"/>
      <c r="K466" s="939"/>
      <c r="L466" s="937"/>
      <c r="M466" s="937"/>
      <c r="N466" s="937"/>
      <c r="O466" s="937"/>
      <c r="P466" s="937"/>
      <c r="Q466" s="937"/>
      <c r="R466" s="937"/>
      <c r="S466" s="937"/>
      <c r="T466" s="937"/>
      <c r="U466" s="937"/>
      <c r="V466" s="937"/>
      <c r="W466" s="937"/>
      <c r="X466" s="937"/>
      <c r="Y466" s="937"/>
      <c r="Z466" s="937"/>
      <c r="AA466" s="937"/>
    </row>
    <row r="467" ht="18.0" customHeight="1">
      <c r="A467" s="937"/>
      <c r="B467" s="938"/>
      <c r="C467" s="937"/>
      <c r="D467" s="937"/>
      <c r="E467" s="937"/>
      <c r="F467" s="939"/>
      <c r="G467" s="939"/>
      <c r="H467" s="939"/>
      <c r="I467" s="939"/>
      <c r="J467" s="939"/>
      <c r="K467" s="939"/>
      <c r="L467" s="937"/>
      <c r="M467" s="937"/>
      <c r="N467" s="937"/>
      <c r="O467" s="937"/>
      <c r="P467" s="937"/>
      <c r="Q467" s="937"/>
      <c r="R467" s="937"/>
      <c r="S467" s="937"/>
      <c r="T467" s="937"/>
      <c r="U467" s="937"/>
      <c r="V467" s="937"/>
      <c r="W467" s="937"/>
      <c r="X467" s="937"/>
      <c r="Y467" s="937"/>
      <c r="Z467" s="937"/>
      <c r="AA467" s="937"/>
    </row>
    <row r="468" ht="18.0" customHeight="1">
      <c r="A468" s="937"/>
      <c r="B468" s="938"/>
      <c r="C468" s="937"/>
      <c r="D468" s="937"/>
      <c r="E468" s="937"/>
      <c r="F468" s="939"/>
      <c r="G468" s="939"/>
      <c r="H468" s="939"/>
      <c r="I468" s="939"/>
      <c r="J468" s="939"/>
      <c r="K468" s="939"/>
      <c r="L468" s="937"/>
      <c r="M468" s="937"/>
      <c r="N468" s="937"/>
      <c r="O468" s="937"/>
      <c r="P468" s="937"/>
      <c r="Q468" s="937"/>
      <c r="R468" s="937"/>
      <c r="S468" s="937"/>
      <c r="T468" s="937"/>
      <c r="U468" s="937"/>
      <c r="V468" s="937"/>
      <c r="W468" s="937"/>
      <c r="X468" s="937"/>
      <c r="Y468" s="937"/>
      <c r="Z468" s="937"/>
      <c r="AA468" s="937"/>
    </row>
    <row r="469" ht="18.0" customHeight="1">
      <c r="A469" s="937"/>
      <c r="B469" s="938"/>
      <c r="C469" s="937"/>
      <c r="D469" s="937"/>
      <c r="E469" s="937"/>
      <c r="F469" s="939"/>
      <c r="G469" s="939"/>
      <c r="H469" s="939"/>
      <c r="I469" s="939"/>
      <c r="J469" s="939"/>
      <c r="K469" s="939"/>
      <c r="L469" s="937"/>
      <c r="M469" s="937"/>
      <c r="N469" s="937"/>
      <c r="O469" s="937"/>
      <c r="P469" s="937"/>
      <c r="Q469" s="937"/>
      <c r="R469" s="937"/>
      <c r="S469" s="937"/>
      <c r="T469" s="937"/>
      <c r="U469" s="937"/>
      <c r="V469" s="937"/>
      <c r="W469" s="937"/>
      <c r="X469" s="937"/>
      <c r="Y469" s="937"/>
      <c r="Z469" s="937"/>
      <c r="AA469" s="937"/>
    </row>
    <row r="470" ht="18.0" customHeight="1">
      <c r="A470" s="937"/>
      <c r="B470" s="938"/>
      <c r="C470" s="937"/>
      <c r="D470" s="937"/>
      <c r="E470" s="937"/>
      <c r="F470" s="939"/>
      <c r="G470" s="939"/>
      <c r="H470" s="939"/>
      <c r="I470" s="939"/>
      <c r="J470" s="939"/>
      <c r="K470" s="939"/>
      <c r="L470" s="937"/>
      <c r="M470" s="937"/>
      <c r="N470" s="937"/>
      <c r="O470" s="937"/>
      <c r="P470" s="937"/>
      <c r="Q470" s="937"/>
      <c r="R470" s="937"/>
      <c r="S470" s="937"/>
      <c r="T470" s="937"/>
      <c r="U470" s="937"/>
      <c r="V470" s="937"/>
      <c r="W470" s="937"/>
      <c r="X470" s="937"/>
      <c r="Y470" s="937"/>
      <c r="Z470" s="937"/>
      <c r="AA470" s="937"/>
    </row>
    <row r="471" ht="18.0" customHeight="1">
      <c r="A471" s="937"/>
      <c r="B471" s="938"/>
      <c r="C471" s="937"/>
      <c r="D471" s="937"/>
      <c r="E471" s="937"/>
      <c r="F471" s="939"/>
      <c r="G471" s="939"/>
      <c r="H471" s="939"/>
      <c r="I471" s="939"/>
      <c r="J471" s="939"/>
      <c r="K471" s="939"/>
      <c r="L471" s="937"/>
      <c r="M471" s="937"/>
      <c r="N471" s="937"/>
      <c r="O471" s="937"/>
      <c r="P471" s="937"/>
      <c r="Q471" s="937"/>
      <c r="R471" s="937"/>
      <c r="S471" s="937"/>
      <c r="T471" s="937"/>
      <c r="U471" s="937"/>
      <c r="V471" s="937"/>
      <c r="W471" s="937"/>
      <c r="X471" s="937"/>
      <c r="Y471" s="937"/>
      <c r="Z471" s="937"/>
      <c r="AA471" s="937"/>
    </row>
    <row r="472" ht="18.0" customHeight="1">
      <c r="A472" s="937"/>
      <c r="B472" s="938"/>
      <c r="C472" s="937"/>
      <c r="D472" s="937"/>
      <c r="E472" s="937"/>
      <c r="F472" s="939"/>
      <c r="G472" s="939"/>
      <c r="H472" s="939"/>
      <c r="I472" s="939"/>
      <c r="J472" s="939"/>
      <c r="K472" s="939"/>
      <c r="L472" s="937"/>
      <c r="M472" s="937"/>
      <c r="N472" s="937"/>
      <c r="O472" s="937"/>
      <c r="P472" s="937"/>
      <c r="Q472" s="937"/>
      <c r="R472" s="937"/>
      <c r="S472" s="937"/>
      <c r="T472" s="937"/>
      <c r="U472" s="937"/>
      <c r="V472" s="937"/>
      <c r="W472" s="937"/>
      <c r="X472" s="937"/>
      <c r="Y472" s="937"/>
      <c r="Z472" s="937"/>
      <c r="AA472" s="937"/>
    </row>
    <row r="473" ht="18.0" customHeight="1">
      <c r="A473" s="937"/>
      <c r="B473" s="938"/>
      <c r="C473" s="937"/>
      <c r="D473" s="937"/>
      <c r="E473" s="937"/>
      <c r="F473" s="939"/>
      <c r="G473" s="939"/>
      <c r="H473" s="939"/>
      <c r="I473" s="939"/>
      <c r="J473" s="939"/>
      <c r="K473" s="939"/>
      <c r="L473" s="937"/>
      <c r="M473" s="937"/>
      <c r="N473" s="937"/>
      <c r="O473" s="937"/>
      <c r="P473" s="937"/>
      <c r="Q473" s="937"/>
      <c r="R473" s="937"/>
      <c r="S473" s="937"/>
      <c r="T473" s="937"/>
      <c r="U473" s="937"/>
      <c r="V473" s="937"/>
      <c r="W473" s="937"/>
      <c r="X473" s="937"/>
      <c r="Y473" s="937"/>
      <c r="Z473" s="937"/>
      <c r="AA473" s="937"/>
    </row>
    <row r="474" ht="18.0" customHeight="1">
      <c r="A474" s="937"/>
      <c r="B474" s="938"/>
      <c r="C474" s="937"/>
      <c r="D474" s="937"/>
      <c r="E474" s="937"/>
      <c r="F474" s="939"/>
      <c r="G474" s="939"/>
      <c r="H474" s="939"/>
      <c r="I474" s="939"/>
      <c r="J474" s="939"/>
      <c r="K474" s="939"/>
      <c r="L474" s="937"/>
      <c r="M474" s="937"/>
      <c r="N474" s="937"/>
      <c r="O474" s="937"/>
      <c r="P474" s="937"/>
      <c r="Q474" s="937"/>
      <c r="R474" s="937"/>
      <c r="S474" s="937"/>
      <c r="T474" s="937"/>
      <c r="U474" s="937"/>
      <c r="V474" s="937"/>
      <c r="W474" s="937"/>
      <c r="X474" s="937"/>
      <c r="Y474" s="937"/>
      <c r="Z474" s="937"/>
      <c r="AA474" s="937"/>
    </row>
    <row r="475" ht="18.0" customHeight="1">
      <c r="A475" s="937"/>
      <c r="B475" s="938"/>
      <c r="C475" s="937"/>
      <c r="D475" s="937"/>
      <c r="E475" s="937"/>
      <c r="F475" s="939"/>
      <c r="G475" s="939"/>
      <c r="H475" s="939"/>
      <c r="I475" s="939"/>
      <c r="J475" s="939"/>
      <c r="K475" s="939"/>
      <c r="L475" s="937"/>
      <c r="M475" s="937"/>
      <c r="N475" s="937"/>
      <c r="O475" s="937"/>
      <c r="P475" s="937"/>
      <c r="Q475" s="937"/>
      <c r="R475" s="937"/>
      <c r="S475" s="937"/>
      <c r="T475" s="937"/>
      <c r="U475" s="937"/>
      <c r="V475" s="937"/>
      <c r="W475" s="937"/>
      <c r="X475" s="937"/>
      <c r="Y475" s="937"/>
      <c r="Z475" s="937"/>
      <c r="AA475" s="937"/>
    </row>
    <row r="476" ht="18.0" customHeight="1">
      <c r="A476" s="937"/>
      <c r="B476" s="938"/>
      <c r="C476" s="937"/>
      <c r="D476" s="937"/>
      <c r="E476" s="937"/>
      <c r="F476" s="939"/>
      <c r="G476" s="939"/>
      <c r="H476" s="939"/>
      <c r="I476" s="939"/>
      <c r="J476" s="939"/>
      <c r="K476" s="939"/>
      <c r="L476" s="937"/>
      <c r="M476" s="937"/>
      <c r="N476" s="937"/>
      <c r="O476" s="937"/>
      <c r="P476" s="937"/>
      <c r="Q476" s="937"/>
      <c r="R476" s="937"/>
      <c r="S476" s="937"/>
      <c r="T476" s="937"/>
      <c r="U476" s="937"/>
      <c r="V476" s="937"/>
      <c r="W476" s="937"/>
      <c r="X476" s="937"/>
      <c r="Y476" s="937"/>
      <c r="Z476" s="937"/>
      <c r="AA476" s="937"/>
    </row>
    <row r="477" ht="18.0" customHeight="1">
      <c r="A477" s="937"/>
      <c r="B477" s="938"/>
      <c r="C477" s="937"/>
      <c r="D477" s="937"/>
      <c r="E477" s="937"/>
      <c r="F477" s="939"/>
      <c r="G477" s="939"/>
      <c r="H477" s="939"/>
      <c r="I477" s="939"/>
      <c r="J477" s="939"/>
      <c r="K477" s="939"/>
      <c r="L477" s="937"/>
      <c r="M477" s="937"/>
      <c r="N477" s="937"/>
      <c r="O477" s="937"/>
      <c r="P477" s="937"/>
      <c r="Q477" s="937"/>
      <c r="R477" s="937"/>
      <c r="S477" s="937"/>
      <c r="T477" s="937"/>
      <c r="U477" s="937"/>
      <c r="V477" s="937"/>
      <c r="W477" s="937"/>
      <c r="X477" s="937"/>
      <c r="Y477" s="937"/>
      <c r="Z477" s="937"/>
      <c r="AA477" s="937"/>
    </row>
    <row r="478" ht="18.0" customHeight="1">
      <c r="A478" s="937"/>
      <c r="B478" s="938"/>
      <c r="C478" s="937"/>
      <c r="D478" s="937"/>
      <c r="E478" s="937"/>
      <c r="F478" s="939"/>
      <c r="G478" s="939"/>
      <c r="H478" s="939"/>
      <c r="I478" s="939"/>
      <c r="J478" s="939"/>
      <c r="K478" s="939"/>
      <c r="L478" s="937"/>
      <c r="M478" s="937"/>
      <c r="N478" s="937"/>
      <c r="O478" s="937"/>
      <c r="P478" s="937"/>
      <c r="Q478" s="937"/>
      <c r="R478" s="937"/>
      <c r="S478" s="937"/>
      <c r="T478" s="937"/>
      <c r="U478" s="937"/>
      <c r="V478" s="937"/>
      <c r="W478" s="937"/>
      <c r="X478" s="937"/>
      <c r="Y478" s="937"/>
      <c r="Z478" s="937"/>
      <c r="AA478" s="937"/>
    </row>
    <row r="479" ht="18.0" customHeight="1">
      <c r="A479" s="937"/>
      <c r="B479" s="938"/>
      <c r="C479" s="937"/>
      <c r="D479" s="937"/>
      <c r="E479" s="937"/>
      <c r="F479" s="939"/>
      <c r="G479" s="939"/>
      <c r="H479" s="939"/>
      <c r="I479" s="939"/>
      <c r="J479" s="939"/>
      <c r="K479" s="939"/>
      <c r="L479" s="937"/>
      <c r="M479" s="937"/>
      <c r="N479" s="937"/>
      <c r="O479" s="937"/>
      <c r="P479" s="937"/>
      <c r="Q479" s="937"/>
      <c r="R479" s="937"/>
      <c r="S479" s="937"/>
      <c r="T479" s="937"/>
      <c r="U479" s="937"/>
      <c r="V479" s="937"/>
      <c r="W479" s="937"/>
      <c r="X479" s="937"/>
      <c r="Y479" s="937"/>
      <c r="Z479" s="937"/>
      <c r="AA479" s="937"/>
    </row>
    <row r="480" ht="18.0" customHeight="1">
      <c r="A480" s="937"/>
      <c r="B480" s="938"/>
      <c r="C480" s="937"/>
      <c r="D480" s="937"/>
      <c r="E480" s="937"/>
      <c r="F480" s="939"/>
      <c r="G480" s="939"/>
      <c r="H480" s="939"/>
      <c r="I480" s="939"/>
      <c r="J480" s="939"/>
      <c r="K480" s="939"/>
      <c r="L480" s="937"/>
      <c r="M480" s="937"/>
      <c r="N480" s="937"/>
      <c r="O480" s="937"/>
      <c r="P480" s="937"/>
      <c r="Q480" s="937"/>
      <c r="R480" s="937"/>
      <c r="S480" s="937"/>
      <c r="T480" s="937"/>
      <c r="U480" s="937"/>
      <c r="V480" s="937"/>
      <c r="W480" s="937"/>
      <c r="X480" s="937"/>
      <c r="Y480" s="937"/>
      <c r="Z480" s="937"/>
      <c r="AA480" s="937"/>
    </row>
    <row r="481" ht="18.0" customHeight="1">
      <c r="A481" s="937"/>
      <c r="B481" s="938"/>
      <c r="C481" s="937"/>
      <c r="D481" s="937"/>
      <c r="E481" s="937"/>
      <c r="F481" s="939"/>
      <c r="G481" s="939"/>
      <c r="H481" s="939"/>
      <c r="I481" s="939"/>
      <c r="J481" s="939"/>
      <c r="K481" s="939"/>
      <c r="L481" s="937"/>
      <c r="M481" s="937"/>
      <c r="N481" s="937"/>
      <c r="O481" s="937"/>
      <c r="P481" s="937"/>
      <c r="Q481" s="937"/>
      <c r="R481" s="937"/>
      <c r="S481" s="937"/>
      <c r="T481" s="937"/>
      <c r="U481" s="937"/>
      <c r="V481" s="937"/>
      <c r="W481" s="937"/>
      <c r="X481" s="937"/>
      <c r="Y481" s="937"/>
      <c r="Z481" s="937"/>
      <c r="AA481" s="937"/>
    </row>
    <row r="482" ht="18.0" customHeight="1">
      <c r="A482" s="937"/>
      <c r="B482" s="938"/>
      <c r="C482" s="937"/>
      <c r="D482" s="937"/>
      <c r="E482" s="937"/>
      <c r="F482" s="939"/>
      <c r="G482" s="939"/>
      <c r="H482" s="939"/>
      <c r="I482" s="939"/>
      <c r="J482" s="939"/>
      <c r="K482" s="939"/>
      <c r="L482" s="937"/>
      <c r="M482" s="937"/>
      <c r="N482" s="937"/>
      <c r="O482" s="937"/>
      <c r="P482" s="937"/>
      <c r="Q482" s="937"/>
      <c r="R482" s="937"/>
      <c r="S482" s="937"/>
      <c r="T482" s="937"/>
      <c r="U482" s="937"/>
      <c r="V482" s="937"/>
      <c r="W482" s="937"/>
      <c r="X482" s="937"/>
      <c r="Y482" s="937"/>
      <c r="Z482" s="937"/>
      <c r="AA482" s="937"/>
    </row>
    <row r="483" ht="18.0" customHeight="1">
      <c r="A483" s="937"/>
      <c r="B483" s="938"/>
      <c r="C483" s="937"/>
      <c r="D483" s="937"/>
      <c r="E483" s="937"/>
      <c r="F483" s="939"/>
      <c r="G483" s="939"/>
      <c r="H483" s="939"/>
      <c r="I483" s="939"/>
      <c r="J483" s="939"/>
      <c r="K483" s="939"/>
      <c r="L483" s="937"/>
      <c r="M483" s="937"/>
      <c r="N483" s="937"/>
      <c r="O483" s="937"/>
      <c r="P483" s="937"/>
      <c r="Q483" s="937"/>
      <c r="R483" s="937"/>
      <c r="S483" s="937"/>
      <c r="T483" s="937"/>
      <c r="U483" s="937"/>
      <c r="V483" s="937"/>
      <c r="W483" s="937"/>
      <c r="X483" s="937"/>
      <c r="Y483" s="937"/>
      <c r="Z483" s="937"/>
      <c r="AA483" s="937"/>
    </row>
    <row r="484" ht="18.0" customHeight="1">
      <c r="A484" s="937"/>
      <c r="B484" s="938"/>
      <c r="C484" s="937"/>
      <c r="D484" s="937"/>
      <c r="E484" s="937"/>
      <c r="F484" s="939"/>
      <c r="G484" s="939"/>
      <c r="H484" s="939"/>
      <c r="I484" s="939"/>
      <c r="J484" s="939"/>
      <c r="K484" s="939"/>
      <c r="L484" s="937"/>
      <c r="M484" s="937"/>
      <c r="N484" s="937"/>
      <c r="O484" s="937"/>
      <c r="P484" s="937"/>
      <c r="Q484" s="937"/>
      <c r="R484" s="937"/>
      <c r="S484" s="937"/>
      <c r="T484" s="937"/>
      <c r="U484" s="937"/>
      <c r="V484" s="937"/>
      <c r="W484" s="937"/>
      <c r="X484" s="937"/>
      <c r="Y484" s="937"/>
      <c r="Z484" s="937"/>
      <c r="AA484" s="937"/>
    </row>
    <row r="485" ht="18.0" customHeight="1">
      <c r="A485" s="937"/>
      <c r="B485" s="938"/>
      <c r="C485" s="937"/>
      <c r="D485" s="937"/>
      <c r="E485" s="937"/>
      <c r="F485" s="939"/>
      <c r="G485" s="939"/>
      <c r="H485" s="939"/>
      <c r="I485" s="939"/>
      <c r="J485" s="939"/>
      <c r="K485" s="939"/>
      <c r="L485" s="937"/>
      <c r="M485" s="937"/>
      <c r="N485" s="937"/>
      <c r="O485" s="937"/>
      <c r="P485" s="937"/>
      <c r="Q485" s="937"/>
      <c r="R485" s="937"/>
      <c r="S485" s="937"/>
      <c r="T485" s="937"/>
      <c r="U485" s="937"/>
      <c r="V485" s="937"/>
      <c r="W485" s="937"/>
      <c r="X485" s="937"/>
      <c r="Y485" s="937"/>
      <c r="Z485" s="937"/>
      <c r="AA485" s="937"/>
    </row>
    <row r="486" ht="18.0" customHeight="1">
      <c r="A486" s="937"/>
      <c r="B486" s="938"/>
      <c r="C486" s="937"/>
      <c r="D486" s="937"/>
      <c r="E486" s="937"/>
      <c r="F486" s="939"/>
      <c r="G486" s="939"/>
      <c r="H486" s="939"/>
      <c r="I486" s="939"/>
      <c r="J486" s="939"/>
      <c r="K486" s="939"/>
      <c r="L486" s="937"/>
      <c r="M486" s="937"/>
      <c r="N486" s="937"/>
      <c r="O486" s="937"/>
      <c r="P486" s="937"/>
      <c r="Q486" s="937"/>
      <c r="R486" s="937"/>
      <c r="S486" s="937"/>
      <c r="T486" s="937"/>
      <c r="U486" s="937"/>
      <c r="V486" s="937"/>
      <c r="W486" s="937"/>
      <c r="X486" s="937"/>
      <c r="Y486" s="937"/>
      <c r="Z486" s="937"/>
      <c r="AA486" s="937"/>
    </row>
    <row r="487" ht="18.0" customHeight="1">
      <c r="A487" s="937"/>
      <c r="B487" s="938"/>
      <c r="C487" s="937"/>
      <c r="D487" s="937"/>
      <c r="E487" s="937"/>
      <c r="F487" s="939"/>
      <c r="G487" s="939"/>
      <c r="H487" s="939"/>
      <c r="I487" s="939"/>
      <c r="J487" s="939"/>
      <c r="K487" s="939"/>
      <c r="L487" s="937"/>
      <c r="M487" s="937"/>
      <c r="N487" s="937"/>
      <c r="O487" s="937"/>
      <c r="P487" s="937"/>
      <c r="Q487" s="937"/>
      <c r="R487" s="937"/>
      <c r="S487" s="937"/>
      <c r="T487" s="937"/>
      <c r="U487" s="937"/>
      <c r="V487" s="937"/>
      <c r="W487" s="937"/>
      <c r="X487" s="937"/>
      <c r="Y487" s="937"/>
      <c r="Z487" s="937"/>
      <c r="AA487" s="937"/>
    </row>
    <row r="488" ht="18.0" customHeight="1">
      <c r="A488" s="937"/>
      <c r="B488" s="938"/>
      <c r="C488" s="937"/>
      <c r="D488" s="937"/>
      <c r="E488" s="937"/>
      <c r="F488" s="939"/>
      <c r="G488" s="939"/>
      <c r="H488" s="939"/>
      <c r="I488" s="939"/>
      <c r="J488" s="939"/>
      <c r="K488" s="939"/>
      <c r="L488" s="937"/>
      <c r="M488" s="937"/>
      <c r="N488" s="937"/>
      <c r="O488" s="937"/>
      <c r="P488" s="937"/>
      <c r="Q488" s="937"/>
      <c r="R488" s="937"/>
      <c r="S488" s="937"/>
      <c r="T488" s="937"/>
      <c r="U488" s="937"/>
      <c r="V488" s="937"/>
      <c r="W488" s="937"/>
      <c r="X488" s="937"/>
      <c r="Y488" s="937"/>
      <c r="Z488" s="937"/>
      <c r="AA488" s="937"/>
    </row>
    <row r="489" ht="18.0" customHeight="1">
      <c r="A489" s="937"/>
      <c r="B489" s="938"/>
      <c r="C489" s="937"/>
      <c r="D489" s="937"/>
      <c r="E489" s="937"/>
      <c r="F489" s="939"/>
      <c r="G489" s="939"/>
      <c r="H489" s="939"/>
      <c r="I489" s="939"/>
      <c r="J489" s="939"/>
      <c r="K489" s="939"/>
      <c r="L489" s="937"/>
      <c r="M489" s="937"/>
      <c r="N489" s="937"/>
      <c r="O489" s="937"/>
      <c r="P489" s="937"/>
      <c r="Q489" s="937"/>
      <c r="R489" s="937"/>
      <c r="S489" s="937"/>
      <c r="T489" s="937"/>
      <c r="U489" s="937"/>
      <c r="V489" s="937"/>
      <c r="W489" s="937"/>
      <c r="X489" s="937"/>
      <c r="Y489" s="937"/>
      <c r="Z489" s="937"/>
      <c r="AA489" s="937"/>
    </row>
    <row r="490" ht="18.0" customHeight="1">
      <c r="A490" s="937"/>
      <c r="B490" s="938"/>
      <c r="C490" s="937"/>
      <c r="D490" s="937"/>
      <c r="E490" s="937"/>
      <c r="F490" s="939"/>
      <c r="G490" s="939"/>
      <c r="H490" s="939"/>
      <c r="I490" s="939"/>
      <c r="J490" s="939"/>
      <c r="K490" s="939"/>
      <c r="L490" s="937"/>
      <c r="M490" s="937"/>
      <c r="N490" s="937"/>
      <c r="O490" s="937"/>
      <c r="P490" s="937"/>
      <c r="Q490" s="937"/>
      <c r="R490" s="937"/>
      <c r="S490" s="937"/>
      <c r="T490" s="937"/>
      <c r="U490" s="937"/>
      <c r="V490" s="937"/>
      <c r="W490" s="937"/>
      <c r="X490" s="937"/>
      <c r="Y490" s="937"/>
      <c r="Z490" s="937"/>
      <c r="AA490" s="937"/>
    </row>
    <row r="491" ht="18.0" customHeight="1">
      <c r="A491" s="937"/>
      <c r="B491" s="938"/>
      <c r="C491" s="937"/>
      <c r="D491" s="937"/>
      <c r="E491" s="937"/>
      <c r="F491" s="939"/>
      <c r="G491" s="939"/>
      <c r="H491" s="939"/>
      <c r="I491" s="939"/>
      <c r="J491" s="939"/>
      <c r="K491" s="939"/>
      <c r="L491" s="937"/>
      <c r="M491" s="937"/>
      <c r="N491" s="937"/>
      <c r="O491" s="937"/>
      <c r="P491" s="937"/>
      <c r="Q491" s="937"/>
      <c r="R491" s="937"/>
      <c r="S491" s="937"/>
      <c r="T491" s="937"/>
      <c r="U491" s="937"/>
      <c r="V491" s="937"/>
      <c r="W491" s="937"/>
      <c r="X491" s="937"/>
      <c r="Y491" s="937"/>
      <c r="Z491" s="937"/>
      <c r="AA491" s="937"/>
    </row>
    <row r="492" ht="18.0" customHeight="1">
      <c r="A492" s="937"/>
      <c r="B492" s="938"/>
      <c r="C492" s="937"/>
      <c r="D492" s="937"/>
      <c r="E492" s="937"/>
      <c r="F492" s="939"/>
      <c r="G492" s="939"/>
      <c r="H492" s="939"/>
      <c r="I492" s="939"/>
      <c r="J492" s="939"/>
      <c r="K492" s="939"/>
      <c r="L492" s="937"/>
      <c r="M492" s="937"/>
      <c r="N492" s="937"/>
      <c r="O492" s="937"/>
      <c r="P492" s="937"/>
      <c r="Q492" s="937"/>
      <c r="R492" s="937"/>
      <c r="S492" s="937"/>
      <c r="T492" s="937"/>
      <c r="U492" s="937"/>
      <c r="V492" s="937"/>
      <c r="W492" s="937"/>
      <c r="X492" s="937"/>
      <c r="Y492" s="937"/>
      <c r="Z492" s="937"/>
      <c r="AA492" s="937"/>
    </row>
    <row r="493" ht="18.0" customHeight="1">
      <c r="A493" s="937"/>
      <c r="B493" s="938"/>
      <c r="C493" s="937"/>
      <c r="D493" s="937"/>
      <c r="E493" s="937"/>
      <c r="F493" s="939"/>
      <c r="G493" s="939"/>
      <c r="H493" s="939"/>
      <c r="I493" s="939"/>
      <c r="J493" s="939"/>
      <c r="K493" s="939"/>
      <c r="L493" s="937"/>
      <c r="M493" s="937"/>
      <c r="N493" s="937"/>
      <c r="O493" s="937"/>
      <c r="P493" s="937"/>
      <c r="Q493" s="937"/>
      <c r="R493" s="937"/>
      <c r="S493" s="937"/>
      <c r="T493" s="937"/>
      <c r="U493" s="937"/>
      <c r="V493" s="937"/>
      <c r="W493" s="937"/>
      <c r="X493" s="937"/>
      <c r="Y493" s="937"/>
      <c r="Z493" s="937"/>
      <c r="AA493" s="937"/>
    </row>
    <row r="494" ht="18.0" customHeight="1">
      <c r="A494" s="937"/>
      <c r="B494" s="938"/>
      <c r="C494" s="937"/>
      <c r="D494" s="937"/>
      <c r="E494" s="937"/>
      <c r="F494" s="939"/>
      <c r="G494" s="939"/>
      <c r="H494" s="939"/>
      <c r="I494" s="939"/>
      <c r="J494" s="939"/>
      <c r="K494" s="939"/>
      <c r="L494" s="937"/>
      <c r="M494" s="937"/>
      <c r="N494" s="937"/>
      <c r="O494" s="937"/>
      <c r="P494" s="937"/>
      <c r="Q494" s="937"/>
      <c r="R494" s="937"/>
      <c r="S494" s="937"/>
      <c r="T494" s="937"/>
      <c r="U494" s="937"/>
      <c r="V494" s="937"/>
      <c r="W494" s="937"/>
      <c r="X494" s="937"/>
      <c r="Y494" s="937"/>
      <c r="Z494" s="937"/>
      <c r="AA494" s="937"/>
    </row>
    <row r="495" ht="18.0" customHeight="1">
      <c r="A495" s="937"/>
      <c r="B495" s="938"/>
      <c r="C495" s="937"/>
      <c r="D495" s="937"/>
      <c r="E495" s="937"/>
      <c r="F495" s="939"/>
      <c r="G495" s="939"/>
      <c r="H495" s="939"/>
      <c r="I495" s="939"/>
      <c r="J495" s="939"/>
      <c r="K495" s="939"/>
      <c r="L495" s="937"/>
      <c r="M495" s="937"/>
      <c r="N495" s="937"/>
      <c r="O495" s="937"/>
      <c r="P495" s="937"/>
      <c r="Q495" s="937"/>
      <c r="R495" s="937"/>
      <c r="S495" s="937"/>
      <c r="T495" s="937"/>
      <c r="U495" s="937"/>
      <c r="V495" s="937"/>
      <c r="W495" s="937"/>
      <c r="X495" s="937"/>
      <c r="Y495" s="937"/>
      <c r="Z495" s="937"/>
      <c r="AA495" s="937"/>
    </row>
    <row r="496" ht="18.0" customHeight="1">
      <c r="A496" s="937"/>
      <c r="B496" s="938"/>
      <c r="C496" s="937"/>
      <c r="D496" s="937"/>
      <c r="E496" s="937"/>
      <c r="F496" s="939"/>
      <c r="G496" s="939"/>
      <c r="H496" s="939"/>
      <c r="I496" s="939"/>
      <c r="J496" s="939"/>
      <c r="K496" s="939"/>
      <c r="L496" s="937"/>
      <c r="M496" s="937"/>
      <c r="N496" s="937"/>
      <c r="O496" s="937"/>
      <c r="P496" s="937"/>
      <c r="Q496" s="937"/>
      <c r="R496" s="937"/>
      <c r="S496" s="937"/>
      <c r="T496" s="937"/>
      <c r="U496" s="937"/>
      <c r="V496" s="937"/>
      <c r="W496" s="937"/>
      <c r="X496" s="937"/>
      <c r="Y496" s="937"/>
      <c r="Z496" s="937"/>
      <c r="AA496" s="937"/>
    </row>
    <row r="497" ht="18.0" customHeight="1">
      <c r="A497" s="937"/>
      <c r="B497" s="938"/>
      <c r="C497" s="937"/>
      <c r="D497" s="937"/>
      <c r="E497" s="937"/>
      <c r="F497" s="939"/>
      <c r="G497" s="939"/>
      <c r="H497" s="939"/>
      <c r="I497" s="939"/>
      <c r="J497" s="939"/>
      <c r="K497" s="939"/>
      <c r="L497" s="937"/>
      <c r="M497" s="937"/>
      <c r="N497" s="937"/>
      <c r="O497" s="937"/>
      <c r="P497" s="937"/>
      <c r="Q497" s="937"/>
      <c r="R497" s="937"/>
      <c r="S497" s="937"/>
      <c r="T497" s="937"/>
      <c r="U497" s="937"/>
      <c r="V497" s="937"/>
      <c r="W497" s="937"/>
      <c r="X497" s="937"/>
      <c r="Y497" s="937"/>
      <c r="Z497" s="937"/>
      <c r="AA497" s="937"/>
    </row>
    <row r="498" ht="18.0" customHeight="1">
      <c r="A498" s="937"/>
      <c r="B498" s="938"/>
      <c r="C498" s="937"/>
      <c r="D498" s="937"/>
      <c r="E498" s="937"/>
      <c r="F498" s="939"/>
      <c r="G498" s="939"/>
      <c r="H498" s="939"/>
      <c r="I498" s="939"/>
      <c r="J498" s="939"/>
      <c r="K498" s="939"/>
      <c r="L498" s="937"/>
      <c r="M498" s="937"/>
      <c r="N498" s="937"/>
      <c r="O498" s="937"/>
      <c r="P498" s="937"/>
      <c r="Q498" s="937"/>
      <c r="R498" s="937"/>
      <c r="S498" s="937"/>
      <c r="T498" s="937"/>
      <c r="U498" s="937"/>
      <c r="V498" s="937"/>
      <c r="W498" s="937"/>
      <c r="X498" s="937"/>
      <c r="Y498" s="937"/>
      <c r="Z498" s="937"/>
      <c r="AA498" s="937"/>
    </row>
    <row r="499" ht="18.0" customHeight="1">
      <c r="A499" s="937"/>
      <c r="B499" s="938"/>
      <c r="C499" s="937"/>
      <c r="D499" s="937"/>
      <c r="E499" s="937"/>
      <c r="F499" s="939"/>
      <c r="G499" s="939"/>
      <c r="H499" s="939"/>
      <c r="I499" s="939"/>
      <c r="J499" s="939"/>
      <c r="K499" s="939"/>
      <c r="L499" s="937"/>
      <c r="M499" s="937"/>
      <c r="N499" s="937"/>
      <c r="O499" s="937"/>
      <c r="P499" s="937"/>
      <c r="Q499" s="937"/>
      <c r="R499" s="937"/>
      <c r="S499" s="937"/>
      <c r="T499" s="937"/>
      <c r="U499" s="937"/>
      <c r="V499" s="937"/>
      <c r="W499" s="937"/>
      <c r="X499" s="937"/>
      <c r="Y499" s="937"/>
      <c r="Z499" s="937"/>
      <c r="AA499" s="937"/>
    </row>
    <row r="500" ht="18.0" customHeight="1">
      <c r="A500" s="937"/>
      <c r="B500" s="938"/>
      <c r="C500" s="937"/>
      <c r="D500" s="937"/>
      <c r="E500" s="937"/>
      <c r="F500" s="939"/>
      <c r="G500" s="939"/>
      <c r="H500" s="939"/>
      <c r="I500" s="939"/>
      <c r="J500" s="939"/>
      <c r="K500" s="939"/>
      <c r="L500" s="937"/>
      <c r="M500" s="937"/>
      <c r="N500" s="937"/>
      <c r="O500" s="937"/>
      <c r="P500" s="937"/>
      <c r="Q500" s="937"/>
      <c r="R500" s="937"/>
      <c r="S500" s="937"/>
      <c r="T500" s="937"/>
      <c r="U500" s="937"/>
      <c r="V500" s="937"/>
      <c r="W500" s="937"/>
      <c r="X500" s="937"/>
      <c r="Y500" s="937"/>
      <c r="Z500" s="937"/>
      <c r="AA500" s="937"/>
    </row>
    <row r="501" ht="18.0" customHeight="1">
      <c r="A501" s="937"/>
      <c r="B501" s="938"/>
      <c r="C501" s="937"/>
      <c r="D501" s="937"/>
      <c r="E501" s="937"/>
      <c r="F501" s="939"/>
      <c r="G501" s="939"/>
      <c r="H501" s="939"/>
      <c r="I501" s="939"/>
      <c r="J501" s="939"/>
      <c r="K501" s="939"/>
      <c r="L501" s="937"/>
      <c r="M501" s="937"/>
      <c r="N501" s="937"/>
      <c r="O501" s="937"/>
      <c r="P501" s="937"/>
      <c r="Q501" s="937"/>
      <c r="R501" s="937"/>
      <c r="S501" s="937"/>
      <c r="T501" s="937"/>
      <c r="U501" s="937"/>
      <c r="V501" s="937"/>
      <c r="W501" s="937"/>
      <c r="X501" s="937"/>
      <c r="Y501" s="937"/>
      <c r="Z501" s="937"/>
      <c r="AA501" s="937"/>
    </row>
    <row r="502" ht="18.0" customHeight="1">
      <c r="A502" s="937"/>
      <c r="B502" s="938"/>
      <c r="C502" s="937"/>
      <c r="D502" s="937"/>
      <c r="E502" s="937"/>
      <c r="F502" s="939"/>
      <c r="G502" s="939"/>
      <c r="H502" s="939"/>
      <c r="I502" s="939"/>
      <c r="J502" s="939"/>
      <c r="K502" s="939"/>
      <c r="L502" s="937"/>
      <c r="M502" s="937"/>
      <c r="N502" s="937"/>
      <c r="O502" s="937"/>
      <c r="P502" s="937"/>
      <c r="Q502" s="937"/>
      <c r="R502" s="937"/>
      <c r="S502" s="937"/>
      <c r="T502" s="937"/>
      <c r="U502" s="937"/>
      <c r="V502" s="937"/>
      <c r="W502" s="937"/>
      <c r="X502" s="937"/>
      <c r="Y502" s="937"/>
      <c r="Z502" s="937"/>
      <c r="AA502" s="937"/>
    </row>
    <row r="503" ht="18.0" customHeight="1">
      <c r="A503" s="937"/>
      <c r="B503" s="938"/>
      <c r="C503" s="937"/>
      <c r="D503" s="937"/>
      <c r="E503" s="937"/>
      <c r="F503" s="939"/>
      <c r="G503" s="939"/>
      <c r="H503" s="939"/>
      <c r="I503" s="939"/>
      <c r="J503" s="939"/>
      <c r="K503" s="939"/>
      <c r="L503" s="937"/>
      <c r="M503" s="937"/>
      <c r="N503" s="937"/>
      <c r="O503" s="937"/>
      <c r="P503" s="937"/>
      <c r="Q503" s="937"/>
      <c r="R503" s="937"/>
      <c r="S503" s="937"/>
      <c r="T503" s="937"/>
      <c r="U503" s="937"/>
      <c r="V503" s="937"/>
      <c r="W503" s="937"/>
      <c r="X503" s="937"/>
      <c r="Y503" s="937"/>
      <c r="Z503" s="937"/>
      <c r="AA503" s="937"/>
    </row>
    <row r="504" ht="18.0" customHeight="1">
      <c r="A504" s="937"/>
      <c r="B504" s="938"/>
      <c r="C504" s="937"/>
      <c r="D504" s="937"/>
      <c r="E504" s="937"/>
      <c r="F504" s="939"/>
      <c r="G504" s="939"/>
      <c r="H504" s="939"/>
      <c r="I504" s="939"/>
      <c r="J504" s="939"/>
      <c r="K504" s="939"/>
      <c r="L504" s="937"/>
      <c r="M504" s="937"/>
      <c r="N504" s="937"/>
      <c r="O504" s="937"/>
      <c r="P504" s="937"/>
      <c r="Q504" s="937"/>
      <c r="R504" s="937"/>
      <c r="S504" s="937"/>
      <c r="T504" s="937"/>
      <c r="U504" s="937"/>
      <c r="V504" s="937"/>
      <c r="W504" s="937"/>
      <c r="X504" s="937"/>
      <c r="Y504" s="937"/>
      <c r="Z504" s="937"/>
      <c r="AA504" s="937"/>
    </row>
    <row r="505" ht="18.0" customHeight="1">
      <c r="A505" s="937"/>
      <c r="B505" s="938"/>
      <c r="C505" s="937"/>
      <c r="D505" s="937"/>
      <c r="E505" s="937"/>
      <c r="F505" s="939"/>
      <c r="G505" s="939"/>
      <c r="H505" s="939"/>
      <c r="I505" s="939"/>
      <c r="J505" s="939"/>
      <c r="K505" s="939"/>
      <c r="L505" s="937"/>
      <c r="M505" s="937"/>
      <c r="N505" s="937"/>
      <c r="O505" s="937"/>
      <c r="P505" s="937"/>
      <c r="Q505" s="937"/>
      <c r="R505" s="937"/>
      <c r="S505" s="937"/>
      <c r="T505" s="937"/>
      <c r="U505" s="937"/>
      <c r="V505" s="937"/>
      <c r="W505" s="937"/>
      <c r="X505" s="937"/>
      <c r="Y505" s="937"/>
      <c r="Z505" s="937"/>
      <c r="AA505" s="937"/>
    </row>
    <row r="506" ht="18.0" customHeight="1">
      <c r="A506" s="937"/>
      <c r="B506" s="938"/>
      <c r="C506" s="937"/>
      <c r="D506" s="937"/>
      <c r="E506" s="937"/>
      <c r="F506" s="939"/>
      <c r="G506" s="939"/>
      <c r="H506" s="939"/>
      <c r="I506" s="939"/>
      <c r="J506" s="939"/>
      <c r="K506" s="939"/>
      <c r="L506" s="937"/>
      <c r="M506" s="937"/>
      <c r="N506" s="937"/>
      <c r="O506" s="937"/>
      <c r="P506" s="937"/>
      <c r="Q506" s="937"/>
      <c r="R506" s="937"/>
      <c r="S506" s="937"/>
      <c r="T506" s="937"/>
      <c r="U506" s="937"/>
      <c r="V506" s="937"/>
      <c r="W506" s="937"/>
      <c r="X506" s="937"/>
      <c r="Y506" s="937"/>
      <c r="Z506" s="937"/>
      <c r="AA506" s="937"/>
    </row>
    <row r="507" ht="18.0" customHeight="1">
      <c r="A507" s="937"/>
      <c r="B507" s="938"/>
      <c r="C507" s="937"/>
      <c r="D507" s="937"/>
      <c r="E507" s="937"/>
      <c r="F507" s="939"/>
      <c r="G507" s="939"/>
      <c r="H507" s="939"/>
      <c r="I507" s="939"/>
      <c r="J507" s="939"/>
      <c r="K507" s="939"/>
      <c r="L507" s="937"/>
      <c r="M507" s="937"/>
      <c r="N507" s="937"/>
      <c r="O507" s="937"/>
      <c r="P507" s="937"/>
      <c r="Q507" s="937"/>
      <c r="R507" s="937"/>
      <c r="S507" s="937"/>
      <c r="T507" s="937"/>
      <c r="U507" s="937"/>
      <c r="V507" s="937"/>
      <c r="W507" s="937"/>
      <c r="X507" s="937"/>
      <c r="Y507" s="937"/>
      <c r="Z507" s="937"/>
      <c r="AA507" s="937"/>
    </row>
    <row r="508" ht="18.0" customHeight="1">
      <c r="A508" s="937"/>
      <c r="B508" s="938"/>
      <c r="C508" s="937"/>
      <c r="D508" s="937"/>
      <c r="E508" s="937"/>
      <c r="F508" s="939"/>
      <c r="G508" s="939"/>
      <c r="H508" s="939"/>
      <c r="I508" s="939"/>
      <c r="J508" s="939"/>
      <c r="K508" s="939"/>
      <c r="L508" s="937"/>
      <c r="M508" s="937"/>
      <c r="N508" s="937"/>
      <c r="O508" s="937"/>
      <c r="P508" s="937"/>
      <c r="Q508" s="937"/>
      <c r="R508" s="937"/>
      <c r="S508" s="937"/>
      <c r="T508" s="937"/>
      <c r="U508" s="937"/>
      <c r="V508" s="937"/>
      <c r="W508" s="937"/>
      <c r="X508" s="937"/>
      <c r="Y508" s="937"/>
      <c r="Z508" s="937"/>
      <c r="AA508" s="937"/>
    </row>
    <row r="509" ht="18.0" customHeight="1">
      <c r="A509" s="937"/>
      <c r="B509" s="938"/>
      <c r="C509" s="937"/>
      <c r="D509" s="937"/>
      <c r="E509" s="937"/>
      <c r="F509" s="939"/>
      <c r="G509" s="939"/>
      <c r="H509" s="939"/>
      <c r="I509" s="939"/>
      <c r="J509" s="939"/>
      <c r="K509" s="939"/>
      <c r="L509" s="937"/>
      <c r="M509" s="937"/>
      <c r="N509" s="937"/>
      <c r="O509" s="937"/>
      <c r="P509" s="937"/>
      <c r="Q509" s="937"/>
      <c r="R509" s="937"/>
      <c r="S509" s="937"/>
      <c r="T509" s="937"/>
      <c r="U509" s="937"/>
      <c r="V509" s="937"/>
      <c r="W509" s="937"/>
      <c r="X509" s="937"/>
      <c r="Y509" s="937"/>
      <c r="Z509" s="937"/>
      <c r="AA509" s="937"/>
    </row>
    <row r="510" ht="18.0" customHeight="1">
      <c r="A510" s="937"/>
      <c r="B510" s="938"/>
      <c r="C510" s="937"/>
      <c r="D510" s="937"/>
      <c r="E510" s="937"/>
      <c r="F510" s="939"/>
      <c r="G510" s="939"/>
      <c r="H510" s="939"/>
      <c r="I510" s="939"/>
      <c r="J510" s="939"/>
      <c r="K510" s="939"/>
      <c r="L510" s="937"/>
      <c r="M510" s="937"/>
      <c r="N510" s="937"/>
      <c r="O510" s="937"/>
      <c r="P510" s="937"/>
      <c r="Q510" s="937"/>
      <c r="R510" s="937"/>
      <c r="S510" s="937"/>
      <c r="T510" s="937"/>
      <c r="U510" s="937"/>
      <c r="V510" s="937"/>
      <c r="W510" s="937"/>
      <c r="X510" s="937"/>
      <c r="Y510" s="937"/>
      <c r="Z510" s="937"/>
      <c r="AA510" s="937"/>
    </row>
    <row r="511" ht="18.0" customHeight="1">
      <c r="A511" s="937"/>
      <c r="B511" s="938"/>
      <c r="C511" s="937"/>
      <c r="D511" s="937"/>
      <c r="E511" s="937"/>
      <c r="F511" s="939"/>
      <c r="G511" s="939"/>
      <c r="H511" s="939"/>
      <c r="I511" s="939"/>
      <c r="J511" s="939"/>
      <c r="K511" s="939"/>
      <c r="L511" s="937"/>
      <c r="M511" s="937"/>
      <c r="N511" s="937"/>
      <c r="O511" s="937"/>
      <c r="P511" s="937"/>
      <c r="Q511" s="937"/>
      <c r="R511" s="937"/>
      <c r="S511" s="937"/>
      <c r="T511" s="937"/>
      <c r="U511" s="937"/>
      <c r="V511" s="937"/>
      <c r="W511" s="937"/>
      <c r="X511" s="937"/>
      <c r="Y511" s="937"/>
      <c r="Z511" s="937"/>
      <c r="AA511" s="937"/>
    </row>
    <row r="512" ht="18.0" customHeight="1">
      <c r="A512" s="937"/>
      <c r="B512" s="938"/>
      <c r="C512" s="937"/>
      <c r="D512" s="937"/>
      <c r="E512" s="937"/>
      <c r="F512" s="939"/>
      <c r="G512" s="939"/>
      <c r="H512" s="939"/>
      <c r="I512" s="939"/>
      <c r="J512" s="939"/>
      <c r="K512" s="939"/>
      <c r="L512" s="937"/>
      <c r="M512" s="937"/>
      <c r="N512" s="937"/>
      <c r="O512" s="937"/>
      <c r="P512" s="937"/>
      <c r="Q512" s="937"/>
      <c r="R512" s="937"/>
      <c r="S512" s="937"/>
      <c r="T512" s="937"/>
      <c r="U512" s="937"/>
      <c r="V512" s="937"/>
      <c r="W512" s="937"/>
      <c r="X512" s="937"/>
      <c r="Y512" s="937"/>
      <c r="Z512" s="937"/>
      <c r="AA512" s="937"/>
    </row>
    <row r="513" ht="18.0" customHeight="1">
      <c r="A513" s="937"/>
      <c r="B513" s="938"/>
      <c r="C513" s="937"/>
      <c r="D513" s="937"/>
      <c r="E513" s="937"/>
      <c r="F513" s="939"/>
      <c r="G513" s="939"/>
      <c r="H513" s="939"/>
      <c r="I513" s="939"/>
      <c r="J513" s="939"/>
      <c r="K513" s="939"/>
      <c r="L513" s="937"/>
      <c r="M513" s="937"/>
      <c r="N513" s="937"/>
      <c r="O513" s="937"/>
      <c r="P513" s="937"/>
      <c r="Q513" s="937"/>
      <c r="R513" s="937"/>
      <c r="S513" s="937"/>
      <c r="T513" s="937"/>
      <c r="U513" s="937"/>
      <c r="V513" s="937"/>
      <c r="W513" s="937"/>
      <c r="X513" s="937"/>
      <c r="Y513" s="937"/>
      <c r="Z513" s="937"/>
      <c r="AA513" s="937"/>
    </row>
    <row r="514" ht="18.0" customHeight="1">
      <c r="A514" s="937"/>
      <c r="B514" s="938"/>
      <c r="C514" s="937"/>
      <c r="D514" s="937"/>
      <c r="E514" s="937"/>
      <c r="F514" s="939"/>
      <c r="G514" s="939"/>
      <c r="H514" s="939"/>
      <c r="I514" s="939"/>
      <c r="J514" s="939"/>
      <c r="K514" s="939"/>
      <c r="L514" s="937"/>
      <c r="M514" s="937"/>
      <c r="N514" s="937"/>
      <c r="O514" s="937"/>
      <c r="P514" s="937"/>
      <c r="Q514" s="937"/>
      <c r="R514" s="937"/>
      <c r="S514" s="937"/>
      <c r="T514" s="937"/>
      <c r="U514" s="937"/>
      <c r="V514" s="937"/>
      <c r="W514" s="937"/>
      <c r="X514" s="937"/>
      <c r="Y514" s="937"/>
      <c r="Z514" s="937"/>
      <c r="AA514" s="937"/>
    </row>
    <row r="515" ht="18.0" customHeight="1">
      <c r="A515" s="937"/>
      <c r="B515" s="938"/>
      <c r="C515" s="937"/>
      <c r="D515" s="937"/>
      <c r="E515" s="937"/>
      <c r="F515" s="939"/>
      <c r="G515" s="939"/>
      <c r="H515" s="939"/>
      <c r="I515" s="939"/>
      <c r="J515" s="939"/>
      <c r="K515" s="939"/>
      <c r="L515" s="937"/>
      <c r="M515" s="937"/>
      <c r="N515" s="937"/>
      <c r="O515" s="937"/>
      <c r="P515" s="937"/>
      <c r="Q515" s="937"/>
      <c r="R515" s="937"/>
      <c r="S515" s="937"/>
      <c r="T515" s="937"/>
      <c r="U515" s="937"/>
      <c r="V515" s="937"/>
      <c r="W515" s="937"/>
      <c r="X515" s="937"/>
      <c r="Y515" s="937"/>
      <c r="Z515" s="937"/>
      <c r="AA515" s="937"/>
    </row>
    <row r="516" ht="18.0" customHeight="1">
      <c r="A516" s="937"/>
      <c r="B516" s="938"/>
      <c r="C516" s="937"/>
      <c r="D516" s="937"/>
      <c r="E516" s="937"/>
      <c r="F516" s="939"/>
      <c r="G516" s="939"/>
      <c r="H516" s="939"/>
      <c r="I516" s="939"/>
      <c r="J516" s="939"/>
      <c r="K516" s="939"/>
      <c r="L516" s="937"/>
      <c r="M516" s="937"/>
      <c r="N516" s="937"/>
      <c r="O516" s="937"/>
      <c r="P516" s="937"/>
      <c r="Q516" s="937"/>
      <c r="R516" s="937"/>
      <c r="S516" s="937"/>
      <c r="T516" s="937"/>
      <c r="U516" s="937"/>
      <c r="V516" s="937"/>
      <c r="W516" s="937"/>
      <c r="X516" s="937"/>
      <c r="Y516" s="937"/>
      <c r="Z516" s="937"/>
      <c r="AA516" s="937"/>
    </row>
    <row r="517" ht="18.0" customHeight="1">
      <c r="A517" s="937"/>
      <c r="B517" s="938"/>
      <c r="C517" s="937"/>
      <c r="D517" s="937"/>
      <c r="E517" s="937"/>
      <c r="F517" s="939"/>
      <c r="G517" s="939"/>
      <c r="H517" s="939"/>
      <c r="I517" s="939"/>
      <c r="J517" s="939"/>
      <c r="K517" s="939"/>
      <c r="L517" s="937"/>
      <c r="M517" s="937"/>
      <c r="N517" s="937"/>
      <c r="O517" s="937"/>
      <c r="P517" s="937"/>
      <c r="Q517" s="937"/>
      <c r="R517" s="937"/>
      <c r="S517" s="937"/>
      <c r="T517" s="937"/>
      <c r="U517" s="937"/>
      <c r="V517" s="937"/>
      <c r="W517" s="937"/>
      <c r="X517" s="937"/>
      <c r="Y517" s="937"/>
      <c r="Z517" s="937"/>
      <c r="AA517" s="937"/>
    </row>
    <row r="518" ht="18.0" customHeight="1">
      <c r="A518" s="937"/>
      <c r="B518" s="938"/>
      <c r="C518" s="937"/>
      <c r="D518" s="937"/>
      <c r="E518" s="937"/>
      <c r="F518" s="939"/>
      <c r="G518" s="939"/>
      <c r="H518" s="939"/>
      <c r="I518" s="939"/>
      <c r="J518" s="939"/>
      <c r="K518" s="939"/>
      <c r="L518" s="937"/>
      <c r="M518" s="937"/>
      <c r="N518" s="937"/>
      <c r="O518" s="937"/>
      <c r="P518" s="937"/>
      <c r="Q518" s="937"/>
      <c r="R518" s="937"/>
      <c r="S518" s="937"/>
      <c r="T518" s="937"/>
      <c r="U518" s="937"/>
      <c r="V518" s="937"/>
      <c r="W518" s="937"/>
      <c r="X518" s="937"/>
      <c r="Y518" s="937"/>
      <c r="Z518" s="937"/>
      <c r="AA518" s="937"/>
    </row>
    <row r="519" ht="18.0" customHeight="1">
      <c r="A519" s="937"/>
      <c r="B519" s="938"/>
      <c r="C519" s="937"/>
      <c r="D519" s="937"/>
      <c r="E519" s="937"/>
      <c r="F519" s="939"/>
      <c r="G519" s="939"/>
      <c r="H519" s="939"/>
      <c r="I519" s="939"/>
      <c r="J519" s="939"/>
      <c r="K519" s="939"/>
      <c r="L519" s="937"/>
      <c r="M519" s="937"/>
      <c r="N519" s="937"/>
      <c r="O519" s="937"/>
      <c r="P519" s="937"/>
      <c r="Q519" s="937"/>
      <c r="R519" s="937"/>
      <c r="S519" s="937"/>
      <c r="T519" s="937"/>
      <c r="U519" s="937"/>
      <c r="V519" s="937"/>
      <c r="W519" s="937"/>
      <c r="X519" s="937"/>
      <c r="Y519" s="937"/>
      <c r="Z519" s="937"/>
      <c r="AA519" s="937"/>
    </row>
    <row r="520" ht="18.0" customHeight="1">
      <c r="A520" s="937"/>
      <c r="B520" s="938"/>
      <c r="C520" s="937"/>
      <c r="D520" s="937"/>
      <c r="E520" s="937"/>
      <c r="F520" s="939"/>
      <c r="G520" s="939"/>
      <c r="H520" s="939"/>
      <c r="I520" s="939"/>
      <c r="J520" s="939"/>
      <c r="K520" s="939"/>
      <c r="L520" s="937"/>
      <c r="M520" s="937"/>
      <c r="N520" s="937"/>
      <c r="O520" s="937"/>
      <c r="P520" s="937"/>
      <c r="Q520" s="937"/>
      <c r="R520" s="937"/>
      <c r="S520" s="937"/>
      <c r="T520" s="937"/>
      <c r="U520" s="937"/>
      <c r="V520" s="937"/>
      <c r="W520" s="937"/>
      <c r="X520" s="937"/>
      <c r="Y520" s="937"/>
      <c r="Z520" s="937"/>
      <c r="AA520" s="937"/>
    </row>
    <row r="521" ht="18.0" customHeight="1">
      <c r="A521" s="937"/>
      <c r="B521" s="938"/>
      <c r="C521" s="937"/>
      <c r="D521" s="937"/>
      <c r="E521" s="937"/>
      <c r="F521" s="939"/>
      <c r="G521" s="939"/>
      <c r="H521" s="939"/>
      <c r="I521" s="939"/>
      <c r="J521" s="939"/>
      <c r="K521" s="939"/>
      <c r="L521" s="937"/>
      <c r="M521" s="937"/>
      <c r="N521" s="937"/>
      <c r="O521" s="937"/>
      <c r="P521" s="937"/>
      <c r="Q521" s="937"/>
      <c r="R521" s="937"/>
      <c r="S521" s="937"/>
      <c r="T521" s="937"/>
      <c r="U521" s="937"/>
      <c r="V521" s="937"/>
      <c r="W521" s="937"/>
      <c r="X521" s="937"/>
      <c r="Y521" s="937"/>
      <c r="Z521" s="937"/>
      <c r="AA521" s="937"/>
    </row>
    <row r="522" ht="18.0" customHeight="1">
      <c r="A522" s="937"/>
      <c r="B522" s="938"/>
      <c r="C522" s="937"/>
      <c r="D522" s="937"/>
      <c r="E522" s="937"/>
      <c r="F522" s="939"/>
      <c r="G522" s="939"/>
      <c r="H522" s="939"/>
      <c r="I522" s="939"/>
      <c r="J522" s="939"/>
      <c r="K522" s="939"/>
      <c r="L522" s="937"/>
      <c r="M522" s="937"/>
      <c r="N522" s="937"/>
      <c r="O522" s="937"/>
      <c r="P522" s="937"/>
      <c r="Q522" s="937"/>
      <c r="R522" s="937"/>
      <c r="S522" s="937"/>
      <c r="T522" s="937"/>
      <c r="U522" s="937"/>
      <c r="V522" s="937"/>
      <c r="W522" s="937"/>
      <c r="X522" s="937"/>
      <c r="Y522" s="937"/>
      <c r="Z522" s="937"/>
      <c r="AA522" s="937"/>
    </row>
    <row r="523" ht="18.0" customHeight="1">
      <c r="A523" s="937"/>
      <c r="B523" s="938"/>
      <c r="C523" s="937"/>
      <c r="D523" s="937"/>
      <c r="E523" s="937"/>
      <c r="F523" s="939"/>
      <c r="G523" s="939"/>
      <c r="H523" s="939"/>
      <c r="I523" s="939"/>
      <c r="J523" s="939"/>
      <c r="K523" s="939"/>
      <c r="L523" s="937"/>
      <c r="M523" s="937"/>
      <c r="N523" s="937"/>
      <c r="O523" s="937"/>
      <c r="P523" s="937"/>
      <c r="Q523" s="937"/>
      <c r="R523" s="937"/>
      <c r="S523" s="937"/>
      <c r="T523" s="937"/>
      <c r="U523" s="937"/>
      <c r="V523" s="937"/>
      <c r="W523" s="937"/>
      <c r="X523" s="937"/>
      <c r="Y523" s="937"/>
      <c r="Z523" s="937"/>
      <c r="AA523" s="937"/>
    </row>
    <row r="524" ht="18.0" customHeight="1">
      <c r="A524" s="937"/>
      <c r="B524" s="938"/>
      <c r="C524" s="937"/>
      <c r="D524" s="937"/>
      <c r="E524" s="937"/>
      <c r="F524" s="939"/>
      <c r="G524" s="939"/>
      <c r="H524" s="939"/>
      <c r="I524" s="939"/>
      <c r="J524" s="939"/>
      <c r="K524" s="939"/>
      <c r="L524" s="937"/>
      <c r="M524" s="937"/>
      <c r="N524" s="937"/>
      <c r="O524" s="937"/>
      <c r="P524" s="937"/>
      <c r="Q524" s="937"/>
      <c r="R524" s="937"/>
      <c r="S524" s="937"/>
      <c r="T524" s="937"/>
      <c r="U524" s="937"/>
      <c r="V524" s="937"/>
      <c r="W524" s="937"/>
      <c r="X524" s="937"/>
      <c r="Y524" s="937"/>
      <c r="Z524" s="937"/>
      <c r="AA524" s="937"/>
    </row>
    <row r="525" ht="18.0" customHeight="1">
      <c r="A525" s="937"/>
      <c r="B525" s="938"/>
      <c r="C525" s="937"/>
      <c r="D525" s="937"/>
      <c r="E525" s="937"/>
      <c r="F525" s="939"/>
      <c r="G525" s="939"/>
      <c r="H525" s="939"/>
      <c r="I525" s="939"/>
      <c r="J525" s="939"/>
      <c r="K525" s="939"/>
      <c r="L525" s="937"/>
      <c r="M525" s="937"/>
      <c r="N525" s="937"/>
      <c r="O525" s="937"/>
      <c r="P525" s="937"/>
      <c r="Q525" s="937"/>
      <c r="R525" s="937"/>
      <c r="S525" s="937"/>
      <c r="T525" s="937"/>
      <c r="U525" s="937"/>
      <c r="V525" s="937"/>
      <c r="W525" s="937"/>
      <c r="X525" s="937"/>
      <c r="Y525" s="937"/>
      <c r="Z525" s="937"/>
      <c r="AA525" s="937"/>
    </row>
    <row r="526" ht="18.0" customHeight="1">
      <c r="A526" s="937"/>
      <c r="B526" s="938"/>
      <c r="C526" s="937"/>
      <c r="D526" s="937"/>
      <c r="E526" s="937"/>
      <c r="F526" s="939"/>
      <c r="G526" s="939"/>
      <c r="H526" s="939"/>
      <c r="I526" s="939"/>
      <c r="J526" s="939"/>
      <c r="K526" s="939"/>
      <c r="L526" s="937"/>
      <c r="M526" s="937"/>
      <c r="N526" s="937"/>
      <c r="O526" s="937"/>
      <c r="P526" s="937"/>
      <c r="Q526" s="937"/>
      <c r="R526" s="937"/>
      <c r="S526" s="937"/>
      <c r="T526" s="937"/>
      <c r="U526" s="937"/>
      <c r="V526" s="937"/>
      <c r="W526" s="937"/>
      <c r="X526" s="937"/>
      <c r="Y526" s="937"/>
      <c r="Z526" s="937"/>
      <c r="AA526" s="937"/>
    </row>
    <row r="527" ht="18.0" customHeight="1">
      <c r="A527" s="937"/>
      <c r="B527" s="938"/>
      <c r="C527" s="937"/>
      <c r="D527" s="937"/>
      <c r="E527" s="937"/>
      <c r="F527" s="939"/>
      <c r="G527" s="939"/>
      <c r="H527" s="939"/>
      <c r="I527" s="939"/>
      <c r="J527" s="939"/>
      <c r="K527" s="939"/>
      <c r="L527" s="937"/>
      <c r="M527" s="937"/>
      <c r="N527" s="937"/>
      <c r="O527" s="937"/>
      <c r="P527" s="937"/>
      <c r="Q527" s="937"/>
      <c r="R527" s="937"/>
      <c r="S527" s="937"/>
      <c r="T527" s="937"/>
      <c r="U527" s="937"/>
      <c r="V527" s="937"/>
      <c r="W527" s="937"/>
      <c r="X527" s="937"/>
      <c r="Y527" s="937"/>
      <c r="Z527" s="937"/>
      <c r="AA527" s="937"/>
    </row>
    <row r="528" ht="18.0" customHeight="1">
      <c r="A528" s="937"/>
      <c r="B528" s="938"/>
      <c r="C528" s="937"/>
      <c r="D528" s="937"/>
      <c r="E528" s="937"/>
      <c r="F528" s="939"/>
      <c r="G528" s="939"/>
      <c r="H528" s="939"/>
      <c r="I528" s="939"/>
      <c r="J528" s="939"/>
      <c r="K528" s="939"/>
      <c r="L528" s="937"/>
      <c r="M528" s="937"/>
      <c r="N528" s="937"/>
      <c r="O528" s="937"/>
      <c r="P528" s="937"/>
      <c r="Q528" s="937"/>
      <c r="R528" s="937"/>
      <c r="S528" s="937"/>
      <c r="T528" s="937"/>
      <c r="U528" s="937"/>
      <c r="V528" s="937"/>
      <c r="W528" s="937"/>
      <c r="X528" s="937"/>
      <c r="Y528" s="937"/>
      <c r="Z528" s="937"/>
      <c r="AA528" s="937"/>
    </row>
    <row r="529" ht="18.0" customHeight="1">
      <c r="A529" s="937"/>
      <c r="B529" s="938"/>
      <c r="C529" s="937"/>
      <c r="D529" s="937"/>
      <c r="E529" s="937"/>
      <c r="F529" s="939"/>
      <c r="G529" s="939"/>
      <c r="H529" s="939"/>
      <c r="I529" s="939"/>
      <c r="J529" s="939"/>
      <c r="K529" s="939"/>
      <c r="L529" s="937"/>
      <c r="M529" s="937"/>
      <c r="N529" s="937"/>
      <c r="O529" s="937"/>
      <c r="P529" s="937"/>
      <c r="Q529" s="937"/>
      <c r="R529" s="937"/>
      <c r="S529" s="937"/>
      <c r="T529" s="937"/>
      <c r="U529" s="937"/>
      <c r="V529" s="937"/>
      <c r="W529" s="937"/>
      <c r="X529" s="937"/>
      <c r="Y529" s="937"/>
      <c r="Z529" s="937"/>
      <c r="AA529" s="937"/>
    </row>
    <row r="530" ht="18.0" customHeight="1">
      <c r="A530" s="937"/>
      <c r="B530" s="938"/>
      <c r="C530" s="937"/>
      <c r="D530" s="937"/>
      <c r="E530" s="937"/>
      <c r="F530" s="939"/>
      <c r="G530" s="939"/>
      <c r="H530" s="939"/>
      <c r="I530" s="939"/>
      <c r="J530" s="939"/>
      <c r="K530" s="939"/>
      <c r="L530" s="937"/>
      <c r="M530" s="937"/>
      <c r="N530" s="937"/>
      <c r="O530" s="937"/>
      <c r="P530" s="937"/>
      <c r="Q530" s="937"/>
      <c r="R530" s="937"/>
      <c r="S530" s="937"/>
      <c r="T530" s="937"/>
      <c r="U530" s="937"/>
      <c r="V530" s="937"/>
      <c r="W530" s="937"/>
      <c r="X530" s="937"/>
      <c r="Y530" s="937"/>
      <c r="Z530" s="937"/>
      <c r="AA530" s="937"/>
    </row>
    <row r="531" ht="18.0" customHeight="1">
      <c r="A531" s="937"/>
      <c r="B531" s="938"/>
      <c r="C531" s="937"/>
      <c r="D531" s="937"/>
      <c r="E531" s="937"/>
      <c r="F531" s="939"/>
      <c r="G531" s="939"/>
      <c r="H531" s="939"/>
      <c r="I531" s="939"/>
      <c r="J531" s="939"/>
      <c r="K531" s="939"/>
      <c r="L531" s="937"/>
      <c r="M531" s="937"/>
      <c r="N531" s="937"/>
      <c r="O531" s="937"/>
      <c r="P531" s="937"/>
      <c r="Q531" s="937"/>
      <c r="R531" s="937"/>
      <c r="S531" s="937"/>
      <c r="T531" s="937"/>
      <c r="U531" s="937"/>
      <c r="V531" s="937"/>
      <c r="W531" s="937"/>
      <c r="X531" s="937"/>
      <c r="Y531" s="937"/>
      <c r="Z531" s="937"/>
      <c r="AA531" s="937"/>
    </row>
    <row r="532" ht="18.0" customHeight="1">
      <c r="A532" s="937"/>
      <c r="B532" s="938"/>
      <c r="C532" s="937"/>
      <c r="D532" s="937"/>
      <c r="E532" s="937"/>
      <c r="F532" s="939"/>
      <c r="G532" s="939"/>
      <c r="H532" s="939"/>
      <c r="I532" s="939"/>
      <c r="J532" s="939"/>
      <c r="K532" s="939"/>
      <c r="L532" s="937"/>
      <c r="M532" s="937"/>
      <c r="N532" s="937"/>
      <c r="O532" s="937"/>
      <c r="P532" s="937"/>
      <c r="Q532" s="937"/>
      <c r="R532" s="937"/>
      <c r="S532" s="937"/>
      <c r="T532" s="937"/>
      <c r="U532" s="937"/>
      <c r="V532" s="937"/>
      <c r="W532" s="937"/>
      <c r="X532" s="937"/>
      <c r="Y532" s="937"/>
      <c r="Z532" s="937"/>
      <c r="AA532" s="937"/>
    </row>
    <row r="533" ht="18.0" customHeight="1">
      <c r="A533" s="937"/>
      <c r="B533" s="938"/>
      <c r="C533" s="937"/>
      <c r="D533" s="937"/>
      <c r="E533" s="937"/>
      <c r="F533" s="939"/>
      <c r="G533" s="939"/>
      <c r="H533" s="939"/>
      <c r="I533" s="939"/>
      <c r="J533" s="939"/>
      <c r="K533" s="939"/>
      <c r="L533" s="937"/>
      <c r="M533" s="937"/>
      <c r="N533" s="937"/>
      <c r="O533" s="937"/>
      <c r="P533" s="937"/>
      <c r="Q533" s="937"/>
      <c r="R533" s="937"/>
      <c r="S533" s="937"/>
      <c r="T533" s="937"/>
      <c r="U533" s="937"/>
      <c r="V533" s="937"/>
      <c r="W533" s="937"/>
      <c r="X533" s="937"/>
      <c r="Y533" s="937"/>
      <c r="Z533" s="937"/>
      <c r="AA533" s="937"/>
    </row>
    <row r="534" ht="18.0" customHeight="1">
      <c r="A534" s="937"/>
      <c r="B534" s="938"/>
      <c r="C534" s="937"/>
      <c r="D534" s="937"/>
      <c r="E534" s="937"/>
      <c r="F534" s="939"/>
      <c r="G534" s="939"/>
      <c r="H534" s="939"/>
      <c r="I534" s="939"/>
      <c r="J534" s="939"/>
      <c r="K534" s="939"/>
      <c r="L534" s="937"/>
      <c r="M534" s="937"/>
      <c r="N534" s="937"/>
      <c r="O534" s="937"/>
      <c r="P534" s="937"/>
      <c r="Q534" s="937"/>
      <c r="R534" s="937"/>
      <c r="S534" s="937"/>
      <c r="T534" s="937"/>
      <c r="U534" s="937"/>
      <c r="V534" s="937"/>
      <c r="W534" s="937"/>
      <c r="X534" s="937"/>
      <c r="Y534" s="937"/>
      <c r="Z534" s="937"/>
      <c r="AA534" s="937"/>
    </row>
    <row r="535" ht="18.0" customHeight="1">
      <c r="A535" s="937"/>
      <c r="B535" s="938"/>
      <c r="C535" s="937"/>
      <c r="D535" s="937"/>
      <c r="E535" s="937"/>
      <c r="F535" s="939"/>
      <c r="G535" s="939"/>
      <c r="H535" s="939"/>
      <c r="I535" s="939"/>
      <c r="J535" s="939"/>
      <c r="K535" s="939"/>
      <c r="L535" s="937"/>
      <c r="M535" s="937"/>
      <c r="N535" s="937"/>
      <c r="O535" s="937"/>
      <c r="P535" s="937"/>
      <c r="Q535" s="937"/>
      <c r="R535" s="937"/>
      <c r="S535" s="937"/>
      <c r="T535" s="937"/>
      <c r="U535" s="937"/>
      <c r="V535" s="937"/>
      <c r="W535" s="937"/>
      <c r="X535" s="937"/>
      <c r="Y535" s="937"/>
      <c r="Z535" s="937"/>
      <c r="AA535" s="937"/>
    </row>
    <row r="536" ht="18.0" customHeight="1">
      <c r="A536" s="937"/>
      <c r="B536" s="938"/>
      <c r="C536" s="937"/>
      <c r="D536" s="937"/>
      <c r="E536" s="937"/>
      <c r="F536" s="939"/>
      <c r="G536" s="939"/>
      <c r="H536" s="939"/>
      <c r="I536" s="939"/>
      <c r="J536" s="939"/>
      <c r="K536" s="939"/>
      <c r="L536" s="937"/>
      <c r="M536" s="937"/>
      <c r="N536" s="937"/>
      <c r="O536" s="937"/>
      <c r="P536" s="937"/>
      <c r="Q536" s="937"/>
      <c r="R536" s="937"/>
      <c r="S536" s="937"/>
      <c r="T536" s="937"/>
      <c r="U536" s="937"/>
      <c r="V536" s="937"/>
      <c r="W536" s="937"/>
      <c r="X536" s="937"/>
      <c r="Y536" s="937"/>
      <c r="Z536" s="937"/>
      <c r="AA536" s="937"/>
    </row>
    <row r="537" ht="18.0" customHeight="1">
      <c r="A537" s="937"/>
      <c r="B537" s="938"/>
      <c r="C537" s="937"/>
      <c r="D537" s="937"/>
      <c r="E537" s="937"/>
      <c r="F537" s="939"/>
      <c r="G537" s="939"/>
      <c r="H537" s="939"/>
      <c r="I537" s="939"/>
      <c r="J537" s="939"/>
      <c r="K537" s="939"/>
      <c r="L537" s="937"/>
      <c r="M537" s="937"/>
      <c r="N537" s="937"/>
      <c r="O537" s="937"/>
      <c r="P537" s="937"/>
      <c r="Q537" s="937"/>
      <c r="R537" s="937"/>
      <c r="S537" s="937"/>
      <c r="T537" s="937"/>
      <c r="U537" s="937"/>
      <c r="V537" s="937"/>
      <c r="W537" s="937"/>
      <c r="X537" s="937"/>
      <c r="Y537" s="937"/>
      <c r="Z537" s="937"/>
      <c r="AA537" s="937"/>
    </row>
    <row r="538" ht="18.0" customHeight="1">
      <c r="A538" s="937"/>
      <c r="B538" s="938"/>
      <c r="C538" s="937"/>
      <c r="D538" s="937"/>
      <c r="E538" s="937"/>
      <c r="F538" s="939"/>
      <c r="G538" s="939"/>
      <c r="H538" s="939"/>
      <c r="I538" s="939"/>
      <c r="J538" s="939"/>
      <c r="K538" s="939"/>
      <c r="L538" s="937"/>
      <c r="M538" s="937"/>
      <c r="N538" s="937"/>
      <c r="O538" s="937"/>
      <c r="P538" s="937"/>
      <c r="Q538" s="937"/>
      <c r="R538" s="937"/>
      <c r="S538" s="937"/>
      <c r="T538" s="937"/>
      <c r="U538" s="937"/>
      <c r="V538" s="937"/>
      <c r="W538" s="937"/>
      <c r="X538" s="937"/>
      <c r="Y538" s="937"/>
      <c r="Z538" s="937"/>
      <c r="AA538" s="937"/>
    </row>
    <row r="539" ht="18.0" customHeight="1">
      <c r="A539" s="937"/>
      <c r="B539" s="938"/>
      <c r="C539" s="937"/>
      <c r="D539" s="937"/>
      <c r="E539" s="937"/>
      <c r="F539" s="939"/>
      <c r="G539" s="939"/>
      <c r="H539" s="939"/>
      <c r="I539" s="939"/>
      <c r="J539" s="939"/>
      <c r="K539" s="939"/>
      <c r="L539" s="937"/>
      <c r="M539" s="937"/>
      <c r="N539" s="937"/>
      <c r="O539" s="937"/>
      <c r="P539" s="937"/>
      <c r="Q539" s="937"/>
      <c r="R539" s="937"/>
      <c r="S539" s="937"/>
      <c r="T539" s="937"/>
      <c r="U539" s="937"/>
      <c r="V539" s="937"/>
      <c r="W539" s="937"/>
      <c r="X539" s="937"/>
      <c r="Y539" s="937"/>
      <c r="Z539" s="937"/>
      <c r="AA539" s="937"/>
    </row>
    <row r="540" ht="18.0" customHeight="1">
      <c r="A540" s="937"/>
      <c r="B540" s="938"/>
      <c r="C540" s="937"/>
      <c r="D540" s="937"/>
      <c r="E540" s="937"/>
      <c r="F540" s="939"/>
      <c r="G540" s="939"/>
      <c r="H540" s="939"/>
      <c r="I540" s="939"/>
      <c r="J540" s="939"/>
      <c r="K540" s="939"/>
      <c r="L540" s="937"/>
      <c r="M540" s="937"/>
      <c r="N540" s="937"/>
      <c r="O540" s="937"/>
      <c r="P540" s="937"/>
      <c r="Q540" s="937"/>
      <c r="R540" s="937"/>
      <c r="S540" s="937"/>
      <c r="T540" s="937"/>
      <c r="U540" s="937"/>
      <c r="V540" s="937"/>
      <c r="W540" s="937"/>
      <c r="X540" s="937"/>
      <c r="Y540" s="937"/>
      <c r="Z540" s="937"/>
      <c r="AA540" s="937"/>
    </row>
    <row r="541" ht="18.0" customHeight="1">
      <c r="A541" s="937"/>
      <c r="B541" s="938"/>
      <c r="C541" s="937"/>
      <c r="D541" s="937"/>
      <c r="E541" s="937"/>
      <c r="F541" s="939"/>
      <c r="G541" s="939"/>
      <c r="H541" s="939"/>
      <c r="I541" s="939"/>
      <c r="J541" s="939"/>
      <c r="K541" s="939"/>
      <c r="L541" s="937"/>
      <c r="M541" s="937"/>
      <c r="N541" s="937"/>
      <c r="O541" s="937"/>
      <c r="P541" s="937"/>
      <c r="Q541" s="937"/>
      <c r="R541" s="937"/>
      <c r="S541" s="937"/>
      <c r="T541" s="937"/>
      <c r="U541" s="937"/>
      <c r="V541" s="937"/>
      <c r="W541" s="937"/>
      <c r="X541" s="937"/>
      <c r="Y541" s="937"/>
      <c r="Z541" s="937"/>
      <c r="AA541" s="937"/>
    </row>
    <row r="542" ht="18.0" customHeight="1">
      <c r="A542" s="937"/>
      <c r="B542" s="938"/>
      <c r="C542" s="937"/>
      <c r="D542" s="937"/>
      <c r="E542" s="937"/>
      <c r="F542" s="939"/>
      <c r="G542" s="939"/>
      <c r="H542" s="939"/>
      <c r="I542" s="939"/>
      <c r="J542" s="939"/>
      <c r="K542" s="939"/>
      <c r="L542" s="937"/>
      <c r="M542" s="937"/>
      <c r="N542" s="937"/>
      <c r="O542" s="937"/>
      <c r="P542" s="937"/>
      <c r="Q542" s="937"/>
      <c r="R542" s="937"/>
      <c r="S542" s="937"/>
      <c r="T542" s="937"/>
      <c r="U542" s="937"/>
      <c r="V542" s="937"/>
      <c r="W542" s="937"/>
      <c r="X542" s="937"/>
      <c r="Y542" s="937"/>
      <c r="Z542" s="937"/>
      <c r="AA542" s="937"/>
    </row>
    <row r="543" ht="18.0" customHeight="1">
      <c r="A543" s="937"/>
      <c r="B543" s="938"/>
      <c r="C543" s="937"/>
      <c r="D543" s="937"/>
      <c r="E543" s="937"/>
      <c r="F543" s="939"/>
      <c r="G543" s="939"/>
      <c r="H543" s="939"/>
      <c r="I543" s="939"/>
      <c r="J543" s="939"/>
      <c r="K543" s="939"/>
      <c r="L543" s="937"/>
      <c r="M543" s="937"/>
      <c r="N543" s="937"/>
      <c r="O543" s="937"/>
      <c r="P543" s="937"/>
      <c r="Q543" s="937"/>
      <c r="R543" s="937"/>
      <c r="S543" s="937"/>
      <c r="T543" s="937"/>
      <c r="U543" s="937"/>
      <c r="V543" s="937"/>
      <c r="W543" s="937"/>
      <c r="X543" s="937"/>
      <c r="Y543" s="937"/>
      <c r="Z543" s="937"/>
      <c r="AA543" s="937"/>
    </row>
    <row r="544" ht="18.0" customHeight="1">
      <c r="A544" s="937"/>
      <c r="B544" s="938"/>
      <c r="C544" s="937"/>
      <c r="D544" s="937"/>
      <c r="E544" s="937"/>
      <c r="F544" s="939"/>
      <c r="G544" s="939"/>
      <c r="H544" s="939"/>
      <c r="I544" s="939"/>
      <c r="J544" s="939"/>
      <c r="K544" s="939"/>
      <c r="L544" s="937"/>
      <c r="M544" s="937"/>
      <c r="N544" s="937"/>
      <c r="O544" s="937"/>
      <c r="P544" s="937"/>
      <c r="Q544" s="937"/>
      <c r="R544" s="937"/>
      <c r="S544" s="937"/>
      <c r="T544" s="937"/>
      <c r="U544" s="937"/>
      <c r="V544" s="937"/>
      <c r="W544" s="937"/>
      <c r="X544" s="937"/>
      <c r="Y544" s="937"/>
      <c r="Z544" s="937"/>
      <c r="AA544" s="937"/>
    </row>
    <row r="545" ht="18.0" customHeight="1">
      <c r="A545" s="937"/>
      <c r="B545" s="938"/>
      <c r="C545" s="937"/>
      <c r="D545" s="937"/>
      <c r="E545" s="937"/>
      <c r="F545" s="939"/>
      <c r="G545" s="939"/>
      <c r="H545" s="939"/>
      <c r="I545" s="939"/>
      <c r="J545" s="939"/>
      <c r="K545" s="939"/>
      <c r="L545" s="937"/>
      <c r="M545" s="937"/>
      <c r="N545" s="937"/>
      <c r="O545" s="937"/>
      <c r="P545" s="937"/>
      <c r="Q545" s="937"/>
      <c r="R545" s="937"/>
      <c r="S545" s="937"/>
      <c r="T545" s="937"/>
      <c r="U545" s="937"/>
      <c r="V545" s="937"/>
      <c r="W545" s="937"/>
      <c r="X545" s="937"/>
      <c r="Y545" s="937"/>
      <c r="Z545" s="937"/>
      <c r="AA545" s="937"/>
    </row>
    <row r="546" ht="18.0" customHeight="1">
      <c r="A546" s="937"/>
      <c r="B546" s="938"/>
      <c r="C546" s="937"/>
      <c r="D546" s="937"/>
      <c r="E546" s="937"/>
      <c r="F546" s="939"/>
      <c r="G546" s="939"/>
      <c r="H546" s="939"/>
      <c r="I546" s="939"/>
      <c r="J546" s="939"/>
      <c r="K546" s="939"/>
      <c r="L546" s="937"/>
      <c r="M546" s="937"/>
      <c r="N546" s="937"/>
      <c r="O546" s="937"/>
      <c r="P546" s="937"/>
      <c r="Q546" s="937"/>
      <c r="R546" s="937"/>
      <c r="S546" s="937"/>
      <c r="T546" s="937"/>
      <c r="U546" s="937"/>
      <c r="V546" s="937"/>
      <c r="W546" s="937"/>
      <c r="X546" s="937"/>
      <c r="Y546" s="937"/>
      <c r="Z546" s="937"/>
      <c r="AA546" s="937"/>
    </row>
    <row r="547" ht="18.0" customHeight="1">
      <c r="A547" s="937"/>
      <c r="B547" s="938"/>
      <c r="C547" s="937"/>
      <c r="D547" s="937"/>
      <c r="E547" s="937"/>
      <c r="F547" s="939"/>
      <c r="G547" s="939"/>
      <c r="H547" s="939"/>
      <c r="I547" s="939"/>
      <c r="J547" s="939"/>
      <c r="K547" s="939"/>
      <c r="L547" s="937"/>
      <c r="M547" s="937"/>
      <c r="N547" s="937"/>
      <c r="O547" s="937"/>
      <c r="P547" s="937"/>
      <c r="Q547" s="937"/>
      <c r="R547" s="937"/>
      <c r="S547" s="937"/>
      <c r="T547" s="937"/>
      <c r="U547" s="937"/>
      <c r="V547" s="937"/>
      <c r="W547" s="937"/>
      <c r="X547" s="937"/>
      <c r="Y547" s="937"/>
      <c r="Z547" s="937"/>
      <c r="AA547" s="937"/>
    </row>
    <row r="548" ht="18.0" customHeight="1">
      <c r="A548" s="937"/>
      <c r="B548" s="938"/>
      <c r="C548" s="937"/>
      <c r="D548" s="937"/>
      <c r="E548" s="937"/>
      <c r="F548" s="939"/>
      <c r="G548" s="939"/>
      <c r="H548" s="939"/>
      <c r="I548" s="939"/>
      <c r="J548" s="939"/>
      <c r="K548" s="939"/>
      <c r="L548" s="937"/>
      <c r="M548" s="937"/>
      <c r="N548" s="937"/>
      <c r="O548" s="937"/>
      <c r="P548" s="937"/>
      <c r="Q548" s="937"/>
      <c r="R548" s="937"/>
      <c r="S548" s="937"/>
      <c r="T548" s="937"/>
      <c r="U548" s="937"/>
      <c r="V548" s="937"/>
      <c r="W548" s="937"/>
      <c r="X548" s="937"/>
      <c r="Y548" s="937"/>
      <c r="Z548" s="937"/>
      <c r="AA548" s="937"/>
    </row>
    <row r="549" ht="18.0" customHeight="1">
      <c r="A549" s="937"/>
      <c r="B549" s="938"/>
      <c r="C549" s="937"/>
      <c r="D549" s="937"/>
      <c r="E549" s="937"/>
      <c r="F549" s="939"/>
      <c r="G549" s="939"/>
      <c r="H549" s="939"/>
      <c r="I549" s="939"/>
      <c r="J549" s="939"/>
      <c r="K549" s="939"/>
      <c r="L549" s="937"/>
      <c r="M549" s="937"/>
      <c r="N549" s="937"/>
      <c r="O549" s="937"/>
      <c r="P549" s="937"/>
      <c r="Q549" s="937"/>
      <c r="R549" s="937"/>
      <c r="S549" s="937"/>
      <c r="T549" s="937"/>
      <c r="U549" s="937"/>
      <c r="V549" s="937"/>
      <c r="W549" s="937"/>
      <c r="X549" s="937"/>
      <c r="Y549" s="937"/>
      <c r="Z549" s="937"/>
      <c r="AA549" s="937"/>
    </row>
    <row r="550" ht="18.0" customHeight="1">
      <c r="A550" s="937"/>
      <c r="B550" s="938"/>
      <c r="C550" s="937"/>
      <c r="D550" s="937"/>
      <c r="E550" s="937"/>
      <c r="F550" s="939"/>
      <c r="G550" s="939"/>
      <c r="H550" s="939"/>
      <c r="I550" s="939"/>
      <c r="J550" s="939"/>
      <c r="K550" s="939"/>
      <c r="L550" s="937"/>
      <c r="M550" s="937"/>
      <c r="N550" s="937"/>
      <c r="O550" s="937"/>
      <c r="P550" s="937"/>
      <c r="Q550" s="937"/>
      <c r="R550" s="937"/>
      <c r="S550" s="937"/>
      <c r="T550" s="937"/>
      <c r="U550" s="937"/>
      <c r="V550" s="937"/>
      <c r="W550" s="937"/>
      <c r="X550" s="937"/>
      <c r="Y550" s="937"/>
      <c r="Z550" s="937"/>
      <c r="AA550" s="937"/>
    </row>
    <row r="551" ht="18.0" customHeight="1">
      <c r="A551" s="937"/>
      <c r="B551" s="938"/>
      <c r="C551" s="937"/>
      <c r="D551" s="937"/>
      <c r="E551" s="937"/>
      <c r="F551" s="939"/>
      <c r="G551" s="939"/>
      <c r="H551" s="939"/>
      <c r="I551" s="939"/>
      <c r="J551" s="939"/>
      <c r="K551" s="939"/>
      <c r="L551" s="937"/>
      <c r="M551" s="937"/>
      <c r="N551" s="937"/>
      <c r="O551" s="937"/>
      <c r="P551" s="937"/>
      <c r="Q551" s="937"/>
      <c r="R551" s="937"/>
      <c r="S551" s="937"/>
      <c r="T551" s="937"/>
      <c r="U551" s="937"/>
      <c r="V551" s="937"/>
      <c r="W551" s="937"/>
      <c r="X551" s="937"/>
      <c r="Y551" s="937"/>
      <c r="Z551" s="937"/>
      <c r="AA551" s="937"/>
    </row>
    <row r="552" ht="18.0" customHeight="1">
      <c r="A552" s="937"/>
      <c r="B552" s="938"/>
      <c r="C552" s="937"/>
      <c r="D552" s="937"/>
      <c r="E552" s="937"/>
      <c r="F552" s="939"/>
      <c r="G552" s="939"/>
      <c r="H552" s="939"/>
      <c r="I552" s="939"/>
      <c r="J552" s="939"/>
      <c r="K552" s="939"/>
      <c r="L552" s="937"/>
      <c r="M552" s="937"/>
      <c r="N552" s="937"/>
      <c r="O552" s="937"/>
      <c r="P552" s="937"/>
      <c r="Q552" s="937"/>
      <c r="R552" s="937"/>
      <c r="S552" s="937"/>
      <c r="T552" s="937"/>
      <c r="U552" s="937"/>
      <c r="V552" s="937"/>
      <c r="W552" s="937"/>
      <c r="X552" s="937"/>
      <c r="Y552" s="937"/>
      <c r="Z552" s="937"/>
      <c r="AA552" s="937"/>
    </row>
    <row r="553" ht="18.0" customHeight="1">
      <c r="A553" s="937"/>
      <c r="B553" s="938"/>
      <c r="C553" s="937"/>
      <c r="D553" s="937"/>
      <c r="E553" s="937"/>
      <c r="F553" s="939"/>
      <c r="G553" s="939"/>
      <c r="H553" s="939"/>
      <c r="I553" s="939"/>
      <c r="J553" s="939"/>
      <c r="K553" s="939"/>
      <c r="L553" s="937"/>
      <c r="M553" s="937"/>
      <c r="N553" s="937"/>
      <c r="O553" s="937"/>
      <c r="P553" s="937"/>
      <c r="Q553" s="937"/>
      <c r="R553" s="937"/>
      <c r="S553" s="937"/>
      <c r="T553" s="937"/>
      <c r="U553" s="937"/>
      <c r="V553" s="937"/>
      <c r="W553" s="937"/>
      <c r="X553" s="937"/>
      <c r="Y553" s="937"/>
      <c r="Z553" s="937"/>
      <c r="AA553" s="937"/>
    </row>
    <row r="554" ht="18.0" customHeight="1">
      <c r="A554" s="937"/>
      <c r="B554" s="938"/>
      <c r="C554" s="937"/>
      <c r="D554" s="937"/>
      <c r="E554" s="937"/>
      <c r="F554" s="939"/>
      <c r="G554" s="939"/>
      <c r="H554" s="939"/>
      <c r="I554" s="939"/>
      <c r="J554" s="939"/>
      <c r="K554" s="939"/>
      <c r="L554" s="937"/>
      <c r="M554" s="937"/>
      <c r="N554" s="937"/>
      <c r="O554" s="937"/>
      <c r="P554" s="937"/>
      <c r="Q554" s="937"/>
      <c r="R554" s="937"/>
      <c r="S554" s="937"/>
      <c r="T554" s="937"/>
      <c r="U554" s="937"/>
      <c r="V554" s="937"/>
      <c r="W554" s="937"/>
      <c r="X554" s="937"/>
      <c r="Y554" s="937"/>
      <c r="Z554" s="937"/>
      <c r="AA554" s="937"/>
    </row>
    <row r="555" ht="18.0" customHeight="1">
      <c r="A555" s="937"/>
      <c r="B555" s="938"/>
      <c r="C555" s="937"/>
      <c r="D555" s="937"/>
      <c r="E555" s="937"/>
      <c r="F555" s="939"/>
      <c r="G555" s="939"/>
      <c r="H555" s="939"/>
      <c r="I555" s="939"/>
      <c r="J555" s="939"/>
      <c r="K555" s="939"/>
      <c r="L555" s="937"/>
      <c r="M555" s="937"/>
      <c r="N555" s="937"/>
      <c r="O555" s="937"/>
      <c r="P555" s="937"/>
      <c r="Q555" s="937"/>
      <c r="R555" s="937"/>
      <c r="S555" s="937"/>
      <c r="T555" s="937"/>
      <c r="U555" s="937"/>
      <c r="V555" s="937"/>
      <c r="W555" s="937"/>
      <c r="X555" s="937"/>
      <c r="Y555" s="937"/>
      <c r="Z555" s="937"/>
      <c r="AA555" s="937"/>
    </row>
    <row r="556" ht="18.0" customHeight="1">
      <c r="A556" s="937"/>
      <c r="B556" s="938"/>
      <c r="C556" s="937"/>
      <c r="D556" s="937"/>
      <c r="E556" s="937"/>
      <c r="F556" s="939"/>
      <c r="G556" s="939"/>
      <c r="H556" s="939"/>
      <c r="I556" s="939"/>
      <c r="J556" s="939"/>
      <c r="K556" s="939"/>
      <c r="L556" s="937"/>
      <c r="M556" s="937"/>
      <c r="N556" s="937"/>
      <c r="O556" s="937"/>
      <c r="P556" s="937"/>
      <c r="Q556" s="937"/>
      <c r="R556" s="937"/>
      <c r="S556" s="937"/>
      <c r="T556" s="937"/>
      <c r="U556" s="937"/>
      <c r="V556" s="937"/>
      <c r="W556" s="937"/>
      <c r="X556" s="937"/>
      <c r="Y556" s="937"/>
      <c r="Z556" s="937"/>
      <c r="AA556" s="937"/>
    </row>
    <row r="557" ht="18.0" customHeight="1">
      <c r="A557" s="937"/>
      <c r="B557" s="938"/>
      <c r="C557" s="937"/>
      <c r="D557" s="937"/>
      <c r="E557" s="937"/>
      <c r="F557" s="939"/>
      <c r="G557" s="939"/>
      <c r="H557" s="939"/>
      <c r="I557" s="939"/>
      <c r="J557" s="939"/>
      <c r="K557" s="939"/>
      <c r="L557" s="937"/>
      <c r="M557" s="937"/>
      <c r="N557" s="937"/>
      <c r="O557" s="937"/>
      <c r="P557" s="937"/>
      <c r="Q557" s="937"/>
      <c r="R557" s="937"/>
      <c r="S557" s="937"/>
      <c r="T557" s="937"/>
      <c r="U557" s="937"/>
      <c r="V557" s="937"/>
      <c r="W557" s="937"/>
      <c r="X557" s="937"/>
      <c r="Y557" s="937"/>
      <c r="Z557" s="937"/>
      <c r="AA557" s="937"/>
    </row>
    <row r="558" ht="18.0" customHeight="1">
      <c r="A558" s="937"/>
      <c r="B558" s="938"/>
      <c r="C558" s="937"/>
      <c r="D558" s="937"/>
      <c r="E558" s="937"/>
      <c r="F558" s="939"/>
      <c r="G558" s="939"/>
      <c r="H558" s="939"/>
      <c r="I558" s="939"/>
      <c r="J558" s="939"/>
      <c r="K558" s="939"/>
      <c r="L558" s="937"/>
      <c r="M558" s="937"/>
      <c r="N558" s="937"/>
      <c r="O558" s="937"/>
      <c r="P558" s="937"/>
      <c r="Q558" s="937"/>
      <c r="R558" s="937"/>
      <c r="S558" s="937"/>
      <c r="T558" s="937"/>
      <c r="U558" s="937"/>
      <c r="V558" s="937"/>
      <c r="W558" s="937"/>
      <c r="X558" s="937"/>
      <c r="Y558" s="937"/>
      <c r="Z558" s="937"/>
      <c r="AA558" s="937"/>
    </row>
    <row r="559" ht="18.0" customHeight="1">
      <c r="A559" s="937"/>
      <c r="B559" s="938"/>
      <c r="C559" s="937"/>
      <c r="D559" s="937"/>
      <c r="E559" s="937"/>
      <c r="F559" s="939"/>
      <c r="G559" s="939"/>
      <c r="H559" s="939"/>
      <c r="I559" s="939"/>
      <c r="J559" s="939"/>
      <c r="K559" s="939"/>
      <c r="L559" s="937"/>
      <c r="M559" s="937"/>
      <c r="N559" s="937"/>
      <c r="O559" s="937"/>
      <c r="P559" s="937"/>
      <c r="Q559" s="937"/>
      <c r="R559" s="937"/>
      <c r="S559" s="937"/>
      <c r="T559" s="937"/>
      <c r="U559" s="937"/>
      <c r="V559" s="937"/>
      <c r="W559" s="937"/>
      <c r="X559" s="937"/>
      <c r="Y559" s="937"/>
      <c r="Z559" s="937"/>
      <c r="AA559" s="937"/>
    </row>
    <row r="560" ht="18.0" customHeight="1">
      <c r="A560" s="937"/>
      <c r="B560" s="938"/>
      <c r="C560" s="937"/>
      <c r="D560" s="937"/>
      <c r="E560" s="937"/>
      <c r="F560" s="939"/>
      <c r="G560" s="939"/>
      <c r="H560" s="939"/>
      <c r="I560" s="939"/>
      <c r="J560" s="939"/>
      <c r="K560" s="939"/>
      <c r="L560" s="937"/>
      <c r="M560" s="937"/>
      <c r="N560" s="937"/>
      <c r="O560" s="937"/>
      <c r="P560" s="937"/>
      <c r="Q560" s="937"/>
      <c r="R560" s="937"/>
      <c r="S560" s="937"/>
      <c r="T560" s="937"/>
      <c r="U560" s="937"/>
      <c r="V560" s="937"/>
      <c r="W560" s="937"/>
      <c r="X560" s="937"/>
      <c r="Y560" s="937"/>
      <c r="Z560" s="937"/>
      <c r="AA560" s="937"/>
    </row>
    <row r="561" ht="18.0" customHeight="1">
      <c r="A561" s="937"/>
      <c r="B561" s="938"/>
      <c r="C561" s="937"/>
      <c r="D561" s="937"/>
      <c r="E561" s="937"/>
      <c r="F561" s="939"/>
      <c r="G561" s="939"/>
      <c r="H561" s="939"/>
      <c r="I561" s="939"/>
      <c r="J561" s="939"/>
      <c r="K561" s="939"/>
      <c r="L561" s="937"/>
      <c r="M561" s="937"/>
      <c r="N561" s="937"/>
      <c r="O561" s="937"/>
      <c r="P561" s="937"/>
      <c r="Q561" s="937"/>
      <c r="R561" s="937"/>
      <c r="S561" s="937"/>
      <c r="T561" s="937"/>
      <c r="U561" s="937"/>
      <c r="V561" s="937"/>
      <c r="W561" s="937"/>
      <c r="X561" s="937"/>
      <c r="Y561" s="937"/>
      <c r="Z561" s="937"/>
      <c r="AA561" s="937"/>
    </row>
    <row r="562" ht="18.0" customHeight="1">
      <c r="A562" s="937"/>
      <c r="B562" s="938"/>
      <c r="C562" s="937"/>
      <c r="D562" s="937"/>
      <c r="E562" s="937"/>
      <c r="F562" s="939"/>
      <c r="G562" s="939"/>
      <c r="H562" s="939"/>
      <c r="I562" s="939"/>
      <c r="J562" s="939"/>
      <c r="K562" s="939"/>
      <c r="L562" s="937"/>
      <c r="M562" s="937"/>
      <c r="N562" s="937"/>
      <c r="O562" s="937"/>
      <c r="P562" s="937"/>
      <c r="Q562" s="937"/>
      <c r="R562" s="937"/>
      <c r="S562" s="937"/>
      <c r="T562" s="937"/>
      <c r="U562" s="937"/>
      <c r="V562" s="937"/>
      <c r="W562" s="937"/>
      <c r="X562" s="937"/>
      <c r="Y562" s="937"/>
      <c r="Z562" s="937"/>
      <c r="AA562" s="937"/>
    </row>
    <row r="563" ht="18.0" customHeight="1">
      <c r="A563" s="937"/>
      <c r="B563" s="938"/>
      <c r="C563" s="937"/>
      <c r="D563" s="937"/>
      <c r="E563" s="937"/>
      <c r="F563" s="939"/>
      <c r="G563" s="939"/>
      <c r="H563" s="939"/>
      <c r="I563" s="939"/>
      <c r="J563" s="939"/>
      <c r="K563" s="939"/>
      <c r="L563" s="937"/>
      <c r="M563" s="937"/>
      <c r="N563" s="937"/>
      <c r="O563" s="937"/>
      <c r="P563" s="937"/>
      <c r="Q563" s="937"/>
      <c r="R563" s="937"/>
      <c r="S563" s="937"/>
      <c r="T563" s="937"/>
      <c r="U563" s="937"/>
      <c r="V563" s="937"/>
      <c r="W563" s="937"/>
      <c r="X563" s="937"/>
      <c r="Y563" s="937"/>
      <c r="Z563" s="937"/>
      <c r="AA563" s="937"/>
    </row>
    <row r="564" ht="18.0" customHeight="1">
      <c r="A564" s="937"/>
      <c r="B564" s="938"/>
      <c r="C564" s="937"/>
      <c r="D564" s="937"/>
      <c r="E564" s="937"/>
      <c r="F564" s="939"/>
      <c r="G564" s="939"/>
      <c r="H564" s="939"/>
      <c r="I564" s="939"/>
      <c r="J564" s="939"/>
      <c r="K564" s="939"/>
      <c r="L564" s="937"/>
      <c r="M564" s="937"/>
      <c r="N564" s="937"/>
      <c r="O564" s="937"/>
      <c r="P564" s="937"/>
      <c r="Q564" s="937"/>
      <c r="R564" s="937"/>
      <c r="S564" s="937"/>
      <c r="T564" s="937"/>
      <c r="U564" s="937"/>
      <c r="V564" s="937"/>
      <c r="W564" s="937"/>
      <c r="X564" s="937"/>
      <c r="Y564" s="937"/>
      <c r="Z564" s="937"/>
      <c r="AA564" s="937"/>
    </row>
    <row r="565" ht="18.0" customHeight="1">
      <c r="A565" s="937"/>
      <c r="B565" s="938"/>
      <c r="C565" s="937"/>
      <c r="D565" s="937"/>
      <c r="E565" s="937"/>
      <c r="F565" s="939"/>
      <c r="G565" s="939"/>
      <c r="H565" s="939"/>
      <c r="I565" s="939"/>
      <c r="J565" s="939"/>
      <c r="K565" s="939"/>
      <c r="L565" s="937"/>
      <c r="M565" s="937"/>
      <c r="N565" s="937"/>
      <c r="O565" s="937"/>
      <c r="P565" s="937"/>
      <c r="Q565" s="937"/>
      <c r="R565" s="937"/>
      <c r="S565" s="937"/>
      <c r="T565" s="937"/>
      <c r="U565" s="937"/>
      <c r="V565" s="937"/>
      <c r="W565" s="937"/>
      <c r="X565" s="937"/>
      <c r="Y565" s="937"/>
      <c r="Z565" s="937"/>
      <c r="AA565" s="937"/>
    </row>
    <row r="566" ht="18.0" customHeight="1">
      <c r="A566" s="937"/>
      <c r="B566" s="938"/>
      <c r="C566" s="937"/>
      <c r="D566" s="937"/>
      <c r="E566" s="937"/>
      <c r="F566" s="939"/>
      <c r="G566" s="939"/>
      <c r="H566" s="939"/>
      <c r="I566" s="939"/>
      <c r="J566" s="939"/>
      <c r="K566" s="939"/>
      <c r="L566" s="937"/>
      <c r="M566" s="937"/>
      <c r="N566" s="937"/>
      <c r="O566" s="937"/>
      <c r="P566" s="937"/>
      <c r="Q566" s="937"/>
      <c r="R566" s="937"/>
      <c r="S566" s="937"/>
      <c r="T566" s="937"/>
      <c r="U566" s="937"/>
      <c r="V566" s="937"/>
      <c r="W566" s="937"/>
      <c r="X566" s="937"/>
      <c r="Y566" s="937"/>
      <c r="Z566" s="937"/>
      <c r="AA566" s="937"/>
    </row>
    <row r="567" ht="18.0" customHeight="1">
      <c r="A567" s="937"/>
      <c r="B567" s="938"/>
      <c r="C567" s="937"/>
      <c r="D567" s="937"/>
      <c r="E567" s="937"/>
      <c r="F567" s="939"/>
      <c r="G567" s="939"/>
      <c r="H567" s="939"/>
      <c r="I567" s="939"/>
      <c r="J567" s="939"/>
      <c r="K567" s="939"/>
      <c r="L567" s="937"/>
      <c r="M567" s="937"/>
      <c r="N567" s="937"/>
      <c r="O567" s="937"/>
      <c r="P567" s="937"/>
      <c r="Q567" s="937"/>
      <c r="R567" s="937"/>
      <c r="S567" s="937"/>
      <c r="T567" s="937"/>
      <c r="U567" s="937"/>
      <c r="V567" s="937"/>
      <c r="W567" s="937"/>
      <c r="X567" s="937"/>
      <c r="Y567" s="937"/>
      <c r="Z567" s="937"/>
      <c r="AA567" s="937"/>
    </row>
    <row r="568" ht="18.0" customHeight="1">
      <c r="A568" s="937"/>
      <c r="B568" s="938"/>
      <c r="C568" s="937"/>
      <c r="D568" s="937"/>
      <c r="E568" s="937"/>
      <c r="F568" s="939"/>
      <c r="G568" s="939"/>
      <c r="H568" s="939"/>
      <c r="I568" s="939"/>
      <c r="J568" s="939"/>
      <c r="K568" s="939"/>
      <c r="L568" s="937"/>
      <c r="M568" s="937"/>
      <c r="N568" s="937"/>
      <c r="O568" s="937"/>
      <c r="P568" s="937"/>
      <c r="Q568" s="937"/>
      <c r="R568" s="937"/>
      <c r="S568" s="937"/>
      <c r="T568" s="937"/>
      <c r="U568" s="937"/>
      <c r="V568" s="937"/>
      <c r="W568" s="937"/>
      <c r="X568" s="937"/>
      <c r="Y568" s="937"/>
      <c r="Z568" s="937"/>
      <c r="AA568" s="937"/>
    </row>
    <row r="569" ht="18.0" customHeight="1">
      <c r="A569" s="937"/>
      <c r="B569" s="938"/>
      <c r="C569" s="937"/>
      <c r="D569" s="937"/>
      <c r="E569" s="937"/>
      <c r="F569" s="939"/>
      <c r="G569" s="939"/>
      <c r="H569" s="939"/>
      <c r="I569" s="939"/>
      <c r="J569" s="939"/>
      <c r="K569" s="939"/>
      <c r="L569" s="937"/>
      <c r="M569" s="937"/>
      <c r="N569" s="937"/>
      <c r="O569" s="937"/>
      <c r="P569" s="937"/>
      <c r="Q569" s="937"/>
      <c r="R569" s="937"/>
      <c r="S569" s="937"/>
      <c r="T569" s="937"/>
      <c r="U569" s="937"/>
      <c r="V569" s="937"/>
      <c r="W569" s="937"/>
      <c r="X569" s="937"/>
      <c r="Y569" s="937"/>
      <c r="Z569" s="937"/>
      <c r="AA569" s="937"/>
    </row>
    <row r="570" ht="18.0" customHeight="1">
      <c r="A570" s="937"/>
      <c r="B570" s="938"/>
      <c r="C570" s="937"/>
      <c r="D570" s="937"/>
      <c r="E570" s="937"/>
      <c r="F570" s="939"/>
      <c r="G570" s="939"/>
      <c r="H570" s="939"/>
      <c r="I570" s="939"/>
      <c r="J570" s="939"/>
      <c r="K570" s="939"/>
      <c r="L570" s="937"/>
      <c r="M570" s="937"/>
      <c r="N570" s="937"/>
      <c r="O570" s="937"/>
      <c r="P570" s="937"/>
      <c r="Q570" s="937"/>
      <c r="R570" s="937"/>
      <c r="S570" s="937"/>
      <c r="T570" s="937"/>
      <c r="U570" s="937"/>
      <c r="V570" s="937"/>
      <c r="W570" s="937"/>
      <c r="X570" s="937"/>
      <c r="Y570" s="937"/>
      <c r="Z570" s="937"/>
      <c r="AA570" s="937"/>
    </row>
    <row r="571" ht="18.0" customHeight="1">
      <c r="A571" s="937"/>
      <c r="B571" s="938"/>
      <c r="C571" s="937"/>
      <c r="D571" s="937"/>
      <c r="E571" s="937"/>
      <c r="F571" s="939"/>
      <c r="G571" s="939"/>
      <c r="H571" s="939"/>
      <c r="I571" s="939"/>
      <c r="J571" s="939"/>
      <c r="K571" s="939"/>
      <c r="L571" s="937"/>
      <c r="M571" s="937"/>
      <c r="N571" s="937"/>
      <c r="O571" s="937"/>
      <c r="P571" s="937"/>
      <c r="Q571" s="937"/>
      <c r="R571" s="937"/>
      <c r="S571" s="937"/>
      <c r="T571" s="937"/>
      <c r="U571" s="937"/>
      <c r="V571" s="937"/>
      <c r="W571" s="937"/>
      <c r="X571" s="937"/>
      <c r="Y571" s="937"/>
      <c r="Z571" s="937"/>
      <c r="AA571" s="937"/>
    </row>
    <row r="572" ht="18.0" customHeight="1">
      <c r="A572" s="937"/>
      <c r="B572" s="938"/>
      <c r="C572" s="937"/>
      <c r="D572" s="937"/>
      <c r="E572" s="937"/>
      <c r="F572" s="939"/>
      <c r="G572" s="939"/>
      <c r="H572" s="939"/>
      <c r="I572" s="939"/>
      <c r="J572" s="939"/>
      <c r="K572" s="939"/>
      <c r="L572" s="937"/>
      <c r="M572" s="937"/>
      <c r="N572" s="937"/>
      <c r="O572" s="937"/>
      <c r="P572" s="937"/>
      <c r="Q572" s="937"/>
      <c r="R572" s="937"/>
      <c r="S572" s="937"/>
      <c r="T572" s="937"/>
      <c r="U572" s="937"/>
      <c r="V572" s="937"/>
      <c r="W572" s="937"/>
      <c r="X572" s="937"/>
      <c r="Y572" s="937"/>
      <c r="Z572" s="937"/>
      <c r="AA572" s="937"/>
    </row>
    <row r="573" ht="18.0" customHeight="1">
      <c r="A573" s="937"/>
      <c r="B573" s="938"/>
      <c r="C573" s="937"/>
      <c r="D573" s="937"/>
      <c r="E573" s="937"/>
      <c r="F573" s="939"/>
      <c r="G573" s="939"/>
      <c r="H573" s="939"/>
      <c r="I573" s="939"/>
      <c r="J573" s="939"/>
      <c r="K573" s="939"/>
      <c r="L573" s="937"/>
      <c r="M573" s="937"/>
      <c r="N573" s="937"/>
      <c r="O573" s="937"/>
      <c r="P573" s="937"/>
      <c r="Q573" s="937"/>
      <c r="R573" s="937"/>
      <c r="S573" s="937"/>
      <c r="T573" s="937"/>
      <c r="U573" s="937"/>
      <c r="V573" s="937"/>
      <c r="W573" s="937"/>
      <c r="X573" s="937"/>
      <c r="Y573" s="937"/>
      <c r="Z573" s="937"/>
      <c r="AA573" s="937"/>
    </row>
    <row r="574" ht="18.0" customHeight="1">
      <c r="A574" s="937"/>
      <c r="B574" s="938"/>
      <c r="C574" s="937"/>
      <c r="D574" s="937"/>
      <c r="E574" s="937"/>
      <c r="F574" s="939"/>
      <c r="G574" s="939"/>
      <c r="H574" s="939"/>
      <c r="I574" s="939"/>
      <c r="J574" s="939"/>
      <c r="K574" s="939"/>
      <c r="L574" s="937"/>
      <c r="M574" s="937"/>
      <c r="N574" s="937"/>
      <c r="O574" s="937"/>
      <c r="P574" s="937"/>
      <c r="Q574" s="937"/>
      <c r="R574" s="937"/>
      <c r="S574" s="937"/>
      <c r="T574" s="937"/>
      <c r="U574" s="937"/>
      <c r="V574" s="937"/>
      <c r="W574" s="937"/>
      <c r="X574" s="937"/>
      <c r="Y574" s="937"/>
      <c r="Z574" s="937"/>
      <c r="AA574" s="937"/>
    </row>
    <row r="575" ht="18.0" customHeight="1">
      <c r="A575" s="937"/>
      <c r="B575" s="938"/>
      <c r="C575" s="937"/>
      <c r="D575" s="937"/>
      <c r="E575" s="937"/>
      <c r="F575" s="939"/>
      <c r="G575" s="939"/>
      <c r="H575" s="939"/>
      <c r="I575" s="939"/>
      <c r="J575" s="939"/>
      <c r="K575" s="939"/>
      <c r="L575" s="937"/>
      <c r="M575" s="937"/>
      <c r="N575" s="937"/>
      <c r="O575" s="937"/>
      <c r="P575" s="937"/>
      <c r="Q575" s="937"/>
      <c r="R575" s="937"/>
      <c r="S575" s="937"/>
      <c r="T575" s="937"/>
      <c r="U575" s="937"/>
      <c r="V575" s="937"/>
      <c r="W575" s="937"/>
      <c r="X575" s="937"/>
      <c r="Y575" s="937"/>
      <c r="Z575" s="937"/>
      <c r="AA575" s="937"/>
    </row>
    <row r="576" ht="18.0" customHeight="1">
      <c r="A576" s="937"/>
      <c r="B576" s="938"/>
      <c r="C576" s="937"/>
      <c r="D576" s="937"/>
      <c r="E576" s="937"/>
      <c r="F576" s="939"/>
      <c r="G576" s="939"/>
      <c r="H576" s="939"/>
      <c r="I576" s="939"/>
      <c r="J576" s="939"/>
      <c r="K576" s="939"/>
      <c r="L576" s="937"/>
      <c r="M576" s="937"/>
      <c r="N576" s="937"/>
      <c r="O576" s="937"/>
      <c r="P576" s="937"/>
      <c r="Q576" s="937"/>
      <c r="R576" s="937"/>
      <c r="S576" s="937"/>
      <c r="T576" s="937"/>
      <c r="U576" s="937"/>
      <c r="V576" s="937"/>
      <c r="W576" s="937"/>
      <c r="X576" s="937"/>
      <c r="Y576" s="937"/>
      <c r="Z576" s="937"/>
      <c r="AA576" s="937"/>
    </row>
    <row r="577" ht="18.0" customHeight="1">
      <c r="A577" s="937"/>
      <c r="B577" s="938"/>
      <c r="C577" s="937"/>
      <c r="D577" s="937"/>
      <c r="E577" s="937"/>
      <c r="F577" s="939"/>
      <c r="G577" s="939"/>
      <c r="H577" s="939"/>
      <c r="I577" s="939"/>
      <c r="J577" s="939"/>
      <c r="K577" s="939"/>
      <c r="L577" s="937"/>
      <c r="M577" s="937"/>
      <c r="N577" s="937"/>
      <c r="O577" s="937"/>
      <c r="P577" s="937"/>
      <c r="Q577" s="937"/>
      <c r="R577" s="937"/>
      <c r="S577" s="937"/>
      <c r="T577" s="937"/>
      <c r="U577" s="937"/>
      <c r="V577" s="937"/>
      <c r="W577" s="937"/>
      <c r="X577" s="937"/>
      <c r="Y577" s="937"/>
      <c r="Z577" s="937"/>
      <c r="AA577" s="937"/>
    </row>
    <row r="578" ht="18.0" customHeight="1">
      <c r="A578" s="937"/>
      <c r="B578" s="938"/>
      <c r="C578" s="937"/>
      <c r="D578" s="937"/>
      <c r="E578" s="937"/>
      <c r="F578" s="939"/>
      <c r="G578" s="939"/>
      <c r="H578" s="939"/>
      <c r="I578" s="939"/>
      <c r="J578" s="939"/>
      <c r="K578" s="939"/>
      <c r="L578" s="937"/>
      <c r="M578" s="937"/>
      <c r="N578" s="937"/>
      <c r="O578" s="937"/>
      <c r="P578" s="937"/>
      <c r="Q578" s="937"/>
      <c r="R578" s="937"/>
      <c r="S578" s="937"/>
      <c r="T578" s="937"/>
      <c r="U578" s="937"/>
      <c r="V578" s="937"/>
      <c r="W578" s="937"/>
      <c r="X578" s="937"/>
      <c r="Y578" s="937"/>
      <c r="Z578" s="937"/>
      <c r="AA578" s="937"/>
    </row>
    <row r="579" ht="18.0" customHeight="1">
      <c r="A579" s="937"/>
      <c r="B579" s="938"/>
      <c r="C579" s="937"/>
      <c r="D579" s="937"/>
      <c r="E579" s="937"/>
      <c r="F579" s="939"/>
      <c r="G579" s="939"/>
      <c r="H579" s="939"/>
      <c r="I579" s="939"/>
      <c r="J579" s="939"/>
      <c r="K579" s="939"/>
      <c r="L579" s="937"/>
      <c r="M579" s="937"/>
      <c r="N579" s="937"/>
      <c r="O579" s="937"/>
      <c r="P579" s="937"/>
      <c r="Q579" s="937"/>
      <c r="R579" s="937"/>
      <c r="S579" s="937"/>
      <c r="T579" s="937"/>
      <c r="U579" s="937"/>
      <c r="V579" s="937"/>
      <c r="W579" s="937"/>
      <c r="X579" s="937"/>
      <c r="Y579" s="937"/>
      <c r="Z579" s="937"/>
      <c r="AA579" s="937"/>
    </row>
    <row r="580" ht="18.0" customHeight="1">
      <c r="A580" s="937"/>
      <c r="B580" s="938"/>
      <c r="C580" s="937"/>
      <c r="D580" s="937"/>
      <c r="E580" s="937"/>
      <c r="F580" s="939"/>
      <c r="G580" s="939"/>
      <c r="H580" s="939"/>
      <c r="I580" s="939"/>
      <c r="J580" s="939"/>
      <c r="K580" s="939"/>
      <c r="L580" s="937"/>
      <c r="M580" s="937"/>
      <c r="N580" s="937"/>
      <c r="O580" s="937"/>
      <c r="P580" s="937"/>
      <c r="Q580" s="937"/>
      <c r="R580" s="937"/>
      <c r="S580" s="937"/>
      <c r="T580" s="937"/>
      <c r="U580" s="937"/>
      <c r="V580" s="937"/>
      <c r="W580" s="937"/>
      <c r="X580" s="937"/>
      <c r="Y580" s="937"/>
      <c r="Z580" s="937"/>
      <c r="AA580" s="937"/>
    </row>
    <row r="581" ht="18.0" customHeight="1">
      <c r="A581" s="937"/>
      <c r="B581" s="938"/>
      <c r="C581" s="937"/>
      <c r="D581" s="937"/>
      <c r="E581" s="937"/>
      <c r="F581" s="939"/>
      <c r="G581" s="939"/>
      <c r="H581" s="939"/>
      <c r="I581" s="939"/>
      <c r="J581" s="939"/>
      <c r="K581" s="939"/>
      <c r="L581" s="937"/>
      <c r="M581" s="937"/>
      <c r="N581" s="937"/>
      <c r="O581" s="937"/>
      <c r="P581" s="937"/>
      <c r="Q581" s="937"/>
      <c r="R581" s="937"/>
      <c r="S581" s="937"/>
      <c r="T581" s="937"/>
      <c r="U581" s="937"/>
      <c r="V581" s="937"/>
      <c r="W581" s="937"/>
      <c r="X581" s="937"/>
      <c r="Y581" s="937"/>
      <c r="Z581" s="937"/>
      <c r="AA581" s="937"/>
    </row>
    <row r="582" ht="18.0" customHeight="1">
      <c r="A582" s="937"/>
      <c r="B582" s="938"/>
      <c r="C582" s="937"/>
      <c r="D582" s="937"/>
      <c r="E582" s="937"/>
      <c r="F582" s="939"/>
      <c r="G582" s="939"/>
      <c r="H582" s="939"/>
      <c r="I582" s="939"/>
      <c r="J582" s="939"/>
      <c r="K582" s="939"/>
      <c r="L582" s="937"/>
      <c r="M582" s="937"/>
      <c r="N582" s="937"/>
      <c r="O582" s="937"/>
      <c r="P582" s="937"/>
      <c r="Q582" s="937"/>
      <c r="R582" s="937"/>
      <c r="S582" s="937"/>
      <c r="T582" s="937"/>
      <c r="U582" s="937"/>
      <c r="V582" s="937"/>
      <c r="W582" s="937"/>
      <c r="X582" s="937"/>
      <c r="Y582" s="937"/>
      <c r="Z582" s="937"/>
      <c r="AA582" s="937"/>
    </row>
    <row r="583" ht="18.0" customHeight="1">
      <c r="A583" s="937"/>
      <c r="B583" s="938"/>
      <c r="C583" s="937"/>
      <c r="D583" s="937"/>
      <c r="E583" s="937"/>
      <c r="F583" s="939"/>
      <c r="G583" s="939"/>
      <c r="H583" s="939"/>
      <c r="I583" s="939"/>
      <c r="J583" s="939"/>
      <c r="K583" s="939"/>
      <c r="L583" s="937"/>
      <c r="M583" s="937"/>
      <c r="N583" s="937"/>
      <c r="O583" s="937"/>
      <c r="P583" s="937"/>
      <c r="Q583" s="937"/>
      <c r="R583" s="937"/>
      <c r="S583" s="937"/>
      <c r="T583" s="937"/>
      <c r="U583" s="937"/>
      <c r="V583" s="937"/>
      <c r="W583" s="937"/>
      <c r="X583" s="937"/>
      <c r="Y583" s="937"/>
      <c r="Z583" s="937"/>
      <c r="AA583" s="937"/>
    </row>
    <row r="584" ht="18.0" customHeight="1">
      <c r="A584" s="937"/>
      <c r="B584" s="938"/>
      <c r="C584" s="937"/>
      <c r="D584" s="937"/>
      <c r="E584" s="937"/>
      <c r="F584" s="939"/>
      <c r="G584" s="939"/>
      <c r="H584" s="939"/>
      <c r="I584" s="939"/>
      <c r="J584" s="939"/>
      <c r="K584" s="939"/>
      <c r="L584" s="937"/>
      <c r="M584" s="937"/>
      <c r="N584" s="937"/>
      <c r="O584" s="937"/>
      <c r="P584" s="937"/>
      <c r="Q584" s="937"/>
      <c r="R584" s="937"/>
      <c r="S584" s="937"/>
      <c r="T584" s="937"/>
      <c r="U584" s="937"/>
      <c r="V584" s="937"/>
      <c r="W584" s="937"/>
      <c r="X584" s="937"/>
      <c r="Y584" s="937"/>
      <c r="Z584" s="937"/>
      <c r="AA584" s="937"/>
    </row>
    <row r="585" ht="18.0" customHeight="1">
      <c r="A585" s="937"/>
      <c r="B585" s="938"/>
      <c r="C585" s="937"/>
      <c r="D585" s="937"/>
      <c r="E585" s="937"/>
      <c r="F585" s="939"/>
      <c r="G585" s="939"/>
      <c r="H585" s="939"/>
      <c r="I585" s="939"/>
      <c r="J585" s="939"/>
      <c r="K585" s="939"/>
      <c r="L585" s="937"/>
      <c r="M585" s="937"/>
      <c r="N585" s="937"/>
      <c r="O585" s="937"/>
      <c r="P585" s="937"/>
      <c r="Q585" s="937"/>
      <c r="R585" s="937"/>
      <c r="S585" s="937"/>
      <c r="T585" s="937"/>
      <c r="U585" s="937"/>
      <c r="V585" s="937"/>
      <c r="W585" s="937"/>
      <c r="X585" s="937"/>
      <c r="Y585" s="937"/>
      <c r="Z585" s="937"/>
      <c r="AA585" s="937"/>
    </row>
    <row r="586" ht="18.0" customHeight="1">
      <c r="A586" s="937"/>
      <c r="B586" s="938"/>
      <c r="C586" s="937"/>
      <c r="D586" s="937"/>
      <c r="E586" s="937"/>
      <c r="F586" s="939"/>
      <c r="G586" s="939"/>
      <c r="H586" s="939"/>
      <c r="I586" s="939"/>
      <c r="J586" s="939"/>
      <c r="K586" s="939"/>
      <c r="L586" s="937"/>
      <c r="M586" s="937"/>
      <c r="N586" s="937"/>
      <c r="O586" s="937"/>
      <c r="P586" s="937"/>
      <c r="Q586" s="937"/>
      <c r="R586" s="937"/>
      <c r="S586" s="937"/>
      <c r="T586" s="937"/>
      <c r="U586" s="937"/>
      <c r="V586" s="937"/>
      <c r="W586" s="937"/>
      <c r="X586" s="937"/>
      <c r="Y586" s="937"/>
      <c r="Z586" s="937"/>
      <c r="AA586" s="937"/>
    </row>
    <row r="587" ht="18.0" customHeight="1">
      <c r="A587" s="937"/>
      <c r="B587" s="938"/>
      <c r="C587" s="937"/>
      <c r="D587" s="937"/>
      <c r="E587" s="937"/>
      <c r="F587" s="939"/>
      <c r="G587" s="939"/>
      <c r="H587" s="939"/>
      <c r="I587" s="939"/>
      <c r="J587" s="939"/>
      <c r="K587" s="939"/>
      <c r="L587" s="937"/>
      <c r="M587" s="937"/>
      <c r="N587" s="937"/>
      <c r="O587" s="937"/>
      <c r="P587" s="937"/>
      <c r="Q587" s="937"/>
      <c r="R587" s="937"/>
      <c r="S587" s="937"/>
      <c r="T587" s="937"/>
      <c r="U587" s="937"/>
      <c r="V587" s="937"/>
      <c r="W587" s="937"/>
      <c r="X587" s="937"/>
      <c r="Y587" s="937"/>
      <c r="Z587" s="937"/>
      <c r="AA587" s="937"/>
    </row>
    <row r="588" ht="18.0" customHeight="1">
      <c r="A588" s="937"/>
      <c r="B588" s="938"/>
      <c r="C588" s="937"/>
      <c r="D588" s="937"/>
      <c r="E588" s="937"/>
      <c r="F588" s="939"/>
      <c r="G588" s="939"/>
      <c r="H588" s="939"/>
      <c r="I588" s="939"/>
      <c r="J588" s="939"/>
      <c r="K588" s="939"/>
      <c r="L588" s="937"/>
      <c r="M588" s="937"/>
      <c r="N588" s="937"/>
      <c r="O588" s="937"/>
      <c r="P588" s="937"/>
      <c r="Q588" s="937"/>
      <c r="R588" s="937"/>
      <c r="S588" s="937"/>
      <c r="T588" s="937"/>
      <c r="U588" s="937"/>
      <c r="V588" s="937"/>
      <c r="W588" s="937"/>
      <c r="X588" s="937"/>
      <c r="Y588" s="937"/>
      <c r="Z588" s="937"/>
      <c r="AA588" s="937"/>
    </row>
    <row r="589" ht="18.0" customHeight="1">
      <c r="A589" s="937"/>
      <c r="B589" s="938"/>
      <c r="C589" s="937"/>
      <c r="D589" s="937"/>
      <c r="E589" s="937"/>
      <c r="F589" s="939"/>
      <c r="G589" s="939"/>
      <c r="H589" s="939"/>
      <c r="I589" s="939"/>
      <c r="J589" s="939"/>
      <c r="K589" s="939"/>
      <c r="L589" s="937"/>
      <c r="M589" s="937"/>
      <c r="N589" s="937"/>
      <c r="O589" s="937"/>
      <c r="P589" s="937"/>
      <c r="Q589" s="937"/>
      <c r="R589" s="937"/>
      <c r="S589" s="937"/>
      <c r="T589" s="937"/>
      <c r="U589" s="937"/>
      <c r="V589" s="937"/>
      <c r="W589" s="937"/>
      <c r="X589" s="937"/>
      <c r="Y589" s="937"/>
      <c r="Z589" s="937"/>
      <c r="AA589" s="937"/>
    </row>
    <row r="590" ht="18.0" customHeight="1">
      <c r="A590" s="937"/>
      <c r="B590" s="938"/>
      <c r="C590" s="937"/>
      <c r="D590" s="937"/>
      <c r="E590" s="937"/>
      <c r="F590" s="939"/>
      <c r="G590" s="939"/>
      <c r="H590" s="939"/>
      <c r="I590" s="939"/>
      <c r="J590" s="939"/>
      <c r="K590" s="939"/>
      <c r="L590" s="937"/>
      <c r="M590" s="937"/>
      <c r="N590" s="937"/>
      <c r="O590" s="937"/>
      <c r="P590" s="937"/>
      <c r="Q590" s="937"/>
      <c r="R590" s="937"/>
      <c r="S590" s="937"/>
      <c r="T590" s="937"/>
      <c r="U590" s="937"/>
      <c r="V590" s="937"/>
      <c r="W590" s="937"/>
      <c r="X590" s="937"/>
      <c r="Y590" s="937"/>
      <c r="Z590" s="937"/>
      <c r="AA590" s="937"/>
    </row>
    <row r="591" ht="18.0" customHeight="1">
      <c r="A591" s="937"/>
      <c r="B591" s="938"/>
      <c r="C591" s="937"/>
      <c r="D591" s="937"/>
      <c r="E591" s="937"/>
      <c r="F591" s="939"/>
      <c r="G591" s="939"/>
      <c r="H591" s="939"/>
      <c r="I591" s="939"/>
      <c r="J591" s="939"/>
      <c r="K591" s="939"/>
      <c r="L591" s="937"/>
      <c r="M591" s="937"/>
      <c r="N591" s="937"/>
      <c r="O591" s="937"/>
      <c r="P591" s="937"/>
      <c r="Q591" s="937"/>
      <c r="R591" s="937"/>
      <c r="S591" s="937"/>
      <c r="T591" s="937"/>
      <c r="U591" s="937"/>
      <c r="V591" s="937"/>
      <c r="W591" s="937"/>
      <c r="X591" s="937"/>
      <c r="Y591" s="937"/>
      <c r="Z591" s="937"/>
      <c r="AA591" s="937"/>
    </row>
    <row r="592" ht="18.0" customHeight="1">
      <c r="A592" s="937"/>
      <c r="B592" s="938"/>
      <c r="C592" s="937"/>
      <c r="D592" s="937"/>
      <c r="E592" s="937"/>
      <c r="F592" s="939"/>
      <c r="G592" s="939"/>
      <c r="H592" s="939"/>
      <c r="I592" s="939"/>
      <c r="J592" s="939"/>
      <c r="K592" s="939"/>
      <c r="L592" s="937"/>
      <c r="M592" s="937"/>
      <c r="N592" s="937"/>
      <c r="O592" s="937"/>
      <c r="P592" s="937"/>
      <c r="Q592" s="937"/>
      <c r="R592" s="937"/>
      <c r="S592" s="937"/>
      <c r="T592" s="937"/>
      <c r="U592" s="937"/>
      <c r="V592" s="937"/>
      <c r="W592" s="937"/>
      <c r="X592" s="937"/>
      <c r="Y592" s="937"/>
      <c r="Z592" s="937"/>
      <c r="AA592" s="937"/>
    </row>
    <row r="593" ht="18.0" customHeight="1">
      <c r="A593" s="937"/>
      <c r="B593" s="938"/>
      <c r="C593" s="937"/>
      <c r="D593" s="937"/>
      <c r="E593" s="937"/>
      <c r="F593" s="939"/>
      <c r="G593" s="939"/>
      <c r="H593" s="939"/>
      <c r="I593" s="939"/>
      <c r="J593" s="939"/>
      <c r="K593" s="939"/>
      <c r="L593" s="937"/>
      <c r="M593" s="937"/>
      <c r="N593" s="937"/>
      <c r="O593" s="937"/>
      <c r="P593" s="937"/>
      <c r="Q593" s="937"/>
      <c r="R593" s="937"/>
      <c r="S593" s="937"/>
      <c r="T593" s="937"/>
      <c r="U593" s="937"/>
      <c r="V593" s="937"/>
      <c r="W593" s="937"/>
      <c r="X593" s="937"/>
      <c r="Y593" s="937"/>
      <c r="Z593" s="937"/>
      <c r="AA593" s="937"/>
    </row>
    <row r="594" ht="18.0" customHeight="1">
      <c r="A594" s="937"/>
      <c r="B594" s="938"/>
      <c r="C594" s="937"/>
      <c r="D594" s="937"/>
      <c r="E594" s="937"/>
      <c r="F594" s="939"/>
      <c r="G594" s="939"/>
      <c r="H594" s="939"/>
      <c r="I594" s="939"/>
      <c r="J594" s="939"/>
      <c r="K594" s="939"/>
      <c r="L594" s="937"/>
      <c r="M594" s="937"/>
      <c r="N594" s="937"/>
      <c r="O594" s="937"/>
      <c r="P594" s="937"/>
      <c r="Q594" s="937"/>
      <c r="R594" s="937"/>
      <c r="S594" s="937"/>
      <c r="T594" s="937"/>
      <c r="U594" s="937"/>
      <c r="V594" s="937"/>
      <c r="W594" s="937"/>
      <c r="X594" s="937"/>
      <c r="Y594" s="937"/>
      <c r="Z594" s="937"/>
      <c r="AA594" s="937"/>
    </row>
    <row r="595" ht="18.0" customHeight="1">
      <c r="A595" s="937"/>
      <c r="B595" s="938"/>
      <c r="C595" s="937"/>
      <c r="D595" s="937"/>
      <c r="E595" s="937"/>
      <c r="F595" s="939"/>
      <c r="G595" s="939"/>
      <c r="H595" s="939"/>
      <c r="I595" s="939"/>
      <c r="J595" s="939"/>
      <c r="K595" s="939"/>
      <c r="L595" s="937"/>
      <c r="M595" s="937"/>
      <c r="N595" s="937"/>
      <c r="O595" s="937"/>
      <c r="P595" s="937"/>
      <c r="Q595" s="937"/>
      <c r="R595" s="937"/>
      <c r="S595" s="937"/>
      <c r="T595" s="937"/>
      <c r="U595" s="937"/>
      <c r="V595" s="937"/>
      <c r="W595" s="937"/>
      <c r="X595" s="937"/>
      <c r="Y595" s="937"/>
      <c r="Z595" s="937"/>
      <c r="AA595" s="937"/>
    </row>
    <row r="596" ht="18.0" customHeight="1">
      <c r="A596" s="937"/>
      <c r="B596" s="938"/>
      <c r="C596" s="937"/>
      <c r="D596" s="937"/>
      <c r="E596" s="937"/>
      <c r="F596" s="939"/>
      <c r="G596" s="939"/>
      <c r="H596" s="939"/>
      <c r="I596" s="939"/>
      <c r="J596" s="939"/>
      <c r="K596" s="939"/>
      <c r="L596" s="937"/>
      <c r="M596" s="937"/>
      <c r="N596" s="937"/>
      <c r="O596" s="937"/>
      <c r="P596" s="937"/>
      <c r="Q596" s="937"/>
      <c r="R596" s="937"/>
      <c r="S596" s="937"/>
      <c r="T596" s="937"/>
      <c r="U596" s="937"/>
      <c r="V596" s="937"/>
      <c r="W596" s="937"/>
      <c r="X596" s="937"/>
      <c r="Y596" s="937"/>
      <c r="Z596" s="937"/>
      <c r="AA596" s="937"/>
    </row>
    <row r="597" ht="18.0" customHeight="1">
      <c r="A597" s="937"/>
      <c r="B597" s="938"/>
      <c r="C597" s="937"/>
      <c r="D597" s="937"/>
      <c r="E597" s="937"/>
      <c r="F597" s="939"/>
      <c r="G597" s="939"/>
      <c r="H597" s="939"/>
      <c r="I597" s="939"/>
      <c r="J597" s="939"/>
      <c r="K597" s="939"/>
      <c r="L597" s="937"/>
      <c r="M597" s="937"/>
      <c r="N597" s="937"/>
      <c r="O597" s="937"/>
      <c r="P597" s="937"/>
      <c r="Q597" s="937"/>
      <c r="R597" s="937"/>
      <c r="S597" s="937"/>
      <c r="T597" s="937"/>
      <c r="U597" s="937"/>
      <c r="V597" s="937"/>
      <c r="W597" s="937"/>
      <c r="X597" s="937"/>
      <c r="Y597" s="937"/>
      <c r="Z597" s="937"/>
      <c r="AA597" s="937"/>
    </row>
    <row r="598" ht="18.0" customHeight="1">
      <c r="A598" s="937"/>
      <c r="B598" s="938"/>
      <c r="C598" s="937"/>
      <c r="D598" s="937"/>
      <c r="E598" s="937"/>
      <c r="F598" s="939"/>
      <c r="G598" s="939"/>
      <c r="H598" s="939"/>
      <c r="I598" s="939"/>
      <c r="J598" s="939"/>
      <c r="K598" s="939"/>
      <c r="L598" s="937"/>
      <c r="M598" s="937"/>
      <c r="N598" s="937"/>
      <c r="O598" s="937"/>
      <c r="P598" s="937"/>
      <c r="Q598" s="937"/>
      <c r="R598" s="937"/>
      <c r="S598" s="937"/>
      <c r="T598" s="937"/>
      <c r="U598" s="937"/>
      <c r="V598" s="937"/>
      <c r="W598" s="937"/>
      <c r="X598" s="937"/>
      <c r="Y598" s="937"/>
      <c r="Z598" s="937"/>
      <c r="AA598" s="937"/>
    </row>
    <row r="599" ht="18.0" customHeight="1">
      <c r="A599" s="937"/>
      <c r="B599" s="938"/>
      <c r="C599" s="937"/>
      <c r="D599" s="937"/>
      <c r="E599" s="937"/>
      <c r="F599" s="939"/>
      <c r="G599" s="939"/>
      <c r="H599" s="939"/>
      <c r="I599" s="939"/>
      <c r="J599" s="939"/>
      <c r="K599" s="939"/>
      <c r="L599" s="937"/>
      <c r="M599" s="937"/>
      <c r="N599" s="937"/>
      <c r="O599" s="937"/>
      <c r="P599" s="937"/>
      <c r="Q599" s="937"/>
      <c r="R599" s="937"/>
      <c r="S599" s="937"/>
      <c r="T599" s="937"/>
      <c r="U599" s="937"/>
      <c r="V599" s="937"/>
      <c r="W599" s="937"/>
      <c r="X599" s="937"/>
      <c r="Y599" s="937"/>
      <c r="Z599" s="937"/>
      <c r="AA599" s="937"/>
    </row>
    <row r="600" ht="18.0" customHeight="1">
      <c r="A600" s="937"/>
      <c r="B600" s="938"/>
      <c r="C600" s="937"/>
      <c r="D600" s="937"/>
      <c r="E600" s="937"/>
      <c r="F600" s="939"/>
      <c r="G600" s="939"/>
      <c r="H600" s="939"/>
      <c r="I600" s="939"/>
      <c r="J600" s="939"/>
      <c r="K600" s="939"/>
      <c r="L600" s="937"/>
      <c r="M600" s="937"/>
      <c r="N600" s="937"/>
      <c r="O600" s="937"/>
      <c r="P600" s="937"/>
      <c r="Q600" s="937"/>
      <c r="R600" s="937"/>
      <c r="S600" s="937"/>
      <c r="T600" s="937"/>
      <c r="U600" s="937"/>
      <c r="V600" s="937"/>
      <c r="W600" s="937"/>
      <c r="X600" s="937"/>
      <c r="Y600" s="937"/>
      <c r="Z600" s="937"/>
      <c r="AA600" s="937"/>
    </row>
    <row r="601" ht="18.0" customHeight="1">
      <c r="A601" s="937"/>
      <c r="B601" s="938"/>
      <c r="C601" s="937"/>
      <c r="D601" s="937"/>
      <c r="E601" s="937"/>
      <c r="F601" s="939"/>
      <c r="G601" s="939"/>
      <c r="H601" s="939"/>
      <c r="I601" s="939"/>
      <c r="J601" s="939"/>
      <c r="K601" s="939"/>
      <c r="L601" s="937"/>
      <c r="M601" s="937"/>
      <c r="N601" s="937"/>
      <c r="O601" s="937"/>
      <c r="P601" s="937"/>
      <c r="Q601" s="937"/>
      <c r="R601" s="937"/>
      <c r="S601" s="937"/>
      <c r="T601" s="937"/>
      <c r="U601" s="937"/>
      <c r="V601" s="937"/>
      <c r="W601" s="937"/>
      <c r="X601" s="937"/>
      <c r="Y601" s="937"/>
      <c r="Z601" s="937"/>
      <c r="AA601" s="937"/>
    </row>
    <row r="602" ht="18.0" customHeight="1">
      <c r="A602" s="937"/>
      <c r="B602" s="938"/>
      <c r="C602" s="937"/>
      <c r="D602" s="937"/>
      <c r="E602" s="937"/>
      <c r="F602" s="939"/>
      <c r="G602" s="939"/>
      <c r="H602" s="939"/>
      <c r="I602" s="939"/>
      <c r="J602" s="939"/>
      <c r="K602" s="939"/>
      <c r="L602" s="937"/>
      <c r="M602" s="937"/>
      <c r="N602" s="937"/>
      <c r="O602" s="937"/>
      <c r="P602" s="937"/>
      <c r="Q602" s="937"/>
      <c r="R602" s="937"/>
      <c r="S602" s="937"/>
      <c r="T602" s="937"/>
      <c r="U602" s="937"/>
      <c r="V602" s="937"/>
      <c r="W602" s="937"/>
      <c r="X602" s="937"/>
      <c r="Y602" s="937"/>
      <c r="Z602" s="937"/>
      <c r="AA602" s="937"/>
    </row>
    <row r="603" ht="18.0" customHeight="1">
      <c r="A603" s="937"/>
      <c r="B603" s="938"/>
      <c r="C603" s="937"/>
      <c r="D603" s="937"/>
      <c r="E603" s="937"/>
      <c r="F603" s="939"/>
      <c r="G603" s="939"/>
      <c r="H603" s="939"/>
      <c r="I603" s="939"/>
      <c r="J603" s="939"/>
      <c r="K603" s="939"/>
      <c r="L603" s="937"/>
      <c r="M603" s="937"/>
      <c r="N603" s="937"/>
      <c r="O603" s="937"/>
      <c r="P603" s="937"/>
      <c r="Q603" s="937"/>
      <c r="R603" s="937"/>
      <c r="S603" s="937"/>
      <c r="T603" s="937"/>
      <c r="U603" s="937"/>
      <c r="V603" s="937"/>
      <c r="W603" s="937"/>
      <c r="X603" s="937"/>
      <c r="Y603" s="937"/>
      <c r="Z603" s="937"/>
      <c r="AA603" s="937"/>
    </row>
    <row r="604" ht="18.0" customHeight="1">
      <c r="A604" s="937"/>
      <c r="B604" s="938"/>
      <c r="C604" s="937"/>
      <c r="D604" s="937"/>
      <c r="E604" s="937"/>
      <c r="F604" s="939"/>
      <c r="G604" s="939"/>
      <c r="H604" s="939"/>
      <c r="I604" s="939"/>
      <c r="J604" s="939"/>
      <c r="K604" s="939"/>
      <c r="L604" s="937"/>
      <c r="M604" s="937"/>
      <c r="N604" s="937"/>
      <c r="O604" s="937"/>
      <c r="P604" s="937"/>
      <c r="Q604" s="937"/>
      <c r="R604" s="937"/>
      <c r="S604" s="937"/>
      <c r="T604" s="937"/>
      <c r="U604" s="937"/>
      <c r="V604" s="937"/>
      <c r="W604" s="937"/>
      <c r="X604" s="937"/>
      <c r="Y604" s="937"/>
      <c r="Z604" s="937"/>
      <c r="AA604" s="937"/>
    </row>
    <row r="605" ht="18.0" customHeight="1">
      <c r="A605" s="937"/>
      <c r="B605" s="938"/>
      <c r="C605" s="937"/>
      <c r="D605" s="937"/>
      <c r="E605" s="937"/>
      <c r="F605" s="939"/>
      <c r="G605" s="939"/>
      <c r="H605" s="939"/>
      <c r="I605" s="939"/>
      <c r="J605" s="939"/>
      <c r="K605" s="939"/>
      <c r="L605" s="937"/>
      <c r="M605" s="937"/>
      <c r="N605" s="937"/>
      <c r="O605" s="937"/>
      <c r="P605" s="937"/>
      <c r="Q605" s="937"/>
      <c r="R605" s="937"/>
      <c r="S605" s="937"/>
      <c r="T605" s="937"/>
      <c r="U605" s="937"/>
      <c r="V605" s="937"/>
      <c r="W605" s="937"/>
      <c r="X605" s="937"/>
      <c r="Y605" s="937"/>
      <c r="Z605" s="937"/>
      <c r="AA605" s="937"/>
    </row>
    <row r="606" ht="18.0" customHeight="1">
      <c r="A606" s="937"/>
      <c r="B606" s="938"/>
      <c r="C606" s="937"/>
      <c r="D606" s="937"/>
      <c r="E606" s="937"/>
      <c r="F606" s="939"/>
      <c r="G606" s="939"/>
      <c r="H606" s="939"/>
      <c r="I606" s="939"/>
      <c r="J606" s="939"/>
      <c r="K606" s="939"/>
      <c r="L606" s="937"/>
      <c r="M606" s="937"/>
      <c r="N606" s="937"/>
      <c r="O606" s="937"/>
      <c r="P606" s="937"/>
      <c r="Q606" s="937"/>
      <c r="R606" s="937"/>
      <c r="S606" s="937"/>
      <c r="T606" s="937"/>
      <c r="U606" s="937"/>
      <c r="V606" s="937"/>
      <c r="W606" s="937"/>
      <c r="X606" s="937"/>
      <c r="Y606" s="937"/>
      <c r="Z606" s="937"/>
      <c r="AA606" s="937"/>
    </row>
    <row r="607" ht="18.0" customHeight="1">
      <c r="A607" s="937"/>
      <c r="B607" s="938"/>
      <c r="C607" s="937"/>
      <c r="D607" s="937"/>
      <c r="E607" s="937"/>
      <c r="F607" s="939"/>
      <c r="G607" s="939"/>
      <c r="H607" s="939"/>
      <c r="I607" s="939"/>
      <c r="J607" s="939"/>
      <c r="K607" s="939"/>
      <c r="L607" s="937"/>
      <c r="M607" s="937"/>
      <c r="N607" s="937"/>
      <c r="O607" s="937"/>
      <c r="P607" s="937"/>
      <c r="Q607" s="937"/>
      <c r="R607" s="937"/>
      <c r="S607" s="937"/>
      <c r="T607" s="937"/>
      <c r="U607" s="937"/>
      <c r="V607" s="937"/>
      <c r="W607" s="937"/>
      <c r="X607" s="937"/>
      <c r="Y607" s="937"/>
      <c r="Z607" s="937"/>
      <c r="AA607" s="937"/>
    </row>
    <row r="608" ht="18.0" customHeight="1">
      <c r="A608" s="937"/>
      <c r="B608" s="938"/>
      <c r="C608" s="937"/>
      <c r="D608" s="937"/>
      <c r="E608" s="937"/>
      <c r="F608" s="939"/>
      <c r="G608" s="939"/>
      <c r="H608" s="939"/>
      <c r="I608" s="939"/>
      <c r="J608" s="939"/>
      <c r="K608" s="939"/>
      <c r="L608" s="937"/>
      <c r="M608" s="937"/>
      <c r="N608" s="937"/>
      <c r="O608" s="937"/>
      <c r="P608" s="937"/>
      <c r="Q608" s="937"/>
      <c r="R608" s="937"/>
      <c r="S608" s="937"/>
      <c r="T608" s="937"/>
      <c r="U608" s="937"/>
      <c r="V608" s="937"/>
      <c r="W608" s="937"/>
      <c r="X608" s="937"/>
      <c r="Y608" s="937"/>
      <c r="Z608" s="937"/>
      <c r="AA608" s="937"/>
    </row>
    <row r="609" ht="18.0" customHeight="1">
      <c r="A609" s="937"/>
      <c r="B609" s="938"/>
      <c r="C609" s="937"/>
      <c r="D609" s="937"/>
      <c r="E609" s="937"/>
      <c r="F609" s="939"/>
      <c r="G609" s="939"/>
      <c r="H609" s="939"/>
      <c r="I609" s="939"/>
      <c r="J609" s="939"/>
      <c r="K609" s="939"/>
      <c r="L609" s="937"/>
      <c r="M609" s="937"/>
      <c r="N609" s="937"/>
      <c r="O609" s="937"/>
      <c r="P609" s="937"/>
      <c r="Q609" s="937"/>
      <c r="R609" s="937"/>
      <c r="S609" s="937"/>
      <c r="T609" s="937"/>
      <c r="U609" s="937"/>
      <c r="V609" s="937"/>
      <c r="W609" s="937"/>
      <c r="X609" s="937"/>
      <c r="Y609" s="937"/>
      <c r="Z609" s="937"/>
      <c r="AA609" s="937"/>
    </row>
    <row r="610" ht="18.0" customHeight="1">
      <c r="A610" s="937"/>
      <c r="B610" s="938"/>
      <c r="C610" s="937"/>
      <c r="D610" s="937"/>
      <c r="E610" s="937"/>
      <c r="F610" s="939"/>
      <c r="G610" s="939"/>
      <c r="H610" s="939"/>
      <c r="I610" s="939"/>
      <c r="J610" s="939"/>
      <c r="K610" s="939"/>
      <c r="L610" s="937"/>
      <c r="M610" s="937"/>
      <c r="N610" s="937"/>
      <c r="O610" s="937"/>
      <c r="P610" s="937"/>
      <c r="Q610" s="937"/>
      <c r="R610" s="937"/>
      <c r="S610" s="937"/>
      <c r="T610" s="937"/>
      <c r="U610" s="937"/>
      <c r="V610" s="937"/>
      <c r="W610" s="937"/>
      <c r="X610" s="937"/>
      <c r="Y610" s="937"/>
      <c r="Z610" s="937"/>
      <c r="AA610" s="937"/>
    </row>
    <row r="611" ht="18.0" customHeight="1">
      <c r="A611" s="937"/>
      <c r="B611" s="938"/>
      <c r="C611" s="937"/>
      <c r="D611" s="937"/>
      <c r="E611" s="937"/>
      <c r="F611" s="939"/>
      <c r="G611" s="939"/>
      <c r="H611" s="939"/>
      <c r="I611" s="939"/>
      <c r="J611" s="939"/>
      <c r="K611" s="939"/>
      <c r="L611" s="937"/>
      <c r="M611" s="937"/>
      <c r="N611" s="937"/>
      <c r="O611" s="937"/>
      <c r="P611" s="937"/>
      <c r="Q611" s="937"/>
      <c r="R611" s="937"/>
      <c r="S611" s="937"/>
      <c r="T611" s="937"/>
      <c r="U611" s="937"/>
      <c r="V611" s="937"/>
      <c r="W611" s="937"/>
      <c r="X611" s="937"/>
      <c r="Y611" s="937"/>
      <c r="Z611" s="937"/>
      <c r="AA611" s="937"/>
    </row>
    <row r="612" ht="18.0" customHeight="1">
      <c r="A612" s="937"/>
      <c r="B612" s="938"/>
      <c r="C612" s="937"/>
      <c r="D612" s="937"/>
      <c r="E612" s="937"/>
      <c r="F612" s="939"/>
      <c r="G612" s="939"/>
      <c r="H612" s="939"/>
      <c r="I612" s="939"/>
      <c r="J612" s="939"/>
      <c r="K612" s="939"/>
      <c r="L612" s="937"/>
      <c r="M612" s="937"/>
      <c r="N612" s="937"/>
      <c r="O612" s="937"/>
      <c r="P612" s="937"/>
      <c r="Q612" s="937"/>
      <c r="R612" s="937"/>
      <c r="S612" s="937"/>
      <c r="T612" s="937"/>
      <c r="U612" s="937"/>
      <c r="V612" s="937"/>
      <c r="W612" s="937"/>
      <c r="X612" s="937"/>
      <c r="Y612" s="937"/>
      <c r="Z612" s="937"/>
      <c r="AA612" s="937"/>
    </row>
    <row r="613" ht="18.0" customHeight="1">
      <c r="A613" s="937"/>
      <c r="B613" s="938"/>
      <c r="C613" s="937"/>
      <c r="D613" s="937"/>
      <c r="E613" s="937"/>
      <c r="F613" s="939"/>
      <c r="G613" s="939"/>
      <c r="H613" s="939"/>
      <c r="I613" s="939"/>
      <c r="J613" s="939"/>
      <c r="K613" s="939"/>
      <c r="L613" s="937"/>
      <c r="M613" s="937"/>
      <c r="N613" s="937"/>
      <c r="O613" s="937"/>
      <c r="P613" s="937"/>
      <c r="Q613" s="937"/>
      <c r="R613" s="937"/>
      <c r="S613" s="937"/>
      <c r="T613" s="937"/>
      <c r="U613" s="937"/>
      <c r="V613" s="937"/>
      <c r="W613" s="937"/>
      <c r="X613" s="937"/>
      <c r="Y613" s="937"/>
      <c r="Z613" s="937"/>
      <c r="AA613" s="937"/>
    </row>
    <row r="614" ht="18.0" customHeight="1">
      <c r="A614" s="937"/>
      <c r="B614" s="938"/>
      <c r="C614" s="937"/>
      <c r="D614" s="937"/>
      <c r="E614" s="937"/>
      <c r="F614" s="939"/>
      <c r="G614" s="939"/>
      <c r="H614" s="939"/>
      <c r="I614" s="939"/>
      <c r="J614" s="939"/>
      <c r="K614" s="939"/>
      <c r="L614" s="937"/>
      <c r="M614" s="937"/>
      <c r="N614" s="937"/>
      <c r="O614" s="937"/>
      <c r="P614" s="937"/>
      <c r="Q614" s="937"/>
      <c r="R614" s="937"/>
      <c r="S614" s="937"/>
      <c r="T614" s="937"/>
      <c r="U614" s="937"/>
      <c r="V614" s="937"/>
      <c r="W614" s="937"/>
      <c r="X614" s="937"/>
      <c r="Y614" s="937"/>
      <c r="Z614" s="937"/>
      <c r="AA614" s="937"/>
    </row>
    <row r="615" ht="18.0" customHeight="1">
      <c r="A615" s="937"/>
      <c r="B615" s="938"/>
      <c r="C615" s="937"/>
      <c r="D615" s="937"/>
      <c r="E615" s="937"/>
      <c r="F615" s="939"/>
      <c r="G615" s="939"/>
      <c r="H615" s="939"/>
      <c r="I615" s="939"/>
      <c r="J615" s="939"/>
      <c r="K615" s="939"/>
      <c r="L615" s="937"/>
      <c r="M615" s="937"/>
      <c r="N615" s="937"/>
      <c r="O615" s="937"/>
      <c r="P615" s="937"/>
      <c r="Q615" s="937"/>
      <c r="R615" s="937"/>
      <c r="S615" s="937"/>
      <c r="T615" s="937"/>
      <c r="U615" s="937"/>
      <c r="V615" s="937"/>
      <c r="W615" s="937"/>
      <c r="X615" s="937"/>
      <c r="Y615" s="937"/>
      <c r="Z615" s="937"/>
      <c r="AA615" s="937"/>
    </row>
    <row r="616" ht="18.0" customHeight="1">
      <c r="A616" s="937"/>
      <c r="B616" s="938"/>
      <c r="C616" s="937"/>
      <c r="D616" s="937"/>
      <c r="E616" s="937"/>
      <c r="F616" s="939"/>
      <c r="G616" s="939"/>
      <c r="H616" s="939"/>
      <c r="I616" s="939"/>
      <c r="J616" s="939"/>
      <c r="K616" s="939"/>
      <c r="L616" s="937"/>
      <c r="M616" s="937"/>
      <c r="N616" s="937"/>
      <c r="O616" s="937"/>
      <c r="P616" s="937"/>
      <c r="Q616" s="937"/>
      <c r="R616" s="937"/>
      <c r="S616" s="937"/>
      <c r="T616" s="937"/>
      <c r="U616" s="937"/>
      <c r="V616" s="937"/>
      <c r="W616" s="937"/>
      <c r="X616" s="937"/>
      <c r="Y616" s="937"/>
      <c r="Z616" s="937"/>
      <c r="AA616" s="937"/>
    </row>
    <row r="617" ht="18.0" customHeight="1">
      <c r="A617" s="937"/>
      <c r="B617" s="938"/>
      <c r="C617" s="937"/>
      <c r="D617" s="937"/>
      <c r="E617" s="937"/>
      <c r="F617" s="939"/>
      <c r="G617" s="939"/>
      <c r="H617" s="939"/>
      <c r="I617" s="939"/>
      <c r="J617" s="939"/>
      <c r="K617" s="939"/>
      <c r="L617" s="937"/>
      <c r="M617" s="937"/>
      <c r="N617" s="937"/>
      <c r="O617" s="937"/>
      <c r="P617" s="937"/>
      <c r="Q617" s="937"/>
      <c r="R617" s="937"/>
      <c r="S617" s="937"/>
      <c r="T617" s="937"/>
      <c r="U617" s="937"/>
      <c r="V617" s="937"/>
      <c r="W617" s="937"/>
      <c r="X617" s="937"/>
      <c r="Y617" s="937"/>
      <c r="Z617" s="937"/>
      <c r="AA617" s="937"/>
    </row>
    <row r="618" ht="18.0" customHeight="1">
      <c r="A618" s="937"/>
      <c r="B618" s="938"/>
      <c r="C618" s="937"/>
      <c r="D618" s="937"/>
      <c r="E618" s="937"/>
      <c r="F618" s="939"/>
      <c r="G618" s="939"/>
      <c r="H618" s="939"/>
      <c r="I618" s="939"/>
      <c r="J618" s="939"/>
      <c r="K618" s="939"/>
      <c r="L618" s="937"/>
      <c r="M618" s="937"/>
      <c r="N618" s="937"/>
      <c r="O618" s="937"/>
      <c r="P618" s="937"/>
      <c r="Q618" s="937"/>
      <c r="R618" s="937"/>
      <c r="S618" s="937"/>
      <c r="T618" s="937"/>
      <c r="U618" s="937"/>
      <c r="V618" s="937"/>
      <c r="W618" s="937"/>
      <c r="X618" s="937"/>
      <c r="Y618" s="937"/>
      <c r="Z618" s="937"/>
      <c r="AA618" s="937"/>
    </row>
    <row r="619" ht="18.0" customHeight="1">
      <c r="A619" s="937"/>
      <c r="B619" s="938"/>
      <c r="C619" s="937"/>
      <c r="D619" s="937"/>
      <c r="E619" s="937"/>
      <c r="F619" s="939"/>
      <c r="G619" s="939"/>
      <c r="H619" s="939"/>
      <c r="I619" s="939"/>
      <c r="J619" s="939"/>
      <c r="K619" s="939"/>
      <c r="L619" s="937"/>
      <c r="M619" s="937"/>
      <c r="N619" s="937"/>
      <c r="O619" s="937"/>
      <c r="P619" s="937"/>
      <c r="Q619" s="937"/>
      <c r="R619" s="937"/>
      <c r="S619" s="937"/>
      <c r="T619" s="937"/>
      <c r="U619" s="937"/>
      <c r="V619" s="937"/>
      <c r="W619" s="937"/>
      <c r="X619" s="937"/>
      <c r="Y619" s="937"/>
      <c r="Z619" s="937"/>
      <c r="AA619" s="937"/>
    </row>
    <row r="620" ht="18.0" customHeight="1">
      <c r="A620" s="937"/>
      <c r="B620" s="938"/>
      <c r="C620" s="937"/>
      <c r="D620" s="937"/>
      <c r="E620" s="937"/>
      <c r="F620" s="939"/>
      <c r="G620" s="939"/>
      <c r="H620" s="939"/>
      <c r="I620" s="939"/>
      <c r="J620" s="939"/>
      <c r="K620" s="939"/>
      <c r="L620" s="937"/>
      <c r="M620" s="937"/>
      <c r="N620" s="937"/>
      <c r="O620" s="937"/>
      <c r="P620" s="937"/>
      <c r="Q620" s="937"/>
      <c r="R620" s="937"/>
      <c r="S620" s="937"/>
      <c r="T620" s="937"/>
      <c r="U620" s="937"/>
      <c r="V620" s="937"/>
      <c r="W620" s="937"/>
      <c r="X620" s="937"/>
      <c r="Y620" s="937"/>
      <c r="Z620" s="937"/>
      <c r="AA620" s="937"/>
    </row>
    <row r="621" ht="18.0" customHeight="1">
      <c r="A621" s="937"/>
      <c r="B621" s="938"/>
      <c r="C621" s="937"/>
      <c r="D621" s="937"/>
      <c r="E621" s="937"/>
      <c r="F621" s="939"/>
      <c r="G621" s="939"/>
      <c r="H621" s="939"/>
      <c r="I621" s="939"/>
      <c r="J621" s="939"/>
      <c r="K621" s="939"/>
      <c r="L621" s="937"/>
      <c r="M621" s="937"/>
      <c r="N621" s="937"/>
      <c r="O621" s="937"/>
      <c r="P621" s="937"/>
      <c r="Q621" s="937"/>
      <c r="R621" s="937"/>
      <c r="S621" s="937"/>
      <c r="T621" s="937"/>
      <c r="U621" s="937"/>
      <c r="V621" s="937"/>
      <c r="W621" s="937"/>
      <c r="X621" s="937"/>
      <c r="Y621" s="937"/>
      <c r="Z621" s="937"/>
      <c r="AA621" s="937"/>
    </row>
    <row r="622" ht="18.0" customHeight="1">
      <c r="A622" s="937"/>
      <c r="B622" s="938"/>
      <c r="C622" s="937"/>
      <c r="D622" s="937"/>
      <c r="E622" s="937"/>
      <c r="F622" s="939"/>
      <c r="G622" s="939"/>
      <c r="H622" s="939"/>
      <c r="I622" s="939"/>
      <c r="J622" s="939"/>
      <c r="K622" s="939"/>
      <c r="L622" s="937"/>
      <c r="M622" s="937"/>
      <c r="N622" s="937"/>
      <c r="O622" s="937"/>
      <c r="P622" s="937"/>
      <c r="Q622" s="937"/>
      <c r="R622" s="937"/>
      <c r="S622" s="937"/>
      <c r="T622" s="937"/>
      <c r="U622" s="937"/>
      <c r="V622" s="937"/>
      <c r="W622" s="937"/>
      <c r="X622" s="937"/>
      <c r="Y622" s="937"/>
      <c r="Z622" s="937"/>
      <c r="AA622" s="937"/>
    </row>
    <row r="623" ht="18.0" customHeight="1">
      <c r="A623" s="937"/>
      <c r="B623" s="938"/>
      <c r="C623" s="937"/>
      <c r="D623" s="937"/>
      <c r="E623" s="937"/>
      <c r="F623" s="939"/>
      <c r="G623" s="939"/>
      <c r="H623" s="939"/>
      <c r="I623" s="939"/>
      <c r="J623" s="939"/>
      <c r="K623" s="939"/>
      <c r="L623" s="937"/>
      <c r="M623" s="937"/>
      <c r="N623" s="937"/>
      <c r="O623" s="937"/>
      <c r="P623" s="937"/>
      <c r="Q623" s="937"/>
      <c r="R623" s="937"/>
      <c r="S623" s="937"/>
      <c r="T623" s="937"/>
      <c r="U623" s="937"/>
      <c r="V623" s="937"/>
      <c r="W623" s="937"/>
      <c r="X623" s="937"/>
      <c r="Y623" s="937"/>
      <c r="Z623" s="937"/>
      <c r="AA623" s="937"/>
    </row>
    <row r="624" ht="18.0" customHeight="1">
      <c r="A624" s="937"/>
      <c r="B624" s="938"/>
      <c r="C624" s="937"/>
      <c r="D624" s="937"/>
      <c r="E624" s="937"/>
      <c r="F624" s="939"/>
      <c r="G624" s="939"/>
      <c r="H624" s="939"/>
      <c r="I624" s="939"/>
      <c r="J624" s="939"/>
      <c r="K624" s="939"/>
      <c r="L624" s="937"/>
      <c r="M624" s="937"/>
      <c r="N624" s="937"/>
      <c r="O624" s="937"/>
      <c r="P624" s="937"/>
      <c r="Q624" s="937"/>
      <c r="R624" s="937"/>
      <c r="S624" s="937"/>
      <c r="T624" s="937"/>
      <c r="U624" s="937"/>
      <c r="V624" s="937"/>
      <c r="W624" s="937"/>
      <c r="X624" s="937"/>
      <c r="Y624" s="937"/>
      <c r="Z624" s="937"/>
      <c r="AA624" s="937"/>
    </row>
    <row r="625" ht="18.0" customHeight="1">
      <c r="A625" s="937"/>
      <c r="B625" s="938"/>
      <c r="C625" s="937"/>
      <c r="D625" s="937"/>
      <c r="E625" s="937"/>
      <c r="F625" s="939"/>
      <c r="G625" s="939"/>
      <c r="H625" s="939"/>
      <c r="I625" s="939"/>
      <c r="J625" s="939"/>
      <c r="K625" s="939"/>
      <c r="L625" s="937"/>
      <c r="M625" s="937"/>
      <c r="N625" s="937"/>
      <c r="O625" s="937"/>
      <c r="P625" s="937"/>
      <c r="Q625" s="937"/>
      <c r="R625" s="937"/>
      <c r="S625" s="937"/>
      <c r="T625" s="937"/>
      <c r="U625" s="937"/>
      <c r="V625" s="937"/>
      <c r="W625" s="937"/>
      <c r="X625" s="937"/>
      <c r="Y625" s="937"/>
      <c r="Z625" s="937"/>
      <c r="AA625" s="937"/>
    </row>
    <row r="626" ht="18.0" customHeight="1">
      <c r="A626" s="937"/>
      <c r="B626" s="938"/>
      <c r="C626" s="937"/>
      <c r="D626" s="937"/>
      <c r="E626" s="937"/>
      <c r="F626" s="939"/>
      <c r="G626" s="939"/>
      <c r="H626" s="939"/>
      <c r="I626" s="939"/>
      <c r="J626" s="939"/>
      <c r="K626" s="939"/>
      <c r="L626" s="937"/>
      <c r="M626" s="937"/>
      <c r="N626" s="937"/>
      <c r="O626" s="937"/>
      <c r="P626" s="937"/>
      <c r="Q626" s="937"/>
      <c r="R626" s="937"/>
      <c r="S626" s="937"/>
      <c r="T626" s="937"/>
      <c r="U626" s="937"/>
      <c r="V626" s="937"/>
      <c r="W626" s="937"/>
      <c r="X626" s="937"/>
      <c r="Y626" s="937"/>
      <c r="Z626" s="937"/>
      <c r="AA626" s="937"/>
    </row>
    <row r="627" ht="18.0" customHeight="1">
      <c r="A627" s="937"/>
      <c r="B627" s="938"/>
      <c r="C627" s="937"/>
      <c r="D627" s="937"/>
      <c r="E627" s="937"/>
      <c r="F627" s="939"/>
      <c r="G627" s="939"/>
      <c r="H627" s="939"/>
      <c r="I627" s="939"/>
      <c r="J627" s="939"/>
      <c r="K627" s="939"/>
      <c r="L627" s="937"/>
      <c r="M627" s="937"/>
      <c r="N627" s="937"/>
      <c r="O627" s="937"/>
      <c r="P627" s="937"/>
      <c r="Q627" s="937"/>
      <c r="R627" s="937"/>
      <c r="S627" s="937"/>
      <c r="T627" s="937"/>
      <c r="U627" s="937"/>
      <c r="V627" s="937"/>
      <c r="W627" s="937"/>
      <c r="X627" s="937"/>
      <c r="Y627" s="937"/>
      <c r="Z627" s="937"/>
      <c r="AA627" s="937"/>
    </row>
    <row r="628" ht="18.0" customHeight="1">
      <c r="A628" s="937"/>
      <c r="B628" s="938"/>
      <c r="C628" s="937"/>
      <c r="D628" s="937"/>
      <c r="E628" s="937"/>
      <c r="F628" s="939"/>
      <c r="G628" s="939"/>
      <c r="H628" s="939"/>
      <c r="I628" s="939"/>
      <c r="J628" s="939"/>
      <c r="K628" s="939"/>
      <c r="L628" s="937"/>
      <c r="M628" s="937"/>
      <c r="N628" s="937"/>
      <c r="O628" s="937"/>
      <c r="P628" s="937"/>
      <c r="Q628" s="937"/>
      <c r="R628" s="937"/>
      <c r="S628" s="937"/>
      <c r="T628" s="937"/>
      <c r="U628" s="937"/>
      <c r="V628" s="937"/>
      <c r="W628" s="937"/>
      <c r="X628" s="937"/>
      <c r="Y628" s="937"/>
      <c r="Z628" s="937"/>
      <c r="AA628" s="937"/>
    </row>
    <row r="629" ht="18.0" customHeight="1">
      <c r="A629" s="937"/>
      <c r="B629" s="938"/>
      <c r="C629" s="937"/>
      <c r="D629" s="937"/>
      <c r="E629" s="937"/>
      <c r="F629" s="939"/>
      <c r="G629" s="939"/>
      <c r="H629" s="939"/>
      <c r="I629" s="939"/>
      <c r="J629" s="939"/>
      <c r="K629" s="939"/>
      <c r="L629" s="937"/>
      <c r="M629" s="937"/>
      <c r="N629" s="937"/>
      <c r="O629" s="937"/>
      <c r="P629" s="937"/>
      <c r="Q629" s="937"/>
      <c r="R629" s="937"/>
      <c r="S629" s="937"/>
      <c r="T629" s="937"/>
      <c r="U629" s="937"/>
      <c r="V629" s="937"/>
      <c r="W629" s="937"/>
      <c r="X629" s="937"/>
      <c r="Y629" s="937"/>
      <c r="Z629" s="937"/>
      <c r="AA629" s="937"/>
    </row>
    <row r="630" ht="18.0" customHeight="1">
      <c r="A630" s="937"/>
      <c r="B630" s="938"/>
      <c r="C630" s="937"/>
      <c r="D630" s="937"/>
      <c r="E630" s="937"/>
      <c r="F630" s="939"/>
      <c r="G630" s="939"/>
      <c r="H630" s="939"/>
      <c r="I630" s="939"/>
      <c r="J630" s="939"/>
      <c r="K630" s="939"/>
      <c r="L630" s="937"/>
      <c r="M630" s="937"/>
      <c r="N630" s="937"/>
      <c r="O630" s="937"/>
      <c r="P630" s="937"/>
      <c r="Q630" s="937"/>
      <c r="R630" s="937"/>
      <c r="S630" s="937"/>
      <c r="T630" s="937"/>
      <c r="U630" s="937"/>
      <c r="V630" s="937"/>
      <c r="W630" s="937"/>
      <c r="X630" s="937"/>
      <c r="Y630" s="937"/>
      <c r="Z630" s="937"/>
      <c r="AA630" s="937"/>
    </row>
    <row r="631" ht="18.0" customHeight="1">
      <c r="A631" s="937"/>
      <c r="B631" s="938"/>
      <c r="C631" s="937"/>
      <c r="D631" s="937"/>
      <c r="E631" s="937"/>
      <c r="F631" s="939"/>
      <c r="G631" s="939"/>
      <c r="H631" s="939"/>
      <c r="I631" s="939"/>
      <c r="J631" s="939"/>
      <c r="K631" s="939"/>
      <c r="L631" s="937"/>
      <c r="M631" s="937"/>
      <c r="N631" s="937"/>
      <c r="O631" s="937"/>
      <c r="P631" s="937"/>
      <c r="Q631" s="937"/>
      <c r="R631" s="937"/>
      <c r="S631" s="937"/>
      <c r="T631" s="937"/>
      <c r="U631" s="937"/>
      <c r="V631" s="937"/>
      <c r="W631" s="937"/>
      <c r="X631" s="937"/>
      <c r="Y631" s="937"/>
      <c r="Z631" s="937"/>
      <c r="AA631" s="937"/>
    </row>
    <row r="632" ht="18.0" customHeight="1">
      <c r="A632" s="937"/>
      <c r="B632" s="938"/>
      <c r="C632" s="937"/>
      <c r="D632" s="937"/>
      <c r="E632" s="937"/>
      <c r="F632" s="939"/>
      <c r="G632" s="939"/>
      <c r="H632" s="939"/>
      <c r="I632" s="939"/>
      <c r="J632" s="939"/>
      <c r="K632" s="939"/>
      <c r="L632" s="937"/>
      <c r="M632" s="937"/>
      <c r="N632" s="937"/>
      <c r="O632" s="937"/>
      <c r="P632" s="937"/>
      <c r="Q632" s="937"/>
      <c r="R632" s="937"/>
      <c r="S632" s="937"/>
      <c r="T632" s="937"/>
      <c r="U632" s="937"/>
      <c r="V632" s="937"/>
      <c r="W632" s="937"/>
      <c r="X632" s="937"/>
      <c r="Y632" s="937"/>
      <c r="Z632" s="937"/>
      <c r="AA632" s="937"/>
    </row>
    <row r="633" ht="18.0" customHeight="1">
      <c r="A633" s="937"/>
      <c r="B633" s="938"/>
      <c r="C633" s="937"/>
      <c r="D633" s="937"/>
      <c r="E633" s="937"/>
      <c r="F633" s="939"/>
      <c r="G633" s="939"/>
      <c r="H633" s="939"/>
      <c r="I633" s="939"/>
      <c r="J633" s="939"/>
      <c r="K633" s="939"/>
      <c r="L633" s="937"/>
      <c r="M633" s="937"/>
      <c r="N633" s="937"/>
      <c r="O633" s="937"/>
      <c r="P633" s="937"/>
      <c r="Q633" s="937"/>
      <c r="R633" s="937"/>
      <c r="S633" s="937"/>
      <c r="T633" s="937"/>
      <c r="U633" s="937"/>
      <c r="V633" s="937"/>
      <c r="W633" s="937"/>
      <c r="X633" s="937"/>
      <c r="Y633" s="937"/>
      <c r="Z633" s="937"/>
      <c r="AA633" s="937"/>
    </row>
    <row r="634" ht="18.0" customHeight="1">
      <c r="A634" s="937"/>
      <c r="B634" s="938"/>
      <c r="C634" s="937"/>
      <c r="D634" s="937"/>
      <c r="E634" s="937"/>
      <c r="F634" s="939"/>
      <c r="G634" s="939"/>
      <c r="H634" s="939"/>
      <c r="I634" s="939"/>
      <c r="J634" s="939"/>
      <c r="K634" s="939"/>
      <c r="L634" s="937"/>
      <c r="M634" s="937"/>
      <c r="N634" s="937"/>
      <c r="O634" s="937"/>
      <c r="P634" s="937"/>
      <c r="Q634" s="937"/>
      <c r="R634" s="937"/>
      <c r="S634" s="937"/>
      <c r="T634" s="937"/>
      <c r="U634" s="937"/>
      <c r="V634" s="937"/>
      <c r="W634" s="937"/>
      <c r="X634" s="937"/>
      <c r="Y634" s="937"/>
      <c r="Z634" s="937"/>
      <c r="AA634" s="937"/>
    </row>
    <row r="635" ht="18.0" customHeight="1">
      <c r="A635" s="937"/>
      <c r="B635" s="938"/>
      <c r="C635" s="937"/>
      <c r="D635" s="937"/>
      <c r="E635" s="937"/>
      <c r="F635" s="939"/>
      <c r="G635" s="939"/>
      <c r="H635" s="939"/>
      <c r="I635" s="939"/>
      <c r="J635" s="939"/>
      <c r="K635" s="939"/>
      <c r="L635" s="937"/>
      <c r="M635" s="937"/>
      <c r="N635" s="937"/>
      <c r="O635" s="937"/>
      <c r="P635" s="937"/>
      <c r="Q635" s="937"/>
      <c r="R635" s="937"/>
      <c r="S635" s="937"/>
      <c r="T635" s="937"/>
      <c r="U635" s="937"/>
      <c r="V635" s="937"/>
      <c r="W635" s="937"/>
      <c r="X635" s="937"/>
      <c r="Y635" s="937"/>
      <c r="Z635" s="937"/>
      <c r="AA635" s="937"/>
    </row>
    <row r="636" ht="18.0" customHeight="1">
      <c r="A636" s="937"/>
      <c r="B636" s="938"/>
      <c r="C636" s="937"/>
      <c r="D636" s="937"/>
      <c r="E636" s="937"/>
      <c r="F636" s="939"/>
      <c r="G636" s="939"/>
      <c r="H636" s="939"/>
      <c r="I636" s="939"/>
      <c r="J636" s="939"/>
      <c r="K636" s="939"/>
      <c r="L636" s="937"/>
      <c r="M636" s="937"/>
      <c r="N636" s="937"/>
      <c r="O636" s="937"/>
      <c r="P636" s="937"/>
      <c r="Q636" s="937"/>
      <c r="R636" s="937"/>
      <c r="S636" s="937"/>
      <c r="T636" s="937"/>
      <c r="U636" s="937"/>
      <c r="V636" s="937"/>
      <c r="W636" s="937"/>
      <c r="X636" s="937"/>
      <c r="Y636" s="937"/>
      <c r="Z636" s="937"/>
      <c r="AA636" s="937"/>
    </row>
    <row r="637" ht="18.0" customHeight="1">
      <c r="A637" s="937"/>
      <c r="B637" s="938"/>
      <c r="C637" s="937"/>
      <c r="D637" s="937"/>
      <c r="E637" s="937"/>
      <c r="F637" s="939"/>
      <c r="G637" s="939"/>
      <c r="H637" s="939"/>
      <c r="I637" s="939"/>
      <c r="J637" s="939"/>
      <c r="K637" s="939"/>
      <c r="L637" s="937"/>
      <c r="M637" s="937"/>
      <c r="N637" s="937"/>
      <c r="O637" s="937"/>
      <c r="P637" s="937"/>
      <c r="Q637" s="937"/>
      <c r="R637" s="937"/>
      <c r="S637" s="937"/>
      <c r="T637" s="937"/>
      <c r="U637" s="937"/>
      <c r="V637" s="937"/>
      <c r="W637" s="937"/>
      <c r="X637" s="937"/>
      <c r="Y637" s="937"/>
      <c r="Z637" s="937"/>
      <c r="AA637" s="937"/>
    </row>
    <row r="638" ht="18.0" customHeight="1">
      <c r="A638" s="937"/>
      <c r="B638" s="938"/>
      <c r="C638" s="937"/>
      <c r="D638" s="937"/>
      <c r="E638" s="937"/>
      <c r="F638" s="939"/>
      <c r="G638" s="939"/>
      <c r="H638" s="939"/>
      <c r="I638" s="939"/>
      <c r="J638" s="939"/>
      <c r="K638" s="939"/>
      <c r="L638" s="937"/>
      <c r="M638" s="937"/>
      <c r="N638" s="937"/>
      <c r="O638" s="937"/>
      <c r="P638" s="937"/>
      <c r="Q638" s="937"/>
      <c r="R638" s="937"/>
      <c r="S638" s="937"/>
      <c r="T638" s="937"/>
      <c r="U638" s="937"/>
      <c r="V638" s="937"/>
      <c r="W638" s="937"/>
      <c r="X638" s="937"/>
      <c r="Y638" s="937"/>
      <c r="Z638" s="937"/>
      <c r="AA638" s="937"/>
    </row>
    <row r="639" ht="18.0" customHeight="1">
      <c r="A639" s="937"/>
      <c r="B639" s="938"/>
      <c r="C639" s="937"/>
      <c r="D639" s="937"/>
      <c r="E639" s="937"/>
      <c r="F639" s="939"/>
      <c r="G639" s="939"/>
      <c r="H639" s="939"/>
      <c r="I639" s="939"/>
      <c r="J639" s="939"/>
      <c r="K639" s="939"/>
      <c r="L639" s="937"/>
      <c r="M639" s="937"/>
      <c r="N639" s="937"/>
      <c r="O639" s="937"/>
      <c r="P639" s="937"/>
      <c r="Q639" s="937"/>
      <c r="R639" s="937"/>
      <c r="S639" s="937"/>
      <c r="T639" s="937"/>
      <c r="U639" s="937"/>
      <c r="V639" s="937"/>
      <c r="W639" s="937"/>
      <c r="X639" s="937"/>
      <c r="Y639" s="937"/>
      <c r="Z639" s="937"/>
      <c r="AA639" s="937"/>
    </row>
    <row r="640" ht="18.0" customHeight="1">
      <c r="A640" s="937"/>
      <c r="B640" s="938"/>
      <c r="C640" s="937"/>
      <c r="D640" s="937"/>
      <c r="E640" s="937"/>
      <c r="F640" s="939"/>
      <c r="G640" s="939"/>
      <c r="H640" s="939"/>
      <c r="I640" s="939"/>
      <c r="J640" s="939"/>
      <c r="K640" s="939"/>
      <c r="L640" s="937"/>
      <c r="M640" s="937"/>
      <c r="N640" s="937"/>
      <c r="O640" s="937"/>
      <c r="P640" s="937"/>
      <c r="Q640" s="937"/>
      <c r="R640" s="937"/>
      <c r="S640" s="937"/>
      <c r="T640" s="937"/>
      <c r="U640" s="937"/>
      <c r="V640" s="937"/>
      <c r="W640" s="937"/>
      <c r="X640" s="937"/>
      <c r="Y640" s="937"/>
      <c r="Z640" s="937"/>
      <c r="AA640" s="937"/>
    </row>
    <row r="641" ht="18.0" customHeight="1">
      <c r="A641" s="937"/>
      <c r="B641" s="938"/>
      <c r="C641" s="937"/>
      <c r="D641" s="937"/>
      <c r="E641" s="937"/>
      <c r="F641" s="939"/>
      <c r="G641" s="939"/>
      <c r="H641" s="939"/>
      <c r="I641" s="939"/>
      <c r="J641" s="939"/>
      <c r="K641" s="939"/>
      <c r="L641" s="937"/>
      <c r="M641" s="937"/>
      <c r="N641" s="937"/>
      <c r="O641" s="937"/>
      <c r="P641" s="937"/>
      <c r="Q641" s="937"/>
      <c r="R641" s="937"/>
      <c r="S641" s="937"/>
      <c r="T641" s="937"/>
      <c r="U641" s="937"/>
      <c r="V641" s="937"/>
      <c r="W641" s="937"/>
      <c r="X641" s="937"/>
      <c r="Y641" s="937"/>
      <c r="Z641" s="937"/>
      <c r="AA641" s="937"/>
    </row>
    <row r="642" ht="18.0" customHeight="1">
      <c r="A642" s="937"/>
      <c r="B642" s="938"/>
      <c r="C642" s="937"/>
      <c r="D642" s="937"/>
      <c r="E642" s="937"/>
      <c r="F642" s="939"/>
      <c r="G642" s="939"/>
      <c r="H642" s="939"/>
      <c r="I642" s="939"/>
      <c r="J642" s="939"/>
      <c r="K642" s="939"/>
      <c r="L642" s="937"/>
      <c r="M642" s="937"/>
      <c r="N642" s="937"/>
      <c r="O642" s="937"/>
      <c r="P642" s="937"/>
      <c r="Q642" s="937"/>
      <c r="R642" s="937"/>
      <c r="S642" s="937"/>
      <c r="T642" s="937"/>
      <c r="U642" s="937"/>
      <c r="V642" s="937"/>
      <c r="W642" s="937"/>
      <c r="X642" s="937"/>
      <c r="Y642" s="937"/>
      <c r="Z642" s="937"/>
      <c r="AA642" s="937"/>
    </row>
    <row r="643" ht="18.0" customHeight="1">
      <c r="A643" s="937"/>
      <c r="B643" s="938"/>
      <c r="C643" s="937"/>
      <c r="D643" s="937"/>
      <c r="E643" s="937"/>
      <c r="F643" s="939"/>
      <c r="G643" s="939"/>
      <c r="H643" s="939"/>
      <c r="I643" s="939"/>
      <c r="J643" s="939"/>
      <c r="K643" s="939"/>
      <c r="L643" s="937"/>
      <c r="M643" s="937"/>
      <c r="N643" s="937"/>
      <c r="O643" s="937"/>
      <c r="P643" s="937"/>
      <c r="Q643" s="937"/>
      <c r="R643" s="937"/>
      <c r="S643" s="937"/>
      <c r="T643" s="937"/>
      <c r="U643" s="937"/>
      <c r="V643" s="937"/>
      <c r="W643" s="937"/>
      <c r="X643" s="937"/>
      <c r="Y643" s="937"/>
      <c r="Z643" s="937"/>
      <c r="AA643" s="937"/>
    </row>
    <row r="644" ht="18.0" customHeight="1">
      <c r="A644" s="937"/>
      <c r="B644" s="938"/>
      <c r="C644" s="937"/>
      <c r="D644" s="937"/>
      <c r="E644" s="937"/>
      <c r="F644" s="939"/>
      <c r="G644" s="939"/>
      <c r="H644" s="939"/>
      <c r="I644" s="939"/>
      <c r="J644" s="939"/>
      <c r="K644" s="939"/>
      <c r="L644" s="937"/>
      <c r="M644" s="937"/>
      <c r="N644" s="937"/>
      <c r="O644" s="937"/>
      <c r="P644" s="937"/>
      <c r="Q644" s="937"/>
      <c r="R644" s="937"/>
      <c r="S644" s="937"/>
      <c r="T644" s="937"/>
      <c r="U644" s="937"/>
      <c r="V644" s="937"/>
      <c r="W644" s="937"/>
      <c r="X644" s="937"/>
      <c r="Y644" s="937"/>
      <c r="Z644" s="937"/>
      <c r="AA644" s="937"/>
    </row>
    <row r="645" ht="18.0" customHeight="1">
      <c r="A645" s="937"/>
      <c r="B645" s="938"/>
      <c r="C645" s="937"/>
      <c r="D645" s="937"/>
      <c r="E645" s="937"/>
      <c r="F645" s="939"/>
      <c r="G645" s="939"/>
      <c r="H645" s="939"/>
      <c r="I645" s="939"/>
      <c r="J645" s="939"/>
      <c r="K645" s="939"/>
      <c r="L645" s="937"/>
      <c r="M645" s="937"/>
      <c r="N645" s="937"/>
      <c r="O645" s="937"/>
      <c r="P645" s="937"/>
      <c r="Q645" s="937"/>
      <c r="R645" s="937"/>
      <c r="S645" s="937"/>
      <c r="T645" s="937"/>
      <c r="U645" s="937"/>
      <c r="V645" s="937"/>
      <c r="W645" s="937"/>
      <c r="X645" s="937"/>
      <c r="Y645" s="937"/>
      <c r="Z645" s="937"/>
      <c r="AA645" s="937"/>
    </row>
    <row r="646" ht="18.0" customHeight="1">
      <c r="A646" s="937"/>
      <c r="B646" s="938"/>
      <c r="C646" s="937"/>
      <c r="D646" s="937"/>
      <c r="E646" s="937"/>
      <c r="F646" s="939"/>
      <c r="G646" s="939"/>
      <c r="H646" s="939"/>
      <c r="I646" s="939"/>
      <c r="J646" s="939"/>
      <c r="K646" s="939"/>
      <c r="L646" s="937"/>
      <c r="M646" s="937"/>
      <c r="N646" s="937"/>
      <c r="O646" s="937"/>
      <c r="P646" s="937"/>
      <c r="Q646" s="937"/>
      <c r="R646" s="937"/>
      <c r="S646" s="937"/>
      <c r="T646" s="937"/>
      <c r="U646" s="937"/>
      <c r="V646" s="937"/>
      <c r="W646" s="937"/>
      <c r="X646" s="937"/>
      <c r="Y646" s="937"/>
      <c r="Z646" s="937"/>
      <c r="AA646" s="937"/>
    </row>
    <row r="647" ht="18.0" customHeight="1">
      <c r="A647" s="937"/>
      <c r="B647" s="938"/>
      <c r="C647" s="937"/>
      <c r="D647" s="937"/>
      <c r="E647" s="937"/>
      <c r="F647" s="939"/>
      <c r="G647" s="939"/>
      <c r="H647" s="939"/>
      <c r="I647" s="939"/>
      <c r="J647" s="939"/>
      <c r="K647" s="939"/>
      <c r="L647" s="937"/>
      <c r="M647" s="937"/>
      <c r="N647" s="937"/>
      <c r="O647" s="937"/>
      <c r="P647" s="937"/>
      <c r="Q647" s="937"/>
      <c r="R647" s="937"/>
      <c r="S647" s="937"/>
      <c r="T647" s="937"/>
      <c r="U647" s="937"/>
      <c r="V647" s="937"/>
      <c r="W647" s="937"/>
      <c r="X647" s="937"/>
      <c r="Y647" s="937"/>
      <c r="Z647" s="937"/>
      <c r="AA647" s="937"/>
    </row>
    <row r="648" ht="18.0" customHeight="1">
      <c r="A648" s="937"/>
      <c r="B648" s="938"/>
      <c r="C648" s="937"/>
      <c r="D648" s="937"/>
      <c r="E648" s="937"/>
      <c r="F648" s="939"/>
      <c r="G648" s="939"/>
      <c r="H648" s="939"/>
      <c r="I648" s="939"/>
      <c r="J648" s="939"/>
      <c r="K648" s="939"/>
      <c r="L648" s="937"/>
      <c r="M648" s="937"/>
      <c r="N648" s="937"/>
      <c r="O648" s="937"/>
      <c r="P648" s="937"/>
      <c r="Q648" s="937"/>
      <c r="R648" s="937"/>
      <c r="S648" s="937"/>
      <c r="T648" s="937"/>
      <c r="U648" s="937"/>
      <c r="V648" s="937"/>
      <c r="W648" s="937"/>
      <c r="X648" s="937"/>
      <c r="Y648" s="937"/>
      <c r="Z648" s="937"/>
      <c r="AA648" s="937"/>
    </row>
    <row r="649" ht="18.0" customHeight="1">
      <c r="A649" s="937"/>
      <c r="B649" s="938"/>
      <c r="C649" s="937"/>
      <c r="D649" s="937"/>
      <c r="E649" s="937"/>
      <c r="F649" s="939"/>
      <c r="G649" s="939"/>
      <c r="H649" s="939"/>
      <c r="I649" s="939"/>
      <c r="J649" s="939"/>
      <c r="K649" s="939"/>
      <c r="L649" s="937"/>
      <c r="M649" s="937"/>
      <c r="N649" s="937"/>
      <c r="O649" s="937"/>
      <c r="P649" s="937"/>
      <c r="Q649" s="937"/>
      <c r="R649" s="937"/>
      <c r="S649" s="937"/>
      <c r="T649" s="937"/>
      <c r="U649" s="937"/>
      <c r="V649" s="937"/>
      <c r="W649" s="937"/>
      <c r="X649" s="937"/>
      <c r="Y649" s="937"/>
      <c r="Z649" s="937"/>
      <c r="AA649" s="937"/>
    </row>
    <row r="650" ht="18.0" customHeight="1">
      <c r="A650" s="937"/>
      <c r="B650" s="938"/>
      <c r="C650" s="937"/>
      <c r="D650" s="937"/>
      <c r="E650" s="937"/>
      <c r="F650" s="939"/>
      <c r="G650" s="939"/>
      <c r="H650" s="939"/>
      <c r="I650" s="939"/>
      <c r="J650" s="939"/>
      <c r="K650" s="939"/>
      <c r="L650" s="937"/>
      <c r="M650" s="937"/>
      <c r="N650" s="937"/>
      <c r="O650" s="937"/>
      <c r="P650" s="937"/>
      <c r="Q650" s="937"/>
      <c r="R650" s="937"/>
      <c r="S650" s="937"/>
      <c r="T650" s="937"/>
      <c r="U650" s="937"/>
      <c r="V650" s="937"/>
      <c r="W650" s="937"/>
      <c r="X650" s="937"/>
      <c r="Y650" s="937"/>
      <c r="Z650" s="937"/>
      <c r="AA650" s="937"/>
    </row>
    <row r="651" ht="18.0" customHeight="1">
      <c r="A651" s="937"/>
      <c r="B651" s="938"/>
      <c r="C651" s="937"/>
      <c r="D651" s="937"/>
      <c r="E651" s="937"/>
      <c r="F651" s="939"/>
      <c r="G651" s="939"/>
      <c r="H651" s="939"/>
      <c r="I651" s="939"/>
      <c r="J651" s="939"/>
      <c r="K651" s="939"/>
      <c r="L651" s="937"/>
      <c r="M651" s="937"/>
      <c r="N651" s="937"/>
      <c r="O651" s="937"/>
      <c r="P651" s="937"/>
      <c r="Q651" s="937"/>
      <c r="R651" s="937"/>
      <c r="S651" s="937"/>
      <c r="T651" s="937"/>
      <c r="U651" s="937"/>
      <c r="V651" s="937"/>
      <c r="W651" s="937"/>
      <c r="X651" s="937"/>
      <c r="Y651" s="937"/>
      <c r="Z651" s="937"/>
      <c r="AA651" s="937"/>
    </row>
    <row r="652" ht="18.0" customHeight="1">
      <c r="A652" s="937"/>
      <c r="B652" s="938"/>
      <c r="C652" s="937"/>
      <c r="D652" s="937"/>
      <c r="E652" s="937"/>
      <c r="F652" s="939"/>
      <c r="G652" s="939"/>
      <c r="H652" s="939"/>
      <c r="I652" s="939"/>
      <c r="J652" s="939"/>
      <c r="K652" s="939"/>
      <c r="L652" s="937"/>
      <c r="M652" s="937"/>
      <c r="N652" s="937"/>
      <c r="O652" s="937"/>
      <c r="P652" s="937"/>
      <c r="Q652" s="937"/>
      <c r="R652" s="937"/>
      <c r="S652" s="937"/>
      <c r="T652" s="937"/>
      <c r="U652" s="937"/>
      <c r="V652" s="937"/>
      <c r="W652" s="937"/>
      <c r="X652" s="937"/>
      <c r="Y652" s="937"/>
      <c r="Z652" s="937"/>
      <c r="AA652" s="937"/>
    </row>
    <row r="653" ht="18.0" customHeight="1">
      <c r="A653" s="937"/>
      <c r="B653" s="938"/>
      <c r="C653" s="937"/>
      <c r="D653" s="937"/>
      <c r="E653" s="937"/>
      <c r="F653" s="939"/>
      <c r="G653" s="939"/>
      <c r="H653" s="939"/>
      <c r="I653" s="939"/>
      <c r="J653" s="939"/>
      <c r="K653" s="939"/>
      <c r="L653" s="937"/>
      <c r="M653" s="937"/>
      <c r="N653" s="937"/>
      <c r="O653" s="937"/>
      <c r="P653" s="937"/>
      <c r="Q653" s="937"/>
      <c r="R653" s="937"/>
      <c r="S653" s="937"/>
      <c r="T653" s="937"/>
      <c r="U653" s="937"/>
      <c r="V653" s="937"/>
      <c r="W653" s="937"/>
      <c r="X653" s="937"/>
      <c r="Y653" s="937"/>
      <c r="Z653" s="937"/>
      <c r="AA653" s="937"/>
    </row>
    <row r="654" ht="18.0" customHeight="1">
      <c r="A654" s="937"/>
      <c r="B654" s="938"/>
      <c r="C654" s="937"/>
      <c r="D654" s="937"/>
      <c r="E654" s="937"/>
      <c r="F654" s="939"/>
      <c r="G654" s="939"/>
      <c r="H654" s="939"/>
      <c r="I654" s="939"/>
      <c r="J654" s="939"/>
      <c r="K654" s="939"/>
      <c r="L654" s="937"/>
      <c r="M654" s="937"/>
      <c r="N654" s="937"/>
      <c r="O654" s="937"/>
      <c r="P654" s="937"/>
      <c r="Q654" s="937"/>
      <c r="R654" s="937"/>
      <c r="S654" s="937"/>
      <c r="T654" s="937"/>
      <c r="U654" s="937"/>
      <c r="V654" s="937"/>
      <c r="W654" s="937"/>
      <c r="X654" s="937"/>
      <c r="Y654" s="937"/>
      <c r="Z654" s="937"/>
      <c r="AA654" s="937"/>
    </row>
    <row r="655" ht="18.0" customHeight="1">
      <c r="A655" s="937"/>
      <c r="B655" s="938"/>
      <c r="C655" s="937"/>
      <c r="D655" s="937"/>
      <c r="E655" s="937"/>
      <c r="F655" s="939"/>
      <c r="G655" s="939"/>
      <c r="H655" s="939"/>
      <c r="I655" s="939"/>
      <c r="J655" s="939"/>
      <c r="K655" s="939"/>
      <c r="L655" s="937"/>
      <c r="M655" s="937"/>
      <c r="N655" s="937"/>
      <c r="O655" s="937"/>
      <c r="P655" s="937"/>
      <c r="Q655" s="937"/>
      <c r="R655" s="937"/>
      <c r="S655" s="937"/>
      <c r="T655" s="937"/>
      <c r="U655" s="937"/>
      <c r="V655" s="937"/>
      <c r="W655" s="937"/>
      <c r="X655" s="937"/>
      <c r="Y655" s="937"/>
      <c r="Z655" s="937"/>
      <c r="AA655" s="937"/>
    </row>
    <row r="656" ht="18.0" customHeight="1">
      <c r="A656" s="937"/>
      <c r="B656" s="938"/>
      <c r="C656" s="937"/>
      <c r="D656" s="937"/>
      <c r="E656" s="937"/>
      <c r="F656" s="939"/>
      <c r="G656" s="939"/>
      <c r="H656" s="939"/>
      <c r="I656" s="939"/>
      <c r="J656" s="939"/>
      <c r="K656" s="939"/>
      <c r="L656" s="937"/>
      <c r="M656" s="937"/>
      <c r="N656" s="937"/>
      <c r="O656" s="937"/>
      <c r="P656" s="937"/>
      <c r="Q656" s="937"/>
      <c r="R656" s="937"/>
      <c r="S656" s="937"/>
      <c r="T656" s="937"/>
      <c r="U656" s="937"/>
      <c r="V656" s="937"/>
      <c r="W656" s="937"/>
      <c r="X656" s="937"/>
      <c r="Y656" s="937"/>
      <c r="Z656" s="937"/>
      <c r="AA656" s="937"/>
    </row>
    <row r="657" ht="18.0" customHeight="1">
      <c r="A657" s="937"/>
      <c r="B657" s="938"/>
      <c r="C657" s="937"/>
      <c r="D657" s="937"/>
      <c r="E657" s="937"/>
      <c r="F657" s="939"/>
      <c r="G657" s="939"/>
      <c r="H657" s="939"/>
      <c r="I657" s="939"/>
      <c r="J657" s="939"/>
      <c r="K657" s="939"/>
      <c r="L657" s="937"/>
      <c r="M657" s="937"/>
      <c r="N657" s="937"/>
      <c r="O657" s="937"/>
      <c r="P657" s="937"/>
      <c r="Q657" s="937"/>
      <c r="R657" s="937"/>
      <c r="S657" s="937"/>
      <c r="T657" s="937"/>
      <c r="U657" s="937"/>
      <c r="V657" s="937"/>
      <c r="W657" s="937"/>
      <c r="X657" s="937"/>
      <c r="Y657" s="937"/>
      <c r="Z657" s="937"/>
      <c r="AA657" s="937"/>
    </row>
    <row r="658" ht="18.0" customHeight="1">
      <c r="A658" s="937"/>
      <c r="B658" s="938"/>
      <c r="C658" s="937"/>
      <c r="D658" s="937"/>
      <c r="E658" s="937"/>
      <c r="F658" s="939"/>
      <c r="G658" s="939"/>
      <c r="H658" s="939"/>
      <c r="I658" s="939"/>
      <c r="J658" s="939"/>
      <c r="K658" s="939"/>
      <c r="L658" s="937"/>
      <c r="M658" s="937"/>
      <c r="N658" s="937"/>
      <c r="O658" s="937"/>
      <c r="P658" s="937"/>
      <c r="Q658" s="937"/>
      <c r="R658" s="937"/>
      <c r="S658" s="937"/>
      <c r="T658" s="937"/>
      <c r="U658" s="937"/>
      <c r="V658" s="937"/>
      <c r="W658" s="937"/>
      <c r="X658" s="937"/>
      <c r="Y658" s="937"/>
      <c r="Z658" s="937"/>
      <c r="AA658" s="937"/>
    </row>
    <row r="659" ht="18.0" customHeight="1">
      <c r="A659" s="937"/>
      <c r="B659" s="938"/>
      <c r="C659" s="937"/>
      <c r="D659" s="937"/>
      <c r="E659" s="937"/>
      <c r="F659" s="939"/>
      <c r="G659" s="939"/>
      <c r="H659" s="939"/>
      <c r="I659" s="939"/>
      <c r="J659" s="939"/>
      <c r="K659" s="939"/>
      <c r="L659" s="937"/>
      <c r="M659" s="937"/>
      <c r="N659" s="937"/>
      <c r="O659" s="937"/>
      <c r="P659" s="937"/>
      <c r="Q659" s="937"/>
      <c r="R659" s="937"/>
      <c r="S659" s="937"/>
      <c r="T659" s="937"/>
      <c r="U659" s="937"/>
      <c r="V659" s="937"/>
      <c r="W659" s="937"/>
      <c r="X659" s="937"/>
      <c r="Y659" s="937"/>
      <c r="Z659" s="937"/>
      <c r="AA659" s="937"/>
    </row>
    <row r="660" ht="18.0" customHeight="1">
      <c r="A660" s="937"/>
      <c r="B660" s="938"/>
      <c r="C660" s="937"/>
      <c r="D660" s="937"/>
      <c r="E660" s="937"/>
      <c r="F660" s="939"/>
      <c r="G660" s="939"/>
      <c r="H660" s="939"/>
      <c r="I660" s="939"/>
      <c r="J660" s="939"/>
      <c r="K660" s="939"/>
      <c r="L660" s="937"/>
      <c r="M660" s="937"/>
      <c r="N660" s="937"/>
      <c r="O660" s="937"/>
      <c r="P660" s="937"/>
      <c r="Q660" s="937"/>
      <c r="R660" s="937"/>
      <c r="S660" s="937"/>
      <c r="T660" s="937"/>
      <c r="U660" s="937"/>
      <c r="V660" s="937"/>
      <c r="W660" s="937"/>
      <c r="X660" s="937"/>
      <c r="Y660" s="937"/>
      <c r="Z660" s="937"/>
      <c r="AA660" s="937"/>
    </row>
    <row r="661" ht="18.0" customHeight="1">
      <c r="A661" s="937"/>
      <c r="B661" s="938"/>
      <c r="C661" s="937"/>
      <c r="D661" s="937"/>
      <c r="E661" s="937"/>
      <c r="F661" s="939"/>
      <c r="G661" s="939"/>
      <c r="H661" s="939"/>
      <c r="I661" s="939"/>
      <c r="J661" s="939"/>
      <c r="K661" s="939"/>
      <c r="L661" s="937"/>
      <c r="M661" s="937"/>
      <c r="N661" s="937"/>
      <c r="O661" s="937"/>
      <c r="P661" s="937"/>
      <c r="Q661" s="937"/>
      <c r="R661" s="937"/>
      <c r="S661" s="937"/>
      <c r="T661" s="937"/>
      <c r="U661" s="937"/>
      <c r="V661" s="937"/>
      <c r="W661" s="937"/>
      <c r="X661" s="937"/>
      <c r="Y661" s="937"/>
      <c r="Z661" s="937"/>
      <c r="AA661" s="937"/>
    </row>
    <row r="662" ht="18.0" customHeight="1">
      <c r="A662" s="937"/>
      <c r="B662" s="938"/>
      <c r="C662" s="937"/>
      <c r="D662" s="937"/>
      <c r="E662" s="937"/>
      <c r="F662" s="939"/>
      <c r="G662" s="939"/>
      <c r="H662" s="939"/>
      <c r="I662" s="939"/>
      <c r="J662" s="939"/>
      <c r="K662" s="939"/>
      <c r="L662" s="937"/>
      <c r="M662" s="937"/>
      <c r="N662" s="937"/>
      <c r="O662" s="937"/>
      <c r="P662" s="937"/>
      <c r="Q662" s="937"/>
      <c r="R662" s="937"/>
      <c r="S662" s="937"/>
      <c r="T662" s="937"/>
      <c r="U662" s="937"/>
      <c r="V662" s="937"/>
      <c r="W662" s="937"/>
      <c r="X662" s="937"/>
      <c r="Y662" s="937"/>
      <c r="Z662" s="937"/>
      <c r="AA662" s="937"/>
    </row>
    <row r="663" ht="18.0" customHeight="1">
      <c r="A663" s="937"/>
      <c r="B663" s="938"/>
      <c r="C663" s="937"/>
      <c r="D663" s="937"/>
      <c r="E663" s="937"/>
      <c r="F663" s="939"/>
      <c r="G663" s="939"/>
      <c r="H663" s="939"/>
      <c r="I663" s="939"/>
      <c r="J663" s="939"/>
      <c r="K663" s="939"/>
      <c r="L663" s="937"/>
      <c r="M663" s="937"/>
      <c r="N663" s="937"/>
      <c r="O663" s="937"/>
      <c r="P663" s="937"/>
      <c r="Q663" s="937"/>
      <c r="R663" s="937"/>
      <c r="S663" s="937"/>
      <c r="T663" s="937"/>
      <c r="U663" s="937"/>
      <c r="V663" s="937"/>
      <c r="W663" s="937"/>
      <c r="X663" s="937"/>
      <c r="Y663" s="937"/>
      <c r="Z663" s="937"/>
      <c r="AA663" s="937"/>
    </row>
    <row r="664" ht="18.0" customHeight="1">
      <c r="A664" s="937"/>
      <c r="B664" s="938"/>
      <c r="C664" s="937"/>
      <c r="D664" s="937"/>
      <c r="E664" s="937"/>
      <c r="F664" s="939"/>
      <c r="G664" s="939"/>
      <c r="H664" s="939"/>
      <c r="I664" s="939"/>
      <c r="J664" s="939"/>
      <c r="K664" s="939"/>
      <c r="L664" s="937"/>
      <c r="M664" s="937"/>
      <c r="N664" s="937"/>
      <c r="O664" s="937"/>
      <c r="P664" s="937"/>
      <c r="Q664" s="937"/>
      <c r="R664" s="937"/>
      <c r="S664" s="937"/>
      <c r="T664" s="937"/>
      <c r="U664" s="937"/>
      <c r="V664" s="937"/>
      <c r="W664" s="937"/>
      <c r="X664" s="937"/>
      <c r="Y664" s="937"/>
      <c r="Z664" s="937"/>
      <c r="AA664" s="937"/>
    </row>
    <row r="665" ht="18.0" customHeight="1">
      <c r="A665" s="937"/>
      <c r="B665" s="938"/>
      <c r="C665" s="937"/>
      <c r="D665" s="937"/>
      <c r="E665" s="937"/>
      <c r="F665" s="939"/>
      <c r="G665" s="939"/>
      <c r="H665" s="939"/>
      <c r="I665" s="939"/>
      <c r="J665" s="939"/>
      <c r="K665" s="939"/>
      <c r="L665" s="937"/>
      <c r="M665" s="937"/>
      <c r="N665" s="937"/>
      <c r="O665" s="937"/>
      <c r="P665" s="937"/>
      <c r="Q665" s="937"/>
      <c r="R665" s="937"/>
      <c r="S665" s="937"/>
      <c r="T665" s="937"/>
      <c r="U665" s="937"/>
      <c r="V665" s="937"/>
      <c r="W665" s="937"/>
      <c r="X665" s="937"/>
      <c r="Y665" s="937"/>
      <c r="Z665" s="937"/>
      <c r="AA665" s="937"/>
    </row>
    <row r="666" ht="18.0" customHeight="1">
      <c r="A666" s="937"/>
      <c r="B666" s="938"/>
      <c r="C666" s="937"/>
      <c r="D666" s="937"/>
      <c r="E666" s="937"/>
      <c r="F666" s="939"/>
      <c r="G666" s="939"/>
      <c r="H666" s="939"/>
      <c r="I666" s="939"/>
      <c r="J666" s="939"/>
      <c r="K666" s="939"/>
      <c r="L666" s="937"/>
      <c r="M666" s="937"/>
      <c r="N666" s="937"/>
      <c r="O666" s="937"/>
      <c r="P666" s="937"/>
      <c r="Q666" s="937"/>
      <c r="R666" s="937"/>
      <c r="S666" s="937"/>
      <c r="T666" s="937"/>
      <c r="U666" s="937"/>
      <c r="V666" s="937"/>
      <c r="W666" s="937"/>
      <c r="X666" s="937"/>
      <c r="Y666" s="937"/>
      <c r="Z666" s="937"/>
      <c r="AA666" s="937"/>
    </row>
    <row r="667" ht="18.0" customHeight="1">
      <c r="A667" s="937"/>
      <c r="B667" s="938"/>
      <c r="C667" s="937"/>
      <c r="D667" s="937"/>
      <c r="E667" s="937"/>
      <c r="F667" s="939"/>
      <c r="G667" s="939"/>
      <c r="H667" s="939"/>
      <c r="I667" s="939"/>
      <c r="J667" s="939"/>
      <c r="K667" s="939"/>
      <c r="L667" s="937"/>
      <c r="M667" s="937"/>
      <c r="N667" s="937"/>
      <c r="O667" s="937"/>
      <c r="P667" s="937"/>
      <c r="Q667" s="937"/>
      <c r="R667" s="937"/>
      <c r="S667" s="937"/>
      <c r="T667" s="937"/>
      <c r="U667" s="937"/>
      <c r="V667" s="937"/>
      <c r="W667" s="937"/>
      <c r="X667" s="937"/>
      <c r="Y667" s="937"/>
      <c r="Z667" s="937"/>
      <c r="AA667" s="937"/>
    </row>
    <row r="668" ht="18.0" customHeight="1">
      <c r="A668" s="937"/>
      <c r="B668" s="938"/>
      <c r="C668" s="937"/>
      <c r="D668" s="937"/>
      <c r="E668" s="937"/>
      <c r="F668" s="939"/>
      <c r="G668" s="939"/>
      <c r="H668" s="939"/>
      <c r="I668" s="939"/>
      <c r="J668" s="939"/>
      <c r="K668" s="939"/>
      <c r="L668" s="937"/>
      <c r="M668" s="937"/>
      <c r="N668" s="937"/>
      <c r="O668" s="937"/>
      <c r="P668" s="937"/>
      <c r="Q668" s="937"/>
      <c r="R668" s="937"/>
      <c r="S668" s="937"/>
      <c r="T668" s="937"/>
      <c r="U668" s="937"/>
      <c r="V668" s="937"/>
      <c r="W668" s="937"/>
      <c r="X668" s="937"/>
      <c r="Y668" s="937"/>
      <c r="Z668" s="937"/>
      <c r="AA668" s="937"/>
    </row>
    <row r="669" ht="18.0" customHeight="1">
      <c r="A669" s="937"/>
      <c r="B669" s="938"/>
      <c r="C669" s="937"/>
      <c r="D669" s="937"/>
      <c r="E669" s="937"/>
      <c r="F669" s="939"/>
      <c r="G669" s="939"/>
      <c r="H669" s="939"/>
      <c r="I669" s="939"/>
      <c r="J669" s="939"/>
      <c r="K669" s="939"/>
      <c r="L669" s="937"/>
      <c r="M669" s="937"/>
      <c r="N669" s="937"/>
      <c r="O669" s="937"/>
      <c r="P669" s="937"/>
      <c r="Q669" s="937"/>
      <c r="R669" s="937"/>
      <c r="S669" s="937"/>
      <c r="T669" s="937"/>
      <c r="U669" s="937"/>
      <c r="V669" s="937"/>
      <c r="W669" s="937"/>
      <c r="X669" s="937"/>
      <c r="Y669" s="937"/>
      <c r="Z669" s="937"/>
      <c r="AA669" s="937"/>
    </row>
    <row r="670" ht="18.0" customHeight="1">
      <c r="A670" s="937"/>
      <c r="B670" s="938"/>
      <c r="C670" s="937"/>
      <c r="D670" s="937"/>
      <c r="E670" s="937"/>
      <c r="F670" s="939"/>
      <c r="G670" s="939"/>
      <c r="H670" s="939"/>
      <c r="I670" s="939"/>
      <c r="J670" s="939"/>
      <c r="K670" s="939"/>
      <c r="L670" s="937"/>
      <c r="M670" s="937"/>
      <c r="N670" s="937"/>
      <c r="O670" s="937"/>
      <c r="P670" s="937"/>
      <c r="Q670" s="937"/>
      <c r="R670" s="937"/>
      <c r="S670" s="937"/>
      <c r="T670" s="937"/>
      <c r="U670" s="937"/>
      <c r="V670" s="937"/>
      <c r="W670" s="937"/>
      <c r="X670" s="937"/>
      <c r="Y670" s="937"/>
      <c r="Z670" s="937"/>
      <c r="AA670" s="937"/>
    </row>
    <row r="671" ht="18.0" customHeight="1">
      <c r="A671" s="937"/>
      <c r="B671" s="938"/>
      <c r="C671" s="937"/>
      <c r="D671" s="937"/>
      <c r="E671" s="937"/>
      <c r="F671" s="939"/>
      <c r="G671" s="939"/>
      <c r="H671" s="939"/>
      <c r="I671" s="939"/>
      <c r="J671" s="939"/>
      <c r="K671" s="939"/>
      <c r="L671" s="937"/>
      <c r="M671" s="937"/>
      <c r="N671" s="937"/>
      <c r="O671" s="937"/>
      <c r="P671" s="937"/>
      <c r="Q671" s="937"/>
      <c r="R671" s="937"/>
      <c r="S671" s="937"/>
      <c r="T671" s="937"/>
      <c r="U671" s="937"/>
      <c r="V671" s="937"/>
      <c r="W671" s="937"/>
      <c r="X671" s="937"/>
      <c r="Y671" s="937"/>
      <c r="Z671" s="937"/>
      <c r="AA671" s="937"/>
    </row>
    <row r="672" ht="18.0" customHeight="1">
      <c r="A672" s="937"/>
      <c r="B672" s="938"/>
      <c r="C672" s="937"/>
      <c r="D672" s="937"/>
      <c r="E672" s="937"/>
      <c r="F672" s="939"/>
      <c r="G672" s="939"/>
      <c r="H672" s="939"/>
      <c r="I672" s="939"/>
      <c r="J672" s="939"/>
      <c r="K672" s="939"/>
      <c r="L672" s="937"/>
      <c r="M672" s="937"/>
      <c r="N672" s="937"/>
      <c r="O672" s="937"/>
      <c r="P672" s="937"/>
      <c r="Q672" s="937"/>
      <c r="R672" s="937"/>
      <c r="S672" s="937"/>
      <c r="T672" s="937"/>
      <c r="U672" s="937"/>
      <c r="V672" s="937"/>
      <c r="W672" s="937"/>
      <c r="X672" s="937"/>
      <c r="Y672" s="937"/>
      <c r="Z672" s="937"/>
      <c r="AA672" s="937"/>
    </row>
    <row r="673" ht="18.0" customHeight="1">
      <c r="A673" s="937"/>
      <c r="B673" s="938"/>
      <c r="C673" s="937"/>
      <c r="D673" s="937"/>
      <c r="E673" s="937"/>
      <c r="F673" s="939"/>
      <c r="G673" s="939"/>
      <c r="H673" s="939"/>
      <c r="I673" s="939"/>
      <c r="J673" s="939"/>
      <c r="K673" s="939"/>
      <c r="L673" s="937"/>
      <c r="M673" s="937"/>
      <c r="N673" s="937"/>
      <c r="O673" s="937"/>
      <c r="P673" s="937"/>
      <c r="Q673" s="937"/>
      <c r="R673" s="937"/>
      <c r="S673" s="937"/>
      <c r="T673" s="937"/>
      <c r="U673" s="937"/>
      <c r="V673" s="937"/>
      <c r="W673" s="937"/>
      <c r="X673" s="937"/>
      <c r="Y673" s="937"/>
      <c r="Z673" s="937"/>
      <c r="AA673" s="937"/>
    </row>
    <row r="674" ht="18.0" customHeight="1">
      <c r="A674" s="937"/>
      <c r="B674" s="938"/>
      <c r="C674" s="937"/>
      <c r="D674" s="937"/>
      <c r="E674" s="937"/>
      <c r="F674" s="939"/>
      <c r="G674" s="939"/>
      <c r="H674" s="939"/>
      <c r="I674" s="939"/>
      <c r="J674" s="939"/>
      <c r="K674" s="939"/>
      <c r="L674" s="937"/>
      <c r="M674" s="937"/>
      <c r="N674" s="937"/>
      <c r="O674" s="937"/>
      <c r="P674" s="937"/>
      <c r="Q674" s="937"/>
      <c r="R674" s="937"/>
      <c r="S674" s="937"/>
      <c r="T674" s="937"/>
      <c r="U674" s="937"/>
      <c r="V674" s="937"/>
      <c r="W674" s="937"/>
      <c r="X674" s="937"/>
      <c r="Y674" s="937"/>
      <c r="Z674" s="937"/>
      <c r="AA674" s="937"/>
    </row>
    <row r="675" ht="18.0" customHeight="1">
      <c r="A675" s="937"/>
      <c r="B675" s="938"/>
      <c r="C675" s="937"/>
      <c r="D675" s="937"/>
      <c r="E675" s="937"/>
      <c r="F675" s="939"/>
      <c r="G675" s="939"/>
      <c r="H675" s="939"/>
      <c r="I675" s="939"/>
      <c r="J675" s="939"/>
      <c r="K675" s="939"/>
      <c r="L675" s="937"/>
      <c r="M675" s="937"/>
      <c r="N675" s="937"/>
      <c r="O675" s="937"/>
      <c r="P675" s="937"/>
      <c r="Q675" s="937"/>
      <c r="R675" s="937"/>
      <c r="S675" s="937"/>
      <c r="T675" s="937"/>
      <c r="U675" s="937"/>
      <c r="V675" s="937"/>
      <c r="W675" s="937"/>
      <c r="X675" s="937"/>
      <c r="Y675" s="937"/>
      <c r="Z675" s="937"/>
      <c r="AA675" s="937"/>
    </row>
    <row r="676" ht="18.0" customHeight="1">
      <c r="A676" s="937"/>
      <c r="B676" s="938"/>
      <c r="C676" s="937"/>
      <c r="D676" s="937"/>
      <c r="E676" s="937"/>
      <c r="F676" s="939"/>
      <c r="G676" s="939"/>
      <c r="H676" s="939"/>
      <c r="I676" s="939"/>
      <c r="J676" s="939"/>
      <c r="K676" s="939"/>
      <c r="L676" s="937"/>
      <c r="M676" s="937"/>
      <c r="N676" s="937"/>
      <c r="O676" s="937"/>
      <c r="P676" s="937"/>
      <c r="Q676" s="937"/>
      <c r="R676" s="937"/>
      <c r="S676" s="937"/>
      <c r="T676" s="937"/>
      <c r="U676" s="937"/>
      <c r="V676" s="937"/>
      <c r="W676" s="937"/>
      <c r="X676" s="937"/>
      <c r="Y676" s="937"/>
      <c r="Z676" s="937"/>
      <c r="AA676" s="937"/>
    </row>
    <row r="677" ht="18.0" customHeight="1">
      <c r="A677" s="937"/>
      <c r="B677" s="938"/>
      <c r="C677" s="937"/>
      <c r="D677" s="937"/>
      <c r="E677" s="937"/>
      <c r="F677" s="939"/>
      <c r="G677" s="939"/>
      <c r="H677" s="939"/>
      <c r="I677" s="939"/>
      <c r="J677" s="939"/>
      <c r="K677" s="939"/>
      <c r="L677" s="937"/>
      <c r="M677" s="937"/>
      <c r="N677" s="937"/>
      <c r="O677" s="937"/>
      <c r="P677" s="937"/>
      <c r="Q677" s="937"/>
      <c r="R677" s="937"/>
      <c r="S677" s="937"/>
      <c r="T677" s="937"/>
      <c r="U677" s="937"/>
      <c r="V677" s="937"/>
      <c r="W677" s="937"/>
      <c r="X677" s="937"/>
      <c r="Y677" s="937"/>
      <c r="Z677" s="937"/>
      <c r="AA677" s="937"/>
    </row>
    <row r="678" ht="18.0" customHeight="1">
      <c r="A678" s="937"/>
      <c r="B678" s="938"/>
      <c r="C678" s="937"/>
      <c r="D678" s="937"/>
      <c r="E678" s="937"/>
      <c r="F678" s="939"/>
      <c r="G678" s="939"/>
      <c r="H678" s="939"/>
      <c r="I678" s="939"/>
      <c r="J678" s="939"/>
      <c r="K678" s="939"/>
      <c r="L678" s="937"/>
      <c r="M678" s="937"/>
      <c r="N678" s="937"/>
      <c r="O678" s="937"/>
      <c r="P678" s="937"/>
      <c r="Q678" s="937"/>
      <c r="R678" s="937"/>
      <c r="S678" s="937"/>
      <c r="T678" s="937"/>
      <c r="U678" s="937"/>
      <c r="V678" s="937"/>
      <c r="W678" s="937"/>
      <c r="X678" s="937"/>
      <c r="Y678" s="937"/>
      <c r="Z678" s="937"/>
      <c r="AA678" s="937"/>
    </row>
    <row r="679" ht="18.0" customHeight="1">
      <c r="A679" s="937"/>
      <c r="B679" s="938"/>
      <c r="C679" s="937"/>
      <c r="D679" s="937"/>
      <c r="E679" s="937"/>
      <c r="F679" s="939"/>
      <c r="G679" s="939"/>
      <c r="H679" s="939"/>
      <c r="I679" s="939"/>
      <c r="J679" s="939"/>
      <c r="K679" s="939"/>
      <c r="L679" s="937"/>
      <c r="M679" s="937"/>
      <c r="N679" s="937"/>
      <c r="O679" s="937"/>
      <c r="P679" s="937"/>
      <c r="Q679" s="937"/>
      <c r="R679" s="937"/>
      <c r="S679" s="937"/>
      <c r="T679" s="937"/>
      <c r="U679" s="937"/>
      <c r="V679" s="937"/>
      <c r="W679" s="937"/>
      <c r="X679" s="937"/>
      <c r="Y679" s="937"/>
      <c r="Z679" s="937"/>
      <c r="AA679" s="937"/>
    </row>
    <row r="680" ht="18.0" customHeight="1">
      <c r="A680" s="937"/>
      <c r="B680" s="938"/>
      <c r="C680" s="937"/>
      <c r="D680" s="937"/>
      <c r="E680" s="937"/>
      <c r="F680" s="939"/>
      <c r="G680" s="939"/>
      <c r="H680" s="939"/>
      <c r="I680" s="939"/>
      <c r="J680" s="939"/>
      <c r="K680" s="939"/>
      <c r="L680" s="937"/>
      <c r="M680" s="937"/>
      <c r="N680" s="937"/>
      <c r="O680" s="937"/>
      <c r="P680" s="937"/>
      <c r="Q680" s="937"/>
      <c r="R680" s="937"/>
      <c r="S680" s="937"/>
      <c r="T680" s="937"/>
      <c r="U680" s="937"/>
      <c r="V680" s="937"/>
      <c r="W680" s="937"/>
      <c r="X680" s="937"/>
      <c r="Y680" s="937"/>
      <c r="Z680" s="937"/>
      <c r="AA680" s="937"/>
    </row>
    <row r="681" ht="18.0" customHeight="1">
      <c r="A681" s="937"/>
      <c r="B681" s="938"/>
      <c r="C681" s="937"/>
      <c r="D681" s="937"/>
      <c r="E681" s="937"/>
      <c r="F681" s="939"/>
      <c r="G681" s="939"/>
      <c r="H681" s="939"/>
      <c r="I681" s="939"/>
      <c r="J681" s="939"/>
      <c r="K681" s="939"/>
      <c r="L681" s="937"/>
      <c r="M681" s="937"/>
      <c r="N681" s="937"/>
      <c r="O681" s="937"/>
      <c r="P681" s="937"/>
      <c r="Q681" s="937"/>
      <c r="R681" s="937"/>
      <c r="S681" s="937"/>
      <c r="T681" s="937"/>
      <c r="U681" s="937"/>
      <c r="V681" s="937"/>
      <c r="W681" s="937"/>
      <c r="X681" s="937"/>
      <c r="Y681" s="937"/>
      <c r="Z681" s="937"/>
      <c r="AA681" s="937"/>
    </row>
    <row r="682" ht="18.0" customHeight="1">
      <c r="A682" s="937"/>
      <c r="B682" s="938"/>
      <c r="C682" s="937"/>
      <c r="D682" s="937"/>
      <c r="E682" s="937"/>
      <c r="F682" s="939"/>
      <c r="G682" s="939"/>
      <c r="H682" s="939"/>
      <c r="I682" s="939"/>
      <c r="J682" s="939"/>
      <c r="K682" s="939"/>
      <c r="L682" s="937"/>
      <c r="M682" s="937"/>
      <c r="N682" s="937"/>
      <c r="O682" s="937"/>
      <c r="P682" s="937"/>
      <c r="Q682" s="937"/>
      <c r="R682" s="937"/>
      <c r="S682" s="937"/>
      <c r="T682" s="937"/>
      <c r="U682" s="937"/>
      <c r="V682" s="937"/>
      <c r="W682" s="937"/>
      <c r="X682" s="937"/>
      <c r="Y682" s="937"/>
      <c r="Z682" s="937"/>
      <c r="AA682" s="937"/>
    </row>
    <row r="683" ht="18.0" customHeight="1">
      <c r="A683" s="937"/>
      <c r="B683" s="938"/>
      <c r="C683" s="937"/>
      <c r="D683" s="937"/>
      <c r="E683" s="937"/>
      <c r="F683" s="939"/>
      <c r="G683" s="939"/>
      <c r="H683" s="939"/>
      <c r="I683" s="939"/>
      <c r="J683" s="939"/>
      <c r="K683" s="939"/>
      <c r="L683" s="937"/>
      <c r="M683" s="937"/>
      <c r="N683" s="937"/>
      <c r="O683" s="937"/>
      <c r="P683" s="937"/>
      <c r="Q683" s="937"/>
      <c r="R683" s="937"/>
      <c r="S683" s="937"/>
      <c r="T683" s="937"/>
      <c r="U683" s="937"/>
      <c r="V683" s="937"/>
      <c r="W683" s="937"/>
      <c r="X683" s="937"/>
      <c r="Y683" s="937"/>
      <c r="Z683" s="937"/>
      <c r="AA683" s="937"/>
    </row>
    <row r="684" ht="18.0" customHeight="1">
      <c r="A684" s="937"/>
      <c r="B684" s="938"/>
      <c r="C684" s="937"/>
      <c r="D684" s="937"/>
      <c r="E684" s="937"/>
      <c r="F684" s="939"/>
      <c r="G684" s="939"/>
      <c r="H684" s="939"/>
      <c r="I684" s="939"/>
      <c r="J684" s="939"/>
      <c r="K684" s="939"/>
      <c r="L684" s="937"/>
      <c r="M684" s="937"/>
      <c r="N684" s="937"/>
      <c r="O684" s="937"/>
      <c r="P684" s="937"/>
      <c r="Q684" s="937"/>
      <c r="R684" s="937"/>
      <c r="S684" s="937"/>
      <c r="T684" s="937"/>
      <c r="U684" s="937"/>
      <c r="V684" s="937"/>
      <c r="W684" s="937"/>
      <c r="X684" s="937"/>
      <c r="Y684" s="937"/>
      <c r="Z684" s="937"/>
      <c r="AA684" s="937"/>
    </row>
    <row r="685" ht="18.0" customHeight="1">
      <c r="A685" s="937"/>
      <c r="B685" s="938"/>
      <c r="C685" s="937"/>
      <c r="D685" s="937"/>
      <c r="E685" s="937"/>
      <c r="F685" s="939"/>
      <c r="G685" s="939"/>
      <c r="H685" s="939"/>
      <c r="I685" s="939"/>
      <c r="J685" s="939"/>
      <c r="K685" s="939"/>
      <c r="L685" s="937"/>
      <c r="M685" s="937"/>
      <c r="N685" s="937"/>
      <c r="O685" s="937"/>
      <c r="P685" s="937"/>
      <c r="Q685" s="937"/>
      <c r="R685" s="937"/>
      <c r="S685" s="937"/>
      <c r="T685" s="937"/>
      <c r="U685" s="937"/>
      <c r="V685" s="937"/>
      <c r="W685" s="937"/>
      <c r="X685" s="937"/>
      <c r="Y685" s="937"/>
      <c r="Z685" s="937"/>
      <c r="AA685" s="937"/>
    </row>
    <row r="686" ht="18.0" customHeight="1">
      <c r="A686" s="937"/>
      <c r="B686" s="938"/>
      <c r="C686" s="937"/>
      <c r="D686" s="937"/>
      <c r="E686" s="937"/>
      <c r="F686" s="939"/>
      <c r="G686" s="939"/>
      <c r="H686" s="939"/>
      <c r="I686" s="939"/>
      <c r="J686" s="939"/>
      <c r="K686" s="939"/>
      <c r="L686" s="937"/>
      <c r="M686" s="937"/>
      <c r="N686" s="937"/>
      <c r="O686" s="937"/>
      <c r="P686" s="937"/>
      <c r="Q686" s="937"/>
      <c r="R686" s="937"/>
      <c r="S686" s="937"/>
      <c r="T686" s="937"/>
      <c r="U686" s="937"/>
      <c r="V686" s="937"/>
      <c r="W686" s="937"/>
      <c r="X686" s="937"/>
      <c r="Y686" s="937"/>
      <c r="Z686" s="937"/>
      <c r="AA686" s="937"/>
    </row>
    <row r="687" ht="18.0" customHeight="1">
      <c r="A687" s="937"/>
      <c r="B687" s="938"/>
      <c r="C687" s="937"/>
      <c r="D687" s="937"/>
      <c r="E687" s="937"/>
      <c r="F687" s="939"/>
      <c r="G687" s="939"/>
      <c r="H687" s="939"/>
      <c r="I687" s="939"/>
      <c r="J687" s="939"/>
      <c r="K687" s="939"/>
      <c r="L687" s="937"/>
      <c r="M687" s="937"/>
      <c r="N687" s="937"/>
      <c r="O687" s="937"/>
      <c r="P687" s="937"/>
      <c r="Q687" s="937"/>
      <c r="R687" s="937"/>
      <c r="S687" s="937"/>
      <c r="T687" s="937"/>
      <c r="U687" s="937"/>
      <c r="V687" s="937"/>
      <c r="W687" s="937"/>
      <c r="X687" s="937"/>
      <c r="Y687" s="937"/>
      <c r="Z687" s="937"/>
      <c r="AA687" s="937"/>
    </row>
    <row r="688" ht="18.0" customHeight="1">
      <c r="A688" s="937"/>
      <c r="B688" s="938"/>
      <c r="C688" s="937"/>
      <c r="D688" s="937"/>
      <c r="E688" s="937"/>
      <c r="F688" s="939"/>
      <c r="G688" s="939"/>
      <c r="H688" s="939"/>
      <c r="I688" s="939"/>
      <c r="J688" s="939"/>
      <c r="K688" s="939"/>
      <c r="L688" s="937"/>
      <c r="M688" s="937"/>
      <c r="N688" s="937"/>
      <c r="O688" s="937"/>
      <c r="P688" s="937"/>
      <c r="Q688" s="937"/>
      <c r="R688" s="937"/>
      <c r="S688" s="937"/>
      <c r="T688" s="937"/>
      <c r="U688" s="937"/>
      <c r="V688" s="937"/>
      <c r="W688" s="937"/>
      <c r="X688" s="937"/>
      <c r="Y688" s="937"/>
      <c r="Z688" s="937"/>
      <c r="AA688" s="937"/>
    </row>
    <row r="689" ht="18.0" customHeight="1">
      <c r="A689" s="937"/>
      <c r="B689" s="938"/>
      <c r="C689" s="937"/>
      <c r="D689" s="937"/>
      <c r="E689" s="937"/>
      <c r="F689" s="939"/>
      <c r="G689" s="939"/>
      <c r="H689" s="939"/>
      <c r="I689" s="939"/>
      <c r="J689" s="939"/>
      <c r="K689" s="939"/>
      <c r="L689" s="937"/>
      <c r="M689" s="937"/>
      <c r="N689" s="937"/>
      <c r="O689" s="937"/>
      <c r="P689" s="937"/>
      <c r="Q689" s="937"/>
      <c r="R689" s="937"/>
      <c r="S689" s="937"/>
      <c r="T689" s="937"/>
      <c r="U689" s="937"/>
      <c r="V689" s="937"/>
      <c r="W689" s="937"/>
      <c r="X689" s="937"/>
      <c r="Y689" s="937"/>
      <c r="Z689" s="937"/>
      <c r="AA689" s="937"/>
    </row>
    <row r="690" ht="18.0" customHeight="1">
      <c r="A690" s="937"/>
      <c r="B690" s="938"/>
      <c r="C690" s="937"/>
      <c r="D690" s="937"/>
      <c r="E690" s="937"/>
      <c r="F690" s="939"/>
      <c r="G690" s="939"/>
      <c r="H690" s="939"/>
      <c r="I690" s="939"/>
      <c r="J690" s="939"/>
      <c r="K690" s="939"/>
      <c r="L690" s="937"/>
      <c r="M690" s="937"/>
      <c r="N690" s="937"/>
      <c r="O690" s="937"/>
      <c r="P690" s="937"/>
      <c r="Q690" s="937"/>
      <c r="R690" s="937"/>
      <c r="S690" s="937"/>
      <c r="T690" s="937"/>
      <c r="U690" s="937"/>
      <c r="V690" s="937"/>
      <c r="W690" s="937"/>
      <c r="X690" s="937"/>
      <c r="Y690" s="937"/>
      <c r="Z690" s="937"/>
      <c r="AA690" s="937"/>
    </row>
    <row r="691" ht="18.0" customHeight="1">
      <c r="A691" s="937"/>
      <c r="B691" s="938"/>
      <c r="C691" s="937"/>
      <c r="D691" s="937"/>
      <c r="E691" s="937"/>
      <c r="F691" s="939"/>
      <c r="G691" s="939"/>
      <c r="H691" s="939"/>
      <c r="I691" s="939"/>
      <c r="J691" s="939"/>
      <c r="K691" s="939"/>
      <c r="L691" s="937"/>
      <c r="M691" s="937"/>
      <c r="N691" s="937"/>
      <c r="O691" s="937"/>
      <c r="P691" s="937"/>
      <c r="Q691" s="937"/>
      <c r="R691" s="937"/>
      <c r="S691" s="937"/>
      <c r="T691" s="937"/>
      <c r="U691" s="937"/>
      <c r="V691" s="937"/>
      <c r="W691" s="937"/>
      <c r="X691" s="937"/>
      <c r="Y691" s="937"/>
      <c r="Z691" s="937"/>
      <c r="AA691" s="937"/>
    </row>
    <row r="692" ht="18.0" customHeight="1">
      <c r="A692" s="937"/>
      <c r="B692" s="938"/>
      <c r="C692" s="937"/>
      <c r="D692" s="937"/>
      <c r="E692" s="937"/>
      <c r="F692" s="939"/>
      <c r="G692" s="939"/>
      <c r="H692" s="939"/>
      <c r="I692" s="939"/>
      <c r="J692" s="939"/>
      <c r="K692" s="939"/>
      <c r="L692" s="937"/>
      <c r="M692" s="937"/>
      <c r="N692" s="937"/>
      <c r="O692" s="937"/>
      <c r="P692" s="937"/>
      <c r="Q692" s="937"/>
      <c r="R692" s="937"/>
      <c r="S692" s="937"/>
      <c r="T692" s="937"/>
      <c r="U692" s="937"/>
      <c r="V692" s="937"/>
      <c r="W692" s="937"/>
      <c r="X692" s="937"/>
      <c r="Y692" s="937"/>
      <c r="Z692" s="937"/>
      <c r="AA692" s="937"/>
    </row>
    <row r="693" ht="18.0" customHeight="1">
      <c r="A693" s="937"/>
      <c r="B693" s="938"/>
      <c r="C693" s="937"/>
      <c r="D693" s="937"/>
      <c r="E693" s="937"/>
      <c r="F693" s="939"/>
      <c r="G693" s="939"/>
      <c r="H693" s="939"/>
      <c r="I693" s="939"/>
      <c r="J693" s="939"/>
      <c r="K693" s="939"/>
      <c r="L693" s="937"/>
      <c r="M693" s="937"/>
      <c r="N693" s="937"/>
      <c r="O693" s="937"/>
      <c r="P693" s="937"/>
      <c r="Q693" s="937"/>
      <c r="R693" s="937"/>
      <c r="S693" s="937"/>
      <c r="T693" s="937"/>
      <c r="U693" s="937"/>
      <c r="V693" s="937"/>
      <c r="W693" s="937"/>
      <c r="X693" s="937"/>
      <c r="Y693" s="937"/>
      <c r="Z693" s="937"/>
      <c r="AA693" s="937"/>
    </row>
    <row r="694" ht="18.0" customHeight="1">
      <c r="A694" s="937"/>
      <c r="B694" s="938"/>
      <c r="C694" s="937"/>
      <c r="D694" s="937"/>
      <c r="E694" s="937"/>
      <c r="F694" s="939"/>
      <c r="G694" s="939"/>
      <c r="H694" s="939"/>
      <c r="I694" s="939"/>
      <c r="J694" s="939"/>
      <c r="K694" s="939"/>
      <c r="L694" s="937"/>
      <c r="M694" s="937"/>
      <c r="N694" s="937"/>
      <c r="O694" s="937"/>
      <c r="P694" s="937"/>
      <c r="Q694" s="937"/>
      <c r="R694" s="937"/>
      <c r="S694" s="937"/>
      <c r="T694" s="937"/>
      <c r="U694" s="937"/>
      <c r="V694" s="937"/>
      <c r="W694" s="937"/>
      <c r="X694" s="937"/>
      <c r="Y694" s="937"/>
      <c r="Z694" s="937"/>
      <c r="AA694" s="937"/>
    </row>
    <row r="695" ht="18.0" customHeight="1">
      <c r="A695" s="937"/>
      <c r="B695" s="938"/>
      <c r="C695" s="937"/>
      <c r="D695" s="937"/>
      <c r="E695" s="937"/>
      <c r="F695" s="939"/>
      <c r="G695" s="939"/>
      <c r="H695" s="939"/>
      <c r="I695" s="939"/>
      <c r="J695" s="939"/>
      <c r="K695" s="939"/>
      <c r="L695" s="937"/>
      <c r="M695" s="937"/>
      <c r="N695" s="937"/>
      <c r="O695" s="937"/>
      <c r="P695" s="937"/>
      <c r="Q695" s="937"/>
      <c r="R695" s="937"/>
      <c r="S695" s="937"/>
      <c r="T695" s="937"/>
      <c r="U695" s="937"/>
      <c r="V695" s="937"/>
      <c r="W695" s="937"/>
      <c r="X695" s="937"/>
      <c r="Y695" s="937"/>
      <c r="Z695" s="937"/>
      <c r="AA695" s="937"/>
    </row>
    <row r="696" ht="18.0" customHeight="1">
      <c r="A696" s="937"/>
      <c r="B696" s="938"/>
      <c r="C696" s="937"/>
      <c r="D696" s="937"/>
      <c r="E696" s="937"/>
      <c r="F696" s="939"/>
      <c r="G696" s="939"/>
      <c r="H696" s="939"/>
      <c r="I696" s="939"/>
      <c r="J696" s="939"/>
      <c r="K696" s="939"/>
      <c r="L696" s="937"/>
      <c r="M696" s="937"/>
      <c r="N696" s="937"/>
      <c r="O696" s="937"/>
      <c r="P696" s="937"/>
      <c r="Q696" s="937"/>
      <c r="R696" s="937"/>
      <c r="S696" s="937"/>
      <c r="T696" s="937"/>
      <c r="U696" s="937"/>
      <c r="V696" s="937"/>
      <c r="W696" s="937"/>
      <c r="X696" s="937"/>
      <c r="Y696" s="937"/>
      <c r="Z696" s="937"/>
      <c r="AA696" s="937"/>
    </row>
    <row r="697" ht="18.0" customHeight="1">
      <c r="A697" s="937"/>
      <c r="B697" s="938"/>
      <c r="C697" s="937"/>
      <c r="D697" s="937"/>
      <c r="E697" s="937"/>
      <c r="F697" s="939"/>
      <c r="G697" s="939"/>
      <c r="H697" s="939"/>
      <c r="I697" s="939"/>
      <c r="J697" s="939"/>
      <c r="K697" s="939"/>
      <c r="L697" s="937"/>
      <c r="M697" s="937"/>
      <c r="N697" s="937"/>
      <c r="O697" s="937"/>
      <c r="P697" s="937"/>
      <c r="Q697" s="937"/>
      <c r="R697" s="937"/>
      <c r="S697" s="937"/>
      <c r="T697" s="937"/>
      <c r="U697" s="937"/>
      <c r="V697" s="937"/>
      <c r="W697" s="937"/>
      <c r="X697" s="937"/>
      <c r="Y697" s="937"/>
      <c r="Z697" s="937"/>
      <c r="AA697" s="937"/>
    </row>
    <row r="698" ht="18.0" customHeight="1">
      <c r="A698" s="937"/>
      <c r="B698" s="938"/>
      <c r="C698" s="937"/>
      <c r="D698" s="937"/>
      <c r="E698" s="937"/>
      <c r="F698" s="939"/>
      <c r="G698" s="939"/>
      <c r="H698" s="939"/>
      <c r="I698" s="939"/>
      <c r="J698" s="939"/>
      <c r="K698" s="939"/>
      <c r="L698" s="937"/>
      <c r="M698" s="937"/>
      <c r="N698" s="937"/>
      <c r="O698" s="937"/>
      <c r="P698" s="937"/>
      <c r="Q698" s="937"/>
      <c r="R698" s="937"/>
      <c r="S698" s="937"/>
      <c r="T698" s="937"/>
      <c r="U698" s="937"/>
      <c r="V698" s="937"/>
      <c r="W698" s="937"/>
      <c r="X698" s="937"/>
      <c r="Y698" s="937"/>
      <c r="Z698" s="937"/>
      <c r="AA698" s="937"/>
    </row>
    <row r="699" ht="18.0" customHeight="1">
      <c r="A699" s="937"/>
      <c r="B699" s="938"/>
      <c r="C699" s="937"/>
      <c r="D699" s="937"/>
      <c r="E699" s="937"/>
      <c r="F699" s="939"/>
      <c r="G699" s="939"/>
      <c r="H699" s="939"/>
      <c r="I699" s="939"/>
      <c r="J699" s="939"/>
      <c r="K699" s="939"/>
      <c r="L699" s="937"/>
      <c r="M699" s="937"/>
      <c r="N699" s="937"/>
      <c r="O699" s="937"/>
      <c r="P699" s="937"/>
      <c r="Q699" s="937"/>
      <c r="R699" s="937"/>
      <c r="S699" s="937"/>
      <c r="T699" s="937"/>
      <c r="U699" s="937"/>
      <c r="V699" s="937"/>
      <c r="W699" s="937"/>
      <c r="X699" s="937"/>
      <c r="Y699" s="937"/>
      <c r="Z699" s="937"/>
      <c r="AA699" s="937"/>
    </row>
    <row r="700" ht="18.0" customHeight="1">
      <c r="A700" s="937"/>
      <c r="B700" s="938"/>
      <c r="C700" s="937"/>
      <c r="D700" s="937"/>
      <c r="E700" s="937"/>
      <c r="F700" s="939"/>
      <c r="G700" s="939"/>
      <c r="H700" s="939"/>
      <c r="I700" s="939"/>
      <c r="J700" s="939"/>
      <c r="K700" s="939"/>
      <c r="L700" s="937"/>
      <c r="M700" s="937"/>
      <c r="N700" s="937"/>
      <c r="O700" s="937"/>
      <c r="P700" s="937"/>
      <c r="Q700" s="937"/>
      <c r="R700" s="937"/>
      <c r="S700" s="937"/>
      <c r="T700" s="937"/>
      <c r="U700" s="937"/>
      <c r="V700" s="937"/>
      <c r="W700" s="937"/>
      <c r="X700" s="937"/>
      <c r="Y700" s="937"/>
      <c r="Z700" s="937"/>
      <c r="AA700" s="937"/>
    </row>
    <row r="701" ht="18.0" customHeight="1">
      <c r="A701" s="937"/>
      <c r="B701" s="938"/>
      <c r="C701" s="937"/>
      <c r="D701" s="937"/>
      <c r="E701" s="937"/>
      <c r="F701" s="939"/>
      <c r="G701" s="939"/>
      <c r="H701" s="939"/>
      <c r="I701" s="939"/>
      <c r="J701" s="939"/>
      <c r="K701" s="939"/>
      <c r="L701" s="937"/>
      <c r="M701" s="937"/>
      <c r="N701" s="937"/>
      <c r="O701" s="937"/>
      <c r="P701" s="937"/>
      <c r="Q701" s="937"/>
      <c r="R701" s="937"/>
      <c r="S701" s="937"/>
      <c r="T701" s="937"/>
      <c r="U701" s="937"/>
      <c r="V701" s="937"/>
      <c r="W701" s="937"/>
      <c r="X701" s="937"/>
      <c r="Y701" s="937"/>
      <c r="Z701" s="937"/>
      <c r="AA701" s="937"/>
    </row>
    <row r="702" ht="18.0" customHeight="1">
      <c r="A702" s="937"/>
      <c r="B702" s="938"/>
      <c r="C702" s="937"/>
      <c r="D702" s="937"/>
      <c r="E702" s="937"/>
      <c r="F702" s="939"/>
      <c r="G702" s="939"/>
      <c r="H702" s="939"/>
      <c r="I702" s="939"/>
      <c r="J702" s="939"/>
      <c r="K702" s="939"/>
      <c r="L702" s="937"/>
      <c r="M702" s="937"/>
      <c r="N702" s="937"/>
      <c r="O702" s="937"/>
      <c r="P702" s="937"/>
      <c r="Q702" s="937"/>
      <c r="R702" s="937"/>
      <c r="S702" s="937"/>
      <c r="T702" s="937"/>
      <c r="U702" s="937"/>
      <c r="V702" s="937"/>
      <c r="W702" s="937"/>
      <c r="X702" s="937"/>
      <c r="Y702" s="937"/>
      <c r="Z702" s="937"/>
      <c r="AA702" s="937"/>
    </row>
    <row r="703" ht="18.0" customHeight="1">
      <c r="A703" s="937"/>
      <c r="B703" s="938"/>
      <c r="C703" s="937"/>
      <c r="D703" s="937"/>
      <c r="E703" s="937"/>
      <c r="F703" s="939"/>
      <c r="G703" s="939"/>
      <c r="H703" s="939"/>
      <c r="I703" s="939"/>
      <c r="J703" s="939"/>
      <c r="K703" s="939"/>
      <c r="L703" s="937"/>
      <c r="M703" s="937"/>
      <c r="N703" s="937"/>
      <c r="O703" s="937"/>
      <c r="P703" s="937"/>
      <c r="Q703" s="937"/>
      <c r="R703" s="937"/>
      <c r="S703" s="937"/>
      <c r="T703" s="937"/>
      <c r="U703" s="937"/>
      <c r="V703" s="937"/>
      <c r="W703" s="937"/>
      <c r="X703" s="937"/>
      <c r="Y703" s="937"/>
      <c r="Z703" s="937"/>
      <c r="AA703" s="937"/>
    </row>
    <row r="704" ht="18.0" customHeight="1">
      <c r="A704" s="937"/>
      <c r="B704" s="938"/>
      <c r="C704" s="937"/>
      <c r="D704" s="937"/>
      <c r="E704" s="937"/>
      <c r="F704" s="939"/>
      <c r="G704" s="939"/>
      <c r="H704" s="939"/>
      <c r="I704" s="939"/>
      <c r="J704" s="939"/>
      <c r="K704" s="939"/>
      <c r="L704" s="937"/>
      <c r="M704" s="937"/>
      <c r="N704" s="937"/>
      <c r="O704" s="937"/>
      <c r="P704" s="937"/>
      <c r="Q704" s="937"/>
      <c r="R704" s="937"/>
      <c r="S704" s="937"/>
      <c r="T704" s="937"/>
      <c r="U704" s="937"/>
      <c r="V704" s="937"/>
      <c r="W704" s="937"/>
      <c r="X704" s="937"/>
      <c r="Y704" s="937"/>
      <c r="Z704" s="937"/>
      <c r="AA704" s="937"/>
    </row>
    <row r="705" ht="18.0" customHeight="1">
      <c r="A705" s="937"/>
      <c r="B705" s="938"/>
      <c r="C705" s="937"/>
      <c r="D705" s="937"/>
      <c r="E705" s="937"/>
      <c r="F705" s="939"/>
      <c r="G705" s="939"/>
      <c r="H705" s="939"/>
      <c r="I705" s="939"/>
      <c r="J705" s="939"/>
      <c r="K705" s="939"/>
      <c r="L705" s="937"/>
      <c r="M705" s="937"/>
      <c r="N705" s="937"/>
      <c r="O705" s="937"/>
      <c r="P705" s="937"/>
      <c r="Q705" s="937"/>
      <c r="R705" s="937"/>
      <c r="S705" s="937"/>
      <c r="T705" s="937"/>
      <c r="U705" s="937"/>
      <c r="V705" s="937"/>
      <c r="W705" s="937"/>
      <c r="X705" s="937"/>
      <c r="Y705" s="937"/>
      <c r="Z705" s="937"/>
      <c r="AA705" s="937"/>
    </row>
    <row r="706" ht="18.0" customHeight="1">
      <c r="A706" s="937"/>
      <c r="B706" s="938"/>
      <c r="C706" s="937"/>
      <c r="D706" s="937"/>
      <c r="E706" s="937"/>
      <c r="F706" s="939"/>
      <c r="G706" s="939"/>
      <c r="H706" s="939"/>
      <c r="I706" s="939"/>
      <c r="J706" s="939"/>
      <c r="K706" s="939"/>
      <c r="L706" s="937"/>
      <c r="M706" s="937"/>
      <c r="N706" s="937"/>
      <c r="O706" s="937"/>
      <c r="P706" s="937"/>
      <c r="Q706" s="937"/>
      <c r="R706" s="937"/>
      <c r="S706" s="937"/>
      <c r="T706" s="937"/>
      <c r="U706" s="937"/>
      <c r="V706" s="937"/>
      <c r="W706" s="937"/>
      <c r="X706" s="937"/>
      <c r="Y706" s="937"/>
      <c r="Z706" s="937"/>
      <c r="AA706" s="937"/>
    </row>
    <row r="707" ht="18.0" customHeight="1">
      <c r="A707" s="937"/>
      <c r="B707" s="938"/>
      <c r="C707" s="937"/>
      <c r="D707" s="937"/>
      <c r="E707" s="937"/>
      <c r="F707" s="939"/>
      <c r="G707" s="939"/>
      <c r="H707" s="939"/>
      <c r="I707" s="939"/>
      <c r="J707" s="939"/>
      <c r="K707" s="939"/>
      <c r="L707" s="937"/>
      <c r="M707" s="937"/>
      <c r="N707" s="937"/>
      <c r="O707" s="937"/>
      <c r="P707" s="937"/>
      <c r="Q707" s="937"/>
      <c r="R707" s="937"/>
      <c r="S707" s="937"/>
      <c r="T707" s="937"/>
      <c r="U707" s="937"/>
      <c r="V707" s="937"/>
      <c r="W707" s="937"/>
      <c r="X707" s="937"/>
      <c r="Y707" s="937"/>
      <c r="Z707" s="937"/>
      <c r="AA707" s="937"/>
    </row>
    <row r="708" ht="18.0" customHeight="1">
      <c r="A708" s="937"/>
      <c r="B708" s="938"/>
      <c r="C708" s="937"/>
      <c r="D708" s="937"/>
      <c r="E708" s="937"/>
      <c r="F708" s="939"/>
      <c r="G708" s="939"/>
      <c r="H708" s="939"/>
      <c r="I708" s="939"/>
      <c r="J708" s="939"/>
      <c r="K708" s="939"/>
      <c r="L708" s="937"/>
      <c r="M708" s="937"/>
      <c r="N708" s="937"/>
      <c r="O708" s="937"/>
      <c r="P708" s="937"/>
      <c r="Q708" s="937"/>
      <c r="R708" s="937"/>
      <c r="S708" s="937"/>
      <c r="T708" s="937"/>
      <c r="U708" s="937"/>
      <c r="V708" s="937"/>
      <c r="W708" s="937"/>
      <c r="X708" s="937"/>
      <c r="Y708" s="937"/>
      <c r="Z708" s="937"/>
      <c r="AA708" s="937"/>
    </row>
    <row r="709" ht="18.0" customHeight="1">
      <c r="A709" s="937"/>
      <c r="B709" s="938"/>
      <c r="C709" s="937"/>
      <c r="D709" s="937"/>
      <c r="E709" s="937"/>
      <c r="F709" s="939"/>
      <c r="G709" s="939"/>
      <c r="H709" s="939"/>
      <c r="I709" s="939"/>
      <c r="J709" s="939"/>
      <c r="K709" s="939"/>
      <c r="L709" s="937"/>
      <c r="M709" s="937"/>
      <c r="N709" s="937"/>
      <c r="O709" s="937"/>
      <c r="P709" s="937"/>
      <c r="Q709" s="937"/>
      <c r="R709" s="937"/>
      <c r="S709" s="937"/>
      <c r="T709" s="937"/>
      <c r="U709" s="937"/>
      <c r="V709" s="937"/>
      <c r="W709" s="937"/>
      <c r="X709" s="937"/>
      <c r="Y709" s="937"/>
      <c r="Z709" s="937"/>
      <c r="AA709" s="937"/>
    </row>
    <row r="710" ht="18.0" customHeight="1">
      <c r="A710" s="937"/>
      <c r="B710" s="938"/>
      <c r="C710" s="937"/>
      <c r="D710" s="937"/>
      <c r="E710" s="937"/>
      <c r="F710" s="939"/>
      <c r="G710" s="939"/>
      <c r="H710" s="939"/>
      <c r="I710" s="939"/>
      <c r="J710" s="939"/>
      <c r="K710" s="939"/>
      <c r="L710" s="937"/>
      <c r="M710" s="937"/>
      <c r="N710" s="937"/>
      <c r="O710" s="937"/>
      <c r="P710" s="937"/>
      <c r="Q710" s="937"/>
      <c r="R710" s="937"/>
      <c r="S710" s="937"/>
      <c r="T710" s="937"/>
      <c r="U710" s="937"/>
      <c r="V710" s="937"/>
      <c r="W710" s="937"/>
      <c r="X710" s="937"/>
      <c r="Y710" s="937"/>
      <c r="Z710" s="937"/>
      <c r="AA710" s="937"/>
    </row>
    <row r="711" ht="18.0" customHeight="1">
      <c r="A711" s="937"/>
      <c r="B711" s="938"/>
      <c r="C711" s="937"/>
      <c r="D711" s="937"/>
      <c r="E711" s="937"/>
      <c r="F711" s="939"/>
      <c r="G711" s="939"/>
      <c r="H711" s="939"/>
      <c r="I711" s="939"/>
      <c r="J711" s="939"/>
      <c r="K711" s="939"/>
      <c r="L711" s="937"/>
      <c r="M711" s="937"/>
      <c r="N711" s="937"/>
      <c r="O711" s="937"/>
      <c r="P711" s="937"/>
      <c r="Q711" s="937"/>
      <c r="R711" s="937"/>
      <c r="S711" s="937"/>
      <c r="T711" s="937"/>
      <c r="U711" s="937"/>
      <c r="V711" s="937"/>
      <c r="W711" s="937"/>
      <c r="X711" s="937"/>
      <c r="Y711" s="937"/>
      <c r="Z711" s="937"/>
      <c r="AA711" s="937"/>
    </row>
    <row r="712" ht="18.0" customHeight="1">
      <c r="A712" s="937"/>
      <c r="B712" s="938"/>
      <c r="C712" s="937"/>
      <c r="D712" s="937"/>
      <c r="E712" s="937"/>
      <c r="F712" s="939"/>
      <c r="G712" s="939"/>
      <c r="H712" s="939"/>
      <c r="I712" s="939"/>
      <c r="J712" s="939"/>
      <c r="K712" s="939"/>
      <c r="L712" s="937"/>
      <c r="M712" s="937"/>
      <c r="N712" s="937"/>
      <c r="O712" s="937"/>
      <c r="P712" s="937"/>
      <c r="Q712" s="937"/>
      <c r="R712" s="937"/>
      <c r="S712" s="937"/>
      <c r="T712" s="937"/>
      <c r="U712" s="937"/>
      <c r="V712" s="937"/>
      <c r="W712" s="937"/>
      <c r="X712" s="937"/>
      <c r="Y712" s="937"/>
      <c r="Z712" s="937"/>
      <c r="AA712" s="937"/>
    </row>
    <row r="713" ht="18.0" customHeight="1">
      <c r="A713" s="937"/>
      <c r="B713" s="938"/>
      <c r="C713" s="937"/>
      <c r="D713" s="937"/>
      <c r="E713" s="937"/>
      <c r="F713" s="939"/>
      <c r="G713" s="939"/>
      <c r="H713" s="939"/>
      <c r="I713" s="939"/>
      <c r="J713" s="939"/>
      <c r="K713" s="939"/>
      <c r="L713" s="937"/>
      <c r="M713" s="937"/>
      <c r="N713" s="937"/>
      <c r="O713" s="937"/>
      <c r="P713" s="937"/>
      <c r="Q713" s="937"/>
      <c r="R713" s="937"/>
      <c r="S713" s="937"/>
      <c r="T713" s="937"/>
      <c r="U713" s="937"/>
      <c r="V713" s="937"/>
      <c r="W713" s="937"/>
      <c r="X713" s="937"/>
      <c r="Y713" s="937"/>
      <c r="Z713" s="937"/>
      <c r="AA713" s="937"/>
    </row>
    <row r="714" ht="18.0" customHeight="1">
      <c r="A714" s="937"/>
      <c r="B714" s="938"/>
      <c r="C714" s="937"/>
      <c r="D714" s="937"/>
      <c r="E714" s="937"/>
      <c r="F714" s="939"/>
      <c r="G714" s="939"/>
      <c r="H714" s="939"/>
      <c r="I714" s="939"/>
      <c r="J714" s="939"/>
      <c r="K714" s="939"/>
      <c r="L714" s="937"/>
      <c r="M714" s="937"/>
      <c r="N714" s="937"/>
      <c r="O714" s="937"/>
      <c r="P714" s="937"/>
      <c r="Q714" s="937"/>
      <c r="R714" s="937"/>
      <c r="S714" s="937"/>
      <c r="T714" s="937"/>
      <c r="U714" s="937"/>
      <c r="V714" s="937"/>
      <c r="W714" s="937"/>
      <c r="X714" s="937"/>
      <c r="Y714" s="937"/>
      <c r="Z714" s="937"/>
      <c r="AA714" s="937"/>
    </row>
    <row r="715" ht="18.0" customHeight="1">
      <c r="A715" s="937"/>
      <c r="B715" s="938"/>
      <c r="C715" s="937"/>
      <c r="D715" s="937"/>
      <c r="E715" s="937"/>
      <c r="F715" s="939"/>
      <c r="G715" s="939"/>
      <c r="H715" s="939"/>
      <c r="I715" s="939"/>
      <c r="J715" s="939"/>
      <c r="K715" s="939"/>
      <c r="L715" s="937"/>
      <c r="M715" s="937"/>
      <c r="N715" s="937"/>
      <c r="O715" s="937"/>
      <c r="P715" s="937"/>
      <c r="Q715" s="937"/>
      <c r="R715" s="937"/>
      <c r="S715" s="937"/>
      <c r="T715" s="937"/>
      <c r="U715" s="937"/>
      <c r="V715" s="937"/>
      <c r="W715" s="937"/>
      <c r="X715" s="937"/>
      <c r="Y715" s="937"/>
      <c r="Z715" s="937"/>
      <c r="AA715" s="937"/>
    </row>
    <row r="716" ht="18.0" customHeight="1">
      <c r="A716" s="937"/>
      <c r="B716" s="938"/>
      <c r="C716" s="937"/>
      <c r="D716" s="937"/>
      <c r="E716" s="937"/>
      <c r="F716" s="939"/>
      <c r="G716" s="939"/>
      <c r="H716" s="939"/>
      <c r="I716" s="939"/>
      <c r="J716" s="939"/>
      <c r="K716" s="939"/>
      <c r="L716" s="937"/>
      <c r="M716" s="937"/>
      <c r="N716" s="937"/>
      <c r="O716" s="937"/>
      <c r="P716" s="937"/>
      <c r="Q716" s="937"/>
      <c r="R716" s="937"/>
      <c r="S716" s="937"/>
      <c r="T716" s="937"/>
      <c r="U716" s="937"/>
      <c r="V716" s="937"/>
      <c r="W716" s="937"/>
      <c r="X716" s="937"/>
      <c r="Y716" s="937"/>
      <c r="Z716" s="937"/>
      <c r="AA716" s="937"/>
    </row>
    <row r="717" ht="18.0" customHeight="1">
      <c r="A717" s="937"/>
      <c r="B717" s="938"/>
      <c r="C717" s="937"/>
      <c r="D717" s="937"/>
      <c r="E717" s="937"/>
      <c r="F717" s="939"/>
      <c r="G717" s="939"/>
      <c r="H717" s="939"/>
      <c r="I717" s="939"/>
      <c r="J717" s="939"/>
      <c r="K717" s="939"/>
      <c r="L717" s="937"/>
      <c r="M717" s="937"/>
      <c r="N717" s="937"/>
      <c r="O717" s="937"/>
      <c r="P717" s="937"/>
      <c r="Q717" s="937"/>
      <c r="R717" s="937"/>
      <c r="S717" s="937"/>
      <c r="T717" s="937"/>
      <c r="U717" s="937"/>
      <c r="V717" s="937"/>
      <c r="W717" s="937"/>
      <c r="X717" s="937"/>
      <c r="Y717" s="937"/>
      <c r="Z717" s="937"/>
      <c r="AA717" s="937"/>
    </row>
    <row r="718" ht="18.0" customHeight="1">
      <c r="A718" s="937"/>
      <c r="B718" s="938"/>
      <c r="C718" s="937"/>
      <c r="D718" s="937"/>
      <c r="E718" s="937"/>
      <c r="F718" s="939"/>
      <c r="G718" s="939"/>
      <c r="H718" s="939"/>
      <c r="I718" s="939"/>
      <c r="J718" s="939"/>
      <c r="K718" s="939"/>
      <c r="L718" s="937"/>
      <c r="M718" s="937"/>
      <c r="N718" s="937"/>
      <c r="O718" s="937"/>
      <c r="P718" s="937"/>
      <c r="Q718" s="937"/>
      <c r="R718" s="937"/>
      <c r="S718" s="937"/>
      <c r="T718" s="937"/>
      <c r="U718" s="937"/>
      <c r="V718" s="937"/>
      <c r="W718" s="937"/>
      <c r="X718" s="937"/>
      <c r="Y718" s="937"/>
      <c r="Z718" s="937"/>
      <c r="AA718" s="937"/>
    </row>
    <row r="719" ht="18.0" customHeight="1">
      <c r="A719" s="937"/>
      <c r="B719" s="938"/>
      <c r="C719" s="937"/>
      <c r="D719" s="937"/>
      <c r="E719" s="937"/>
      <c r="F719" s="939"/>
      <c r="G719" s="939"/>
      <c r="H719" s="939"/>
      <c r="I719" s="939"/>
      <c r="J719" s="939"/>
      <c r="K719" s="939"/>
      <c r="L719" s="937"/>
      <c r="M719" s="937"/>
      <c r="N719" s="937"/>
      <c r="O719" s="937"/>
      <c r="P719" s="937"/>
      <c r="Q719" s="937"/>
      <c r="R719" s="937"/>
      <c r="S719" s="937"/>
      <c r="T719" s="937"/>
      <c r="U719" s="937"/>
      <c r="V719" s="937"/>
      <c r="W719" s="937"/>
      <c r="X719" s="937"/>
      <c r="Y719" s="937"/>
      <c r="Z719" s="937"/>
      <c r="AA719" s="937"/>
    </row>
    <row r="720" ht="18.0" customHeight="1">
      <c r="A720" s="937"/>
      <c r="B720" s="938"/>
      <c r="C720" s="937"/>
      <c r="D720" s="937"/>
      <c r="E720" s="937"/>
      <c r="F720" s="939"/>
      <c r="G720" s="939"/>
      <c r="H720" s="939"/>
      <c r="I720" s="939"/>
      <c r="J720" s="939"/>
      <c r="K720" s="939"/>
      <c r="L720" s="937"/>
      <c r="M720" s="937"/>
      <c r="N720" s="937"/>
      <c r="O720" s="937"/>
      <c r="P720" s="937"/>
      <c r="Q720" s="937"/>
      <c r="R720" s="937"/>
      <c r="S720" s="937"/>
      <c r="T720" s="937"/>
      <c r="U720" s="937"/>
      <c r="V720" s="937"/>
      <c r="W720" s="937"/>
      <c r="X720" s="937"/>
      <c r="Y720" s="937"/>
      <c r="Z720" s="937"/>
      <c r="AA720" s="937"/>
    </row>
    <row r="721" ht="18.0" customHeight="1">
      <c r="A721" s="937"/>
      <c r="B721" s="938"/>
      <c r="C721" s="937"/>
      <c r="D721" s="937"/>
      <c r="E721" s="937"/>
      <c r="F721" s="939"/>
      <c r="G721" s="939"/>
      <c r="H721" s="939"/>
      <c r="I721" s="939"/>
      <c r="J721" s="939"/>
      <c r="K721" s="939"/>
      <c r="L721" s="937"/>
      <c r="M721" s="937"/>
      <c r="N721" s="937"/>
      <c r="O721" s="937"/>
      <c r="P721" s="937"/>
      <c r="Q721" s="937"/>
      <c r="R721" s="937"/>
      <c r="S721" s="937"/>
      <c r="T721" s="937"/>
      <c r="U721" s="937"/>
      <c r="V721" s="937"/>
      <c r="W721" s="937"/>
      <c r="X721" s="937"/>
      <c r="Y721" s="937"/>
      <c r="Z721" s="937"/>
      <c r="AA721" s="937"/>
    </row>
    <row r="722" ht="18.0" customHeight="1">
      <c r="A722" s="937"/>
      <c r="B722" s="938"/>
      <c r="C722" s="937"/>
      <c r="D722" s="937"/>
      <c r="E722" s="937"/>
      <c r="F722" s="939"/>
      <c r="G722" s="939"/>
      <c r="H722" s="939"/>
      <c r="I722" s="939"/>
      <c r="J722" s="939"/>
      <c r="K722" s="939"/>
      <c r="L722" s="937"/>
      <c r="M722" s="937"/>
      <c r="N722" s="937"/>
      <c r="O722" s="937"/>
      <c r="P722" s="937"/>
      <c r="Q722" s="937"/>
      <c r="R722" s="937"/>
      <c r="S722" s="937"/>
      <c r="T722" s="937"/>
      <c r="U722" s="937"/>
      <c r="V722" s="937"/>
      <c r="W722" s="937"/>
      <c r="X722" s="937"/>
      <c r="Y722" s="937"/>
      <c r="Z722" s="937"/>
      <c r="AA722" s="937"/>
    </row>
    <row r="723" ht="18.0" customHeight="1">
      <c r="A723" s="937"/>
      <c r="B723" s="938"/>
      <c r="C723" s="937"/>
      <c r="D723" s="937"/>
      <c r="E723" s="937"/>
      <c r="F723" s="939"/>
      <c r="G723" s="939"/>
      <c r="H723" s="939"/>
      <c r="I723" s="939"/>
      <c r="J723" s="939"/>
      <c r="K723" s="939"/>
      <c r="L723" s="937"/>
      <c r="M723" s="937"/>
      <c r="N723" s="937"/>
      <c r="O723" s="937"/>
      <c r="P723" s="937"/>
      <c r="Q723" s="937"/>
      <c r="R723" s="937"/>
      <c r="S723" s="937"/>
      <c r="T723" s="937"/>
      <c r="U723" s="937"/>
      <c r="V723" s="937"/>
      <c r="W723" s="937"/>
      <c r="X723" s="937"/>
      <c r="Y723" s="937"/>
      <c r="Z723" s="937"/>
      <c r="AA723" s="937"/>
    </row>
    <row r="724" ht="18.0" customHeight="1">
      <c r="A724" s="937"/>
      <c r="B724" s="938"/>
      <c r="C724" s="937"/>
      <c r="D724" s="937"/>
      <c r="E724" s="937"/>
      <c r="F724" s="939"/>
      <c r="G724" s="939"/>
      <c r="H724" s="939"/>
      <c r="I724" s="939"/>
      <c r="J724" s="939"/>
      <c r="K724" s="939"/>
      <c r="L724" s="937"/>
      <c r="M724" s="937"/>
      <c r="N724" s="937"/>
      <c r="O724" s="937"/>
      <c r="P724" s="937"/>
      <c r="Q724" s="937"/>
      <c r="R724" s="937"/>
      <c r="S724" s="937"/>
      <c r="T724" s="937"/>
      <c r="U724" s="937"/>
      <c r="V724" s="937"/>
      <c r="W724" s="937"/>
      <c r="X724" s="937"/>
      <c r="Y724" s="937"/>
      <c r="Z724" s="937"/>
      <c r="AA724" s="937"/>
    </row>
    <row r="725" ht="18.0" customHeight="1">
      <c r="A725" s="937"/>
      <c r="B725" s="938"/>
      <c r="C725" s="937"/>
      <c r="D725" s="937"/>
      <c r="E725" s="937"/>
      <c r="F725" s="939"/>
      <c r="G725" s="939"/>
      <c r="H725" s="939"/>
      <c r="I725" s="939"/>
      <c r="J725" s="939"/>
      <c r="K725" s="939"/>
      <c r="L725" s="937"/>
      <c r="M725" s="937"/>
      <c r="N725" s="937"/>
      <c r="O725" s="937"/>
      <c r="P725" s="937"/>
      <c r="Q725" s="937"/>
      <c r="R725" s="937"/>
      <c r="S725" s="937"/>
      <c r="T725" s="937"/>
      <c r="U725" s="937"/>
      <c r="V725" s="937"/>
      <c r="W725" s="937"/>
      <c r="X725" s="937"/>
      <c r="Y725" s="937"/>
      <c r="Z725" s="937"/>
      <c r="AA725" s="937"/>
    </row>
    <row r="726" ht="18.0" customHeight="1">
      <c r="A726" s="937"/>
      <c r="B726" s="938"/>
      <c r="C726" s="937"/>
      <c r="D726" s="937"/>
      <c r="E726" s="937"/>
      <c r="F726" s="939"/>
      <c r="G726" s="939"/>
      <c r="H726" s="939"/>
      <c r="I726" s="939"/>
      <c r="J726" s="939"/>
      <c r="K726" s="939"/>
      <c r="L726" s="937"/>
      <c r="M726" s="937"/>
      <c r="N726" s="937"/>
      <c r="O726" s="937"/>
      <c r="P726" s="937"/>
      <c r="Q726" s="937"/>
      <c r="R726" s="937"/>
      <c r="S726" s="937"/>
      <c r="T726" s="937"/>
      <c r="U726" s="937"/>
      <c r="V726" s="937"/>
      <c r="W726" s="937"/>
      <c r="X726" s="937"/>
      <c r="Y726" s="937"/>
      <c r="Z726" s="937"/>
      <c r="AA726" s="937"/>
    </row>
    <row r="727" ht="18.0" customHeight="1">
      <c r="A727" s="937"/>
      <c r="B727" s="938"/>
      <c r="C727" s="937"/>
      <c r="D727" s="937"/>
      <c r="E727" s="937"/>
      <c r="F727" s="939"/>
      <c r="G727" s="939"/>
      <c r="H727" s="939"/>
      <c r="I727" s="939"/>
      <c r="J727" s="939"/>
      <c r="K727" s="939"/>
      <c r="L727" s="937"/>
      <c r="M727" s="937"/>
      <c r="N727" s="937"/>
      <c r="O727" s="937"/>
      <c r="P727" s="937"/>
      <c r="Q727" s="937"/>
      <c r="R727" s="937"/>
      <c r="S727" s="937"/>
      <c r="T727" s="937"/>
      <c r="U727" s="937"/>
      <c r="V727" s="937"/>
      <c r="W727" s="937"/>
      <c r="X727" s="937"/>
      <c r="Y727" s="937"/>
      <c r="Z727" s="937"/>
      <c r="AA727" s="937"/>
    </row>
    <row r="728" ht="18.0" customHeight="1">
      <c r="A728" s="937"/>
      <c r="B728" s="938"/>
      <c r="C728" s="937"/>
      <c r="D728" s="937"/>
      <c r="E728" s="937"/>
      <c r="F728" s="939"/>
      <c r="G728" s="939"/>
      <c r="H728" s="939"/>
      <c r="I728" s="939"/>
      <c r="J728" s="939"/>
      <c r="K728" s="939"/>
      <c r="L728" s="937"/>
      <c r="M728" s="937"/>
      <c r="N728" s="937"/>
      <c r="O728" s="937"/>
      <c r="P728" s="937"/>
      <c r="Q728" s="937"/>
      <c r="R728" s="937"/>
      <c r="S728" s="937"/>
      <c r="T728" s="937"/>
      <c r="U728" s="937"/>
      <c r="V728" s="937"/>
      <c r="W728" s="937"/>
      <c r="X728" s="937"/>
      <c r="Y728" s="937"/>
      <c r="Z728" s="937"/>
      <c r="AA728" s="937"/>
    </row>
    <row r="729" ht="18.0" customHeight="1">
      <c r="A729" s="937"/>
      <c r="B729" s="938"/>
      <c r="C729" s="937"/>
      <c r="D729" s="937"/>
      <c r="E729" s="937"/>
      <c r="F729" s="939"/>
      <c r="G729" s="939"/>
      <c r="H729" s="939"/>
      <c r="I729" s="939"/>
      <c r="J729" s="939"/>
      <c r="K729" s="939"/>
      <c r="L729" s="937"/>
      <c r="M729" s="937"/>
      <c r="N729" s="937"/>
      <c r="O729" s="937"/>
      <c r="P729" s="937"/>
      <c r="Q729" s="937"/>
      <c r="R729" s="937"/>
      <c r="S729" s="937"/>
      <c r="T729" s="937"/>
      <c r="U729" s="937"/>
      <c r="V729" s="937"/>
      <c r="W729" s="937"/>
      <c r="X729" s="937"/>
      <c r="Y729" s="937"/>
      <c r="Z729" s="937"/>
      <c r="AA729" s="937"/>
    </row>
    <row r="730" ht="18.0" customHeight="1">
      <c r="A730" s="937"/>
      <c r="B730" s="938"/>
      <c r="C730" s="937"/>
      <c r="D730" s="937"/>
      <c r="E730" s="937"/>
      <c r="F730" s="939"/>
      <c r="G730" s="939"/>
      <c r="H730" s="939"/>
      <c r="I730" s="939"/>
      <c r="J730" s="939"/>
      <c r="K730" s="939"/>
      <c r="L730" s="937"/>
      <c r="M730" s="937"/>
      <c r="N730" s="937"/>
      <c r="O730" s="937"/>
      <c r="P730" s="937"/>
      <c r="Q730" s="937"/>
      <c r="R730" s="937"/>
      <c r="S730" s="937"/>
      <c r="T730" s="937"/>
      <c r="U730" s="937"/>
      <c r="V730" s="937"/>
      <c r="W730" s="937"/>
      <c r="X730" s="937"/>
      <c r="Y730" s="937"/>
      <c r="Z730" s="937"/>
      <c r="AA730" s="937"/>
    </row>
    <row r="731" ht="18.0" customHeight="1">
      <c r="A731" s="937"/>
      <c r="B731" s="938"/>
      <c r="C731" s="937"/>
      <c r="D731" s="937"/>
      <c r="E731" s="937"/>
      <c r="F731" s="939"/>
      <c r="G731" s="939"/>
      <c r="H731" s="939"/>
      <c r="I731" s="939"/>
      <c r="J731" s="939"/>
      <c r="K731" s="939"/>
      <c r="L731" s="937"/>
      <c r="M731" s="937"/>
      <c r="N731" s="937"/>
      <c r="O731" s="937"/>
      <c r="P731" s="937"/>
      <c r="Q731" s="937"/>
      <c r="R731" s="937"/>
      <c r="S731" s="937"/>
      <c r="T731" s="937"/>
      <c r="U731" s="937"/>
      <c r="V731" s="937"/>
      <c r="W731" s="937"/>
      <c r="X731" s="937"/>
      <c r="Y731" s="937"/>
      <c r="Z731" s="937"/>
      <c r="AA731" s="937"/>
    </row>
    <row r="732" ht="18.0" customHeight="1">
      <c r="A732" s="937"/>
      <c r="B732" s="938"/>
      <c r="C732" s="937"/>
      <c r="D732" s="937"/>
      <c r="E732" s="937"/>
      <c r="F732" s="939"/>
      <c r="G732" s="939"/>
      <c r="H732" s="939"/>
      <c r="I732" s="939"/>
      <c r="J732" s="939"/>
      <c r="K732" s="939"/>
      <c r="L732" s="937"/>
      <c r="M732" s="937"/>
      <c r="N732" s="937"/>
      <c r="O732" s="937"/>
      <c r="P732" s="937"/>
      <c r="Q732" s="937"/>
      <c r="R732" s="937"/>
      <c r="S732" s="937"/>
      <c r="T732" s="937"/>
      <c r="U732" s="937"/>
      <c r="V732" s="937"/>
      <c r="W732" s="937"/>
      <c r="X732" s="937"/>
      <c r="Y732" s="937"/>
      <c r="Z732" s="937"/>
      <c r="AA732" s="937"/>
    </row>
    <row r="733" ht="18.0" customHeight="1">
      <c r="A733" s="937"/>
      <c r="B733" s="938"/>
      <c r="C733" s="937"/>
      <c r="D733" s="937"/>
      <c r="E733" s="937"/>
      <c r="F733" s="939"/>
      <c r="G733" s="939"/>
      <c r="H733" s="939"/>
      <c r="I733" s="939"/>
      <c r="J733" s="939"/>
      <c r="K733" s="939"/>
      <c r="L733" s="937"/>
      <c r="M733" s="937"/>
      <c r="N733" s="937"/>
      <c r="O733" s="937"/>
      <c r="P733" s="937"/>
      <c r="Q733" s="937"/>
      <c r="R733" s="937"/>
      <c r="S733" s="937"/>
      <c r="T733" s="937"/>
      <c r="U733" s="937"/>
      <c r="V733" s="937"/>
      <c r="W733" s="937"/>
      <c r="X733" s="937"/>
      <c r="Y733" s="937"/>
      <c r="Z733" s="937"/>
      <c r="AA733" s="937"/>
    </row>
    <row r="734" ht="18.0" customHeight="1">
      <c r="A734" s="937"/>
      <c r="B734" s="938"/>
      <c r="C734" s="937"/>
      <c r="D734" s="937"/>
      <c r="E734" s="937"/>
      <c r="F734" s="939"/>
      <c r="G734" s="939"/>
      <c r="H734" s="939"/>
      <c r="I734" s="939"/>
      <c r="J734" s="939"/>
      <c r="K734" s="939"/>
      <c r="L734" s="937"/>
      <c r="M734" s="937"/>
      <c r="N734" s="937"/>
      <c r="O734" s="937"/>
      <c r="P734" s="937"/>
      <c r="Q734" s="937"/>
      <c r="R734" s="937"/>
      <c r="S734" s="937"/>
      <c r="T734" s="937"/>
      <c r="U734" s="937"/>
      <c r="V734" s="937"/>
      <c r="W734" s="937"/>
      <c r="X734" s="937"/>
      <c r="Y734" s="937"/>
      <c r="Z734" s="937"/>
      <c r="AA734" s="937"/>
    </row>
    <row r="735" ht="18.0" customHeight="1">
      <c r="A735" s="937"/>
      <c r="B735" s="938"/>
      <c r="C735" s="937"/>
      <c r="D735" s="937"/>
      <c r="E735" s="937"/>
      <c r="F735" s="939"/>
      <c r="G735" s="939"/>
      <c r="H735" s="939"/>
      <c r="I735" s="939"/>
      <c r="J735" s="939"/>
      <c r="K735" s="939"/>
      <c r="L735" s="937"/>
      <c r="M735" s="937"/>
      <c r="N735" s="937"/>
      <c r="O735" s="937"/>
      <c r="P735" s="937"/>
      <c r="Q735" s="937"/>
      <c r="R735" s="937"/>
      <c r="S735" s="937"/>
      <c r="T735" s="937"/>
      <c r="U735" s="937"/>
      <c r="V735" s="937"/>
      <c r="W735" s="937"/>
      <c r="X735" s="937"/>
      <c r="Y735" s="937"/>
      <c r="Z735" s="937"/>
      <c r="AA735" s="937"/>
    </row>
    <row r="736" ht="18.0" customHeight="1">
      <c r="A736" s="937"/>
      <c r="B736" s="938"/>
      <c r="C736" s="937"/>
      <c r="D736" s="937"/>
      <c r="E736" s="937"/>
      <c r="F736" s="939"/>
      <c r="G736" s="939"/>
      <c r="H736" s="939"/>
      <c r="I736" s="939"/>
      <c r="J736" s="939"/>
      <c r="K736" s="939"/>
      <c r="L736" s="937"/>
      <c r="M736" s="937"/>
      <c r="N736" s="937"/>
      <c r="O736" s="937"/>
      <c r="P736" s="937"/>
      <c r="Q736" s="937"/>
      <c r="R736" s="937"/>
      <c r="S736" s="937"/>
      <c r="T736" s="937"/>
      <c r="U736" s="937"/>
      <c r="V736" s="937"/>
      <c r="W736" s="937"/>
      <c r="X736" s="937"/>
      <c r="Y736" s="937"/>
      <c r="Z736" s="937"/>
      <c r="AA736" s="937"/>
    </row>
    <row r="737" ht="18.0" customHeight="1">
      <c r="A737" s="937"/>
      <c r="B737" s="938"/>
      <c r="C737" s="937"/>
      <c r="D737" s="937"/>
      <c r="E737" s="937"/>
      <c r="F737" s="939"/>
      <c r="G737" s="939"/>
      <c r="H737" s="939"/>
      <c r="I737" s="939"/>
      <c r="J737" s="939"/>
      <c r="K737" s="939"/>
      <c r="L737" s="937"/>
      <c r="M737" s="937"/>
      <c r="N737" s="937"/>
      <c r="O737" s="937"/>
      <c r="P737" s="937"/>
      <c r="Q737" s="937"/>
      <c r="R737" s="937"/>
      <c r="S737" s="937"/>
      <c r="T737" s="937"/>
      <c r="U737" s="937"/>
      <c r="V737" s="937"/>
      <c r="W737" s="937"/>
      <c r="X737" s="937"/>
      <c r="Y737" s="937"/>
      <c r="Z737" s="937"/>
      <c r="AA737" s="937"/>
    </row>
    <row r="738" ht="18.0" customHeight="1">
      <c r="A738" s="937"/>
      <c r="B738" s="938"/>
      <c r="C738" s="937"/>
      <c r="D738" s="937"/>
      <c r="E738" s="937"/>
      <c r="F738" s="939"/>
      <c r="G738" s="939"/>
      <c r="H738" s="939"/>
      <c r="I738" s="939"/>
      <c r="J738" s="939"/>
      <c r="K738" s="939"/>
      <c r="L738" s="937"/>
      <c r="M738" s="937"/>
      <c r="N738" s="937"/>
      <c r="O738" s="937"/>
      <c r="P738" s="937"/>
      <c r="Q738" s="937"/>
      <c r="R738" s="937"/>
      <c r="S738" s="937"/>
      <c r="T738" s="937"/>
      <c r="U738" s="937"/>
      <c r="V738" s="937"/>
      <c r="W738" s="937"/>
      <c r="X738" s="937"/>
      <c r="Y738" s="937"/>
      <c r="Z738" s="937"/>
      <c r="AA738" s="937"/>
    </row>
    <row r="739" ht="18.0" customHeight="1">
      <c r="A739" s="937"/>
      <c r="B739" s="938"/>
      <c r="C739" s="937"/>
      <c r="D739" s="937"/>
      <c r="E739" s="937"/>
      <c r="F739" s="939"/>
      <c r="G739" s="939"/>
      <c r="H739" s="939"/>
      <c r="I739" s="939"/>
      <c r="J739" s="939"/>
      <c r="K739" s="939"/>
      <c r="L739" s="937"/>
      <c r="M739" s="937"/>
      <c r="N739" s="937"/>
      <c r="O739" s="937"/>
      <c r="P739" s="937"/>
      <c r="Q739" s="937"/>
      <c r="R739" s="937"/>
      <c r="S739" s="937"/>
      <c r="T739" s="937"/>
      <c r="U739" s="937"/>
      <c r="V739" s="937"/>
      <c r="W739" s="937"/>
      <c r="X739" s="937"/>
      <c r="Y739" s="937"/>
      <c r="Z739" s="937"/>
      <c r="AA739" s="937"/>
    </row>
    <row r="740" ht="18.0" customHeight="1">
      <c r="A740" s="937"/>
      <c r="B740" s="938"/>
      <c r="C740" s="937"/>
      <c r="D740" s="937"/>
      <c r="E740" s="937"/>
      <c r="F740" s="939"/>
      <c r="G740" s="939"/>
      <c r="H740" s="939"/>
      <c r="I740" s="939"/>
      <c r="J740" s="939"/>
      <c r="K740" s="939"/>
      <c r="L740" s="937"/>
      <c r="M740" s="937"/>
      <c r="N740" s="937"/>
      <c r="O740" s="937"/>
      <c r="P740" s="937"/>
      <c r="Q740" s="937"/>
      <c r="R740" s="937"/>
      <c r="S740" s="937"/>
      <c r="T740" s="937"/>
      <c r="U740" s="937"/>
      <c r="V740" s="937"/>
      <c r="W740" s="937"/>
      <c r="X740" s="937"/>
      <c r="Y740" s="937"/>
      <c r="Z740" s="937"/>
      <c r="AA740" s="937"/>
    </row>
    <row r="741" ht="18.0" customHeight="1">
      <c r="A741" s="937"/>
      <c r="B741" s="938"/>
      <c r="C741" s="937"/>
      <c r="D741" s="937"/>
      <c r="E741" s="937"/>
      <c r="F741" s="939"/>
      <c r="G741" s="939"/>
      <c r="H741" s="939"/>
      <c r="I741" s="939"/>
      <c r="J741" s="939"/>
      <c r="K741" s="939"/>
      <c r="L741" s="937"/>
      <c r="M741" s="937"/>
      <c r="N741" s="937"/>
      <c r="O741" s="937"/>
      <c r="P741" s="937"/>
      <c r="Q741" s="937"/>
      <c r="R741" s="937"/>
      <c r="S741" s="937"/>
      <c r="T741" s="937"/>
      <c r="U741" s="937"/>
      <c r="V741" s="937"/>
      <c r="W741" s="937"/>
      <c r="X741" s="937"/>
      <c r="Y741" s="937"/>
      <c r="Z741" s="937"/>
      <c r="AA741" s="937"/>
    </row>
    <row r="742" ht="18.0" customHeight="1">
      <c r="A742" s="937"/>
      <c r="B742" s="938"/>
      <c r="C742" s="937"/>
      <c r="D742" s="937"/>
      <c r="E742" s="937"/>
      <c r="F742" s="939"/>
      <c r="G742" s="939"/>
      <c r="H742" s="939"/>
      <c r="I742" s="939"/>
      <c r="J742" s="939"/>
      <c r="K742" s="939"/>
      <c r="L742" s="937"/>
      <c r="M742" s="937"/>
      <c r="N742" s="937"/>
      <c r="O742" s="937"/>
      <c r="P742" s="937"/>
      <c r="Q742" s="937"/>
      <c r="R742" s="937"/>
      <c r="S742" s="937"/>
      <c r="T742" s="937"/>
      <c r="U742" s="937"/>
      <c r="V742" s="937"/>
      <c r="W742" s="937"/>
      <c r="X742" s="937"/>
      <c r="Y742" s="937"/>
      <c r="Z742" s="937"/>
      <c r="AA742" s="937"/>
    </row>
    <row r="743" ht="18.0" customHeight="1">
      <c r="A743" s="937"/>
      <c r="B743" s="938"/>
      <c r="C743" s="937"/>
      <c r="D743" s="937"/>
      <c r="E743" s="937"/>
      <c r="F743" s="939"/>
      <c r="G743" s="939"/>
      <c r="H743" s="939"/>
      <c r="I743" s="939"/>
      <c r="J743" s="939"/>
      <c r="K743" s="939"/>
      <c r="L743" s="937"/>
      <c r="M743" s="937"/>
      <c r="N743" s="937"/>
      <c r="O743" s="937"/>
      <c r="P743" s="937"/>
      <c r="Q743" s="937"/>
      <c r="R743" s="937"/>
      <c r="S743" s="937"/>
      <c r="T743" s="937"/>
      <c r="U743" s="937"/>
      <c r="V743" s="937"/>
      <c r="W743" s="937"/>
      <c r="X743" s="937"/>
      <c r="Y743" s="937"/>
      <c r="Z743" s="937"/>
      <c r="AA743" s="937"/>
    </row>
    <row r="744" ht="18.0" customHeight="1">
      <c r="A744" s="937"/>
      <c r="B744" s="938"/>
      <c r="C744" s="937"/>
      <c r="D744" s="937"/>
      <c r="E744" s="937"/>
      <c r="F744" s="939"/>
      <c r="G744" s="939"/>
      <c r="H744" s="939"/>
      <c r="I744" s="939"/>
      <c r="J744" s="939"/>
      <c r="K744" s="939"/>
      <c r="L744" s="937"/>
      <c r="M744" s="937"/>
      <c r="N744" s="937"/>
      <c r="O744" s="937"/>
      <c r="P744" s="937"/>
      <c r="Q744" s="937"/>
      <c r="R744" s="937"/>
      <c r="S744" s="937"/>
      <c r="T744" s="937"/>
      <c r="U744" s="937"/>
      <c r="V744" s="937"/>
      <c r="W744" s="937"/>
      <c r="X744" s="937"/>
      <c r="Y744" s="937"/>
      <c r="Z744" s="937"/>
      <c r="AA744" s="937"/>
    </row>
    <row r="745" ht="18.0" customHeight="1">
      <c r="A745" s="937"/>
      <c r="B745" s="938"/>
      <c r="C745" s="937"/>
      <c r="D745" s="937"/>
      <c r="E745" s="937"/>
      <c r="F745" s="939"/>
      <c r="G745" s="939"/>
      <c r="H745" s="939"/>
      <c r="I745" s="939"/>
      <c r="J745" s="939"/>
      <c r="K745" s="939"/>
      <c r="L745" s="937"/>
      <c r="M745" s="937"/>
      <c r="N745" s="937"/>
      <c r="O745" s="937"/>
      <c r="P745" s="937"/>
      <c r="Q745" s="937"/>
      <c r="R745" s="937"/>
      <c r="S745" s="937"/>
      <c r="T745" s="937"/>
      <c r="U745" s="937"/>
      <c r="V745" s="937"/>
      <c r="W745" s="937"/>
      <c r="X745" s="937"/>
      <c r="Y745" s="937"/>
      <c r="Z745" s="937"/>
      <c r="AA745" s="937"/>
    </row>
    <row r="746" ht="18.0" customHeight="1">
      <c r="A746" s="937"/>
      <c r="B746" s="938"/>
      <c r="C746" s="937"/>
      <c r="D746" s="937"/>
      <c r="E746" s="937"/>
      <c r="F746" s="939"/>
      <c r="G746" s="939"/>
      <c r="H746" s="939"/>
      <c r="I746" s="939"/>
      <c r="J746" s="939"/>
      <c r="K746" s="939"/>
      <c r="L746" s="937"/>
      <c r="M746" s="937"/>
      <c r="N746" s="937"/>
      <c r="O746" s="937"/>
      <c r="P746" s="937"/>
      <c r="Q746" s="937"/>
      <c r="R746" s="937"/>
      <c r="S746" s="937"/>
      <c r="T746" s="937"/>
      <c r="U746" s="937"/>
      <c r="V746" s="937"/>
      <c r="W746" s="937"/>
      <c r="X746" s="937"/>
      <c r="Y746" s="937"/>
      <c r="Z746" s="937"/>
      <c r="AA746" s="937"/>
    </row>
    <row r="747" ht="18.0" customHeight="1">
      <c r="A747" s="937"/>
      <c r="B747" s="938"/>
      <c r="C747" s="937"/>
      <c r="D747" s="937"/>
      <c r="E747" s="937"/>
      <c r="F747" s="939"/>
      <c r="G747" s="939"/>
      <c r="H747" s="939"/>
      <c r="I747" s="939"/>
      <c r="J747" s="939"/>
      <c r="K747" s="939"/>
      <c r="L747" s="937"/>
      <c r="M747" s="937"/>
      <c r="N747" s="937"/>
      <c r="O747" s="937"/>
      <c r="P747" s="937"/>
      <c r="Q747" s="937"/>
      <c r="R747" s="937"/>
      <c r="S747" s="937"/>
      <c r="T747" s="937"/>
      <c r="U747" s="937"/>
      <c r="V747" s="937"/>
      <c r="W747" s="937"/>
      <c r="X747" s="937"/>
      <c r="Y747" s="937"/>
      <c r="Z747" s="937"/>
      <c r="AA747" s="937"/>
    </row>
    <row r="748" ht="18.0" customHeight="1">
      <c r="A748" s="937"/>
      <c r="B748" s="938"/>
      <c r="C748" s="937"/>
      <c r="D748" s="937"/>
      <c r="E748" s="937"/>
      <c r="F748" s="939"/>
      <c r="G748" s="939"/>
      <c r="H748" s="939"/>
      <c r="I748" s="939"/>
      <c r="J748" s="939"/>
      <c r="K748" s="939"/>
      <c r="L748" s="937"/>
      <c r="M748" s="937"/>
      <c r="N748" s="937"/>
      <c r="O748" s="937"/>
      <c r="P748" s="937"/>
      <c r="Q748" s="937"/>
      <c r="R748" s="937"/>
      <c r="S748" s="937"/>
      <c r="T748" s="937"/>
      <c r="U748" s="937"/>
      <c r="V748" s="937"/>
      <c r="W748" s="937"/>
      <c r="X748" s="937"/>
      <c r="Y748" s="937"/>
      <c r="Z748" s="937"/>
      <c r="AA748" s="937"/>
    </row>
    <row r="749" ht="18.0" customHeight="1">
      <c r="A749" s="937"/>
      <c r="B749" s="938"/>
      <c r="C749" s="937"/>
      <c r="D749" s="937"/>
      <c r="E749" s="937"/>
      <c r="F749" s="939"/>
      <c r="G749" s="939"/>
      <c r="H749" s="939"/>
      <c r="I749" s="939"/>
      <c r="J749" s="939"/>
      <c r="K749" s="939"/>
      <c r="L749" s="937"/>
      <c r="M749" s="937"/>
      <c r="N749" s="937"/>
      <c r="O749" s="937"/>
      <c r="P749" s="937"/>
      <c r="Q749" s="937"/>
      <c r="R749" s="937"/>
      <c r="S749" s="937"/>
      <c r="T749" s="937"/>
      <c r="U749" s="937"/>
      <c r="V749" s="937"/>
      <c r="W749" s="937"/>
      <c r="X749" s="937"/>
      <c r="Y749" s="937"/>
      <c r="Z749" s="937"/>
      <c r="AA749" s="937"/>
    </row>
    <row r="750" ht="18.0" customHeight="1">
      <c r="A750" s="937"/>
      <c r="B750" s="938"/>
      <c r="C750" s="937"/>
      <c r="D750" s="937"/>
      <c r="E750" s="937"/>
      <c r="F750" s="939"/>
      <c r="G750" s="939"/>
      <c r="H750" s="939"/>
      <c r="I750" s="939"/>
      <c r="J750" s="939"/>
      <c r="K750" s="939"/>
      <c r="L750" s="937"/>
      <c r="M750" s="937"/>
      <c r="N750" s="937"/>
      <c r="O750" s="937"/>
      <c r="P750" s="937"/>
      <c r="Q750" s="937"/>
      <c r="R750" s="937"/>
      <c r="S750" s="937"/>
      <c r="T750" s="937"/>
      <c r="U750" s="937"/>
      <c r="V750" s="937"/>
      <c r="W750" s="937"/>
      <c r="X750" s="937"/>
      <c r="Y750" s="937"/>
      <c r="Z750" s="937"/>
      <c r="AA750" s="937"/>
    </row>
    <row r="751" ht="18.0" customHeight="1">
      <c r="A751" s="937"/>
      <c r="B751" s="938"/>
      <c r="C751" s="937"/>
      <c r="D751" s="937"/>
      <c r="E751" s="937"/>
      <c r="F751" s="939"/>
      <c r="G751" s="939"/>
      <c r="H751" s="939"/>
      <c r="I751" s="939"/>
      <c r="J751" s="939"/>
      <c r="K751" s="939"/>
      <c r="L751" s="937"/>
      <c r="M751" s="937"/>
      <c r="N751" s="937"/>
      <c r="O751" s="937"/>
      <c r="P751" s="937"/>
      <c r="Q751" s="937"/>
      <c r="R751" s="937"/>
      <c r="S751" s="937"/>
      <c r="T751" s="937"/>
      <c r="U751" s="937"/>
      <c r="V751" s="937"/>
      <c r="W751" s="937"/>
      <c r="X751" s="937"/>
      <c r="Y751" s="937"/>
      <c r="Z751" s="937"/>
      <c r="AA751" s="937"/>
    </row>
    <row r="752" ht="18.0" customHeight="1">
      <c r="A752" s="937"/>
      <c r="B752" s="938"/>
      <c r="C752" s="937"/>
      <c r="D752" s="937"/>
      <c r="E752" s="937"/>
      <c r="F752" s="939"/>
      <c r="G752" s="939"/>
      <c r="H752" s="939"/>
      <c r="I752" s="939"/>
      <c r="J752" s="939"/>
      <c r="K752" s="939"/>
      <c r="L752" s="937"/>
      <c r="M752" s="937"/>
      <c r="N752" s="937"/>
      <c r="O752" s="937"/>
      <c r="P752" s="937"/>
      <c r="Q752" s="937"/>
      <c r="R752" s="937"/>
      <c r="S752" s="937"/>
      <c r="T752" s="937"/>
      <c r="U752" s="937"/>
      <c r="V752" s="937"/>
      <c r="W752" s="937"/>
      <c r="X752" s="937"/>
      <c r="Y752" s="937"/>
      <c r="Z752" s="937"/>
      <c r="AA752" s="937"/>
    </row>
    <row r="753" ht="18.0" customHeight="1">
      <c r="A753" s="937"/>
      <c r="B753" s="938"/>
      <c r="C753" s="937"/>
      <c r="D753" s="937"/>
      <c r="E753" s="937"/>
      <c r="F753" s="939"/>
      <c r="G753" s="939"/>
      <c r="H753" s="939"/>
      <c r="I753" s="939"/>
      <c r="J753" s="939"/>
      <c r="K753" s="939"/>
      <c r="L753" s="937"/>
      <c r="M753" s="937"/>
      <c r="N753" s="937"/>
      <c r="O753" s="937"/>
      <c r="P753" s="937"/>
      <c r="Q753" s="937"/>
      <c r="R753" s="937"/>
      <c r="S753" s="937"/>
      <c r="T753" s="937"/>
      <c r="U753" s="937"/>
      <c r="V753" s="937"/>
      <c r="W753" s="937"/>
      <c r="X753" s="937"/>
      <c r="Y753" s="937"/>
      <c r="Z753" s="937"/>
      <c r="AA753" s="937"/>
    </row>
    <row r="754" ht="18.0" customHeight="1">
      <c r="A754" s="937"/>
      <c r="B754" s="938"/>
      <c r="C754" s="937"/>
      <c r="D754" s="937"/>
      <c r="E754" s="937"/>
      <c r="F754" s="939"/>
      <c r="G754" s="939"/>
      <c r="H754" s="939"/>
      <c r="I754" s="939"/>
      <c r="J754" s="939"/>
      <c r="K754" s="939"/>
      <c r="L754" s="937"/>
      <c r="M754" s="937"/>
      <c r="N754" s="937"/>
      <c r="O754" s="937"/>
      <c r="P754" s="937"/>
      <c r="Q754" s="937"/>
      <c r="R754" s="937"/>
      <c r="S754" s="937"/>
      <c r="T754" s="937"/>
      <c r="U754" s="937"/>
      <c r="V754" s="937"/>
      <c r="W754" s="937"/>
      <c r="X754" s="937"/>
      <c r="Y754" s="937"/>
      <c r="Z754" s="937"/>
      <c r="AA754" s="937"/>
    </row>
    <row r="755" ht="18.0" customHeight="1">
      <c r="A755" s="937"/>
      <c r="B755" s="938"/>
      <c r="C755" s="937"/>
      <c r="D755" s="937"/>
      <c r="E755" s="937"/>
      <c r="F755" s="939"/>
      <c r="G755" s="939"/>
      <c r="H755" s="939"/>
      <c r="I755" s="939"/>
      <c r="J755" s="939"/>
      <c r="K755" s="939"/>
      <c r="L755" s="937"/>
      <c r="M755" s="937"/>
      <c r="N755" s="937"/>
      <c r="O755" s="937"/>
      <c r="P755" s="937"/>
      <c r="Q755" s="937"/>
      <c r="R755" s="937"/>
      <c r="S755" s="937"/>
      <c r="T755" s="937"/>
      <c r="U755" s="937"/>
      <c r="V755" s="937"/>
      <c r="W755" s="937"/>
      <c r="X755" s="937"/>
      <c r="Y755" s="937"/>
      <c r="Z755" s="937"/>
      <c r="AA755" s="937"/>
    </row>
    <row r="756" ht="18.0" customHeight="1">
      <c r="A756" s="937"/>
      <c r="B756" s="938"/>
      <c r="C756" s="937"/>
      <c r="D756" s="937"/>
      <c r="E756" s="937"/>
      <c r="F756" s="939"/>
      <c r="G756" s="939"/>
      <c r="H756" s="939"/>
      <c r="I756" s="939"/>
      <c r="J756" s="939"/>
      <c r="K756" s="939"/>
      <c r="L756" s="937"/>
      <c r="M756" s="937"/>
      <c r="N756" s="937"/>
      <c r="O756" s="937"/>
      <c r="P756" s="937"/>
      <c r="Q756" s="937"/>
      <c r="R756" s="937"/>
      <c r="S756" s="937"/>
      <c r="T756" s="937"/>
      <c r="U756" s="937"/>
      <c r="V756" s="937"/>
      <c r="W756" s="937"/>
      <c r="X756" s="937"/>
      <c r="Y756" s="937"/>
      <c r="Z756" s="937"/>
      <c r="AA756" s="937"/>
    </row>
    <row r="757" ht="18.0" customHeight="1">
      <c r="A757" s="937"/>
      <c r="B757" s="938"/>
      <c r="C757" s="937"/>
      <c r="D757" s="937"/>
      <c r="E757" s="937"/>
      <c r="F757" s="939"/>
      <c r="G757" s="939"/>
      <c r="H757" s="939"/>
      <c r="I757" s="939"/>
      <c r="J757" s="939"/>
      <c r="K757" s="939"/>
      <c r="L757" s="937"/>
      <c r="M757" s="937"/>
      <c r="N757" s="937"/>
      <c r="O757" s="937"/>
      <c r="P757" s="937"/>
      <c r="Q757" s="937"/>
      <c r="R757" s="937"/>
      <c r="S757" s="937"/>
      <c r="T757" s="937"/>
      <c r="U757" s="937"/>
      <c r="V757" s="937"/>
      <c r="W757" s="937"/>
      <c r="X757" s="937"/>
      <c r="Y757" s="937"/>
      <c r="Z757" s="937"/>
      <c r="AA757" s="937"/>
    </row>
    <row r="758" ht="18.0" customHeight="1">
      <c r="A758" s="937"/>
      <c r="B758" s="938"/>
      <c r="C758" s="937"/>
      <c r="D758" s="937"/>
      <c r="E758" s="937"/>
      <c r="F758" s="939"/>
      <c r="G758" s="939"/>
      <c r="H758" s="939"/>
      <c r="I758" s="939"/>
      <c r="J758" s="939"/>
      <c r="K758" s="939"/>
      <c r="L758" s="937"/>
      <c r="M758" s="937"/>
      <c r="N758" s="937"/>
      <c r="O758" s="937"/>
      <c r="P758" s="937"/>
      <c r="Q758" s="937"/>
      <c r="R758" s="937"/>
      <c r="S758" s="937"/>
      <c r="T758" s="937"/>
      <c r="U758" s="937"/>
      <c r="V758" s="937"/>
      <c r="W758" s="937"/>
      <c r="X758" s="937"/>
      <c r="Y758" s="937"/>
      <c r="Z758" s="937"/>
      <c r="AA758" s="937"/>
    </row>
    <row r="759" ht="18.0" customHeight="1">
      <c r="A759" s="937"/>
      <c r="B759" s="938"/>
      <c r="C759" s="937"/>
      <c r="D759" s="937"/>
      <c r="E759" s="937"/>
      <c r="F759" s="939"/>
      <c r="G759" s="939"/>
      <c r="H759" s="939"/>
      <c r="I759" s="939"/>
      <c r="J759" s="939"/>
      <c r="K759" s="939"/>
      <c r="L759" s="937"/>
      <c r="M759" s="937"/>
      <c r="N759" s="937"/>
      <c r="O759" s="937"/>
      <c r="P759" s="937"/>
      <c r="Q759" s="937"/>
      <c r="R759" s="937"/>
      <c r="S759" s="937"/>
      <c r="T759" s="937"/>
      <c r="U759" s="937"/>
      <c r="V759" s="937"/>
      <c r="W759" s="937"/>
      <c r="X759" s="937"/>
      <c r="Y759" s="937"/>
      <c r="Z759" s="937"/>
      <c r="AA759" s="937"/>
    </row>
    <row r="760" ht="18.0" customHeight="1">
      <c r="A760" s="937"/>
      <c r="B760" s="938"/>
      <c r="C760" s="937"/>
      <c r="D760" s="937"/>
      <c r="E760" s="937"/>
      <c r="F760" s="939"/>
      <c r="G760" s="939"/>
      <c r="H760" s="939"/>
      <c r="I760" s="939"/>
      <c r="J760" s="939"/>
      <c r="K760" s="939"/>
      <c r="L760" s="937"/>
      <c r="M760" s="937"/>
      <c r="N760" s="937"/>
      <c r="O760" s="937"/>
      <c r="P760" s="937"/>
      <c r="Q760" s="937"/>
      <c r="R760" s="937"/>
      <c r="S760" s="937"/>
      <c r="T760" s="937"/>
      <c r="U760" s="937"/>
      <c r="V760" s="937"/>
      <c r="W760" s="937"/>
      <c r="X760" s="937"/>
      <c r="Y760" s="937"/>
      <c r="Z760" s="937"/>
      <c r="AA760" s="937"/>
    </row>
    <row r="761" ht="18.0" customHeight="1">
      <c r="A761" s="937"/>
      <c r="B761" s="938"/>
      <c r="C761" s="937"/>
      <c r="D761" s="937"/>
      <c r="E761" s="937"/>
      <c r="F761" s="939"/>
      <c r="G761" s="939"/>
      <c r="H761" s="939"/>
      <c r="I761" s="939"/>
      <c r="J761" s="939"/>
      <c r="K761" s="939"/>
      <c r="L761" s="937"/>
      <c r="M761" s="937"/>
      <c r="N761" s="937"/>
      <c r="O761" s="937"/>
      <c r="P761" s="937"/>
      <c r="Q761" s="937"/>
      <c r="R761" s="937"/>
      <c r="S761" s="937"/>
      <c r="T761" s="937"/>
      <c r="U761" s="937"/>
      <c r="V761" s="937"/>
      <c r="W761" s="937"/>
      <c r="X761" s="937"/>
      <c r="Y761" s="937"/>
      <c r="Z761" s="937"/>
      <c r="AA761" s="937"/>
    </row>
    <row r="762" ht="18.0" customHeight="1">
      <c r="A762" s="937"/>
      <c r="B762" s="938"/>
      <c r="C762" s="937"/>
      <c r="D762" s="937"/>
      <c r="E762" s="937"/>
      <c r="F762" s="939"/>
      <c r="G762" s="939"/>
      <c r="H762" s="939"/>
      <c r="I762" s="939"/>
      <c r="J762" s="939"/>
      <c r="K762" s="939"/>
      <c r="L762" s="937"/>
      <c r="M762" s="937"/>
      <c r="N762" s="937"/>
      <c r="O762" s="937"/>
      <c r="P762" s="937"/>
      <c r="Q762" s="937"/>
      <c r="R762" s="937"/>
      <c r="S762" s="937"/>
      <c r="T762" s="937"/>
      <c r="U762" s="937"/>
      <c r="V762" s="937"/>
      <c r="W762" s="937"/>
      <c r="X762" s="937"/>
      <c r="Y762" s="937"/>
      <c r="Z762" s="937"/>
      <c r="AA762" s="937"/>
    </row>
    <row r="763" ht="18.0" customHeight="1">
      <c r="A763" s="937"/>
      <c r="B763" s="938"/>
      <c r="C763" s="937"/>
      <c r="D763" s="937"/>
      <c r="E763" s="937"/>
      <c r="F763" s="939"/>
      <c r="G763" s="939"/>
      <c r="H763" s="939"/>
      <c r="I763" s="939"/>
      <c r="J763" s="939"/>
      <c r="K763" s="939"/>
      <c r="L763" s="937"/>
      <c r="M763" s="937"/>
      <c r="N763" s="937"/>
      <c r="O763" s="937"/>
      <c r="P763" s="937"/>
      <c r="Q763" s="937"/>
      <c r="R763" s="937"/>
      <c r="S763" s="937"/>
      <c r="T763" s="937"/>
      <c r="U763" s="937"/>
      <c r="V763" s="937"/>
      <c r="W763" s="937"/>
      <c r="X763" s="937"/>
      <c r="Y763" s="937"/>
      <c r="Z763" s="937"/>
      <c r="AA763" s="937"/>
    </row>
    <row r="764" ht="18.0" customHeight="1">
      <c r="A764" s="937"/>
      <c r="B764" s="938"/>
      <c r="C764" s="937"/>
      <c r="D764" s="937"/>
      <c r="E764" s="937"/>
      <c r="F764" s="939"/>
      <c r="G764" s="939"/>
      <c r="H764" s="939"/>
      <c r="I764" s="939"/>
      <c r="J764" s="939"/>
      <c r="K764" s="939"/>
      <c r="L764" s="937"/>
      <c r="M764" s="937"/>
      <c r="N764" s="937"/>
      <c r="O764" s="937"/>
      <c r="P764" s="937"/>
      <c r="Q764" s="937"/>
      <c r="R764" s="937"/>
      <c r="S764" s="937"/>
      <c r="T764" s="937"/>
      <c r="U764" s="937"/>
      <c r="V764" s="937"/>
      <c r="W764" s="937"/>
      <c r="X764" s="937"/>
      <c r="Y764" s="937"/>
      <c r="Z764" s="937"/>
      <c r="AA764" s="937"/>
    </row>
    <row r="765" ht="18.0" customHeight="1">
      <c r="A765" s="937"/>
      <c r="B765" s="938"/>
      <c r="C765" s="937"/>
      <c r="D765" s="937"/>
      <c r="E765" s="937"/>
      <c r="F765" s="939"/>
      <c r="G765" s="939"/>
      <c r="H765" s="939"/>
      <c r="I765" s="939"/>
      <c r="J765" s="939"/>
      <c r="K765" s="939"/>
      <c r="L765" s="937"/>
      <c r="M765" s="937"/>
      <c r="N765" s="937"/>
      <c r="O765" s="937"/>
      <c r="P765" s="937"/>
      <c r="Q765" s="937"/>
      <c r="R765" s="937"/>
      <c r="S765" s="937"/>
      <c r="T765" s="937"/>
      <c r="U765" s="937"/>
      <c r="V765" s="937"/>
      <c r="W765" s="937"/>
      <c r="X765" s="937"/>
      <c r="Y765" s="937"/>
      <c r="Z765" s="937"/>
      <c r="AA765" s="937"/>
    </row>
    <row r="766" ht="18.0" customHeight="1">
      <c r="A766" s="937"/>
      <c r="B766" s="938"/>
      <c r="C766" s="937"/>
      <c r="D766" s="937"/>
      <c r="E766" s="937"/>
      <c r="F766" s="939"/>
      <c r="G766" s="939"/>
      <c r="H766" s="939"/>
      <c r="I766" s="939"/>
      <c r="J766" s="939"/>
      <c r="K766" s="939"/>
      <c r="L766" s="937"/>
      <c r="M766" s="937"/>
      <c r="N766" s="937"/>
      <c r="O766" s="937"/>
      <c r="P766" s="937"/>
      <c r="Q766" s="937"/>
      <c r="R766" s="937"/>
      <c r="S766" s="937"/>
      <c r="T766" s="937"/>
      <c r="U766" s="937"/>
      <c r="V766" s="937"/>
      <c r="W766" s="937"/>
      <c r="X766" s="937"/>
      <c r="Y766" s="937"/>
      <c r="Z766" s="937"/>
      <c r="AA766" s="937"/>
    </row>
    <row r="767" ht="18.0" customHeight="1">
      <c r="A767" s="937"/>
      <c r="B767" s="938"/>
      <c r="C767" s="937"/>
      <c r="D767" s="937"/>
      <c r="E767" s="937"/>
      <c r="F767" s="939"/>
      <c r="G767" s="939"/>
      <c r="H767" s="939"/>
      <c r="I767" s="939"/>
      <c r="J767" s="939"/>
      <c r="K767" s="939"/>
      <c r="L767" s="937"/>
      <c r="M767" s="937"/>
      <c r="N767" s="937"/>
      <c r="O767" s="937"/>
      <c r="P767" s="937"/>
      <c r="Q767" s="937"/>
      <c r="R767" s="937"/>
      <c r="S767" s="937"/>
      <c r="T767" s="937"/>
      <c r="U767" s="937"/>
      <c r="V767" s="937"/>
      <c r="W767" s="937"/>
      <c r="X767" s="937"/>
      <c r="Y767" s="937"/>
      <c r="Z767" s="937"/>
      <c r="AA767" s="937"/>
    </row>
    <row r="768" ht="18.0" customHeight="1">
      <c r="A768" s="937"/>
      <c r="B768" s="938"/>
      <c r="C768" s="937"/>
      <c r="D768" s="937"/>
      <c r="E768" s="937"/>
      <c r="F768" s="939"/>
      <c r="G768" s="939"/>
      <c r="H768" s="939"/>
      <c r="I768" s="939"/>
      <c r="J768" s="939"/>
      <c r="K768" s="939"/>
      <c r="L768" s="937"/>
      <c r="M768" s="937"/>
      <c r="N768" s="937"/>
      <c r="O768" s="937"/>
      <c r="P768" s="937"/>
      <c r="Q768" s="937"/>
      <c r="R768" s="937"/>
      <c r="S768" s="937"/>
      <c r="T768" s="937"/>
      <c r="U768" s="937"/>
      <c r="V768" s="937"/>
      <c r="W768" s="937"/>
      <c r="X768" s="937"/>
      <c r="Y768" s="937"/>
      <c r="Z768" s="937"/>
      <c r="AA768" s="937"/>
    </row>
    <row r="769" ht="18.0" customHeight="1">
      <c r="A769" s="937"/>
      <c r="B769" s="938"/>
      <c r="C769" s="937"/>
      <c r="D769" s="937"/>
      <c r="E769" s="937"/>
      <c r="F769" s="939"/>
      <c r="G769" s="939"/>
      <c r="H769" s="939"/>
      <c r="I769" s="939"/>
      <c r="J769" s="939"/>
      <c r="K769" s="939"/>
      <c r="L769" s="937"/>
      <c r="M769" s="937"/>
      <c r="N769" s="937"/>
      <c r="O769" s="937"/>
      <c r="P769" s="937"/>
      <c r="Q769" s="937"/>
      <c r="R769" s="937"/>
      <c r="S769" s="937"/>
      <c r="T769" s="937"/>
      <c r="U769" s="937"/>
      <c r="V769" s="937"/>
      <c r="W769" s="937"/>
      <c r="X769" s="937"/>
      <c r="Y769" s="937"/>
      <c r="Z769" s="937"/>
      <c r="AA769" s="937"/>
    </row>
    <row r="770" ht="18.0" customHeight="1">
      <c r="A770" s="937"/>
      <c r="B770" s="938"/>
      <c r="C770" s="937"/>
      <c r="D770" s="937"/>
      <c r="E770" s="937"/>
      <c r="F770" s="939"/>
      <c r="G770" s="939"/>
      <c r="H770" s="939"/>
      <c r="I770" s="939"/>
      <c r="J770" s="939"/>
      <c r="K770" s="939"/>
      <c r="L770" s="937"/>
      <c r="M770" s="937"/>
      <c r="N770" s="937"/>
      <c r="O770" s="937"/>
      <c r="P770" s="937"/>
      <c r="Q770" s="937"/>
      <c r="R770" s="937"/>
      <c r="S770" s="937"/>
      <c r="T770" s="937"/>
      <c r="U770" s="937"/>
      <c r="V770" s="937"/>
      <c r="W770" s="937"/>
      <c r="X770" s="937"/>
      <c r="Y770" s="937"/>
      <c r="Z770" s="937"/>
      <c r="AA770" s="937"/>
    </row>
    <row r="771" ht="18.0" customHeight="1">
      <c r="A771" s="937"/>
      <c r="B771" s="938"/>
      <c r="C771" s="937"/>
      <c r="D771" s="937"/>
      <c r="E771" s="937"/>
      <c r="F771" s="939"/>
      <c r="G771" s="939"/>
      <c r="H771" s="939"/>
      <c r="I771" s="939"/>
      <c r="J771" s="939"/>
      <c r="K771" s="939"/>
      <c r="L771" s="937"/>
      <c r="M771" s="937"/>
      <c r="N771" s="937"/>
      <c r="O771" s="937"/>
      <c r="P771" s="937"/>
      <c r="Q771" s="937"/>
      <c r="R771" s="937"/>
      <c r="S771" s="937"/>
      <c r="T771" s="937"/>
      <c r="U771" s="937"/>
      <c r="V771" s="937"/>
      <c r="W771" s="937"/>
      <c r="X771" s="937"/>
      <c r="Y771" s="937"/>
      <c r="Z771" s="937"/>
      <c r="AA771" s="937"/>
    </row>
    <row r="772" ht="18.0" customHeight="1">
      <c r="A772" s="937"/>
      <c r="B772" s="938"/>
      <c r="C772" s="937"/>
      <c r="D772" s="937"/>
      <c r="E772" s="937"/>
      <c r="F772" s="939"/>
      <c r="G772" s="939"/>
      <c r="H772" s="939"/>
      <c r="I772" s="939"/>
      <c r="J772" s="939"/>
      <c r="K772" s="939"/>
      <c r="L772" s="937"/>
      <c r="M772" s="937"/>
      <c r="N772" s="937"/>
      <c r="O772" s="937"/>
      <c r="P772" s="937"/>
      <c r="Q772" s="937"/>
      <c r="R772" s="937"/>
      <c r="S772" s="937"/>
      <c r="T772" s="937"/>
      <c r="U772" s="937"/>
      <c r="V772" s="937"/>
      <c r="W772" s="937"/>
      <c r="X772" s="937"/>
      <c r="Y772" s="937"/>
      <c r="Z772" s="937"/>
      <c r="AA772" s="937"/>
    </row>
    <row r="773" ht="18.0" customHeight="1">
      <c r="A773" s="937"/>
      <c r="B773" s="938"/>
      <c r="C773" s="937"/>
      <c r="D773" s="937"/>
      <c r="E773" s="937"/>
      <c r="F773" s="939"/>
      <c r="G773" s="939"/>
      <c r="H773" s="939"/>
      <c r="I773" s="939"/>
      <c r="J773" s="939"/>
      <c r="K773" s="939"/>
      <c r="L773" s="937"/>
      <c r="M773" s="937"/>
      <c r="N773" s="937"/>
      <c r="O773" s="937"/>
      <c r="P773" s="937"/>
      <c r="Q773" s="937"/>
      <c r="R773" s="937"/>
      <c r="S773" s="937"/>
      <c r="T773" s="937"/>
      <c r="U773" s="937"/>
      <c r="V773" s="937"/>
      <c r="W773" s="937"/>
      <c r="X773" s="937"/>
      <c r="Y773" s="937"/>
      <c r="Z773" s="937"/>
      <c r="AA773" s="937"/>
    </row>
    <row r="774" ht="18.0" customHeight="1">
      <c r="A774" s="937"/>
      <c r="B774" s="938"/>
      <c r="C774" s="937"/>
      <c r="D774" s="937"/>
      <c r="E774" s="937"/>
      <c r="F774" s="939"/>
      <c r="G774" s="939"/>
      <c r="H774" s="939"/>
      <c r="I774" s="939"/>
      <c r="J774" s="939"/>
      <c r="K774" s="939"/>
      <c r="L774" s="937"/>
      <c r="M774" s="937"/>
      <c r="N774" s="937"/>
      <c r="O774" s="937"/>
      <c r="P774" s="937"/>
      <c r="Q774" s="937"/>
      <c r="R774" s="937"/>
      <c r="S774" s="937"/>
      <c r="T774" s="937"/>
      <c r="U774" s="937"/>
      <c r="V774" s="937"/>
      <c r="W774" s="937"/>
      <c r="X774" s="937"/>
      <c r="Y774" s="937"/>
      <c r="Z774" s="937"/>
      <c r="AA774" s="937"/>
    </row>
    <row r="775" ht="18.0" customHeight="1">
      <c r="A775" s="937"/>
      <c r="B775" s="938"/>
      <c r="C775" s="937"/>
      <c r="D775" s="937"/>
      <c r="E775" s="937"/>
      <c r="F775" s="939"/>
      <c r="G775" s="939"/>
      <c r="H775" s="939"/>
      <c r="I775" s="939"/>
      <c r="J775" s="939"/>
      <c r="K775" s="939"/>
      <c r="L775" s="937"/>
      <c r="M775" s="937"/>
      <c r="N775" s="937"/>
      <c r="O775" s="937"/>
      <c r="P775" s="937"/>
      <c r="Q775" s="937"/>
      <c r="R775" s="937"/>
      <c r="S775" s="937"/>
      <c r="T775" s="937"/>
      <c r="U775" s="937"/>
      <c r="V775" s="937"/>
      <c r="W775" s="937"/>
      <c r="X775" s="937"/>
      <c r="Y775" s="937"/>
      <c r="Z775" s="937"/>
      <c r="AA775" s="937"/>
    </row>
    <row r="776" ht="18.0" customHeight="1">
      <c r="A776" s="937"/>
      <c r="B776" s="938"/>
      <c r="C776" s="937"/>
      <c r="D776" s="937"/>
      <c r="E776" s="937"/>
      <c r="F776" s="939"/>
      <c r="G776" s="939"/>
      <c r="H776" s="939"/>
      <c r="I776" s="939"/>
      <c r="J776" s="939"/>
      <c r="K776" s="939"/>
      <c r="L776" s="937"/>
      <c r="M776" s="937"/>
      <c r="N776" s="937"/>
      <c r="O776" s="937"/>
      <c r="P776" s="937"/>
      <c r="Q776" s="937"/>
      <c r="R776" s="937"/>
      <c r="S776" s="937"/>
      <c r="T776" s="937"/>
      <c r="U776" s="937"/>
      <c r="V776" s="937"/>
      <c r="W776" s="937"/>
      <c r="X776" s="937"/>
      <c r="Y776" s="937"/>
      <c r="Z776" s="937"/>
      <c r="AA776" s="937"/>
    </row>
    <row r="777" ht="18.0" customHeight="1">
      <c r="A777" s="937"/>
      <c r="B777" s="938"/>
      <c r="C777" s="937"/>
      <c r="D777" s="937"/>
      <c r="E777" s="937"/>
      <c r="F777" s="939"/>
      <c r="G777" s="939"/>
      <c r="H777" s="939"/>
      <c r="I777" s="939"/>
      <c r="J777" s="939"/>
      <c r="K777" s="939"/>
      <c r="L777" s="937"/>
      <c r="M777" s="937"/>
      <c r="N777" s="937"/>
      <c r="O777" s="937"/>
      <c r="P777" s="937"/>
      <c r="Q777" s="937"/>
      <c r="R777" s="937"/>
      <c r="S777" s="937"/>
      <c r="T777" s="937"/>
      <c r="U777" s="937"/>
      <c r="V777" s="937"/>
      <c r="W777" s="937"/>
      <c r="X777" s="937"/>
      <c r="Y777" s="937"/>
      <c r="Z777" s="937"/>
      <c r="AA777" s="937"/>
    </row>
    <row r="778" ht="18.0" customHeight="1">
      <c r="A778" s="937"/>
      <c r="B778" s="938"/>
      <c r="C778" s="937"/>
      <c r="D778" s="937"/>
      <c r="E778" s="937"/>
      <c r="F778" s="939"/>
      <c r="G778" s="939"/>
      <c r="H778" s="939"/>
      <c r="I778" s="939"/>
      <c r="J778" s="939"/>
      <c r="K778" s="939"/>
      <c r="L778" s="937"/>
      <c r="M778" s="937"/>
      <c r="N778" s="937"/>
      <c r="O778" s="937"/>
      <c r="P778" s="937"/>
      <c r="Q778" s="937"/>
      <c r="R778" s="937"/>
      <c r="S778" s="937"/>
      <c r="T778" s="937"/>
      <c r="U778" s="937"/>
      <c r="V778" s="937"/>
      <c r="W778" s="937"/>
      <c r="X778" s="937"/>
      <c r="Y778" s="937"/>
      <c r="Z778" s="937"/>
      <c r="AA778" s="937"/>
    </row>
    <row r="779" ht="18.0" customHeight="1">
      <c r="A779" s="937"/>
      <c r="B779" s="938"/>
      <c r="C779" s="937"/>
      <c r="D779" s="937"/>
      <c r="E779" s="937"/>
      <c r="F779" s="939"/>
      <c r="G779" s="939"/>
      <c r="H779" s="939"/>
      <c r="I779" s="939"/>
      <c r="J779" s="939"/>
      <c r="K779" s="939"/>
      <c r="L779" s="937"/>
      <c r="M779" s="937"/>
      <c r="N779" s="937"/>
      <c r="O779" s="937"/>
      <c r="P779" s="937"/>
      <c r="Q779" s="937"/>
      <c r="R779" s="937"/>
      <c r="S779" s="937"/>
      <c r="T779" s="937"/>
      <c r="U779" s="937"/>
      <c r="V779" s="937"/>
      <c r="W779" s="937"/>
      <c r="X779" s="937"/>
      <c r="Y779" s="937"/>
      <c r="Z779" s="937"/>
      <c r="AA779" s="937"/>
    </row>
    <row r="780" ht="18.0" customHeight="1">
      <c r="A780" s="937"/>
      <c r="B780" s="938"/>
      <c r="C780" s="937"/>
      <c r="D780" s="937"/>
      <c r="E780" s="937"/>
      <c r="F780" s="939"/>
      <c r="G780" s="939"/>
      <c r="H780" s="939"/>
      <c r="I780" s="939"/>
      <c r="J780" s="939"/>
      <c r="K780" s="939"/>
      <c r="L780" s="937"/>
      <c r="M780" s="937"/>
      <c r="N780" s="937"/>
      <c r="O780" s="937"/>
      <c r="P780" s="937"/>
      <c r="Q780" s="937"/>
      <c r="R780" s="937"/>
      <c r="S780" s="937"/>
      <c r="T780" s="937"/>
      <c r="U780" s="937"/>
      <c r="V780" s="937"/>
      <c r="W780" s="937"/>
      <c r="X780" s="937"/>
      <c r="Y780" s="937"/>
      <c r="Z780" s="937"/>
      <c r="AA780" s="937"/>
    </row>
    <row r="781" ht="18.0" customHeight="1">
      <c r="A781" s="937"/>
      <c r="B781" s="938"/>
      <c r="C781" s="937"/>
      <c r="D781" s="937"/>
      <c r="E781" s="937"/>
      <c r="F781" s="939"/>
      <c r="G781" s="939"/>
      <c r="H781" s="939"/>
      <c r="I781" s="939"/>
      <c r="J781" s="939"/>
      <c r="K781" s="939"/>
      <c r="L781" s="937"/>
      <c r="M781" s="937"/>
      <c r="N781" s="937"/>
      <c r="O781" s="937"/>
      <c r="P781" s="937"/>
      <c r="Q781" s="937"/>
      <c r="R781" s="937"/>
      <c r="S781" s="937"/>
      <c r="T781" s="937"/>
      <c r="U781" s="937"/>
      <c r="V781" s="937"/>
      <c r="W781" s="937"/>
      <c r="X781" s="937"/>
      <c r="Y781" s="937"/>
      <c r="Z781" s="937"/>
      <c r="AA781" s="937"/>
    </row>
    <row r="782" ht="18.0" customHeight="1">
      <c r="A782" s="937"/>
      <c r="B782" s="938"/>
      <c r="C782" s="937"/>
      <c r="D782" s="937"/>
      <c r="E782" s="937"/>
      <c r="F782" s="939"/>
      <c r="G782" s="939"/>
      <c r="H782" s="939"/>
      <c r="I782" s="939"/>
      <c r="J782" s="939"/>
      <c r="K782" s="939"/>
      <c r="L782" s="937"/>
      <c r="M782" s="937"/>
      <c r="N782" s="937"/>
      <c r="O782" s="937"/>
      <c r="P782" s="937"/>
      <c r="Q782" s="937"/>
      <c r="R782" s="937"/>
      <c r="S782" s="937"/>
      <c r="T782" s="937"/>
      <c r="U782" s="937"/>
      <c r="V782" s="937"/>
      <c r="W782" s="937"/>
      <c r="X782" s="937"/>
      <c r="Y782" s="937"/>
      <c r="Z782" s="937"/>
      <c r="AA782" s="937"/>
    </row>
    <row r="783" ht="18.0" customHeight="1">
      <c r="A783" s="937"/>
      <c r="B783" s="938"/>
      <c r="C783" s="937"/>
      <c r="D783" s="937"/>
      <c r="E783" s="937"/>
      <c r="F783" s="939"/>
      <c r="G783" s="939"/>
      <c r="H783" s="939"/>
      <c r="I783" s="939"/>
      <c r="J783" s="939"/>
      <c r="K783" s="939"/>
      <c r="L783" s="937"/>
      <c r="M783" s="937"/>
      <c r="N783" s="937"/>
      <c r="O783" s="937"/>
      <c r="P783" s="937"/>
      <c r="Q783" s="937"/>
      <c r="R783" s="937"/>
      <c r="S783" s="937"/>
      <c r="T783" s="937"/>
      <c r="U783" s="937"/>
      <c r="V783" s="937"/>
      <c r="W783" s="937"/>
      <c r="X783" s="937"/>
      <c r="Y783" s="937"/>
      <c r="Z783" s="937"/>
      <c r="AA783" s="937"/>
    </row>
    <row r="784" ht="18.0" customHeight="1">
      <c r="A784" s="937"/>
      <c r="B784" s="938"/>
      <c r="C784" s="937"/>
      <c r="D784" s="937"/>
      <c r="E784" s="937"/>
      <c r="F784" s="939"/>
      <c r="G784" s="939"/>
      <c r="H784" s="939"/>
      <c r="I784" s="939"/>
      <c r="J784" s="939"/>
      <c r="K784" s="939"/>
      <c r="L784" s="937"/>
      <c r="M784" s="937"/>
      <c r="N784" s="937"/>
      <c r="O784" s="937"/>
      <c r="P784" s="937"/>
      <c r="Q784" s="937"/>
      <c r="R784" s="937"/>
      <c r="S784" s="937"/>
      <c r="T784" s="937"/>
      <c r="U784" s="937"/>
      <c r="V784" s="937"/>
      <c r="W784" s="937"/>
      <c r="X784" s="937"/>
      <c r="Y784" s="937"/>
      <c r="Z784" s="937"/>
      <c r="AA784" s="937"/>
    </row>
    <row r="785" ht="18.0" customHeight="1">
      <c r="A785" s="937"/>
      <c r="B785" s="938"/>
      <c r="C785" s="937"/>
      <c r="D785" s="937"/>
      <c r="E785" s="937"/>
      <c r="F785" s="939"/>
      <c r="G785" s="939"/>
      <c r="H785" s="939"/>
      <c r="I785" s="939"/>
      <c r="J785" s="939"/>
      <c r="K785" s="939"/>
      <c r="L785" s="937"/>
      <c r="M785" s="937"/>
      <c r="N785" s="937"/>
      <c r="O785" s="937"/>
      <c r="P785" s="937"/>
      <c r="Q785" s="937"/>
      <c r="R785" s="937"/>
      <c r="S785" s="937"/>
      <c r="T785" s="937"/>
      <c r="U785" s="937"/>
      <c r="V785" s="937"/>
      <c r="W785" s="937"/>
      <c r="X785" s="937"/>
      <c r="Y785" s="937"/>
      <c r="Z785" s="937"/>
      <c r="AA785" s="937"/>
    </row>
    <row r="786" ht="18.0" customHeight="1">
      <c r="A786" s="937"/>
      <c r="B786" s="938"/>
      <c r="C786" s="937"/>
      <c r="D786" s="937"/>
      <c r="E786" s="937"/>
      <c r="F786" s="939"/>
      <c r="G786" s="939"/>
      <c r="H786" s="939"/>
      <c r="I786" s="939"/>
      <c r="J786" s="939"/>
      <c r="K786" s="939"/>
      <c r="L786" s="937"/>
      <c r="M786" s="937"/>
      <c r="N786" s="937"/>
      <c r="O786" s="937"/>
      <c r="P786" s="937"/>
      <c r="Q786" s="937"/>
      <c r="R786" s="937"/>
      <c r="S786" s="937"/>
      <c r="T786" s="937"/>
      <c r="U786" s="937"/>
      <c r="V786" s="937"/>
      <c r="W786" s="937"/>
      <c r="X786" s="937"/>
      <c r="Y786" s="937"/>
      <c r="Z786" s="937"/>
      <c r="AA786" s="937"/>
    </row>
    <row r="787" ht="18.0" customHeight="1">
      <c r="A787" s="937"/>
      <c r="B787" s="938"/>
      <c r="C787" s="937"/>
      <c r="D787" s="937"/>
      <c r="E787" s="937"/>
      <c r="F787" s="939"/>
      <c r="G787" s="939"/>
      <c r="H787" s="939"/>
      <c r="I787" s="939"/>
      <c r="J787" s="939"/>
      <c r="K787" s="939"/>
      <c r="L787" s="937"/>
      <c r="M787" s="937"/>
      <c r="N787" s="937"/>
      <c r="O787" s="937"/>
      <c r="P787" s="937"/>
      <c r="Q787" s="937"/>
      <c r="R787" s="937"/>
      <c r="S787" s="937"/>
      <c r="T787" s="937"/>
      <c r="U787" s="937"/>
      <c r="V787" s="937"/>
      <c r="W787" s="937"/>
      <c r="X787" s="937"/>
      <c r="Y787" s="937"/>
      <c r="Z787" s="937"/>
      <c r="AA787" s="937"/>
    </row>
    <row r="788" ht="18.0" customHeight="1">
      <c r="A788" s="937"/>
      <c r="B788" s="938"/>
      <c r="C788" s="937"/>
      <c r="D788" s="937"/>
      <c r="E788" s="937"/>
      <c r="F788" s="939"/>
      <c r="G788" s="939"/>
      <c r="H788" s="939"/>
      <c r="I788" s="939"/>
      <c r="J788" s="939"/>
      <c r="K788" s="939"/>
      <c r="L788" s="937"/>
      <c r="M788" s="937"/>
      <c r="N788" s="937"/>
      <c r="O788" s="937"/>
      <c r="P788" s="937"/>
      <c r="Q788" s="937"/>
      <c r="R788" s="937"/>
      <c r="S788" s="937"/>
      <c r="T788" s="937"/>
      <c r="U788" s="937"/>
      <c r="V788" s="937"/>
      <c r="W788" s="937"/>
      <c r="X788" s="937"/>
      <c r="Y788" s="937"/>
      <c r="Z788" s="937"/>
      <c r="AA788" s="937"/>
    </row>
    <row r="789" ht="18.0" customHeight="1">
      <c r="A789" s="937"/>
      <c r="B789" s="938"/>
      <c r="C789" s="937"/>
      <c r="D789" s="937"/>
      <c r="E789" s="937"/>
      <c r="F789" s="939"/>
      <c r="G789" s="939"/>
      <c r="H789" s="939"/>
      <c r="I789" s="939"/>
      <c r="J789" s="939"/>
      <c r="K789" s="939"/>
      <c r="L789" s="937"/>
      <c r="M789" s="937"/>
      <c r="N789" s="937"/>
      <c r="O789" s="937"/>
      <c r="P789" s="937"/>
      <c r="Q789" s="937"/>
      <c r="R789" s="937"/>
      <c r="S789" s="937"/>
      <c r="T789" s="937"/>
      <c r="U789" s="937"/>
      <c r="V789" s="937"/>
      <c r="W789" s="937"/>
      <c r="X789" s="937"/>
      <c r="Y789" s="937"/>
      <c r="Z789" s="937"/>
      <c r="AA789" s="937"/>
    </row>
    <row r="790" ht="18.0" customHeight="1">
      <c r="A790" s="937"/>
      <c r="B790" s="938"/>
      <c r="C790" s="937"/>
      <c r="D790" s="937"/>
      <c r="E790" s="937"/>
      <c r="F790" s="939"/>
      <c r="G790" s="939"/>
      <c r="H790" s="939"/>
      <c r="I790" s="939"/>
      <c r="J790" s="939"/>
      <c r="K790" s="939"/>
      <c r="L790" s="937"/>
      <c r="M790" s="937"/>
      <c r="N790" s="937"/>
      <c r="O790" s="937"/>
      <c r="P790" s="937"/>
      <c r="Q790" s="937"/>
      <c r="R790" s="937"/>
      <c r="S790" s="937"/>
      <c r="T790" s="937"/>
      <c r="U790" s="937"/>
      <c r="V790" s="937"/>
      <c r="W790" s="937"/>
      <c r="X790" s="937"/>
      <c r="Y790" s="937"/>
      <c r="Z790" s="937"/>
      <c r="AA790" s="937"/>
    </row>
    <row r="791" ht="18.0" customHeight="1">
      <c r="A791" s="937"/>
      <c r="B791" s="938"/>
      <c r="C791" s="937"/>
      <c r="D791" s="937"/>
      <c r="E791" s="937"/>
      <c r="F791" s="939"/>
      <c r="G791" s="939"/>
      <c r="H791" s="939"/>
      <c r="I791" s="939"/>
      <c r="J791" s="939"/>
      <c r="K791" s="939"/>
      <c r="L791" s="937"/>
      <c r="M791" s="937"/>
      <c r="N791" s="937"/>
      <c r="O791" s="937"/>
      <c r="P791" s="937"/>
      <c r="Q791" s="937"/>
      <c r="R791" s="937"/>
      <c r="S791" s="937"/>
      <c r="T791" s="937"/>
      <c r="U791" s="937"/>
      <c r="V791" s="937"/>
      <c r="W791" s="937"/>
      <c r="X791" s="937"/>
      <c r="Y791" s="937"/>
      <c r="Z791" s="937"/>
      <c r="AA791" s="937"/>
    </row>
    <row r="792" ht="18.0" customHeight="1">
      <c r="A792" s="937"/>
      <c r="B792" s="938"/>
      <c r="C792" s="937"/>
      <c r="D792" s="937"/>
      <c r="E792" s="937"/>
      <c r="F792" s="939"/>
      <c r="G792" s="939"/>
      <c r="H792" s="939"/>
      <c r="I792" s="939"/>
      <c r="J792" s="939"/>
      <c r="K792" s="939"/>
      <c r="L792" s="937"/>
      <c r="M792" s="937"/>
      <c r="N792" s="937"/>
      <c r="O792" s="937"/>
      <c r="P792" s="937"/>
      <c r="Q792" s="937"/>
      <c r="R792" s="937"/>
      <c r="S792" s="937"/>
      <c r="T792" s="937"/>
      <c r="U792" s="937"/>
      <c r="V792" s="937"/>
      <c r="W792" s="937"/>
      <c r="X792" s="937"/>
      <c r="Y792" s="937"/>
      <c r="Z792" s="937"/>
      <c r="AA792" s="937"/>
    </row>
    <row r="793" ht="18.0" customHeight="1">
      <c r="A793" s="937"/>
      <c r="B793" s="938"/>
      <c r="C793" s="937"/>
      <c r="D793" s="937"/>
      <c r="E793" s="937"/>
      <c r="F793" s="939"/>
      <c r="G793" s="939"/>
      <c r="H793" s="939"/>
      <c r="I793" s="939"/>
      <c r="J793" s="939"/>
      <c r="K793" s="939"/>
      <c r="L793" s="937"/>
      <c r="M793" s="937"/>
      <c r="N793" s="937"/>
      <c r="O793" s="937"/>
      <c r="P793" s="937"/>
      <c r="Q793" s="937"/>
      <c r="R793" s="937"/>
      <c r="S793" s="937"/>
      <c r="T793" s="937"/>
      <c r="U793" s="937"/>
      <c r="V793" s="937"/>
      <c r="W793" s="937"/>
      <c r="X793" s="937"/>
      <c r="Y793" s="937"/>
      <c r="Z793" s="937"/>
      <c r="AA793" s="937"/>
    </row>
    <row r="794" ht="18.0" customHeight="1">
      <c r="A794" s="937"/>
      <c r="B794" s="938"/>
      <c r="C794" s="937"/>
      <c r="D794" s="937"/>
      <c r="E794" s="937"/>
      <c r="F794" s="939"/>
      <c r="G794" s="939"/>
      <c r="H794" s="939"/>
      <c r="I794" s="939"/>
      <c r="J794" s="939"/>
      <c r="K794" s="939"/>
      <c r="L794" s="937"/>
      <c r="M794" s="937"/>
      <c r="N794" s="937"/>
      <c r="O794" s="937"/>
      <c r="P794" s="937"/>
      <c r="Q794" s="937"/>
      <c r="R794" s="937"/>
      <c r="S794" s="937"/>
      <c r="T794" s="937"/>
      <c r="U794" s="937"/>
      <c r="V794" s="937"/>
      <c r="W794" s="937"/>
      <c r="X794" s="937"/>
      <c r="Y794" s="937"/>
      <c r="Z794" s="937"/>
      <c r="AA794" s="937"/>
    </row>
    <row r="795" ht="18.0" customHeight="1">
      <c r="A795" s="937"/>
      <c r="B795" s="938"/>
      <c r="C795" s="937"/>
      <c r="D795" s="937"/>
      <c r="E795" s="937"/>
      <c r="F795" s="939"/>
      <c r="G795" s="939"/>
      <c r="H795" s="939"/>
      <c r="I795" s="939"/>
      <c r="J795" s="939"/>
      <c r="K795" s="939"/>
      <c r="L795" s="937"/>
      <c r="M795" s="937"/>
      <c r="N795" s="937"/>
      <c r="O795" s="937"/>
      <c r="P795" s="937"/>
      <c r="Q795" s="937"/>
      <c r="R795" s="937"/>
      <c r="S795" s="937"/>
      <c r="T795" s="937"/>
      <c r="U795" s="937"/>
      <c r="V795" s="937"/>
      <c r="W795" s="937"/>
      <c r="X795" s="937"/>
      <c r="Y795" s="937"/>
      <c r="Z795" s="937"/>
      <c r="AA795" s="937"/>
    </row>
    <row r="796" ht="18.0" customHeight="1">
      <c r="A796" s="937"/>
      <c r="B796" s="938"/>
      <c r="C796" s="937"/>
      <c r="D796" s="937"/>
      <c r="E796" s="937"/>
      <c r="F796" s="939"/>
      <c r="G796" s="939"/>
      <c r="H796" s="939"/>
      <c r="I796" s="939"/>
      <c r="J796" s="939"/>
      <c r="K796" s="939"/>
      <c r="L796" s="937"/>
      <c r="M796" s="937"/>
      <c r="N796" s="937"/>
      <c r="O796" s="937"/>
      <c r="P796" s="937"/>
      <c r="Q796" s="937"/>
      <c r="R796" s="937"/>
      <c r="S796" s="937"/>
      <c r="T796" s="937"/>
      <c r="U796" s="937"/>
      <c r="V796" s="937"/>
      <c r="W796" s="937"/>
      <c r="X796" s="937"/>
      <c r="Y796" s="937"/>
      <c r="Z796" s="937"/>
      <c r="AA796" s="937"/>
    </row>
    <row r="797" ht="18.0" customHeight="1">
      <c r="A797" s="937"/>
      <c r="B797" s="938"/>
      <c r="C797" s="937"/>
      <c r="D797" s="937"/>
      <c r="E797" s="937"/>
      <c r="F797" s="939"/>
      <c r="G797" s="939"/>
      <c r="H797" s="939"/>
      <c r="I797" s="939"/>
      <c r="J797" s="939"/>
      <c r="K797" s="939"/>
      <c r="L797" s="937"/>
      <c r="M797" s="937"/>
      <c r="N797" s="937"/>
      <c r="O797" s="937"/>
      <c r="P797" s="937"/>
      <c r="Q797" s="937"/>
      <c r="R797" s="937"/>
      <c r="S797" s="937"/>
      <c r="T797" s="937"/>
      <c r="U797" s="937"/>
      <c r="V797" s="937"/>
      <c r="W797" s="937"/>
      <c r="X797" s="937"/>
      <c r="Y797" s="937"/>
      <c r="Z797" s="937"/>
      <c r="AA797" s="937"/>
    </row>
    <row r="798" ht="18.0" customHeight="1">
      <c r="A798" s="937"/>
      <c r="B798" s="938"/>
      <c r="C798" s="937"/>
      <c r="D798" s="937"/>
      <c r="E798" s="937"/>
      <c r="F798" s="939"/>
      <c r="G798" s="939"/>
      <c r="H798" s="939"/>
      <c r="I798" s="939"/>
      <c r="J798" s="939"/>
      <c r="K798" s="939"/>
      <c r="L798" s="937"/>
      <c r="M798" s="937"/>
      <c r="N798" s="937"/>
      <c r="O798" s="937"/>
      <c r="P798" s="937"/>
      <c r="Q798" s="937"/>
      <c r="R798" s="937"/>
      <c r="S798" s="937"/>
      <c r="T798" s="937"/>
      <c r="U798" s="937"/>
      <c r="V798" s="937"/>
      <c r="W798" s="937"/>
      <c r="X798" s="937"/>
      <c r="Y798" s="937"/>
      <c r="Z798" s="937"/>
      <c r="AA798" s="937"/>
    </row>
    <row r="799" ht="18.0" customHeight="1">
      <c r="A799" s="937"/>
      <c r="B799" s="938"/>
      <c r="C799" s="937"/>
      <c r="D799" s="937"/>
      <c r="E799" s="937"/>
      <c r="F799" s="939"/>
      <c r="G799" s="939"/>
      <c r="H799" s="939"/>
      <c r="I799" s="939"/>
      <c r="J799" s="939"/>
      <c r="K799" s="939"/>
      <c r="L799" s="937"/>
      <c r="M799" s="937"/>
      <c r="N799" s="937"/>
      <c r="O799" s="937"/>
      <c r="P799" s="937"/>
      <c r="Q799" s="937"/>
      <c r="R799" s="937"/>
      <c r="S799" s="937"/>
      <c r="T799" s="937"/>
      <c r="U799" s="937"/>
      <c r="V799" s="937"/>
      <c r="W799" s="937"/>
      <c r="X799" s="937"/>
      <c r="Y799" s="937"/>
      <c r="Z799" s="937"/>
      <c r="AA799" s="937"/>
    </row>
    <row r="800" ht="18.0" customHeight="1">
      <c r="A800" s="937"/>
      <c r="B800" s="938"/>
      <c r="C800" s="937"/>
      <c r="D800" s="937"/>
      <c r="E800" s="937"/>
      <c r="F800" s="939"/>
      <c r="G800" s="939"/>
      <c r="H800" s="939"/>
      <c r="I800" s="939"/>
      <c r="J800" s="939"/>
      <c r="K800" s="939"/>
      <c r="L800" s="937"/>
      <c r="M800" s="937"/>
      <c r="N800" s="937"/>
      <c r="O800" s="937"/>
      <c r="P800" s="937"/>
      <c r="Q800" s="937"/>
      <c r="R800" s="937"/>
      <c r="S800" s="937"/>
      <c r="T800" s="937"/>
      <c r="U800" s="937"/>
      <c r="V800" s="937"/>
      <c r="W800" s="937"/>
      <c r="X800" s="937"/>
      <c r="Y800" s="937"/>
      <c r="Z800" s="937"/>
      <c r="AA800" s="937"/>
    </row>
    <row r="801" ht="18.0" customHeight="1">
      <c r="A801" s="937"/>
      <c r="B801" s="938"/>
      <c r="C801" s="937"/>
      <c r="D801" s="937"/>
      <c r="E801" s="937"/>
      <c r="F801" s="939"/>
      <c r="G801" s="939"/>
      <c r="H801" s="939"/>
      <c r="I801" s="939"/>
      <c r="J801" s="939"/>
      <c r="K801" s="939"/>
      <c r="L801" s="937"/>
      <c r="M801" s="937"/>
      <c r="N801" s="937"/>
      <c r="O801" s="937"/>
      <c r="P801" s="937"/>
      <c r="Q801" s="937"/>
      <c r="R801" s="937"/>
      <c r="S801" s="937"/>
      <c r="T801" s="937"/>
      <c r="U801" s="937"/>
      <c r="V801" s="937"/>
      <c r="W801" s="937"/>
      <c r="X801" s="937"/>
      <c r="Y801" s="937"/>
      <c r="Z801" s="937"/>
      <c r="AA801" s="937"/>
    </row>
    <row r="802" ht="18.0" customHeight="1">
      <c r="A802" s="937"/>
      <c r="B802" s="938"/>
      <c r="C802" s="937"/>
      <c r="D802" s="937"/>
      <c r="E802" s="937"/>
      <c r="F802" s="939"/>
      <c r="G802" s="939"/>
      <c r="H802" s="939"/>
      <c r="I802" s="939"/>
      <c r="J802" s="939"/>
      <c r="K802" s="939"/>
      <c r="L802" s="937"/>
      <c r="M802" s="937"/>
      <c r="N802" s="937"/>
      <c r="O802" s="937"/>
      <c r="P802" s="937"/>
      <c r="Q802" s="937"/>
      <c r="R802" s="937"/>
      <c r="S802" s="937"/>
      <c r="T802" s="937"/>
      <c r="U802" s="937"/>
      <c r="V802" s="937"/>
      <c r="W802" s="937"/>
      <c r="X802" s="937"/>
      <c r="Y802" s="937"/>
      <c r="Z802" s="937"/>
      <c r="AA802" s="937"/>
    </row>
    <row r="803" ht="18.0" customHeight="1">
      <c r="A803" s="937"/>
      <c r="B803" s="938"/>
      <c r="C803" s="937"/>
      <c r="D803" s="937"/>
      <c r="E803" s="937"/>
      <c r="F803" s="939"/>
      <c r="G803" s="939"/>
      <c r="H803" s="939"/>
      <c r="I803" s="939"/>
      <c r="J803" s="939"/>
      <c r="K803" s="939"/>
      <c r="L803" s="937"/>
      <c r="M803" s="937"/>
      <c r="N803" s="937"/>
      <c r="O803" s="937"/>
      <c r="P803" s="937"/>
      <c r="Q803" s="937"/>
      <c r="R803" s="937"/>
      <c r="S803" s="937"/>
      <c r="T803" s="937"/>
      <c r="U803" s="937"/>
      <c r="V803" s="937"/>
      <c r="W803" s="937"/>
      <c r="X803" s="937"/>
      <c r="Y803" s="937"/>
      <c r="Z803" s="937"/>
      <c r="AA803" s="937"/>
    </row>
    <row r="804" ht="18.0" customHeight="1">
      <c r="A804" s="937"/>
      <c r="B804" s="938"/>
      <c r="C804" s="937"/>
      <c r="D804" s="937"/>
      <c r="E804" s="937"/>
      <c r="F804" s="939"/>
      <c r="G804" s="939"/>
      <c r="H804" s="939"/>
      <c r="I804" s="939"/>
      <c r="J804" s="939"/>
      <c r="K804" s="939"/>
      <c r="L804" s="937"/>
      <c r="M804" s="937"/>
      <c r="N804" s="937"/>
      <c r="O804" s="937"/>
      <c r="P804" s="937"/>
      <c r="Q804" s="937"/>
      <c r="R804" s="937"/>
      <c r="S804" s="937"/>
      <c r="T804" s="937"/>
      <c r="U804" s="937"/>
      <c r="V804" s="937"/>
      <c r="W804" s="937"/>
      <c r="X804" s="937"/>
      <c r="Y804" s="937"/>
      <c r="Z804" s="937"/>
      <c r="AA804" s="937"/>
    </row>
    <row r="805" ht="18.0" customHeight="1">
      <c r="A805" s="937"/>
      <c r="B805" s="938"/>
      <c r="C805" s="937"/>
      <c r="D805" s="937"/>
      <c r="E805" s="937"/>
      <c r="F805" s="939"/>
      <c r="G805" s="939"/>
      <c r="H805" s="939"/>
      <c r="I805" s="939"/>
      <c r="J805" s="939"/>
      <c r="K805" s="939"/>
      <c r="L805" s="937"/>
      <c r="M805" s="937"/>
      <c r="N805" s="937"/>
      <c r="O805" s="937"/>
      <c r="P805" s="937"/>
      <c r="Q805" s="937"/>
      <c r="R805" s="937"/>
      <c r="S805" s="937"/>
      <c r="T805" s="937"/>
      <c r="U805" s="937"/>
      <c r="V805" s="937"/>
      <c r="W805" s="937"/>
      <c r="X805" s="937"/>
      <c r="Y805" s="937"/>
      <c r="Z805" s="937"/>
      <c r="AA805" s="937"/>
    </row>
    <row r="806" ht="18.0" customHeight="1">
      <c r="A806" s="937"/>
      <c r="B806" s="938"/>
      <c r="C806" s="937"/>
      <c r="D806" s="937"/>
      <c r="E806" s="937"/>
      <c r="F806" s="939"/>
      <c r="G806" s="939"/>
      <c r="H806" s="939"/>
      <c r="I806" s="939"/>
      <c r="J806" s="939"/>
      <c r="K806" s="939"/>
      <c r="L806" s="937"/>
      <c r="M806" s="937"/>
      <c r="N806" s="937"/>
      <c r="O806" s="937"/>
      <c r="P806" s="937"/>
      <c r="Q806" s="937"/>
      <c r="R806" s="937"/>
      <c r="S806" s="937"/>
      <c r="T806" s="937"/>
      <c r="U806" s="937"/>
      <c r="V806" s="937"/>
      <c r="W806" s="937"/>
      <c r="X806" s="937"/>
      <c r="Y806" s="937"/>
      <c r="Z806" s="937"/>
      <c r="AA806" s="937"/>
    </row>
    <row r="807" ht="18.0" customHeight="1">
      <c r="A807" s="937"/>
      <c r="B807" s="938"/>
      <c r="C807" s="937"/>
      <c r="D807" s="937"/>
      <c r="E807" s="937"/>
      <c r="F807" s="939"/>
      <c r="G807" s="939"/>
      <c r="H807" s="939"/>
      <c r="I807" s="939"/>
      <c r="J807" s="939"/>
      <c r="K807" s="939"/>
      <c r="L807" s="937"/>
      <c r="M807" s="937"/>
      <c r="N807" s="937"/>
      <c r="O807" s="937"/>
      <c r="P807" s="937"/>
      <c r="Q807" s="937"/>
      <c r="R807" s="937"/>
      <c r="S807" s="937"/>
      <c r="T807" s="937"/>
      <c r="U807" s="937"/>
      <c r="V807" s="937"/>
      <c r="W807" s="937"/>
      <c r="X807" s="937"/>
      <c r="Y807" s="937"/>
      <c r="Z807" s="937"/>
      <c r="AA807" s="937"/>
    </row>
    <row r="808" ht="18.0" customHeight="1">
      <c r="A808" s="937"/>
      <c r="B808" s="938"/>
      <c r="C808" s="937"/>
      <c r="D808" s="937"/>
      <c r="E808" s="937"/>
      <c r="F808" s="939"/>
      <c r="G808" s="939"/>
      <c r="H808" s="939"/>
      <c r="I808" s="939"/>
      <c r="J808" s="939"/>
      <c r="K808" s="939"/>
      <c r="L808" s="937"/>
      <c r="M808" s="937"/>
      <c r="N808" s="937"/>
      <c r="O808" s="937"/>
      <c r="P808" s="937"/>
      <c r="Q808" s="937"/>
      <c r="R808" s="937"/>
      <c r="S808" s="937"/>
      <c r="T808" s="937"/>
      <c r="U808" s="937"/>
      <c r="V808" s="937"/>
      <c r="W808" s="937"/>
      <c r="X808" s="937"/>
      <c r="Y808" s="937"/>
      <c r="Z808" s="937"/>
      <c r="AA808" s="937"/>
    </row>
    <row r="809" ht="18.0" customHeight="1">
      <c r="A809" s="937"/>
      <c r="B809" s="938"/>
      <c r="C809" s="937"/>
      <c r="D809" s="937"/>
      <c r="E809" s="937"/>
      <c r="F809" s="939"/>
      <c r="G809" s="939"/>
      <c r="H809" s="939"/>
      <c r="I809" s="939"/>
      <c r="J809" s="939"/>
      <c r="K809" s="939"/>
      <c r="L809" s="937"/>
      <c r="M809" s="937"/>
      <c r="N809" s="937"/>
      <c r="O809" s="937"/>
      <c r="P809" s="937"/>
      <c r="Q809" s="937"/>
      <c r="R809" s="937"/>
      <c r="S809" s="937"/>
      <c r="T809" s="937"/>
      <c r="U809" s="937"/>
      <c r="V809" s="937"/>
      <c r="W809" s="937"/>
      <c r="X809" s="937"/>
      <c r="Y809" s="937"/>
      <c r="Z809" s="937"/>
      <c r="AA809" s="937"/>
    </row>
    <row r="810" ht="18.0" customHeight="1">
      <c r="A810" s="937"/>
      <c r="B810" s="938"/>
      <c r="C810" s="937"/>
      <c r="D810" s="937"/>
      <c r="E810" s="937"/>
      <c r="F810" s="939"/>
      <c r="G810" s="939"/>
      <c r="H810" s="939"/>
      <c r="I810" s="939"/>
      <c r="J810" s="939"/>
      <c r="K810" s="939"/>
      <c r="L810" s="937"/>
      <c r="M810" s="937"/>
      <c r="N810" s="937"/>
      <c r="O810" s="937"/>
      <c r="P810" s="937"/>
      <c r="Q810" s="937"/>
      <c r="R810" s="937"/>
      <c r="S810" s="937"/>
      <c r="T810" s="937"/>
      <c r="U810" s="937"/>
      <c r="V810" s="937"/>
      <c r="W810" s="937"/>
      <c r="X810" s="937"/>
      <c r="Y810" s="937"/>
      <c r="Z810" s="937"/>
      <c r="AA810" s="937"/>
    </row>
    <row r="811" ht="18.0" customHeight="1">
      <c r="A811" s="937"/>
      <c r="B811" s="938"/>
      <c r="C811" s="937"/>
      <c r="D811" s="937"/>
      <c r="E811" s="937"/>
      <c r="F811" s="939"/>
      <c r="G811" s="939"/>
      <c r="H811" s="939"/>
      <c r="I811" s="939"/>
      <c r="J811" s="939"/>
      <c r="K811" s="939"/>
      <c r="L811" s="937"/>
      <c r="M811" s="937"/>
      <c r="N811" s="937"/>
      <c r="O811" s="937"/>
      <c r="P811" s="937"/>
      <c r="Q811" s="937"/>
      <c r="R811" s="937"/>
      <c r="S811" s="937"/>
      <c r="T811" s="937"/>
      <c r="U811" s="937"/>
      <c r="V811" s="937"/>
      <c r="W811" s="937"/>
      <c r="X811" s="937"/>
      <c r="Y811" s="937"/>
      <c r="Z811" s="937"/>
      <c r="AA811" s="937"/>
    </row>
    <row r="812" ht="18.0" customHeight="1">
      <c r="A812" s="937"/>
      <c r="B812" s="938"/>
      <c r="C812" s="937"/>
      <c r="D812" s="937"/>
      <c r="E812" s="937"/>
      <c r="F812" s="939"/>
      <c r="G812" s="939"/>
      <c r="H812" s="939"/>
      <c r="I812" s="939"/>
      <c r="J812" s="939"/>
      <c r="K812" s="939"/>
      <c r="L812" s="937"/>
      <c r="M812" s="937"/>
      <c r="N812" s="937"/>
      <c r="O812" s="937"/>
      <c r="P812" s="937"/>
      <c r="Q812" s="937"/>
      <c r="R812" s="937"/>
      <c r="S812" s="937"/>
      <c r="T812" s="937"/>
      <c r="U812" s="937"/>
      <c r="V812" s="937"/>
      <c r="W812" s="937"/>
      <c r="X812" s="937"/>
      <c r="Y812" s="937"/>
      <c r="Z812" s="937"/>
      <c r="AA812" s="937"/>
    </row>
    <row r="813" ht="18.0" customHeight="1">
      <c r="A813" s="937"/>
      <c r="B813" s="938"/>
      <c r="C813" s="937"/>
      <c r="D813" s="937"/>
      <c r="E813" s="937"/>
      <c r="F813" s="939"/>
      <c r="G813" s="939"/>
      <c r="H813" s="939"/>
      <c r="I813" s="939"/>
      <c r="J813" s="939"/>
      <c r="K813" s="939"/>
      <c r="L813" s="937"/>
      <c r="M813" s="937"/>
      <c r="N813" s="937"/>
      <c r="O813" s="937"/>
      <c r="P813" s="937"/>
      <c r="Q813" s="937"/>
      <c r="R813" s="937"/>
      <c r="S813" s="937"/>
      <c r="T813" s="937"/>
      <c r="U813" s="937"/>
      <c r="V813" s="937"/>
      <c r="W813" s="937"/>
      <c r="X813" s="937"/>
      <c r="Y813" s="937"/>
      <c r="Z813" s="937"/>
      <c r="AA813" s="937"/>
    </row>
    <row r="814" ht="18.0" customHeight="1">
      <c r="A814" s="937"/>
      <c r="B814" s="938"/>
      <c r="C814" s="937"/>
      <c r="D814" s="937"/>
      <c r="E814" s="937"/>
      <c r="F814" s="939"/>
      <c r="G814" s="939"/>
      <c r="H814" s="939"/>
      <c r="I814" s="939"/>
      <c r="J814" s="939"/>
      <c r="K814" s="939"/>
      <c r="L814" s="937"/>
      <c r="M814" s="937"/>
      <c r="N814" s="937"/>
      <c r="O814" s="937"/>
      <c r="P814" s="937"/>
      <c r="Q814" s="937"/>
      <c r="R814" s="937"/>
      <c r="S814" s="937"/>
      <c r="T814" s="937"/>
      <c r="U814" s="937"/>
      <c r="V814" s="937"/>
      <c r="W814" s="937"/>
      <c r="X814" s="937"/>
      <c r="Y814" s="937"/>
      <c r="Z814" s="937"/>
      <c r="AA814" s="937"/>
    </row>
    <row r="815" ht="18.0" customHeight="1">
      <c r="A815" s="937"/>
      <c r="B815" s="938"/>
      <c r="C815" s="937"/>
      <c r="D815" s="937"/>
      <c r="E815" s="937"/>
      <c r="F815" s="939"/>
      <c r="G815" s="939"/>
      <c r="H815" s="939"/>
      <c r="I815" s="939"/>
      <c r="J815" s="939"/>
      <c r="K815" s="939"/>
      <c r="L815" s="937"/>
      <c r="M815" s="937"/>
      <c r="N815" s="937"/>
      <c r="O815" s="937"/>
      <c r="P815" s="937"/>
      <c r="Q815" s="937"/>
      <c r="R815" s="937"/>
      <c r="S815" s="937"/>
      <c r="T815" s="937"/>
      <c r="U815" s="937"/>
      <c r="V815" s="937"/>
      <c r="W815" s="937"/>
      <c r="X815" s="937"/>
      <c r="Y815" s="937"/>
      <c r="Z815" s="937"/>
      <c r="AA815" s="937"/>
    </row>
    <row r="816" ht="18.0" customHeight="1">
      <c r="A816" s="937"/>
      <c r="B816" s="938"/>
      <c r="C816" s="937"/>
      <c r="D816" s="937"/>
      <c r="E816" s="937"/>
      <c r="F816" s="939"/>
      <c r="G816" s="939"/>
      <c r="H816" s="939"/>
      <c r="I816" s="939"/>
      <c r="J816" s="939"/>
      <c r="K816" s="939"/>
      <c r="L816" s="937"/>
      <c r="M816" s="937"/>
      <c r="N816" s="937"/>
      <c r="O816" s="937"/>
      <c r="P816" s="937"/>
      <c r="Q816" s="937"/>
      <c r="R816" s="937"/>
      <c r="S816" s="937"/>
      <c r="T816" s="937"/>
      <c r="U816" s="937"/>
      <c r="V816" s="937"/>
      <c r="W816" s="937"/>
      <c r="X816" s="937"/>
      <c r="Y816" s="937"/>
      <c r="Z816" s="937"/>
      <c r="AA816" s="937"/>
    </row>
    <row r="817" ht="18.0" customHeight="1">
      <c r="A817" s="937"/>
      <c r="B817" s="938"/>
      <c r="C817" s="937"/>
      <c r="D817" s="937"/>
      <c r="E817" s="937"/>
      <c r="F817" s="939"/>
      <c r="G817" s="939"/>
      <c r="H817" s="939"/>
      <c r="I817" s="939"/>
      <c r="J817" s="939"/>
      <c r="K817" s="939"/>
      <c r="L817" s="937"/>
      <c r="M817" s="937"/>
      <c r="N817" s="937"/>
      <c r="O817" s="937"/>
      <c r="P817" s="937"/>
      <c r="Q817" s="937"/>
      <c r="R817" s="937"/>
      <c r="S817" s="937"/>
      <c r="T817" s="937"/>
      <c r="U817" s="937"/>
      <c r="V817" s="937"/>
      <c r="W817" s="937"/>
      <c r="X817" s="937"/>
      <c r="Y817" s="937"/>
      <c r="Z817" s="937"/>
      <c r="AA817" s="937"/>
    </row>
    <row r="818" ht="18.0" customHeight="1">
      <c r="A818" s="937"/>
      <c r="B818" s="938"/>
      <c r="C818" s="937"/>
      <c r="D818" s="937"/>
      <c r="E818" s="937"/>
      <c r="F818" s="939"/>
      <c r="G818" s="939"/>
      <c r="H818" s="939"/>
      <c r="I818" s="939"/>
      <c r="J818" s="939"/>
      <c r="K818" s="939"/>
      <c r="L818" s="937"/>
      <c r="M818" s="937"/>
      <c r="N818" s="937"/>
      <c r="O818" s="937"/>
      <c r="P818" s="937"/>
      <c r="Q818" s="937"/>
      <c r="R818" s="937"/>
      <c r="S818" s="937"/>
      <c r="T818" s="937"/>
      <c r="U818" s="937"/>
      <c r="V818" s="937"/>
      <c r="W818" s="937"/>
      <c r="X818" s="937"/>
      <c r="Y818" s="937"/>
      <c r="Z818" s="937"/>
      <c r="AA818" s="937"/>
    </row>
    <row r="819" ht="18.0" customHeight="1">
      <c r="A819" s="937"/>
      <c r="B819" s="938"/>
      <c r="C819" s="937"/>
      <c r="D819" s="937"/>
      <c r="E819" s="937"/>
      <c r="F819" s="939"/>
      <c r="G819" s="939"/>
      <c r="H819" s="939"/>
      <c r="I819" s="939"/>
      <c r="J819" s="939"/>
      <c r="K819" s="939"/>
      <c r="L819" s="937"/>
      <c r="M819" s="937"/>
      <c r="N819" s="937"/>
      <c r="O819" s="937"/>
      <c r="P819" s="937"/>
      <c r="Q819" s="937"/>
      <c r="R819" s="937"/>
      <c r="S819" s="937"/>
      <c r="T819" s="937"/>
      <c r="U819" s="937"/>
      <c r="V819" s="937"/>
      <c r="W819" s="937"/>
      <c r="X819" s="937"/>
      <c r="Y819" s="937"/>
      <c r="Z819" s="937"/>
      <c r="AA819" s="937"/>
    </row>
    <row r="820" ht="18.0" customHeight="1">
      <c r="A820" s="937"/>
      <c r="B820" s="938"/>
      <c r="C820" s="937"/>
      <c r="D820" s="937"/>
      <c r="E820" s="937"/>
      <c r="F820" s="939"/>
      <c r="G820" s="939"/>
      <c r="H820" s="939"/>
      <c r="I820" s="939"/>
      <c r="J820" s="939"/>
      <c r="K820" s="939"/>
      <c r="L820" s="937"/>
      <c r="M820" s="937"/>
      <c r="N820" s="937"/>
      <c r="O820" s="937"/>
      <c r="P820" s="937"/>
      <c r="Q820" s="937"/>
      <c r="R820" s="937"/>
      <c r="S820" s="937"/>
      <c r="T820" s="937"/>
      <c r="U820" s="937"/>
      <c r="V820" s="937"/>
      <c r="W820" s="937"/>
      <c r="X820" s="937"/>
      <c r="Y820" s="937"/>
      <c r="Z820" s="937"/>
      <c r="AA820" s="937"/>
    </row>
    <row r="821" ht="18.0" customHeight="1">
      <c r="A821" s="937"/>
      <c r="B821" s="938"/>
      <c r="C821" s="937"/>
      <c r="D821" s="937"/>
      <c r="E821" s="937"/>
      <c r="F821" s="939"/>
      <c r="G821" s="939"/>
      <c r="H821" s="939"/>
      <c r="I821" s="939"/>
      <c r="J821" s="939"/>
      <c r="K821" s="939"/>
      <c r="L821" s="937"/>
      <c r="M821" s="937"/>
      <c r="N821" s="937"/>
      <c r="O821" s="937"/>
      <c r="P821" s="937"/>
      <c r="Q821" s="937"/>
      <c r="R821" s="937"/>
      <c r="S821" s="937"/>
      <c r="T821" s="937"/>
      <c r="U821" s="937"/>
      <c r="V821" s="937"/>
      <c r="W821" s="937"/>
      <c r="X821" s="937"/>
      <c r="Y821" s="937"/>
      <c r="Z821" s="937"/>
      <c r="AA821" s="937"/>
    </row>
    <row r="822" ht="18.0" customHeight="1">
      <c r="A822" s="937"/>
      <c r="B822" s="938"/>
      <c r="C822" s="937"/>
      <c r="D822" s="937"/>
      <c r="E822" s="937"/>
      <c r="F822" s="939"/>
      <c r="G822" s="939"/>
      <c r="H822" s="939"/>
      <c r="I822" s="939"/>
      <c r="J822" s="939"/>
      <c r="K822" s="939"/>
      <c r="L822" s="937"/>
      <c r="M822" s="937"/>
      <c r="N822" s="937"/>
      <c r="O822" s="937"/>
      <c r="P822" s="937"/>
      <c r="Q822" s="937"/>
      <c r="R822" s="937"/>
      <c r="S822" s="937"/>
      <c r="T822" s="937"/>
      <c r="U822" s="937"/>
      <c r="V822" s="937"/>
      <c r="W822" s="937"/>
      <c r="X822" s="937"/>
      <c r="Y822" s="937"/>
      <c r="Z822" s="937"/>
      <c r="AA822" s="937"/>
    </row>
    <row r="823" ht="18.0" customHeight="1">
      <c r="A823" s="937"/>
      <c r="B823" s="938"/>
      <c r="C823" s="937"/>
      <c r="D823" s="937"/>
      <c r="E823" s="937"/>
      <c r="F823" s="939"/>
      <c r="G823" s="939"/>
      <c r="H823" s="939"/>
      <c r="I823" s="939"/>
      <c r="J823" s="939"/>
      <c r="K823" s="939"/>
      <c r="L823" s="937"/>
      <c r="M823" s="937"/>
      <c r="N823" s="937"/>
      <c r="O823" s="937"/>
      <c r="P823" s="937"/>
      <c r="Q823" s="937"/>
      <c r="R823" s="937"/>
      <c r="S823" s="937"/>
      <c r="T823" s="937"/>
      <c r="U823" s="937"/>
      <c r="V823" s="937"/>
      <c r="W823" s="937"/>
      <c r="X823" s="937"/>
      <c r="Y823" s="937"/>
      <c r="Z823" s="937"/>
      <c r="AA823" s="937"/>
    </row>
    <row r="824" ht="18.0" customHeight="1">
      <c r="A824" s="937"/>
      <c r="B824" s="938"/>
      <c r="C824" s="937"/>
      <c r="D824" s="937"/>
      <c r="E824" s="937"/>
      <c r="F824" s="939"/>
      <c r="G824" s="939"/>
      <c r="H824" s="939"/>
      <c r="I824" s="939"/>
      <c r="J824" s="939"/>
      <c r="K824" s="939"/>
      <c r="L824" s="937"/>
      <c r="M824" s="937"/>
      <c r="N824" s="937"/>
      <c r="O824" s="937"/>
      <c r="P824" s="937"/>
      <c r="Q824" s="937"/>
      <c r="R824" s="937"/>
      <c r="S824" s="937"/>
      <c r="T824" s="937"/>
      <c r="U824" s="937"/>
      <c r="V824" s="937"/>
      <c r="W824" s="937"/>
      <c r="X824" s="937"/>
      <c r="Y824" s="937"/>
      <c r="Z824" s="937"/>
      <c r="AA824" s="937"/>
    </row>
    <row r="825" ht="18.0" customHeight="1">
      <c r="A825" s="937"/>
      <c r="B825" s="938"/>
      <c r="C825" s="937"/>
      <c r="D825" s="937"/>
      <c r="E825" s="937"/>
      <c r="F825" s="939"/>
      <c r="G825" s="939"/>
      <c r="H825" s="939"/>
      <c r="I825" s="939"/>
      <c r="J825" s="939"/>
      <c r="K825" s="939"/>
      <c r="L825" s="937"/>
      <c r="M825" s="937"/>
      <c r="N825" s="937"/>
      <c r="O825" s="937"/>
      <c r="P825" s="937"/>
      <c r="Q825" s="937"/>
      <c r="R825" s="937"/>
      <c r="S825" s="937"/>
      <c r="T825" s="937"/>
      <c r="U825" s="937"/>
      <c r="V825" s="937"/>
      <c r="W825" s="937"/>
      <c r="X825" s="937"/>
      <c r="Y825" s="937"/>
      <c r="Z825" s="937"/>
      <c r="AA825" s="937"/>
    </row>
    <row r="826" ht="18.0" customHeight="1">
      <c r="A826" s="937"/>
      <c r="B826" s="938"/>
      <c r="C826" s="937"/>
      <c r="D826" s="937"/>
      <c r="E826" s="937"/>
      <c r="F826" s="939"/>
      <c r="G826" s="939"/>
      <c r="H826" s="939"/>
      <c r="I826" s="939"/>
      <c r="J826" s="939"/>
      <c r="K826" s="939"/>
      <c r="L826" s="937"/>
      <c r="M826" s="937"/>
      <c r="N826" s="937"/>
      <c r="O826" s="937"/>
      <c r="P826" s="937"/>
      <c r="Q826" s="937"/>
      <c r="R826" s="937"/>
      <c r="S826" s="937"/>
      <c r="T826" s="937"/>
      <c r="U826" s="937"/>
      <c r="V826" s="937"/>
      <c r="W826" s="937"/>
      <c r="X826" s="937"/>
      <c r="Y826" s="937"/>
      <c r="Z826" s="937"/>
      <c r="AA826" s="937"/>
    </row>
    <row r="827" ht="18.0" customHeight="1">
      <c r="A827" s="937"/>
      <c r="B827" s="938"/>
      <c r="C827" s="937"/>
      <c r="D827" s="937"/>
      <c r="E827" s="937"/>
      <c r="F827" s="939"/>
      <c r="G827" s="939"/>
      <c r="H827" s="939"/>
      <c r="I827" s="939"/>
      <c r="J827" s="939"/>
      <c r="K827" s="939"/>
      <c r="L827" s="937"/>
      <c r="M827" s="937"/>
      <c r="N827" s="937"/>
      <c r="O827" s="937"/>
      <c r="P827" s="937"/>
      <c r="Q827" s="937"/>
      <c r="R827" s="937"/>
      <c r="S827" s="937"/>
      <c r="T827" s="937"/>
      <c r="U827" s="937"/>
      <c r="V827" s="937"/>
      <c r="W827" s="937"/>
      <c r="X827" s="937"/>
      <c r="Y827" s="937"/>
      <c r="Z827" s="937"/>
      <c r="AA827" s="937"/>
    </row>
    <row r="828" ht="18.0" customHeight="1">
      <c r="A828" s="937"/>
      <c r="B828" s="938"/>
      <c r="C828" s="937"/>
      <c r="D828" s="937"/>
      <c r="E828" s="937"/>
      <c r="F828" s="939"/>
      <c r="G828" s="939"/>
      <c r="H828" s="939"/>
      <c r="I828" s="939"/>
      <c r="J828" s="939"/>
      <c r="K828" s="939"/>
      <c r="L828" s="937"/>
      <c r="M828" s="937"/>
      <c r="N828" s="937"/>
      <c r="O828" s="937"/>
      <c r="P828" s="937"/>
      <c r="Q828" s="937"/>
      <c r="R828" s="937"/>
      <c r="S828" s="937"/>
      <c r="T828" s="937"/>
      <c r="U828" s="937"/>
      <c r="V828" s="937"/>
      <c r="W828" s="937"/>
      <c r="X828" s="937"/>
      <c r="Y828" s="937"/>
      <c r="Z828" s="937"/>
      <c r="AA828" s="937"/>
    </row>
    <row r="829" ht="18.0" customHeight="1">
      <c r="A829" s="937"/>
      <c r="B829" s="938"/>
      <c r="C829" s="937"/>
      <c r="D829" s="937"/>
      <c r="E829" s="937"/>
      <c r="F829" s="939"/>
      <c r="G829" s="939"/>
      <c r="H829" s="939"/>
      <c r="I829" s="939"/>
      <c r="J829" s="939"/>
      <c r="K829" s="939"/>
      <c r="L829" s="937"/>
      <c r="M829" s="937"/>
      <c r="N829" s="937"/>
      <c r="O829" s="937"/>
      <c r="P829" s="937"/>
      <c r="Q829" s="937"/>
      <c r="R829" s="937"/>
      <c r="S829" s="937"/>
      <c r="T829" s="937"/>
      <c r="U829" s="937"/>
      <c r="V829" s="937"/>
      <c r="W829" s="937"/>
      <c r="X829" s="937"/>
      <c r="Y829" s="937"/>
      <c r="Z829" s="937"/>
      <c r="AA829" s="937"/>
    </row>
    <row r="830" ht="18.0" customHeight="1">
      <c r="A830" s="937"/>
      <c r="B830" s="938"/>
      <c r="C830" s="937"/>
      <c r="D830" s="937"/>
      <c r="E830" s="937"/>
      <c r="F830" s="939"/>
      <c r="G830" s="939"/>
      <c r="H830" s="939"/>
      <c r="I830" s="939"/>
      <c r="J830" s="939"/>
      <c r="K830" s="939"/>
      <c r="L830" s="937"/>
      <c r="M830" s="937"/>
      <c r="N830" s="937"/>
      <c r="O830" s="937"/>
      <c r="P830" s="937"/>
      <c r="Q830" s="937"/>
      <c r="R830" s="937"/>
      <c r="S830" s="937"/>
      <c r="T830" s="937"/>
      <c r="U830" s="937"/>
      <c r="V830" s="937"/>
      <c r="W830" s="937"/>
      <c r="X830" s="937"/>
      <c r="Y830" s="937"/>
      <c r="Z830" s="937"/>
      <c r="AA830" s="937"/>
    </row>
    <row r="831" ht="18.0" customHeight="1">
      <c r="A831" s="937"/>
      <c r="B831" s="938"/>
      <c r="C831" s="937"/>
      <c r="D831" s="937"/>
      <c r="E831" s="937"/>
      <c r="F831" s="939"/>
      <c r="G831" s="939"/>
      <c r="H831" s="939"/>
      <c r="I831" s="939"/>
      <c r="J831" s="939"/>
      <c r="K831" s="939"/>
      <c r="L831" s="937"/>
      <c r="M831" s="937"/>
      <c r="N831" s="937"/>
      <c r="O831" s="937"/>
      <c r="P831" s="937"/>
      <c r="Q831" s="937"/>
      <c r="R831" s="937"/>
      <c r="S831" s="937"/>
      <c r="T831" s="937"/>
      <c r="U831" s="937"/>
      <c r="V831" s="937"/>
      <c r="W831" s="937"/>
      <c r="X831" s="937"/>
      <c r="Y831" s="937"/>
      <c r="Z831" s="937"/>
      <c r="AA831" s="937"/>
    </row>
    <row r="832" ht="18.0" customHeight="1">
      <c r="A832" s="937"/>
      <c r="B832" s="938"/>
      <c r="C832" s="937"/>
      <c r="D832" s="937"/>
      <c r="E832" s="937"/>
      <c r="F832" s="939"/>
      <c r="G832" s="939"/>
      <c r="H832" s="939"/>
      <c r="I832" s="939"/>
      <c r="J832" s="939"/>
      <c r="K832" s="939"/>
      <c r="L832" s="937"/>
      <c r="M832" s="937"/>
      <c r="N832" s="937"/>
      <c r="O832" s="937"/>
      <c r="P832" s="937"/>
      <c r="Q832" s="937"/>
      <c r="R832" s="937"/>
      <c r="S832" s="937"/>
      <c r="T832" s="937"/>
      <c r="U832" s="937"/>
      <c r="V832" s="937"/>
      <c r="W832" s="937"/>
      <c r="X832" s="937"/>
      <c r="Y832" s="937"/>
      <c r="Z832" s="937"/>
      <c r="AA832" s="937"/>
    </row>
    <row r="833" ht="18.0" customHeight="1">
      <c r="A833" s="937"/>
      <c r="B833" s="938"/>
      <c r="C833" s="937"/>
      <c r="D833" s="937"/>
      <c r="E833" s="937"/>
      <c r="F833" s="939"/>
      <c r="G833" s="939"/>
      <c r="H833" s="939"/>
      <c r="I833" s="939"/>
      <c r="J833" s="939"/>
      <c r="K833" s="939"/>
      <c r="L833" s="937"/>
      <c r="M833" s="937"/>
      <c r="N833" s="937"/>
      <c r="O833" s="937"/>
      <c r="P833" s="937"/>
      <c r="Q833" s="937"/>
      <c r="R833" s="937"/>
      <c r="S833" s="937"/>
      <c r="T833" s="937"/>
      <c r="U833" s="937"/>
      <c r="V833" s="937"/>
      <c r="W833" s="937"/>
      <c r="X833" s="937"/>
      <c r="Y833" s="937"/>
      <c r="Z833" s="937"/>
      <c r="AA833" s="937"/>
    </row>
    <row r="834" ht="18.0" customHeight="1">
      <c r="A834" s="937"/>
      <c r="B834" s="938"/>
      <c r="C834" s="937"/>
      <c r="D834" s="937"/>
      <c r="E834" s="937"/>
      <c r="F834" s="939"/>
      <c r="G834" s="939"/>
      <c r="H834" s="939"/>
      <c r="I834" s="939"/>
      <c r="J834" s="939"/>
      <c r="K834" s="939"/>
      <c r="L834" s="937"/>
      <c r="M834" s="937"/>
      <c r="N834" s="937"/>
      <c r="O834" s="937"/>
      <c r="P834" s="937"/>
      <c r="Q834" s="937"/>
      <c r="R834" s="937"/>
      <c r="S834" s="937"/>
      <c r="T834" s="937"/>
      <c r="U834" s="937"/>
      <c r="V834" s="937"/>
      <c r="W834" s="937"/>
      <c r="X834" s="937"/>
      <c r="Y834" s="937"/>
      <c r="Z834" s="937"/>
      <c r="AA834" s="937"/>
    </row>
    <row r="835" ht="18.0" customHeight="1">
      <c r="A835" s="937"/>
      <c r="B835" s="938"/>
      <c r="C835" s="937"/>
      <c r="D835" s="937"/>
      <c r="E835" s="937"/>
      <c r="F835" s="939"/>
      <c r="G835" s="939"/>
      <c r="H835" s="939"/>
      <c r="I835" s="939"/>
      <c r="J835" s="939"/>
      <c r="K835" s="939"/>
      <c r="L835" s="937"/>
      <c r="M835" s="937"/>
      <c r="N835" s="937"/>
      <c r="O835" s="937"/>
      <c r="P835" s="937"/>
      <c r="Q835" s="937"/>
      <c r="R835" s="937"/>
      <c r="S835" s="937"/>
      <c r="T835" s="937"/>
      <c r="U835" s="937"/>
      <c r="V835" s="937"/>
      <c r="W835" s="937"/>
      <c r="X835" s="937"/>
      <c r="Y835" s="937"/>
      <c r="Z835" s="937"/>
      <c r="AA835" s="937"/>
    </row>
    <row r="836" ht="18.0" customHeight="1">
      <c r="A836" s="937"/>
      <c r="B836" s="938"/>
      <c r="C836" s="937"/>
      <c r="D836" s="937"/>
      <c r="E836" s="937"/>
      <c r="F836" s="939"/>
      <c r="G836" s="939"/>
      <c r="H836" s="939"/>
      <c r="I836" s="939"/>
      <c r="J836" s="939"/>
      <c r="K836" s="939"/>
      <c r="L836" s="937"/>
      <c r="M836" s="937"/>
      <c r="N836" s="937"/>
      <c r="O836" s="937"/>
      <c r="P836" s="937"/>
      <c r="Q836" s="937"/>
      <c r="R836" s="937"/>
      <c r="S836" s="937"/>
      <c r="T836" s="937"/>
      <c r="U836" s="937"/>
      <c r="V836" s="937"/>
      <c r="W836" s="937"/>
      <c r="X836" s="937"/>
      <c r="Y836" s="937"/>
      <c r="Z836" s="937"/>
      <c r="AA836" s="937"/>
    </row>
    <row r="837" ht="18.0" customHeight="1">
      <c r="A837" s="937"/>
      <c r="B837" s="938"/>
      <c r="C837" s="937"/>
      <c r="D837" s="937"/>
      <c r="E837" s="937"/>
      <c r="F837" s="939"/>
      <c r="G837" s="939"/>
      <c r="H837" s="939"/>
      <c r="I837" s="939"/>
      <c r="J837" s="939"/>
      <c r="K837" s="939"/>
      <c r="L837" s="937"/>
      <c r="M837" s="937"/>
      <c r="N837" s="937"/>
      <c r="O837" s="937"/>
      <c r="P837" s="937"/>
      <c r="Q837" s="937"/>
      <c r="R837" s="937"/>
      <c r="S837" s="937"/>
      <c r="T837" s="937"/>
      <c r="U837" s="937"/>
      <c r="V837" s="937"/>
      <c r="W837" s="937"/>
      <c r="X837" s="937"/>
      <c r="Y837" s="937"/>
      <c r="Z837" s="937"/>
      <c r="AA837" s="937"/>
    </row>
    <row r="838" ht="18.0" customHeight="1">
      <c r="A838" s="937"/>
      <c r="B838" s="938"/>
      <c r="C838" s="937"/>
      <c r="D838" s="937"/>
      <c r="E838" s="937"/>
      <c r="F838" s="939"/>
      <c r="G838" s="939"/>
      <c r="H838" s="939"/>
      <c r="I838" s="939"/>
      <c r="J838" s="939"/>
      <c r="K838" s="939"/>
      <c r="L838" s="937"/>
      <c r="M838" s="937"/>
      <c r="N838" s="937"/>
      <c r="O838" s="937"/>
      <c r="P838" s="937"/>
      <c r="Q838" s="937"/>
      <c r="R838" s="937"/>
      <c r="S838" s="937"/>
      <c r="T838" s="937"/>
      <c r="U838" s="937"/>
      <c r="V838" s="937"/>
      <c r="W838" s="937"/>
      <c r="X838" s="937"/>
      <c r="Y838" s="937"/>
      <c r="Z838" s="937"/>
      <c r="AA838" s="937"/>
    </row>
    <row r="839" ht="18.0" customHeight="1">
      <c r="A839" s="937"/>
      <c r="B839" s="938"/>
      <c r="C839" s="937"/>
      <c r="D839" s="937"/>
      <c r="E839" s="937"/>
      <c r="F839" s="939"/>
      <c r="G839" s="939"/>
      <c r="H839" s="939"/>
      <c r="I839" s="939"/>
      <c r="J839" s="939"/>
      <c r="K839" s="939"/>
      <c r="L839" s="937"/>
      <c r="M839" s="937"/>
      <c r="N839" s="937"/>
      <c r="O839" s="937"/>
      <c r="P839" s="937"/>
      <c r="Q839" s="937"/>
      <c r="R839" s="937"/>
      <c r="S839" s="937"/>
      <c r="T839" s="937"/>
      <c r="U839" s="937"/>
      <c r="V839" s="937"/>
      <c r="W839" s="937"/>
      <c r="X839" s="937"/>
      <c r="Y839" s="937"/>
      <c r="Z839" s="937"/>
      <c r="AA839" s="937"/>
    </row>
    <row r="840" ht="18.0" customHeight="1">
      <c r="A840" s="937"/>
      <c r="B840" s="938"/>
      <c r="C840" s="937"/>
      <c r="D840" s="937"/>
      <c r="E840" s="937"/>
      <c r="F840" s="939"/>
      <c r="G840" s="939"/>
      <c r="H840" s="939"/>
      <c r="I840" s="939"/>
      <c r="J840" s="939"/>
      <c r="K840" s="939"/>
      <c r="L840" s="937"/>
      <c r="M840" s="937"/>
      <c r="N840" s="937"/>
      <c r="O840" s="937"/>
      <c r="P840" s="937"/>
      <c r="Q840" s="937"/>
      <c r="R840" s="937"/>
      <c r="S840" s="937"/>
      <c r="T840" s="937"/>
      <c r="U840" s="937"/>
      <c r="V840" s="937"/>
      <c r="W840" s="937"/>
      <c r="X840" s="937"/>
      <c r="Y840" s="937"/>
      <c r="Z840" s="937"/>
      <c r="AA840" s="937"/>
    </row>
    <row r="841" ht="18.0" customHeight="1">
      <c r="A841" s="937"/>
      <c r="B841" s="938"/>
      <c r="C841" s="937"/>
      <c r="D841" s="937"/>
      <c r="E841" s="937"/>
      <c r="F841" s="939"/>
      <c r="G841" s="939"/>
      <c r="H841" s="939"/>
      <c r="I841" s="939"/>
      <c r="J841" s="939"/>
      <c r="K841" s="939"/>
      <c r="L841" s="937"/>
      <c r="M841" s="937"/>
      <c r="N841" s="937"/>
      <c r="O841" s="937"/>
      <c r="P841" s="937"/>
      <c r="Q841" s="937"/>
      <c r="R841" s="937"/>
      <c r="S841" s="937"/>
      <c r="T841" s="937"/>
      <c r="U841" s="937"/>
      <c r="V841" s="937"/>
      <c r="W841" s="937"/>
      <c r="X841" s="937"/>
      <c r="Y841" s="937"/>
      <c r="Z841" s="937"/>
      <c r="AA841" s="937"/>
    </row>
    <row r="842" ht="18.0" customHeight="1">
      <c r="A842" s="937"/>
      <c r="B842" s="938"/>
      <c r="C842" s="937"/>
      <c r="D842" s="937"/>
      <c r="E842" s="937"/>
      <c r="F842" s="939"/>
      <c r="G842" s="939"/>
      <c r="H842" s="939"/>
      <c r="I842" s="939"/>
      <c r="J842" s="939"/>
      <c r="K842" s="939"/>
      <c r="L842" s="937"/>
      <c r="M842" s="937"/>
      <c r="N842" s="937"/>
      <c r="O842" s="937"/>
      <c r="P842" s="937"/>
      <c r="Q842" s="937"/>
      <c r="R842" s="937"/>
      <c r="S842" s="937"/>
      <c r="T842" s="937"/>
      <c r="U842" s="937"/>
      <c r="V842" s="937"/>
      <c r="W842" s="937"/>
      <c r="X842" s="937"/>
      <c r="Y842" s="937"/>
      <c r="Z842" s="937"/>
      <c r="AA842" s="937"/>
    </row>
    <row r="843" ht="18.0" customHeight="1">
      <c r="A843" s="937"/>
      <c r="B843" s="938"/>
      <c r="C843" s="937"/>
      <c r="D843" s="937"/>
      <c r="E843" s="937"/>
      <c r="F843" s="939"/>
      <c r="G843" s="939"/>
      <c r="H843" s="939"/>
      <c r="I843" s="939"/>
      <c r="J843" s="939"/>
      <c r="K843" s="939"/>
      <c r="L843" s="937"/>
      <c r="M843" s="937"/>
      <c r="N843" s="937"/>
      <c r="O843" s="937"/>
      <c r="P843" s="937"/>
      <c r="Q843" s="937"/>
      <c r="R843" s="937"/>
      <c r="S843" s="937"/>
      <c r="T843" s="937"/>
      <c r="U843" s="937"/>
      <c r="V843" s="937"/>
      <c r="W843" s="937"/>
      <c r="X843" s="937"/>
      <c r="Y843" s="937"/>
      <c r="Z843" s="937"/>
      <c r="AA843" s="937"/>
    </row>
    <row r="844" ht="18.0" customHeight="1">
      <c r="A844" s="937"/>
      <c r="B844" s="938"/>
      <c r="C844" s="937"/>
      <c r="D844" s="937"/>
      <c r="E844" s="937"/>
      <c r="F844" s="939"/>
      <c r="G844" s="939"/>
      <c r="H844" s="939"/>
      <c r="I844" s="939"/>
      <c r="J844" s="939"/>
      <c r="K844" s="939"/>
      <c r="L844" s="937"/>
      <c r="M844" s="937"/>
      <c r="N844" s="937"/>
      <c r="O844" s="937"/>
      <c r="P844" s="937"/>
      <c r="Q844" s="937"/>
      <c r="R844" s="937"/>
      <c r="S844" s="937"/>
      <c r="T844" s="937"/>
      <c r="U844" s="937"/>
      <c r="V844" s="937"/>
      <c r="W844" s="937"/>
      <c r="X844" s="937"/>
      <c r="Y844" s="937"/>
      <c r="Z844" s="937"/>
      <c r="AA844" s="937"/>
    </row>
    <row r="845" ht="18.0" customHeight="1">
      <c r="A845" s="937"/>
      <c r="B845" s="938"/>
      <c r="C845" s="937"/>
      <c r="D845" s="937"/>
      <c r="E845" s="937"/>
      <c r="F845" s="939"/>
      <c r="G845" s="939"/>
      <c r="H845" s="939"/>
      <c r="I845" s="939"/>
      <c r="J845" s="939"/>
      <c r="K845" s="939"/>
      <c r="L845" s="937"/>
      <c r="M845" s="937"/>
      <c r="N845" s="937"/>
      <c r="O845" s="937"/>
      <c r="P845" s="937"/>
      <c r="Q845" s="937"/>
      <c r="R845" s="937"/>
      <c r="S845" s="937"/>
      <c r="T845" s="937"/>
      <c r="U845" s="937"/>
      <c r="V845" s="937"/>
      <c r="W845" s="937"/>
      <c r="X845" s="937"/>
      <c r="Y845" s="937"/>
      <c r="Z845" s="937"/>
      <c r="AA845" s="937"/>
    </row>
    <row r="846" ht="18.0" customHeight="1">
      <c r="A846" s="937"/>
      <c r="B846" s="938"/>
      <c r="C846" s="937"/>
      <c r="D846" s="937"/>
      <c r="E846" s="937"/>
      <c r="F846" s="939"/>
      <c r="G846" s="939"/>
      <c r="H846" s="939"/>
      <c r="I846" s="939"/>
      <c r="J846" s="939"/>
      <c r="K846" s="939"/>
      <c r="L846" s="937"/>
      <c r="M846" s="937"/>
      <c r="N846" s="937"/>
      <c r="O846" s="937"/>
      <c r="P846" s="937"/>
      <c r="Q846" s="937"/>
      <c r="R846" s="937"/>
      <c r="S846" s="937"/>
      <c r="T846" s="937"/>
      <c r="U846" s="937"/>
      <c r="V846" s="937"/>
      <c r="W846" s="937"/>
      <c r="X846" s="937"/>
      <c r="Y846" s="937"/>
      <c r="Z846" s="937"/>
      <c r="AA846" s="937"/>
    </row>
    <row r="847" ht="18.0" customHeight="1">
      <c r="A847" s="937"/>
      <c r="B847" s="938"/>
      <c r="C847" s="937"/>
      <c r="D847" s="937"/>
      <c r="E847" s="937"/>
      <c r="F847" s="939"/>
      <c r="G847" s="939"/>
      <c r="H847" s="939"/>
      <c r="I847" s="939"/>
      <c r="J847" s="939"/>
      <c r="K847" s="939"/>
      <c r="L847" s="937"/>
      <c r="M847" s="937"/>
      <c r="N847" s="937"/>
      <c r="O847" s="937"/>
      <c r="P847" s="937"/>
      <c r="Q847" s="937"/>
      <c r="R847" s="937"/>
      <c r="S847" s="937"/>
      <c r="T847" s="937"/>
      <c r="U847" s="937"/>
      <c r="V847" s="937"/>
      <c r="W847" s="937"/>
      <c r="X847" s="937"/>
      <c r="Y847" s="937"/>
      <c r="Z847" s="937"/>
      <c r="AA847" s="937"/>
    </row>
    <row r="848" ht="18.0" customHeight="1">
      <c r="A848" s="937"/>
      <c r="B848" s="938"/>
      <c r="C848" s="937"/>
      <c r="D848" s="937"/>
      <c r="E848" s="937"/>
      <c r="F848" s="939"/>
      <c r="G848" s="939"/>
      <c r="H848" s="939"/>
      <c r="I848" s="939"/>
      <c r="J848" s="939"/>
      <c r="K848" s="939"/>
      <c r="L848" s="937"/>
      <c r="M848" s="937"/>
      <c r="N848" s="937"/>
      <c r="O848" s="937"/>
      <c r="P848" s="937"/>
      <c r="Q848" s="937"/>
      <c r="R848" s="937"/>
      <c r="S848" s="937"/>
      <c r="T848" s="937"/>
      <c r="U848" s="937"/>
      <c r="V848" s="937"/>
      <c r="W848" s="937"/>
      <c r="X848" s="937"/>
      <c r="Y848" s="937"/>
      <c r="Z848" s="937"/>
      <c r="AA848" s="937"/>
    </row>
    <row r="849" ht="18.0" customHeight="1">
      <c r="A849" s="937"/>
      <c r="B849" s="938"/>
      <c r="C849" s="937"/>
      <c r="D849" s="937"/>
      <c r="E849" s="937"/>
      <c r="F849" s="939"/>
      <c r="G849" s="939"/>
      <c r="H849" s="939"/>
      <c r="I849" s="939"/>
      <c r="J849" s="939"/>
      <c r="K849" s="939"/>
      <c r="L849" s="937"/>
      <c r="M849" s="937"/>
      <c r="N849" s="937"/>
      <c r="O849" s="937"/>
      <c r="P849" s="937"/>
      <c r="Q849" s="937"/>
      <c r="R849" s="937"/>
      <c r="S849" s="937"/>
      <c r="T849" s="937"/>
      <c r="U849" s="937"/>
      <c r="V849" s="937"/>
      <c r="W849" s="937"/>
      <c r="X849" s="937"/>
      <c r="Y849" s="937"/>
      <c r="Z849" s="937"/>
      <c r="AA849" s="937"/>
    </row>
    <row r="850" ht="18.0" customHeight="1">
      <c r="A850" s="937"/>
      <c r="B850" s="938"/>
      <c r="C850" s="937"/>
      <c r="D850" s="937"/>
      <c r="E850" s="937"/>
      <c r="F850" s="939"/>
      <c r="G850" s="939"/>
      <c r="H850" s="939"/>
      <c r="I850" s="939"/>
      <c r="J850" s="939"/>
      <c r="K850" s="939"/>
      <c r="L850" s="937"/>
      <c r="M850" s="937"/>
      <c r="N850" s="937"/>
      <c r="O850" s="937"/>
      <c r="P850" s="937"/>
      <c r="Q850" s="937"/>
      <c r="R850" s="937"/>
      <c r="S850" s="937"/>
      <c r="T850" s="937"/>
      <c r="U850" s="937"/>
      <c r="V850" s="937"/>
      <c r="W850" s="937"/>
      <c r="X850" s="937"/>
      <c r="Y850" s="937"/>
      <c r="Z850" s="937"/>
      <c r="AA850" s="937"/>
    </row>
    <row r="851" ht="18.0" customHeight="1">
      <c r="A851" s="937"/>
      <c r="B851" s="938"/>
      <c r="C851" s="937"/>
      <c r="D851" s="937"/>
      <c r="E851" s="937"/>
      <c r="F851" s="939"/>
      <c r="G851" s="939"/>
      <c r="H851" s="939"/>
      <c r="I851" s="939"/>
      <c r="J851" s="939"/>
      <c r="K851" s="939"/>
      <c r="L851" s="937"/>
      <c r="M851" s="937"/>
      <c r="N851" s="937"/>
      <c r="O851" s="937"/>
      <c r="P851" s="937"/>
      <c r="Q851" s="937"/>
      <c r="R851" s="937"/>
      <c r="S851" s="937"/>
      <c r="T851" s="937"/>
      <c r="U851" s="937"/>
      <c r="V851" s="937"/>
      <c r="W851" s="937"/>
      <c r="X851" s="937"/>
      <c r="Y851" s="937"/>
      <c r="Z851" s="937"/>
      <c r="AA851" s="937"/>
    </row>
    <row r="852" ht="18.0" customHeight="1">
      <c r="A852" s="937"/>
      <c r="B852" s="938"/>
      <c r="C852" s="937"/>
      <c r="D852" s="937"/>
      <c r="E852" s="937"/>
      <c r="F852" s="939"/>
      <c r="G852" s="939"/>
      <c r="H852" s="939"/>
      <c r="I852" s="939"/>
      <c r="J852" s="939"/>
      <c r="K852" s="939"/>
      <c r="L852" s="937"/>
      <c r="M852" s="937"/>
      <c r="N852" s="937"/>
      <c r="O852" s="937"/>
      <c r="P852" s="937"/>
      <c r="Q852" s="937"/>
      <c r="R852" s="937"/>
      <c r="S852" s="937"/>
      <c r="T852" s="937"/>
      <c r="U852" s="937"/>
      <c r="V852" s="937"/>
      <c r="W852" s="937"/>
      <c r="X852" s="937"/>
      <c r="Y852" s="937"/>
      <c r="Z852" s="937"/>
      <c r="AA852" s="937"/>
    </row>
    <row r="853" ht="18.0" customHeight="1">
      <c r="A853" s="937"/>
      <c r="B853" s="938"/>
      <c r="C853" s="937"/>
      <c r="D853" s="937"/>
      <c r="E853" s="937"/>
      <c r="F853" s="939"/>
      <c r="G853" s="939"/>
      <c r="H853" s="939"/>
      <c r="I853" s="939"/>
      <c r="J853" s="939"/>
      <c r="K853" s="939"/>
      <c r="L853" s="937"/>
      <c r="M853" s="937"/>
      <c r="N853" s="937"/>
      <c r="O853" s="937"/>
      <c r="P853" s="937"/>
      <c r="Q853" s="937"/>
      <c r="R853" s="937"/>
      <c r="S853" s="937"/>
      <c r="T853" s="937"/>
      <c r="U853" s="937"/>
      <c r="V853" s="937"/>
      <c r="W853" s="937"/>
      <c r="X853" s="937"/>
      <c r="Y853" s="937"/>
      <c r="Z853" s="937"/>
      <c r="AA853" s="937"/>
    </row>
    <row r="854" ht="18.0" customHeight="1">
      <c r="A854" s="937"/>
      <c r="B854" s="938"/>
      <c r="C854" s="937"/>
      <c r="D854" s="937"/>
      <c r="E854" s="937"/>
      <c r="F854" s="939"/>
      <c r="G854" s="939"/>
      <c r="H854" s="939"/>
      <c r="I854" s="939"/>
      <c r="J854" s="939"/>
      <c r="K854" s="939"/>
      <c r="L854" s="937"/>
      <c r="M854" s="937"/>
      <c r="N854" s="937"/>
      <c r="O854" s="937"/>
      <c r="P854" s="937"/>
      <c r="Q854" s="937"/>
      <c r="R854" s="937"/>
      <c r="S854" s="937"/>
      <c r="T854" s="937"/>
      <c r="U854" s="937"/>
      <c r="V854" s="937"/>
      <c r="W854" s="937"/>
      <c r="X854" s="937"/>
      <c r="Y854" s="937"/>
      <c r="Z854" s="937"/>
      <c r="AA854" s="937"/>
    </row>
    <row r="855" ht="18.0" customHeight="1">
      <c r="A855" s="937"/>
      <c r="B855" s="938"/>
      <c r="C855" s="937"/>
      <c r="D855" s="937"/>
      <c r="E855" s="937"/>
      <c r="F855" s="939"/>
      <c r="G855" s="939"/>
      <c r="H855" s="939"/>
      <c r="I855" s="939"/>
      <c r="J855" s="939"/>
      <c r="K855" s="939"/>
      <c r="L855" s="937"/>
      <c r="M855" s="937"/>
      <c r="N855" s="937"/>
      <c r="O855" s="937"/>
      <c r="P855" s="937"/>
      <c r="Q855" s="937"/>
      <c r="R855" s="937"/>
      <c r="S855" s="937"/>
      <c r="T855" s="937"/>
      <c r="U855" s="937"/>
      <c r="V855" s="937"/>
      <c r="W855" s="937"/>
      <c r="X855" s="937"/>
      <c r="Y855" s="937"/>
      <c r="Z855" s="937"/>
      <c r="AA855" s="937"/>
    </row>
    <row r="856" ht="18.0" customHeight="1">
      <c r="A856" s="937"/>
      <c r="B856" s="938"/>
      <c r="C856" s="937"/>
      <c r="D856" s="937"/>
      <c r="E856" s="937"/>
      <c r="F856" s="939"/>
      <c r="G856" s="939"/>
      <c r="H856" s="939"/>
      <c r="I856" s="939"/>
      <c r="J856" s="939"/>
      <c r="K856" s="939"/>
      <c r="L856" s="937"/>
      <c r="M856" s="937"/>
      <c r="N856" s="937"/>
      <c r="O856" s="937"/>
      <c r="P856" s="937"/>
      <c r="Q856" s="937"/>
      <c r="R856" s="937"/>
      <c r="S856" s="937"/>
      <c r="T856" s="937"/>
      <c r="U856" s="937"/>
      <c r="V856" s="937"/>
      <c r="W856" s="937"/>
      <c r="X856" s="937"/>
      <c r="Y856" s="937"/>
      <c r="Z856" s="937"/>
      <c r="AA856" s="937"/>
    </row>
    <row r="857" ht="18.0" customHeight="1">
      <c r="A857" s="937"/>
      <c r="B857" s="938"/>
      <c r="C857" s="937"/>
      <c r="D857" s="937"/>
      <c r="E857" s="937"/>
      <c r="F857" s="939"/>
      <c r="G857" s="939"/>
      <c r="H857" s="939"/>
      <c r="I857" s="939"/>
      <c r="J857" s="939"/>
      <c r="K857" s="939"/>
      <c r="L857" s="937"/>
      <c r="M857" s="937"/>
      <c r="N857" s="937"/>
      <c r="O857" s="937"/>
      <c r="P857" s="937"/>
      <c r="Q857" s="937"/>
      <c r="R857" s="937"/>
      <c r="S857" s="937"/>
      <c r="T857" s="937"/>
      <c r="U857" s="937"/>
      <c r="V857" s="937"/>
      <c r="W857" s="937"/>
      <c r="X857" s="937"/>
      <c r="Y857" s="937"/>
      <c r="Z857" s="937"/>
      <c r="AA857" s="937"/>
    </row>
    <row r="858" ht="18.0" customHeight="1">
      <c r="A858" s="937"/>
      <c r="B858" s="938"/>
      <c r="C858" s="937"/>
      <c r="D858" s="937"/>
      <c r="E858" s="937"/>
      <c r="F858" s="939"/>
      <c r="G858" s="939"/>
      <c r="H858" s="939"/>
      <c r="I858" s="939"/>
      <c r="J858" s="939"/>
      <c r="K858" s="939"/>
      <c r="L858" s="937"/>
      <c r="M858" s="937"/>
      <c r="N858" s="937"/>
      <c r="O858" s="937"/>
      <c r="P858" s="937"/>
      <c r="Q858" s="937"/>
      <c r="R858" s="937"/>
      <c r="S858" s="937"/>
      <c r="T858" s="937"/>
      <c r="U858" s="937"/>
      <c r="V858" s="937"/>
      <c r="W858" s="937"/>
      <c r="X858" s="937"/>
      <c r="Y858" s="937"/>
      <c r="Z858" s="937"/>
      <c r="AA858" s="937"/>
    </row>
    <row r="859" ht="18.0" customHeight="1">
      <c r="A859" s="937"/>
      <c r="B859" s="938"/>
      <c r="C859" s="937"/>
      <c r="D859" s="937"/>
      <c r="E859" s="937"/>
      <c r="F859" s="939"/>
      <c r="G859" s="939"/>
      <c r="H859" s="939"/>
      <c r="I859" s="939"/>
      <c r="J859" s="939"/>
      <c r="K859" s="939"/>
      <c r="L859" s="937"/>
      <c r="M859" s="937"/>
      <c r="N859" s="937"/>
      <c r="O859" s="937"/>
      <c r="P859" s="937"/>
      <c r="Q859" s="937"/>
      <c r="R859" s="937"/>
      <c r="S859" s="937"/>
      <c r="T859" s="937"/>
      <c r="U859" s="937"/>
      <c r="V859" s="937"/>
      <c r="W859" s="937"/>
      <c r="X859" s="937"/>
      <c r="Y859" s="937"/>
      <c r="Z859" s="937"/>
      <c r="AA859" s="937"/>
    </row>
    <row r="860" ht="18.0" customHeight="1">
      <c r="A860" s="937"/>
      <c r="B860" s="938"/>
      <c r="C860" s="937"/>
      <c r="D860" s="937"/>
      <c r="E860" s="937"/>
      <c r="F860" s="939"/>
      <c r="G860" s="939"/>
      <c r="H860" s="939"/>
      <c r="I860" s="939"/>
      <c r="J860" s="939"/>
      <c r="K860" s="939"/>
      <c r="L860" s="937"/>
      <c r="M860" s="937"/>
      <c r="N860" s="937"/>
      <c r="O860" s="937"/>
      <c r="P860" s="937"/>
      <c r="Q860" s="937"/>
      <c r="R860" s="937"/>
      <c r="S860" s="937"/>
      <c r="T860" s="937"/>
      <c r="U860" s="937"/>
      <c r="V860" s="937"/>
      <c r="W860" s="937"/>
      <c r="X860" s="937"/>
      <c r="Y860" s="937"/>
      <c r="Z860" s="937"/>
      <c r="AA860" s="937"/>
    </row>
    <row r="861" ht="18.0" customHeight="1">
      <c r="A861" s="937"/>
      <c r="B861" s="938"/>
      <c r="C861" s="937"/>
      <c r="D861" s="937"/>
      <c r="E861" s="937"/>
      <c r="F861" s="939"/>
      <c r="G861" s="939"/>
      <c r="H861" s="939"/>
      <c r="I861" s="939"/>
      <c r="J861" s="939"/>
      <c r="K861" s="939"/>
      <c r="L861" s="937"/>
      <c r="M861" s="937"/>
      <c r="N861" s="937"/>
      <c r="O861" s="937"/>
      <c r="P861" s="937"/>
      <c r="Q861" s="937"/>
      <c r="R861" s="937"/>
      <c r="S861" s="937"/>
      <c r="T861" s="937"/>
      <c r="U861" s="937"/>
      <c r="V861" s="937"/>
      <c r="W861" s="937"/>
      <c r="X861" s="937"/>
      <c r="Y861" s="937"/>
      <c r="Z861" s="937"/>
      <c r="AA861" s="937"/>
    </row>
    <row r="862" ht="18.0" customHeight="1">
      <c r="A862" s="937"/>
      <c r="B862" s="938"/>
      <c r="C862" s="937"/>
      <c r="D862" s="937"/>
      <c r="E862" s="937"/>
      <c r="F862" s="939"/>
      <c r="G862" s="939"/>
      <c r="H862" s="939"/>
      <c r="I862" s="939"/>
      <c r="J862" s="939"/>
      <c r="K862" s="939"/>
      <c r="L862" s="937"/>
      <c r="M862" s="937"/>
      <c r="N862" s="937"/>
      <c r="O862" s="937"/>
      <c r="P862" s="937"/>
      <c r="Q862" s="937"/>
      <c r="R862" s="937"/>
      <c r="S862" s="937"/>
      <c r="T862" s="937"/>
      <c r="U862" s="937"/>
      <c r="V862" s="937"/>
      <c r="W862" s="937"/>
      <c r="X862" s="937"/>
      <c r="Y862" s="937"/>
      <c r="Z862" s="937"/>
      <c r="AA862" s="937"/>
    </row>
    <row r="863" ht="18.0" customHeight="1">
      <c r="A863" s="937"/>
      <c r="B863" s="938"/>
      <c r="C863" s="937"/>
      <c r="D863" s="937"/>
      <c r="E863" s="937"/>
      <c r="F863" s="939"/>
      <c r="G863" s="939"/>
      <c r="H863" s="939"/>
      <c r="I863" s="939"/>
      <c r="J863" s="939"/>
      <c r="K863" s="939"/>
      <c r="L863" s="937"/>
      <c r="M863" s="937"/>
      <c r="N863" s="937"/>
      <c r="O863" s="937"/>
      <c r="P863" s="937"/>
      <c r="Q863" s="937"/>
      <c r="R863" s="937"/>
      <c r="S863" s="937"/>
      <c r="T863" s="937"/>
      <c r="U863" s="937"/>
      <c r="V863" s="937"/>
      <c r="W863" s="937"/>
      <c r="X863" s="937"/>
      <c r="Y863" s="937"/>
      <c r="Z863" s="937"/>
      <c r="AA863" s="937"/>
    </row>
    <row r="864" ht="18.0" customHeight="1">
      <c r="A864" s="937"/>
      <c r="B864" s="938"/>
      <c r="C864" s="937"/>
      <c r="D864" s="937"/>
      <c r="E864" s="937"/>
      <c r="F864" s="939"/>
      <c r="G864" s="939"/>
      <c r="H864" s="939"/>
      <c r="I864" s="939"/>
      <c r="J864" s="939"/>
      <c r="K864" s="939"/>
      <c r="L864" s="937"/>
      <c r="M864" s="937"/>
      <c r="N864" s="937"/>
      <c r="O864" s="937"/>
      <c r="P864" s="937"/>
      <c r="Q864" s="937"/>
      <c r="R864" s="937"/>
      <c r="S864" s="937"/>
      <c r="T864" s="937"/>
      <c r="U864" s="937"/>
      <c r="V864" s="937"/>
      <c r="W864" s="937"/>
      <c r="X864" s="937"/>
      <c r="Y864" s="937"/>
      <c r="Z864" s="937"/>
      <c r="AA864" s="937"/>
    </row>
    <row r="865" ht="18.0" customHeight="1">
      <c r="A865" s="937"/>
      <c r="B865" s="938"/>
      <c r="C865" s="937"/>
      <c r="D865" s="937"/>
      <c r="E865" s="937"/>
      <c r="F865" s="939"/>
      <c r="G865" s="939"/>
      <c r="H865" s="939"/>
      <c r="I865" s="939"/>
      <c r="J865" s="939"/>
      <c r="K865" s="939"/>
      <c r="L865" s="937"/>
      <c r="M865" s="937"/>
      <c r="N865" s="937"/>
      <c r="O865" s="937"/>
      <c r="P865" s="937"/>
      <c r="Q865" s="937"/>
      <c r="R865" s="937"/>
      <c r="S865" s="937"/>
      <c r="T865" s="937"/>
      <c r="U865" s="937"/>
      <c r="V865" s="937"/>
      <c r="W865" s="937"/>
      <c r="X865" s="937"/>
      <c r="Y865" s="937"/>
      <c r="Z865" s="937"/>
      <c r="AA865" s="937"/>
    </row>
    <row r="866" ht="18.0" customHeight="1">
      <c r="A866" s="937"/>
      <c r="B866" s="938"/>
      <c r="C866" s="937"/>
      <c r="D866" s="937"/>
      <c r="E866" s="937"/>
      <c r="F866" s="939"/>
      <c r="G866" s="939"/>
      <c r="H866" s="939"/>
      <c r="I866" s="939"/>
      <c r="J866" s="939"/>
      <c r="K866" s="939"/>
      <c r="L866" s="937"/>
      <c r="M866" s="937"/>
      <c r="N866" s="937"/>
      <c r="O866" s="937"/>
      <c r="P866" s="937"/>
      <c r="Q866" s="937"/>
      <c r="R866" s="937"/>
      <c r="S866" s="937"/>
      <c r="T866" s="937"/>
      <c r="U866" s="937"/>
      <c r="V866" s="937"/>
      <c r="W866" s="937"/>
      <c r="X866" s="937"/>
      <c r="Y866" s="937"/>
      <c r="Z866" s="937"/>
      <c r="AA866" s="937"/>
    </row>
    <row r="867" ht="18.0" customHeight="1">
      <c r="A867" s="937"/>
      <c r="B867" s="938"/>
      <c r="C867" s="937"/>
      <c r="D867" s="937"/>
      <c r="E867" s="937"/>
      <c r="F867" s="939"/>
      <c r="G867" s="939"/>
      <c r="H867" s="939"/>
      <c r="I867" s="939"/>
      <c r="J867" s="939"/>
      <c r="K867" s="939"/>
      <c r="L867" s="937"/>
      <c r="M867" s="937"/>
      <c r="N867" s="937"/>
      <c r="O867" s="937"/>
      <c r="P867" s="937"/>
      <c r="Q867" s="937"/>
      <c r="R867" s="937"/>
      <c r="S867" s="937"/>
      <c r="T867" s="937"/>
      <c r="U867" s="937"/>
      <c r="V867" s="937"/>
      <c r="W867" s="937"/>
      <c r="X867" s="937"/>
      <c r="Y867" s="937"/>
      <c r="Z867" s="937"/>
      <c r="AA867" s="937"/>
    </row>
    <row r="868" ht="18.0" customHeight="1">
      <c r="A868" s="937"/>
      <c r="B868" s="938"/>
      <c r="C868" s="937"/>
      <c r="D868" s="937"/>
      <c r="E868" s="937"/>
      <c r="F868" s="939"/>
      <c r="G868" s="939"/>
      <c r="H868" s="939"/>
      <c r="I868" s="939"/>
      <c r="J868" s="939"/>
      <c r="K868" s="939"/>
      <c r="L868" s="937"/>
      <c r="M868" s="937"/>
      <c r="N868" s="937"/>
      <c r="O868" s="937"/>
      <c r="P868" s="937"/>
      <c r="Q868" s="937"/>
      <c r="R868" s="937"/>
      <c r="S868" s="937"/>
      <c r="T868" s="937"/>
      <c r="U868" s="937"/>
      <c r="V868" s="937"/>
      <c r="W868" s="937"/>
      <c r="X868" s="937"/>
      <c r="Y868" s="937"/>
      <c r="Z868" s="937"/>
      <c r="AA868" s="937"/>
    </row>
    <row r="869" ht="18.0" customHeight="1">
      <c r="A869" s="937"/>
      <c r="B869" s="938"/>
      <c r="C869" s="937"/>
      <c r="D869" s="937"/>
      <c r="E869" s="937"/>
      <c r="F869" s="939"/>
      <c r="G869" s="939"/>
      <c r="H869" s="939"/>
      <c r="I869" s="939"/>
      <c r="J869" s="939"/>
      <c r="K869" s="939"/>
      <c r="L869" s="937"/>
      <c r="M869" s="937"/>
      <c r="N869" s="937"/>
      <c r="O869" s="937"/>
      <c r="P869" s="937"/>
      <c r="Q869" s="937"/>
      <c r="R869" s="937"/>
      <c r="S869" s="937"/>
      <c r="T869" s="937"/>
      <c r="U869" s="937"/>
      <c r="V869" s="937"/>
      <c r="W869" s="937"/>
      <c r="X869" s="937"/>
      <c r="Y869" s="937"/>
      <c r="Z869" s="937"/>
      <c r="AA869" s="937"/>
    </row>
    <row r="870" ht="18.0" customHeight="1">
      <c r="A870" s="937"/>
      <c r="B870" s="938"/>
      <c r="C870" s="937"/>
      <c r="D870" s="937"/>
      <c r="E870" s="937"/>
      <c r="F870" s="939"/>
      <c r="G870" s="939"/>
      <c r="H870" s="939"/>
      <c r="I870" s="939"/>
      <c r="J870" s="939"/>
      <c r="K870" s="939"/>
      <c r="L870" s="937"/>
      <c r="M870" s="937"/>
      <c r="N870" s="937"/>
      <c r="O870" s="937"/>
      <c r="P870" s="937"/>
      <c r="Q870" s="937"/>
      <c r="R870" s="937"/>
      <c r="S870" s="937"/>
      <c r="T870" s="937"/>
      <c r="U870" s="937"/>
      <c r="V870" s="937"/>
      <c r="W870" s="937"/>
      <c r="X870" s="937"/>
      <c r="Y870" s="937"/>
      <c r="Z870" s="937"/>
      <c r="AA870" s="937"/>
    </row>
    <row r="871" ht="18.0" customHeight="1">
      <c r="A871" s="937"/>
      <c r="B871" s="938"/>
      <c r="C871" s="937"/>
      <c r="D871" s="937"/>
      <c r="E871" s="937"/>
      <c r="F871" s="939"/>
      <c r="G871" s="939"/>
      <c r="H871" s="939"/>
      <c r="I871" s="939"/>
      <c r="J871" s="939"/>
      <c r="K871" s="939"/>
      <c r="L871" s="937"/>
      <c r="M871" s="937"/>
      <c r="N871" s="937"/>
      <c r="O871" s="937"/>
      <c r="P871" s="937"/>
      <c r="Q871" s="937"/>
      <c r="R871" s="937"/>
      <c r="S871" s="937"/>
      <c r="T871" s="937"/>
      <c r="U871" s="937"/>
      <c r="V871" s="937"/>
      <c r="W871" s="937"/>
      <c r="X871" s="937"/>
      <c r="Y871" s="937"/>
      <c r="Z871" s="937"/>
      <c r="AA871" s="937"/>
    </row>
    <row r="872" ht="18.0" customHeight="1">
      <c r="A872" s="937"/>
      <c r="B872" s="938"/>
      <c r="C872" s="937"/>
      <c r="D872" s="937"/>
      <c r="E872" s="937"/>
      <c r="F872" s="939"/>
      <c r="G872" s="939"/>
      <c r="H872" s="939"/>
      <c r="I872" s="939"/>
      <c r="J872" s="939"/>
      <c r="K872" s="939"/>
      <c r="L872" s="937"/>
      <c r="M872" s="937"/>
      <c r="N872" s="937"/>
      <c r="O872" s="937"/>
      <c r="P872" s="937"/>
      <c r="Q872" s="937"/>
      <c r="R872" s="937"/>
      <c r="S872" s="937"/>
      <c r="T872" s="937"/>
      <c r="U872" s="937"/>
      <c r="V872" s="937"/>
      <c r="W872" s="937"/>
      <c r="X872" s="937"/>
      <c r="Y872" s="937"/>
      <c r="Z872" s="937"/>
      <c r="AA872" s="937"/>
    </row>
    <row r="873" ht="18.0" customHeight="1">
      <c r="A873" s="937"/>
      <c r="B873" s="938"/>
      <c r="C873" s="937"/>
      <c r="D873" s="937"/>
      <c r="E873" s="937"/>
      <c r="F873" s="939"/>
      <c r="G873" s="939"/>
      <c r="H873" s="939"/>
      <c r="I873" s="939"/>
      <c r="J873" s="939"/>
      <c r="K873" s="939"/>
      <c r="L873" s="937"/>
      <c r="M873" s="937"/>
      <c r="N873" s="937"/>
      <c r="O873" s="937"/>
      <c r="P873" s="937"/>
      <c r="Q873" s="937"/>
      <c r="R873" s="937"/>
      <c r="S873" s="937"/>
      <c r="T873" s="937"/>
      <c r="U873" s="937"/>
      <c r="V873" s="937"/>
      <c r="W873" s="937"/>
      <c r="X873" s="937"/>
      <c r="Y873" s="937"/>
      <c r="Z873" s="937"/>
      <c r="AA873" s="937"/>
    </row>
    <row r="874" ht="18.0" customHeight="1">
      <c r="A874" s="937"/>
      <c r="B874" s="938"/>
      <c r="C874" s="937"/>
      <c r="D874" s="937"/>
      <c r="E874" s="937"/>
      <c r="F874" s="939"/>
      <c r="G874" s="939"/>
      <c r="H874" s="939"/>
      <c r="I874" s="939"/>
      <c r="J874" s="939"/>
      <c r="K874" s="939"/>
      <c r="L874" s="937"/>
      <c r="M874" s="937"/>
      <c r="N874" s="937"/>
      <c r="O874" s="937"/>
      <c r="P874" s="937"/>
      <c r="Q874" s="937"/>
      <c r="R874" s="937"/>
      <c r="S874" s="937"/>
      <c r="T874" s="937"/>
      <c r="U874" s="937"/>
      <c r="V874" s="937"/>
      <c r="W874" s="937"/>
      <c r="X874" s="937"/>
      <c r="Y874" s="937"/>
      <c r="Z874" s="937"/>
      <c r="AA874" s="937"/>
    </row>
    <row r="875" ht="18.0" customHeight="1">
      <c r="A875" s="937"/>
      <c r="B875" s="938"/>
      <c r="C875" s="937"/>
      <c r="D875" s="937"/>
      <c r="E875" s="937"/>
      <c r="F875" s="939"/>
      <c r="G875" s="939"/>
      <c r="H875" s="939"/>
      <c r="I875" s="939"/>
      <c r="J875" s="939"/>
      <c r="K875" s="939"/>
      <c r="L875" s="937"/>
      <c r="M875" s="937"/>
      <c r="N875" s="937"/>
      <c r="O875" s="937"/>
      <c r="P875" s="937"/>
      <c r="Q875" s="937"/>
      <c r="R875" s="937"/>
      <c r="S875" s="937"/>
      <c r="T875" s="937"/>
      <c r="U875" s="937"/>
      <c r="V875" s="937"/>
      <c r="W875" s="937"/>
      <c r="X875" s="937"/>
      <c r="Y875" s="937"/>
      <c r="Z875" s="937"/>
      <c r="AA875" s="937"/>
    </row>
    <row r="876" ht="18.0" customHeight="1">
      <c r="A876" s="937"/>
      <c r="B876" s="938"/>
      <c r="C876" s="937"/>
      <c r="D876" s="937"/>
      <c r="E876" s="937"/>
      <c r="F876" s="939"/>
      <c r="G876" s="939"/>
      <c r="H876" s="939"/>
      <c r="I876" s="939"/>
      <c r="J876" s="939"/>
      <c r="K876" s="939"/>
      <c r="L876" s="937"/>
      <c r="M876" s="937"/>
      <c r="N876" s="937"/>
      <c r="O876" s="937"/>
      <c r="P876" s="937"/>
      <c r="Q876" s="937"/>
      <c r="R876" s="937"/>
      <c r="S876" s="937"/>
      <c r="T876" s="937"/>
      <c r="U876" s="937"/>
      <c r="V876" s="937"/>
      <c r="W876" s="937"/>
      <c r="X876" s="937"/>
      <c r="Y876" s="937"/>
      <c r="Z876" s="937"/>
      <c r="AA876" s="937"/>
    </row>
    <row r="877" ht="18.0" customHeight="1">
      <c r="A877" s="937"/>
      <c r="B877" s="938"/>
      <c r="C877" s="937"/>
      <c r="D877" s="937"/>
      <c r="E877" s="937"/>
      <c r="F877" s="939"/>
      <c r="G877" s="939"/>
      <c r="H877" s="939"/>
      <c r="I877" s="939"/>
      <c r="J877" s="939"/>
      <c r="K877" s="939"/>
      <c r="L877" s="937"/>
      <c r="M877" s="937"/>
      <c r="N877" s="937"/>
      <c r="O877" s="937"/>
      <c r="P877" s="937"/>
      <c r="Q877" s="937"/>
      <c r="R877" s="937"/>
      <c r="S877" s="937"/>
      <c r="T877" s="937"/>
      <c r="U877" s="937"/>
      <c r="V877" s="937"/>
      <c r="W877" s="937"/>
      <c r="X877" s="937"/>
      <c r="Y877" s="937"/>
      <c r="Z877" s="937"/>
      <c r="AA877" s="937"/>
    </row>
    <row r="878" ht="18.0" customHeight="1">
      <c r="A878" s="937"/>
      <c r="B878" s="938"/>
      <c r="C878" s="937"/>
      <c r="D878" s="937"/>
      <c r="E878" s="937"/>
      <c r="F878" s="939"/>
      <c r="G878" s="939"/>
      <c r="H878" s="939"/>
      <c r="I878" s="939"/>
      <c r="J878" s="939"/>
      <c r="K878" s="939"/>
      <c r="L878" s="937"/>
      <c r="M878" s="937"/>
      <c r="N878" s="937"/>
      <c r="O878" s="937"/>
      <c r="P878" s="937"/>
      <c r="Q878" s="937"/>
      <c r="R878" s="937"/>
      <c r="S878" s="937"/>
      <c r="T878" s="937"/>
      <c r="U878" s="937"/>
      <c r="V878" s="937"/>
      <c r="W878" s="937"/>
      <c r="X878" s="937"/>
      <c r="Y878" s="937"/>
      <c r="Z878" s="937"/>
      <c r="AA878" s="937"/>
    </row>
    <row r="879" ht="18.0" customHeight="1">
      <c r="A879" s="937"/>
      <c r="B879" s="938"/>
      <c r="C879" s="937"/>
      <c r="D879" s="937"/>
      <c r="E879" s="937"/>
      <c r="F879" s="939"/>
      <c r="G879" s="939"/>
      <c r="H879" s="939"/>
      <c r="I879" s="939"/>
      <c r="J879" s="939"/>
      <c r="K879" s="939"/>
      <c r="L879" s="937"/>
      <c r="M879" s="937"/>
      <c r="N879" s="937"/>
      <c r="O879" s="937"/>
      <c r="P879" s="937"/>
      <c r="Q879" s="937"/>
      <c r="R879" s="937"/>
      <c r="S879" s="937"/>
      <c r="T879" s="937"/>
      <c r="U879" s="937"/>
      <c r="V879" s="937"/>
      <c r="W879" s="937"/>
      <c r="X879" s="937"/>
      <c r="Y879" s="937"/>
      <c r="Z879" s="937"/>
      <c r="AA879" s="937"/>
    </row>
    <row r="880" ht="18.0" customHeight="1">
      <c r="A880" s="937"/>
      <c r="B880" s="938"/>
      <c r="C880" s="937"/>
      <c r="D880" s="937"/>
      <c r="E880" s="937"/>
      <c r="F880" s="939"/>
      <c r="G880" s="939"/>
      <c r="H880" s="939"/>
      <c r="I880" s="939"/>
      <c r="J880" s="939"/>
      <c r="K880" s="939"/>
      <c r="L880" s="937"/>
      <c r="M880" s="937"/>
      <c r="N880" s="937"/>
      <c r="O880" s="937"/>
      <c r="P880" s="937"/>
      <c r="Q880" s="937"/>
      <c r="R880" s="937"/>
      <c r="S880" s="937"/>
      <c r="T880" s="937"/>
      <c r="U880" s="937"/>
      <c r="V880" s="937"/>
      <c r="W880" s="937"/>
      <c r="X880" s="937"/>
      <c r="Y880" s="937"/>
      <c r="Z880" s="937"/>
      <c r="AA880" s="937"/>
    </row>
    <row r="881" ht="18.0" customHeight="1">
      <c r="A881" s="937"/>
      <c r="B881" s="938"/>
      <c r="C881" s="937"/>
      <c r="D881" s="937"/>
      <c r="E881" s="937"/>
      <c r="F881" s="939"/>
      <c r="G881" s="939"/>
      <c r="H881" s="939"/>
      <c r="I881" s="939"/>
      <c r="J881" s="939"/>
      <c r="K881" s="939"/>
      <c r="L881" s="937"/>
      <c r="M881" s="937"/>
      <c r="N881" s="937"/>
      <c r="O881" s="937"/>
      <c r="P881" s="937"/>
      <c r="Q881" s="937"/>
      <c r="R881" s="937"/>
      <c r="S881" s="937"/>
      <c r="T881" s="937"/>
      <c r="U881" s="937"/>
      <c r="V881" s="937"/>
      <c r="W881" s="937"/>
      <c r="X881" s="937"/>
      <c r="Y881" s="937"/>
      <c r="Z881" s="937"/>
      <c r="AA881" s="937"/>
    </row>
    <row r="882" ht="18.0" customHeight="1">
      <c r="A882" s="937"/>
      <c r="B882" s="938"/>
      <c r="C882" s="937"/>
      <c r="D882" s="937"/>
      <c r="E882" s="937"/>
      <c r="F882" s="939"/>
      <c r="G882" s="939"/>
      <c r="H882" s="939"/>
      <c r="I882" s="939"/>
      <c r="J882" s="939"/>
      <c r="K882" s="939"/>
      <c r="L882" s="937"/>
      <c r="M882" s="937"/>
      <c r="N882" s="937"/>
      <c r="O882" s="937"/>
      <c r="P882" s="937"/>
      <c r="Q882" s="937"/>
      <c r="R882" s="937"/>
      <c r="S882" s="937"/>
      <c r="T882" s="937"/>
      <c r="U882" s="937"/>
      <c r="V882" s="937"/>
      <c r="W882" s="937"/>
      <c r="X882" s="937"/>
      <c r="Y882" s="937"/>
      <c r="Z882" s="937"/>
      <c r="AA882" s="937"/>
    </row>
    <row r="883" ht="18.0" customHeight="1">
      <c r="A883" s="937"/>
      <c r="B883" s="938"/>
      <c r="C883" s="937"/>
      <c r="D883" s="937"/>
      <c r="E883" s="937"/>
      <c r="F883" s="939"/>
      <c r="G883" s="939"/>
      <c r="H883" s="939"/>
      <c r="I883" s="939"/>
      <c r="J883" s="939"/>
      <c r="K883" s="939"/>
      <c r="L883" s="937"/>
      <c r="M883" s="937"/>
      <c r="N883" s="937"/>
      <c r="O883" s="937"/>
      <c r="P883" s="937"/>
      <c r="Q883" s="937"/>
      <c r="R883" s="937"/>
      <c r="S883" s="937"/>
      <c r="T883" s="937"/>
      <c r="U883" s="937"/>
      <c r="V883" s="937"/>
      <c r="W883" s="937"/>
      <c r="X883" s="937"/>
      <c r="Y883" s="937"/>
      <c r="Z883" s="937"/>
      <c r="AA883" s="937"/>
    </row>
    <row r="884" ht="18.0" customHeight="1">
      <c r="A884" s="937"/>
      <c r="B884" s="938"/>
      <c r="C884" s="937"/>
      <c r="D884" s="937"/>
      <c r="E884" s="937"/>
      <c r="F884" s="939"/>
      <c r="G884" s="939"/>
      <c r="H884" s="939"/>
      <c r="I884" s="939"/>
      <c r="J884" s="939"/>
      <c r="K884" s="939"/>
      <c r="L884" s="937"/>
      <c r="M884" s="937"/>
      <c r="N884" s="937"/>
      <c r="O884" s="937"/>
      <c r="P884" s="937"/>
      <c r="Q884" s="937"/>
      <c r="R884" s="937"/>
      <c r="S884" s="937"/>
      <c r="T884" s="937"/>
      <c r="U884" s="937"/>
      <c r="V884" s="937"/>
      <c r="W884" s="937"/>
      <c r="X884" s="937"/>
      <c r="Y884" s="937"/>
      <c r="Z884" s="937"/>
      <c r="AA884" s="937"/>
    </row>
    <row r="885" ht="18.0" customHeight="1">
      <c r="A885" s="937"/>
      <c r="B885" s="938"/>
      <c r="C885" s="937"/>
      <c r="D885" s="937"/>
      <c r="E885" s="937"/>
      <c r="F885" s="939"/>
      <c r="G885" s="939"/>
      <c r="H885" s="939"/>
      <c r="I885" s="939"/>
      <c r="J885" s="939"/>
      <c r="K885" s="939"/>
      <c r="L885" s="937"/>
      <c r="M885" s="937"/>
      <c r="N885" s="937"/>
      <c r="O885" s="937"/>
      <c r="P885" s="937"/>
      <c r="Q885" s="937"/>
      <c r="R885" s="937"/>
      <c r="S885" s="937"/>
      <c r="T885" s="937"/>
      <c r="U885" s="937"/>
      <c r="V885" s="937"/>
      <c r="W885" s="937"/>
      <c r="X885" s="937"/>
      <c r="Y885" s="937"/>
      <c r="Z885" s="937"/>
      <c r="AA885" s="937"/>
    </row>
    <row r="886" ht="18.0" customHeight="1">
      <c r="A886" s="937"/>
      <c r="B886" s="938"/>
      <c r="C886" s="937"/>
      <c r="D886" s="937"/>
      <c r="E886" s="937"/>
      <c r="F886" s="939"/>
      <c r="G886" s="939"/>
      <c r="H886" s="939"/>
      <c r="I886" s="939"/>
      <c r="J886" s="939"/>
      <c r="K886" s="939"/>
      <c r="L886" s="937"/>
      <c r="M886" s="937"/>
      <c r="N886" s="937"/>
      <c r="O886" s="937"/>
      <c r="P886" s="937"/>
      <c r="Q886" s="937"/>
      <c r="R886" s="937"/>
      <c r="S886" s="937"/>
      <c r="T886" s="937"/>
      <c r="U886" s="937"/>
      <c r="V886" s="937"/>
      <c r="W886" s="937"/>
      <c r="X886" s="937"/>
      <c r="Y886" s="937"/>
      <c r="Z886" s="937"/>
      <c r="AA886" s="937"/>
    </row>
    <row r="887" ht="18.0" customHeight="1">
      <c r="A887" s="937"/>
      <c r="B887" s="938"/>
      <c r="C887" s="937"/>
      <c r="D887" s="937"/>
      <c r="E887" s="937"/>
      <c r="F887" s="939"/>
      <c r="G887" s="939"/>
      <c r="H887" s="939"/>
      <c r="I887" s="939"/>
      <c r="J887" s="939"/>
      <c r="K887" s="939"/>
      <c r="L887" s="937"/>
      <c r="M887" s="937"/>
      <c r="N887" s="937"/>
      <c r="O887" s="937"/>
      <c r="P887" s="937"/>
      <c r="Q887" s="937"/>
      <c r="R887" s="937"/>
      <c r="S887" s="937"/>
      <c r="T887" s="937"/>
      <c r="U887" s="937"/>
      <c r="V887" s="937"/>
      <c r="W887" s="937"/>
      <c r="X887" s="937"/>
      <c r="Y887" s="937"/>
      <c r="Z887" s="937"/>
      <c r="AA887" s="937"/>
    </row>
    <row r="888" ht="18.0" customHeight="1">
      <c r="A888" s="937"/>
      <c r="B888" s="938"/>
      <c r="C888" s="937"/>
      <c r="D888" s="937"/>
      <c r="E888" s="937"/>
      <c r="F888" s="939"/>
      <c r="G888" s="939"/>
      <c r="H888" s="939"/>
      <c r="I888" s="939"/>
      <c r="J888" s="939"/>
      <c r="K888" s="939"/>
      <c r="L888" s="937"/>
      <c r="M888" s="937"/>
      <c r="N888" s="937"/>
      <c r="O888" s="937"/>
      <c r="P888" s="937"/>
      <c r="Q888" s="937"/>
      <c r="R888" s="937"/>
      <c r="S888" s="937"/>
      <c r="T888" s="937"/>
      <c r="U888" s="937"/>
      <c r="V888" s="937"/>
      <c r="W888" s="937"/>
      <c r="X888" s="937"/>
      <c r="Y888" s="937"/>
      <c r="Z888" s="937"/>
      <c r="AA888" s="937"/>
    </row>
    <row r="889" ht="18.0" customHeight="1">
      <c r="A889" s="937"/>
      <c r="B889" s="938"/>
      <c r="C889" s="937"/>
      <c r="D889" s="937"/>
      <c r="E889" s="937"/>
      <c r="F889" s="939"/>
      <c r="G889" s="939"/>
      <c r="H889" s="939"/>
      <c r="I889" s="939"/>
      <c r="J889" s="939"/>
      <c r="K889" s="939"/>
      <c r="L889" s="937"/>
      <c r="M889" s="937"/>
      <c r="N889" s="937"/>
      <c r="O889" s="937"/>
      <c r="P889" s="937"/>
      <c r="Q889" s="937"/>
      <c r="R889" s="937"/>
      <c r="S889" s="937"/>
      <c r="T889" s="937"/>
      <c r="U889" s="937"/>
      <c r="V889" s="937"/>
      <c r="W889" s="937"/>
      <c r="X889" s="937"/>
      <c r="Y889" s="937"/>
      <c r="Z889" s="937"/>
      <c r="AA889" s="937"/>
    </row>
    <row r="890" ht="18.0" customHeight="1">
      <c r="A890" s="937"/>
      <c r="B890" s="938"/>
      <c r="C890" s="937"/>
      <c r="D890" s="937"/>
      <c r="E890" s="937"/>
      <c r="F890" s="939"/>
      <c r="G890" s="939"/>
      <c r="H890" s="939"/>
      <c r="I890" s="939"/>
      <c r="J890" s="939"/>
      <c r="K890" s="939"/>
      <c r="L890" s="937"/>
      <c r="M890" s="937"/>
      <c r="N890" s="937"/>
      <c r="O890" s="937"/>
      <c r="P890" s="937"/>
      <c r="Q890" s="937"/>
      <c r="R890" s="937"/>
      <c r="S890" s="937"/>
      <c r="T890" s="937"/>
      <c r="U890" s="937"/>
      <c r="V890" s="937"/>
      <c r="W890" s="937"/>
      <c r="X890" s="937"/>
      <c r="Y890" s="937"/>
      <c r="Z890" s="937"/>
      <c r="AA890" s="937"/>
    </row>
    <row r="891" ht="18.0" customHeight="1">
      <c r="A891" s="937"/>
      <c r="B891" s="938"/>
      <c r="C891" s="937"/>
      <c r="D891" s="937"/>
      <c r="E891" s="937"/>
      <c r="F891" s="939"/>
      <c r="G891" s="939"/>
      <c r="H891" s="939"/>
      <c r="I891" s="939"/>
      <c r="J891" s="939"/>
      <c r="K891" s="939"/>
      <c r="L891" s="937"/>
      <c r="M891" s="937"/>
      <c r="N891" s="937"/>
      <c r="O891" s="937"/>
      <c r="P891" s="937"/>
      <c r="Q891" s="937"/>
      <c r="R891" s="937"/>
      <c r="S891" s="937"/>
      <c r="T891" s="937"/>
      <c r="U891" s="937"/>
      <c r="V891" s="937"/>
      <c r="W891" s="937"/>
      <c r="X891" s="937"/>
      <c r="Y891" s="937"/>
      <c r="Z891" s="937"/>
      <c r="AA891" s="937"/>
    </row>
    <row r="892" ht="18.0" customHeight="1">
      <c r="A892" s="937"/>
      <c r="B892" s="938"/>
      <c r="C892" s="937"/>
      <c r="D892" s="937"/>
      <c r="E892" s="937"/>
      <c r="F892" s="939"/>
      <c r="G892" s="939"/>
      <c r="H892" s="939"/>
      <c r="I892" s="939"/>
      <c r="J892" s="939"/>
      <c r="K892" s="939"/>
      <c r="L892" s="937"/>
      <c r="M892" s="937"/>
      <c r="N892" s="937"/>
      <c r="O892" s="937"/>
      <c r="P892" s="937"/>
      <c r="Q892" s="937"/>
      <c r="R892" s="937"/>
      <c r="S892" s="937"/>
      <c r="T892" s="937"/>
      <c r="U892" s="937"/>
      <c r="V892" s="937"/>
      <c r="W892" s="937"/>
      <c r="X892" s="937"/>
      <c r="Y892" s="937"/>
      <c r="Z892" s="937"/>
      <c r="AA892" s="937"/>
    </row>
    <row r="893" ht="18.0" customHeight="1">
      <c r="A893" s="937"/>
      <c r="B893" s="938"/>
      <c r="C893" s="937"/>
      <c r="D893" s="937"/>
      <c r="E893" s="937"/>
      <c r="F893" s="939"/>
      <c r="G893" s="939"/>
      <c r="H893" s="939"/>
      <c r="I893" s="939"/>
      <c r="J893" s="939"/>
      <c r="K893" s="939"/>
      <c r="L893" s="937"/>
      <c r="M893" s="937"/>
      <c r="N893" s="937"/>
      <c r="O893" s="937"/>
      <c r="P893" s="937"/>
      <c r="Q893" s="937"/>
      <c r="R893" s="937"/>
      <c r="S893" s="937"/>
      <c r="T893" s="937"/>
      <c r="U893" s="937"/>
      <c r="V893" s="937"/>
      <c r="W893" s="937"/>
      <c r="X893" s="937"/>
      <c r="Y893" s="937"/>
      <c r="Z893" s="937"/>
      <c r="AA893" s="937"/>
    </row>
    <row r="894" ht="18.0" customHeight="1">
      <c r="A894" s="937"/>
      <c r="B894" s="938"/>
      <c r="C894" s="937"/>
      <c r="D894" s="937"/>
      <c r="E894" s="937"/>
      <c r="F894" s="939"/>
      <c r="G894" s="939"/>
      <c r="H894" s="939"/>
      <c r="I894" s="939"/>
      <c r="J894" s="939"/>
      <c r="K894" s="939"/>
      <c r="L894" s="937"/>
      <c r="M894" s="937"/>
      <c r="N894" s="937"/>
      <c r="O894" s="937"/>
      <c r="P894" s="937"/>
      <c r="Q894" s="937"/>
      <c r="R894" s="937"/>
      <c r="S894" s="937"/>
      <c r="T894" s="937"/>
      <c r="U894" s="937"/>
      <c r="V894" s="937"/>
      <c r="W894" s="937"/>
      <c r="X894" s="937"/>
      <c r="Y894" s="937"/>
      <c r="Z894" s="937"/>
      <c r="AA894" s="937"/>
    </row>
    <row r="895" ht="18.0" customHeight="1">
      <c r="A895" s="937"/>
      <c r="B895" s="938"/>
      <c r="C895" s="937"/>
      <c r="D895" s="937"/>
      <c r="E895" s="937"/>
      <c r="F895" s="939"/>
      <c r="G895" s="939"/>
      <c r="H895" s="939"/>
      <c r="I895" s="939"/>
      <c r="J895" s="939"/>
      <c r="K895" s="939"/>
      <c r="L895" s="937"/>
      <c r="M895" s="937"/>
      <c r="N895" s="937"/>
      <c r="O895" s="937"/>
      <c r="P895" s="937"/>
      <c r="Q895" s="937"/>
      <c r="R895" s="937"/>
      <c r="S895" s="937"/>
      <c r="T895" s="937"/>
      <c r="U895" s="937"/>
      <c r="V895" s="937"/>
      <c r="W895" s="937"/>
      <c r="X895" s="937"/>
      <c r="Y895" s="937"/>
      <c r="Z895" s="937"/>
      <c r="AA895" s="937"/>
    </row>
    <row r="896" ht="18.0" customHeight="1">
      <c r="A896" s="937"/>
      <c r="B896" s="938"/>
      <c r="C896" s="937"/>
      <c r="D896" s="937"/>
      <c r="E896" s="937"/>
      <c r="F896" s="939"/>
      <c r="G896" s="939"/>
      <c r="H896" s="939"/>
      <c r="I896" s="939"/>
      <c r="J896" s="939"/>
      <c r="K896" s="939"/>
      <c r="L896" s="937"/>
      <c r="M896" s="937"/>
      <c r="N896" s="937"/>
      <c r="O896" s="937"/>
      <c r="P896" s="937"/>
      <c r="Q896" s="937"/>
      <c r="R896" s="937"/>
      <c r="S896" s="937"/>
      <c r="T896" s="937"/>
      <c r="U896" s="937"/>
      <c r="V896" s="937"/>
      <c r="W896" s="937"/>
      <c r="X896" s="937"/>
      <c r="Y896" s="937"/>
      <c r="Z896" s="937"/>
      <c r="AA896" s="937"/>
    </row>
    <row r="897" ht="18.0" customHeight="1">
      <c r="A897" s="937"/>
      <c r="B897" s="938"/>
      <c r="C897" s="937"/>
      <c r="D897" s="937"/>
      <c r="E897" s="937"/>
      <c r="F897" s="939"/>
      <c r="G897" s="939"/>
      <c r="H897" s="939"/>
      <c r="I897" s="939"/>
      <c r="J897" s="939"/>
      <c r="K897" s="939"/>
      <c r="L897" s="937"/>
      <c r="M897" s="937"/>
      <c r="N897" s="937"/>
      <c r="O897" s="937"/>
      <c r="P897" s="937"/>
      <c r="Q897" s="937"/>
      <c r="R897" s="937"/>
      <c r="S897" s="937"/>
      <c r="T897" s="937"/>
      <c r="U897" s="937"/>
      <c r="V897" s="937"/>
      <c r="W897" s="937"/>
      <c r="X897" s="937"/>
      <c r="Y897" s="937"/>
      <c r="Z897" s="937"/>
      <c r="AA897" s="937"/>
    </row>
    <row r="898" ht="18.0" customHeight="1">
      <c r="A898" s="937"/>
      <c r="B898" s="938"/>
      <c r="C898" s="937"/>
      <c r="D898" s="937"/>
      <c r="E898" s="937"/>
      <c r="F898" s="939"/>
      <c r="G898" s="939"/>
      <c r="H898" s="939"/>
      <c r="I898" s="939"/>
      <c r="J898" s="939"/>
      <c r="K898" s="939"/>
      <c r="L898" s="937"/>
      <c r="M898" s="937"/>
      <c r="N898" s="937"/>
      <c r="O898" s="937"/>
      <c r="P898" s="937"/>
      <c r="Q898" s="937"/>
      <c r="R898" s="937"/>
      <c r="S898" s="937"/>
      <c r="T898" s="937"/>
      <c r="U898" s="937"/>
      <c r="V898" s="937"/>
      <c r="W898" s="937"/>
      <c r="X898" s="937"/>
      <c r="Y898" s="937"/>
      <c r="Z898" s="937"/>
      <c r="AA898" s="937"/>
    </row>
    <row r="899" ht="18.0" customHeight="1">
      <c r="A899" s="937"/>
      <c r="B899" s="938"/>
      <c r="C899" s="937"/>
      <c r="D899" s="937"/>
      <c r="E899" s="937"/>
      <c r="F899" s="939"/>
      <c r="G899" s="939"/>
      <c r="H899" s="939"/>
      <c r="I899" s="939"/>
      <c r="J899" s="939"/>
      <c r="K899" s="939"/>
      <c r="L899" s="937"/>
      <c r="M899" s="937"/>
      <c r="N899" s="937"/>
      <c r="O899" s="937"/>
      <c r="P899" s="937"/>
      <c r="Q899" s="937"/>
      <c r="R899" s="937"/>
      <c r="S899" s="937"/>
      <c r="T899" s="937"/>
      <c r="U899" s="937"/>
      <c r="V899" s="937"/>
      <c r="W899" s="937"/>
      <c r="X899" s="937"/>
      <c r="Y899" s="937"/>
      <c r="Z899" s="937"/>
      <c r="AA899" s="937"/>
    </row>
    <row r="900" ht="18.0" customHeight="1">
      <c r="A900" s="937"/>
      <c r="B900" s="938"/>
      <c r="C900" s="937"/>
      <c r="D900" s="937"/>
      <c r="E900" s="937"/>
      <c r="F900" s="939"/>
      <c r="G900" s="939"/>
      <c r="H900" s="939"/>
      <c r="I900" s="939"/>
      <c r="J900" s="939"/>
      <c r="K900" s="939"/>
      <c r="L900" s="937"/>
      <c r="M900" s="937"/>
      <c r="N900" s="937"/>
      <c r="O900" s="937"/>
      <c r="P900" s="937"/>
      <c r="Q900" s="937"/>
      <c r="R900" s="937"/>
      <c r="S900" s="937"/>
      <c r="T900" s="937"/>
      <c r="U900" s="937"/>
      <c r="V900" s="937"/>
      <c r="W900" s="937"/>
      <c r="X900" s="937"/>
      <c r="Y900" s="937"/>
      <c r="Z900" s="937"/>
      <c r="AA900" s="937"/>
    </row>
    <row r="901" ht="18.0" customHeight="1">
      <c r="A901" s="937"/>
      <c r="B901" s="938"/>
      <c r="C901" s="937"/>
      <c r="D901" s="937"/>
      <c r="E901" s="937"/>
      <c r="F901" s="939"/>
      <c r="G901" s="939"/>
      <c r="H901" s="939"/>
      <c r="I901" s="939"/>
      <c r="J901" s="939"/>
      <c r="K901" s="939"/>
      <c r="L901" s="937"/>
      <c r="M901" s="937"/>
      <c r="N901" s="937"/>
      <c r="O901" s="937"/>
      <c r="P901" s="937"/>
      <c r="Q901" s="937"/>
      <c r="R901" s="937"/>
      <c r="S901" s="937"/>
      <c r="T901" s="937"/>
      <c r="U901" s="937"/>
      <c r="V901" s="937"/>
      <c r="W901" s="937"/>
      <c r="X901" s="937"/>
      <c r="Y901" s="937"/>
      <c r="Z901" s="937"/>
      <c r="AA901" s="937"/>
    </row>
    <row r="902" ht="18.0" customHeight="1">
      <c r="A902" s="937"/>
      <c r="B902" s="938"/>
      <c r="C902" s="937"/>
      <c r="D902" s="937"/>
      <c r="E902" s="937"/>
      <c r="F902" s="939"/>
      <c r="G902" s="939"/>
      <c r="H902" s="939"/>
      <c r="I902" s="939"/>
      <c r="J902" s="939"/>
      <c r="K902" s="939"/>
      <c r="L902" s="937"/>
      <c r="M902" s="937"/>
      <c r="N902" s="937"/>
      <c r="O902" s="937"/>
      <c r="P902" s="937"/>
      <c r="Q902" s="937"/>
      <c r="R902" s="937"/>
      <c r="S902" s="937"/>
      <c r="T902" s="937"/>
      <c r="U902" s="937"/>
      <c r="V902" s="937"/>
      <c r="W902" s="937"/>
      <c r="X902" s="937"/>
      <c r="Y902" s="937"/>
      <c r="Z902" s="937"/>
      <c r="AA902" s="937"/>
    </row>
    <row r="903" ht="18.0" customHeight="1">
      <c r="A903" s="937"/>
      <c r="B903" s="938"/>
      <c r="C903" s="937"/>
      <c r="D903" s="937"/>
      <c r="E903" s="937"/>
      <c r="F903" s="939"/>
      <c r="G903" s="939"/>
      <c r="H903" s="939"/>
      <c r="I903" s="939"/>
      <c r="J903" s="939"/>
      <c r="K903" s="939"/>
      <c r="L903" s="937"/>
      <c r="M903" s="937"/>
      <c r="N903" s="937"/>
      <c r="O903" s="937"/>
      <c r="P903" s="937"/>
      <c r="Q903" s="937"/>
      <c r="R903" s="937"/>
      <c r="S903" s="937"/>
      <c r="T903" s="937"/>
      <c r="U903" s="937"/>
      <c r="V903" s="937"/>
      <c r="W903" s="937"/>
      <c r="X903" s="937"/>
      <c r="Y903" s="937"/>
      <c r="Z903" s="937"/>
      <c r="AA903" s="937"/>
    </row>
    <row r="904" ht="18.0" customHeight="1">
      <c r="A904" s="937"/>
      <c r="B904" s="938"/>
      <c r="C904" s="937"/>
      <c r="D904" s="937"/>
      <c r="E904" s="937"/>
      <c r="F904" s="939"/>
      <c r="G904" s="939"/>
      <c r="H904" s="939"/>
      <c r="I904" s="939"/>
      <c r="J904" s="939"/>
      <c r="K904" s="939"/>
      <c r="L904" s="937"/>
      <c r="M904" s="937"/>
      <c r="N904" s="937"/>
      <c r="O904" s="937"/>
      <c r="P904" s="937"/>
      <c r="Q904" s="937"/>
      <c r="R904" s="937"/>
      <c r="S904" s="937"/>
      <c r="T904" s="937"/>
      <c r="U904" s="937"/>
      <c r="V904" s="937"/>
      <c r="W904" s="937"/>
      <c r="X904" s="937"/>
      <c r="Y904" s="937"/>
      <c r="Z904" s="937"/>
      <c r="AA904" s="937"/>
    </row>
    <row r="905" ht="18.0" customHeight="1">
      <c r="A905" s="937"/>
      <c r="B905" s="938"/>
      <c r="C905" s="937"/>
      <c r="D905" s="937"/>
      <c r="E905" s="937"/>
      <c r="F905" s="939"/>
      <c r="G905" s="939"/>
      <c r="H905" s="939"/>
      <c r="I905" s="939"/>
      <c r="J905" s="939"/>
      <c r="K905" s="939"/>
      <c r="L905" s="937"/>
      <c r="M905" s="937"/>
      <c r="N905" s="937"/>
      <c r="O905" s="937"/>
      <c r="P905" s="937"/>
      <c r="Q905" s="937"/>
      <c r="R905" s="937"/>
      <c r="S905" s="937"/>
      <c r="T905" s="937"/>
      <c r="U905" s="937"/>
      <c r="V905" s="937"/>
      <c r="W905" s="937"/>
      <c r="X905" s="937"/>
      <c r="Y905" s="937"/>
      <c r="Z905" s="937"/>
      <c r="AA905" s="937"/>
    </row>
    <row r="906" ht="18.0" customHeight="1">
      <c r="A906" s="937"/>
      <c r="B906" s="938"/>
      <c r="C906" s="937"/>
      <c r="D906" s="937"/>
      <c r="E906" s="937"/>
      <c r="F906" s="939"/>
      <c r="G906" s="939"/>
      <c r="H906" s="939"/>
      <c r="I906" s="939"/>
      <c r="J906" s="939"/>
      <c r="K906" s="939"/>
      <c r="L906" s="937"/>
      <c r="M906" s="937"/>
      <c r="N906" s="937"/>
      <c r="O906" s="937"/>
      <c r="P906" s="937"/>
      <c r="Q906" s="937"/>
      <c r="R906" s="937"/>
      <c r="S906" s="937"/>
      <c r="T906" s="937"/>
      <c r="U906" s="937"/>
      <c r="V906" s="937"/>
      <c r="W906" s="937"/>
      <c r="X906" s="937"/>
      <c r="Y906" s="937"/>
      <c r="Z906" s="937"/>
      <c r="AA906" s="937"/>
    </row>
    <row r="907" ht="18.0" customHeight="1">
      <c r="A907" s="937"/>
      <c r="B907" s="938"/>
      <c r="C907" s="937"/>
      <c r="D907" s="937"/>
      <c r="E907" s="937"/>
      <c r="F907" s="939"/>
      <c r="G907" s="939"/>
      <c r="H907" s="939"/>
      <c r="I907" s="939"/>
      <c r="J907" s="939"/>
      <c r="K907" s="939"/>
      <c r="L907" s="937"/>
      <c r="M907" s="937"/>
      <c r="N907" s="937"/>
      <c r="O907" s="937"/>
      <c r="P907" s="937"/>
      <c r="Q907" s="937"/>
      <c r="R907" s="937"/>
      <c r="S907" s="937"/>
      <c r="T907" s="937"/>
      <c r="U907" s="937"/>
      <c r="V907" s="937"/>
      <c r="W907" s="937"/>
      <c r="X907" s="937"/>
      <c r="Y907" s="937"/>
      <c r="Z907" s="937"/>
      <c r="AA907" s="937"/>
    </row>
    <row r="908" ht="18.0" customHeight="1">
      <c r="A908" s="937"/>
      <c r="B908" s="938"/>
      <c r="C908" s="937"/>
      <c r="D908" s="937"/>
      <c r="E908" s="937"/>
      <c r="F908" s="939"/>
      <c r="G908" s="939"/>
      <c r="H908" s="939"/>
      <c r="I908" s="939"/>
      <c r="J908" s="939"/>
      <c r="K908" s="939"/>
      <c r="L908" s="937"/>
      <c r="M908" s="937"/>
      <c r="N908" s="937"/>
      <c r="O908" s="937"/>
      <c r="P908" s="937"/>
      <c r="Q908" s="937"/>
      <c r="R908" s="937"/>
      <c r="S908" s="937"/>
      <c r="T908" s="937"/>
      <c r="U908" s="937"/>
      <c r="V908" s="937"/>
      <c r="W908" s="937"/>
      <c r="X908" s="937"/>
      <c r="Y908" s="937"/>
      <c r="Z908" s="937"/>
      <c r="AA908" s="937"/>
    </row>
    <row r="909" ht="18.0" customHeight="1">
      <c r="A909" s="937"/>
      <c r="B909" s="938"/>
      <c r="C909" s="937"/>
      <c r="D909" s="937"/>
      <c r="E909" s="937"/>
      <c r="F909" s="939"/>
      <c r="G909" s="939"/>
      <c r="H909" s="939"/>
      <c r="I909" s="939"/>
      <c r="J909" s="939"/>
      <c r="K909" s="939"/>
      <c r="L909" s="937"/>
      <c r="M909" s="937"/>
      <c r="N909" s="937"/>
      <c r="O909" s="937"/>
      <c r="P909" s="937"/>
      <c r="Q909" s="937"/>
      <c r="R909" s="937"/>
      <c r="S909" s="937"/>
      <c r="T909" s="937"/>
      <c r="U909" s="937"/>
      <c r="V909" s="937"/>
      <c r="W909" s="937"/>
      <c r="X909" s="937"/>
      <c r="Y909" s="937"/>
      <c r="Z909" s="937"/>
      <c r="AA909" s="937"/>
    </row>
    <row r="910" ht="18.0" customHeight="1">
      <c r="A910" s="937"/>
      <c r="B910" s="938"/>
      <c r="C910" s="937"/>
      <c r="D910" s="937"/>
      <c r="E910" s="937"/>
      <c r="F910" s="939"/>
      <c r="G910" s="939"/>
      <c r="H910" s="939"/>
      <c r="I910" s="939"/>
      <c r="J910" s="939"/>
      <c r="K910" s="939"/>
      <c r="L910" s="937"/>
      <c r="M910" s="937"/>
      <c r="N910" s="937"/>
      <c r="O910" s="937"/>
      <c r="P910" s="937"/>
      <c r="Q910" s="937"/>
      <c r="R910" s="937"/>
      <c r="S910" s="937"/>
      <c r="T910" s="937"/>
      <c r="U910" s="937"/>
      <c r="V910" s="937"/>
      <c r="W910" s="937"/>
      <c r="X910" s="937"/>
      <c r="Y910" s="937"/>
      <c r="Z910" s="937"/>
      <c r="AA910" s="937"/>
    </row>
    <row r="911" ht="18.0" customHeight="1">
      <c r="A911" s="937"/>
      <c r="B911" s="938"/>
      <c r="C911" s="937"/>
      <c r="D911" s="937"/>
      <c r="E911" s="937"/>
      <c r="F911" s="939"/>
      <c r="G911" s="939"/>
      <c r="H911" s="939"/>
      <c r="I911" s="939"/>
      <c r="J911" s="939"/>
      <c r="K911" s="939"/>
      <c r="L911" s="937"/>
      <c r="M911" s="937"/>
      <c r="N911" s="937"/>
      <c r="O911" s="937"/>
      <c r="P911" s="937"/>
      <c r="Q911" s="937"/>
      <c r="R911" s="937"/>
      <c r="S911" s="937"/>
      <c r="T911" s="937"/>
      <c r="U911" s="937"/>
      <c r="V911" s="937"/>
      <c r="W911" s="937"/>
      <c r="X911" s="937"/>
      <c r="Y911" s="937"/>
      <c r="Z911" s="937"/>
      <c r="AA911" s="937"/>
    </row>
    <row r="912" ht="18.0" customHeight="1">
      <c r="A912" s="937"/>
      <c r="B912" s="938"/>
      <c r="C912" s="937"/>
      <c r="D912" s="937"/>
      <c r="E912" s="937"/>
      <c r="F912" s="939"/>
      <c r="G912" s="939"/>
      <c r="H912" s="939"/>
      <c r="I912" s="939"/>
      <c r="J912" s="939"/>
      <c r="K912" s="939"/>
      <c r="L912" s="937"/>
      <c r="M912" s="937"/>
      <c r="N912" s="937"/>
      <c r="O912" s="937"/>
      <c r="P912" s="937"/>
      <c r="Q912" s="937"/>
      <c r="R912" s="937"/>
      <c r="S912" s="937"/>
      <c r="T912" s="937"/>
      <c r="U912" s="937"/>
      <c r="V912" s="937"/>
      <c r="W912" s="937"/>
      <c r="X912" s="937"/>
      <c r="Y912" s="937"/>
      <c r="Z912" s="937"/>
      <c r="AA912" s="937"/>
    </row>
    <row r="913" ht="18.0" customHeight="1">
      <c r="A913" s="937"/>
      <c r="B913" s="938"/>
      <c r="C913" s="937"/>
      <c r="D913" s="937"/>
      <c r="E913" s="937"/>
      <c r="F913" s="939"/>
      <c r="G913" s="939"/>
      <c r="H913" s="939"/>
      <c r="I913" s="939"/>
      <c r="J913" s="939"/>
      <c r="K913" s="939"/>
      <c r="L913" s="937"/>
      <c r="M913" s="937"/>
      <c r="N913" s="937"/>
      <c r="O913" s="937"/>
      <c r="P913" s="937"/>
      <c r="Q913" s="937"/>
      <c r="R913" s="937"/>
      <c r="S913" s="937"/>
      <c r="T913" s="937"/>
      <c r="U913" s="937"/>
      <c r="V913" s="937"/>
      <c r="W913" s="937"/>
      <c r="X913" s="937"/>
      <c r="Y913" s="937"/>
      <c r="Z913" s="937"/>
      <c r="AA913" s="937"/>
    </row>
    <row r="914" ht="18.0" customHeight="1">
      <c r="A914" s="937"/>
      <c r="B914" s="938"/>
      <c r="C914" s="937"/>
      <c r="D914" s="937"/>
      <c r="E914" s="937"/>
      <c r="F914" s="939"/>
      <c r="G914" s="939"/>
      <c r="H914" s="939"/>
      <c r="I914" s="939"/>
      <c r="J914" s="939"/>
      <c r="K914" s="939"/>
      <c r="L914" s="937"/>
      <c r="M914" s="937"/>
      <c r="N914" s="937"/>
      <c r="O914" s="937"/>
      <c r="P914" s="937"/>
      <c r="Q914" s="937"/>
      <c r="R914" s="937"/>
      <c r="S914" s="937"/>
      <c r="T914" s="937"/>
      <c r="U914" s="937"/>
      <c r="V914" s="937"/>
      <c r="W914" s="937"/>
      <c r="X914" s="937"/>
      <c r="Y914" s="937"/>
      <c r="Z914" s="937"/>
      <c r="AA914" s="937"/>
    </row>
    <row r="915" ht="18.0" customHeight="1">
      <c r="A915" s="937"/>
      <c r="B915" s="938"/>
      <c r="C915" s="937"/>
      <c r="D915" s="937"/>
      <c r="E915" s="937"/>
      <c r="F915" s="939"/>
      <c r="G915" s="939"/>
      <c r="H915" s="939"/>
      <c r="I915" s="939"/>
      <c r="J915" s="939"/>
      <c r="K915" s="939"/>
      <c r="L915" s="937"/>
      <c r="M915" s="937"/>
      <c r="N915" s="937"/>
      <c r="O915" s="937"/>
      <c r="P915" s="937"/>
      <c r="Q915" s="937"/>
      <c r="R915" s="937"/>
      <c r="S915" s="937"/>
      <c r="T915" s="937"/>
      <c r="U915" s="937"/>
      <c r="V915" s="937"/>
      <c r="W915" s="937"/>
      <c r="X915" s="937"/>
      <c r="Y915" s="937"/>
      <c r="Z915" s="937"/>
      <c r="AA915" s="937"/>
    </row>
    <row r="916" ht="18.0" customHeight="1">
      <c r="A916" s="937"/>
      <c r="B916" s="938"/>
      <c r="C916" s="937"/>
      <c r="D916" s="937"/>
      <c r="E916" s="937"/>
      <c r="F916" s="939"/>
      <c r="G916" s="939"/>
      <c r="H916" s="939"/>
      <c r="I916" s="939"/>
      <c r="J916" s="939"/>
      <c r="K916" s="939"/>
      <c r="L916" s="937"/>
      <c r="M916" s="937"/>
      <c r="N916" s="937"/>
      <c r="O916" s="937"/>
      <c r="P916" s="937"/>
      <c r="Q916" s="937"/>
      <c r="R916" s="937"/>
      <c r="S916" s="937"/>
      <c r="T916" s="937"/>
      <c r="U916" s="937"/>
      <c r="V916" s="937"/>
      <c r="W916" s="937"/>
      <c r="X916" s="937"/>
      <c r="Y916" s="937"/>
      <c r="Z916" s="937"/>
      <c r="AA916" s="937"/>
    </row>
    <row r="917" ht="18.0" customHeight="1">
      <c r="A917" s="937"/>
      <c r="B917" s="938"/>
      <c r="C917" s="937"/>
      <c r="D917" s="937"/>
      <c r="E917" s="937"/>
      <c r="F917" s="939"/>
      <c r="G917" s="939"/>
      <c r="H917" s="939"/>
      <c r="I917" s="939"/>
      <c r="J917" s="939"/>
      <c r="K917" s="939"/>
      <c r="L917" s="937"/>
      <c r="M917" s="937"/>
      <c r="N917" s="937"/>
      <c r="O917" s="937"/>
      <c r="P917" s="937"/>
      <c r="Q917" s="937"/>
      <c r="R917" s="937"/>
      <c r="S917" s="937"/>
      <c r="T917" s="937"/>
      <c r="U917" s="937"/>
      <c r="V917" s="937"/>
      <c r="W917" s="937"/>
      <c r="X917" s="937"/>
      <c r="Y917" s="937"/>
      <c r="Z917" s="937"/>
      <c r="AA917" s="937"/>
    </row>
    <row r="918" ht="18.0" customHeight="1">
      <c r="A918" s="937"/>
      <c r="B918" s="938"/>
      <c r="C918" s="937"/>
      <c r="D918" s="937"/>
      <c r="E918" s="937"/>
      <c r="F918" s="939"/>
      <c r="G918" s="939"/>
      <c r="H918" s="939"/>
      <c r="I918" s="939"/>
      <c r="J918" s="939"/>
      <c r="K918" s="939"/>
      <c r="L918" s="937"/>
      <c r="M918" s="937"/>
      <c r="N918" s="937"/>
      <c r="O918" s="937"/>
      <c r="P918" s="937"/>
      <c r="Q918" s="937"/>
      <c r="R918" s="937"/>
      <c r="S918" s="937"/>
      <c r="T918" s="937"/>
      <c r="U918" s="937"/>
      <c r="V918" s="937"/>
      <c r="W918" s="937"/>
      <c r="X918" s="937"/>
      <c r="Y918" s="937"/>
      <c r="Z918" s="937"/>
      <c r="AA918" s="937"/>
    </row>
    <row r="919" ht="18.0" customHeight="1">
      <c r="A919" s="937"/>
      <c r="B919" s="938"/>
      <c r="C919" s="937"/>
      <c r="D919" s="937"/>
      <c r="E919" s="937"/>
      <c r="F919" s="939"/>
      <c r="G919" s="939"/>
      <c r="H919" s="939"/>
      <c r="I919" s="939"/>
      <c r="J919" s="939"/>
      <c r="K919" s="939"/>
      <c r="L919" s="937"/>
      <c r="M919" s="937"/>
      <c r="N919" s="937"/>
      <c r="O919" s="937"/>
      <c r="P919" s="937"/>
      <c r="Q919" s="937"/>
      <c r="R919" s="937"/>
      <c r="S919" s="937"/>
      <c r="T919" s="937"/>
      <c r="U919" s="937"/>
      <c r="V919" s="937"/>
      <c r="W919" s="937"/>
      <c r="X919" s="937"/>
      <c r="Y919" s="937"/>
      <c r="Z919" s="937"/>
      <c r="AA919" s="937"/>
    </row>
    <row r="920" ht="18.0" customHeight="1">
      <c r="A920" s="937"/>
      <c r="B920" s="938"/>
      <c r="C920" s="937"/>
      <c r="D920" s="937"/>
      <c r="E920" s="937"/>
      <c r="F920" s="939"/>
      <c r="G920" s="939"/>
      <c r="H920" s="939"/>
      <c r="I920" s="939"/>
      <c r="J920" s="939"/>
      <c r="K920" s="939"/>
      <c r="L920" s="937"/>
      <c r="M920" s="937"/>
      <c r="N920" s="937"/>
      <c r="O920" s="937"/>
      <c r="P920" s="937"/>
      <c r="Q920" s="937"/>
      <c r="R920" s="937"/>
      <c r="S920" s="937"/>
      <c r="T920" s="937"/>
      <c r="U920" s="937"/>
      <c r="V920" s="937"/>
      <c r="W920" s="937"/>
      <c r="X920" s="937"/>
      <c r="Y920" s="937"/>
      <c r="Z920" s="937"/>
      <c r="AA920" s="937"/>
    </row>
    <row r="921" ht="18.0" customHeight="1">
      <c r="A921" s="937"/>
      <c r="B921" s="938"/>
      <c r="C921" s="937"/>
      <c r="D921" s="937"/>
      <c r="E921" s="937"/>
      <c r="F921" s="939"/>
      <c r="G921" s="939"/>
      <c r="H921" s="939"/>
      <c r="I921" s="939"/>
      <c r="J921" s="939"/>
      <c r="K921" s="939"/>
      <c r="L921" s="937"/>
      <c r="M921" s="937"/>
      <c r="N921" s="937"/>
      <c r="O921" s="937"/>
      <c r="P921" s="937"/>
      <c r="Q921" s="937"/>
      <c r="R921" s="937"/>
      <c r="S921" s="937"/>
      <c r="T921" s="937"/>
      <c r="U921" s="937"/>
      <c r="V921" s="937"/>
      <c r="W921" s="937"/>
      <c r="X921" s="937"/>
      <c r="Y921" s="937"/>
      <c r="Z921" s="937"/>
      <c r="AA921" s="937"/>
    </row>
    <row r="922" ht="18.0" customHeight="1">
      <c r="A922" s="937"/>
      <c r="B922" s="938"/>
      <c r="C922" s="937"/>
      <c r="D922" s="937"/>
      <c r="E922" s="937"/>
      <c r="F922" s="939"/>
      <c r="G922" s="939"/>
      <c r="H922" s="939"/>
      <c r="I922" s="939"/>
      <c r="J922" s="939"/>
      <c r="K922" s="939"/>
      <c r="L922" s="937"/>
      <c r="M922" s="937"/>
      <c r="N922" s="937"/>
      <c r="O922" s="937"/>
      <c r="P922" s="937"/>
      <c r="Q922" s="937"/>
      <c r="R922" s="937"/>
      <c r="S922" s="937"/>
      <c r="T922" s="937"/>
      <c r="U922" s="937"/>
      <c r="V922" s="937"/>
      <c r="W922" s="937"/>
      <c r="X922" s="937"/>
      <c r="Y922" s="937"/>
      <c r="Z922" s="937"/>
      <c r="AA922" s="937"/>
    </row>
    <row r="923" ht="18.0" customHeight="1">
      <c r="A923" s="937"/>
      <c r="B923" s="938"/>
      <c r="C923" s="937"/>
      <c r="D923" s="937"/>
      <c r="E923" s="937"/>
      <c r="F923" s="939"/>
      <c r="G923" s="939"/>
      <c r="H923" s="939"/>
      <c r="I923" s="939"/>
      <c r="J923" s="939"/>
      <c r="K923" s="939"/>
      <c r="L923" s="937"/>
      <c r="M923" s="937"/>
      <c r="N923" s="937"/>
      <c r="O923" s="937"/>
      <c r="P923" s="937"/>
      <c r="Q923" s="937"/>
      <c r="R923" s="937"/>
      <c r="S923" s="937"/>
      <c r="T923" s="937"/>
      <c r="U923" s="937"/>
      <c r="V923" s="937"/>
      <c r="W923" s="937"/>
      <c r="X923" s="937"/>
      <c r="Y923" s="937"/>
      <c r="Z923" s="937"/>
      <c r="AA923" s="937"/>
    </row>
    <row r="924" ht="18.0" customHeight="1">
      <c r="A924" s="937"/>
      <c r="B924" s="938"/>
      <c r="C924" s="937"/>
      <c r="D924" s="937"/>
      <c r="E924" s="937"/>
      <c r="F924" s="939"/>
      <c r="G924" s="939"/>
      <c r="H924" s="939"/>
      <c r="I924" s="939"/>
      <c r="J924" s="939"/>
      <c r="K924" s="939"/>
      <c r="L924" s="937"/>
      <c r="M924" s="937"/>
      <c r="N924" s="937"/>
      <c r="O924" s="937"/>
      <c r="P924" s="937"/>
      <c r="Q924" s="937"/>
      <c r="R924" s="937"/>
      <c r="S924" s="937"/>
      <c r="T924" s="937"/>
      <c r="U924" s="937"/>
      <c r="V924" s="937"/>
      <c r="W924" s="937"/>
      <c r="X924" s="937"/>
      <c r="Y924" s="937"/>
      <c r="Z924" s="937"/>
      <c r="AA924" s="937"/>
    </row>
    <row r="925" ht="18.0" customHeight="1">
      <c r="A925" s="937"/>
      <c r="B925" s="938"/>
      <c r="C925" s="937"/>
      <c r="D925" s="937"/>
      <c r="E925" s="937"/>
      <c r="F925" s="939"/>
      <c r="G925" s="939"/>
      <c r="H925" s="939"/>
      <c r="I925" s="939"/>
      <c r="J925" s="939"/>
      <c r="K925" s="939"/>
      <c r="L925" s="937"/>
      <c r="M925" s="937"/>
      <c r="N925" s="937"/>
      <c r="O925" s="937"/>
      <c r="P925" s="937"/>
      <c r="Q925" s="937"/>
      <c r="R925" s="937"/>
      <c r="S925" s="937"/>
      <c r="T925" s="937"/>
      <c r="U925" s="937"/>
      <c r="V925" s="937"/>
      <c r="W925" s="937"/>
      <c r="X925" s="937"/>
      <c r="Y925" s="937"/>
      <c r="Z925" s="937"/>
      <c r="AA925" s="937"/>
    </row>
    <row r="926" ht="18.0" customHeight="1">
      <c r="A926" s="937"/>
      <c r="B926" s="938"/>
      <c r="C926" s="937"/>
      <c r="D926" s="937"/>
      <c r="E926" s="937"/>
      <c r="F926" s="939"/>
      <c r="G926" s="939"/>
      <c r="H926" s="939"/>
      <c r="I926" s="939"/>
      <c r="J926" s="939"/>
      <c r="K926" s="939"/>
      <c r="L926" s="937"/>
      <c r="M926" s="937"/>
      <c r="N926" s="937"/>
      <c r="O926" s="937"/>
      <c r="P926" s="937"/>
      <c r="Q926" s="937"/>
      <c r="R926" s="937"/>
      <c r="S926" s="937"/>
      <c r="T926" s="937"/>
      <c r="U926" s="937"/>
      <c r="V926" s="937"/>
      <c r="W926" s="937"/>
      <c r="X926" s="937"/>
      <c r="Y926" s="937"/>
      <c r="Z926" s="937"/>
      <c r="AA926" s="937"/>
    </row>
    <row r="927" ht="18.0" customHeight="1">
      <c r="A927" s="937"/>
      <c r="B927" s="938"/>
      <c r="C927" s="937"/>
      <c r="D927" s="937"/>
      <c r="E927" s="937"/>
      <c r="F927" s="939"/>
      <c r="G927" s="939"/>
      <c r="H927" s="939"/>
      <c r="I927" s="939"/>
      <c r="J927" s="939"/>
      <c r="K927" s="939"/>
      <c r="L927" s="937"/>
      <c r="M927" s="937"/>
      <c r="N927" s="937"/>
      <c r="O927" s="937"/>
      <c r="P927" s="937"/>
      <c r="Q927" s="937"/>
      <c r="R927" s="937"/>
      <c r="S927" s="937"/>
      <c r="T927" s="937"/>
      <c r="U927" s="937"/>
      <c r="V927" s="937"/>
      <c r="W927" s="937"/>
      <c r="X927" s="937"/>
      <c r="Y927" s="937"/>
      <c r="Z927" s="937"/>
      <c r="AA927" s="937"/>
    </row>
    <row r="928" ht="18.0" customHeight="1">
      <c r="A928" s="937"/>
      <c r="B928" s="938"/>
      <c r="C928" s="937"/>
      <c r="D928" s="937"/>
      <c r="E928" s="937"/>
      <c r="F928" s="939"/>
      <c r="G928" s="939"/>
      <c r="H928" s="939"/>
      <c r="I928" s="939"/>
      <c r="J928" s="939"/>
      <c r="K928" s="939"/>
      <c r="L928" s="937"/>
      <c r="M928" s="937"/>
      <c r="N928" s="937"/>
      <c r="O928" s="937"/>
      <c r="P928" s="937"/>
      <c r="Q928" s="937"/>
      <c r="R928" s="937"/>
      <c r="S928" s="937"/>
      <c r="T928" s="937"/>
      <c r="U928" s="937"/>
      <c r="V928" s="937"/>
      <c r="W928" s="937"/>
      <c r="X928" s="937"/>
      <c r="Y928" s="937"/>
      <c r="Z928" s="937"/>
      <c r="AA928" s="937"/>
    </row>
    <row r="929" ht="18.0" customHeight="1">
      <c r="A929" s="937"/>
      <c r="B929" s="938"/>
      <c r="C929" s="937"/>
      <c r="D929" s="937"/>
      <c r="E929" s="937"/>
      <c r="F929" s="939"/>
      <c r="G929" s="939"/>
      <c r="H929" s="939"/>
      <c r="I929" s="939"/>
      <c r="J929" s="939"/>
      <c r="K929" s="939"/>
      <c r="L929" s="937"/>
      <c r="M929" s="937"/>
      <c r="N929" s="937"/>
      <c r="O929" s="937"/>
      <c r="P929" s="937"/>
      <c r="Q929" s="937"/>
      <c r="R929" s="937"/>
      <c r="S929" s="937"/>
      <c r="T929" s="937"/>
      <c r="U929" s="937"/>
      <c r="V929" s="937"/>
      <c r="W929" s="937"/>
      <c r="X929" s="937"/>
      <c r="Y929" s="937"/>
      <c r="Z929" s="937"/>
      <c r="AA929" s="937"/>
    </row>
    <row r="930" ht="18.0" customHeight="1">
      <c r="A930" s="937"/>
      <c r="B930" s="938"/>
      <c r="C930" s="937"/>
      <c r="D930" s="937"/>
      <c r="E930" s="937"/>
      <c r="F930" s="939"/>
      <c r="G930" s="939"/>
      <c r="H930" s="939"/>
      <c r="I930" s="939"/>
      <c r="J930" s="939"/>
      <c r="K930" s="939"/>
      <c r="L930" s="937"/>
      <c r="M930" s="937"/>
      <c r="N930" s="937"/>
      <c r="O930" s="937"/>
      <c r="P930" s="937"/>
      <c r="Q930" s="937"/>
      <c r="R930" s="937"/>
      <c r="S930" s="937"/>
      <c r="T930" s="937"/>
      <c r="U930" s="937"/>
      <c r="V930" s="937"/>
      <c r="W930" s="937"/>
      <c r="X930" s="937"/>
      <c r="Y930" s="937"/>
      <c r="Z930" s="937"/>
      <c r="AA930" s="937"/>
    </row>
    <row r="931" ht="18.0" customHeight="1">
      <c r="A931" s="937"/>
      <c r="B931" s="938"/>
      <c r="C931" s="937"/>
      <c r="D931" s="937"/>
      <c r="E931" s="937"/>
      <c r="F931" s="939"/>
      <c r="G931" s="939"/>
      <c r="H931" s="939"/>
      <c r="I931" s="939"/>
      <c r="J931" s="939"/>
      <c r="K931" s="939"/>
      <c r="L931" s="937"/>
      <c r="M931" s="937"/>
      <c r="N931" s="937"/>
      <c r="O931" s="937"/>
      <c r="P931" s="937"/>
      <c r="Q931" s="937"/>
      <c r="R931" s="937"/>
      <c r="S931" s="937"/>
      <c r="T931" s="937"/>
      <c r="U931" s="937"/>
      <c r="V931" s="937"/>
      <c r="W931" s="937"/>
      <c r="X931" s="937"/>
      <c r="Y931" s="937"/>
      <c r="Z931" s="937"/>
      <c r="AA931" s="937"/>
    </row>
    <row r="932" ht="18.0" customHeight="1">
      <c r="A932" s="937"/>
      <c r="B932" s="938"/>
      <c r="C932" s="937"/>
      <c r="D932" s="937"/>
      <c r="E932" s="937"/>
      <c r="F932" s="939"/>
      <c r="G932" s="939"/>
      <c r="H932" s="939"/>
      <c r="I932" s="939"/>
      <c r="J932" s="939"/>
      <c r="K932" s="939"/>
      <c r="L932" s="937"/>
      <c r="M932" s="937"/>
      <c r="N932" s="937"/>
      <c r="O932" s="937"/>
      <c r="P932" s="937"/>
      <c r="Q932" s="937"/>
      <c r="R932" s="937"/>
      <c r="S932" s="937"/>
      <c r="T932" s="937"/>
      <c r="U932" s="937"/>
      <c r="V932" s="937"/>
      <c r="W932" s="937"/>
      <c r="X932" s="937"/>
      <c r="Y932" s="937"/>
      <c r="Z932" s="937"/>
      <c r="AA932" s="937"/>
    </row>
    <row r="933" ht="18.0" customHeight="1">
      <c r="A933" s="937"/>
      <c r="B933" s="938"/>
      <c r="C933" s="937"/>
      <c r="D933" s="937"/>
      <c r="E933" s="937"/>
      <c r="F933" s="939"/>
      <c r="G933" s="939"/>
      <c r="H933" s="939"/>
      <c r="I933" s="939"/>
      <c r="J933" s="939"/>
      <c r="K933" s="939"/>
      <c r="L933" s="937"/>
      <c r="M933" s="937"/>
      <c r="N933" s="937"/>
      <c r="O933" s="937"/>
      <c r="P933" s="937"/>
      <c r="Q933" s="937"/>
      <c r="R933" s="937"/>
      <c r="S933" s="937"/>
      <c r="T933" s="937"/>
      <c r="U933" s="937"/>
      <c r="V933" s="937"/>
      <c r="W933" s="937"/>
      <c r="X933" s="937"/>
      <c r="Y933" s="937"/>
      <c r="Z933" s="937"/>
      <c r="AA933" s="937"/>
    </row>
    <row r="934" ht="18.0" customHeight="1">
      <c r="A934" s="937"/>
      <c r="B934" s="938"/>
      <c r="C934" s="937"/>
      <c r="D934" s="937"/>
      <c r="E934" s="937"/>
      <c r="F934" s="939"/>
      <c r="G934" s="939"/>
      <c r="H934" s="939"/>
      <c r="I934" s="939"/>
      <c r="J934" s="939"/>
      <c r="K934" s="939"/>
      <c r="L934" s="937"/>
      <c r="M934" s="937"/>
      <c r="N934" s="937"/>
      <c r="O934" s="937"/>
      <c r="P934" s="937"/>
      <c r="Q934" s="937"/>
      <c r="R934" s="937"/>
      <c r="S934" s="937"/>
      <c r="T934" s="937"/>
      <c r="U934" s="937"/>
      <c r="V934" s="937"/>
      <c r="W934" s="937"/>
      <c r="X934" s="937"/>
      <c r="Y934" s="937"/>
      <c r="Z934" s="937"/>
      <c r="AA934" s="937"/>
    </row>
    <row r="935" ht="18.0" customHeight="1">
      <c r="A935" s="937"/>
      <c r="B935" s="938"/>
      <c r="C935" s="937"/>
      <c r="D935" s="937"/>
      <c r="E935" s="937"/>
      <c r="F935" s="939"/>
      <c r="G935" s="939"/>
      <c r="H935" s="939"/>
      <c r="I935" s="939"/>
      <c r="J935" s="939"/>
      <c r="K935" s="939"/>
      <c r="L935" s="937"/>
      <c r="M935" s="937"/>
      <c r="N935" s="937"/>
      <c r="O935" s="937"/>
      <c r="P935" s="937"/>
      <c r="Q935" s="937"/>
      <c r="R935" s="937"/>
      <c r="S935" s="937"/>
      <c r="T935" s="937"/>
      <c r="U935" s="937"/>
      <c r="V935" s="937"/>
      <c r="W935" s="937"/>
      <c r="X935" s="937"/>
      <c r="Y935" s="937"/>
      <c r="Z935" s="937"/>
      <c r="AA935" s="937"/>
    </row>
    <row r="936" ht="18.0" customHeight="1">
      <c r="A936" s="937"/>
      <c r="B936" s="938"/>
      <c r="C936" s="937"/>
      <c r="D936" s="937"/>
      <c r="E936" s="937"/>
      <c r="F936" s="939"/>
      <c r="G936" s="939"/>
      <c r="H936" s="939"/>
      <c r="I936" s="939"/>
      <c r="J936" s="939"/>
      <c r="K936" s="939"/>
      <c r="L936" s="937"/>
      <c r="M936" s="937"/>
      <c r="N936" s="937"/>
      <c r="O936" s="937"/>
      <c r="P936" s="937"/>
      <c r="Q936" s="937"/>
      <c r="R936" s="937"/>
      <c r="S936" s="937"/>
      <c r="T936" s="937"/>
      <c r="U936" s="937"/>
      <c r="V936" s="937"/>
      <c r="W936" s="937"/>
      <c r="X936" s="937"/>
      <c r="Y936" s="937"/>
      <c r="Z936" s="937"/>
      <c r="AA936" s="937"/>
    </row>
    <row r="937" ht="18.0" customHeight="1">
      <c r="A937" s="937"/>
      <c r="B937" s="938"/>
      <c r="C937" s="937"/>
      <c r="D937" s="937"/>
      <c r="E937" s="937"/>
      <c r="F937" s="939"/>
      <c r="G937" s="939"/>
      <c r="H937" s="939"/>
      <c r="I937" s="939"/>
      <c r="J937" s="939"/>
      <c r="K937" s="939"/>
      <c r="L937" s="937"/>
      <c r="M937" s="937"/>
      <c r="N937" s="937"/>
      <c r="O937" s="937"/>
      <c r="P937" s="937"/>
      <c r="Q937" s="937"/>
      <c r="R937" s="937"/>
      <c r="S937" s="937"/>
      <c r="T937" s="937"/>
      <c r="U937" s="937"/>
      <c r="V937" s="937"/>
      <c r="W937" s="937"/>
      <c r="X937" s="937"/>
      <c r="Y937" s="937"/>
      <c r="Z937" s="937"/>
      <c r="AA937" s="937"/>
    </row>
    <row r="938" ht="18.0" customHeight="1">
      <c r="A938" s="937"/>
      <c r="B938" s="938"/>
      <c r="C938" s="937"/>
      <c r="D938" s="937"/>
      <c r="E938" s="937"/>
      <c r="F938" s="939"/>
      <c r="G938" s="939"/>
      <c r="H938" s="939"/>
      <c r="I938" s="939"/>
      <c r="J938" s="939"/>
      <c r="K938" s="939"/>
      <c r="L938" s="937"/>
      <c r="M938" s="937"/>
      <c r="N938" s="937"/>
      <c r="O938" s="937"/>
      <c r="P938" s="937"/>
      <c r="Q938" s="937"/>
      <c r="R938" s="937"/>
      <c r="S938" s="937"/>
      <c r="T938" s="937"/>
      <c r="U938" s="937"/>
      <c r="V938" s="937"/>
      <c r="W938" s="937"/>
      <c r="X938" s="937"/>
      <c r="Y938" s="937"/>
      <c r="Z938" s="937"/>
      <c r="AA938" s="937"/>
    </row>
    <row r="939" ht="18.0" customHeight="1">
      <c r="A939" s="937"/>
      <c r="B939" s="938"/>
      <c r="C939" s="937"/>
      <c r="D939" s="937"/>
      <c r="E939" s="937"/>
      <c r="F939" s="939"/>
      <c r="G939" s="939"/>
      <c r="H939" s="939"/>
      <c r="I939" s="939"/>
      <c r="J939" s="939"/>
      <c r="K939" s="939"/>
      <c r="L939" s="937"/>
      <c r="M939" s="937"/>
      <c r="N939" s="937"/>
      <c r="O939" s="937"/>
      <c r="P939" s="937"/>
      <c r="Q939" s="937"/>
      <c r="R939" s="937"/>
      <c r="S939" s="937"/>
      <c r="T939" s="937"/>
      <c r="U939" s="937"/>
      <c r="V939" s="937"/>
      <c r="W939" s="937"/>
      <c r="X939" s="937"/>
      <c r="Y939" s="937"/>
      <c r="Z939" s="937"/>
      <c r="AA939" s="937"/>
    </row>
    <row r="940" ht="18.0" customHeight="1">
      <c r="A940" s="937"/>
      <c r="B940" s="938"/>
      <c r="C940" s="937"/>
      <c r="D940" s="937"/>
      <c r="E940" s="937"/>
      <c r="F940" s="939"/>
      <c r="G940" s="939"/>
      <c r="H940" s="939"/>
      <c r="I940" s="939"/>
      <c r="J940" s="939"/>
      <c r="K940" s="939"/>
      <c r="L940" s="937"/>
      <c r="M940" s="937"/>
      <c r="N940" s="937"/>
      <c r="O940" s="937"/>
      <c r="P940" s="937"/>
      <c r="Q940" s="937"/>
      <c r="R940" s="937"/>
      <c r="S940" s="937"/>
      <c r="T940" s="937"/>
      <c r="U940" s="937"/>
      <c r="V940" s="937"/>
      <c r="W940" s="937"/>
      <c r="X940" s="937"/>
      <c r="Y940" s="937"/>
      <c r="Z940" s="937"/>
      <c r="AA940" s="937"/>
    </row>
    <row r="941" ht="18.0" customHeight="1">
      <c r="A941" s="937"/>
      <c r="B941" s="938"/>
      <c r="C941" s="937"/>
      <c r="D941" s="937"/>
      <c r="E941" s="937"/>
      <c r="F941" s="939"/>
      <c r="G941" s="939"/>
      <c r="H941" s="939"/>
      <c r="I941" s="939"/>
      <c r="J941" s="939"/>
      <c r="K941" s="939"/>
      <c r="L941" s="937"/>
      <c r="M941" s="937"/>
      <c r="N941" s="937"/>
      <c r="O941" s="937"/>
      <c r="P941" s="937"/>
      <c r="Q941" s="937"/>
      <c r="R941" s="937"/>
      <c r="S941" s="937"/>
      <c r="T941" s="937"/>
      <c r="U941" s="937"/>
      <c r="V941" s="937"/>
      <c r="W941" s="937"/>
      <c r="X941" s="937"/>
      <c r="Y941" s="937"/>
      <c r="Z941" s="937"/>
      <c r="AA941" s="937"/>
    </row>
    <row r="942" ht="18.0" customHeight="1">
      <c r="A942" s="937"/>
      <c r="B942" s="938"/>
      <c r="C942" s="937"/>
      <c r="D942" s="937"/>
      <c r="E942" s="937"/>
      <c r="F942" s="939"/>
      <c r="G942" s="939"/>
      <c r="H942" s="939"/>
      <c r="I942" s="939"/>
      <c r="J942" s="939"/>
      <c r="K942" s="939"/>
      <c r="L942" s="937"/>
      <c r="M942" s="937"/>
      <c r="N942" s="937"/>
      <c r="O942" s="937"/>
      <c r="P942" s="937"/>
      <c r="Q942" s="937"/>
      <c r="R942" s="937"/>
      <c r="S942" s="937"/>
      <c r="T942" s="937"/>
      <c r="U942" s="937"/>
      <c r="V942" s="937"/>
      <c r="W942" s="937"/>
      <c r="X942" s="937"/>
      <c r="Y942" s="937"/>
      <c r="Z942" s="937"/>
      <c r="AA942" s="937"/>
    </row>
    <row r="943" ht="18.0" customHeight="1">
      <c r="A943" s="937"/>
      <c r="B943" s="938"/>
      <c r="C943" s="937"/>
      <c r="D943" s="937"/>
      <c r="E943" s="937"/>
      <c r="F943" s="939"/>
      <c r="G943" s="939"/>
      <c r="H943" s="939"/>
      <c r="I943" s="939"/>
      <c r="J943" s="939"/>
      <c r="K943" s="939"/>
      <c r="L943" s="937"/>
      <c r="M943" s="937"/>
      <c r="N943" s="937"/>
      <c r="O943" s="937"/>
      <c r="P943" s="937"/>
      <c r="Q943" s="937"/>
      <c r="R943" s="937"/>
      <c r="S943" s="937"/>
      <c r="T943" s="937"/>
      <c r="U943" s="937"/>
      <c r="V943" s="937"/>
      <c r="W943" s="937"/>
      <c r="X943" s="937"/>
      <c r="Y943" s="937"/>
      <c r="Z943" s="937"/>
      <c r="AA943" s="937"/>
    </row>
    <row r="944" ht="18.0" customHeight="1">
      <c r="A944" s="937"/>
      <c r="B944" s="938"/>
      <c r="C944" s="937"/>
      <c r="D944" s="937"/>
      <c r="E944" s="937"/>
      <c r="F944" s="939"/>
      <c r="G944" s="939"/>
      <c r="H944" s="939"/>
      <c r="I944" s="939"/>
      <c r="J944" s="939"/>
      <c r="K944" s="939"/>
      <c r="L944" s="937"/>
      <c r="M944" s="937"/>
      <c r="N944" s="937"/>
      <c r="O944" s="937"/>
      <c r="P944" s="937"/>
      <c r="Q944" s="937"/>
      <c r="R944" s="937"/>
      <c r="S944" s="937"/>
      <c r="T944" s="937"/>
      <c r="U944" s="937"/>
      <c r="V944" s="937"/>
      <c r="W944" s="937"/>
      <c r="X944" s="937"/>
      <c r="Y944" s="937"/>
      <c r="Z944" s="937"/>
      <c r="AA944" s="937"/>
    </row>
    <row r="945" ht="18.0" customHeight="1">
      <c r="A945" s="937"/>
      <c r="B945" s="938"/>
      <c r="C945" s="937"/>
      <c r="D945" s="937"/>
      <c r="E945" s="937"/>
      <c r="F945" s="939"/>
      <c r="G945" s="939"/>
      <c r="H945" s="939"/>
      <c r="I945" s="939"/>
      <c r="J945" s="939"/>
      <c r="K945" s="939"/>
      <c r="L945" s="937"/>
      <c r="M945" s="937"/>
      <c r="N945" s="937"/>
      <c r="O945" s="937"/>
      <c r="P945" s="937"/>
      <c r="Q945" s="937"/>
      <c r="R945" s="937"/>
      <c r="S945" s="937"/>
      <c r="T945" s="937"/>
      <c r="U945" s="937"/>
      <c r="V945" s="937"/>
      <c r="W945" s="937"/>
      <c r="X945" s="937"/>
      <c r="Y945" s="937"/>
      <c r="Z945" s="937"/>
      <c r="AA945" s="937"/>
    </row>
    <row r="946" ht="18.0" customHeight="1">
      <c r="A946" s="937"/>
      <c r="B946" s="938"/>
      <c r="C946" s="937"/>
      <c r="D946" s="937"/>
      <c r="E946" s="937"/>
      <c r="F946" s="939"/>
      <c r="G946" s="939"/>
      <c r="H946" s="939"/>
      <c r="I946" s="939"/>
      <c r="J946" s="939"/>
      <c r="K946" s="939"/>
      <c r="L946" s="937"/>
      <c r="M946" s="937"/>
      <c r="N946" s="937"/>
      <c r="O946" s="937"/>
      <c r="P946" s="937"/>
      <c r="Q946" s="937"/>
      <c r="R946" s="937"/>
      <c r="S946" s="937"/>
      <c r="T946" s="937"/>
      <c r="U946" s="937"/>
      <c r="V946" s="937"/>
      <c r="W946" s="937"/>
      <c r="X946" s="937"/>
      <c r="Y946" s="937"/>
      <c r="Z946" s="937"/>
      <c r="AA946" s="937"/>
    </row>
    <row r="947" ht="18.0" customHeight="1">
      <c r="A947" s="937"/>
      <c r="B947" s="938"/>
      <c r="C947" s="937"/>
      <c r="D947" s="937"/>
      <c r="E947" s="937"/>
      <c r="F947" s="939"/>
      <c r="G947" s="939"/>
      <c r="H947" s="939"/>
      <c r="I947" s="939"/>
      <c r="J947" s="939"/>
      <c r="K947" s="939"/>
      <c r="L947" s="937"/>
      <c r="M947" s="937"/>
      <c r="N947" s="937"/>
      <c r="O947" s="937"/>
      <c r="P947" s="937"/>
      <c r="Q947" s="937"/>
      <c r="R947" s="937"/>
      <c r="S947" s="937"/>
      <c r="T947" s="937"/>
      <c r="U947" s="937"/>
      <c r="V947" s="937"/>
      <c r="W947" s="937"/>
      <c r="X947" s="937"/>
      <c r="Y947" s="937"/>
      <c r="Z947" s="937"/>
      <c r="AA947" s="937"/>
    </row>
    <row r="948" ht="18.0" customHeight="1">
      <c r="A948" s="937"/>
      <c r="B948" s="938"/>
      <c r="C948" s="937"/>
      <c r="D948" s="937"/>
      <c r="E948" s="937"/>
      <c r="F948" s="939"/>
      <c r="G948" s="939"/>
      <c r="H948" s="939"/>
      <c r="I948" s="939"/>
      <c r="J948" s="939"/>
      <c r="K948" s="939"/>
      <c r="L948" s="937"/>
      <c r="M948" s="937"/>
      <c r="N948" s="937"/>
      <c r="O948" s="937"/>
      <c r="P948" s="937"/>
      <c r="Q948" s="937"/>
      <c r="R948" s="937"/>
      <c r="S948" s="937"/>
      <c r="T948" s="937"/>
      <c r="U948" s="937"/>
      <c r="V948" s="937"/>
      <c r="W948" s="937"/>
      <c r="X948" s="937"/>
      <c r="Y948" s="937"/>
      <c r="Z948" s="937"/>
      <c r="AA948" s="937"/>
    </row>
    <row r="949" ht="18.0" customHeight="1">
      <c r="A949" s="937"/>
      <c r="B949" s="938"/>
      <c r="C949" s="937"/>
      <c r="D949" s="937"/>
      <c r="E949" s="937"/>
      <c r="F949" s="939"/>
      <c r="G949" s="939"/>
      <c r="H949" s="939"/>
      <c r="I949" s="939"/>
      <c r="J949" s="939"/>
      <c r="K949" s="939"/>
      <c r="L949" s="937"/>
      <c r="M949" s="937"/>
      <c r="N949" s="937"/>
      <c r="O949" s="937"/>
      <c r="P949" s="937"/>
      <c r="Q949" s="937"/>
      <c r="R949" s="937"/>
      <c r="S949" s="937"/>
      <c r="T949" s="937"/>
      <c r="U949" s="937"/>
      <c r="V949" s="937"/>
      <c r="W949" s="937"/>
      <c r="X949" s="937"/>
      <c r="Y949" s="937"/>
      <c r="Z949" s="937"/>
      <c r="AA949" s="937"/>
    </row>
    <row r="950" ht="18.0" customHeight="1">
      <c r="A950" s="937"/>
      <c r="B950" s="938"/>
      <c r="C950" s="937"/>
      <c r="D950" s="937"/>
      <c r="E950" s="937"/>
      <c r="F950" s="939"/>
      <c r="G950" s="939"/>
      <c r="H950" s="939"/>
      <c r="I950" s="939"/>
      <c r="J950" s="939"/>
      <c r="K950" s="939"/>
      <c r="L950" s="937"/>
      <c r="M950" s="937"/>
      <c r="N950" s="937"/>
      <c r="O950" s="937"/>
      <c r="P950" s="937"/>
      <c r="Q950" s="937"/>
      <c r="R950" s="937"/>
      <c r="S950" s="937"/>
      <c r="T950" s="937"/>
      <c r="U950" s="937"/>
      <c r="V950" s="937"/>
      <c r="W950" s="937"/>
      <c r="X950" s="937"/>
      <c r="Y950" s="937"/>
      <c r="Z950" s="937"/>
      <c r="AA950" s="937"/>
    </row>
    <row r="951" ht="18.0" customHeight="1">
      <c r="A951" s="937"/>
      <c r="B951" s="938"/>
      <c r="C951" s="937"/>
      <c r="D951" s="937"/>
      <c r="E951" s="937"/>
      <c r="F951" s="939"/>
      <c r="G951" s="939"/>
      <c r="H951" s="939"/>
      <c r="I951" s="939"/>
      <c r="J951" s="939"/>
      <c r="K951" s="939"/>
      <c r="L951" s="937"/>
      <c r="M951" s="937"/>
      <c r="N951" s="937"/>
      <c r="O951" s="937"/>
      <c r="P951" s="937"/>
      <c r="Q951" s="937"/>
      <c r="R951" s="937"/>
      <c r="S951" s="937"/>
      <c r="T951" s="937"/>
      <c r="U951" s="937"/>
      <c r="V951" s="937"/>
      <c r="W951" s="937"/>
      <c r="X951" s="937"/>
      <c r="Y951" s="937"/>
      <c r="Z951" s="937"/>
      <c r="AA951" s="937"/>
    </row>
    <row r="952" ht="18.0" customHeight="1">
      <c r="A952" s="937"/>
      <c r="B952" s="938"/>
      <c r="C952" s="937"/>
      <c r="D952" s="937"/>
      <c r="E952" s="937"/>
      <c r="F952" s="939"/>
      <c r="G952" s="939"/>
      <c r="H952" s="939"/>
      <c r="I952" s="939"/>
      <c r="J952" s="939"/>
      <c r="K952" s="939"/>
      <c r="L952" s="937"/>
      <c r="M952" s="937"/>
      <c r="N952" s="937"/>
      <c r="O952" s="937"/>
      <c r="P952" s="937"/>
      <c r="Q952" s="937"/>
      <c r="R952" s="937"/>
      <c r="S952" s="937"/>
      <c r="T952" s="937"/>
      <c r="U952" s="937"/>
      <c r="V952" s="937"/>
      <c r="W952" s="937"/>
      <c r="X952" s="937"/>
      <c r="Y952" s="937"/>
      <c r="Z952" s="937"/>
      <c r="AA952" s="937"/>
    </row>
    <row r="953" ht="18.0" customHeight="1">
      <c r="A953" s="937"/>
      <c r="B953" s="938"/>
      <c r="C953" s="937"/>
      <c r="D953" s="937"/>
      <c r="E953" s="937"/>
      <c r="F953" s="939"/>
      <c r="G953" s="939"/>
      <c r="H953" s="939"/>
      <c r="I953" s="939"/>
      <c r="J953" s="939"/>
      <c r="K953" s="939"/>
      <c r="L953" s="937"/>
      <c r="M953" s="937"/>
      <c r="N953" s="937"/>
      <c r="O953" s="937"/>
      <c r="P953" s="937"/>
      <c r="Q953" s="937"/>
      <c r="R953" s="937"/>
      <c r="S953" s="937"/>
      <c r="T953" s="937"/>
      <c r="U953" s="937"/>
      <c r="V953" s="937"/>
      <c r="W953" s="937"/>
      <c r="X953" s="937"/>
      <c r="Y953" s="937"/>
      <c r="Z953" s="937"/>
      <c r="AA953" s="937"/>
    </row>
    <row r="954" ht="18.0" customHeight="1">
      <c r="A954" s="937"/>
      <c r="B954" s="938"/>
      <c r="C954" s="937"/>
      <c r="D954" s="937"/>
      <c r="E954" s="937"/>
      <c r="F954" s="939"/>
      <c r="G954" s="939"/>
      <c r="H954" s="939"/>
      <c r="I954" s="939"/>
      <c r="J954" s="939"/>
      <c r="K954" s="939"/>
      <c r="L954" s="937"/>
      <c r="M954" s="937"/>
      <c r="N954" s="937"/>
      <c r="O954" s="937"/>
      <c r="P954" s="937"/>
      <c r="Q954" s="937"/>
      <c r="R954" s="937"/>
      <c r="S954" s="937"/>
      <c r="T954" s="937"/>
      <c r="U954" s="937"/>
      <c r="V954" s="937"/>
      <c r="W954" s="937"/>
      <c r="X954" s="937"/>
      <c r="Y954" s="937"/>
      <c r="Z954" s="937"/>
      <c r="AA954" s="937"/>
    </row>
    <row r="955" ht="18.0" customHeight="1">
      <c r="A955" s="937"/>
      <c r="B955" s="938"/>
      <c r="C955" s="937"/>
      <c r="D955" s="937"/>
      <c r="E955" s="937"/>
      <c r="F955" s="939"/>
      <c r="G955" s="939"/>
      <c r="H955" s="939"/>
      <c r="I955" s="939"/>
      <c r="J955" s="939"/>
      <c r="K955" s="939"/>
      <c r="L955" s="937"/>
      <c r="M955" s="937"/>
      <c r="N955" s="937"/>
      <c r="O955" s="937"/>
      <c r="P955" s="937"/>
      <c r="Q955" s="937"/>
      <c r="R955" s="937"/>
      <c r="S955" s="937"/>
      <c r="T955" s="937"/>
      <c r="U955" s="937"/>
      <c r="V955" s="937"/>
      <c r="W955" s="937"/>
      <c r="X955" s="937"/>
      <c r="Y955" s="937"/>
      <c r="Z955" s="937"/>
      <c r="AA955" s="937"/>
    </row>
    <row r="956" ht="18.0" customHeight="1">
      <c r="A956" s="937"/>
      <c r="B956" s="938"/>
      <c r="C956" s="937"/>
      <c r="D956" s="937"/>
      <c r="E956" s="937"/>
      <c r="F956" s="939"/>
      <c r="G956" s="939"/>
      <c r="H956" s="939"/>
      <c r="I956" s="939"/>
      <c r="J956" s="939"/>
      <c r="K956" s="939"/>
      <c r="L956" s="937"/>
      <c r="M956" s="937"/>
      <c r="N956" s="937"/>
      <c r="O956" s="937"/>
      <c r="P956" s="937"/>
      <c r="Q956" s="937"/>
      <c r="R956" s="937"/>
      <c r="S956" s="937"/>
      <c r="T956" s="937"/>
      <c r="U956" s="937"/>
      <c r="V956" s="937"/>
      <c r="W956" s="937"/>
      <c r="X956" s="937"/>
      <c r="Y956" s="937"/>
      <c r="Z956" s="937"/>
      <c r="AA956" s="937"/>
    </row>
    <row r="957" ht="18.0" customHeight="1">
      <c r="A957" s="937"/>
      <c r="B957" s="938"/>
      <c r="C957" s="937"/>
      <c r="D957" s="937"/>
      <c r="E957" s="937"/>
      <c r="F957" s="939"/>
      <c r="G957" s="939"/>
      <c r="H957" s="939"/>
      <c r="I957" s="939"/>
      <c r="J957" s="939"/>
      <c r="K957" s="939"/>
      <c r="L957" s="937"/>
      <c r="M957" s="937"/>
      <c r="N957" s="937"/>
      <c r="O957" s="937"/>
      <c r="P957" s="937"/>
      <c r="Q957" s="937"/>
      <c r="R957" s="937"/>
      <c r="S957" s="937"/>
      <c r="T957" s="937"/>
      <c r="U957" s="937"/>
      <c r="V957" s="937"/>
      <c r="W957" s="937"/>
      <c r="X957" s="937"/>
      <c r="Y957" s="937"/>
      <c r="Z957" s="937"/>
      <c r="AA957" s="937"/>
    </row>
    <row r="958" ht="18.0" customHeight="1">
      <c r="A958" s="937"/>
      <c r="B958" s="938"/>
      <c r="C958" s="937"/>
      <c r="D958" s="937"/>
      <c r="E958" s="937"/>
      <c r="F958" s="939"/>
      <c r="G958" s="939"/>
      <c r="H958" s="939"/>
      <c r="I958" s="939"/>
      <c r="J958" s="939"/>
      <c r="K958" s="939"/>
      <c r="L958" s="937"/>
      <c r="M958" s="937"/>
      <c r="N958" s="937"/>
      <c r="O958" s="937"/>
      <c r="P958" s="937"/>
      <c r="Q958" s="937"/>
      <c r="R958" s="937"/>
      <c r="S958" s="937"/>
      <c r="T958" s="937"/>
      <c r="U958" s="937"/>
      <c r="V958" s="937"/>
      <c r="W958" s="937"/>
      <c r="X958" s="937"/>
      <c r="Y958" s="937"/>
      <c r="Z958" s="937"/>
      <c r="AA958" s="937"/>
    </row>
    <row r="959" ht="18.0" customHeight="1">
      <c r="A959" s="937"/>
      <c r="B959" s="938"/>
      <c r="C959" s="937"/>
      <c r="D959" s="937"/>
      <c r="E959" s="937"/>
      <c r="F959" s="939"/>
      <c r="G959" s="939"/>
      <c r="H959" s="939"/>
      <c r="I959" s="939"/>
      <c r="J959" s="939"/>
      <c r="K959" s="939"/>
      <c r="L959" s="937"/>
      <c r="M959" s="937"/>
      <c r="N959" s="937"/>
      <c r="O959" s="937"/>
      <c r="P959" s="937"/>
      <c r="Q959" s="937"/>
      <c r="R959" s="937"/>
      <c r="S959" s="937"/>
      <c r="T959" s="937"/>
      <c r="U959" s="937"/>
      <c r="V959" s="937"/>
      <c r="W959" s="937"/>
      <c r="X959" s="937"/>
      <c r="Y959" s="937"/>
      <c r="Z959" s="937"/>
      <c r="AA959" s="937"/>
    </row>
    <row r="960" ht="18.0" customHeight="1">
      <c r="A960" s="937"/>
      <c r="B960" s="938"/>
      <c r="C960" s="937"/>
      <c r="D960" s="937"/>
      <c r="E960" s="937"/>
      <c r="F960" s="939"/>
      <c r="G960" s="939"/>
      <c r="H960" s="939"/>
      <c r="I960" s="939"/>
      <c r="J960" s="939"/>
      <c r="K960" s="939"/>
      <c r="L960" s="937"/>
      <c r="M960" s="937"/>
      <c r="N960" s="937"/>
      <c r="O960" s="937"/>
      <c r="P960" s="937"/>
      <c r="Q960" s="937"/>
      <c r="R960" s="937"/>
      <c r="S960" s="937"/>
      <c r="T960" s="937"/>
      <c r="U960" s="937"/>
      <c r="V960" s="937"/>
      <c r="W960" s="937"/>
      <c r="X960" s="937"/>
      <c r="Y960" s="937"/>
      <c r="Z960" s="937"/>
      <c r="AA960" s="937"/>
    </row>
    <row r="961" ht="18.0" customHeight="1">
      <c r="A961" s="937"/>
      <c r="B961" s="938"/>
      <c r="C961" s="937"/>
      <c r="D961" s="937"/>
      <c r="E961" s="937"/>
      <c r="F961" s="939"/>
      <c r="G961" s="939"/>
      <c r="H961" s="939"/>
      <c r="I961" s="939"/>
      <c r="J961" s="939"/>
      <c r="K961" s="939"/>
      <c r="L961" s="937"/>
      <c r="M961" s="937"/>
      <c r="N961" s="937"/>
      <c r="O961" s="937"/>
      <c r="P961" s="937"/>
      <c r="Q961" s="937"/>
      <c r="R961" s="937"/>
      <c r="S961" s="937"/>
      <c r="T961" s="937"/>
      <c r="U961" s="937"/>
      <c r="V961" s="937"/>
      <c r="W961" s="937"/>
      <c r="X961" s="937"/>
      <c r="Y961" s="937"/>
      <c r="Z961" s="937"/>
      <c r="AA961" s="937"/>
    </row>
    <row r="962" ht="18.0" customHeight="1">
      <c r="A962" s="937"/>
      <c r="B962" s="938"/>
      <c r="C962" s="937"/>
      <c r="D962" s="937"/>
      <c r="E962" s="937"/>
      <c r="F962" s="939"/>
      <c r="G962" s="939"/>
      <c r="H962" s="939"/>
      <c r="I962" s="939"/>
      <c r="J962" s="939"/>
      <c r="K962" s="939"/>
      <c r="L962" s="937"/>
      <c r="M962" s="937"/>
      <c r="N962" s="937"/>
      <c r="O962" s="937"/>
      <c r="P962" s="937"/>
      <c r="Q962" s="937"/>
      <c r="R962" s="937"/>
      <c r="S962" s="937"/>
      <c r="T962" s="937"/>
      <c r="U962" s="937"/>
      <c r="V962" s="937"/>
      <c r="W962" s="937"/>
      <c r="X962" s="937"/>
      <c r="Y962" s="937"/>
      <c r="Z962" s="937"/>
      <c r="AA962" s="937"/>
    </row>
    <row r="963" ht="18.0" customHeight="1">
      <c r="A963" s="937"/>
      <c r="B963" s="938"/>
      <c r="C963" s="937"/>
      <c r="D963" s="937"/>
      <c r="E963" s="937"/>
      <c r="F963" s="939"/>
      <c r="G963" s="939"/>
      <c r="H963" s="939"/>
      <c r="I963" s="939"/>
      <c r="J963" s="939"/>
      <c r="K963" s="939"/>
      <c r="L963" s="937"/>
      <c r="M963" s="937"/>
      <c r="N963" s="937"/>
      <c r="O963" s="937"/>
      <c r="P963" s="937"/>
      <c r="Q963" s="937"/>
      <c r="R963" s="937"/>
      <c r="S963" s="937"/>
      <c r="T963" s="937"/>
      <c r="U963" s="937"/>
      <c r="V963" s="937"/>
      <c r="W963" s="937"/>
      <c r="X963" s="937"/>
      <c r="Y963" s="937"/>
      <c r="Z963" s="937"/>
      <c r="AA963" s="937"/>
    </row>
    <row r="964" ht="18.0" customHeight="1">
      <c r="A964" s="937"/>
      <c r="B964" s="938"/>
      <c r="C964" s="937"/>
      <c r="D964" s="937"/>
      <c r="E964" s="937"/>
      <c r="F964" s="939"/>
      <c r="G964" s="939"/>
      <c r="H964" s="939"/>
      <c r="I964" s="939"/>
      <c r="J964" s="939"/>
      <c r="K964" s="939"/>
      <c r="L964" s="937"/>
      <c r="M964" s="937"/>
      <c r="N964" s="937"/>
      <c r="O964" s="937"/>
      <c r="P964" s="937"/>
      <c r="Q964" s="937"/>
      <c r="R964" s="937"/>
      <c r="S964" s="937"/>
      <c r="T964" s="937"/>
      <c r="U964" s="937"/>
      <c r="V964" s="937"/>
      <c r="W964" s="937"/>
      <c r="X964" s="937"/>
      <c r="Y964" s="937"/>
      <c r="Z964" s="937"/>
      <c r="AA964" s="937"/>
    </row>
    <row r="965" ht="18.0" customHeight="1">
      <c r="A965" s="937"/>
      <c r="B965" s="938"/>
      <c r="C965" s="937"/>
      <c r="D965" s="937"/>
      <c r="E965" s="937"/>
      <c r="F965" s="939"/>
      <c r="G965" s="939"/>
      <c r="H965" s="939"/>
      <c r="I965" s="939"/>
      <c r="J965" s="939"/>
      <c r="K965" s="939"/>
      <c r="L965" s="937"/>
      <c r="M965" s="937"/>
      <c r="N965" s="937"/>
      <c r="O965" s="937"/>
      <c r="P965" s="937"/>
      <c r="Q965" s="937"/>
      <c r="R965" s="937"/>
      <c r="S965" s="937"/>
      <c r="T965" s="937"/>
      <c r="U965" s="937"/>
      <c r="V965" s="937"/>
      <c r="W965" s="937"/>
      <c r="X965" s="937"/>
      <c r="Y965" s="937"/>
      <c r="Z965" s="937"/>
      <c r="AA965" s="937"/>
    </row>
    <row r="966" ht="18.0" customHeight="1">
      <c r="A966" s="937"/>
      <c r="B966" s="938"/>
      <c r="C966" s="937"/>
      <c r="D966" s="937"/>
      <c r="E966" s="937"/>
      <c r="F966" s="939"/>
      <c r="G966" s="939"/>
      <c r="H966" s="939"/>
      <c r="I966" s="939"/>
      <c r="J966" s="939"/>
      <c r="K966" s="939"/>
      <c r="L966" s="937"/>
      <c r="M966" s="937"/>
      <c r="N966" s="937"/>
      <c r="O966" s="937"/>
      <c r="P966" s="937"/>
      <c r="Q966" s="937"/>
      <c r="R966" s="937"/>
      <c r="S966" s="937"/>
      <c r="T966" s="937"/>
      <c r="U966" s="937"/>
      <c r="V966" s="937"/>
      <c r="W966" s="937"/>
      <c r="X966" s="937"/>
      <c r="Y966" s="937"/>
      <c r="Z966" s="937"/>
      <c r="AA966" s="937"/>
    </row>
    <row r="967" ht="18.0" customHeight="1">
      <c r="A967" s="937"/>
      <c r="B967" s="938"/>
      <c r="C967" s="937"/>
      <c r="D967" s="937"/>
      <c r="E967" s="937"/>
      <c r="F967" s="939"/>
      <c r="G967" s="939"/>
      <c r="H967" s="939"/>
      <c r="I967" s="939"/>
      <c r="J967" s="939"/>
      <c r="K967" s="939"/>
      <c r="L967" s="937"/>
      <c r="M967" s="937"/>
      <c r="N967" s="937"/>
      <c r="O967" s="937"/>
      <c r="P967" s="937"/>
      <c r="Q967" s="937"/>
      <c r="R967" s="937"/>
      <c r="S967" s="937"/>
      <c r="T967" s="937"/>
      <c r="U967" s="937"/>
      <c r="V967" s="937"/>
      <c r="W967" s="937"/>
      <c r="X967" s="937"/>
      <c r="Y967" s="937"/>
      <c r="Z967" s="937"/>
      <c r="AA967" s="937"/>
    </row>
    <row r="968" ht="18.0" customHeight="1">
      <c r="A968" s="937"/>
      <c r="B968" s="938"/>
      <c r="C968" s="937"/>
      <c r="D968" s="937"/>
      <c r="E968" s="937"/>
      <c r="F968" s="939"/>
      <c r="G968" s="939"/>
      <c r="H968" s="939"/>
      <c r="I968" s="939"/>
      <c r="J968" s="939"/>
      <c r="K968" s="939"/>
      <c r="L968" s="937"/>
      <c r="M968" s="937"/>
      <c r="N968" s="937"/>
      <c r="O968" s="937"/>
      <c r="P968" s="937"/>
      <c r="Q968" s="937"/>
      <c r="R968" s="937"/>
      <c r="S968" s="937"/>
      <c r="T968" s="937"/>
      <c r="U968" s="937"/>
      <c r="V968" s="937"/>
      <c r="W968" s="937"/>
      <c r="X968" s="937"/>
      <c r="Y968" s="937"/>
      <c r="Z968" s="937"/>
      <c r="AA968" s="937"/>
    </row>
    <row r="969" ht="18.0" customHeight="1">
      <c r="A969" s="937"/>
      <c r="B969" s="938"/>
      <c r="C969" s="937"/>
      <c r="D969" s="937"/>
      <c r="E969" s="937"/>
      <c r="F969" s="939"/>
      <c r="G969" s="939"/>
      <c r="H969" s="939"/>
      <c r="I969" s="939"/>
      <c r="J969" s="939"/>
      <c r="K969" s="939"/>
      <c r="L969" s="937"/>
      <c r="M969" s="937"/>
      <c r="N969" s="937"/>
      <c r="O969" s="937"/>
      <c r="P969" s="937"/>
      <c r="Q969" s="937"/>
      <c r="R969" s="937"/>
      <c r="S969" s="937"/>
      <c r="T969" s="937"/>
      <c r="U969" s="937"/>
      <c r="V969" s="937"/>
      <c r="W969" s="937"/>
      <c r="X969" s="937"/>
      <c r="Y969" s="937"/>
      <c r="Z969" s="937"/>
      <c r="AA969" s="937"/>
    </row>
    <row r="970" ht="18.0" customHeight="1">
      <c r="A970" s="937"/>
      <c r="B970" s="938"/>
      <c r="C970" s="937"/>
      <c r="D970" s="937"/>
      <c r="E970" s="937"/>
      <c r="F970" s="939"/>
      <c r="G970" s="939"/>
      <c r="H970" s="939"/>
      <c r="I970" s="939"/>
      <c r="J970" s="939"/>
      <c r="K970" s="939"/>
      <c r="L970" s="937"/>
      <c r="M970" s="937"/>
      <c r="N970" s="937"/>
      <c r="O970" s="937"/>
      <c r="P970" s="937"/>
      <c r="Q970" s="937"/>
      <c r="R970" s="937"/>
      <c r="S970" s="937"/>
      <c r="T970" s="937"/>
      <c r="U970" s="937"/>
      <c r="V970" s="937"/>
      <c r="W970" s="937"/>
      <c r="X970" s="937"/>
      <c r="Y970" s="937"/>
      <c r="Z970" s="937"/>
      <c r="AA970" s="937"/>
    </row>
    <row r="971" ht="18.0" customHeight="1">
      <c r="A971" s="937"/>
      <c r="B971" s="938"/>
      <c r="C971" s="937"/>
      <c r="D971" s="937"/>
      <c r="E971" s="937"/>
      <c r="F971" s="939"/>
      <c r="G971" s="939"/>
      <c r="H971" s="939"/>
      <c r="I971" s="939"/>
      <c r="J971" s="939"/>
      <c r="K971" s="939"/>
      <c r="L971" s="937"/>
      <c r="M971" s="937"/>
      <c r="N971" s="937"/>
      <c r="O971" s="937"/>
      <c r="P971" s="937"/>
      <c r="Q971" s="937"/>
      <c r="R971" s="937"/>
      <c r="S971" s="937"/>
      <c r="T971" s="937"/>
      <c r="U971" s="937"/>
      <c r="V971" s="937"/>
      <c r="W971" s="937"/>
      <c r="X971" s="937"/>
      <c r="Y971" s="937"/>
      <c r="Z971" s="937"/>
      <c r="AA971" s="937"/>
    </row>
    <row r="972" ht="18.0" customHeight="1">
      <c r="A972" s="937"/>
      <c r="B972" s="938"/>
      <c r="C972" s="937"/>
      <c r="D972" s="937"/>
      <c r="E972" s="937"/>
      <c r="F972" s="939"/>
      <c r="G972" s="939"/>
      <c r="H972" s="939"/>
      <c r="I972" s="939"/>
      <c r="J972" s="939"/>
      <c r="K972" s="939"/>
      <c r="L972" s="937"/>
      <c r="M972" s="937"/>
      <c r="N972" s="937"/>
      <c r="O972" s="937"/>
      <c r="P972" s="937"/>
      <c r="Q972" s="937"/>
      <c r="R972" s="937"/>
      <c r="S972" s="937"/>
      <c r="T972" s="937"/>
      <c r="U972" s="937"/>
      <c r="V972" s="937"/>
      <c r="W972" s="937"/>
      <c r="X972" s="937"/>
      <c r="Y972" s="937"/>
      <c r="Z972" s="937"/>
      <c r="AA972" s="937"/>
    </row>
    <row r="973" ht="18.0" customHeight="1">
      <c r="A973" s="937"/>
      <c r="B973" s="938"/>
      <c r="C973" s="937"/>
      <c r="D973" s="937"/>
      <c r="E973" s="937"/>
      <c r="F973" s="939"/>
      <c r="G973" s="939"/>
      <c r="H973" s="939"/>
      <c r="I973" s="939"/>
      <c r="J973" s="939"/>
      <c r="K973" s="939"/>
      <c r="L973" s="937"/>
      <c r="M973" s="937"/>
      <c r="N973" s="937"/>
      <c r="O973" s="937"/>
      <c r="P973" s="937"/>
      <c r="Q973" s="937"/>
      <c r="R973" s="937"/>
      <c r="S973" s="937"/>
      <c r="T973" s="937"/>
      <c r="U973" s="937"/>
      <c r="V973" s="937"/>
      <c r="W973" s="937"/>
      <c r="X973" s="937"/>
      <c r="Y973" s="937"/>
      <c r="Z973" s="937"/>
      <c r="AA973" s="937"/>
    </row>
    <row r="974" ht="18.0" customHeight="1">
      <c r="A974" s="937"/>
      <c r="B974" s="938"/>
      <c r="C974" s="937"/>
      <c r="D974" s="937"/>
      <c r="E974" s="937"/>
      <c r="F974" s="939"/>
      <c r="G974" s="939"/>
      <c r="H974" s="939"/>
      <c r="I974" s="939"/>
      <c r="J974" s="939"/>
      <c r="K974" s="939"/>
      <c r="L974" s="937"/>
      <c r="M974" s="937"/>
      <c r="N974" s="937"/>
      <c r="O974" s="937"/>
      <c r="P974" s="937"/>
      <c r="Q974" s="937"/>
      <c r="R974" s="937"/>
      <c r="S974" s="937"/>
      <c r="T974" s="937"/>
      <c r="U974" s="937"/>
      <c r="V974" s="937"/>
      <c r="W974" s="937"/>
      <c r="X974" s="937"/>
      <c r="Y974" s="937"/>
      <c r="Z974" s="937"/>
      <c r="AA974" s="937"/>
    </row>
    <row r="975" ht="18.0" customHeight="1">
      <c r="A975" s="937"/>
      <c r="B975" s="938"/>
      <c r="C975" s="937"/>
      <c r="D975" s="937"/>
      <c r="E975" s="937"/>
      <c r="F975" s="939"/>
      <c r="G975" s="939"/>
      <c r="H975" s="939"/>
      <c r="I975" s="939"/>
      <c r="J975" s="939"/>
      <c r="K975" s="939"/>
      <c r="L975" s="937"/>
      <c r="M975" s="937"/>
      <c r="N975" s="937"/>
      <c r="O975" s="937"/>
      <c r="P975" s="937"/>
      <c r="Q975" s="937"/>
      <c r="R975" s="937"/>
      <c r="S975" s="937"/>
      <c r="T975" s="937"/>
      <c r="U975" s="937"/>
      <c r="V975" s="937"/>
      <c r="W975" s="937"/>
      <c r="X975" s="937"/>
      <c r="Y975" s="937"/>
      <c r="Z975" s="937"/>
      <c r="AA975" s="937"/>
    </row>
    <row r="976" ht="18.0" customHeight="1">
      <c r="A976" s="937"/>
      <c r="B976" s="938"/>
      <c r="C976" s="937"/>
      <c r="D976" s="937"/>
      <c r="E976" s="937"/>
      <c r="F976" s="939"/>
      <c r="G976" s="939"/>
      <c r="H976" s="939"/>
      <c r="I976" s="939"/>
      <c r="J976" s="939"/>
      <c r="K976" s="939"/>
      <c r="L976" s="937"/>
      <c r="M976" s="937"/>
      <c r="N976" s="937"/>
      <c r="O976" s="937"/>
      <c r="P976" s="937"/>
      <c r="Q976" s="937"/>
      <c r="R976" s="937"/>
      <c r="S976" s="937"/>
      <c r="T976" s="937"/>
      <c r="U976" s="937"/>
      <c r="V976" s="937"/>
      <c r="W976" s="937"/>
      <c r="X976" s="937"/>
      <c r="Y976" s="937"/>
      <c r="Z976" s="937"/>
      <c r="AA976" s="937"/>
    </row>
    <row r="977" ht="18.0" customHeight="1">
      <c r="A977" s="937"/>
      <c r="B977" s="938"/>
      <c r="C977" s="937"/>
      <c r="D977" s="937"/>
      <c r="E977" s="937"/>
      <c r="F977" s="939"/>
      <c r="G977" s="939"/>
      <c r="H977" s="939"/>
      <c r="I977" s="939"/>
      <c r="J977" s="939"/>
      <c r="K977" s="939"/>
      <c r="L977" s="937"/>
      <c r="M977" s="937"/>
      <c r="N977" s="937"/>
      <c r="O977" s="937"/>
      <c r="P977" s="937"/>
      <c r="Q977" s="937"/>
      <c r="R977" s="937"/>
      <c r="S977" s="937"/>
      <c r="T977" s="937"/>
      <c r="U977" s="937"/>
      <c r="V977" s="937"/>
      <c r="W977" s="937"/>
      <c r="X977" s="937"/>
      <c r="Y977" s="937"/>
      <c r="Z977" s="937"/>
      <c r="AA977" s="937"/>
    </row>
    <row r="978" ht="18.0" customHeight="1">
      <c r="A978" s="937"/>
      <c r="B978" s="938"/>
      <c r="C978" s="937"/>
      <c r="D978" s="937"/>
      <c r="E978" s="937"/>
      <c r="F978" s="939"/>
      <c r="G978" s="939"/>
      <c r="H978" s="939"/>
      <c r="I978" s="939"/>
      <c r="J978" s="939"/>
      <c r="K978" s="939"/>
      <c r="L978" s="937"/>
      <c r="M978" s="937"/>
      <c r="N978" s="937"/>
      <c r="O978" s="937"/>
      <c r="P978" s="937"/>
      <c r="Q978" s="937"/>
      <c r="R978" s="937"/>
      <c r="S978" s="937"/>
      <c r="T978" s="937"/>
      <c r="U978" s="937"/>
      <c r="V978" s="937"/>
      <c r="W978" s="937"/>
      <c r="X978" s="937"/>
      <c r="Y978" s="937"/>
      <c r="Z978" s="937"/>
      <c r="AA978" s="937"/>
    </row>
    <row r="979" ht="18.0" customHeight="1">
      <c r="A979" s="937"/>
      <c r="B979" s="938"/>
      <c r="C979" s="937"/>
      <c r="D979" s="937"/>
      <c r="E979" s="937"/>
      <c r="F979" s="939"/>
      <c r="G979" s="939"/>
      <c r="H979" s="939"/>
      <c r="I979" s="939"/>
      <c r="J979" s="939"/>
      <c r="K979" s="939"/>
      <c r="L979" s="937"/>
      <c r="M979" s="937"/>
      <c r="N979" s="937"/>
      <c r="O979" s="937"/>
      <c r="P979" s="937"/>
      <c r="Q979" s="937"/>
      <c r="R979" s="937"/>
      <c r="S979" s="937"/>
      <c r="T979" s="937"/>
      <c r="U979" s="937"/>
      <c r="V979" s="937"/>
      <c r="W979" s="937"/>
      <c r="X979" s="937"/>
      <c r="Y979" s="937"/>
      <c r="Z979" s="937"/>
      <c r="AA979" s="937"/>
    </row>
    <row r="980" ht="18.0" customHeight="1">
      <c r="A980" s="937"/>
      <c r="B980" s="938"/>
      <c r="C980" s="937"/>
      <c r="D980" s="937"/>
      <c r="E980" s="937"/>
      <c r="F980" s="939"/>
      <c r="G980" s="939"/>
      <c r="H980" s="939"/>
      <c r="I980" s="939"/>
      <c r="J980" s="939"/>
      <c r="K980" s="939"/>
      <c r="L980" s="937"/>
      <c r="M980" s="937"/>
      <c r="N980" s="937"/>
      <c r="O980" s="937"/>
      <c r="P980" s="937"/>
      <c r="Q980" s="937"/>
      <c r="R980" s="937"/>
      <c r="S980" s="937"/>
      <c r="T980" s="937"/>
      <c r="U980" s="937"/>
      <c r="V980" s="937"/>
      <c r="W980" s="937"/>
      <c r="X980" s="937"/>
      <c r="Y980" s="937"/>
      <c r="Z980" s="937"/>
      <c r="AA980" s="937"/>
    </row>
    <row r="981" ht="18.0" customHeight="1">
      <c r="A981" s="937"/>
      <c r="B981" s="938"/>
      <c r="C981" s="937"/>
      <c r="D981" s="937"/>
      <c r="E981" s="937"/>
      <c r="F981" s="939"/>
      <c r="G981" s="939"/>
      <c r="H981" s="939"/>
      <c r="I981" s="939"/>
      <c r="J981" s="939"/>
      <c r="K981" s="939"/>
      <c r="L981" s="937"/>
      <c r="M981" s="937"/>
      <c r="N981" s="937"/>
      <c r="O981" s="937"/>
      <c r="P981" s="937"/>
      <c r="Q981" s="937"/>
      <c r="R981" s="937"/>
      <c r="S981" s="937"/>
      <c r="T981" s="937"/>
      <c r="U981" s="937"/>
      <c r="V981" s="937"/>
      <c r="W981" s="937"/>
      <c r="X981" s="937"/>
      <c r="Y981" s="937"/>
      <c r="Z981" s="937"/>
      <c r="AA981" s="937"/>
    </row>
    <row r="982" ht="18.0" customHeight="1">
      <c r="A982" s="937"/>
      <c r="B982" s="938"/>
      <c r="C982" s="937"/>
      <c r="D982" s="937"/>
      <c r="E982" s="937"/>
      <c r="F982" s="939"/>
      <c r="G982" s="939"/>
      <c r="H982" s="939"/>
      <c r="I982" s="939"/>
      <c r="J982" s="939"/>
      <c r="K982" s="939"/>
      <c r="L982" s="937"/>
      <c r="M982" s="937"/>
      <c r="N982" s="937"/>
      <c r="O982" s="937"/>
      <c r="P982" s="937"/>
      <c r="Q982" s="937"/>
      <c r="R982" s="937"/>
      <c r="S982" s="937"/>
      <c r="T982" s="937"/>
      <c r="U982" s="937"/>
      <c r="V982" s="937"/>
      <c r="W982" s="937"/>
      <c r="X982" s="937"/>
      <c r="Y982" s="937"/>
      <c r="Z982" s="937"/>
      <c r="AA982" s="937"/>
    </row>
    <row r="983" ht="18.0" customHeight="1">
      <c r="A983" s="937"/>
      <c r="B983" s="938"/>
      <c r="C983" s="937"/>
      <c r="D983" s="937"/>
      <c r="E983" s="937"/>
      <c r="F983" s="939"/>
      <c r="G983" s="939"/>
      <c r="H983" s="939"/>
      <c r="I983" s="939"/>
      <c r="J983" s="939"/>
      <c r="K983" s="939"/>
      <c r="L983" s="937"/>
      <c r="M983" s="937"/>
      <c r="N983" s="937"/>
      <c r="O983" s="937"/>
      <c r="P983" s="937"/>
      <c r="Q983" s="937"/>
      <c r="R983" s="937"/>
      <c r="S983" s="937"/>
      <c r="T983" s="937"/>
      <c r="U983" s="937"/>
      <c r="V983" s="937"/>
      <c r="W983" s="937"/>
      <c r="X983" s="937"/>
      <c r="Y983" s="937"/>
      <c r="Z983" s="937"/>
      <c r="AA983" s="937"/>
    </row>
    <row r="984" ht="18.0" customHeight="1">
      <c r="A984" s="937"/>
      <c r="B984" s="938"/>
      <c r="C984" s="937"/>
      <c r="D984" s="937"/>
      <c r="E984" s="937"/>
      <c r="F984" s="939"/>
      <c r="G984" s="939"/>
      <c r="H984" s="939"/>
      <c r="I984" s="939"/>
      <c r="J984" s="939"/>
      <c r="K984" s="939"/>
      <c r="L984" s="937"/>
      <c r="M984" s="937"/>
      <c r="N984" s="937"/>
      <c r="O984" s="937"/>
      <c r="P984" s="937"/>
      <c r="Q984" s="937"/>
      <c r="R984" s="937"/>
      <c r="S984" s="937"/>
      <c r="T984" s="937"/>
      <c r="U984" s="937"/>
      <c r="V984" s="937"/>
      <c r="W984" s="937"/>
      <c r="X984" s="937"/>
      <c r="Y984" s="937"/>
      <c r="Z984" s="937"/>
      <c r="AA984" s="937"/>
    </row>
    <row r="985" ht="18.0" customHeight="1">
      <c r="A985" s="937"/>
      <c r="B985" s="938"/>
      <c r="C985" s="937"/>
      <c r="D985" s="937"/>
      <c r="E985" s="937"/>
      <c r="F985" s="939"/>
      <c r="G985" s="939"/>
      <c r="H985" s="939"/>
      <c r="I985" s="939"/>
      <c r="J985" s="939"/>
      <c r="K985" s="939"/>
      <c r="L985" s="937"/>
      <c r="M985" s="937"/>
      <c r="N985" s="937"/>
      <c r="O985" s="937"/>
      <c r="P985" s="937"/>
      <c r="Q985" s="937"/>
      <c r="R985" s="937"/>
      <c r="S985" s="937"/>
      <c r="T985" s="937"/>
      <c r="U985" s="937"/>
      <c r="V985" s="937"/>
      <c r="W985" s="937"/>
      <c r="X985" s="937"/>
      <c r="Y985" s="937"/>
      <c r="Z985" s="937"/>
      <c r="AA985" s="937"/>
    </row>
    <row r="986" ht="18.0" customHeight="1">
      <c r="A986" s="937"/>
      <c r="B986" s="938"/>
      <c r="C986" s="937"/>
      <c r="D986" s="937"/>
      <c r="E986" s="937"/>
      <c r="F986" s="939"/>
      <c r="G986" s="939"/>
      <c r="H986" s="939"/>
      <c r="I986" s="939"/>
      <c r="J986" s="939"/>
      <c r="K986" s="939"/>
      <c r="L986" s="937"/>
      <c r="M986" s="937"/>
      <c r="N986" s="937"/>
      <c r="O986" s="937"/>
      <c r="P986" s="937"/>
      <c r="Q986" s="937"/>
      <c r="R986" s="937"/>
      <c r="S986" s="937"/>
      <c r="T986" s="937"/>
      <c r="U986" s="937"/>
      <c r="V986" s="937"/>
      <c r="W986" s="937"/>
      <c r="X986" s="937"/>
      <c r="Y986" s="937"/>
      <c r="Z986" s="937"/>
      <c r="AA986" s="937"/>
    </row>
    <row r="987" ht="18.0" customHeight="1">
      <c r="A987" s="937"/>
      <c r="B987" s="938"/>
      <c r="C987" s="937"/>
      <c r="D987" s="937"/>
      <c r="E987" s="937"/>
      <c r="F987" s="939"/>
      <c r="G987" s="939"/>
      <c r="H987" s="939"/>
      <c r="I987" s="939"/>
      <c r="J987" s="939"/>
      <c r="K987" s="939"/>
      <c r="L987" s="937"/>
      <c r="M987" s="937"/>
      <c r="N987" s="937"/>
      <c r="O987" s="937"/>
      <c r="P987" s="937"/>
      <c r="Q987" s="937"/>
      <c r="R987" s="937"/>
      <c r="S987" s="937"/>
      <c r="T987" s="937"/>
      <c r="U987" s="937"/>
      <c r="V987" s="937"/>
      <c r="W987" s="937"/>
      <c r="X987" s="937"/>
      <c r="Y987" s="937"/>
      <c r="Z987" s="937"/>
      <c r="AA987" s="937"/>
    </row>
    <row r="988" ht="18.0" customHeight="1">
      <c r="A988" s="937"/>
      <c r="B988" s="938"/>
      <c r="C988" s="937"/>
      <c r="D988" s="937"/>
      <c r="E988" s="937"/>
      <c r="F988" s="939"/>
      <c r="G988" s="939"/>
      <c r="H988" s="939"/>
      <c r="I988" s="939"/>
      <c r="J988" s="939"/>
      <c r="K988" s="939"/>
      <c r="L988" s="937"/>
      <c r="M988" s="937"/>
      <c r="N988" s="937"/>
      <c r="O988" s="937"/>
      <c r="P988" s="937"/>
      <c r="Q988" s="937"/>
      <c r="R988" s="937"/>
      <c r="S988" s="937"/>
      <c r="T988" s="937"/>
      <c r="U988" s="937"/>
      <c r="V988" s="937"/>
      <c r="W988" s="937"/>
      <c r="X988" s="937"/>
      <c r="Y988" s="937"/>
      <c r="Z988" s="937"/>
      <c r="AA988" s="937"/>
    </row>
    <row r="989" ht="18.0" customHeight="1">
      <c r="A989" s="937"/>
      <c r="B989" s="938"/>
      <c r="C989" s="937"/>
      <c r="D989" s="937"/>
      <c r="E989" s="937"/>
      <c r="F989" s="939"/>
      <c r="G989" s="939"/>
      <c r="H989" s="939"/>
      <c r="I989" s="939"/>
      <c r="J989" s="939"/>
      <c r="K989" s="939"/>
      <c r="L989" s="937"/>
      <c r="M989" s="937"/>
      <c r="N989" s="937"/>
      <c r="O989" s="937"/>
      <c r="P989" s="937"/>
      <c r="Q989" s="937"/>
      <c r="R989" s="937"/>
      <c r="S989" s="937"/>
      <c r="T989" s="937"/>
      <c r="U989" s="937"/>
      <c r="V989" s="937"/>
      <c r="W989" s="937"/>
      <c r="X989" s="937"/>
      <c r="Y989" s="937"/>
      <c r="Z989" s="937"/>
      <c r="AA989" s="937"/>
    </row>
    <row r="990" ht="18.0" customHeight="1">
      <c r="A990" s="937"/>
      <c r="B990" s="938"/>
      <c r="C990" s="937"/>
      <c r="D990" s="937"/>
      <c r="E990" s="937"/>
      <c r="F990" s="939"/>
      <c r="G990" s="939"/>
      <c r="H990" s="939"/>
      <c r="I990" s="939"/>
      <c r="J990" s="939"/>
      <c r="K990" s="939"/>
      <c r="L990" s="937"/>
      <c r="M990" s="937"/>
      <c r="N990" s="937"/>
      <c r="O990" s="937"/>
      <c r="P990" s="937"/>
      <c r="Q990" s="937"/>
      <c r="R990" s="937"/>
      <c r="S990" s="937"/>
      <c r="T990" s="937"/>
      <c r="U990" s="937"/>
      <c r="V990" s="937"/>
      <c r="W990" s="937"/>
      <c r="X990" s="937"/>
      <c r="Y990" s="937"/>
      <c r="Z990" s="937"/>
      <c r="AA990" s="937"/>
    </row>
    <row r="991" ht="18.0" customHeight="1">
      <c r="A991" s="937"/>
      <c r="B991" s="938"/>
      <c r="C991" s="937"/>
      <c r="D991" s="937"/>
      <c r="E991" s="937"/>
      <c r="F991" s="939"/>
      <c r="G991" s="939"/>
      <c r="H991" s="939"/>
      <c r="I991" s="939"/>
      <c r="J991" s="939"/>
      <c r="K991" s="939"/>
      <c r="L991" s="937"/>
      <c r="M991" s="937"/>
      <c r="N991" s="937"/>
      <c r="O991" s="937"/>
      <c r="P991" s="937"/>
      <c r="Q991" s="937"/>
      <c r="R991" s="937"/>
      <c r="S991" s="937"/>
      <c r="T991" s="937"/>
      <c r="U991" s="937"/>
      <c r="V991" s="937"/>
      <c r="W991" s="937"/>
      <c r="X991" s="937"/>
      <c r="Y991" s="937"/>
      <c r="Z991" s="937"/>
      <c r="AA991" s="937"/>
    </row>
    <row r="992" ht="18.0" customHeight="1">
      <c r="A992" s="937"/>
      <c r="B992" s="938"/>
      <c r="C992" s="937"/>
      <c r="D992" s="937"/>
      <c r="E992" s="937"/>
      <c r="F992" s="939"/>
      <c r="G992" s="939"/>
      <c r="H992" s="939"/>
      <c r="I992" s="939"/>
      <c r="J992" s="939"/>
      <c r="K992" s="939"/>
      <c r="L992" s="937"/>
      <c r="M992" s="937"/>
      <c r="N992" s="937"/>
      <c r="O992" s="937"/>
      <c r="P992" s="937"/>
      <c r="Q992" s="937"/>
      <c r="R992" s="937"/>
      <c r="S992" s="937"/>
      <c r="T992" s="937"/>
      <c r="U992" s="937"/>
      <c r="V992" s="937"/>
      <c r="W992" s="937"/>
      <c r="X992" s="937"/>
      <c r="Y992" s="937"/>
      <c r="Z992" s="937"/>
      <c r="AA992" s="937"/>
    </row>
    <row r="993" ht="18.0" customHeight="1">
      <c r="A993" s="937"/>
      <c r="B993" s="938"/>
      <c r="C993" s="937"/>
      <c r="D993" s="937"/>
      <c r="E993" s="937"/>
      <c r="F993" s="939"/>
      <c r="G993" s="939"/>
      <c r="H993" s="939"/>
      <c r="I993" s="939"/>
      <c r="J993" s="939"/>
      <c r="K993" s="939"/>
      <c r="L993" s="937"/>
      <c r="M993" s="937"/>
      <c r="N993" s="937"/>
      <c r="O993" s="937"/>
      <c r="P993" s="937"/>
      <c r="Q993" s="937"/>
      <c r="R993" s="937"/>
      <c r="S993" s="937"/>
      <c r="T993" s="937"/>
      <c r="U993" s="937"/>
      <c r="V993" s="937"/>
      <c r="W993" s="937"/>
      <c r="X993" s="937"/>
      <c r="Y993" s="937"/>
      <c r="Z993" s="937"/>
      <c r="AA993" s="937"/>
    </row>
    <row r="994" ht="18.0" customHeight="1">
      <c r="A994" s="937"/>
      <c r="B994" s="938"/>
      <c r="C994" s="937"/>
      <c r="D994" s="937"/>
      <c r="E994" s="937"/>
      <c r="F994" s="939"/>
      <c r="G994" s="939"/>
      <c r="H994" s="939"/>
      <c r="I994" s="939"/>
      <c r="J994" s="939"/>
      <c r="K994" s="939"/>
      <c r="L994" s="937"/>
      <c r="M994" s="937"/>
      <c r="N994" s="937"/>
      <c r="O994" s="937"/>
      <c r="P994" s="937"/>
      <c r="Q994" s="937"/>
      <c r="R994" s="937"/>
      <c r="S994" s="937"/>
      <c r="T994" s="937"/>
      <c r="U994" s="937"/>
      <c r="V994" s="937"/>
      <c r="W994" s="937"/>
      <c r="X994" s="937"/>
      <c r="Y994" s="937"/>
      <c r="Z994" s="937"/>
      <c r="AA994" s="937"/>
    </row>
    <row r="995" ht="18.0" customHeight="1">
      <c r="A995" s="937"/>
      <c r="B995" s="938"/>
      <c r="C995" s="937"/>
      <c r="D995" s="937"/>
      <c r="E995" s="937"/>
      <c r="F995" s="939"/>
      <c r="G995" s="939"/>
      <c r="H995" s="939"/>
      <c r="I995" s="939"/>
      <c r="J995" s="939"/>
      <c r="K995" s="939"/>
      <c r="L995" s="937"/>
      <c r="M995" s="937"/>
      <c r="N995" s="937"/>
      <c r="O995" s="937"/>
      <c r="P995" s="937"/>
      <c r="Q995" s="937"/>
      <c r="R995" s="937"/>
      <c r="S995" s="937"/>
      <c r="T995" s="937"/>
      <c r="U995" s="937"/>
      <c r="V995" s="937"/>
      <c r="W995" s="937"/>
      <c r="X995" s="937"/>
      <c r="Y995" s="937"/>
      <c r="Z995" s="937"/>
      <c r="AA995" s="937"/>
    </row>
    <row r="996" ht="18.0" customHeight="1">
      <c r="A996" s="937"/>
      <c r="B996" s="938"/>
      <c r="C996" s="937"/>
      <c r="D996" s="937"/>
      <c r="E996" s="937"/>
      <c r="F996" s="939"/>
      <c r="G996" s="939"/>
      <c r="H996" s="939"/>
      <c r="I996" s="939"/>
      <c r="J996" s="939"/>
      <c r="K996" s="939"/>
      <c r="L996" s="937"/>
      <c r="M996" s="937"/>
      <c r="N996" s="937"/>
      <c r="O996" s="937"/>
      <c r="P996" s="937"/>
      <c r="Q996" s="937"/>
      <c r="R996" s="937"/>
      <c r="S996" s="937"/>
      <c r="T996" s="937"/>
      <c r="U996" s="937"/>
      <c r="V996" s="937"/>
      <c r="W996" s="937"/>
      <c r="X996" s="937"/>
      <c r="Y996" s="937"/>
      <c r="Z996" s="937"/>
      <c r="AA996" s="937"/>
    </row>
    <row r="997" ht="18.0" customHeight="1">
      <c r="A997" s="937"/>
      <c r="B997" s="938"/>
      <c r="C997" s="937"/>
      <c r="D997" s="937"/>
      <c r="E997" s="937"/>
      <c r="F997" s="939"/>
      <c r="G997" s="939"/>
      <c r="H997" s="939"/>
      <c r="I997" s="939"/>
      <c r="J997" s="939"/>
      <c r="K997" s="939"/>
      <c r="L997" s="937"/>
      <c r="M997" s="937"/>
      <c r="N997" s="937"/>
      <c r="O997" s="937"/>
      <c r="P997" s="937"/>
      <c r="Q997" s="937"/>
      <c r="R997" s="937"/>
      <c r="S997" s="937"/>
      <c r="T997" s="937"/>
      <c r="U997" s="937"/>
      <c r="V997" s="937"/>
      <c r="W997" s="937"/>
      <c r="X997" s="937"/>
      <c r="Y997" s="937"/>
      <c r="Z997" s="937"/>
      <c r="AA997" s="937"/>
    </row>
    <row r="998" ht="18.0" customHeight="1">
      <c r="A998" s="937"/>
      <c r="B998" s="938"/>
      <c r="C998" s="937"/>
      <c r="D998" s="937"/>
      <c r="E998" s="937"/>
      <c r="F998" s="939"/>
      <c r="G998" s="939"/>
      <c r="H998" s="939"/>
      <c r="I998" s="939"/>
      <c r="J998" s="939"/>
      <c r="K998" s="939"/>
      <c r="L998" s="937"/>
      <c r="M998" s="937"/>
      <c r="N998" s="937"/>
      <c r="O998" s="937"/>
      <c r="P998" s="937"/>
      <c r="Q998" s="937"/>
      <c r="R998" s="937"/>
      <c r="S998" s="937"/>
      <c r="T998" s="937"/>
      <c r="U998" s="937"/>
      <c r="V998" s="937"/>
      <c r="W998" s="937"/>
      <c r="X998" s="937"/>
      <c r="Y998" s="937"/>
      <c r="Z998" s="937"/>
      <c r="AA998" s="937"/>
    </row>
    <row r="999" ht="18.0" customHeight="1">
      <c r="A999" s="937"/>
      <c r="B999" s="938"/>
      <c r="C999" s="937"/>
      <c r="D999" s="937"/>
      <c r="E999" s="937"/>
      <c r="F999" s="939"/>
      <c r="G999" s="939"/>
      <c r="H999" s="939"/>
      <c r="I999" s="939"/>
      <c r="J999" s="939"/>
      <c r="K999" s="939"/>
      <c r="L999" s="937"/>
      <c r="M999" s="937"/>
      <c r="N999" s="937"/>
      <c r="O999" s="937"/>
      <c r="P999" s="937"/>
      <c r="Q999" s="937"/>
      <c r="R999" s="937"/>
      <c r="S999" s="937"/>
      <c r="T999" s="937"/>
      <c r="U999" s="937"/>
      <c r="V999" s="937"/>
      <c r="W999" s="937"/>
      <c r="X999" s="937"/>
      <c r="Y999" s="937"/>
      <c r="Z999" s="937"/>
      <c r="AA999" s="937"/>
    </row>
    <row r="1000" ht="18.0" customHeight="1">
      <c r="A1000" s="937"/>
      <c r="B1000" s="938"/>
      <c r="C1000" s="937"/>
      <c r="D1000" s="937"/>
      <c r="E1000" s="937"/>
      <c r="F1000" s="939"/>
      <c r="G1000" s="939"/>
      <c r="H1000" s="939"/>
      <c r="I1000" s="939"/>
      <c r="J1000" s="939"/>
      <c r="K1000" s="939"/>
      <c r="L1000" s="937"/>
      <c r="M1000" s="937"/>
      <c r="N1000" s="937"/>
      <c r="O1000" s="937"/>
      <c r="P1000" s="937"/>
      <c r="Q1000" s="937"/>
      <c r="R1000" s="937"/>
      <c r="S1000" s="937"/>
      <c r="T1000" s="937"/>
      <c r="U1000" s="937"/>
      <c r="V1000" s="937"/>
      <c r="W1000" s="937"/>
      <c r="X1000" s="937"/>
      <c r="Y1000" s="937"/>
      <c r="Z1000" s="937"/>
      <c r="AA1000" s="937"/>
    </row>
    <row r="1001" ht="18.0" customHeight="1">
      <c r="A1001" s="937"/>
      <c r="B1001" s="938"/>
      <c r="C1001" s="937"/>
      <c r="D1001" s="937"/>
      <c r="E1001" s="937"/>
      <c r="F1001" s="939"/>
      <c r="G1001" s="939"/>
      <c r="H1001" s="939"/>
      <c r="I1001" s="939"/>
      <c r="J1001" s="939"/>
      <c r="K1001" s="939"/>
      <c r="L1001" s="937"/>
      <c r="M1001" s="937"/>
      <c r="N1001" s="937"/>
      <c r="O1001" s="937"/>
      <c r="P1001" s="937"/>
      <c r="Q1001" s="937"/>
      <c r="R1001" s="937"/>
      <c r="S1001" s="937"/>
      <c r="T1001" s="937"/>
      <c r="U1001" s="937"/>
      <c r="V1001" s="937"/>
      <c r="W1001" s="937"/>
      <c r="X1001" s="937"/>
      <c r="Y1001" s="937"/>
      <c r="Z1001" s="937"/>
      <c r="AA1001" s="937"/>
    </row>
    <row r="1002" ht="18.0" customHeight="1">
      <c r="A1002" s="937"/>
      <c r="B1002" s="938"/>
      <c r="C1002" s="937"/>
      <c r="D1002" s="937"/>
      <c r="E1002" s="937"/>
      <c r="F1002" s="939"/>
      <c r="G1002" s="939"/>
      <c r="H1002" s="939"/>
      <c r="I1002" s="939"/>
      <c r="J1002" s="939"/>
      <c r="K1002" s="939"/>
      <c r="L1002" s="937"/>
      <c r="M1002" s="937"/>
      <c r="N1002" s="937"/>
      <c r="O1002" s="937"/>
      <c r="P1002" s="937"/>
      <c r="Q1002" s="937"/>
      <c r="R1002" s="937"/>
      <c r="S1002" s="937"/>
      <c r="T1002" s="937"/>
      <c r="U1002" s="937"/>
      <c r="V1002" s="937"/>
      <c r="W1002" s="937"/>
      <c r="X1002" s="937"/>
      <c r="Y1002" s="937"/>
      <c r="Z1002" s="937"/>
      <c r="AA1002" s="937"/>
    </row>
    <row r="1003" ht="18.0" customHeight="1">
      <c r="A1003" s="937"/>
      <c r="B1003" s="938"/>
      <c r="C1003" s="937"/>
      <c r="D1003" s="937"/>
      <c r="E1003" s="937"/>
      <c r="F1003" s="939"/>
      <c r="G1003" s="939"/>
      <c r="H1003" s="939"/>
      <c r="I1003" s="939"/>
      <c r="J1003" s="939"/>
      <c r="K1003" s="939"/>
      <c r="L1003" s="937"/>
      <c r="M1003" s="937"/>
      <c r="N1003" s="937"/>
      <c r="O1003" s="937"/>
      <c r="P1003" s="937"/>
      <c r="Q1003" s="937"/>
      <c r="R1003" s="937"/>
      <c r="S1003" s="937"/>
      <c r="T1003" s="937"/>
      <c r="U1003" s="937"/>
      <c r="V1003" s="937"/>
      <c r="W1003" s="937"/>
      <c r="X1003" s="937"/>
      <c r="Y1003" s="937"/>
      <c r="Z1003" s="937"/>
      <c r="AA1003" s="937"/>
    </row>
    <row r="1004" ht="18.0" customHeight="1">
      <c r="A1004" s="937"/>
      <c r="B1004" s="938"/>
      <c r="C1004" s="937"/>
      <c r="D1004" s="937"/>
      <c r="E1004" s="937"/>
      <c r="F1004" s="939"/>
      <c r="G1004" s="939"/>
      <c r="H1004" s="939"/>
      <c r="I1004" s="939"/>
      <c r="J1004" s="939"/>
      <c r="K1004" s="939"/>
      <c r="L1004" s="937"/>
      <c r="M1004" s="937"/>
      <c r="N1004" s="937"/>
      <c r="O1004" s="937"/>
      <c r="P1004" s="937"/>
      <c r="Q1004" s="937"/>
      <c r="R1004" s="937"/>
      <c r="S1004" s="937"/>
      <c r="T1004" s="937"/>
      <c r="U1004" s="937"/>
      <c r="V1004" s="937"/>
      <c r="W1004" s="937"/>
      <c r="X1004" s="937"/>
      <c r="Y1004" s="937"/>
      <c r="Z1004" s="937"/>
      <c r="AA1004" s="937"/>
    </row>
    <row r="1005" ht="18.0" customHeight="1">
      <c r="A1005" s="937"/>
      <c r="B1005" s="938"/>
      <c r="C1005" s="937"/>
      <c r="D1005" s="937"/>
      <c r="E1005" s="937"/>
      <c r="F1005" s="939"/>
      <c r="G1005" s="939"/>
      <c r="H1005" s="939"/>
      <c r="I1005" s="939"/>
      <c r="J1005" s="939"/>
      <c r="K1005" s="939"/>
      <c r="L1005" s="937"/>
      <c r="M1005" s="937"/>
      <c r="N1005" s="937"/>
      <c r="O1005" s="937"/>
      <c r="P1005" s="937"/>
      <c r="Q1005" s="937"/>
      <c r="R1005" s="937"/>
      <c r="S1005" s="937"/>
      <c r="T1005" s="937"/>
      <c r="U1005" s="937"/>
      <c r="V1005" s="937"/>
      <c r="W1005" s="937"/>
      <c r="X1005" s="937"/>
      <c r="Y1005" s="937"/>
      <c r="Z1005" s="937"/>
      <c r="AA1005" s="937"/>
    </row>
    <row r="1006" ht="18.0" customHeight="1">
      <c r="A1006" s="937"/>
      <c r="B1006" s="938"/>
      <c r="C1006" s="937"/>
      <c r="D1006" s="937"/>
      <c r="E1006" s="937"/>
      <c r="F1006" s="939"/>
      <c r="G1006" s="939"/>
      <c r="H1006" s="939"/>
      <c r="I1006" s="939"/>
      <c r="J1006" s="939"/>
      <c r="K1006" s="939"/>
      <c r="L1006" s="937"/>
      <c r="M1006" s="937"/>
      <c r="N1006" s="937"/>
      <c r="O1006" s="937"/>
      <c r="P1006" s="937"/>
      <c r="Q1006" s="937"/>
      <c r="R1006" s="937"/>
      <c r="S1006" s="937"/>
      <c r="T1006" s="937"/>
      <c r="U1006" s="937"/>
      <c r="V1006" s="937"/>
      <c r="W1006" s="937"/>
      <c r="X1006" s="937"/>
      <c r="Y1006" s="937"/>
      <c r="Z1006" s="937"/>
      <c r="AA1006" s="937"/>
    </row>
    <row r="1007" ht="18.0" customHeight="1">
      <c r="A1007" s="937"/>
      <c r="B1007" s="938"/>
      <c r="C1007" s="937"/>
      <c r="D1007" s="937"/>
      <c r="E1007" s="937"/>
      <c r="F1007" s="939"/>
      <c r="G1007" s="939"/>
      <c r="H1007" s="939"/>
      <c r="I1007" s="939"/>
      <c r="J1007" s="939"/>
      <c r="K1007" s="939"/>
      <c r="L1007" s="937"/>
      <c r="M1007" s="937"/>
      <c r="N1007" s="937"/>
      <c r="O1007" s="937"/>
      <c r="P1007" s="937"/>
      <c r="Q1007" s="937"/>
      <c r="R1007" s="937"/>
      <c r="S1007" s="937"/>
      <c r="T1007" s="937"/>
      <c r="U1007" s="937"/>
      <c r="V1007" s="937"/>
      <c r="W1007" s="937"/>
      <c r="X1007" s="937"/>
      <c r="Y1007" s="937"/>
      <c r="Z1007" s="937"/>
      <c r="AA1007" s="937"/>
    </row>
    <row r="1008" ht="18.0" customHeight="1">
      <c r="A1008" s="937"/>
      <c r="B1008" s="938"/>
      <c r="C1008" s="937"/>
      <c r="D1008" s="937"/>
      <c r="E1008" s="937"/>
      <c r="F1008" s="939"/>
      <c r="G1008" s="939"/>
      <c r="H1008" s="939"/>
      <c r="I1008" s="939"/>
      <c r="J1008" s="939"/>
      <c r="K1008" s="939"/>
      <c r="L1008" s="937"/>
      <c r="M1008" s="937"/>
      <c r="N1008" s="937"/>
      <c r="O1008" s="937"/>
      <c r="P1008" s="937"/>
      <c r="Q1008" s="937"/>
      <c r="R1008" s="937"/>
      <c r="S1008" s="937"/>
      <c r="T1008" s="937"/>
      <c r="U1008" s="937"/>
      <c r="V1008" s="937"/>
      <c r="W1008" s="937"/>
      <c r="X1008" s="937"/>
      <c r="Y1008" s="937"/>
      <c r="Z1008" s="937"/>
      <c r="AA1008" s="937"/>
    </row>
    <row r="1009" ht="18.0" customHeight="1">
      <c r="A1009" s="937"/>
      <c r="B1009" s="938"/>
      <c r="C1009" s="937"/>
      <c r="D1009" s="937"/>
      <c r="E1009" s="937"/>
      <c r="F1009" s="939"/>
      <c r="G1009" s="939"/>
      <c r="H1009" s="939"/>
      <c r="I1009" s="939"/>
      <c r="J1009" s="939"/>
      <c r="K1009" s="939"/>
      <c r="L1009" s="937"/>
      <c r="M1009" s="937"/>
      <c r="N1009" s="937"/>
      <c r="O1009" s="937"/>
      <c r="P1009" s="937"/>
      <c r="Q1009" s="937"/>
      <c r="R1009" s="937"/>
      <c r="S1009" s="937"/>
      <c r="T1009" s="937"/>
      <c r="U1009" s="937"/>
      <c r="V1009" s="937"/>
      <c r="W1009" s="937"/>
      <c r="X1009" s="937"/>
      <c r="Y1009" s="937"/>
      <c r="Z1009" s="937"/>
      <c r="AA1009" s="937"/>
    </row>
    <row r="1010" ht="18.0" customHeight="1">
      <c r="A1010" s="937"/>
      <c r="B1010" s="938"/>
      <c r="C1010" s="937"/>
      <c r="D1010" s="937"/>
      <c r="E1010" s="937"/>
      <c r="F1010" s="939"/>
      <c r="G1010" s="939"/>
      <c r="H1010" s="939"/>
      <c r="I1010" s="939"/>
      <c r="J1010" s="939"/>
      <c r="K1010" s="939"/>
      <c r="L1010" s="937"/>
      <c r="M1010" s="937"/>
      <c r="N1010" s="937"/>
      <c r="O1010" s="937"/>
      <c r="P1010" s="937"/>
      <c r="Q1010" s="937"/>
      <c r="R1010" s="937"/>
      <c r="S1010" s="937"/>
      <c r="T1010" s="937"/>
      <c r="U1010" s="937"/>
      <c r="V1010" s="937"/>
      <c r="W1010" s="937"/>
      <c r="X1010" s="937"/>
      <c r="Y1010" s="937"/>
      <c r="Z1010" s="937"/>
      <c r="AA1010" s="937"/>
    </row>
    <row r="1011" ht="18.0" customHeight="1">
      <c r="A1011" s="937"/>
      <c r="B1011" s="938"/>
      <c r="C1011" s="937"/>
      <c r="D1011" s="937"/>
      <c r="E1011" s="937"/>
      <c r="F1011" s="939"/>
      <c r="G1011" s="939"/>
      <c r="H1011" s="939"/>
      <c r="I1011" s="939"/>
      <c r="J1011" s="939"/>
      <c r="K1011" s="939"/>
      <c r="L1011" s="937"/>
      <c r="M1011" s="937"/>
      <c r="N1011" s="937"/>
      <c r="O1011" s="937"/>
      <c r="P1011" s="937"/>
      <c r="Q1011" s="937"/>
      <c r="R1011" s="937"/>
      <c r="S1011" s="937"/>
      <c r="T1011" s="937"/>
      <c r="U1011" s="937"/>
      <c r="V1011" s="937"/>
      <c r="W1011" s="937"/>
      <c r="X1011" s="937"/>
      <c r="Y1011" s="937"/>
      <c r="Z1011" s="937"/>
      <c r="AA1011" s="937"/>
    </row>
    <row r="1012" ht="18.0" customHeight="1">
      <c r="A1012" s="937"/>
      <c r="B1012" s="938"/>
      <c r="C1012" s="937"/>
      <c r="D1012" s="937"/>
      <c r="E1012" s="937"/>
      <c r="F1012" s="939"/>
      <c r="G1012" s="939"/>
      <c r="H1012" s="939"/>
      <c r="I1012" s="939"/>
      <c r="J1012" s="939"/>
      <c r="K1012" s="939"/>
      <c r="L1012" s="937"/>
      <c r="M1012" s="937"/>
      <c r="N1012" s="937"/>
      <c r="O1012" s="937"/>
      <c r="P1012" s="937"/>
      <c r="Q1012" s="937"/>
      <c r="R1012" s="937"/>
      <c r="S1012" s="937"/>
      <c r="T1012" s="937"/>
      <c r="U1012" s="937"/>
      <c r="V1012" s="937"/>
      <c r="W1012" s="937"/>
      <c r="X1012" s="937"/>
      <c r="Y1012" s="937"/>
      <c r="Z1012" s="937"/>
      <c r="AA1012" s="937"/>
    </row>
    <row r="1013" ht="18.0" customHeight="1">
      <c r="A1013" s="937"/>
      <c r="B1013" s="938"/>
      <c r="C1013" s="937"/>
      <c r="D1013" s="937"/>
      <c r="E1013" s="937"/>
      <c r="F1013" s="939"/>
      <c r="G1013" s="939"/>
      <c r="H1013" s="939"/>
      <c r="I1013" s="939"/>
      <c r="J1013" s="939"/>
      <c r="K1013" s="939"/>
      <c r="L1013" s="937"/>
      <c r="M1013" s="937"/>
      <c r="N1013" s="937"/>
      <c r="O1013" s="937"/>
      <c r="P1013" s="937"/>
      <c r="Q1013" s="937"/>
      <c r="R1013" s="937"/>
      <c r="S1013" s="937"/>
      <c r="T1013" s="937"/>
      <c r="U1013" s="937"/>
      <c r="V1013" s="937"/>
      <c r="W1013" s="937"/>
      <c r="X1013" s="937"/>
      <c r="Y1013" s="937"/>
      <c r="Z1013" s="937"/>
      <c r="AA1013" s="937"/>
    </row>
    <row r="1014" ht="18.0" customHeight="1">
      <c r="A1014" s="937"/>
      <c r="B1014" s="938"/>
      <c r="C1014" s="937"/>
      <c r="D1014" s="937"/>
      <c r="E1014" s="937"/>
      <c r="F1014" s="939"/>
      <c r="G1014" s="939"/>
      <c r="H1014" s="939"/>
      <c r="I1014" s="939"/>
      <c r="J1014" s="939"/>
      <c r="K1014" s="939"/>
      <c r="L1014" s="937"/>
      <c r="M1014" s="937"/>
      <c r="N1014" s="937"/>
      <c r="O1014" s="937"/>
      <c r="P1014" s="937"/>
      <c r="Q1014" s="937"/>
      <c r="R1014" s="937"/>
      <c r="S1014" s="937"/>
      <c r="T1014" s="937"/>
      <c r="U1014" s="937"/>
      <c r="V1014" s="937"/>
      <c r="W1014" s="937"/>
      <c r="X1014" s="937"/>
      <c r="Y1014" s="937"/>
      <c r="Z1014" s="937"/>
      <c r="AA1014" s="937"/>
    </row>
    <row r="1015" ht="18.0" customHeight="1">
      <c r="A1015" s="937"/>
      <c r="B1015" s="938"/>
      <c r="C1015" s="937"/>
      <c r="D1015" s="937"/>
      <c r="E1015" s="937"/>
      <c r="F1015" s="939"/>
      <c r="G1015" s="939"/>
      <c r="H1015" s="939"/>
      <c r="I1015" s="939"/>
      <c r="J1015" s="939"/>
      <c r="K1015" s="939"/>
      <c r="L1015" s="937"/>
      <c r="M1015" s="937"/>
      <c r="N1015" s="937"/>
      <c r="O1015" s="937"/>
      <c r="P1015" s="937"/>
      <c r="Q1015" s="937"/>
      <c r="R1015" s="937"/>
      <c r="S1015" s="937"/>
      <c r="T1015" s="937"/>
      <c r="U1015" s="937"/>
      <c r="V1015" s="937"/>
      <c r="W1015" s="937"/>
      <c r="X1015" s="937"/>
      <c r="Y1015" s="937"/>
      <c r="Z1015" s="937"/>
      <c r="AA1015" s="937"/>
    </row>
    <row r="1016" ht="18.0" customHeight="1">
      <c r="A1016" s="937"/>
      <c r="B1016" s="938"/>
      <c r="C1016" s="937"/>
      <c r="D1016" s="937"/>
      <c r="E1016" s="937"/>
      <c r="F1016" s="939"/>
      <c r="G1016" s="939"/>
      <c r="H1016" s="939"/>
      <c r="I1016" s="939"/>
      <c r="J1016" s="939"/>
      <c r="K1016" s="939"/>
      <c r="L1016" s="937"/>
      <c r="M1016" s="937"/>
      <c r="N1016" s="937"/>
      <c r="O1016" s="937"/>
      <c r="P1016" s="937"/>
      <c r="Q1016" s="937"/>
      <c r="R1016" s="937"/>
      <c r="S1016" s="937"/>
      <c r="T1016" s="937"/>
      <c r="U1016" s="937"/>
      <c r="V1016" s="937"/>
      <c r="W1016" s="937"/>
      <c r="X1016" s="937"/>
      <c r="Y1016" s="937"/>
      <c r="Z1016" s="937"/>
      <c r="AA1016" s="937"/>
    </row>
    <row r="1017" ht="18.0" customHeight="1">
      <c r="A1017" s="937"/>
      <c r="B1017" s="938"/>
      <c r="C1017" s="937"/>
      <c r="D1017" s="937"/>
      <c r="E1017" s="937"/>
      <c r="F1017" s="939"/>
      <c r="G1017" s="939"/>
      <c r="H1017" s="939"/>
      <c r="I1017" s="939"/>
      <c r="J1017" s="939"/>
      <c r="K1017" s="939"/>
      <c r="L1017" s="937"/>
      <c r="M1017" s="937"/>
      <c r="N1017" s="937"/>
      <c r="O1017" s="937"/>
      <c r="P1017" s="937"/>
      <c r="Q1017" s="937"/>
      <c r="R1017" s="937"/>
      <c r="S1017" s="937"/>
      <c r="T1017" s="937"/>
      <c r="U1017" s="937"/>
      <c r="V1017" s="937"/>
      <c r="W1017" s="937"/>
      <c r="X1017" s="937"/>
      <c r="Y1017" s="937"/>
      <c r="Z1017" s="937"/>
      <c r="AA1017" s="937"/>
    </row>
    <row r="1018" ht="18.0" customHeight="1">
      <c r="A1018" s="937"/>
      <c r="B1018" s="938"/>
      <c r="C1018" s="937"/>
      <c r="D1018" s="937"/>
      <c r="E1018" s="937"/>
      <c r="F1018" s="939"/>
      <c r="G1018" s="939"/>
      <c r="H1018" s="939"/>
      <c r="I1018" s="939"/>
      <c r="J1018" s="939"/>
      <c r="K1018" s="939"/>
      <c r="L1018" s="937"/>
      <c r="M1018" s="937"/>
      <c r="N1018" s="937"/>
      <c r="O1018" s="937"/>
      <c r="P1018" s="937"/>
      <c r="Q1018" s="937"/>
      <c r="R1018" s="937"/>
      <c r="S1018" s="937"/>
      <c r="T1018" s="937"/>
      <c r="U1018" s="937"/>
      <c r="V1018" s="937"/>
      <c r="W1018" s="937"/>
      <c r="X1018" s="937"/>
      <c r="Y1018" s="937"/>
      <c r="Z1018" s="937"/>
      <c r="AA1018" s="937"/>
    </row>
    <row r="1019" ht="18.0" customHeight="1">
      <c r="A1019" s="937"/>
      <c r="B1019" s="938"/>
      <c r="C1019" s="937"/>
      <c r="D1019" s="937"/>
      <c r="E1019" s="937"/>
      <c r="F1019" s="939"/>
      <c r="G1019" s="939"/>
      <c r="H1019" s="939"/>
      <c r="I1019" s="939"/>
      <c r="J1019" s="939"/>
      <c r="K1019" s="939"/>
      <c r="L1019" s="937"/>
      <c r="M1019" s="937"/>
      <c r="N1019" s="937"/>
      <c r="O1019" s="937"/>
      <c r="P1019" s="937"/>
      <c r="Q1019" s="937"/>
      <c r="R1019" s="937"/>
      <c r="S1019" s="937"/>
      <c r="T1019" s="937"/>
      <c r="U1019" s="937"/>
      <c r="V1019" s="937"/>
      <c r="W1019" s="937"/>
      <c r="X1019" s="937"/>
      <c r="Y1019" s="937"/>
      <c r="Z1019" s="937"/>
      <c r="AA1019" s="937"/>
    </row>
    <row r="1020" ht="18.0" customHeight="1">
      <c r="A1020" s="937"/>
      <c r="B1020" s="938"/>
      <c r="C1020" s="937"/>
      <c r="D1020" s="937"/>
      <c r="E1020" s="937"/>
      <c r="F1020" s="939"/>
      <c r="G1020" s="939"/>
      <c r="H1020" s="939"/>
      <c r="I1020" s="939"/>
      <c r="J1020" s="939"/>
      <c r="K1020" s="939"/>
      <c r="L1020" s="937"/>
      <c r="M1020" s="937"/>
      <c r="N1020" s="937"/>
      <c r="O1020" s="937"/>
      <c r="P1020" s="937"/>
      <c r="Q1020" s="937"/>
      <c r="R1020" s="937"/>
      <c r="S1020" s="937"/>
      <c r="T1020" s="937"/>
      <c r="U1020" s="937"/>
      <c r="V1020" s="937"/>
      <c r="W1020" s="937"/>
      <c r="X1020" s="937"/>
      <c r="Y1020" s="937"/>
      <c r="Z1020" s="937"/>
      <c r="AA1020" s="937"/>
    </row>
    <row r="1021" ht="18.0" customHeight="1">
      <c r="A1021" s="937"/>
      <c r="B1021" s="938"/>
      <c r="C1021" s="937"/>
      <c r="D1021" s="937"/>
      <c r="E1021" s="937"/>
      <c r="F1021" s="939"/>
      <c r="G1021" s="939"/>
      <c r="H1021" s="939"/>
      <c r="I1021" s="939"/>
      <c r="J1021" s="939"/>
      <c r="K1021" s="939"/>
      <c r="L1021" s="937"/>
      <c r="M1021" s="937"/>
      <c r="N1021" s="937"/>
      <c r="O1021" s="937"/>
      <c r="P1021" s="937"/>
      <c r="Q1021" s="937"/>
      <c r="R1021" s="937"/>
      <c r="S1021" s="937"/>
      <c r="T1021" s="937"/>
      <c r="U1021" s="937"/>
      <c r="V1021" s="937"/>
      <c r="W1021" s="937"/>
      <c r="X1021" s="937"/>
      <c r="Y1021" s="937"/>
      <c r="Z1021" s="937"/>
      <c r="AA1021" s="937"/>
    </row>
    <row r="1022" ht="18.0" customHeight="1">
      <c r="A1022" s="937"/>
      <c r="B1022" s="938"/>
      <c r="C1022" s="937"/>
      <c r="D1022" s="937"/>
      <c r="E1022" s="937"/>
      <c r="F1022" s="939"/>
      <c r="G1022" s="939"/>
      <c r="H1022" s="939"/>
      <c r="I1022" s="939"/>
      <c r="J1022" s="939"/>
      <c r="K1022" s="939"/>
      <c r="L1022" s="937"/>
      <c r="M1022" s="937"/>
      <c r="N1022" s="937"/>
      <c r="O1022" s="937"/>
      <c r="P1022" s="937"/>
      <c r="Q1022" s="937"/>
      <c r="R1022" s="937"/>
      <c r="S1022" s="937"/>
      <c r="T1022" s="937"/>
      <c r="U1022" s="937"/>
      <c r="V1022" s="937"/>
      <c r="W1022" s="937"/>
      <c r="X1022" s="937"/>
      <c r="Y1022" s="937"/>
      <c r="Z1022" s="937"/>
      <c r="AA1022" s="937"/>
    </row>
    <row r="1023" ht="18.0" customHeight="1">
      <c r="A1023" s="937"/>
      <c r="B1023" s="938"/>
      <c r="C1023" s="937"/>
      <c r="D1023" s="937"/>
      <c r="E1023" s="937"/>
      <c r="F1023" s="939"/>
      <c r="G1023" s="939"/>
      <c r="H1023" s="939"/>
      <c r="I1023" s="939"/>
      <c r="J1023" s="939"/>
      <c r="K1023" s="939"/>
      <c r="L1023" s="937"/>
      <c r="M1023" s="937"/>
      <c r="N1023" s="937"/>
      <c r="O1023" s="937"/>
      <c r="P1023" s="937"/>
      <c r="Q1023" s="937"/>
      <c r="R1023" s="937"/>
      <c r="S1023" s="937"/>
      <c r="T1023" s="937"/>
      <c r="U1023" s="937"/>
      <c r="V1023" s="937"/>
      <c r="W1023" s="937"/>
      <c r="X1023" s="937"/>
      <c r="Y1023" s="937"/>
      <c r="Z1023" s="937"/>
      <c r="AA1023" s="937"/>
    </row>
    <row r="1024" ht="18.0" customHeight="1">
      <c r="A1024" s="937"/>
      <c r="B1024" s="938"/>
      <c r="C1024" s="937"/>
      <c r="D1024" s="937"/>
      <c r="E1024" s="937"/>
      <c r="F1024" s="939"/>
      <c r="G1024" s="939"/>
      <c r="H1024" s="939"/>
      <c r="I1024" s="939"/>
      <c r="J1024" s="939"/>
      <c r="K1024" s="939"/>
      <c r="L1024" s="937"/>
      <c r="M1024" s="937"/>
      <c r="N1024" s="937"/>
      <c r="O1024" s="937"/>
      <c r="P1024" s="937"/>
      <c r="Q1024" s="937"/>
      <c r="R1024" s="937"/>
      <c r="S1024" s="937"/>
      <c r="T1024" s="937"/>
      <c r="U1024" s="937"/>
      <c r="V1024" s="937"/>
      <c r="W1024" s="937"/>
      <c r="X1024" s="937"/>
      <c r="Y1024" s="937"/>
      <c r="Z1024" s="937"/>
      <c r="AA1024" s="937"/>
    </row>
    <row r="1025" ht="18.0" customHeight="1">
      <c r="A1025" s="937"/>
      <c r="B1025" s="938"/>
      <c r="C1025" s="937"/>
      <c r="D1025" s="937"/>
      <c r="E1025" s="937"/>
      <c r="F1025" s="939"/>
      <c r="G1025" s="939"/>
      <c r="H1025" s="939"/>
      <c r="I1025" s="939"/>
      <c r="J1025" s="939"/>
      <c r="K1025" s="939"/>
      <c r="L1025" s="937"/>
      <c r="M1025" s="937"/>
      <c r="N1025" s="937"/>
      <c r="O1025" s="937"/>
      <c r="P1025" s="937"/>
      <c r="Q1025" s="937"/>
      <c r="R1025" s="937"/>
      <c r="S1025" s="937"/>
      <c r="T1025" s="937"/>
      <c r="U1025" s="937"/>
      <c r="V1025" s="937"/>
      <c r="W1025" s="937"/>
      <c r="X1025" s="937"/>
      <c r="Y1025" s="937"/>
      <c r="Z1025" s="937"/>
      <c r="AA1025" s="937"/>
    </row>
    <row r="1026" ht="18.0" customHeight="1">
      <c r="A1026" s="937"/>
      <c r="B1026" s="938"/>
      <c r="C1026" s="937"/>
      <c r="D1026" s="937"/>
      <c r="E1026" s="937"/>
      <c r="F1026" s="939"/>
      <c r="G1026" s="939"/>
      <c r="H1026" s="939"/>
      <c r="I1026" s="939"/>
      <c r="J1026" s="939"/>
      <c r="K1026" s="939"/>
      <c r="L1026" s="937"/>
      <c r="M1026" s="937"/>
      <c r="N1026" s="937"/>
      <c r="O1026" s="937"/>
      <c r="P1026" s="937"/>
      <c r="Q1026" s="937"/>
      <c r="R1026" s="937"/>
      <c r="S1026" s="937"/>
      <c r="T1026" s="937"/>
      <c r="U1026" s="937"/>
      <c r="V1026" s="937"/>
      <c r="W1026" s="937"/>
      <c r="X1026" s="937"/>
      <c r="Y1026" s="937"/>
      <c r="Z1026" s="937"/>
      <c r="AA1026" s="937"/>
    </row>
    <row r="1027" ht="18.0" customHeight="1">
      <c r="A1027" s="937"/>
      <c r="B1027" s="938"/>
      <c r="C1027" s="937"/>
      <c r="D1027" s="937"/>
      <c r="E1027" s="937"/>
      <c r="F1027" s="939"/>
      <c r="G1027" s="939"/>
      <c r="H1027" s="939"/>
      <c r="I1027" s="939"/>
      <c r="J1027" s="939"/>
      <c r="K1027" s="939"/>
      <c r="L1027" s="937"/>
      <c r="M1027" s="937"/>
      <c r="N1027" s="937"/>
      <c r="O1027" s="937"/>
      <c r="P1027" s="937"/>
      <c r="Q1027" s="937"/>
      <c r="R1027" s="937"/>
      <c r="S1027" s="937"/>
      <c r="T1027" s="937"/>
      <c r="U1027" s="937"/>
      <c r="V1027" s="937"/>
      <c r="W1027" s="937"/>
      <c r="X1027" s="937"/>
      <c r="Y1027" s="937"/>
      <c r="Z1027" s="937"/>
      <c r="AA1027" s="937"/>
    </row>
    <row r="1028" ht="18.0" customHeight="1">
      <c r="A1028" s="937"/>
      <c r="B1028" s="938"/>
      <c r="C1028" s="937"/>
      <c r="D1028" s="937"/>
      <c r="E1028" s="937"/>
      <c r="F1028" s="939"/>
      <c r="G1028" s="939"/>
      <c r="H1028" s="939"/>
      <c r="I1028" s="939"/>
      <c r="J1028" s="939"/>
      <c r="K1028" s="939"/>
      <c r="L1028" s="937"/>
      <c r="M1028" s="937"/>
      <c r="N1028" s="937"/>
      <c r="O1028" s="937"/>
      <c r="P1028" s="937"/>
      <c r="Q1028" s="937"/>
      <c r="R1028" s="937"/>
      <c r="S1028" s="937"/>
      <c r="T1028" s="937"/>
      <c r="U1028" s="937"/>
      <c r="V1028" s="937"/>
      <c r="W1028" s="937"/>
      <c r="X1028" s="937"/>
      <c r="Y1028" s="937"/>
      <c r="Z1028" s="937"/>
      <c r="AA1028" s="937"/>
    </row>
    <row r="1029" ht="18.0" customHeight="1">
      <c r="A1029" s="937"/>
      <c r="B1029" s="938"/>
      <c r="C1029" s="937"/>
      <c r="D1029" s="937"/>
      <c r="E1029" s="937"/>
      <c r="F1029" s="939"/>
      <c r="G1029" s="939"/>
      <c r="H1029" s="939"/>
      <c r="I1029" s="939"/>
      <c r="J1029" s="939"/>
      <c r="K1029" s="939"/>
      <c r="L1029" s="937"/>
      <c r="M1029" s="937"/>
      <c r="N1029" s="937"/>
      <c r="O1029" s="937"/>
      <c r="P1029" s="937"/>
      <c r="Q1029" s="937"/>
      <c r="R1029" s="937"/>
      <c r="S1029" s="937"/>
      <c r="T1029" s="937"/>
      <c r="U1029" s="937"/>
      <c r="V1029" s="937"/>
      <c r="W1029" s="937"/>
      <c r="X1029" s="937"/>
      <c r="Y1029" s="937"/>
      <c r="Z1029" s="937"/>
      <c r="AA1029" s="937"/>
    </row>
    <row r="1030" ht="18.0" customHeight="1">
      <c r="A1030" s="937"/>
      <c r="B1030" s="938"/>
      <c r="C1030" s="937"/>
      <c r="D1030" s="937"/>
      <c r="E1030" s="937"/>
      <c r="F1030" s="939"/>
      <c r="G1030" s="939"/>
      <c r="H1030" s="939"/>
      <c r="I1030" s="939"/>
      <c r="J1030" s="939"/>
      <c r="K1030" s="939"/>
      <c r="L1030" s="937"/>
      <c r="M1030" s="937"/>
      <c r="N1030" s="937"/>
      <c r="O1030" s="937"/>
      <c r="P1030" s="937"/>
      <c r="Q1030" s="937"/>
      <c r="R1030" s="937"/>
      <c r="S1030" s="937"/>
      <c r="T1030" s="937"/>
      <c r="U1030" s="937"/>
      <c r="V1030" s="937"/>
      <c r="W1030" s="937"/>
      <c r="X1030" s="937"/>
      <c r="Y1030" s="937"/>
      <c r="Z1030" s="937"/>
      <c r="AA1030" s="937"/>
    </row>
    <row r="1031" ht="18.0" customHeight="1">
      <c r="A1031" s="937"/>
      <c r="B1031" s="938"/>
      <c r="C1031" s="937"/>
      <c r="D1031" s="937"/>
      <c r="E1031" s="937"/>
      <c r="F1031" s="939"/>
      <c r="G1031" s="939"/>
      <c r="H1031" s="939"/>
      <c r="I1031" s="939"/>
      <c r="J1031" s="939"/>
      <c r="K1031" s="939"/>
      <c r="L1031" s="937"/>
      <c r="M1031" s="937"/>
      <c r="N1031" s="937"/>
      <c r="O1031" s="937"/>
      <c r="P1031" s="937"/>
      <c r="Q1031" s="937"/>
      <c r="R1031" s="937"/>
      <c r="S1031" s="937"/>
      <c r="T1031" s="937"/>
      <c r="U1031" s="937"/>
      <c r="V1031" s="937"/>
      <c r="W1031" s="937"/>
      <c r="X1031" s="937"/>
      <c r="Y1031" s="937"/>
      <c r="Z1031" s="937"/>
      <c r="AA1031" s="937"/>
    </row>
    <row r="1032" ht="18.0" customHeight="1">
      <c r="A1032" s="937"/>
      <c r="B1032" s="938"/>
      <c r="C1032" s="937"/>
      <c r="D1032" s="937"/>
      <c r="E1032" s="937"/>
      <c r="F1032" s="939"/>
      <c r="G1032" s="939"/>
      <c r="H1032" s="939"/>
      <c r="I1032" s="939"/>
      <c r="J1032" s="939"/>
      <c r="K1032" s="939"/>
      <c r="L1032" s="937"/>
      <c r="M1032" s="937"/>
      <c r="N1032" s="937"/>
      <c r="O1032" s="937"/>
      <c r="P1032" s="937"/>
      <c r="Q1032" s="937"/>
      <c r="R1032" s="937"/>
      <c r="S1032" s="937"/>
      <c r="T1032" s="937"/>
      <c r="U1032" s="937"/>
      <c r="V1032" s="937"/>
      <c r="W1032" s="937"/>
      <c r="X1032" s="937"/>
      <c r="Y1032" s="937"/>
      <c r="Z1032" s="937"/>
      <c r="AA1032" s="937"/>
    </row>
    <row r="1033" ht="18.0" customHeight="1">
      <c r="A1033" s="937"/>
      <c r="B1033" s="938"/>
      <c r="C1033" s="937"/>
      <c r="D1033" s="937"/>
      <c r="E1033" s="937"/>
      <c r="F1033" s="939"/>
      <c r="G1033" s="939"/>
      <c r="H1033" s="939"/>
      <c r="I1033" s="939"/>
      <c r="J1033" s="939"/>
      <c r="K1033" s="939"/>
      <c r="L1033" s="937"/>
      <c r="M1033" s="937"/>
      <c r="N1033" s="937"/>
      <c r="O1033" s="937"/>
      <c r="P1033" s="937"/>
      <c r="Q1033" s="937"/>
      <c r="R1033" s="937"/>
      <c r="S1033" s="937"/>
      <c r="T1033" s="937"/>
      <c r="U1033" s="937"/>
      <c r="V1033" s="937"/>
      <c r="W1033" s="937"/>
      <c r="X1033" s="937"/>
      <c r="Y1033" s="937"/>
      <c r="Z1033" s="937"/>
      <c r="AA1033" s="937"/>
    </row>
    <row r="1034" ht="18.0" customHeight="1">
      <c r="A1034" s="937"/>
      <c r="B1034" s="938"/>
      <c r="C1034" s="937"/>
      <c r="D1034" s="937"/>
      <c r="E1034" s="937"/>
      <c r="F1034" s="939"/>
      <c r="G1034" s="939"/>
      <c r="H1034" s="939"/>
      <c r="I1034" s="939"/>
      <c r="J1034" s="939"/>
      <c r="K1034" s="939"/>
      <c r="L1034" s="937"/>
      <c r="M1034" s="937"/>
      <c r="N1034" s="937"/>
      <c r="O1034" s="937"/>
      <c r="P1034" s="937"/>
      <c r="Q1034" s="937"/>
      <c r="R1034" s="937"/>
      <c r="S1034" s="937"/>
      <c r="T1034" s="937"/>
      <c r="U1034" s="937"/>
      <c r="V1034" s="937"/>
      <c r="W1034" s="937"/>
      <c r="X1034" s="937"/>
      <c r="Y1034" s="937"/>
      <c r="Z1034" s="937"/>
      <c r="AA1034" s="937"/>
    </row>
    <row r="1035" ht="18.0" customHeight="1">
      <c r="A1035" s="937"/>
      <c r="B1035" s="938"/>
      <c r="C1035" s="937"/>
      <c r="D1035" s="937"/>
      <c r="E1035" s="937"/>
      <c r="F1035" s="939"/>
      <c r="G1035" s="939"/>
      <c r="H1035" s="939"/>
      <c r="I1035" s="939"/>
      <c r="J1035" s="939"/>
      <c r="K1035" s="939"/>
      <c r="L1035" s="937"/>
      <c r="M1035" s="937"/>
      <c r="N1035" s="937"/>
      <c r="O1035" s="937"/>
      <c r="P1035" s="937"/>
      <c r="Q1035" s="937"/>
      <c r="R1035" s="937"/>
      <c r="S1035" s="937"/>
      <c r="T1035" s="937"/>
      <c r="U1035" s="937"/>
      <c r="V1035" s="937"/>
      <c r="W1035" s="937"/>
      <c r="X1035" s="937"/>
      <c r="Y1035" s="937"/>
      <c r="Z1035" s="937"/>
      <c r="AA1035" s="937"/>
    </row>
    <row r="1036" ht="18.0" customHeight="1">
      <c r="A1036" s="937"/>
      <c r="B1036" s="938"/>
      <c r="C1036" s="937"/>
      <c r="D1036" s="937"/>
      <c r="E1036" s="937"/>
      <c r="F1036" s="939"/>
      <c r="G1036" s="939"/>
      <c r="H1036" s="939"/>
      <c r="I1036" s="939"/>
      <c r="J1036" s="939"/>
      <c r="K1036" s="939"/>
      <c r="L1036" s="937"/>
      <c r="M1036" s="937"/>
      <c r="N1036" s="937"/>
      <c r="O1036" s="937"/>
      <c r="P1036" s="937"/>
      <c r="Q1036" s="937"/>
      <c r="R1036" s="937"/>
      <c r="S1036" s="937"/>
      <c r="T1036" s="937"/>
      <c r="U1036" s="937"/>
      <c r="V1036" s="937"/>
      <c r="W1036" s="937"/>
      <c r="X1036" s="937"/>
      <c r="Y1036" s="937"/>
      <c r="Z1036" s="937"/>
      <c r="AA1036" s="937"/>
    </row>
    <row r="1037" ht="18.0" customHeight="1">
      <c r="A1037" s="937"/>
      <c r="B1037" s="938"/>
      <c r="C1037" s="937"/>
      <c r="D1037" s="937"/>
      <c r="E1037" s="937"/>
      <c r="F1037" s="939"/>
      <c r="G1037" s="939"/>
      <c r="H1037" s="939"/>
      <c r="I1037" s="939"/>
      <c r="J1037" s="939"/>
      <c r="K1037" s="939"/>
      <c r="L1037" s="937"/>
      <c r="M1037" s="937"/>
      <c r="N1037" s="937"/>
      <c r="O1037" s="937"/>
      <c r="P1037" s="937"/>
      <c r="Q1037" s="937"/>
      <c r="R1037" s="937"/>
      <c r="S1037" s="937"/>
      <c r="T1037" s="937"/>
      <c r="U1037" s="937"/>
      <c r="V1037" s="937"/>
      <c r="W1037" s="937"/>
      <c r="X1037" s="937"/>
      <c r="Y1037" s="937"/>
      <c r="Z1037" s="937"/>
      <c r="AA1037" s="937"/>
    </row>
    <row r="1038" ht="18.0" customHeight="1">
      <c r="A1038" s="937"/>
      <c r="B1038" s="938"/>
      <c r="C1038" s="937"/>
      <c r="D1038" s="937"/>
      <c r="E1038" s="937"/>
      <c r="F1038" s="939"/>
      <c r="G1038" s="939"/>
      <c r="H1038" s="939"/>
      <c r="I1038" s="939"/>
      <c r="J1038" s="939"/>
      <c r="K1038" s="939"/>
      <c r="L1038" s="937"/>
      <c r="M1038" s="937"/>
      <c r="N1038" s="937"/>
      <c r="O1038" s="937"/>
      <c r="P1038" s="937"/>
      <c r="Q1038" s="937"/>
      <c r="R1038" s="937"/>
      <c r="S1038" s="937"/>
      <c r="T1038" s="937"/>
      <c r="U1038" s="937"/>
      <c r="V1038" s="937"/>
      <c r="W1038" s="937"/>
      <c r="X1038" s="937"/>
      <c r="Y1038" s="937"/>
      <c r="Z1038" s="937"/>
      <c r="AA1038" s="937"/>
    </row>
    <row r="1039" ht="18.0" customHeight="1">
      <c r="A1039" s="937"/>
      <c r="B1039" s="938"/>
      <c r="C1039" s="937"/>
      <c r="D1039" s="937"/>
      <c r="E1039" s="937"/>
      <c r="F1039" s="939"/>
      <c r="G1039" s="939"/>
      <c r="H1039" s="939"/>
      <c r="I1039" s="939"/>
      <c r="J1039" s="939"/>
      <c r="K1039" s="939"/>
      <c r="L1039" s="937"/>
      <c r="M1039" s="937"/>
      <c r="N1039" s="937"/>
      <c r="O1039" s="937"/>
      <c r="P1039" s="937"/>
      <c r="Q1039" s="937"/>
      <c r="R1039" s="937"/>
      <c r="S1039" s="937"/>
      <c r="T1039" s="937"/>
      <c r="U1039" s="937"/>
      <c r="V1039" s="937"/>
      <c r="W1039" s="937"/>
      <c r="X1039" s="937"/>
      <c r="Y1039" s="937"/>
      <c r="Z1039" s="937"/>
      <c r="AA1039" s="937"/>
    </row>
    <row r="1040" ht="18.0" customHeight="1">
      <c r="A1040" s="937"/>
      <c r="B1040" s="938"/>
      <c r="C1040" s="937"/>
      <c r="D1040" s="937"/>
      <c r="E1040" s="937"/>
      <c r="F1040" s="939"/>
      <c r="G1040" s="939"/>
      <c r="H1040" s="939"/>
      <c r="I1040" s="939"/>
      <c r="J1040" s="939"/>
      <c r="K1040" s="939"/>
      <c r="L1040" s="937"/>
      <c r="M1040" s="937"/>
      <c r="N1040" s="937"/>
      <c r="O1040" s="937"/>
      <c r="P1040" s="937"/>
      <c r="Q1040" s="937"/>
      <c r="R1040" s="937"/>
      <c r="S1040" s="937"/>
      <c r="T1040" s="937"/>
      <c r="U1040" s="937"/>
      <c r="V1040" s="937"/>
      <c r="W1040" s="937"/>
      <c r="X1040" s="937"/>
      <c r="Y1040" s="937"/>
      <c r="Z1040" s="937"/>
      <c r="AA1040" s="937"/>
    </row>
    <row r="1041" ht="18.0" customHeight="1">
      <c r="A1041" s="937"/>
      <c r="B1041" s="938"/>
      <c r="C1041" s="937"/>
      <c r="D1041" s="937"/>
      <c r="E1041" s="937"/>
      <c r="F1041" s="939"/>
      <c r="G1041" s="939"/>
      <c r="H1041" s="939"/>
      <c r="I1041" s="939"/>
      <c r="J1041" s="939"/>
      <c r="K1041" s="939"/>
      <c r="L1041" s="937"/>
      <c r="M1041" s="937"/>
      <c r="N1041" s="937"/>
      <c r="O1041" s="937"/>
      <c r="P1041" s="937"/>
      <c r="Q1041" s="937"/>
      <c r="R1041" s="937"/>
      <c r="S1041" s="937"/>
      <c r="T1041" s="937"/>
      <c r="U1041" s="937"/>
      <c r="V1041" s="937"/>
      <c r="W1041" s="937"/>
      <c r="X1041" s="937"/>
      <c r="Y1041" s="937"/>
      <c r="Z1041" s="937"/>
      <c r="AA1041" s="937"/>
    </row>
    <row r="1042" ht="18.0" customHeight="1">
      <c r="A1042" s="937"/>
      <c r="B1042" s="938"/>
      <c r="C1042" s="937"/>
      <c r="D1042" s="937"/>
      <c r="E1042" s="937"/>
      <c r="F1042" s="939"/>
      <c r="G1042" s="939"/>
      <c r="H1042" s="939"/>
      <c r="I1042" s="939"/>
      <c r="J1042" s="939"/>
      <c r="K1042" s="939"/>
      <c r="L1042" s="937"/>
      <c r="M1042" s="937"/>
      <c r="N1042" s="937"/>
      <c r="O1042" s="937"/>
      <c r="P1042" s="937"/>
      <c r="Q1042" s="937"/>
      <c r="R1042" s="937"/>
      <c r="S1042" s="937"/>
      <c r="T1042" s="937"/>
      <c r="U1042" s="937"/>
      <c r="V1042" s="937"/>
      <c r="W1042" s="937"/>
      <c r="X1042" s="937"/>
      <c r="Y1042" s="937"/>
      <c r="Z1042" s="937"/>
      <c r="AA1042" s="937"/>
    </row>
    <row r="1043" ht="18.0" customHeight="1">
      <c r="A1043" s="937"/>
      <c r="B1043" s="938"/>
      <c r="C1043" s="937"/>
      <c r="D1043" s="937"/>
      <c r="E1043" s="937"/>
      <c r="F1043" s="939"/>
      <c r="G1043" s="939"/>
      <c r="H1043" s="939"/>
      <c r="I1043" s="939"/>
      <c r="J1043" s="939"/>
      <c r="K1043" s="939"/>
      <c r="L1043" s="937"/>
      <c r="M1043" s="937"/>
      <c r="N1043" s="937"/>
      <c r="O1043" s="937"/>
      <c r="P1043" s="937"/>
      <c r="Q1043" s="937"/>
      <c r="R1043" s="937"/>
      <c r="S1043" s="937"/>
      <c r="T1043" s="937"/>
      <c r="U1043" s="937"/>
      <c r="V1043" s="937"/>
      <c r="W1043" s="937"/>
      <c r="X1043" s="937"/>
      <c r="Y1043" s="937"/>
      <c r="Z1043" s="937"/>
      <c r="AA1043" s="937"/>
    </row>
    <row r="1044" ht="18.0" customHeight="1">
      <c r="A1044" s="937"/>
      <c r="B1044" s="938"/>
      <c r="C1044" s="937"/>
      <c r="D1044" s="937"/>
      <c r="E1044" s="937"/>
      <c r="F1044" s="939"/>
      <c r="G1044" s="939"/>
      <c r="H1044" s="939"/>
      <c r="I1044" s="939"/>
      <c r="J1044" s="939"/>
      <c r="K1044" s="939"/>
      <c r="L1044" s="937"/>
      <c r="M1044" s="937"/>
      <c r="N1044" s="937"/>
      <c r="O1044" s="937"/>
      <c r="P1044" s="937"/>
      <c r="Q1044" s="937"/>
      <c r="R1044" s="937"/>
      <c r="S1044" s="937"/>
      <c r="T1044" s="937"/>
      <c r="U1044" s="937"/>
      <c r="V1044" s="937"/>
      <c r="W1044" s="937"/>
      <c r="X1044" s="937"/>
      <c r="Y1044" s="937"/>
      <c r="Z1044" s="937"/>
      <c r="AA1044" s="937"/>
    </row>
    <row r="1045" ht="18.0" customHeight="1">
      <c r="A1045" s="937"/>
      <c r="B1045" s="938"/>
      <c r="C1045" s="937"/>
      <c r="D1045" s="937"/>
      <c r="E1045" s="937"/>
      <c r="F1045" s="939"/>
      <c r="G1045" s="939"/>
      <c r="H1045" s="939"/>
      <c r="I1045" s="939"/>
      <c r="J1045" s="939"/>
      <c r="K1045" s="939"/>
      <c r="L1045" s="937"/>
      <c r="M1045" s="937"/>
      <c r="N1045" s="937"/>
      <c r="O1045" s="937"/>
      <c r="P1045" s="937"/>
      <c r="Q1045" s="937"/>
      <c r="R1045" s="937"/>
      <c r="S1045" s="937"/>
      <c r="T1045" s="937"/>
      <c r="U1045" s="937"/>
      <c r="V1045" s="937"/>
      <c r="W1045" s="937"/>
      <c r="X1045" s="937"/>
      <c r="Y1045" s="937"/>
      <c r="Z1045" s="937"/>
      <c r="AA1045" s="937"/>
    </row>
    <row r="1046" ht="18.0" customHeight="1">
      <c r="A1046" s="937"/>
      <c r="B1046" s="938"/>
      <c r="C1046" s="937"/>
      <c r="D1046" s="937"/>
      <c r="E1046" s="937"/>
      <c r="F1046" s="939"/>
      <c r="G1046" s="939"/>
      <c r="H1046" s="939"/>
      <c r="I1046" s="939"/>
      <c r="J1046" s="939"/>
      <c r="K1046" s="939"/>
      <c r="L1046" s="937"/>
      <c r="M1046" s="937"/>
      <c r="N1046" s="937"/>
      <c r="O1046" s="937"/>
      <c r="P1046" s="937"/>
      <c r="Q1046" s="937"/>
      <c r="R1046" s="937"/>
      <c r="S1046" s="937"/>
      <c r="T1046" s="937"/>
      <c r="U1046" s="937"/>
      <c r="V1046" s="937"/>
      <c r="W1046" s="937"/>
      <c r="X1046" s="937"/>
      <c r="Y1046" s="937"/>
      <c r="Z1046" s="937"/>
      <c r="AA1046" s="937"/>
    </row>
    <row r="1047" ht="18.0" customHeight="1">
      <c r="A1047" s="937"/>
      <c r="B1047" s="938"/>
      <c r="C1047" s="937"/>
      <c r="D1047" s="937"/>
      <c r="E1047" s="937"/>
      <c r="F1047" s="939"/>
      <c r="G1047" s="939"/>
      <c r="H1047" s="939"/>
      <c r="I1047" s="939"/>
      <c r="J1047" s="939"/>
      <c r="K1047" s="939"/>
      <c r="L1047" s="937"/>
      <c r="M1047" s="937"/>
      <c r="N1047" s="937"/>
      <c r="O1047" s="937"/>
      <c r="P1047" s="937"/>
      <c r="Q1047" s="937"/>
      <c r="R1047" s="937"/>
      <c r="S1047" s="937"/>
      <c r="T1047" s="937"/>
      <c r="U1047" s="937"/>
      <c r="V1047" s="937"/>
      <c r="W1047" s="937"/>
      <c r="X1047" s="937"/>
      <c r="Y1047" s="937"/>
      <c r="Z1047" s="937"/>
      <c r="AA1047" s="937"/>
    </row>
    <row r="1048" ht="18.0" customHeight="1">
      <c r="A1048" s="937"/>
      <c r="B1048" s="938"/>
      <c r="C1048" s="937"/>
      <c r="D1048" s="937"/>
      <c r="E1048" s="937"/>
      <c r="F1048" s="939"/>
      <c r="G1048" s="939"/>
      <c r="H1048" s="939"/>
      <c r="I1048" s="939"/>
      <c r="J1048" s="939"/>
      <c r="K1048" s="939"/>
      <c r="L1048" s="937"/>
      <c r="M1048" s="937"/>
      <c r="N1048" s="937"/>
      <c r="O1048" s="937"/>
      <c r="P1048" s="937"/>
      <c r="Q1048" s="937"/>
      <c r="R1048" s="937"/>
      <c r="S1048" s="937"/>
      <c r="T1048" s="937"/>
      <c r="U1048" s="937"/>
      <c r="V1048" s="937"/>
      <c r="W1048" s="937"/>
      <c r="X1048" s="937"/>
      <c r="Y1048" s="937"/>
      <c r="Z1048" s="937"/>
      <c r="AA1048" s="937"/>
    </row>
    <row r="1049" ht="18.0" customHeight="1">
      <c r="A1049" s="937"/>
      <c r="B1049" s="938"/>
      <c r="C1049" s="937"/>
      <c r="D1049" s="937"/>
      <c r="E1049" s="937"/>
      <c r="F1049" s="939"/>
      <c r="G1049" s="939"/>
      <c r="H1049" s="939"/>
      <c r="I1049" s="939"/>
      <c r="J1049" s="939"/>
      <c r="K1049" s="939"/>
      <c r="L1049" s="937"/>
      <c r="M1049" s="937"/>
      <c r="N1049" s="937"/>
      <c r="O1049" s="937"/>
      <c r="P1049" s="937"/>
      <c r="Q1049" s="937"/>
      <c r="R1049" s="937"/>
      <c r="S1049" s="937"/>
      <c r="T1049" s="937"/>
      <c r="U1049" s="937"/>
      <c r="V1049" s="937"/>
      <c r="W1049" s="937"/>
      <c r="X1049" s="937"/>
      <c r="Y1049" s="937"/>
      <c r="Z1049" s="937"/>
      <c r="AA1049" s="937"/>
    </row>
    <row r="1050" ht="18.0" customHeight="1">
      <c r="A1050" s="937"/>
      <c r="B1050" s="938"/>
      <c r="C1050" s="937"/>
      <c r="D1050" s="937"/>
      <c r="E1050" s="937"/>
      <c r="F1050" s="939"/>
      <c r="G1050" s="939"/>
      <c r="H1050" s="939"/>
      <c r="I1050" s="939"/>
      <c r="J1050" s="939"/>
      <c r="K1050" s="939"/>
      <c r="L1050" s="937"/>
      <c r="M1050" s="937"/>
      <c r="N1050" s="937"/>
      <c r="O1050" s="937"/>
      <c r="P1050" s="937"/>
      <c r="Q1050" s="937"/>
      <c r="R1050" s="937"/>
      <c r="S1050" s="937"/>
      <c r="T1050" s="937"/>
      <c r="U1050" s="937"/>
      <c r="V1050" s="937"/>
      <c r="W1050" s="937"/>
      <c r="X1050" s="937"/>
      <c r="Y1050" s="937"/>
      <c r="Z1050" s="937"/>
      <c r="AA1050" s="937"/>
    </row>
    <row r="1051" ht="18.0" customHeight="1">
      <c r="A1051" s="937"/>
      <c r="B1051" s="938"/>
      <c r="C1051" s="937"/>
      <c r="D1051" s="937"/>
      <c r="E1051" s="937"/>
      <c r="F1051" s="939"/>
      <c r="G1051" s="939"/>
      <c r="H1051" s="939"/>
      <c r="I1051" s="939"/>
      <c r="J1051" s="939"/>
      <c r="K1051" s="939"/>
      <c r="L1051" s="937"/>
      <c r="M1051" s="937"/>
      <c r="N1051" s="937"/>
      <c r="O1051" s="937"/>
      <c r="P1051" s="937"/>
      <c r="Q1051" s="937"/>
      <c r="R1051" s="937"/>
      <c r="S1051" s="937"/>
      <c r="T1051" s="937"/>
      <c r="U1051" s="937"/>
      <c r="V1051" s="937"/>
      <c r="W1051" s="937"/>
      <c r="X1051" s="937"/>
      <c r="Y1051" s="937"/>
      <c r="Z1051" s="937"/>
      <c r="AA1051" s="937"/>
    </row>
    <row r="1052" ht="18.0" customHeight="1">
      <c r="A1052" s="937"/>
      <c r="B1052" s="938"/>
      <c r="C1052" s="937"/>
      <c r="D1052" s="937"/>
      <c r="E1052" s="937"/>
      <c r="F1052" s="939"/>
      <c r="G1052" s="939"/>
      <c r="H1052" s="939"/>
      <c r="I1052" s="939"/>
      <c r="J1052" s="939"/>
      <c r="K1052" s="939"/>
      <c r="L1052" s="937"/>
      <c r="M1052" s="937"/>
      <c r="N1052" s="937"/>
      <c r="O1052" s="937"/>
      <c r="P1052" s="937"/>
      <c r="Q1052" s="937"/>
      <c r="R1052" s="937"/>
      <c r="S1052" s="937"/>
      <c r="T1052" s="937"/>
      <c r="U1052" s="937"/>
      <c r="V1052" s="937"/>
      <c r="W1052" s="937"/>
      <c r="X1052" s="937"/>
      <c r="Y1052" s="937"/>
      <c r="Z1052" s="937"/>
      <c r="AA1052" s="937"/>
    </row>
    <row r="1053" ht="18.0" customHeight="1">
      <c r="A1053" s="937"/>
      <c r="B1053" s="938"/>
      <c r="C1053" s="937"/>
      <c r="D1053" s="937"/>
      <c r="E1053" s="937"/>
      <c r="F1053" s="939"/>
      <c r="G1053" s="939"/>
      <c r="H1053" s="939"/>
      <c r="I1053" s="939"/>
      <c r="J1053" s="939"/>
      <c r="K1053" s="939"/>
      <c r="L1053" s="937"/>
      <c r="M1053" s="937"/>
      <c r="N1053" s="937"/>
      <c r="O1053" s="937"/>
      <c r="P1053" s="937"/>
      <c r="Q1053" s="937"/>
      <c r="R1053" s="937"/>
      <c r="S1053" s="937"/>
      <c r="T1053" s="937"/>
      <c r="U1053" s="937"/>
      <c r="V1053" s="937"/>
      <c r="W1053" s="937"/>
      <c r="X1053" s="937"/>
      <c r="Y1053" s="937"/>
      <c r="Z1053" s="937"/>
      <c r="AA1053" s="937"/>
    </row>
    <row r="1054" ht="18.0" customHeight="1">
      <c r="A1054" s="937"/>
      <c r="B1054" s="938"/>
      <c r="C1054" s="937"/>
      <c r="D1054" s="937"/>
      <c r="E1054" s="937"/>
      <c r="F1054" s="939"/>
      <c r="G1054" s="939"/>
      <c r="H1054" s="939"/>
      <c r="I1054" s="939"/>
      <c r="J1054" s="939"/>
      <c r="K1054" s="939"/>
      <c r="L1054" s="937"/>
      <c r="M1054" s="937"/>
      <c r="N1054" s="937"/>
      <c r="O1054" s="937"/>
      <c r="P1054" s="937"/>
      <c r="Q1054" s="937"/>
      <c r="R1054" s="937"/>
      <c r="S1054" s="937"/>
      <c r="T1054" s="937"/>
      <c r="U1054" s="937"/>
      <c r="V1054" s="937"/>
      <c r="W1054" s="937"/>
      <c r="X1054" s="937"/>
      <c r="Y1054" s="937"/>
      <c r="Z1054" s="937"/>
      <c r="AA1054" s="937"/>
    </row>
    <row r="1055" ht="18.0" customHeight="1">
      <c r="A1055" s="937"/>
      <c r="B1055" s="938"/>
      <c r="C1055" s="937"/>
      <c r="D1055" s="937"/>
      <c r="E1055" s="937"/>
      <c r="F1055" s="939"/>
      <c r="G1055" s="939"/>
      <c r="H1055" s="939"/>
      <c r="I1055" s="939"/>
      <c r="J1055" s="939"/>
      <c r="K1055" s="939"/>
      <c r="L1055" s="937"/>
      <c r="M1055" s="937"/>
      <c r="N1055" s="937"/>
      <c r="O1055" s="937"/>
      <c r="P1055" s="937"/>
      <c r="Q1055" s="937"/>
      <c r="R1055" s="937"/>
      <c r="S1055" s="937"/>
      <c r="T1055" s="937"/>
      <c r="U1055" s="937"/>
      <c r="V1055" s="937"/>
      <c r="W1055" s="937"/>
      <c r="X1055" s="937"/>
      <c r="Y1055" s="937"/>
      <c r="Z1055" s="937"/>
      <c r="AA1055" s="937"/>
    </row>
    <row r="1056" ht="18.0" customHeight="1">
      <c r="A1056" s="937"/>
      <c r="B1056" s="938"/>
      <c r="C1056" s="937"/>
      <c r="D1056" s="937"/>
      <c r="E1056" s="937"/>
      <c r="F1056" s="939"/>
      <c r="G1056" s="939"/>
      <c r="H1056" s="939"/>
      <c r="I1056" s="939"/>
      <c r="J1056" s="939"/>
      <c r="K1056" s="939"/>
      <c r="L1056" s="937"/>
      <c r="M1056" s="937"/>
      <c r="N1056" s="937"/>
      <c r="O1056" s="937"/>
      <c r="P1056" s="937"/>
      <c r="Q1056" s="937"/>
      <c r="R1056" s="937"/>
      <c r="S1056" s="937"/>
      <c r="T1056" s="937"/>
      <c r="U1056" s="937"/>
      <c r="V1056" s="937"/>
      <c r="W1056" s="937"/>
      <c r="X1056" s="937"/>
      <c r="Y1056" s="937"/>
      <c r="Z1056" s="937"/>
      <c r="AA1056" s="937"/>
    </row>
    <row r="1057" ht="18.0" customHeight="1">
      <c r="A1057" s="937"/>
      <c r="B1057" s="938"/>
      <c r="C1057" s="937"/>
      <c r="D1057" s="937"/>
      <c r="E1057" s="937"/>
      <c r="F1057" s="939"/>
      <c r="G1057" s="939"/>
      <c r="H1057" s="939"/>
      <c r="I1057" s="939"/>
      <c r="J1057" s="939"/>
      <c r="K1057" s="939"/>
      <c r="L1057" s="937"/>
      <c r="M1057" s="937"/>
      <c r="N1057" s="937"/>
      <c r="O1057" s="937"/>
      <c r="P1057" s="937"/>
      <c r="Q1057" s="937"/>
      <c r="R1057" s="937"/>
      <c r="S1057" s="937"/>
      <c r="T1057" s="937"/>
      <c r="U1057" s="937"/>
      <c r="V1057" s="937"/>
      <c r="W1057" s="937"/>
      <c r="X1057" s="937"/>
      <c r="Y1057" s="937"/>
      <c r="Z1057" s="937"/>
      <c r="AA1057" s="937"/>
    </row>
    <row r="1058" ht="18.0" customHeight="1">
      <c r="A1058" s="937"/>
      <c r="B1058" s="938"/>
      <c r="C1058" s="937"/>
      <c r="D1058" s="937"/>
      <c r="E1058" s="937"/>
      <c r="F1058" s="939"/>
      <c r="G1058" s="939"/>
      <c r="H1058" s="939"/>
      <c r="I1058" s="939"/>
      <c r="J1058" s="939"/>
      <c r="K1058" s="939"/>
      <c r="L1058" s="937"/>
      <c r="M1058" s="937"/>
      <c r="N1058" s="937"/>
      <c r="O1058" s="937"/>
      <c r="P1058" s="937"/>
      <c r="Q1058" s="937"/>
      <c r="R1058" s="937"/>
      <c r="S1058" s="937"/>
      <c r="T1058" s="937"/>
      <c r="U1058" s="937"/>
      <c r="V1058" s="937"/>
      <c r="W1058" s="937"/>
      <c r="X1058" s="937"/>
      <c r="Y1058" s="937"/>
      <c r="Z1058" s="937"/>
      <c r="AA1058" s="937"/>
    </row>
    <row r="1059" ht="18.0" customHeight="1">
      <c r="A1059" s="937"/>
      <c r="B1059" s="938"/>
      <c r="C1059" s="937"/>
      <c r="D1059" s="937"/>
      <c r="E1059" s="937"/>
      <c r="F1059" s="939"/>
      <c r="G1059" s="939"/>
      <c r="H1059" s="939"/>
      <c r="I1059" s="939"/>
      <c r="J1059" s="939"/>
      <c r="K1059" s="939"/>
      <c r="L1059" s="937"/>
      <c r="M1059" s="937"/>
      <c r="N1059" s="937"/>
      <c r="O1059" s="937"/>
      <c r="P1059" s="937"/>
      <c r="Q1059" s="937"/>
      <c r="R1059" s="937"/>
      <c r="S1059" s="937"/>
      <c r="T1059" s="937"/>
      <c r="U1059" s="937"/>
      <c r="V1059" s="937"/>
      <c r="W1059" s="937"/>
      <c r="X1059" s="937"/>
      <c r="Y1059" s="937"/>
      <c r="Z1059" s="937"/>
      <c r="AA1059" s="937"/>
    </row>
    <row r="1060" ht="18.0" customHeight="1">
      <c r="A1060" s="937"/>
      <c r="B1060" s="938"/>
      <c r="C1060" s="937"/>
      <c r="D1060" s="937"/>
      <c r="E1060" s="937"/>
      <c r="F1060" s="939"/>
      <c r="G1060" s="939"/>
      <c r="H1060" s="939"/>
      <c r="I1060" s="939"/>
      <c r="J1060" s="939"/>
      <c r="K1060" s="939"/>
      <c r="L1060" s="937"/>
      <c r="M1060" s="937"/>
      <c r="N1060" s="937"/>
      <c r="O1060" s="937"/>
      <c r="P1060" s="937"/>
      <c r="Q1060" s="937"/>
      <c r="R1060" s="937"/>
      <c r="S1060" s="937"/>
      <c r="T1060" s="937"/>
      <c r="U1060" s="937"/>
      <c r="V1060" s="937"/>
      <c r="W1060" s="937"/>
      <c r="X1060" s="937"/>
      <c r="Y1060" s="937"/>
      <c r="Z1060" s="937"/>
      <c r="AA1060" s="937"/>
    </row>
    <row r="1061" ht="18.0" customHeight="1">
      <c r="A1061" s="937"/>
      <c r="B1061" s="938"/>
      <c r="C1061" s="937"/>
      <c r="D1061" s="937"/>
      <c r="E1061" s="937"/>
      <c r="F1061" s="939"/>
      <c r="G1061" s="939"/>
      <c r="H1061" s="939"/>
      <c r="I1061" s="939"/>
      <c r="J1061" s="939"/>
      <c r="K1061" s="939"/>
      <c r="L1061" s="937"/>
      <c r="M1061" s="937"/>
      <c r="N1061" s="937"/>
      <c r="O1061" s="937"/>
      <c r="P1061" s="937"/>
      <c r="Q1061" s="937"/>
      <c r="R1061" s="937"/>
      <c r="S1061" s="937"/>
      <c r="T1061" s="937"/>
      <c r="U1061" s="937"/>
      <c r="V1061" s="937"/>
      <c r="W1061" s="937"/>
      <c r="X1061" s="937"/>
      <c r="Y1061" s="937"/>
      <c r="Z1061" s="937"/>
      <c r="AA1061" s="937"/>
    </row>
    <row r="1062" ht="18.0" customHeight="1">
      <c r="A1062" s="937"/>
      <c r="B1062" s="938"/>
      <c r="C1062" s="937"/>
      <c r="D1062" s="937"/>
      <c r="E1062" s="937"/>
      <c r="F1062" s="939"/>
      <c r="G1062" s="939"/>
      <c r="H1062" s="939"/>
      <c r="I1062" s="939"/>
      <c r="J1062" s="939"/>
      <c r="K1062" s="939"/>
      <c r="L1062" s="937"/>
      <c r="M1062" s="937"/>
      <c r="N1062" s="937"/>
      <c r="O1062" s="937"/>
      <c r="P1062" s="937"/>
      <c r="Q1062" s="937"/>
      <c r="R1062" s="937"/>
      <c r="S1062" s="937"/>
      <c r="T1062" s="937"/>
      <c r="U1062" s="937"/>
      <c r="V1062" s="937"/>
      <c r="W1062" s="937"/>
      <c r="X1062" s="937"/>
      <c r="Y1062" s="937"/>
      <c r="Z1062" s="937"/>
      <c r="AA1062" s="937"/>
    </row>
    <row r="1063" ht="18.0" customHeight="1">
      <c r="A1063" s="937"/>
      <c r="B1063" s="938"/>
      <c r="C1063" s="937"/>
      <c r="D1063" s="937"/>
      <c r="E1063" s="937"/>
      <c r="F1063" s="939"/>
      <c r="G1063" s="939"/>
      <c r="H1063" s="939"/>
      <c r="I1063" s="939"/>
      <c r="J1063" s="939"/>
      <c r="K1063" s="939"/>
      <c r="L1063" s="937"/>
      <c r="M1063" s="937"/>
      <c r="N1063" s="937"/>
      <c r="O1063" s="937"/>
      <c r="P1063" s="937"/>
      <c r="Q1063" s="937"/>
      <c r="R1063" s="937"/>
      <c r="S1063" s="937"/>
      <c r="T1063" s="937"/>
      <c r="U1063" s="937"/>
      <c r="V1063" s="937"/>
      <c r="W1063" s="937"/>
      <c r="X1063" s="937"/>
      <c r="Y1063" s="937"/>
      <c r="Z1063" s="937"/>
      <c r="AA1063" s="937"/>
    </row>
    <row r="1064" ht="18.0" customHeight="1">
      <c r="A1064" s="937"/>
      <c r="B1064" s="938"/>
      <c r="C1064" s="937"/>
      <c r="D1064" s="937"/>
      <c r="E1064" s="937"/>
      <c r="F1064" s="939"/>
      <c r="G1064" s="939"/>
      <c r="H1064" s="939"/>
      <c r="I1064" s="939"/>
      <c r="J1064" s="939"/>
      <c r="K1064" s="939"/>
      <c r="L1064" s="937"/>
      <c r="M1064" s="937"/>
      <c r="N1064" s="937"/>
      <c r="O1064" s="937"/>
      <c r="P1064" s="937"/>
      <c r="Q1064" s="937"/>
      <c r="R1064" s="937"/>
      <c r="S1064" s="937"/>
      <c r="T1064" s="937"/>
      <c r="U1064" s="937"/>
      <c r="V1064" s="937"/>
      <c r="W1064" s="937"/>
      <c r="X1064" s="937"/>
      <c r="Y1064" s="937"/>
      <c r="Z1064" s="937"/>
      <c r="AA1064" s="937"/>
    </row>
    <row r="1065" ht="18.0" customHeight="1">
      <c r="A1065" s="937"/>
      <c r="B1065" s="938"/>
      <c r="C1065" s="937"/>
      <c r="D1065" s="937"/>
      <c r="E1065" s="937"/>
      <c r="F1065" s="939"/>
      <c r="G1065" s="939"/>
      <c r="H1065" s="939"/>
      <c r="I1065" s="939"/>
      <c r="J1065" s="939"/>
      <c r="K1065" s="939"/>
      <c r="L1065" s="937"/>
      <c r="M1065" s="937"/>
      <c r="N1065" s="937"/>
      <c r="O1065" s="937"/>
      <c r="P1065" s="937"/>
      <c r="Q1065" s="937"/>
      <c r="R1065" s="937"/>
      <c r="S1065" s="937"/>
      <c r="T1065" s="937"/>
      <c r="U1065" s="937"/>
      <c r="V1065" s="937"/>
      <c r="W1065" s="937"/>
      <c r="X1065" s="937"/>
      <c r="Y1065" s="937"/>
      <c r="Z1065" s="937"/>
      <c r="AA1065" s="937"/>
    </row>
    <row r="1066" ht="18.0" customHeight="1">
      <c r="A1066" s="937"/>
      <c r="B1066" s="938"/>
      <c r="C1066" s="937"/>
      <c r="D1066" s="937"/>
      <c r="E1066" s="937"/>
      <c r="F1066" s="939"/>
      <c r="G1066" s="939"/>
      <c r="H1066" s="939"/>
      <c r="I1066" s="939"/>
      <c r="J1066" s="939"/>
      <c r="K1066" s="939"/>
      <c r="L1066" s="937"/>
      <c r="M1066" s="937"/>
      <c r="N1066" s="937"/>
      <c r="O1066" s="937"/>
      <c r="P1066" s="937"/>
      <c r="Q1066" s="937"/>
      <c r="R1066" s="937"/>
      <c r="S1066" s="937"/>
      <c r="T1066" s="937"/>
      <c r="U1066" s="937"/>
      <c r="V1066" s="937"/>
      <c r="W1066" s="937"/>
      <c r="X1066" s="937"/>
      <c r="Y1066" s="937"/>
      <c r="Z1066" s="937"/>
      <c r="AA1066" s="937"/>
    </row>
    <row r="1067" ht="18.0" customHeight="1">
      <c r="A1067" s="937"/>
      <c r="B1067" s="938"/>
      <c r="C1067" s="937"/>
      <c r="D1067" s="937"/>
      <c r="E1067" s="937"/>
      <c r="F1067" s="939"/>
      <c r="G1067" s="939"/>
      <c r="H1067" s="939"/>
      <c r="I1067" s="939"/>
      <c r="J1067" s="939"/>
      <c r="K1067" s="939"/>
      <c r="L1067" s="937"/>
      <c r="M1067" s="937"/>
      <c r="N1067" s="937"/>
      <c r="O1067" s="937"/>
      <c r="P1067" s="937"/>
      <c r="Q1067" s="937"/>
      <c r="R1067" s="937"/>
      <c r="S1067" s="937"/>
      <c r="T1067" s="937"/>
      <c r="U1067" s="937"/>
      <c r="V1067" s="937"/>
      <c r="W1067" s="937"/>
      <c r="X1067" s="937"/>
      <c r="Y1067" s="937"/>
      <c r="Z1067" s="937"/>
      <c r="AA1067" s="937"/>
    </row>
    <row r="1068" ht="18.0" customHeight="1">
      <c r="A1068" s="937"/>
      <c r="B1068" s="938"/>
      <c r="C1068" s="937"/>
      <c r="D1068" s="937"/>
      <c r="E1068" s="937"/>
      <c r="F1068" s="939"/>
      <c r="G1068" s="939"/>
      <c r="H1068" s="939"/>
      <c r="I1068" s="939"/>
      <c r="J1068" s="939"/>
      <c r="K1068" s="939"/>
      <c r="L1068" s="937"/>
      <c r="M1068" s="937"/>
      <c r="N1068" s="937"/>
      <c r="O1068" s="937"/>
      <c r="P1068" s="937"/>
      <c r="Q1068" s="937"/>
      <c r="R1068" s="937"/>
      <c r="S1068" s="937"/>
      <c r="T1068" s="937"/>
      <c r="U1068" s="937"/>
      <c r="V1068" s="937"/>
      <c r="W1068" s="937"/>
      <c r="X1068" s="937"/>
      <c r="Y1068" s="937"/>
      <c r="Z1068" s="937"/>
      <c r="AA1068" s="937"/>
    </row>
    <row r="1069" ht="18.0" customHeight="1">
      <c r="A1069" s="937"/>
      <c r="B1069" s="938"/>
      <c r="C1069" s="937"/>
      <c r="D1069" s="937"/>
      <c r="E1069" s="937"/>
      <c r="F1069" s="939"/>
      <c r="G1069" s="939"/>
      <c r="H1069" s="939"/>
      <c r="I1069" s="939"/>
      <c r="J1069" s="939"/>
      <c r="K1069" s="939"/>
      <c r="L1069" s="937"/>
      <c r="M1069" s="937"/>
      <c r="N1069" s="937"/>
      <c r="O1069" s="937"/>
      <c r="P1069" s="937"/>
      <c r="Q1069" s="937"/>
      <c r="R1069" s="937"/>
      <c r="S1069" s="937"/>
      <c r="T1069" s="937"/>
      <c r="U1069" s="937"/>
      <c r="V1069" s="937"/>
      <c r="W1069" s="937"/>
      <c r="X1069" s="937"/>
      <c r="Y1069" s="937"/>
      <c r="Z1069" s="937"/>
      <c r="AA1069" s="937"/>
    </row>
    <row r="1070" ht="18.0" customHeight="1">
      <c r="A1070" s="937"/>
      <c r="B1070" s="938"/>
      <c r="C1070" s="937"/>
      <c r="D1070" s="937"/>
      <c r="E1070" s="937"/>
      <c r="F1070" s="939"/>
      <c r="G1070" s="939"/>
      <c r="H1070" s="939"/>
      <c r="I1070" s="939"/>
      <c r="J1070" s="939"/>
      <c r="K1070" s="939"/>
      <c r="L1070" s="937"/>
      <c r="M1070" s="937"/>
      <c r="N1070" s="937"/>
      <c r="O1070" s="937"/>
      <c r="P1070" s="937"/>
      <c r="Q1070" s="937"/>
      <c r="R1070" s="937"/>
      <c r="S1070" s="937"/>
      <c r="T1070" s="937"/>
      <c r="U1070" s="937"/>
      <c r="V1070" s="937"/>
      <c r="W1070" s="937"/>
      <c r="X1070" s="937"/>
      <c r="Y1070" s="937"/>
      <c r="Z1070" s="937"/>
      <c r="AA1070" s="937"/>
    </row>
    <row r="1071" ht="18.0" customHeight="1">
      <c r="A1071" s="937"/>
      <c r="B1071" s="938"/>
      <c r="C1071" s="937"/>
      <c r="D1071" s="937"/>
      <c r="E1071" s="937"/>
      <c r="F1071" s="939"/>
      <c r="G1071" s="939"/>
      <c r="H1071" s="939"/>
      <c r="I1071" s="939"/>
      <c r="J1071" s="939"/>
      <c r="K1071" s="939"/>
      <c r="L1071" s="937"/>
      <c r="M1071" s="937"/>
      <c r="N1071" s="937"/>
      <c r="O1071" s="937"/>
      <c r="P1071" s="937"/>
      <c r="Q1071" s="937"/>
      <c r="R1071" s="937"/>
      <c r="S1071" s="937"/>
      <c r="T1071" s="937"/>
      <c r="U1071" s="937"/>
      <c r="V1071" s="937"/>
      <c r="W1071" s="937"/>
      <c r="X1071" s="937"/>
      <c r="Y1071" s="937"/>
      <c r="Z1071" s="937"/>
      <c r="AA1071" s="937"/>
    </row>
    <row r="1072" ht="18.0" customHeight="1">
      <c r="A1072" s="937"/>
      <c r="B1072" s="938"/>
      <c r="C1072" s="937"/>
      <c r="D1072" s="937"/>
      <c r="E1072" s="937"/>
      <c r="F1072" s="939"/>
      <c r="G1072" s="939"/>
      <c r="H1072" s="939"/>
      <c r="I1072" s="939"/>
      <c r="J1072" s="939"/>
      <c r="K1072" s="939"/>
      <c r="L1072" s="937"/>
      <c r="M1072" s="937"/>
      <c r="N1072" s="937"/>
      <c r="O1072" s="937"/>
      <c r="P1072" s="937"/>
      <c r="Q1072" s="937"/>
      <c r="R1072" s="937"/>
      <c r="S1072" s="937"/>
      <c r="T1072" s="937"/>
      <c r="U1072" s="937"/>
      <c r="V1072" s="937"/>
      <c r="W1072" s="937"/>
      <c r="X1072" s="937"/>
      <c r="Y1072" s="937"/>
      <c r="Z1072" s="937"/>
      <c r="AA1072" s="937"/>
    </row>
    <row r="1073" ht="18.0" customHeight="1">
      <c r="A1073" s="937"/>
      <c r="B1073" s="938"/>
      <c r="C1073" s="937"/>
      <c r="D1073" s="937"/>
      <c r="E1073" s="937"/>
      <c r="F1073" s="939"/>
      <c r="G1073" s="939"/>
      <c r="H1073" s="939"/>
      <c r="I1073" s="939"/>
      <c r="J1073" s="939"/>
      <c r="K1073" s="939"/>
      <c r="L1073" s="937"/>
      <c r="M1073" s="937"/>
      <c r="N1073" s="937"/>
      <c r="O1073" s="937"/>
      <c r="P1073" s="937"/>
      <c r="Q1073" s="937"/>
      <c r="R1073" s="937"/>
      <c r="S1073" s="937"/>
      <c r="T1073" s="937"/>
      <c r="U1073" s="937"/>
      <c r="V1073" s="937"/>
      <c r="W1073" s="937"/>
      <c r="X1073" s="937"/>
      <c r="Y1073" s="937"/>
      <c r="Z1073" s="937"/>
      <c r="AA1073" s="937"/>
    </row>
    <row r="1074" ht="18.0" customHeight="1">
      <c r="A1074" s="937"/>
      <c r="B1074" s="938"/>
      <c r="C1074" s="937"/>
      <c r="D1074" s="937"/>
      <c r="E1074" s="937"/>
      <c r="F1074" s="939"/>
      <c r="G1074" s="939"/>
      <c r="H1074" s="939"/>
      <c r="I1074" s="939"/>
      <c r="J1074" s="939"/>
      <c r="K1074" s="939"/>
      <c r="L1074" s="937"/>
      <c r="M1074" s="937"/>
      <c r="N1074" s="937"/>
      <c r="O1074" s="937"/>
      <c r="P1074" s="937"/>
      <c r="Q1074" s="937"/>
      <c r="R1074" s="937"/>
      <c r="S1074" s="937"/>
      <c r="T1074" s="937"/>
      <c r="U1074" s="937"/>
      <c r="V1074" s="937"/>
      <c r="W1074" s="937"/>
      <c r="X1074" s="937"/>
      <c r="Y1074" s="937"/>
      <c r="Z1074" s="937"/>
      <c r="AA1074" s="937"/>
    </row>
    <row r="1075" ht="18.0" customHeight="1">
      <c r="A1075" s="937"/>
      <c r="B1075" s="938"/>
      <c r="C1075" s="937"/>
      <c r="D1075" s="937"/>
      <c r="E1075" s="937"/>
      <c r="F1075" s="939"/>
      <c r="G1075" s="939"/>
      <c r="H1075" s="939"/>
      <c r="I1075" s="939"/>
      <c r="J1075" s="939"/>
      <c r="K1075" s="939"/>
      <c r="L1075" s="937"/>
      <c r="M1075" s="937"/>
      <c r="N1075" s="937"/>
      <c r="O1075" s="937"/>
      <c r="P1075" s="937"/>
      <c r="Q1075" s="937"/>
      <c r="R1075" s="937"/>
      <c r="S1075" s="937"/>
      <c r="T1075" s="937"/>
      <c r="U1075" s="937"/>
      <c r="V1075" s="937"/>
      <c r="W1075" s="937"/>
      <c r="X1075" s="937"/>
      <c r="Y1075" s="937"/>
      <c r="Z1075" s="937"/>
      <c r="AA1075" s="937"/>
    </row>
    <row r="1076" ht="18.0" customHeight="1">
      <c r="A1076" s="937"/>
      <c r="B1076" s="938"/>
      <c r="C1076" s="937"/>
      <c r="D1076" s="937"/>
      <c r="E1076" s="937"/>
      <c r="F1076" s="939"/>
      <c r="G1076" s="939"/>
      <c r="H1076" s="939"/>
      <c r="I1076" s="939"/>
      <c r="J1076" s="939"/>
      <c r="K1076" s="939"/>
      <c r="L1076" s="937"/>
      <c r="M1076" s="937"/>
      <c r="N1076" s="937"/>
      <c r="O1076" s="937"/>
      <c r="P1076" s="937"/>
      <c r="Q1076" s="937"/>
      <c r="R1076" s="937"/>
      <c r="S1076" s="937"/>
      <c r="T1076" s="937"/>
      <c r="U1076" s="937"/>
      <c r="V1076" s="937"/>
      <c r="W1076" s="937"/>
      <c r="X1076" s="937"/>
      <c r="Y1076" s="937"/>
      <c r="Z1076" s="937"/>
      <c r="AA1076" s="937"/>
    </row>
    <row r="1077" ht="18.0" customHeight="1">
      <c r="A1077" s="937"/>
      <c r="B1077" s="938"/>
      <c r="C1077" s="937"/>
      <c r="D1077" s="937"/>
      <c r="E1077" s="937"/>
      <c r="F1077" s="939"/>
      <c r="G1077" s="939"/>
      <c r="H1077" s="939"/>
      <c r="I1077" s="939"/>
      <c r="J1077" s="939"/>
      <c r="K1077" s="939"/>
      <c r="L1077" s="937"/>
      <c r="M1077" s="937"/>
      <c r="N1077" s="937"/>
      <c r="O1077" s="937"/>
      <c r="P1077" s="937"/>
      <c r="Q1077" s="937"/>
      <c r="R1077" s="937"/>
      <c r="S1077" s="937"/>
      <c r="T1077" s="937"/>
      <c r="U1077" s="937"/>
      <c r="V1077" s="937"/>
      <c r="W1077" s="937"/>
      <c r="X1077" s="937"/>
      <c r="Y1077" s="937"/>
      <c r="Z1077" s="937"/>
      <c r="AA1077" s="937"/>
    </row>
    <row r="1078" ht="18.0" customHeight="1">
      <c r="A1078" s="937"/>
      <c r="B1078" s="938"/>
      <c r="C1078" s="937"/>
      <c r="D1078" s="937"/>
      <c r="E1078" s="937"/>
      <c r="F1078" s="939"/>
      <c r="G1078" s="939"/>
      <c r="H1078" s="939"/>
      <c r="I1078" s="939"/>
      <c r="J1078" s="939"/>
      <c r="K1078" s="939"/>
      <c r="L1078" s="937"/>
      <c r="M1078" s="937"/>
      <c r="N1078" s="937"/>
      <c r="O1078" s="937"/>
      <c r="P1078" s="937"/>
      <c r="Q1078" s="937"/>
      <c r="R1078" s="937"/>
      <c r="S1078" s="937"/>
      <c r="T1078" s="937"/>
      <c r="U1078" s="937"/>
      <c r="V1078" s="937"/>
      <c r="W1078" s="937"/>
      <c r="X1078" s="937"/>
      <c r="Y1078" s="937"/>
      <c r="Z1078" s="937"/>
      <c r="AA1078" s="937"/>
    </row>
    <row r="1079" ht="18.0" customHeight="1">
      <c r="A1079" s="937"/>
      <c r="B1079" s="938"/>
      <c r="C1079" s="937"/>
      <c r="D1079" s="937"/>
      <c r="E1079" s="937"/>
      <c r="F1079" s="939"/>
      <c r="G1079" s="939"/>
      <c r="H1079" s="939"/>
      <c r="I1079" s="939"/>
      <c r="J1079" s="939"/>
      <c r="K1079" s="939"/>
      <c r="L1079" s="937"/>
      <c r="M1079" s="937"/>
      <c r="N1079" s="937"/>
      <c r="O1079" s="937"/>
      <c r="P1079" s="937"/>
      <c r="Q1079" s="937"/>
      <c r="R1079" s="937"/>
      <c r="S1079" s="937"/>
      <c r="T1079" s="937"/>
      <c r="U1079" s="937"/>
      <c r="V1079" s="937"/>
      <c r="W1079" s="937"/>
      <c r="X1079" s="937"/>
      <c r="Y1079" s="937"/>
      <c r="Z1079" s="937"/>
      <c r="AA1079" s="937"/>
    </row>
    <row r="1080" ht="18.0" customHeight="1">
      <c r="A1080" s="937"/>
      <c r="B1080" s="938"/>
      <c r="C1080" s="937"/>
      <c r="D1080" s="937"/>
      <c r="E1080" s="937"/>
      <c r="F1080" s="939"/>
      <c r="G1080" s="939"/>
      <c r="H1080" s="939"/>
      <c r="I1080" s="939"/>
      <c r="J1080" s="939"/>
      <c r="K1080" s="939"/>
      <c r="L1080" s="937"/>
      <c r="M1080" s="937"/>
      <c r="N1080" s="937"/>
      <c r="O1080" s="937"/>
      <c r="P1080" s="937"/>
      <c r="Q1080" s="937"/>
      <c r="R1080" s="937"/>
      <c r="S1080" s="937"/>
      <c r="T1080" s="937"/>
      <c r="U1080" s="937"/>
      <c r="V1080" s="937"/>
      <c r="W1080" s="937"/>
      <c r="X1080" s="937"/>
      <c r="Y1080" s="937"/>
      <c r="Z1080" s="937"/>
      <c r="AA1080" s="937"/>
    </row>
    <row r="1081" ht="18.0" customHeight="1">
      <c r="A1081" s="937"/>
      <c r="B1081" s="938"/>
      <c r="C1081" s="937"/>
      <c r="D1081" s="937"/>
      <c r="E1081" s="937"/>
      <c r="F1081" s="939"/>
      <c r="G1081" s="939"/>
      <c r="H1081" s="939"/>
      <c r="I1081" s="939"/>
      <c r="J1081" s="939"/>
      <c r="K1081" s="939"/>
      <c r="L1081" s="937"/>
      <c r="M1081" s="937"/>
      <c r="N1081" s="937"/>
      <c r="O1081" s="937"/>
      <c r="P1081" s="937"/>
      <c r="Q1081" s="937"/>
      <c r="R1081" s="937"/>
      <c r="S1081" s="937"/>
      <c r="T1081" s="937"/>
      <c r="U1081" s="937"/>
      <c r="V1081" s="937"/>
      <c r="W1081" s="937"/>
      <c r="X1081" s="937"/>
      <c r="Y1081" s="937"/>
      <c r="Z1081" s="937"/>
      <c r="AA1081" s="937"/>
    </row>
    <row r="1082" ht="18.0" customHeight="1">
      <c r="A1082" s="937"/>
      <c r="B1082" s="938"/>
      <c r="C1082" s="937"/>
      <c r="D1082" s="937"/>
      <c r="E1082" s="937"/>
      <c r="F1082" s="939"/>
      <c r="G1082" s="939"/>
      <c r="H1082" s="939"/>
      <c r="I1082" s="939"/>
      <c r="J1082" s="939"/>
      <c r="K1082" s="939"/>
      <c r="L1082" s="937"/>
      <c r="M1082" s="937"/>
      <c r="N1082" s="937"/>
      <c r="O1082" s="937"/>
      <c r="P1082" s="937"/>
      <c r="Q1082" s="937"/>
      <c r="R1082" s="937"/>
      <c r="S1082" s="937"/>
      <c r="T1082" s="937"/>
      <c r="U1082" s="937"/>
      <c r="V1082" s="937"/>
      <c r="W1082" s="937"/>
      <c r="X1082" s="937"/>
      <c r="Y1082" s="937"/>
      <c r="Z1082" s="937"/>
      <c r="AA1082" s="937"/>
    </row>
    <row r="1083" ht="18.0" customHeight="1">
      <c r="A1083" s="937"/>
      <c r="B1083" s="938"/>
      <c r="C1083" s="937"/>
      <c r="D1083" s="937"/>
      <c r="E1083" s="937"/>
      <c r="F1083" s="939"/>
      <c r="G1083" s="939"/>
      <c r="H1083" s="939"/>
      <c r="I1083" s="939"/>
      <c r="J1083" s="939"/>
      <c r="K1083" s="939"/>
      <c r="L1083" s="937"/>
      <c r="M1083" s="937"/>
      <c r="N1083" s="937"/>
      <c r="O1083" s="937"/>
      <c r="P1083" s="937"/>
      <c r="Q1083" s="937"/>
      <c r="R1083" s="937"/>
      <c r="S1083" s="937"/>
      <c r="T1083" s="937"/>
      <c r="U1083" s="937"/>
      <c r="V1083" s="937"/>
      <c r="W1083" s="937"/>
      <c r="X1083" s="937"/>
      <c r="Y1083" s="937"/>
      <c r="Z1083" s="937"/>
      <c r="AA1083" s="937"/>
    </row>
    <row r="1084" ht="18.0" customHeight="1">
      <c r="A1084" s="937"/>
      <c r="B1084" s="938"/>
      <c r="C1084" s="937"/>
      <c r="D1084" s="937"/>
      <c r="E1084" s="937"/>
      <c r="F1084" s="939"/>
      <c r="G1084" s="939"/>
      <c r="H1084" s="939"/>
      <c r="I1084" s="939"/>
      <c r="J1084" s="939"/>
      <c r="K1084" s="939"/>
      <c r="L1084" s="937"/>
      <c r="M1084" s="937"/>
      <c r="N1084" s="937"/>
      <c r="O1084" s="937"/>
      <c r="P1084" s="937"/>
      <c r="Q1084" s="937"/>
      <c r="R1084" s="937"/>
      <c r="S1084" s="937"/>
      <c r="T1084" s="937"/>
      <c r="U1084" s="937"/>
      <c r="V1084" s="937"/>
      <c r="W1084" s="937"/>
      <c r="X1084" s="937"/>
      <c r="Y1084" s="937"/>
      <c r="Z1084" s="937"/>
      <c r="AA1084" s="937"/>
    </row>
    <row r="1085" ht="18.0" customHeight="1">
      <c r="A1085" s="937"/>
      <c r="B1085" s="938"/>
      <c r="C1085" s="937"/>
      <c r="D1085" s="937"/>
      <c r="E1085" s="937"/>
      <c r="F1085" s="939"/>
      <c r="G1085" s="939"/>
      <c r="H1085" s="939"/>
      <c r="I1085" s="939"/>
      <c r="J1085" s="939"/>
      <c r="K1085" s="939"/>
      <c r="L1085" s="937"/>
      <c r="M1085" s="937"/>
      <c r="N1085" s="937"/>
      <c r="O1085" s="937"/>
      <c r="P1085" s="937"/>
      <c r="Q1085" s="937"/>
      <c r="R1085" s="937"/>
      <c r="S1085" s="937"/>
      <c r="T1085" s="937"/>
      <c r="U1085" s="937"/>
      <c r="V1085" s="937"/>
      <c r="W1085" s="937"/>
      <c r="X1085" s="937"/>
      <c r="Y1085" s="937"/>
      <c r="Z1085" s="937"/>
      <c r="AA1085" s="937"/>
    </row>
    <row r="1086" ht="18.0" customHeight="1">
      <c r="A1086" s="937"/>
      <c r="B1086" s="938"/>
      <c r="C1086" s="937"/>
      <c r="D1086" s="937"/>
      <c r="E1086" s="937"/>
      <c r="F1086" s="939"/>
      <c r="G1086" s="939"/>
      <c r="H1086" s="939"/>
      <c r="I1086" s="939"/>
      <c r="J1086" s="939"/>
      <c r="K1086" s="939"/>
      <c r="L1086" s="937"/>
      <c r="M1086" s="937"/>
      <c r="N1086" s="937"/>
      <c r="O1086" s="937"/>
      <c r="P1086" s="937"/>
      <c r="Q1086" s="937"/>
      <c r="R1086" s="937"/>
      <c r="S1086" s="937"/>
      <c r="T1086" s="937"/>
      <c r="U1086" s="937"/>
      <c r="V1086" s="937"/>
      <c r="W1086" s="937"/>
      <c r="X1086" s="937"/>
      <c r="Y1086" s="937"/>
      <c r="Z1086" s="937"/>
      <c r="AA1086" s="937"/>
    </row>
    <row r="1087" ht="18.0" customHeight="1">
      <c r="A1087" s="937"/>
      <c r="B1087" s="938"/>
      <c r="C1087" s="937"/>
      <c r="D1087" s="937"/>
      <c r="E1087" s="937"/>
      <c r="F1087" s="939"/>
      <c r="G1087" s="939"/>
      <c r="H1087" s="939"/>
      <c r="I1087" s="939"/>
      <c r="J1087" s="939"/>
      <c r="K1087" s="939"/>
      <c r="L1087" s="937"/>
      <c r="M1087" s="937"/>
      <c r="N1087" s="937"/>
      <c r="O1087" s="937"/>
      <c r="P1087" s="937"/>
      <c r="Q1087" s="937"/>
      <c r="R1087" s="937"/>
      <c r="S1087" s="937"/>
      <c r="T1087" s="937"/>
      <c r="U1087" s="937"/>
      <c r="V1087" s="937"/>
      <c r="W1087" s="937"/>
      <c r="X1087" s="937"/>
      <c r="Y1087" s="937"/>
      <c r="Z1087" s="937"/>
      <c r="AA1087" s="937"/>
    </row>
    <row r="1088" ht="18.0" customHeight="1">
      <c r="A1088" s="937"/>
      <c r="B1088" s="938"/>
      <c r="C1088" s="937"/>
      <c r="D1088" s="937"/>
      <c r="E1088" s="937"/>
      <c r="F1088" s="939"/>
      <c r="G1088" s="939"/>
      <c r="H1088" s="939"/>
      <c r="I1088" s="939"/>
      <c r="J1088" s="939"/>
      <c r="K1088" s="939"/>
      <c r="L1088" s="937"/>
      <c r="M1088" s="937"/>
      <c r="N1088" s="937"/>
      <c r="O1088" s="937"/>
      <c r="P1088" s="937"/>
      <c r="Q1088" s="937"/>
      <c r="R1088" s="937"/>
      <c r="S1088" s="937"/>
      <c r="T1088" s="937"/>
      <c r="U1088" s="937"/>
      <c r="V1088" s="937"/>
      <c r="W1088" s="937"/>
      <c r="X1088" s="937"/>
      <c r="Y1088" s="937"/>
      <c r="Z1088" s="937"/>
      <c r="AA1088" s="937"/>
    </row>
    <row r="1089" ht="18.0" customHeight="1">
      <c r="A1089" s="937"/>
      <c r="B1089" s="938"/>
      <c r="C1089" s="937"/>
      <c r="D1089" s="937"/>
      <c r="E1089" s="937"/>
      <c r="F1089" s="939"/>
      <c r="G1089" s="939"/>
      <c r="H1089" s="939"/>
      <c r="I1089" s="939"/>
      <c r="J1089" s="939"/>
      <c r="K1089" s="939"/>
      <c r="L1089" s="937"/>
      <c r="M1089" s="937"/>
      <c r="N1089" s="937"/>
      <c r="O1089" s="937"/>
      <c r="P1089" s="937"/>
      <c r="Q1089" s="937"/>
      <c r="R1089" s="937"/>
      <c r="S1089" s="937"/>
      <c r="T1089" s="937"/>
      <c r="U1089" s="937"/>
      <c r="V1089" s="937"/>
      <c r="W1089" s="937"/>
      <c r="X1089" s="937"/>
      <c r="Y1089" s="937"/>
      <c r="Z1089" s="937"/>
      <c r="AA1089" s="937"/>
    </row>
    <row r="1090" ht="18.0" customHeight="1">
      <c r="A1090" s="937"/>
      <c r="B1090" s="938"/>
      <c r="C1090" s="937"/>
      <c r="D1090" s="937"/>
      <c r="E1090" s="937"/>
      <c r="F1090" s="939"/>
      <c r="G1090" s="939"/>
      <c r="H1090" s="939"/>
      <c r="I1090" s="939"/>
      <c r="J1090" s="939"/>
      <c r="K1090" s="939"/>
      <c r="L1090" s="937"/>
      <c r="M1090" s="937"/>
      <c r="N1090" s="937"/>
      <c r="O1090" s="937"/>
      <c r="P1090" s="937"/>
      <c r="Q1090" s="937"/>
      <c r="R1090" s="937"/>
      <c r="S1090" s="937"/>
      <c r="T1090" s="937"/>
      <c r="U1090" s="937"/>
      <c r="V1090" s="937"/>
      <c r="W1090" s="937"/>
      <c r="X1090" s="937"/>
      <c r="Y1090" s="937"/>
      <c r="Z1090" s="937"/>
      <c r="AA1090" s="937"/>
    </row>
    <row r="1091" ht="18.0" customHeight="1">
      <c r="A1091" s="937"/>
      <c r="B1091" s="938"/>
      <c r="C1091" s="937"/>
      <c r="D1091" s="937"/>
      <c r="E1091" s="937"/>
      <c r="F1091" s="939"/>
      <c r="G1091" s="939"/>
      <c r="H1091" s="939"/>
      <c r="I1091" s="939"/>
      <c r="J1091" s="939"/>
      <c r="K1091" s="939"/>
      <c r="L1091" s="937"/>
      <c r="M1091" s="937"/>
      <c r="N1091" s="937"/>
      <c r="O1091" s="937"/>
      <c r="P1091" s="937"/>
      <c r="Q1091" s="937"/>
      <c r="R1091" s="937"/>
      <c r="S1091" s="937"/>
      <c r="T1091" s="937"/>
      <c r="U1091" s="937"/>
      <c r="V1091" s="937"/>
      <c r="W1091" s="937"/>
      <c r="X1091" s="937"/>
      <c r="Y1091" s="937"/>
      <c r="Z1091" s="937"/>
      <c r="AA1091" s="937"/>
    </row>
    <row r="1092" ht="18.0" customHeight="1">
      <c r="A1092" s="937"/>
      <c r="B1092" s="938"/>
      <c r="C1092" s="937"/>
      <c r="D1092" s="937"/>
      <c r="E1092" s="937"/>
      <c r="F1092" s="939"/>
      <c r="G1092" s="939"/>
      <c r="H1092" s="939"/>
      <c r="I1092" s="939"/>
      <c r="J1092" s="939"/>
      <c r="K1092" s="939"/>
      <c r="L1092" s="937"/>
      <c r="M1092" s="937"/>
      <c r="N1092" s="937"/>
      <c r="O1092" s="937"/>
      <c r="P1092" s="937"/>
      <c r="Q1092" s="937"/>
      <c r="R1092" s="937"/>
      <c r="S1092" s="937"/>
      <c r="T1092" s="937"/>
      <c r="U1092" s="937"/>
      <c r="V1092" s="937"/>
      <c r="W1092" s="937"/>
      <c r="X1092" s="937"/>
      <c r="Y1092" s="937"/>
      <c r="Z1092" s="937"/>
      <c r="AA1092" s="937"/>
    </row>
    <row r="1093" ht="18.0" customHeight="1">
      <c r="A1093" s="937"/>
      <c r="B1093" s="938"/>
      <c r="C1093" s="937"/>
      <c r="D1093" s="937"/>
      <c r="E1093" s="937"/>
      <c r="F1093" s="939"/>
      <c r="G1093" s="939"/>
      <c r="H1093" s="939"/>
      <c r="I1093" s="939"/>
      <c r="J1093" s="939"/>
      <c r="K1093" s="939"/>
      <c r="L1093" s="937"/>
      <c r="M1093" s="937"/>
      <c r="N1093" s="937"/>
      <c r="O1093" s="937"/>
      <c r="P1093" s="937"/>
      <c r="Q1093" s="937"/>
      <c r="R1093" s="937"/>
      <c r="S1093" s="937"/>
      <c r="T1093" s="937"/>
      <c r="U1093" s="937"/>
      <c r="V1093" s="937"/>
      <c r="W1093" s="937"/>
      <c r="X1093" s="937"/>
      <c r="Y1093" s="937"/>
      <c r="Z1093" s="937"/>
      <c r="AA1093" s="937"/>
    </row>
    <row r="1094" ht="18.0" customHeight="1">
      <c r="A1094" s="937"/>
      <c r="B1094" s="938"/>
      <c r="C1094" s="937"/>
      <c r="D1094" s="937"/>
      <c r="E1094" s="937"/>
      <c r="F1094" s="939"/>
      <c r="G1094" s="939"/>
      <c r="H1094" s="939"/>
      <c r="I1094" s="939"/>
      <c r="J1094" s="939"/>
      <c r="K1094" s="939"/>
      <c r="L1094" s="937"/>
      <c r="M1094" s="937"/>
      <c r="N1094" s="937"/>
      <c r="O1094" s="937"/>
      <c r="P1094" s="937"/>
      <c r="Q1094" s="937"/>
      <c r="R1094" s="937"/>
      <c r="S1094" s="937"/>
      <c r="T1094" s="937"/>
      <c r="U1094" s="937"/>
      <c r="V1094" s="937"/>
      <c r="W1094" s="937"/>
      <c r="X1094" s="937"/>
      <c r="Y1094" s="937"/>
      <c r="Z1094" s="937"/>
      <c r="AA1094" s="937"/>
    </row>
    <row r="1095" ht="18.0" customHeight="1">
      <c r="A1095" s="937"/>
      <c r="B1095" s="938"/>
      <c r="C1095" s="937"/>
      <c r="D1095" s="937"/>
      <c r="E1095" s="937"/>
      <c r="F1095" s="939"/>
      <c r="G1095" s="939"/>
      <c r="H1095" s="939"/>
      <c r="I1095" s="939"/>
      <c r="J1095" s="939"/>
      <c r="K1095" s="939"/>
      <c r="L1095" s="937"/>
      <c r="M1095" s="937"/>
      <c r="N1095" s="937"/>
      <c r="O1095" s="937"/>
      <c r="P1095" s="937"/>
      <c r="Q1095" s="937"/>
      <c r="R1095" s="937"/>
      <c r="S1095" s="937"/>
      <c r="T1095" s="937"/>
      <c r="U1095" s="937"/>
      <c r="V1095" s="937"/>
      <c r="W1095" s="937"/>
      <c r="X1095" s="937"/>
      <c r="Y1095" s="937"/>
      <c r="Z1095" s="937"/>
      <c r="AA1095" s="937"/>
    </row>
    <row r="1096" ht="18.0" customHeight="1">
      <c r="A1096" s="937"/>
      <c r="B1096" s="938"/>
      <c r="C1096" s="937"/>
      <c r="D1096" s="937"/>
      <c r="E1096" s="937"/>
      <c r="F1096" s="939"/>
      <c r="G1096" s="939"/>
      <c r="H1096" s="939"/>
      <c r="I1096" s="939"/>
      <c r="J1096" s="939"/>
      <c r="K1096" s="939"/>
      <c r="L1096" s="937"/>
      <c r="M1096" s="937"/>
      <c r="N1096" s="937"/>
      <c r="O1096" s="937"/>
      <c r="P1096" s="937"/>
      <c r="Q1096" s="937"/>
      <c r="R1096" s="937"/>
      <c r="S1096" s="937"/>
      <c r="T1096" s="937"/>
      <c r="U1096" s="937"/>
      <c r="V1096" s="937"/>
      <c r="W1096" s="937"/>
      <c r="X1096" s="937"/>
      <c r="Y1096" s="937"/>
      <c r="Z1096" s="937"/>
      <c r="AA1096" s="937"/>
    </row>
    <row r="1097" ht="18.0" customHeight="1">
      <c r="A1097" s="937"/>
      <c r="B1097" s="938"/>
      <c r="C1097" s="937"/>
      <c r="D1097" s="937"/>
      <c r="E1097" s="937"/>
      <c r="F1097" s="939"/>
      <c r="G1097" s="939"/>
      <c r="H1097" s="939"/>
      <c r="I1097" s="939"/>
      <c r="J1097" s="939"/>
      <c r="K1097" s="939"/>
      <c r="L1097" s="937"/>
      <c r="M1097" s="937"/>
      <c r="N1097" s="937"/>
      <c r="O1097" s="937"/>
      <c r="P1097" s="937"/>
      <c r="Q1097" s="937"/>
      <c r="R1097" s="937"/>
      <c r="S1097" s="937"/>
      <c r="T1097" s="937"/>
      <c r="U1097" s="937"/>
      <c r="V1097" s="937"/>
      <c r="W1097" s="937"/>
      <c r="X1097" s="937"/>
      <c r="Y1097" s="937"/>
      <c r="Z1097" s="937"/>
      <c r="AA1097" s="937"/>
    </row>
    <row r="1098" ht="18.0" customHeight="1">
      <c r="A1098" s="937"/>
      <c r="B1098" s="938"/>
      <c r="C1098" s="937"/>
      <c r="D1098" s="937"/>
      <c r="E1098" s="937"/>
      <c r="F1098" s="939"/>
      <c r="G1098" s="939"/>
      <c r="H1098" s="939"/>
      <c r="I1098" s="939"/>
      <c r="J1098" s="939"/>
      <c r="K1098" s="939"/>
      <c r="L1098" s="937"/>
      <c r="M1098" s="937"/>
      <c r="N1098" s="937"/>
      <c r="O1098" s="937"/>
      <c r="P1098" s="937"/>
      <c r="Q1098" s="937"/>
      <c r="R1098" s="937"/>
      <c r="S1098" s="937"/>
      <c r="T1098" s="937"/>
      <c r="U1098" s="937"/>
      <c r="V1098" s="937"/>
      <c r="W1098" s="937"/>
      <c r="X1098" s="937"/>
      <c r="Y1098" s="937"/>
      <c r="Z1098" s="937"/>
      <c r="AA1098" s="937"/>
    </row>
    <row r="1099" ht="18.0" customHeight="1">
      <c r="A1099" s="937"/>
      <c r="B1099" s="938"/>
      <c r="C1099" s="937"/>
      <c r="D1099" s="937"/>
      <c r="E1099" s="937"/>
      <c r="F1099" s="939"/>
      <c r="G1099" s="939"/>
      <c r="H1099" s="939"/>
      <c r="I1099" s="939"/>
      <c r="J1099" s="939"/>
      <c r="K1099" s="939"/>
      <c r="L1099" s="937"/>
      <c r="M1099" s="937"/>
      <c r="N1099" s="937"/>
      <c r="O1099" s="937"/>
      <c r="P1099" s="937"/>
      <c r="Q1099" s="937"/>
      <c r="R1099" s="937"/>
      <c r="S1099" s="937"/>
      <c r="T1099" s="937"/>
      <c r="U1099" s="937"/>
      <c r="V1099" s="937"/>
      <c r="W1099" s="937"/>
      <c r="X1099" s="937"/>
      <c r="Y1099" s="937"/>
      <c r="Z1099" s="937"/>
      <c r="AA1099" s="937"/>
    </row>
    <row r="1100" ht="18.0" customHeight="1">
      <c r="A1100" s="937"/>
      <c r="B1100" s="938"/>
      <c r="C1100" s="937"/>
      <c r="D1100" s="937"/>
      <c r="E1100" s="937"/>
      <c r="F1100" s="939"/>
      <c r="G1100" s="939"/>
      <c r="H1100" s="939"/>
      <c r="I1100" s="939"/>
      <c r="J1100" s="939"/>
      <c r="K1100" s="939"/>
      <c r="L1100" s="937"/>
      <c r="M1100" s="937"/>
      <c r="N1100" s="937"/>
      <c r="O1100" s="937"/>
      <c r="P1100" s="937"/>
      <c r="Q1100" s="937"/>
      <c r="R1100" s="937"/>
      <c r="S1100" s="937"/>
      <c r="T1100" s="937"/>
      <c r="U1100" s="937"/>
      <c r="V1100" s="937"/>
      <c r="W1100" s="937"/>
      <c r="X1100" s="937"/>
      <c r="Y1100" s="937"/>
      <c r="Z1100" s="937"/>
      <c r="AA1100" s="937"/>
    </row>
    <row r="1101" ht="18.0" customHeight="1">
      <c r="A1101" s="937"/>
      <c r="B1101" s="938"/>
      <c r="C1101" s="937"/>
      <c r="D1101" s="937"/>
      <c r="E1101" s="937"/>
      <c r="F1101" s="939"/>
      <c r="G1101" s="939"/>
      <c r="H1101" s="939"/>
      <c r="I1101" s="939"/>
      <c r="J1101" s="939"/>
      <c r="K1101" s="939"/>
      <c r="L1101" s="937"/>
      <c r="M1101" s="937"/>
      <c r="N1101" s="937"/>
      <c r="O1101" s="937"/>
      <c r="P1101" s="937"/>
      <c r="Q1101" s="937"/>
      <c r="R1101" s="937"/>
      <c r="S1101" s="937"/>
      <c r="T1101" s="937"/>
      <c r="U1101" s="937"/>
      <c r="V1101" s="937"/>
      <c r="W1101" s="937"/>
      <c r="X1101" s="937"/>
      <c r="Y1101" s="937"/>
      <c r="Z1101" s="937"/>
      <c r="AA1101" s="937"/>
    </row>
    <row r="1102" ht="18.0" customHeight="1">
      <c r="A1102" s="937"/>
      <c r="B1102" s="938"/>
      <c r="C1102" s="937"/>
      <c r="D1102" s="937"/>
      <c r="E1102" s="937"/>
      <c r="F1102" s="939"/>
      <c r="G1102" s="939"/>
      <c r="H1102" s="939"/>
      <c r="I1102" s="939"/>
      <c r="J1102" s="939"/>
      <c r="K1102" s="939"/>
      <c r="L1102" s="937"/>
      <c r="M1102" s="937"/>
      <c r="N1102" s="937"/>
      <c r="O1102" s="937"/>
      <c r="P1102" s="937"/>
      <c r="Q1102" s="937"/>
      <c r="R1102" s="937"/>
      <c r="S1102" s="937"/>
      <c r="T1102" s="937"/>
      <c r="U1102" s="937"/>
      <c r="V1102" s="937"/>
      <c r="W1102" s="937"/>
      <c r="X1102" s="937"/>
      <c r="Y1102" s="937"/>
      <c r="Z1102" s="937"/>
      <c r="AA1102" s="937"/>
    </row>
    <row r="1103" ht="18.0" customHeight="1">
      <c r="A1103" s="937"/>
      <c r="B1103" s="938"/>
      <c r="C1103" s="937"/>
      <c r="D1103" s="937"/>
      <c r="E1103" s="937"/>
      <c r="F1103" s="939"/>
      <c r="G1103" s="939"/>
      <c r="H1103" s="939"/>
      <c r="I1103" s="939"/>
      <c r="J1103" s="939"/>
      <c r="K1103" s="939"/>
      <c r="L1103" s="937"/>
      <c r="M1103" s="937"/>
      <c r="N1103" s="937"/>
      <c r="O1103" s="937"/>
      <c r="P1103" s="937"/>
      <c r="Q1103" s="937"/>
      <c r="R1103" s="937"/>
      <c r="S1103" s="937"/>
      <c r="T1103" s="937"/>
      <c r="U1103" s="937"/>
      <c r="V1103" s="937"/>
      <c r="W1103" s="937"/>
      <c r="X1103" s="937"/>
      <c r="Y1103" s="937"/>
      <c r="Z1103" s="937"/>
      <c r="AA1103" s="937"/>
    </row>
    <row r="1104" ht="18.0" customHeight="1">
      <c r="A1104" s="937"/>
      <c r="B1104" s="938"/>
      <c r="C1104" s="937"/>
      <c r="D1104" s="937"/>
      <c r="E1104" s="937"/>
      <c r="F1104" s="939"/>
      <c r="G1104" s="939"/>
      <c r="H1104" s="939"/>
      <c r="I1104" s="939"/>
      <c r="J1104" s="939"/>
      <c r="K1104" s="939"/>
      <c r="L1104" s="937"/>
      <c r="M1104" s="937"/>
      <c r="N1104" s="937"/>
      <c r="O1104" s="937"/>
      <c r="P1104" s="937"/>
      <c r="Q1104" s="937"/>
      <c r="R1104" s="937"/>
      <c r="S1104" s="937"/>
      <c r="T1104" s="937"/>
      <c r="U1104" s="937"/>
      <c r="V1104" s="937"/>
      <c r="W1104" s="937"/>
      <c r="X1104" s="937"/>
      <c r="Y1104" s="937"/>
      <c r="Z1104" s="937"/>
      <c r="AA1104" s="937"/>
    </row>
    <row r="1105" ht="18.0" customHeight="1">
      <c r="A1105" s="937"/>
      <c r="B1105" s="938"/>
      <c r="C1105" s="937"/>
      <c r="D1105" s="937"/>
      <c r="E1105" s="937"/>
      <c r="F1105" s="939"/>
      <c r="G1105" s="939"/>
      <c r="H1105" s="939"/>
      <c r="I1105" s="939"/>
      <c r="J1105" s="939"/>
      <c r="K1105" s="939"/>
      <c r="L1105" s="937"/>
      <c r="M1105" s="937"/>
      <c r="N1105" s="937"/>
      <c r="O1105" s="937"/>
      <c r="P1105" s="937"/>
      <c r="Q1105" s="937"/>
      <c r="R1105" s="937"/>
      <c r="S1105" s="937"/>
      <c r="T1105" s="937"/>
      <c r="U1105" s="937"/>
      <c r="V1105" s="937"/>
      <c r="W1105" s="937"/>
      <c r="X1105" s="937"/>
      <c r="Y1105" s="937"/>
      <c r="Z1105" s="937"/>
      <c r="AA1105" s="937"/>
    </row>
    <row r="1106" ht="18.0" customHeight="1">
      <c r="A1106" s="937"/>
      <c r="B1106" s="938"/>
      <c r="C1106" s="937"/>
      <c r="D1106" s="937"/>
      <c r="E1106" s="937"/>
      <c r="F1106" s="939"/>
      <c r="G1106" s="939"/>
      <c r="H1106" s="939"/>
      <c r="I1106" s="939"/>
      <c r="J1106" s="939"/>
      <c r="K1106" s="939"/>
      <c r="L1106" s="937"/>
      <c r="M1106" s="937"/>
      <c r="N1106" s="937"/>
      <c r="O1106" s="937"/>
      <c r="P1106" s="937"/>
      <c r="Q1106" s="937"/>
      <c r="R1106" s="937"/>
      <c r="S1106" s="937"/>
      <c r="T1106" s="937"/>
      <c r="U1106" s="937"/>
      <c r="V1106" s="937"/>
      <c r="W1106" s="937"/>
      <c r="X1106" s="937"/>
      <c r="Y1106" s="937"/>
      <c r="Z1106" s="937"/>
      <c r="AA1106" s="937"/>
    </row>
    <row r="1107" ht="18.0" customHeight="1">
      <c r="A1107" s="937"/>
      <c r="B1107" s="938"/>
      <c r="C1107" s="937"/>
      <c r="D1107" s="937"/>
      <c r="E1107" s="937"/>
      <c r="F1107" s="939"/>
      <c r="G1107" s="939"/>
      <c r="H1107" s="939"/>
      <c r="I1107" s="939"/>
      <c r="J1107" s="939"/>
      <c r="K1107" s="939"/>
      <c r="L1107" s="937"/>
      <c r="M1107" s="937"/>
      <c r="N1107" s="937"/>
      <c r="O1107" s="937"/>
      <c r="P1107" s="937"/>
      <c r="Q1107" s="937"/>
      <c r="R1107" s="937"/>
      <c r="S1107" s="937"/>
      <c r="T1107" s="937"/>
      <c r="U1107" s="937"/>
      <c r="V1107" s="937"/>
      <c r="W1107" s="937"/>
      <c r="X1107" s="937"/>
      <c r="Y1107" s="937"/>
      <c r="Z1107" s="937"/>
      <c r="AA1107" s="937"/>
    </row>
    <row r="1108" ht="18.0" customHeight="1">
      <c r="A1108" s="937"/>
      <c r="B1108" s="938"/>
      <c r="C1108" s="937"/>
      <c r="D1108" s="937"/>
      <c r="E1108" s="937"/>
      <c r="F1108" s="939"/>
      <c r="G1108" s="939"/>
      <c r="H1108" s="939"/>
      <c r="I1108" s="939"/>
      <c r="J1108" s="939"/>
      <c r="K1108" s="939"/>
      <c r="L1108" s="937"/>
      <c r="M1108" s="937"/>
      <c r="N1108" s="937"/>
      <c r="O1108" s="937"/>
      <c r="P1108" s="937"/>
      <c r="Q1108" s="937"/>
      <c r="R1108" s="937"/>
      <c r="S1108" s="937"/>
      <c r="T1108" s="937"/>
      <c r="U1108" s="937"/>
      <c r="V1108" s="937"/>
      <c r="W1108" s="937"/>
      <c r="X1108" s="937"/>
      <c r="Y1108" s="937"/>
      <c r="Z1108" s="937"/>
      <c r="AA1108" s="937"/>
    </row>
    <row r="1109" ht="18.0" customHeight="1">
      <c r="A1109" s="937"/>
      <c r="B1109" s="938"/>
      <c r="C1109" s="937"/>
      <c r="D1109" s="937"/>
      <c r="E1109" s="937"/>
      <c r="F1109" s="939"/>
      <c r="G1109" s="939"/>
      <c r="H1109" s="939"/>
      <c r="I1109" s="939"/>
      <c r="J1109" s="939"/>
      <c r="K1109" s="939"/>
      <c r="L1109" s="937"/>
      <c r="M1109" s="937"/>
      <c r="N1109" s="937"/>
      <c r="O1109" s="937"/>
      <c r="P1109" s="937"/>
      <c r="Q1109" s="937"/>
      <c r="R1109" s="937"/>
      <c r="S1109" s="937"/>
      <c r="T1109" s="937"/>
      <c r="U1109" s="937"/>
      <c r="V1109" s="937"/>
      <c r="W1109" s="937"/>
      <c r="X1109" s="937"/>
      <c r="Y1109" s="937"/>
      <c r="Z1109" s="937"/>
      <c r="AA1109" s="937"/>
    </row>
    <row r="1110" ht="18.0" customHeight="1">
      <c r="A1110" s="937"/>
      <c r="B1110" s="938"/>
      <c r="C1110" s="937"/>
      <c r="D1110" s="937"/>
      <c r="E1110" s="937"/>
      <c r="F1110" s="939"/>
      <c r="G1110" s="939"/>
      <c r="H1110" s="939"/>
      <c r="I1110" s="939"/>
      <c r="J1110" s="939"/>
      <c r="K1110" s="939"/>
      <c r="L1110" s="937"/>
      <c r="M1110" s="937"/>
      <c r="N1110" s="937"/>
      <c r="O1110" s="937"/>
      <c r="P1110" s="937"/>
      <c r="Q1110" s="937"/>
      <c r="R1110" s="937"/>
      <c r="S1110" s="937"/>
      <c r="T1110" s="937"/>
      <c r="U1110" s="937"/>
      <c r="V1110" s="937"/>
      <c r="W1110" s="937"/>
      <c r="X1110" s="937"/>
      <c r="Y1110" s="937"/>
      <c r="Z1110" s="937"/>
      <c r="AA1110" s="937"/>
    </row>
    <row r="1111" ht="18.0" customHeight="1">
      <c r="A1111" s="937"/>
      <c r="B1111" s="938"/>
      <c r="C1111" s="937"/>
      <c r="D1111" s="937"/>
      <c r="E1111" s="937"/>
      <c r="F1111" s="939"/>
      <c r="G1111" s="939"/>
      <c r="H1111" s="939"/>
      <c r="I1111" s="939"/>
      <c r="J1111" s="939"/>
      <c r="K1111" s="939"/>
      <c r="L1111" s="937"/>
      <c r="M1111" s="937"/>
      <c r="N1111" s="937"/>
      <c r="O1111" s="937"/>
      <c r="P1111" s="937"/>
      <c r="Q1111" s="937"/>
      <c r="R1111" s="937"/>
      <c r="S1111" s="937"/>
      <c r="T1111" s="937"/>
      <c r="U1111" s="937"/>
      <c r="V1111" s="937"/>
      <c r="W1111" s="937"/>
      <c r="X1111" s="937"/>
      <c r="Y1111" s="937"/>
      <c r="Z1111" s="937"/>
      <c r="AA1111" s="937"/>
    </row>
    <row r="1112" ht="18.0" customHeight="1">
      <c r="A1112" s="937"/>
      <c r="B1112" s="938"/>
      <c r="C1112" s="937"/>
      <c r="D1112" s="937"/>
      <c r="E1112" s="937"/>
      <c r="F1112" s="939"/>
      <c r="G1112" s="939"/>
      <c r="H1112" s="939"/>
      <c r="I1112" s="939"/>
      <c r="J1112" s="939"/>
      <c r="K1112" s="939"/>
      <c r="L1112" s="937"/>
      <c r="M1112" s="937"/>
      <c r="N1112" s="937"/>
      <c r="O1112" s="937"/>
      <c r="P1112" s="937"/>
      <c r="Q1112" s="937"/>
      <c r="R1112" s="937"/>
      <c r="S1112" s="937"/>
      <c r="T1112" s="937"/>
      <c r="U1112" s="937"/>
      <c r="V1112" s="937"/>
      <c r="W1112" s="937"/>
      <c r="X1112" s="937"/>
      <c r="Y1112" s="937"/>
      <c r="Z1112" s="937"/>
      <c r="AA1112" s="937"/>
    </row>
    <row r="1113" ht="18.0" customHeight="1">
      <c r="A1113" s="937"/>
      <c r="B1113" s="938"/>
      <c r="C1113" s="937"/>
      <c r="D1113" s="937"/>
      <c r="E1113" s="937"/>
      <c r="F1113" s="939"/>
      <c r="G1113" s="939"/>
      <c r="H1113" s="939"/>
      <c r="I1113" s="939"/>
      <c r="J1113" s="939"/>
      <c r="K1113" s="939"/>
      <c r="L1113" s="937"/>
      <c r="M1113" s="937"/>
      <c r="N1113" s="937"/>
      <c r="O1113" s="937"/>
      <c r="P1113" s="937"/>
      <c r="Q1113" s="937"/>
      <c r="R1113" s="937"/>
      <c r="S1113" s="937"/>
      <c r="T1113" s="937"/>
      <c r="U1113" s="937"/>
      <c r="V1113" s="937"/>
      <c r="W1113" s="937"/>
      <c r="X1113" s="937"/>
      <c r="Y1113" s="937"/>
      <c r="Z1113" s="937"/>
      <c r="AA1113" s="937"/>
    </row>
    <row r="1114" ht="18.0" customHeight="1">
      <c r="A1114" s="937"/>
      <c r="B1114" s="938"/>
      <c r="C1114" s="937"/>
      <c r="D1114" s="937"/>
      <c r="E1114" s="937"/>
      <c r="F1114" s="939"/>
      <c r="G1114" s="939"/>
      <c r="H1114" s="939"/>
      <c r="I1114" s="939"/>
      <c r="J1114" s="939"/>
      <c r="K1114" s="939"/>
      <c r="L1114" s="937"/>
      <c r="M1114" s="937"/>
      <c r="N1114" s="937"/>
      <c r="O1114" s="937"/>
      <c r="P1114" s="937"/>
      <c r="Q1114" s="937"/>
      <c r="R1114" s="937"/>
      <c r="S1114" s="937"/>
      <c r="T1114" s="937"/>
      <c r="U1114" s="937"/>
      <c r="V1114" s="937"/>
      <c r="W1114" s="937"/>
      <c r="X1114" s="937"/>
      <c r="Y1114" s="937"/>
      <c r="Z1114" s="937"/>
      <c r="AA1114" s="937"/>
    </row>
    <row r="1115" ht="18.0" customHeight="1">
      <c r="A1115" s="937"/>
      <c r="B1115" s="938"/>
      <c r="C1115" s="937"/>
      <c r="D1115" s="937"/>
      <c r="E1115" s="937"/>
      <c r="F1115" s="939"/>
      <c r="G1115" s="939"/>
      <c r="H1115" s="939"/>
      <c r="I1115" s="939"/>
      <c r="J1115" s="939"/>
      <c r="K1115" s="939"/>
      <c r="L1115" s="937"/>
      <c r="M1115" s="937"/>
      <c r="N1115" s="937"/>
      <c r="O1115" s="937"/>
      <c r="P1115" s="937"/>
      <c r="Q1115" s="937"/>
      <c r="R1115" s="937"/>
      <c r="S1115" s="937"/>
      <c r="T1115" s="937"/>
      <c r="U1115" s="937"/>
      <c r="V1115" s="937"/>
      <c r="W1115" s="937"/>
      <c r="X1115" s="937"/>
      <c r="Y1115" s="937"/>
      <c r="Z1115" s="937"/>
      <c r="AA1115" s="937"/>
    </row>
    <row r="1116" ht="18.0" customHeight="1">
      <c r="A1116" s="937"/>
      <c r="B1116" s="938"/>
      <c r="C1116" s="937"/>
      <c r="D1116" s="937"/>
      <c r="E1116" s="937"/>
      <c r="F1116" s="939"/>
      <c r="G1116" s="939"/>
      <c r="H1116" s="939"/>
      <c r="I1116" s="939"/>
      <c r="J1116" s="939"/>
      <c r="K1116" s="939"/>
      <c r="L1116" s="937"/>
      <c r="M1116" s="937"/>
      <c r="N1116" s="937"/>
      <c r="O1116" s="937"/>
      <c r="P1116" s="937"/>
      <c r="Q1116" s="937"/>
      <c r="R1116" s="937"/>
      <c r="S1116" s="937"/>
      <c r="T1116" s="937"/>
      <c r="U1116" s="937"/>
      <c r="V1116" s="937"/>
      <c r="W1116" s="937"/>
      <c r="X1116" s="937"/>
      <c r="Y1116" s="937"/>
      <c r="Z1116" s="937"/>
      <c r="AA1116" s="937"/>
    </row>
    <row r="1117" ht="18.0" customHeight="1">
      <c r="A1117" s="937"/>
      <c r="B1117" s="938"/>
      <c r="C1117" s="937"/>
      <c r="D1117" s="937"/>
      <c r="E1117" s="937"/>
      <c r="F1117" s="939"/>
      <c r="G1117" s="939"/>
      <c r="H1117" s="939"/>
      <c r="I1117" s="939"/>
      <c r="J1117" s="939"/>
      <c r="K1117" s="939"/>
      <c r="L1117" s="937"/>
      <c r="M1117" s="937"/>
      <c r="N1117" s="937"/>
      <c r="O1117" s="937"/>
      <c r="P1117" s="937"/>
      <c r="Q1117" s="937"/>
      <c r="R1117" s="937"/>
      <c r="S1117" s="937"/>
      <c r="T1117" s="937"/>
      <c r="U1117" s="937"/>
      <c r="V1117" s="937"/>
      <c r="W1117" s="937"/>
      <c r="X1117" s="937"/>
      <c r="Y1117" s="937"/>
      <c r="Z1117" s="937"/>
      <c r="AA1117" s="937"/>
    </row>
    <row r="1118" ht="18.0" customHeight="1">
      <c r="A1118" s="937"/>
      <c r="B1118" s="938"/>
      <c r="C1118" s="937"/>
      <c r="D1118" s="937"/>
      <c r="E1118" s="937"/>
      <c r="F1118" s="939"/>
      <c r="G1118" s="939"/>
      <c r="H1118" s="939"/>
      <c r="I1118" s="939"/>
      <c r="J1118" s="939"/>
      <c r="K1118" s="939"/>
      <c r="L1118" s="937"/>
      <c r="M1118" s="937"/>
      <c r="N1118" s="937"/>
      <c r="O1118" s="937"/>
      <c r="P1118" s="937"/>
      <c r="Q1118" s="937"/>
      <c r="R1118" s="937"/>
      <c r="S1118" s="937"/>
      <c r="T1118" s="937"/>
      <c r="U1118" s="937"/>
      <c r="V1118" s="937"/>
      <c r="W1118" s="937"/>
      <c r="X1118" s="937"/>
      <c r="Y1118" s="937"/>
      <c r="Z1118" s="937"/>
      <c r="AA1118" s="937"/>
    </row>
    <row r="1119" ht="18.0" customHeight="1">
      <c r="A1119" s="937"/>
      <c r="B1119" s="938"/>
      <c r="C1119" s="937"/>
      <c r="D1119" s="937"/>
      <c r="E1119" s="937"/>
      <c r="F1119" s="939"/>
      <c r="G1119" s="939"/>
      <c r="H1119" s="939"/>
      <c r="I1119" s="939"/>
      <c r="J1119" s="939"/>
      <c r="K1119" s="939"/>
      <c r="L1119" s="937"/>
      <c r="M1119" s="937"/>
      <c r="N1119" s="937"/>
      <c r="O1119" s="937"/>
      <c r="P1119" s="937"/>
      <c r="Q1119" s="937"/>
      <c r="R1119" s="937"/>
      <c r="S1119" s="937"/>
      <c r="T1119" s="937"/>
      <c r="U1119" s="937"/>
      <c r="V1119" s="937"/>
      <c r="W1119" s="937"/>
      <c r="X1119" s="937"/>
      <c r="Y1119" s="937"/>
      <c r="Z1119" s="937"/>
      <c r="AA1119" s="937"/>
    </row>
    <row r="1120" ht="18.0" customHeight="1">
      <c r="A1120" s="937"/>
      <c r="B1120" s="938"/>
      <c r="C1120" s="937"/>
      <c r="D1120" s="937"/>
      <c r="E1120" s="937"/>
      <c r="F1120" s="939"/>
      <c r="G1120" s="939"/>
      <c r="H1120" s="939"/>
      <c r="I1120" s="939"/>
      <c r="J1120" s="939"/>
      <c r="K1120" s="939"/>
      <c r="L1120" s="937"/>
      <c r="M1120" s="937"/>
      <c r="N1120" s="937"/>
      <c r="O1120" s="937"/>
      <c r="P1120" s="937"/>
      <c r="Q1120" s="937"/>
      <c r="R1120" s="937"/>
      <c r="S1120" s="937"/>
      <c r="T1120" s="937"/>
      <c r="U1120" s="937"/>
      <c r="V1120" s="937"/>
      <c r="W1120" s="937"/>
      <c r="X1120" s="937"/>
      <c r="Y1120" s="937"/>
      <c r="Z1120" s="937"/>
      <c r="AA1120" s="937"/>
    </row>
    <row r="1121" ht="18.0" customHeight="1">
      <c r="A1121" s="937"/>
      <c r="B1121" s="938"/>
      <c r="C1121" s="937"/>
      <c r="D1121" s="937"/>
      <c r="E1121" s="937"/>
      <c r="F1121" s="939"/>
      <c r="G1121" s="939"/>
      <c r="H1121" s="939"/>
      <c r="I1121" s="939"/>
      <c r="J1121" s="939"/>
      <c r="K1121" s="939"/>
      <c r="L1121" s="937"/>
      <c r="M1121" s="937"/>
      <c r="N1121" s="937"/>
      <c r="O1121" s="937"/>
      <c r="P1121" s="937"/>
      <c r="Q1121" s="937"/>
      <c r="R1121" s="937"/>
      <c r="S1121" s="937"/>
      <c r="T1121" s="937"/>
      <c r="U1121" s="937"/>
      <c r="V1121" s="937"/>
      <c r="W1121" s="937"/>
      <c r="X1121" s="937"/>
      <c r="Y1121" s="937"/>
      <c r="Z1121" s="937"/>
      <c r="AA1121" s="937"/>
    </row>
    <row r="1122" ht="18.0" customHeight="1">
      <c r="A1122" s="937"/>
      <c r="B1122" s="938"/>
      <c r="C1122" s="937"/>
      <c r="D1122" s="937"/>
      <c r="E1122" s="937"/>
      <c r="F1122" s="939"/>
      <c r="G1122" s="939"/>
      <c r="H1122" s="939"/>
      <c r="I1122" s="939"/>
      <c r="J1122" s="939"/>
      <c r="K1122" s="939"/>
      <c r="L1122" s="937"/>
      <c r="M1122" s="937"/>
      <c r="N1122" s="937"/>
      <c r="O1122" s="937"/>
      <c r="P1122" s="937"/>
      <c r="Q1122" s="937"/>
      <c r="R1122" s="937"/>
      <c r="S1122" s="937"/>
      <c r="T1122" s="937"/>
      <c r="U1122" s="937"/>
      <c r="V1122" s="937"/>
      <c r="W1122" s="937"/>
      <c r="X1122" s="937"/>
      <c r="Y1122" s="937"/>
      <c r="Z1122" s="937"/>
      <c r="AA1122" s="937"/>
    </row>
    <row r="1123" ht="18.0" customHeight="1">
      <c r="A1123" s="937"/>
      <c r="B1123" s="938"/>
      <c r="C1123" s="937"/>
      <c r="D1123" s="937"/>
      <c r="E1123" s="937"/>
      <c r="F1123" s="939"/>
      <c r="G1123" s="939"/>
      <c r="H1123" s="939"/>
      <c r="I1123" s="939"/>
      <c r="J1123" s="939"/>
      <c r="K1123" s="939"/>
      <c r="L1123" s="937"/>
      <c r="M1123" s="937"/>
      <c r="N1123" s="937"/>
      <c r="O1123" s="937"/>
      <c r="P1123" s="937"/>
      <c r="Q1123" s="937"/>
      <c r="R1123" s="937"/>
      <c r="S1123" s="937"/>
      <c r="T1123" s="937"/>
      <c r="U1123" s="937"/>
      <c r="V1123" s="937"/>
      <c r="W1123" s="937"/>
      <c r="X1123" s="937"/>
      <c r="Y1123" s="937"/>
      <c r="Z1123" s="937"/>
      <c r="AA1123" s="937"/>
    </row>
    <row r="1124" ht="18.0" customHeight="1">
      <c r="A1124" s="937"/>
      <c r="B1124" s="938"/>
      <c r="C1124" s="937"/>
      <c r="D1124" s="937"/>
      <c r="E1124" s="937"/>
      <c r="F1124" s="939"/>
      <c r="G1124" s="939"/>
      <c r="H1124" s="939"/>
      <c r="I1124" s="939"/>
      <c r="J1124" s="939"/>
      <c r="K1124" s="939"/>
      <c r="L1124" s="937"/>
      <c r="M1124" s="937"/>
      <c r="N1124" s="937"/>
      <c r="O1124" s="937"/>
      <c r="P1124" s="937"/>
      <c r="Q1124" s="937"/>
      <c r="R1124" s="937"/>
      <c r="S1124" s="937"/>
      <c r="T1124" s="937"/>
      <c r="U1124" s="937"/>
      <c r="V1124" s="937"/>
      <c r="W1124" s="937"/>
      <c r="X1124" s="937"/>
      <c r="Y1124" s="937"/>
      <c r="Z1124" s="937"/>
      <c r="AA1124" s="937"/>
    </row>
    <row r="1125" ht="18.0" customHeight="1">
      <c r="A1125" s="937"/>
      <c r="B1125" s="938"/>
      <c r="C1125" s="937"/>
      <c r="D1125" s="937"/>
      <c r="E1125" s="937"/>
      <c r="F1125" s="939"/>
      <c r="G1125" s="939"/>
      <c r="H1125" s="939"/>
      <c r="I1125" s="939"/>
      <c r="J1125" s="939"/>
      <c r="K1125" s="939"/>
      <c r="L1125" s="937"/>
      <c r="M1125" s="937"/>
      <c r="N1125" s="937"/>
      <c r="O1125" s="937"/>
      <c r="P1125" s="937"/>
      <c r="Q1125" s="937"/>
      <c r="R1125" s="937"/>
      <c r="S1125" s="937"/>
      <c r="T1125" s="937"/>
      <c r="U1125" s="937"/>
      <c r="V1125" s="937"/>
      <c r="W1125" s="937"/>
      <c r="X1125" s="937"/>
      <c r="Y1125" s="937"/>
      <c r="Z1125" s="937"/>
      <c r="AA1125" s="937"/>
    </row>
    <row r="1126" ht="18.0" customHeight="1">
      <c r="A1126" s="937"/>
      <c r="B1126" s="938"/>
      <c r="C1126" s="937"/>
      <c r="D1126" s="937"/>
      <c r="E1126" s="937"/>
      <c r="F1126" s="939"/>
      <c r="G1126" s="939"/>
      <c r="H1126" s="939"/>
      <c r="I1126" s="939"/>
      <c r="J1126" s="939"/>
      <c r="K1126" s="939"/>
      <c r="L1126" s="937"/>
      <c r="M1126" s="937"/>
      <c r="N1126" s="937"/>
      <c r="O1126" s="937"/>
      <c r="P1126" s="937"/>
      <c r="Q1126" s="937"/>
      <c r="R1126" s="937"/>
      <c r="S1126" s="937"/>
      <c r="T1126" s="937"/>
      <c r="U1126" s="937"/>
      <c r="V1126" s="937"/>
      <c r="W1126" s="937"/>
      <c r="X1126" s="937"/>
      <c r="Y1126" s="937"/>
      <c r="Z1126" s="937"/>
      <c r="AA1126" s="937"/>
    </row>
    <row r="1127" ht="18.0" customHeight="1">
      <c r="A1127" s="937"/>
      <c r="B1127" s="938"/>
      <c r="C1127" s="937"/>
      <c r="D1127" s="937"/>
      <c r="E1127" s="937"/>
      <c r="F1127" s="939"/>
      <c r="G1127" s="939"/>
      <c r="H1127" s="939"/>
      <c r="I1127" s="939"/>
      <c r="J1127" s="939"/>
      <c r="K1127" s="939"/>
      <c r="L1127" s="937"/>
      <c r="M1127" s="937"/>
      <c r="N1127" s="937"/>
      <c r="O1127" s="937"/>
      <c r="P1127" s="937"/>
      <c r="Q1127" s="937"/>
      <c r="R1127" s="937"/>
      <c r="S1127" s="937"/>
      <c r="T1127" s="937"/>
      <c r="U1127" s="937"/>
      <c r="V1127" s="937"/>
      <c r="W1127" s="937"/>
      <c r="X1127" s="937"/>
      <c r="Y1127" s="937"/>
      <c r="Z1127" s="937"/>
      <c r="AA1127" s="937"/>
    </row>
    <row r="1128" ht="18.0" customHeight="1">
      <c r="A1128" s="937"/>
      <c r="B1128" s="938"/>
      <c r="C1128" s="937"/>
      <c r="D1128" s="937"/>
      <c r="E1128" s="937"/>
      <c r="F1128" s="939"/>
      <c r="G1128" s="939"/>
      <c r="H1128" s="939"/>
      <c r="I1128" s="939"/>
      <c r="J1128" s="939"/>
      <c r="K1128" s="939"/>
      <c r="L1128" s="937"/>
      <c r="M1128" s="937"/>
      <c r="N1128" s="937"/>
      <c r="O1128" s="937"/>
      <c r="P1128" s="937"/>
      <c r="Q1128" s="937"/>
      <c r="R1128" s="937"/>
      <c r="S1128" s="937"/>
      <c r="T1128" s="937"/>
      <c r="U1128" s="937"/>
      <c r="V1128" s="937"/>
      <c r="W1128" s="937"/>
      <c r="X1128" s="937"/>
      <c r="Y1128" s="937"/>
      <c r="Z1128" s="937"/>
      <c r="AA1128" s="937"/>
    </row>
    <row r="1129" ht="18.0" customHeight="1">
      <c r="A1129" s="937"/>
      <c r="B1129" s="938"/>
      <c r="C1129" s="937"/>
      <c r="D1129" s="937"/>
      <c r="E1129" s="937"/>
      <c r="F1129" s="939"/>
      <c r="G1129" s="939"/>
      <c r="H1129" s="939"/>
      <c r="I1129" s="939"/>
      <c r="J1129" s="939"/>
      <c r="K1129" s="939"/>
      <c r="L1129" s="937"/>
      <c r="M1129" s="937"/>
      <c r="N1129" s="937"/>
      <c r="O1129" s="937"/>
      <c r="P1129" s="937"/>
      <c r="Q1129" s="937"/>
      <c r="R1129" s="937"/>
      <c r="S1129" s="937"/>
      <c r="T1129" s="937"/>
      <c r="U1129" s="937"/>
      <c r="V1129" s="937"/>
      <c r="W1129" s="937"/>
      <c r="X1129" s="937"/>
      <c r="Y1129" s="937"/>
      <c r="Z1129" s="937"/>
      <c r="AA1129" s="937"/>
    </row>
    <row r="1130" ht="18.0" customHeight="1">
      <c r="A1130" s="937"/>
      <c r="B1130" s="938"/>
      <c r="C1130" s="937"/>
      <c r="D1130" s="937"/>
      <c r="E1130" s="937"/>
      <c r="F1130" s="939"/>
      <c r="G1130" s="939"/>
      <c r="H1130" s="939"/>
      <c r="I1130" s="939"/>
      <c r="J1130" s="939"/>
      <c r="K1130" s="939"/>
      <c r="L1130" s="937"/>
      <c r="M1130" s="937"/>
      <c r="N1130" s="937"/>
      <c r="O1130" s="937"/>
      <c r="P1130" s="937"/>
      <c r="Q1130" s="937"/>
      <c r="R1130" s="937"/>
      <c r="S1130" s="937"/>
      <c r="T1130" s="937"/>
      <c r="U1130" s="937"/>
      <c r="V1130" s="937"/>
      <c r="W1130" s="937"/>
      <c r="X1130" s="937"/>
      <c r="Y1130" s="937"/>
      <c r="Z1130" s="937"/>
      <c r="AA1130" s="937"/>
    </row>
    <row r="1131" ht="18.0" customHeight="1">
      <c r="A1131" s="937"/>
      <c r="B1131" s="938"/>
      <c r="C1131" s="937"/>
      <c r="D1131" s="937"/>
      <c r="E1131" s="937"/>
      <c r="F1131" s="939"/>
      <c r="G1131" s="939"/>
      <c r="H1131" s="939"/>
      <c r="I1131" s="939"/>
      <c r="J1131" s="939"/>
      <c r="K1131" s="939"/>
      <c r="L1131" s="937"/>
      <c r="M1131" s="937"/>
      <c r="N1131" s="937"/>
      <c r="O1131" s="937"/>
      <c r="P1131" s="937"/>
      <c r="Q1131" s="937"/>
      <c r="R1131" s="937"/>
      <c r="S1131" s="937"/>
      <c r="T1131" s="937"/>
      <c r="U1131" s="937"/>
      <c r="V1131" s="937"/>
      <c r="W1131" s="937"/>
      <c r="X1131" s="937"/>
      <c r="Y1131" s="937"/>
      <c r="Z1131" s="937"/>
      <c r="AA1131" s="937"/>
    </row>
    <row r="1132" ht="18.0" customHeight="1">
      <c r="A1132" s="937"/>
      <c r="B1132" s="938"/>
      <c r="C1132" s="937"/>
      <c r="D1132" s="937"/>
      <c r="E1132" s="937"/>
      <c r="F1132" s="939"/>
      <c r="G1132" s="939"/>
      <c r="H1132" s="939"/>
      <c r="I1132" s="939"/>
      <c r="J1132" s="939"/>
      <c r="K1132" s="939"/>
      <c r="L1132" s="937"/>
      <c r="M1132" s="937"/>
      <c r="N1132" s="937"/>
      <c r="O1132" s="937"/>
      <c r="P1132" s="937"/>
      <c r="Q1132" s="937"/>
      <c r="R1132" s="937"/>
      <c r="S1132" s="937"/>
      <c r="T1132" s="937"/>
      <c r="U1132" s="937"/>
      <c r="V1132" s="937"/>
      <c r="W1132" s="937"/>
      <c r="X1132" s="937"/>
      <c r="Y1132" s="937"/>
      <c r="Z1132" s="937"/>
      <c r="AA1132" s="937"/>
    </row>
    <row r="1133" ht="18.0" customHeight="1">
      <c r="A1133" s="937"/>
      <c r="B1133" s="938"/>
      <c r="C1133" s="937"/>
      <c r="D1133" s="937"/>
      <c r="E1133" s="937"/>
      <c r="F1133" s="939"/>
      <c r="G1133" s="939"/>
      <c r="H1133" s="939"/>
      <c r="I1133" s="939"/>
      <c r="J1133" s="939"/>
      <c r="K1133" s="939"/>
      <c r="L1133" s="937"/>
      <c r="M1133" s="937"/>
      <c r="N1133" s="937"/>
      <c r="O1133" s="937"/>
      <c r="P1133" s="937"/>
      <c r="Q1133" s="937"/>
      <c r="R1133" s="937"/>
      <c r="S1133" s="937"/>
      <c r="T1133" s="937"/>
      <c r="U1133" s="937"/>
      <c r="V1133" s="937"/>
      <c r="W1133" s="937"/>
      <c r="X1133" s="937"/>
      <c r="Y1133" s="937"/>
      <c r="Z1133" s="937"/>
      <c r="AA1133" s="937"/>
    </row>
    <row r="1134" ht="18.0" customHeight="1">
      <c r="A1134" s="937"/>
      <c r="B1134" s="938"/>
      <c r="C1134" s="937"/>
      <c r="D1134" s="937"/>
      <c r="E1134" s="937"/>
      <c r="F1134" s="939"/>
      <c r="G1134" s="939"/>
      <c r="H1134" s="939"/>
      <c r="I1134" s="939"/>
      <c r="J1134" s="939"/>
      <c r="K1134" s="939"/>
      <c r="L1134" s="937"/>
      <c r="M1134" s="937"/>
      <c r="N1134" s="937"/>
      <c r="O1134" s="937"/>
      <c r="P1134" s="937"/>
      <c r="Q1134" s="937"/>
      <c r="R1134" s="937"/>
      <c r="S1134" s="937"/>
      <c r="T1134" s="937"/>
      <c r="U1134" s="937"/>
      <c r="V1134" s="937"/>
      <c r="W1134" s="937"/>
      <c r="X1134" s="937"/>
      <c r="Y1134" s="937"/>
      <c r="Z1134" s="937"/>
      <c r="AA1134" s="937"/>
    </row>
    <row r="1135" ht="18.0" customHeight="1">
      <c r="A1135" s="937"/>
      <c r="B1135" s="938"/>
      <c r="C1135" s="937"/>
      <c r="D1135" s="937"/>
      <c r="E1135" s="937"/>
      <c r="F1135" s="939"/>
      <c r="G1135" s="939"/>
      <c r="H1135" s="939"/>
      <c r="I1135" s="939"/>
      <c r="J1135" s="939"/>
      <c r="K1135" s="939"/>
      <c r="L1135" s="937"/>
      <c r="M1135" s="937"/>
      <c r="N1135" s="937"/>
      <c r="O1135" s="937"/>
      <c r="P1135" s="937"/>
      <c r="Q1135" s="937"/>
      <c r="R1135" s="937"/>
      <c r="S1135" s="937"/>
      <c r="T1135" s="937"/>
      <c r="U1135" s="937"/>
      <c r="V1135" s="937"/>
      <c r="W1135" s="937"/>
      <c r="X1135" s="937"/>
      <c r="Y1135" s="937"/>
      <c r="Z1135" s="937"/>
      <c r="AA1135" s="937"/>
    </row>
    <row r="1136" ht="18.0" customHeight="1">
      <c r="A1136" s="937"/>
      <c r="B1136" s="938"/>
      <c r="C1136" s="937"/>
      <c r="D1136" s="937"/>
      <c r="E1136" s="937"/>
      <c r="F1136" s="939"/>
      <c r="G1136" s="939"/>
      <c r="H1136" s="939"/>
      <c r="I1136" s="939"/>
      <c r="J1136" s="939"/>
      <c r="K1136" s="939"/>
      <c r="L1136" s="937"/>
      <c r="M1136" s="937"/>
      <c r="N1136" s="937"/>
      <c r="O1136" s="937"/>
      <c r="P1136" s="937"/>
      <c r="Q1136" s="937"/>
      <c r="R1136" s="937"/>
      <c r="S1136" s="937"/>
      <c r="T1136" s="937"/>
      <c r="U1136" s="937"/>
      <c r="V1136" s="937"/>
      <c r="W1136" s="937"/>
      <c r="X1136" s="937"/>
      <c r="Y1136" s="937"/>
      <c r="Z1136" s="937"/>
      <c r="AA1136" s="937"/>
    </row>
    <row r="1137" ht="18.0" customHeight="1">
      <c r="A1137" s="937"/>
      <c r="B1137" s="938"/>
      <c r="C1137" s="937"/>
      <c r="D1137" s="937"/>
      <c r="E1137" s="937"/>
      <c r="F1137" s="939"/>
      <c r="G1137" s="939"/>
      <c r="H1137" s="939"/>
      <c r="I1137" s="939"/>
      <c r="J1137" s="939"/>
      <c r="K1137" s="939"/>
      <c r="L1137" s="937"/>
      <c r="M1137" s="937"/>
      <c r="N1137" s="937"/>
      <c r="O1137" s="937"/>
      <c r="P1137" s="937"/>
      <c r="Q1137" s="937"/>
      <c r="R1137" s="937"/>
      <c r="S1137" s="937"/>
      <c r="T1137" s="937"/>
      <c r="U1137" s="937"/>
      <c r="V1137" s="937"/>
      <c r="W1137" s="937"/>
      <c r="X1137" s="937"/>
      <c r="Y1137" s="937"/>
      <c r="Z1137" s="937"/>
      <c r="AA1137" s="937"/>
    </row>
    <row r="1138" ht="18.0" customHeight="1">
      <c r="A1138" s="937"/>
      <c r="B1138" s="938"/>
      <c r="C1138" s="937"/>
      <c r="D1138" s="937"/>
      <c r="E1138" s="937"/>
      <c r="F1138" s="939"/>
      <c r="G1138" s="939"/>
      <c r="H1138" s="939"/>
      <c r="I1138" s="939"/>
      <c r="J1138" s="939"/>
      <c r="K1138" s="939"/>
      <c r="L1138" s="937"/>
      <c r="M1138" s="937"/>
      <c r="N1138" s="937"/>
      <c r="O1138" s="937"/>
      <c r="P1138" s="937"/>
      <c r="Q1138" s="937"/>
      <c r="R1138" s="937"/>
      <c r="S1138" s="937"/>
      <c r="T1138" s="937"/>
      <c r="U1138" s="937"/>
      <c r="V1138" s="937"/>
      <c r="W1138" s="937"/>
      <c r="X1138" s="937"/>
      <c r="Y1138" s="937"/>
      <c r="Z1138" s="937"/>
      <c r="AA1138" s="937"/>
    </row>
    <row r="1139" ht="18.0" customHeight="1">
      <c r="A1139" s="937"/>
      <c r="B1139" s="938"/>
      <c r="C1139" s="937"/>
      <c r="D1139" s="937"/>
      <c r="E1139" s="937"/>
      <c r="F1139" s="939"/>
      <c r="G1139" s="939"/>
      <c r="H1139" s="939"/>
      <c r="I1139" s="939"/>
      <c r="J1139" s="939"/>
      <c r="K1139" s="939"/>
      <c r="L1139" s="937"/>
      <c r="M1139" s="937"/>
      <c r="N1139" s="937"/>
      <c r="O1139" s="937"/>
      <c r="P1139" s="937"/>
      <c r="Q1139" s="937"/>
      <c r="R1139" s="937"/>
      <c r="S1139" s="937"/>
      <c r="T1139" s="937"/>
      <c r="U1139" s="937"/>
      <c r="V1139" s="937"/>
      <c r="W1139" s="937"/>
      <c r="X1139" s="937"/>
      <c r="Y1139" s="937"/>
      <c r="Z1139" s="937"/>
      <c r="AA1139" s="937"/>
    </row>
    <row r="1140" ht="18.0" customHeight="1">
      <c r="A1140" s="937"/>
      <c r="B1140" s="938"/>
      <c r="C1140" s="937"/>
      <c r="D1140" s="937"/>
      <c r="E1140" s="937"/>
      <c r="F1140" s="939"/>
      <c r="G1140" s="939"/>
      <c r="H1140" s="939"/>
      <c r="I1140" s="939"/>
      <c r="J1140" s="939"/>
      <c r="K1140" s="939"/>
      <c r="L1140" s="937"/>
      <c r="M1140" s="937"/>
      <c r="N1140" s="937"/>
      <c r="O1140" s="937"/>
      <c r="P1140" s="937"/>
      <c r="Q1140" s="937"/>
      <c r="R1140" s="937"/>
      <c r="S1140" s="937"/>
      <c r="T1140" s="937"/>
      <c r="U1140" s="937"/>
      <c r="V1140" s="937"/>
      <c r="W1140" s="937"/>
      <c r="X1140" s="937"/>
      <c r="Y1140" s="937"/>
      <c r="Z1140" s="937"/>
      <c r="AA1140" s="937"/>
    </row>
    <row r="1141" ht="18.0" customHeight="1">
      <c r="A1141" s="937"/>
      <c r="B1141" s="938"/>
      <c r="C1141" s="937"/>
      <c r="D1141" s="937"/>
      <c r="E1141" s="937"/>
      <c r="F1141" s="939"/>
      <c r="G1141" s="939"/>
      <c r="H1141" s="939"/>
      <c r="I1141" s="939"/>
      <c r="J1141" s="939"/>
      <c r="K1141" s="939"/>
      <c r="L1141" s="937"/>
      <c r="M1141" s="937"/>
      <c r="N1141" s="937"/>
      <c r="O1141" s="937"/>
      <c r="P1141" s="937"/>
      <c r="Q1141" s="937"/>
      <c r="R1141" s="937"/>
      <c r="S1141" s="937"/>
      <c r="T1141" s="937"/>
      <c r="U1141" s="937"/>
      <c r="V1141" s="937"/>
      <c r="W1141" s="937"/>
      <c r="X1141" s="937"/>
      <c r="Y1141" s="937"/>
      <c r="Z1141" s="937"/>
      <c r="AA1141" s="937"/>
    </row>
    <row r="1142" ht="18.0" customHeight="1">
      <c r="A1142" s="937"/>
      <c r="B1142" s="938"/>
      <c r="C1142" s="937"/>
      <c r="D1142" s="937"/>
      <c r="E1142" s="937"/>
      <c r="F1142" s="939"/>
      <c r="G1142" s="939"/>
      <c r="H1142" s="939"/>
      <c r="I1142" s="939"/>
      <c r="J1142" s="939"/>
      <c r="K1142" s="939"/>
      <c r="L1142" s="937"/>
      <c r="M1142" s="937"/>
      <c r="N1142" s="937"/>
      <c r="O1142" s="937"/>
      <c r="P1142" s="937"/>
      <c r="Q1142" s="937"/>
      <c r="R1142" s="937"/>
      <c r="S1142" s="937"/>
      <c r="T1142" s="937"/>
      <c r="U1142" s="937"/>
      <c r="V1142" s="937"/>
      <c r="W1142" s="937"/>
      <c r="X1142" s="937"/>
      <c r="Y1142" s="937"/>
      <c r="Z1142" s="937"/>
      <c r="AA1142" s="937"/>
    </row>
    <row r="1143" ht="18.0" customHeight="1">
      <c r="A1143" s="937"/>
      <c r="B1143" s="938"/>
      <c r="C1143" s="937"/>
      <c r="D1143" s="937"/>
      <c r="E1143" s="937"/>
      <c r="F1143" s="939"/>
      <c r="G1143" s="939"/>
      <c r="H1143" s="939"/>
      <c r="I1143" s="939"/>
      <c r="J1143" s="939"/>
      <c r="K1143" s="939"/>
      <c r="L1143" s="937"/>
      <c r="M1143" s="937"/>
      <c r="N1143" s="937"/>
      <c r="O1143" s="937"/>
      <c r="P1143" s="937"/>
      <c r="Q1143" s="937"/>
      <c r="R1143" s="937"/>
      <c r="S1143" s="937"/>
      <c r="T1143" s="937"/>
      <c r="U1143" s="937"/>
      <c r="V1143" s="937"/>
      <c r="W1143" s="937"/>
      <c r="X1143" s="937"/>
      <c r="Y1143" s="937"/>
      <c r="Z1143" s="937"/>
      <c r="AA1143" s="937"/>
    </row>
    <row r="1144" ht="18.0" customHeight="1">
      <c r="A1144" s="937"/>
      <c r="B1144" s="938"/>
      <c r="C1144" s="937"/>
      <c r="D1144" s="937"/>
      <c r="E1144" s="937"/>
      <c r="F1144" s="939"/>
      <c r="G1144" s="939"/>
      <c r="H1144" s="939"/>
      <c r="I1144" s="939"/>
      <c r="J1144" s="939"/>
      <c r="K1144" s="939"/>
      <c r="L1144" s="937"/>
      <c r="M1144" s="937"/>
      <c r="N1144" s="937"/>
      <c r="O1144" s="937"/>
      <c r="P1144" s="937"/>
      <c r="Q1144" s="937"/>
      <c r="R1144" s="937"/>
      <c r="S1144" s="937"/>
      <c r="T1144" s="937"/>
      <c r="U1144" s="937"/>
      <c r="V1144" s="937"/>
      <c r="W1144" s="937"/>
      <c r="X1144" s="937"/>
      <c r="Y1144" s="937"/>
      <c r="Z1144" s="937"/>
      <c r="AA1144" s="937"/>
    </row>
    <row r="1145" ht="18.0" customHeight="1">
      <c r="A1145" s="937"/>
      <c r="B1145" s="938"/>
      <c r="C1145" s="937"/>
      <c r="D1145" s="937"/>
      <c r="E1145" s="937"/>
      <c r="F1145" s="939"/>
      <c r="G1145" s="939"/>
      <c r="H1145" s="939"/>
      <c r="I1145" s="939"/>
      <c r="J1145" s="939"/>
      <c r="K1145" s="939"/>
      <c r="L1145" s="937"/>
      <c r="M1145" s="937"/>
      <c r="N1145" s="937"/>
      <c r="O1145" s="937"/>
      <c r="P1145" s="937"/>
      <c r="Q1145" s="937"/>
      <c r="R1145" s="937"/>
      <c r="S1145" s="937"/>
      <c r="T1145" s="937"/>
      <c r="U1145" s="937"/>
      <c r="V1145" s="937"/>
      <c r="W1145" s="937"/>
      <c r="X1145" s="937"/>
      <c r="Y1145" s="937"/>
      <c r="Z1145" s="937"/>
      <c r="AA1145" s="937"/>
    </row>
    <row r="1146" ht="18.0" customHeight="1">
      <c r="A1146" s="937"/>
      <c r="B1146" s="938"/>
      <c r="C1146" s="937"/>
      <c r="D1146" s="937"/>
      <c r="E1146" s="937"/>
      <c r="F1146" s="939"/>
      <c r="G1146" s="939"/>
      <c r="H1146" s="939"/>
      <c r="I1146" s="939"/>
      <c r="J1146" s="939"/>
      <c r="K1146" s="939"/>
      <c r="L1146" s="937"/>
      <c r="M1146" s="937"/>
      <c r="N1146" s="937"/>
      <c r="O1146" s="937"/>
      <c r="P1146" s="937"/>
      <c r="Q1146" s="937"/>
      <c r="R1146" s="937"/>
      <c r="S1146" s="937"/>
      <c r="T1146" s="937"/>
      <c r="U1146" s="937"/>
      <c r="V1146" s="937"/>
      <c r="W1146" s="937"/>
      <c r="X1146" s="937"/>
      <c r="Y1146" s="937"/>
      <c r="Z1146" s="937"/>
      <c r="AA1146" s="937"/>
    </row>
    <row r="1147" ht="18.0" customHeight="1">
      <c r="A1147" s="937"/>
      <c r="B1147" s="938"/>
      <c r="C1147" s="937"/>
      <c r="D1147" s="937"/>
      <c r="E1147" s="937"/>
      <c r="F1147" s="939"/>
      <c r="G1147" s="939"/>
      <c r="H1147" s="939"/>
      <c r="I1147" s="939"/>
      <c r="J1147" s="939"/>
      <c r="K1147" s="939"/>
      <c r="L1147" s="937"/>
      <c r="M1147" s="937"/>
      <c r="N1147" s="937"/>
      <c r="O1147" s="937"/>
      <c r="P1147" s="937"/>
      <c r="Q1147" s="937"/>
      <c r="R1147" s="937"/>
      <c r="S1147" s="937"/>
      <c r="T1147" s="937"/>
      <c r="U1147" s="937"/>
      <c r="V1147" s="937"/>
      <c r="W1147" s="937"/>
      <c r="X1147" s="937"/>
      <c r="Y1147" s="937"/>
      <c r="Z1147" s="937"/>
      <c r="AA1147" s="937"/>
    </row>
    <row r="1148" ht="18.0" customHeight="1">
      <c r="A1148" s="937"/>
      <c r="B1148" s="938"/>
      <c r="C1148" s="937"/>
      <c r="D1148" s="937"/>
      <c r="E1148" s="937"/>
      <c r="F1148" s="939"/>
      <c r="G1148" s="939"/>
      <c r="H1148" s="939"/>
      <c r="I1148" s="939"/>
      <c r="J1148" s="939"/>
      <c r="K1148" s="939"/>
      <c r="L1148" s="937"/>
      <c r="M1148" s="937"/>
      <c r="N1148" s="937"/>
      <c r="O1148" s="937"/>
      <c r="P1148" s="937"/>
      <c r="Q1148" s="937"/>
      <c r="R1148" s="937"/>
      <c r="S1148" s="937"/>
      <c r="T1148" s="937"/>
      <c r="U1148" s="937"/>
      <c r="V1148" s="937"/>
      <c r="W1148" s="937"/>
      <c r="X1148" s="937"/>
      <c r="Y1148" s="937"/>
      <c r="Z1148" s="937"/>
      <c r="AA1148" s="937"/>
    </row>
    <row r="1149" ht="18.0" customHeight="1">
      <c r="A1149" s="937"/>
      <c r="B1149" s="938"/>
      <c r="C1149" s="937"/>
      <c r="D1149" s="937"/>
      <c r="E1149" s="937"/>
      <c r="F1149" s="939"/>
      <c r="G1149" s="939"/>
      <c r="H1149" s="939"/>
      <c r="I1149" s="939"/>
      <c r="J1149" s="939"/>
      <c r="K1149" s="939"/>
      <c r="L1149" s="937"/>
      <c r="M1149" s="937"/>
      <c r="N1149" s="937"/>
      <c r="O1149" s="937"/>
      <c r="P1149" s="937"/>
      <c r="Q1149" s="937"/>
      <c r="R1149" s="937"/>
      <c r="S1149" s="937"/>
      <c r="T1149" s="937"/>
      <c r="U1149" s="937"/>
      <c r="V1149" s="937"/>
      <c r="W1149" s="937"/>
      <c r="X1149" s="937"/>
      <c r="Y1149" s="937"/>
      <c r="Z1149" s="937"/>
      <c r="AA1149" s="937"/>
    </row>
    <row r="1150" ht="18.0" customHeight="1">
      <c r="A1150" s="937"/>
      <c r="B1150" s="938"/>
      <c r="C1150" s="937"/>
      <c r="D1150" s="937"/>
      <c r="E1150" s="937"/>
      <c r="F1150" s="939"/>
      <c r="G1150" s="939"/>
      <c r="H1150" s="939"/>
      <c r="I1150" s="939"/>
      <c r="J1150" s="939"/>
      <c r="K1150" s="939"/>
      <c r="L1150" s="937"/>
      <c r="M1150" s="937"/>
      <c r="N1150" s="937"/>
      <c r="O1150" s="937"/>
      <c r="P1150" s="937"/>
      <c r="Q1150" s="937"/>
      <c r="R1150" s="937"/>
      <c r="S1150" s="937"/>
      <c r="T1150" s="937"/>
      <c r="U1150" s="937"/>
      <c r="V1150" s="937"/>
      <c r="W1150" s="937"/>
      <c r="X1150" s="937"/>
      <c r="Y1150" s="937"/>
      <c r="Z1150" s="937"/>
      <c r="AA1150" s="937"/>
    </row>
    <row r="1151" ht="18.0" customHeight="1">
      <c r="A1151" s="937"/>
      <c r="B1151" s="938"/>
      <c r="C1151" s="937"/>
      <c r="D1151" s="937"/>
      <c r="E1151" s="937"/>
      <c r="F1151" s="939"/>
      <c r="G1151" s="939"/>
      <c r="H1151" s="939"/>
      <c r="I1151" s="939"/>
      <c r="J1151" s="939"/>
      <c r="K1151" s="939"/>
      <c r="L1151" s="937"/>
      <c r="M1151" s="937"/>
      <c r="N1151" s="937"/>
      <c r="O1151" s="937"/>
      <c r="P1151" s="937"/>
      <c r="Q1151" s="937"/>
      <c r="R1151" s="937"/>
      <c r="S1151" s="937"/>
      <c r="T1151" s="937"/>
      <c r="U1151" s="937"/>
      <c r="V1151" s="937"/>
      <c r="W1151" s="937"/>
      <c r="X1151" s="937"/>
      <c r="Y1151" s="937"/>
      <c r="Z1151" s="937"/>
      <c r="AA1151" s="937"/>
    </row>
    <row r="1152" ht="18.0" customHeight="1">
      <c r="A1152" s="937"/>
      <c r="B1152" s="938"/>
      <c r="C1152" s="937"/>
      <c r="D1152" s="937"/>
      <c r="E1152" s="937"/>
      <c r="F1152" s="939"/>
      <c r="G1152" s="939"/>
      <c r="H1152" s="939"/>
      <c r="I1152" s="939"/>
      <c r="J1152" s="939"/>
      <c r="K1152" s="939"/>
      <c r="L1152" s="937"/>
      <c r="M1152" s="937"/>
      <c r="N1152" s="937"/>
      <c r="O1152" s="937"/>
      <c r="P1152" s="937"/>
      <c r="Q1152" s="937"/>
      <c r="R1152" s="937"/>
      <c r="S1152" s="937"/>
      <c r="T1152" s="937"/>
      <c r="U1152" s="937"/>
      <c r="V1152" s="937"/>
      <c r="W1152" s="937"/>
      <c r="X1152" s="937"/>
      <c r="Y1152" s="937"/>
      <c r="Z1152" s="937"/>
      <c r="AA1152" s="937"/>
    </row>
    <row r="1153" ht="18.0" customHeight="1">
      <c r="A1153" s="937"/>
      <c r="B1153" s="938"/>
      <c r="C1153" s="937"/>
      <c r="D1153" s="937"/>
      <c r="E1153" s="937"/>
      <c r="F1153" s="939"/>
      <c r="G1153" s="939"/>
      <c r="H1153" s="939"/>
      <c r="I1153" s="939"/>
      <c r="J1153" s="939"/>
      <c r="K1153" s="939"/>
      <c r="L1153" s="937"/>
      <c r="M1153" s="937"/>
      <c r="N1153" s="937"/>
      <c r="O1153" s="937"/>
      <c r="P1153" s="937"/>
      <c r="Q1153" s="937"/>
      <c r="R1153" s="937"/>
      <c r="S1153" s="937"/>
      <c r="T1153" s="937"/>
      <c r="U1153" s="937"/>
      <c r="V1153" s="937"/>
      <c r="W1153" s="937"/>
      <c r="X1153" s="937"/>
      <c r="Y1153" s="937"/>
      <c r="Z1153" s="937"/>
      <c r="AA1153" s="937"/>
    </row>
    <row r="1154" ht="18.0" customHeight="1">
      <c r="A1154" s="937"/>
      <c r="B1154" s="938"/>
      <c r="C1154" s="937"/>
      <c r="D1154" s="937"/>
      <c r="E1154" s="937"/>
      <c r="F1154" s="939"/>
      <c r="G1154" s="939"/>
      <c r="H1154" s="939"/>
      <c r="I1154" s="939"/>
      <c r="J1154" s="939"/>
      <c r="K1154" s="939"/>
      <c r="L1154" s="937"/>
      <c r="M1154" s="937"/>
      <c r="N1154" s="937"/>
      <c r="O1154" s="937"/>
      <c r="P1154" s="937"/>
      <c r="Q1154" s="937"/>
      <c r="R1154" s="937"/>
      <c r="S1154" s="937"/>
      <c r="T1154" s="937"/>
      <c r="U1154" s="937"/>
      <c r="V1154" s="937"/>
      <c r="W1154" s="937"/>
      <c r="X1154" s="937"/>
      <c r="Y1154" s="937"/>
      <c r="Z1154" s="937"/>
      <c r="AA1154" s="937"/>
    </row>
    <row r="1155" ht="18.0" customHeight="1">
      <c r="A1155" s="937"/>
      <c r="B1155" s="938"/>
      <c r="C1155" s="937"/>
      <c r="D1155" s="937"/>
      <c r="E1155" s="937"/>
      <c r="F1155" s="939"/>
      <c r="G1155" s="939"/>
      <c r="H1155" s="939"/>
      <c r="I1155" s="939"/>
      <c r="J1155" s="939"/>
      <c r="K1155" s="939"/>
      <c r="L1155" s="937"/>
      <c r="M1155" s="937"/>
      <c r="N1155" s="937"/>
      <c r="O1155" s="937"/>
      <c r="P1155" s="937"/>
      <c r="Q1155" s="937"/>
      <c r="R1155" s="937"/>
      <c r="S1155" s="937"/>
      <c r="T1155" s="937"/>
      <c r="U1155" s="937"/>
      <c r="V1155" s="937"/>
      <c r="W1155" s="937"/>
      <c r="X1155" s="937"/>
      <c r="Y1155" s="937"/>
      <c r="Z1155" s="937"/>
      <c r="AA1155" s="937"/>
    </row>
    <row r="1156" ht="18.0" customHeight="1">
      <c r="A1156" s="937"/>
      <c r="B1156" s="938"/>
      <c r="C1156" s="937"/>
      <c r="D1156" s="937"/>
      <c r="E1156" s="937"/>
      <c r="F1156" s="939"/>
      <c r="G1156" s="939"/>
      <c r="H1156" s="939"/>
      <c r="I1156" s="939"/>
      <c r="J1156" s="939"/>
      <c r="K1156" s="939"/>
      <c r="L1156" s="937"/>
      <c r="M1156" s="937"/>
      <c r="N1156" s="937"/>
      <c r="O1156" s="937"/>
      <c r="P1156" s="937"/>
      <c r="Q1156" s="937"/>
      <c r="R1156" s="937"/>
      <c r="S1156" s="937"/>
      <c r="T1156" s="937"/>
      <c r="U1156" s="937"/>
      <c r="V1156" s="937"/>
      <c r="W1156" s="937"/>
      <c r="X1156" s="937"/>
      <c r="Y1156" s="937"/>
      <c r="Z1156" s="937"/>
      <c r="AA1156" s="937"/>
    </row>
    <row r="1157" ht="18.0" customHeight="1">
      <c r="A1157" s="937"/>
      <c r="B1157" s="938"/>
      <c r="C1157" s="937"/>
      <c r="D1157" s="937"/>
      <c r="E1157" s="937"/>
      <c r="F1157" s="939"/>
      <c r="G1157" s="939"/>
      <c r="H1157" s="939"/>
      <c r="I1157" s="939"/>
      <c r="J1157" s="939"/>
      <c r="K1157" s="939"/>
      <c r="L1157" s="937"/>
      <c r="M1157" s="937"/>
      <c r="N1157" s="937"/>
      <c r="O1157" s="937"/>
      <c r="P1157" s="937"/>
      <c r="Q1157" s="937"/>
      <c r="R1157" s="937"/>
      <c r="S1157" s="937"/>
      <c r="T1157" s="937"/>
      <c r="U1157" s="937"/>
      <c r="V1157" s="937"/>
      <c r="W1157" s="937"/>
      <c r="X1157" s="937"/>
      <c r="Y1157" s="937"/>
      <c r="Z1157" s="937"/>
      <c r="AA1157" s="937"/>
    </row>
    <row r="1158" ht="18.0" customHeight="1">
      <c r="A1158" s="937"/>
      <c r="B1158" s="938"/>
      <c r="C1158" s="937"/>
      <c r="D1158" s="937"/>
      <c r="E1158" s="937"/>
      <c r="F1158" s="939"/>
      <c r="G1158" s="939"/>
      <c r="H1158" s="939"/>
      <c r="I1158" s="939"/>
      <c r="J1158" s="939"/>
      <c r="K1158" s="939"/>
      <c r="L1158" s="937"/>
      <c r="M1158" s="937"/>
      <c r="N1158" s="937"/>
      <c r="O1158" s="937"/>
      <c r="P1158" s="937"/>
      <c r="Q1158" s="937"/>
      <c r="R1158" s="937"/>
      <c r="S1158" s="937"/>
      <c r="T1158" s="937"/>
      <c r="U1158" s="937"/>
      <c r="V1158" s="937"/>
      <c r="W1158" s="937"/>
      <c r="X1158" s="937"/>
      <c r="Y1158" s="937"/>
      <c r="Z1158" s="937"/>
      <c r="AA1158" s="937"/>
    </row>
    <row r="1159" ht="18.0" customHeight="1">
      <c r="A1159" s="937"/>
      <c r="B1159" s="938"/>
      <c r="C1159" s="937"/>
      <c r="D1159" s="937"/>
      <c r="E1159" s="937"/>
      <c r="F1159" s="939"/>
      <c r="G1159" s="939"/>
      <c r="H1159" s="939"/>
      <c r="I1159" s="939"/>
      <c r="J1159" s="939"/>
      <c r="K1159" s="939"/>
      <c r="L1159" s="937"/>
      <c r="M1159" s="937"/>
      <c r="N1159" s="937"/>
      <c r="O1159" s="937"/>
      <c r="P1159" s="937"/>
      <c r="Q1159" s="937"/>
      <c r="R1159" s="937"/>
      <c r="S1159" s="937"/>
      <c r="T1159" s="937"/>
      <c r="U1159" s="937"/>
      <c r="V1159" s="937"/>
      <c r="W1159" s="937"/>
      <c r="X1159" s="937"/>
      <c r="Y1159" s="937"/>
      <c r="Z1159" s="937"/>
      <c r="AA1159" s="937"/>
    </row>
    <row r="1160" ht="18.0" customHeight="1">
      <c r="A1160" s="937"/>
      <c r="B1160" s="938"/>
      <c r="C1160" s="937"/>
      <c r="D1160" s="937"/>
      <c r="E1160" s="937"/>
      <c r="F1160" s="939"/>
      <c r="G1160" s="939"/>
      <c r="H1160" s="939"/>
      <c r="I1160" s="939"/>
      <c r="J1160" s="939"/>
      <c r="K1160" s="939"/>
      <c r="L1160" s="937"/>
      <c r="M1160" s="937"/>
      <c r="N1160" s="937"/>
      <c r="O1160" s="937"/>
      <c r="P1160" s="937"/>
      <c r="Q1160" s="937"/>
      <c r="R1160" s="937"/>
      <c r="S1160" s="937"/>
      <c r="T1160" s="937"/>
      <c r="U1160" s="937"/>
      <c r="V1160" s="937"/>
      <c r="W1160" s="937"/>
      <c r="X1160" s="937"/>
      <c r="Y1160" s="937"/>
      <c r="Z1160" s="937"/>
      <c r="AA1160" s="937"/>
    </row>
    <row r="1161" ht="18.0" customHeight="1">
      <c r="A1161" s="937"/>
      <c r="B1161" s="938"/>
      <c r="C1161" s="937"/>
      <c r="D1161" s="937"/>
      <c r="E1161" s="937"/>
      <c r="F1161" s="939"/>
      <c r="G1161" s="939"/>
      <c r="H1161" s="939"/>
      <c r="I1161" s="939"/>
      <c r="J1161" s="939"/>
      <c r="K1161" s="939"/>
      <c r="L1161" s="937"/>
      <c r="M1161" s="937"/>
      <c r="N1161" s="937"/>
      <c r="O1161" s="937"/>
      <c r="P1161" s="937"/>
      <c r="Q1161" s="937"/>
      <c r="R1161" s="937"/>
      <c r="S1161" s="937"/>
      <c r="T1161" s="937"/>
      <c r="U1161" s="937"/>
      <c r="V1161" s="937"/>
      <c r="W1161" s="937"/>
      <c r="X1161" s="937"/>
      <c r="Y1161" s="937"/>
      <c r="Z1161" s="937"/>
      <c r="AA1161" s="937"/>
    </row>
    <row r="1162" ht="18.0" customHeight="1">
      <c r="A1162" s="937"/>
      <c r="B1162" s="938"/>
      <c r="C1162" s="937"/>
      <c r="D1162" s="937"/>
      <c r="E1162" s="937"/>
      <c r="F1162" s="939"/>
      <c r="G1162" s="939"/>
      <c r="H1162" s="939"/>
      <c r="I1162" s="939"/>
      <c r="J1162" s="939"/>
      <c r="K1162" s="939"/>
      <c r="L1162" s="937"/>
      <c r="M1162" s="937"/>
      <c r="N1162" s="937"/>
      <c r="O1162" s="937"/>
      <c r="P1162" s="937"/>
      <c r="Q1162" s="937"/>
      <c r="R1162" s="937"/>
      <c r="S1162" s="937"/>
      <c r="T1162" s="937"/>
      <c r="U1162" s="937"/>
      <c r="V1162" s="937"/>
      <c r="W1162" s="937"/>
      <c r="X1162" s="937"/>
      <c r="Y1162" s="937"/>
      <c r="Z1162" s="937"/>
      <c r="AA1162" s="937"/>
    </row>
    <row r="1163" ht="18.0" customHeight="1">
      <c r="A1163" s="937"/>
      <c r="B1163" s="938"/>
      <c r="C1163" s="937"/>
      <c r="D1163" s="937"/>
      <c r="E1163" s="937"/>
      <c r="F1163" s="939"/>
      <c r="G1163" s="939"/>
      <c r="H1163" s="939"/>
      <c r="I1163" s="939"/>
      <c r="J1163" s="939"/>
      <c r="K1163" s="939"/>
      <c r="L1163" s="937"/>
      <c r="M1163" s="937"/>
      <c r="N1163" s="937"/>
      <c r="O1163" s="937"/>
      <c r="P1163" s="937"/>
      <c r="Q1163" s="937"/>
      <c r="R1163" s="937"/>
      <c r="S1163" s="937"/>
      <c r="T1163" s="937"/>
      <c r="U1163" s="937"/>
      <c r="V1163" s="937"/>
      <c r="W1163" s="937"/>
      <c r="X1163" s="937"/>
      <c r="Y1163" s="937"/>
      <c r="Z1163" s="937"/>
      <c r="AA1163" s="937"/>
    </row>
    <row r="1164" ht="18.0" customHeight="1">
      <c r="A1164" s="937"/>
      <c r="B1164" s="938"/>
      <c r="C1164" s="937"/>
      <c r="D1164" s="937"/>
      <c r="E1164" s="937"/>
      <c r="F1164" s="939"/>
      <c r="G1164" s="939"/>
      <c r="H1164" s="939"/>
      <c r="I1164" s="939"/>
      <c r="J1164" s="939"/>
      <c r="K1164" s="939"/>
      <c r="L1164" s="937"/>
      <c r="M1164" s="937"/>
      <c r="N1164" s="937"/>
      <c r="O1164" s="937"/>
      <c r="P1164" s="937"/>
      <c r="Q1164" s="937"/>
      <c r="R1164" s="937"/>
      <c r="S1164" s="937"/>
      <c r="T1164" s="937"/>
      <c r="U1164" s="937"/>
      <c r="V1164" s="937"/>
      <c r="W1164" s="937"/>
      <c r="X1164" s="937"/>
      <c r="Y1164" s="937"/>
      <c r="Z1164" s="937"/>
      <c r="AA1164" s="937"/>
    </row>
    <row r="1165" ht="18.0" customHeight="1">
      <c r="A1165" s="937"/>
      <c r="B1165" s="938"/>
      <c r="C1165" s="937"/>
      <c r="D1165" s="937"/>
      <c r="E1165" s="937"/>
      <c r="F1165" s="939"/>
      <c r="G1165" s="939"/>
      <c r="H1165" s="939"/>
      <c r="I1165" s="939"/>
      <c r="J1165" s="939"/>
      <c r="K1165" s="939"/>
      <c r="L1165" s="937"/>
      <c r="M1165" s="937"/>
      <c r="N1165" s="937"/>
      <c r="O1165" s="937"/>
      <c r="P1165" s="937"/>
      <c r="Q1165" s="937"/>
      <c r="R1165" s="937"/>
      <c r="S1165" s="937"/>
      <c r="T1165" s="937"/>
      <c r="U1165" s="937"/>
      <c r="V1165" s="937"/>
      <c r="W1165" s="937"/>
      <c r="X1165" s="937"/>
      <c r="Y1165" s="937"/>
      <c r="Z1165" s="937"/>
      <c r="AA1165" s="937"/>
    </row>
    <row r="1166" ht="18.0" customHeight="1">
      <c r="A1166" s="937"/>
      <c r="B1166" s="938"/>
      <c r="C1166" s="937"/>
      <c r="D1166" s="937"/>
      <c r="E1166" s="937"/>
      <c r="F1166" s="939"/>
      <c r="G1166" s="939"/>
      <c r="H1166" s="939"/>
      <c r="I1166" s="939"/>
      <c r="J1166" s="939"/>
      <c r="K1166" s="939"/>
      <c r="L1166" s="937"/>
      <c r="M1166" s="937"/>
      <c r="N1166" s="937"/>
      <c r="O1166" s="937"/>
      <c r="P1166" s="937"/>
      <c r="Q1166" s="937"/>
      <c r="R1166" s="937"/>
      <c r="S1166" s="937"/>
      <c r="T1166" s="937"/>
      <c r="U1166" s="937"/>
      <c r="V1166" s="937"/>
      <c r="W1166" s="937"/>
      <c r="X1166" s="937"/>
      <c r="Y1166" s="937"/>
      <c r="Z1166" s="937"/>
      <c r="AA1166" s="937"/>
    </row>
    <row r="1167" ht="18.0" customHeight="1">
      <c r="A1167" s="937"/>
      <c r="B1167" s="938"/>
      <c r="C1167" s="937"/>
      <c r="D1167" s="937"/>
      <c r="E1167" s="937"/>
      <c r="F1167" s="939"/>
      <c r="G1167" s="939"/>
      <c r="H1167" s="939"/>
      <c r="I1167" s="939"/>
      <c r="J1167" s="939"/>
      <c r="K1167" s="939"/>
      <c r="L1167" s="937"/>
      <c r="M1167" s="937"/>
      <c r="N1167" s="937"/>
      <c r="O1167" s="937"/>
      <c r="P1167" s="937"/>
      <c r="Q1167" s="937"/>
      <c r="R1167" s="937"/>
      <c r="S1167" s="937"/>
      <c r="T1167" s="937"/>
      <c r="U1167" s="937"/>
      <c r="V1167" s="937"/>
      <c r="W1167" s="937"/>
      <c r="X1167" s="937"/>
      <c r="Y1167" s="937"/>
      <c r="Z1167" s="937"/>
      <c r="AA1167" s="937"/>
    </row>
    <row r="1168" ht="18.0" customHeight="1">
      <c r="A1168" s="937"/>
      <c r="B1168" s="938"/>
      <c r="C1168" s="937"/>
      <c r="D1168" s="937"/>
      <c r="E1168" s="937"/>
      <c r="F1168" s="939"/>
      <c r="G1168" s="939"/>
      <c r="H1168" s="939"/>
      <c r="I1168" s="939"/>
      <c r="J1168" s="939"/>
      <c r="K1168" s="939"/>
      <c r="L1168" s="937"/>
      <c r="M1168" s="937"/>
      <c r="N1168" s="937"/>
      <c r="O1168" s="937"/>
      <c r="P1168" s="937"/>
      <c r="Q1168" s="937"/>
      <c r="R1168" s="937"/>
      <c r="S1168" s="937"/>
      <c r="T1168" s="937"/>
      <c r="U1168" s="937"/>
      <c r="V1168" s="937"/>
      <c r="W1168" s="937"/>
      <c r="X1168" s="937"/>
      <c r="Y1168" s="937"/>
      <c r="Z1168" s="937"/>
      <c r="AA1168" s="937"/>
    </row>
    <row r="1169" ht="18.0" customHeight="1">
      <c r="A1169" s="937"/>
      <c r="B1169" s="938"/>
      <c r="C1169" s="937"/>
      <c r="D1169" s="937"/>
      <c r="E1169" s="937"/>
      <c r="F1169" s="939"/>
      <c r="G1169" s="939"/>
      <c r="H1169" s="939"/>
      <c r="I1169" s="939"/>
      <c r="J1169" s="939"/>
      <c r="K1169" s="939"/>
      <c r="L1169" s="937"/>
      <c r="M1169" s="937"/>
      <c r="N1169" s="937"/>
      <c r="O1169" s="937"/>
      <c r="P1169" s="937"/>
      <c r="Q1169" s="937"/>
      <c r="R1169" s="937"/>
      <c r="S1169" s="937"/>
      <c r="T1169" s="937"/>
      <c r="U1169" s="937"/>
      <c r="V1169" s="937"/>
      <c r="W1169" s="937"/>
      <c r="X1169" s="937"/>
      <c r="Y1169" s="937"/>
      <c r="Z1169" s="937"/>
      <c r="AA1169" s="937"/>
    </row>
    <row r="1170" ht="18.0" customHeight="1">
      <c r="A1170" s="937"/>
      <c r="B1170" s="938"/>
      <c r="C1170" s="937"/>
      <c r="D1170" s="937"/>
      <c r="E1170" s="937"/>
      <c r="F1170" s="939"/>
      <c r="G1170" s="939"/>
      <c r="H1170" s="939"/>
      <c r="I1170" s="939"/>
      <c r="J1170" s="939"/>
      <c r="K1170" s="939"/>
      <c r="L1170" s="937"/>
      <c r="M1170" s="937"/>
      <c r="N1170" s="937"/>
      <c r="O1170" s="937"/>
      <c r="P1170" s="937"/>
      <c r="Q1170" s="937"/>
      <c r="R1170" s="937"/>
      <c r="S1170" s="937"/>
      <c r="T1170" s="937"/>
      <c r="U1170" s="937"/>
      <c r="V1170" s="937"/>
      <c r="W1170" s="937"/>
      <c r="X1170" s="937"/>
      <c r="Y1170" s="937"/>
      <c r="Z1170" s="937"/>
      <c r="AA1170" s="937"/>
    </row>
    <row r="1171" ht="18.0" customHeight="1">
      <c r="A1171" s="937"/>
      <c r="B1171" s="938"/>
      <c r="C1171" s="937"/>
      <c r="D1171" s="937"/>
      <c r="E1171" s="937"/>
      <c r="F1171" s="939"/>
      <c r="G1171" s="939"/>
      <c r="H1171" s="939"/>
      <c r="I1171" s="939"/>
      <c r="J1171" s="939"/>
      <c r="K1171" s="939"/>
      <c r="L1171" s="937"/>
      <c r="M1171" s="937"/>
      <c r="N1171" s="937"/>
      <c r="O1171" s="937"/>
      <c r="P1171" s="937"/>
      <c r="Q1171" s="937"/>
      <c r="R1171" s="937"/>
      <c r="S1171" s="937"/>
      <c r="T1171" s="937"/>
      <c r="U1171" s="937"/>
      <c r="V1171" s="937"/>
      <c r="W1171" s="937"/>
      <c r="X1171" s="937"/>
      <c r="Y1171" s="937"/>
      <c r="Z1171" s="937"/>
      <c r="AA1171" s="937"/>
    </row>
    <row r="1172" ht="18.0" customHeight="1">
      <c r="A1172" s="937"/>
      <c r="B1172" s="938"/>
      <c r="C1172" s="937"/>
      <c r="D1172" s="937"/>
      <c r="E1172" s="937"/>
      <c r="F1172" s="939"/>
      <c r="G1172" s="939"/>
      <c r="H1172" s="939"/>
      <c r="I1172" s="939"/>
      <c r="J1172" s="939"/>
      <c r="K1172" s="939"/>
      <c r="L1172" s="937"/>
      <c r="M1172" s="937"/>
      <c r="N1172" s="937"/>
      <c r="O1172" s="937"/>
      <c r="P1172" s="937"/>
      <c r="Q1172" s="937"/>
      <c r="R1172" s="937"/>
      <c r="S1172" s="937"/>
      <c r="T1172" s="937"/>
      <c r="U1172" s="937"/>
      <c r="V1172" s="937"/>
      <c r="W1172" s="937"/>
      <c r="X1172" s="937"/>
      <c r="Y1172" s="937"/>
      <c r="Z1172" s="937"/>
      <c r="AA1172" s="937"/>
    </row>
    <row r="1173" ht="18.0" customHeight="1">
      <c r="A1173" s="937"/>
      <c r="B1173" s="938"/>
      <c r="C1173" s="937"/>
      <c r="D1173" s="937"/>
      <c r="E1173" s="937"/>
      <c r="F1173" s="939"/>
      <c r="G1173" s="939"/>
      <c r="H1173" s="939"/>
      <c r="I1173" s="939"/>
      <c r="J1173" s="939"/>
      <c r="K1173" s="939"/>
      <c r="L1173" s="937"/>
      <c r="M1173" s="937"/>
      <c r="N1173" s="937"/>
      <c r="O1173" s="937"/>
      <c r="P1173" s="937"/>
      <c r="Q1173" s="937"/>
      <c r="R1173" s="937"/>
      <c r="S1173" s="937"/>
      <c r="T1173" s="937"/>
      <c r="U1173" s="937"/>
      <c r="V1173" s="937"/>
      <c r="W1173" s="937"/>
      <c r="X1173" s="937"/>
      <c r="Y1173" s="937"/>
      <c r="Z1173" s="937"/>
      <c r="AA1173" s="937"/>
    </row>
    <row r="1174" ht="18.0" customHeight="1">
      <c r="A1174" s="937"/>
      <c r="B1174" s="938"/>
      <c r="C1174" s="937"/>
      <c r="D1174" s="937"/>
      <c r="E1174" s="937"/>
      <c r="F1174" s="939"/>
      <c r="G1174" s="939"/>
      <c r="H1174" s="939"/>
      <c r="I1174" s="939"/>
      <c r="J1174" s="939"/>
      <c r="K1174" s="939"/>
      <c r="L1174" s="937"/>
      <c r="M1174" s="937"/>
      <c r="N1174" s="937"/>
      <c r="O1174" s="937"/>
      <c r="P1174" s="937"/>
      <c r="Q1174" s="937"/>
      <c r="R1174" s="937"/>
      <c r="S1174" s="937"/>
      <c r="T1174" s="937"/>
      <c r="U1174" s="937"/>
      <c r="V1174" s="937"/>
      <c r="W1174" s="937"/>
      <c r="X1174" s="937"/>
      <c r="Y1174" s="937"/>
      <c r="Z1174" s="937"/>
      <c r="AA1174" s="937"/>
    </row>
    <row r="1175" ht="18.0" customHeight="1">
      <c r="A1175" s="937"/>
      <c r="B1175" s="938"/>
      <c r="C1175" s="937"/>
      <c r="D1175" s="937"/>
      <c r="E1175" s="937"/>
      <c r="F1175" s="939"/>
      <c r="G1175" s="939"/>
      <c r="H1175" s="939"/>
      <c r="I1175" s="939"/>
      <c r="J1175" s="939"/>
      <c r="K1175" s="939"/>
      <c r="L1175" s="937"/>
      <c r="M1175" s="937"/>
      <c r="N1175" s="937"/>
      <c r="O1175" s="937"/>
      <c r="P1175" s="937"/>
      <c r="Q1175" s="937"/>
      <c r="R1175" s="937"/>
      <c r="S1175" s="937"/>
      <c r="T1175" s="937"/>
      <c r="U1175" s="937"/>
      <c r="V1175" s="937"/>
      <c r="W1175" s="937"/>
      <c r="X1175" s="937"/>
      <c r="Y1175" s="937"/>
      <c r="Z1175" s="937"/>
      <c r="AA1175" s="937"/>
    </row>
    <row r="1176" ht="18.0" customHeight="1">
      <c r="A1176" s="937"/>
      <c r="B1176" s="938"/>
      <c r="C1176" s="937"/>
      <c r="D1176" s="937"/>
      <c r="E1176" s="937"/>
      <c r="F1176" s="939"/>
      <c r="G1176" s="939"/>
      <c r="H1176" s="939"/>
      <c r="I1176" s="939"/>
      <c r="J1176" s="939"/>
      <c r="K1176" s="939"/>
      <c r="L1176" s="937"/>
      <c r="M1176" s="937"/>
      <c r="N1176" s="937"/>
      <c r="O1176" s="937"/>
      <c r="P1176" s="937"/>
      <c r="Q1176" s="937"/>
      <c r="R1176" s="937"/>
      <c r="S1176" s="937"/>
      <c r="T1176" s="937"/>
      <c r="U1176" s="937"/>
      <c r="V1176" s="937"/>
      <c r="W1176" s="937"/>
      <c r="X1176" s="937"/>
      <c r="Y1176" s="937"/>
      <c r="Z1176" s="937"/>
      <c r="AA1176" s="937"/>
    </row>
    <row r="1177" ht="18.0" customHeight="1">
      <c r="A1177" s="937"/>
      <c r="B1177" s="938"/>
      <c r="C1177" s="937"/>
      <c r="D1177" s="937"/>
      <c r="E1177" s="937"/>
      <c r="F1177" s="939"/>
      <c r="G1177" s="939"/>
      <c r="H1177" s="939"/>
      <c r="I1177" s="939"/>
      <c r="J1177" s="939"/>
      <c r="K1177" s="939"/>
      <c r="L1177" s="937"/>
      <c r="M1177" s="937"/>
      <c r="N1177" s="937"/>
      <c r="O1177" s="937"/>
      <c r="P1177" s="937"/>
      <c r="Q1177" s="937"/>
      <c r="R1177" s="937"/>
      <c r="S1177" s="937"/>
      <c r="T1177" s="937"/>
      <c r="U1177" s="937"/>
      <c r="V1177" s="937"/>
      <c r="W1177" s="937"/>
      <c r="X1177" s="937"/>
      <c r="Y1177" s="937"/>
      <c r="Z1177" s="937"/>
      <c r="AA1177" s="937"/>
    </row>
    <row r="1178" ht="18.0" customHeight="1">
      <c r="A1178" s="937"/>
      <c r="B1178" s="938"/>
      <c r="C1178" s="937"/>
      <c r="D1178" s="937"/>
      <c r="E1178" s="937"/>
      <c r="F1178" s="939"/>
      <c r="G1178" s="939"/>
      <c r="H1178" s="939"/>
      <c r="I1178" s="939"/>
      <c r="J1178" s="939"/>
      <c r="K1178" s="939"/>
      <c r="L1178" s="937"/>
      <c r="M1178" s="937"/>
      <c r="N1178" s="937"/>
      <c r="O1178" s="937"/>
      <c r="P1178" s="937"/>
      <c r="Q1178" s="937"/>
      <c r="R1178" s="937"/>
      <c r="S1178" s="937"/>
      <c r="T1178" s="937"/>
      <c r="U1178" s="937"/>
      <c r="V1178" s="937"/>
      <c r="W1178" s="937"/>
      <c r="X1178" s="937"/>
      <c r="Y1178" s="937"/>
      <c r="Z1178" s="937"/>
      <c r="AA1178" s="937"/>
    </row>
    <row r="1179" ht="18.0" customHeight="1">
      <c r="A1179" s="937"/>
      <c r="B1179" s="938"/>
      <c r="C1179" s="937"/>
      <c r="D1179" s="937"/>
      <c r="E1179" s="937"/>
      <c r="F1179" s="939"/>
      <c r="G1179" s="939"/>
      <c r="H1179" s="939"/>
      <c r="I1179" s="939"/>
      <c r="J1179" s="939"/>
      <c r="K1179" s="939"/>
      <c r="L1179" s="937"/>
      <c r="M1179" s="937"/>
      <c r="N1179" s="937"/>
      <c r="O1179" s="937"/>
      <c r="P1179" s="937"/>
      <c r="Q1179" s="937"/>
      <c r="R1179" s="937"/>
      <c r="S1179" s="937"/>
      <c r="T1179" s="937"/>
      <c r="U1179" s="937"/>
      <c r="V1179" s="937"/>
      <c r="W1179" s="937"/>
      <c r="X1179" s="937"/>
      <c r="Y1179" s="937"/>
      <c r="Z1179" s="937"/>
      <c r="AA1179" s="937"/>
    </row>
    <row r="1180" ht="18.0" customHeight="1">
      <c r="A1180" s="937"/>
      <c r="B1180" s="938"/>
      <c r="C1180" s="937"/>
      <c r="D1180" s="937"/>
      <c r="E1180" s="937"/>
      <c r="F1180" s="939"/>
      <c r="G1180" s="939"/>
      <c r="H1180" s="939"/>
      <c r="I1180" s="939"/>
      <c r="J1180" s="939"/>
      <c r="K1180" s="939"/>
      <c r="L1180" s="937"/>
      <c r="M1180" s="937"/>
      <c r="N1180" s="937"/>
      <c r="O1180" s="937"/>
      <c r="P1180" s="937"/>
      <c r="Q1180" s="937"/>
      <c r="R1180" s="937"/>
      <c r="S1180" s="937"/>
      <c r="T1180" s="937"/>
      <c r="U1180" s="937"/>
      <c r="V1180" s="937"/>
      <c r="W1180" s="937"/>
      <c r="X1180" s="937"/>
      <c r="Y1180" s="937"/>
      <c r="Z1180" s="937"/>
      <c r="AA1180" s="937"/>
    </row>
    <row r="1181" ht="18.0" customHeight="1">
      <c r="A1181" s="937"/>
      <c r="B1181" s="938"/>
      <c r="C1181" s="937"/>
      <c r="D1181" s="937"/>
      <c r="E1181" s="937"/>
      <c r="F1181" s="939"/>
      <c r="G1181" s="939"/>
      <c r="H1181" s="939"/>
      <c r="I1181" s="939"/>
      <c r="J1181" s="939"/>
      <c r="K1181" s="939"/>
      <c r="L1181" s="937"/>
      <c r="M1181" s="937"/>
      <c r="N1181" s="937"/>
      <c r="O1181" s="937"/>
      <c r="P1181" s="937"/>
      <c r="Q1181" s="937"/>
      <c r="R1181" s="937"/>
      <c r="S1181" s="937"/>
      <c r="T1181" s="937"/>
      <c r="U1181" s="937"/>
      <c r="V1181" s="937"/>
      <c r="W1181" s="937"/>
      <c r="X1181" s="937"/>
      <c r="Y1181" s="937"/>
      <c r="Z1181" s="937"/>
      <c r="AA1181" s="937"/>
    </row>
    <row r="1182" ht="18.0" customHeight="1">
      <c r="A1182" s="937"/>
      <c r="B1182" s="938"/>
      <c r="C1182" s="937"/>
      <c r="D1182" s="937"/>
      <c r="E1182" s="937"/>
      <c r="F1182" s="939"/>
      <c r="G1182" s="939"/>
      <c r="H1182" s="939"/>
      <c r="I1182" s="939"/>
      <c r="J1182" s="939"/>
      <c r="K1182" s="939"/>
      <c r="L1182" s="937"/>
      <c r="M1182" s="937"/>
      <c r="N1182" s="937"/>
      <c r="O1182" s="937"/>
      <c r="P1182" s="937"/>
      <c r="Q1182" s="937"/>
      <c r="R1182" s="937"/>
      <c r="S1182" s="937"/>
      <c r="T1182" s="937"/>
      <c r="U1182" s="937"/>
      <c r="V1182" s="937"/>
      <c r="W1182" s="937"/>
      <c r="X1182" s="937"/>
      <c r="Y1182" s="937"/>
      <c r="Z1182" s="937"/>
      <c r="AA1182" s="937"/>
    </row>
    <row r="1183" ht="18.0" customHeight="1">
      <c r="A1183" s="937"/>
      <c r="B1183" s="938"/>
      <c r="C1183" s="937"/>
      <c r="D1183" s="937"/>
      <c r="E1183" s="937"/>
      <c r="F1183" s="939"/>
      <c r="G1183" s="939"/>
      <c r="H1183" s="939"/>
      <c r="I1183" s="939"/>
      <c r="J1183" s="939"/>
      <c r="K1183" s="939"/>
      <c r="L1183" s="937"/>
      <c r="M1183" s="937"/>
      <c r="N1183" s="937"/>
      <c r="O1183" s="937"/>
      <c r="P1183" s="937"/>
      <c r="Q1183" s="937"/>
      <c r="R1183" s="937"/>
      <c r="S1183" s="937"/>
      <c r="T1183" s="937"/>
      <c r="U1183" s="937"/>
      <c r="V1183" s="937"/>
      <c r="W1183" s="937"/>
      <c r="X1183" s="937"/>
      <c r="Y1183" s="937"/>
      <c r="Z1183" s="937"/>
      <c r="AA1183" s="937"/>
    </row>
    <row r="1184" ht="18.0" customHeight="1">
      <c r="A1184" s="937"/>
      <c r="B1184" s="938"/>
      <c r="C1184" s="937"/>
      <c r="D1184" s="937"/>
      <c r="E1184" s="937"/>
      <c r="F1184" s="939"/>
      <c r="G1184" s="939"/>
      <c r="H1184" s="939"/>
      <c r="I1184" s="939"/>
      <c r="J1184" s="939"/>
      <c r="K1184" s="939"/>
      <c r="L1184" s="937"/>
      <c r="M1184" s="937"/>
      <c r="N1184" s="937"/>
      <c r="O1184" s="937"/>
      <c r="P1184" s="937"/>
      <c r="Q1184" s="937"/>
      <c r="R1184" s="937"/>
      <c r="S1184" s="937"/>
      <c r="T1184" s="937"/>
      <c r="U1184" s="937"/>
      <c r="V1184" s="937"/>
      <c r="W1184" s="937"/>
      <c r="X1184" s="937"/>
      <c r="Y1184" s="937"/>
      <c r="Z1184" s="937"/>
      <c r="AA1184" s="937"/>
    </row>
    <row r="1185" ht="18.0" customHeight="1">
      <c r="A1185" s="937"/>
      <c r="B1185" s="938"/>
      <c r="C1185" s="937"/>
      <c r="D1185" s="937"/>
      <c r="E1185" s="937"/>
      <c r="F1185" s="939"/>
      <c r="G1185" s="939"/>
      <c r="H1185" s="939"/>
      <c r="I1185" s="939"/>
      <c r="J1185" s="939"/>
      <c r="K1185" s="939"/>
      <c r="L1185" s="937"/>
      <c r="M1185" s="937"/>
      <c r="N1185" s="937"/>
      <c r="O1185" s="937"/>
      <c r="P1185" s="937"/>
      <c r="Q1185" s="937"/>
      <c r="R1185" s="937"/>
      <c r="S1185" s="937"/>
      <c r="T1185" s="937"/>
      <c r="U1185" s="937"/>
      <c r="V1185" s="937"/>
      <c r="W1185" s="937"/>
      <c r="X1185" s="937"/>
      <c r="Y1185" s="937"/>
      <c r="Z1185" s="937"/>
      <c r="AA1185" s="937"/>
    </row>
    <row r="1186" ht="18.0" customHeight="1">
      <c r="A1186" s="937"/>
      <c r="B1186" s="938"/>
      <c r="C1186" s="937"/>
      <c r="D1186" s="937"/>
      <c r="E1186" s="937"/>
      <c r="F1186" s="939"/>
      <c r="G1186" s="939"/>
      <c r="H1186" s="939"/>
      <c r="I1186" s="939"/>
      <c r="J1186" s="939"/>
      <c r="K1186" s="939"/>
      <c r="L1186" s="937"/>
      <c r="M1186" s="937"/>
      <c r="N1186" s="937"/>
      <c r="O1186" s="937"/>
      <c r="P1186" s="937"/>
      <c r="Q1186" s="937"/>
      <c r="R1186" s="937"/>
      <c r="S1186" s="937"/>
      <c r="T1186" s="937"/>
      <c r="U1186" s="937"/>
      <c r="V1186" s="937"/>
      <c r="W1186" s="937"/>
      <c r="X1186" s="937"/>
      <c r="Y1186" s="937"/>
      <c r="Z1186" s="937"/>
      <c r="AA1186" s="937"/>
    </row>
    <row r="1187" ht="18.0" customHeight="1">
      <c r="A1187" s="937"/>
      <c r="B1187" s="938"/>
      <c r="C1187" s="937"/>
      <c r="D1187" s="937"/>
      <c r="E1187" s="937"/>
      <c r="F1187" s="939"/>
      <c r="G1187" s="939"/>
      <c r="H1187" s="939"/>
      <c r="I1187" s="939"/>
      <c r="J1187" s="939"/>
      <c r="K1187" s="939"/>
      <c r="L1187" s="937"/>
      <c r="M1187" s="937"/>
      <c r="N1187" s="937"/>
      <c r="O1187" s="937"/>
      <c r="P1187" s="937"/>
      <c r="Q1187" s="937"/>
      <c r="R1187" s="937"/>
      <c r="S1187" s="937"/>
      <c r="T1187" s="937"/>
      <c r="U1187" s="937"/>
      <c r="V1187" s="937"/>
      <c r="W1187" s="937"/>
      <c r="X1187" s="937"/>
      <c r="Y1187" s="937"/>
      <c r="Z1187" s="937"/>
      <c r="AA1187" s="937"/>
    </row>
    <row r="1188" ht="18.0" customHeight="1">
      <c r="A1188" s="937"/>
      <c r="B1188" s="938"/>
      <c r="C1188" s="937"/>
      <c r="D1188" s="937"/>
      <c r="E1188" s="937"/>
      <c r="F1188" s="939"/>
      <c r="G1188" s="939"/>
      <c r="H1188" s="939"/>
      <c r="I1188" s="939"/>
      <c r="J1188" s="939"/>
      <c r="K1188" s="939"/>
      <c r="L1188" s="937"/>
      <c r="M1188" s="937"/>
      <c r="N1188" s="937"/>
      <c r="O1188" s="937"/>
      <c r="P1188" s="937"/>
      <c r="Q1188" s="937"/>
      <c r="R1188" s="937"/>
      <c r="S1188" s="937"/>
      <c r="T1188" s="937"/>
      <c r="U1188" s="937"/>
      <c r="V1188" s="937"/>
      <c r="W1188" s="937"/>
      <c r="X1188" s="937"/>
      <c r="Y1188" s="937"/>
      <c r="Z1188" s="937"/>
      <c r="AA1188" s="937"/>
    </row>
    <row r="1189" ht="18.0" customHeight="1">
      <c r="A1189" s="937"/>
      <c r="B1189" s="938"/>
      <c r="C1189" s="937"/>
      <c r="D1189" s="937"/>
      <c r="E1189" s="937"/>
      <c r="F1189" s="939"/>
      <c r="G1189" s="939"/>
      <c r="H1189" s="939"/>
      <c r="I1189" s="939"/>
      <c r="J1189" s="939"/>
      <c r="K1189" s="939"/>
      <c r="L1189" s="937"/>
      <c r="M1189" s="937"/>
      <c r="N1189" s="937"/>
      <c r="O1189" s="937"/>
      <c r="P1189" s="937"/>
      <c r="Q1189" s="937"/>
      <c r="R1189" s="937"/>
      <c r="S1189" s="937"/>
      <c r="T1189" s="937"/>
      <c r="U1189" s="937"/>
      <c r="V1189" s="937"/>
      <c r="W1189" s="937"/>
      <c r="X1189" s="937"/>
      <c r="Y1189" s="937"/>
      <c r="Z1189" s="937"/>
      <c r="AA1189" s="937"/>
    </row>
    <row r="1190" ht="18.0" customHeight="1">
      <c r="A1190" s="937"/>
      <c r="B1190" s="938"/>
      <c r="C1190" s="937"/>
      <c r="D1190" s="937"/>
      <c r="E1190" s="937"/>
      <c r="F1190" s="939"/>
      <c r="G1190" s="939"/>
      <c r="H1190" s="939"/>
      <c r="I1190" s="939"/>
      <c r="J1190" s="939"/>
      <c r="K1190" s="939"/>
      <c r="L1190" s="937"/>
      <c r="M1190" s="937"/>
      <c r="N1190" s="937"/>
      <c r="O1190" s="937"/>
      <c r="P1190" s="937"/>
      <c r="Q1190" s="937"/>
      <c r="R1190" s="937"/>
      <c r="S1190" s="937"/>
      <c r="T1190" s="937"/>
      <c r="U1190" s="937"/>
      <c r="V1190" s="937"/>
      <c r="W1190" s="937"/>
      <c r="X1190" s="937"/>
      <c r="Y1190" s="937"/>
      <c r="Z1190" s="937"/>
      <c r="AA1190" s="937"/>
    </row>
    <row r="1191" ht="18.0" customHeight="1">
      <c r="A1191" s="937"/>
      <c r="B1191" s="938"/>
      <c r="C1191" s="937"/>
      <c r="D1191" s="937"/>
      <c r="E1191" s="937"/>
      <c r="F1191" s="939"/>
      <c r="G1191" s="939"/>
      <c r="H1191" s="939"/>
      <c r="I1191" s="939"/>
      <c r="J1191" s="939"/>
      <c r="K1191" s="939"/>
      <c r="L1191" s="937"/>
      <c r="M1191" s="937"/>
      <c r="N1191" s="937"/>
      <c r="O1191" s="937"/>
      <c r="P1191" s="937"/>
      <c r="Q1191" s="937"/>
      <c r="R1191" s="937"/>
      <c r="S1191" s="937"/>
      <c r="T1191" s="937"/>
      <c r="U1191" s="937"/>
      <c r="V1191" s="937"/>
      <c r="W1191" s="937"/>
      <c r="X1191" s="937"/>
      <c r="Y1191" s="937"/>
      <c r="Z1191" s="937"/>
      <c r="AA1191" s="937"/>
    </row>
    <row r="1192" ht="18.0" customHeight="1">
      <c r="A1192" s="937"/>
      <c r="B1192" s="938"/>
      <c r="C1192" s="937"/>
      <c r="D1192" s="937"/>
      <c r="E1192" s="937"/>
      <c r="F1192" s="939"/>
      <c r="G1192" s="939"/>
      <c r="H1192" s="939"/>
      <c r="I1192" s="939"/>
      <c r="J1192" s="939"/>
      <c r="K1192" s="939"/>
      <c r="L1192" s="937"/>
      <c r="M1192" s="937"/>
      <c r="N1192" s="937"/>
      <c r="O1192" s="937"/>
      <c r="P1192" s="937"/>
      <c r="Q1192" s="937"/>
      <c r="R1192" s="937"/>
      <c r="S1192" s="937"/>
      <c r="T1192" s="937"/>
      <c r="U1192" s="937"/>
      <c r="V1192" s="937"/>
      <c r="W1192" s="937"/>
      <c r="X1192" s="937"/>
      <c r="Y1192" s="937"/>
      <c r="Z1192" s="937"/>
      <c r="AA1192" s="937"/>
    </row>
    <row r="1193" ht="18.0" customHeight="1">
      <c r="A1193" s="937"/>
      <c r="B1193" s="938"/>
      <c r="C1193" s="937"/>
      <c r="D1193" s="937"/>
      <c r="E1193" s="937"/>
      <c r="F1193" s="939"/>
      <c r="G1193" s="939"/>
      <c r="H1193" s="939"/>
      <c r="I1193" s="939"/>
      <c r="J1193" s="939"/>
      <c r="K1193" s="939"/>
      <c r="L1193" s="937"/>
      <c r="M1193" s="937"/>
      <c r="N1193" s="937"/>
      <c r="O1193" s="937"/>
      <c r="P1193" s="937"/>
      <c r="Q1193" s="937"/>
      <c r="R1193" s="937"/>
      <c r="S1193" s="937"/>
      <c r="T1193" s="937"/>
      <c r="U1193" s="937"/>
      <c r="V1193" s="937"/>
      <c r="W1193" s="937"/>
      <c r="X1193" s="937"/>
      <c r="Y1193" s="937"/>
      <c r="Z1193" s="937"/>
      <c r="AA1193" s="937"/>
    </row>
    <row r="1194" ht="18.0" customHeight="1">
      <c r="A1194" s="937"/>
      <c r="B1194" s="938"/>
      <c r="C1194" s="937"/>
      <c r="D1194" s="937"/>
      <c r="E1194" s="937"/>
      <c r="F1194" s="939"/>
      <c r="G1194" s="939"/>
      <c r="H1194" s="939"/>
      <c r="I1194" s="939"/>
      <c r="J1194" s="939"/>
      <c r="K1194" s="939"/>
      <c r="L1194" s="937"/>
      <c r="M1194" s="937"/>
      <c r="N1194" s="937"/>
      <c r="O1194" s="937"/>
      <c r="P1194" s="937"/>
      <c r="Q1194" s="937"/>
      <c r="R1194" s="937"/>
      <c r="S1194" s="937"/>
      <c r="T1194" s="937"/>
      <c r="U1194" s="937"/>
      <c r="V1194" s="937"/>
      <c r="W1194" s="937"/>
      <c r="X1194" s="937"/>
      <c r="Y1194" s="937"/>
      <c r="Z1194" s="937"/>
      <c r="AA1194" s="937"/>
    </row>
    <row r="1195" ht="18.0" customHeight="1">
      <c r="A1195" s="937"/>
      <c r="B1195" s="938"/>
      <c r="C1195" s="937"/>
      <c r="D1195" s="937"/>
      <c r="E1195" s="937"/>
      <c r="F1195" s="939"/>
      <c r="G1195" s="939"/>
      <c r="H1195" s="939"/>
      <c r="I1195" s="939"/>
      <c r="J1195" s="939"/>
      <c r="K1195" s="939"/>
      <c r="L1195" s="937"/>
      <c r="M1195" s="937"/>
      <c r="N1195" s="937"/>
      <c r="O1195" s="937"/>
      <c r="P1195" s="937"/>
      <c r="Q1195" s="937"/>
      <c r="R1195" s="937"/>
      <c r="S1195" s="937"/>
      <c r="T1195" s="937"/>
      <c r="U1195" s="937"/>
      <c r="V1195" s="937"/>
      <c r="W1195" s="937"/>
      <c r="X1195" s="937"/>
      <c r="Y1195" s="937"/>
      <c r="Z1195" s="937"/>
      <c r="AA1195" s="937"/>
    </row>
    <row r="1196" ht="18.0" customHeight="1">
      <c r="A1196" s="937"/>
      <c r="B1196" s="938"/>
      <c r="C1196" s="937"/>
      <c r="D1196" s="937"/>
      <c r="E1196" s="937"/>
      <c r="F1196" s="939"/>
      <c r="G1196" s="939"/>
      <c r="H1196" s="939"/>
      <c r="I1196" s="939"/>
      <c r="J1196" s="939"/>
      <c r="K1196" s="939"/>
      <c r="L1196" s="937"/>
      <c r="M1196" s="937"/>
      <c r="N1196" s="937"/>
      <c r="O1196" s="937"/>
      <c r="P1196" s="937"/>
      <c r="Q1196" s="937"/>
      <c r="R1196" s="937"/>
      <c r="S1196" s="937"/>
      <c r="T1196" s="937"/>
      <c r="U1196" s="937"/>
      <c r="V1196" s="937"/>
      <c r="W1196" s="937"/>
      <c r="X1196" s="937"/>
      <c r="Y1196" s="937"/>
      <c r="Z1196" s="937"/>
      <c r="AA1196" s="937"/>
    </row>
    <row r="1197" ht="18.0" customHeight="1">
      <c r="A1197" s="937"/>
      <c r="B1197" s="938"/>
      <c r="C1197" s="937"/>
      <c r="D1197" s="937"/>
      <c r="E1197" s="937"/>
      <c r="F1197" s="939"/>
      <c r="G1197" s="939"/>
      <c r="H1197" s="939"/>
      <c r="I1197" s="939"/>
      <c r="J1197" s="939"/>
      <c r="K1197" s="939"/>
      <c r="L1197" s="937"/>
      <c r="M1197" s="937"/>
      <c r="N1197" s="937"/>
      <c r="O1197" s="937"/>
      <c r="P1197" s="937"/>
      <c r="Q1197" s="937"/>
      <c r="R1197" s="937"/>
      <c r="S1197" s="937"/>
      <c r="T1197" s="937"/>
      <c r="U1197" s="937"/>
      <c r="V1197" s="937"/>
      <c r="W1197" s="937"/>
      <c r="X1197" s="937"/>
      <c r="Y1197" s="937"/>
      <c r="Z1197" s="937"/>
      <c r="AA1197" s="937"/>
    </row>
    <row r="1198" ht="18.0" customHeight="1">
      <c r="A1198" s="937"/>
      <c r="B1198" s="938"/>
      <c r="C1198" s="937"/>
      <c r="D1198" s="937"/>
      <c r="E1198" s="937"/>
      <c r="F1198" s="939"/>
      <c r="G1198" s="939"/>
      <c r="H1198" s="939"/>
      <c r="I1198" s="939"/>
      <c r="J1198" s="939"/>
      <c r="K1198" s="939"/>
      <c r="L1198" s="937"/>
      <c r="M1198" s="937"/>
      <c r="N1198" s="937"/>
      <c r="O1198" s="937"/>
      <c r="P1198" s="937"/>
      <c r="Q1198" s="937"/>
      <c r="R1198" s="937"/>
      <c r="S1198" s="937"/>
      <c r="T1198" s="937"/>
      <c r="U1198" s="937"/>
      <c r="V1198" s="937"/>
      <c r="W1198" s="937"/>
      <c r="X1198" s="937"/>
      <c r="Y1198" s="937"/>
      <c r="Z1198" s="937"/>
      <c r="AA1198" s="937"/>
    </row>
    <row r="1199" ht="18.0" customHeight="1">
      <c r="A1199" s="937"/>
      <c r="B1199" s="938"/>
      <c r="C1199" s="937"/>
      <c r="D1199" s="937"/>
      <c r="E1199" s="937"/>
      <c r="F1199" s="939"/>
      <c r="G1199" s="939"/>
      <c r="H1199" s="939"/>
      <c r="I1199" s="939"/>
      <c r="J1199" s="939"/>
      <c r="K1199" s="939"/>
      <c r="L1199" s="937"/>
      <c r="M1199" s="937"/>
      <c r="N1199" s="937"/>
      <c r="O1199" s="937"/>
      <c r="P1199" s="937"/>
      <c r="Q1199" s="937"/>
      <c r="R1199" s="937"/>
      <c r="S1199" s="937"/>
      <c r="T1199" s="937"/>
      <c r="U1199" s="937"/>
      <c r="V1199" s="937"/>
      <c r="W1199" s="937"/>
      <c r="X1199" s="937"/>
      <c r="Y1199" s="937"/>
      <c r="Z1199" s="937"/>
      <c r="AA1199" s="937"/>
    </row>
    <row r="1200" ht="18.0" customHeight="1">
      <c r="A1200" s="937"/>
      <c r="B1200" s="938"/>
      <c r="C1200" s="937"/>
      <c r="D1200" s="937"/>
      <c r="E1200" s="937"/>
      <c r="F1200" s="939"/>
      <c r="G1200" s="939"/>
      <c r="H1200" s="939"/>
      <c r="I1200" s="939"/>
      <c r="J1200" s="939"/>
      <c r="K1200" s="939"/>
      <c r="L1200" s="937"/>
      <c r="M1200" s="937"/>
      <c r="N1200" s="937"/>
      <c r="O1200" s="937"/>
      <c r="P1200" s="937"/>
      <c r="Q1200" s="937"/>
      <c r="R1200" s="937"/>
      <c r="S1200" s="937"/>
      <c r="T1200" s="937"/>
      <c r="U1200" s="937"/>
      <c r="V1200" s="937"/>
      <c r="W1200" s="937"/>
      <c r="X1200" s="937"/>
      <c r="Y1200" s="937"/>
      <c r="Z1200" s="937"/>
      <c r="AA1200" s="937"/>
    </row>
    <row r="1201" ht="18.0" customHeight="1">
      <c r="A1201" s="937"/>
      <c r="B1201" s="938"/>
      <c r="C1201" s="937"/>
      <c r="D1201" s="937"/>
      <c r="E1201" s="937"/>
      <c r="F1201" s="939"/>
      <c r="G1201" s="939"/>
      <c r="H1201" s="939"/>
      <c r="I1201" s="939"/>
      <c r="J1201" s="939"/>
      <c r="K1201" s="939"/>
      <c r="L1201" s="937"/>
      <c r="M1201" s="937"/>
      <c r="N1201" s="937"/>
      <c r="O1201" s="937"/>
      <c r="P1201" s="937"/>
      <c r="Q1201" s="937"/>
      <c r="R1201" s="937"/>
      <c r="S1201" s="937"/>
      <c r="T1201" s="937"/>
      <c r="U1201" s="937"/>
      <c r="V1201" s="937"/>
      <c r="W1201" s="937"/>
      <c r="X1201" s="937"/>
      <c r="Y1201" s="937"/>
      <c r="Z1201" s="937"/>
      <c r="AA1201" s="937"/>
    </row>
    <row r="1202" ht="18.0" customHeight="1">
      <c r="A1202" s="937"/>
      <c r="B1202" s="938"/>
      <c r="C1202" s="937"/>
      <c r="D1202" s="937"/>
      <c r="E1202" s="937"/>
      <c r="F1202" s="939"/>
      <c r="G1202" s="939"/>
      <c r="H1202" s="939"/>
      <c r="I1202" s="939"/>
      <c r="J1202" s="939"/>
      <c r="K1202" s="939"/>
      <c r="L1202" s="937"/>
      <c r="M1202" s="937"/>
      <c r="N1202" s="937"/>
      <c r="O1202" s="937"/>
      <c r="P1202" s="937"/>
      <c r="Q1202" s="937"/>
      <c r="R1202" s="937"/>
      <c r="S1202" s="937"/>
      <c r="T1202" s="937"/>
      <c r="U1202" s="937"/>
      <c r="V1202" s="937"/>
      <c r="W1202" s="937"/>
      <c r="X1202" s="937"/>
      <c r="Y1202" s="937"/>
      <c r="Z1202" s="937"/>
      <c r="AA1202" s="937"/>
    </row>
    <row r="1203" ht="18.0" customHeight="1">
      <c r="A1203" s="937"/>
      <c r="B1203" s="938"/>
      <c r="C1203" s="937"/>
      <c r="D1203" s="937"/>
      <c r="E1203" s="937"/>
      <c r="F1203" s="939"/>
      <c r="G1203" s="939"/>
      <c r="H1203" s="939"/>
      <c r="I1203" s="939"/>
      <c r="J1203" s="939"/>
      <c r="K1203" s="939"/>
      <c r="L1203" s="937"/>
      <c r="M1203" s="937"/>
      <c r="N1203" s="937"/>
      <c r="O1203" s="937"/>
      <c r="P1203" s="937"/>
      <c r="Q1203" s="937"/>
      <c r="R1203" s="937"/>
      <c r="S1203" s="937"/>
      <c r="T1203" s="937"/>
      <c r="U1203" s="937"/>
      <c r="V1203" s="937"/>
      <c r="W1203" s="937"/>
      <c r="X1203" s="937"/>
      <c r="Y1203" s="937"/>
      <c r="Z1203" s="937"/>
      <c r="AA1203" s="937"/>
    </row>
    <row r="1204" ht="18.0" customHeight="1">
      <c r="A1204" s="937"/>
      <c r="B1204" s="938"/>
      <c r="C1204" s="937"/>
      <c r="D1204" s="937"/>
      <c r="E1204" s="937"/>
      <c r="F1204" s="939"/>
      <c r="G1204" s="939"/>
      <c r="H1204" s="939"/>
      <c r="I1204" s="939"/>
      <c r="J1204" s="939"/>
      <c r="K1204" s="939"/>
      <c r="L1204" s="937"/>
      <c r="M1204" s="937"/>
      <c r="N1204" s="937"/>
      <c r="O1204" s="937"/>
      <c r="P1204" s="937"/>
      <c r="Q1204" s="937"/>
      <c r="R1204" s="937"/>
      <c r="S1204" s="937"/>
      <c r="T1204" s="937"/>
      <c r="U1204" s="937"/>
      <c r="V1204" s="937"/>
      <c r="W1204" s="937"/>
      <c r="X1204" s="937"/>
      <c r="Y1204" s="937"/>
      <c r="Z1204" s="937"/>
      <c r="AA1204" s="937"/>
    </row>
    <row r="1205" ht="18.0" customHeight="1">
      <c r="A1205" s="937"/>
      <c r="B1205" s="938"/>
      <c r="C1205" s="937"/>
      <c r="D1205" s="937"/>
      <c r="E1205" s="937"/>
      <c r="F1205" s="939"/>
      <c r="G1205" s="939"/>
      <c r="H1205" s="939"/>
      <c r="I1205" s="939"/>
      <c r="J1205" s="939"/>
      <c r="K1205" s="939"/>
      <c r="L1205" s="937"/>
      <c r="M1205" s="937"/>
      <c r="N1205" s="937"/>
      <c r="O1205" s="937"/>
      <c r="P1205" s="937"/>
      <c r="Q1205" s="937"/>
      <c r="R1205" s="937"/>
      <c r="S1205" s="937"/>
      <c r="T1205" s="937"/>
      <c r="U1205" s="937"/>
      <c r="V1205" s="937"/>
      <c r="W1205" s="937"/>
      <c r="X1205" s="937"/>
      <c r="Y1205" s="937"/>
      <c r="Z1205" s="937"/>
      <c r="AA1205" s="937"/>
    </row>
    <row r="1206" ht="18.0" customHeight="1">
      <c r="A1206" s="937"/>
      <c r="B1206" s="938"/>
      <c r="C1206" s="937"/>
      <c r="D1206" s="937"/>
      <c r="E1206" s="937"/>
      <c r="F1206" s="939"/>
      <c r="G1206" s="939"/>
      <c r="H1206" s="939"/>
      <c r="I1206" s="939"/>
      <c r="J1206" s="939"/>
      <c r="K1206" s="939"/>
      <c r="L1206" s="937"/>
      <c r="M1206" s="937"/>
      <c r="N1206" s="937"/>
      <c r="O1206" s="937"/>
      <c r="P1206" s="937"/>
      <c r="Q1206" s="937"/>
      <c r="R1206" s="937"/>
      <c r="S1206" s="937"/>
      <c r="T1206" s="937"/>
      <c r="U1206" s="937"/>
      <c r="V1206" s="937"/>
      <c r="W1206" s="937"/>
      <c r="X1206" s="937"/>
      <c r="Y1206" s="937"/>
      <c r="Z1206" s="937"/>
      <c r="AA1206" s="937"/>
    </row>
    <row r="1207" ht="18.0" customHeight="1">
      <c r="A1207" s="937"/>
      <c r="B1207" s="938"/>
      <c r="C1207" s="937"/>
      <c r="D1207" s="937"/>
      <c r="E1207" s="937"/>
      <c r="F1207" s="939"/>
      <c r="G1207" s="939"/>
      <c r="H1207" s="939"/>
      <c r="I1207" s="939"/>
      <c r="J1207" s="939"/>
      <c r="K1207" s="939"/>
      <c r="L1207" s="937"/>
      <c r="M1207" s="937"/>
      <c r="N1207" s="937"/>
      <c r="O1207" s="937"/>
      <c r="P1207" s="937"/>
      <c r="Q1207" s="937"/>
      <c r="R1207" s="937"/>
      <c r="S1207" s="937"/>
      <c r="T1207" s="937"/>
      <c r="U1207" s="937"/>
      <c r="V1207" s="937"/>
      <c r="W1207" s="937"/>
      <c r="X1207" s="937"/>
      <c r="Y1207" s="937"/>
      <c r="Z1207" s="937"/>
      <c r="AA1207" s="937"/>
    </row>
    <row r="1208" ht="18.0" customHeight="1">
      <c r="A1208" s="937"/>
      <c r="B1208" s="938"/>
      <c r="C1208" s="937"/>
      <c r="D1208" s="937"/>
      <c r="E1208" s="937"/>
      <c r="F1208" s="939"/>
      <c r="G1208" s="939"/>
      <c r="H1208" s="939"/>
      <c r="I1208" s="939"/>
      <c r="J1208" s="939"/>
      <c r="K1208" s="939"/>
      <c r="L1208" s="937"/>
      <c r="M1208" s="937"/>
      <c r="N1208" s="937"/>
      <c r="O1208" s="937"/>
      <c r="P1208" s="937"/>
      <c r="Q1208" s="937"/>
      <c r="R1208" s="937"/>
      <c r="S1208" s="937"/>
      <c r="T1208" s="937"/>
      <c r="U1208" s="937"/>
      <c r="V1208" s="937"/>
      <c r="W1208" s="937"/>
      <c r="X1208" s="937"/>
      <c r="Y1208" s="937"/>
      <c r="Z1208" s="937"/>
      <c r="AA1208" s="937"/>
    </row>
    <row r="1209" ht="18.0" customHeight="1">
      <c r="A1209" s="937"/>
      <c r="B1209" s="938"/>
      <c r="C1209" s="937"/>
      <c r="D1209" s="937"/>
      <c r="E1209" s="937"/>
      <c r="F1209" s="939"/>
      <c r="G1209" s="939"/>
      <c r="H1209" s="939"/>
      <c r="I1209" s="939"/>
      <c r="J1209" s="939"/>
      <c r="K1209" s="939"/>
      <c r="L1209" s="937"/>
      <c r="M1209" s="937"/>
      <c r="N1209" s="937"/>
      <c r="O1209" s="937"/>
      <c r="P1209" s="937"/>
      <c r="Q1209" s="937"/>
      <c r="R1209" s="937"/>
      <c r="S1209" s="937"/>
      <c r="T1209" s="937"/>
      <c r="U1209" s="937"/>
      <c r="V1209" s="937"/>
      <c r="W1209" s="937"/>
      <c r="X1209" s="937"/>
      <c r="Y1209" s="937"/>
      <c r="Z1209" s="937"/>
      <c r="AA1209" s="937"/>
    </row>
    <row r="1210" ht="18.0" customHeight="1">
      <c r="A1210" s="937"/>
      <c r="B1210" s="938"/>
      <c r="C1210" s="937"/>
      <c r="D1210" s="937"/>
      <c r="E1210" s="937"/>
      <c r="F1210" s="939"/>
      <c r="G1210" s="939"/>
      <c r="H1210" s="939"/>
      <c r="I1210" s="939"/>
      <c r="J1210" s="939"/>
      <c r="K1210" s="939"/>
      <c r="L1210" s="937"/>
      <c r="M1210" s="937"/>
      <c r="N1210" s="937"/>
      <c r="O1210" s="937"/>
      <c r="P1210" s="937"/>
      <c r="Q1210" s="937"/>
      <c r="R1210" s="937"/>
      <c r="S1210" s="937"/>
      <c r="T1210" s="937"/>
      <c r="U1210" s="937"/>
      <c r="V1210" s="937"/>
      <c r="W1210" s="937"/>
      <c r="X1210" s="937"/>
      <c r="Y1210" s="937"/>
      <c r="Z1210" s="937"/>
      <c r="AA1210" s="937"/>
    </row>
    <row r="1211" ht="18.0" customHeight="1">
      <c r="A1211" s="937"/>
      <c r="B1211" s="938"/>
      <c r="C1211" s="937"/>
      <c r="D1211" s="937"/>
      <c r="E1211" s="937"/>
      <c r="F1211" s="939"/>
      <c r="G1211" s="939"/>
      <c r="H1211" s="939"/>
      <c r="I1211" s="939"/>
      <c r="J1211" s="939"/>
      <c r="K1211" s="939"/>
      <c r="L1211" s="937"/>
      <c r="M1211" s="937"/>
      <c r="N1211" s="937"/>
      <c r="O1211" s="937"/>
      <c r="P1211" s="937"/>
      <c r="Q1211" s="937"/>
      <c r="R1211" s="937"/>
      <c r="S1211" s="937"/>
      <c r="T1211" s="937"/>
      <c r="U1211" s="937"/>
      <c r="V1211" s="937"/>
      <c r="W1211" s="937"/>
      <c r="X1211" s="937"/>
      <c r="Y1211" s="937"/>
      <c r="Z1211" s="937"/>
      <c r="AA1211" s="937"/>
    </row>
    <row r="1212" ht="18.0" customHeight="1">
      <c r="A1212" s="937"/>
      <c r="B1212" s="938"/>
      <c r="C1212" s="937"/>
      <c r="D1212" s="937"/>
      <c r="E1212" s="937"/>
      <c r="F1212" s="939"/>
      <c r="G1212" s="939"/>
      <c r="H1212" s="939"/>
      <c r="I1212" s="939"/>
      <c r="J1212" s="939"/>
      <c r="K1212" s="939"/>
      <c r="L1212" s="937"/>
      <c r="M1212" s="937"/>
      <c r="N1212" s="937"/>
      <c r="O1212" s="937"/>
      <c r="P1212" s="937"/>
      <c r="Q1212" s="937"/>
      <c r="R1212" s="937"/>
      <c r="S1212" s="937"/>
      <c r="T1212" s="937"/>
      <c r="U1212" s="937"/>
      <c r="V1212" s="937"/>
      <c r="W1212" s="937"/>
      <c r="X1212" s="937"/>
      <c r="Y1212" s="937"/>
      <c r="Z1212" s="937"/>
      <c r="AA1212" s="937"/>
    </row>
    <row r="1213" ht="18.0" customHeight="1">
      <c r="A1213" s="937"/>
      <c r="B1213" s="938"/>
      <c r="C1213" s="937"/>
      <c r="D1213" s="937"/>
      <c r="E1213" s="937"/>
      <c r="F1213" s="939"/>
      <c r="G1213" s="939"/>
      <c r="H1213" s="939"/>
      <c r="I1213" s="939"/>
      <c r="J1213" s="939"/>
      <c r="K1213" s="939"/>
      <c r="L1213" s="937"/>
      <c r="M1213" s="937"/>
      <c r="N1213" s="937"/>
      <c r="O1213" s="937"/>
      <c r="P1213" s="937"/>
      <c r="Q1213" s="937"/>
      <c r="R1213" s="937"/>
      <c r="S1213" s="937"/>
      <c r="T1213" s="937"/>
      <c r="U1213" s="937"/>
      <c r="V1213" s="937"/>
      <c r="W1213" s="937"/>
      <c r="X1213" s="937"/>
      <c r="Y1213" s="937"/>
      <c r="Z1213" s="937"/>
      <c r="AA1213" s="937"/>
    </row>
    <row r="1214" ht="18.0" customHeight="1">
      <c r="A1214" s="937"/>
      <c r="B1214" s="938"/>
      <c r="C1214" s="937"/>
      <c r="D1214" s="937"/>
      <c r="E1214" s="937"/>
      <c r="F1214" s="939"/>
      <c r="G1214" s="939"/>
      <c r="H1214" s="939"/>
      <c r="I1214" s="939"/>
      <c r="J1214" s="939"/>
      <c r="K1214" s="939"/>
      <c r="L1214" s="937"/>
      <c r="M1214" s="937"/>
      <c r="N1214" s="937"/>
      <c r="O1214" s="937"/>
      <c r="P1214" s="937"/>
      <c r="Q1214" s="937"/>
      <c r="R1214" s="937"/>
      <c r="S1214" s="937"/>
      <c r="T1214" s="937"/>
      <c r="U1214" s="937"/>
      <c r="V1214" s="937"/>
      <c r="W1214" s="937"/>
      <c r="X1214" s="937"/>
      <c r="Y1214" s="937"/>
      <c r="Z1214" s="937"/>
      <c r="AA1214" s="937"/>
    </row>
    <row r="1215" ht="18.0" customHeight="1">
      <c r="A1215" s="937"/>
      <c r="B1215" s="938"/>
      <c r="C1215" s="937"/>
      <c r="D1215" s="937"/>
      <c r="E1215" s="937"/>
      <c r="F1215" s="939"/>
      <c r="G1215" s="939"/>
      <c r="H1215" s="939"/>
      <c r="I1215" s="939"/>
      <c r="J1215" s="939"/>
      <c r="K1215" s="939"/>
      <c r="L1215" s="937"/>
      <c r="M1215" s="937"/>
      <c r="N1215" s="937"/>
      <c r="O1215" s="937"/>
      <c r="P1215" s="937"/>
      <c r="Q1215" s="937"/>
      <c r="R1215" s="937"/>
      <c r="S1215" s="937"/>
      <c r="T1215" s="937"/>
      <c r="U1215" s="937"/>
      <c r="V1215" s="937"/>
      <c r="W1215" s="937"/>
      <c r="X1215" s="937"/>
      <c r="Y1215" s="937"/>
      <c r="Z1215" s="937"/>
      <c r="AA1215" s="937"/>
    </row>
    <row r="1216" ht="18.0" customHeight="1">
      <c r="A1216" s="937"/>
      <c r="B1216" s="938"/>
      <c r="C1216" s="937"/>
      <c r="D1216" s="937"/>
      <c r="E1216" s="937"/>
      <c r="F1216" s="939"/>
      <c r="G1216" s="939"/>
      <c r="H1216" s="939"/>
      <c r="I1216" s="939"/>
      <c r="J1216" s="939"/>
      <c r="K1216" s="939"/>
      <c r="L1216" s="937"/>
      <c r="M1216" s="937"/>
      <c r="N1216" s="937"/>
      <c r="O1216" s="937"/>
      <c r="P1216" s="937"/>
      <c r="Q1216" s="937"/>
      <c r="R1216" s="937"/>
      <c r="S1216" s="937"/>
      <c r="T1216" s="937"/>
      <c r="U1216" s="937"/>
      <c r="V1216" s="937"/>
      <c r="W1216" s="937"/>
      <c r="X1216" s="937"/>
      <c r="Y1216" s="937"/>
      <c r="Z1216" s="937"/>
      <c r="AA1216" s="937"/>
    </row>
    <row r="1217" ht="18.0" customHeight="1">
      <c r="A1217" s="937"/>
      <c r="B1217" s="938"/>
      <c r="C1217" s="937"/>
      <c r="D1217" s="937"/>
      <c r="E1217" s="937"/>
      <c r="F1217" s="939"/>
      <c r="G1217" s="939"/>
      <c r="H1217" s="939"/>
      <c r="I1217" s="939"/>
      <c r="J1217" s="939"/>
      <c r="K1217" s="939"/>
      <c r="L1217" s="937"/>
      <c r="M1217" s="937"/>
      <c r="N1217" s="937"/>
      <c r="O1217" s="937"/>
      <c r="P1217" s="937"/>
      <c r="Q1217" s="937"/>
      <c r="R1217" s="937"/>
      <c r="S1217" s="937"/>
      <c r="T1217" s="937"/>
      <c r="U1217" s="937"/>
      <c r="V1217" s="937"/>
      <c r="W1217" s="937"/>
      <c r="X1217" s="937"/>
      <c r="Y1217" s="937"/>
      <c r="Z1217" s="937"/>
      <c r="AA1217" s="937"/>
    </row>
    <row r="1218" ht="18.0" customHeight="1">
      <c r="A1218" s="937"/>
      <c r="B1218" s="938"/>
      <c r="C1218" s="937"/>
      <c r="D1218" s="937"/>
      <c r="E1218" s="937"/>
      <c r="F1218" s="939"/>
      <c r="G1218" s="939"/>
      <c r="H1218" s="939"/>
      <c r="I1218" s="939"/>
      <c r="J1218" s="939"/>
      <c r="K1218" s="939"/>
      <c r="L1218" s="937"/>
      <c r="M1218" s="937"/>
      <c r="N1218" s="937"/>
      <c r="O1218" s="937"/>
      <c r="P1218" s="937"/>
      <c r="Q1218" s="937"/>
      <c r="R1218" s="937"/>
      <c r="S1218" s="937"/>
      <c r="T1218" s="937"/>
      <c r="U1218" s="937"/>
      <c r="V1218" s="937"/>
      <c r="W1218" s="937"/>
      <c r="X1218" s="937"/>
      <c r="Y1218" s="937"/>
      <c r="Z1218" s="937"/>
      <c r="AA1218" s="937"/>
    </row>
    <row r="1219" ht="18.0" customHeight="1">
      <c r="A1219" s="937"/>
      <c r="B1219" s="938"/>
      <c r="C1219" s="937"/>
      <c r="D1219" s="937"/>
      <c r="E1219" s="937"/>
      <c r="F1219" s="939"/>
      <c r="G1219" s="939"/>
      <c r="H1219" s="939"/>
      <c r="I1219" s="939"/>
      <c r="J1219" s="939"/>
      <c r="K1219" s="939"/>
      <c r="L1219" s="937"/>
      <c r="M1219" s="937"/>
      <c r="N1219" s="937"/>
      <c r="O1219" s="937"/>
      <c r="P1219" s="937"/>
      <c r="Q1219" s="937"/>
      <c r="R1219" s="937"/>
      <c r="S1219" s="937"/>
      <c r="T1219" s="937"/>
      <c r="U1219" s="937"/>
      <c r="V1219" s="937"/>
      <c r="W1219" s="937"/>
      <c r="X1219" s="937"/>
      <c r="Y1219" s="937"/>
      <c r="Z1219" s="937"/>
      <c r="AA1219" s="937"/>
    </row>
    <row r="1220" ht="18.0" customHeight="1">
      <c r="A1220" s="937"/>
      <c r="B1220" s="938"/>
      <c r="C1220" s="937"/>
      <c r="D1220" s="937"/>
      <c r="E1220" s="937"/>
      <c r="F1220" s="939"/>
      <c r="G1220" s="939"/>
      <c r="H1220" s="939"/>
      <c r="I1220" s="939"/>
      <c r="J1220" s="939"/>
      <c r="K1220" s="939"/>
      <c r="L1220" s="937"/>
      <c r="M1220" s="937"/>
      <c r="N1220" s="937"/>
      <c r="O1220" s="937"/>
      <c r="P1220" s="937"/>
      <c r="Q1220" s="937"/>
      <c r="R1220" s="937"/>
      <c r="S1220" s="937"/>
      <c r="T1220" s="937"/>
      <c r="U1220" s="937"/>
      <c r="V1220" s="937"/>
      <c r="W1220" s="937"/>
      <c r="X1220" s="937"/>
      <c r="Y1220" s="937"/>
      <c r="Z1220" s="937"/>
      <c r="AA1220" s="937"/>
    </row>
    <row r="1221" ht="18.0" customHeight="1">
      <c r="A1221" s="937"/>
      <c r="B1221" s="938"/>
      <c r="C1221" s="937"/>
      <c r="D1221" s="937"/>
      <c r="E1221" s="937"/>
      <c r="F1221" s="939"/>
      <c r="G1221" s="939"/>
      <c r="H1221" s="939"/>
      <c r="I1221" s="939"/>
      <c r="J1221" s="939"/>
      <c r="K1221" s="939"/>
      <c r="L1221" s="937"/>
      <c r="M1221" s="937"/>
      <c r="N1221" s="937"/>
      <c r="O1221" s="937"/>
      <c r="P1221" s="937"/>
      <c r="Q1221" s="937"/>
      <c r="R1221" s="937"/>
      <c r="S1221" s="937"/>
      <c r="T1221" s="937"/>
      <c r="U1221" s="937"/>
      <c r="V1221" s="937"/>
      <c r="W1221" s="937"/>
      <c r="X1221" s="937"/>
      <c r="Y1221" s="937"/>
      <c r="Z1221" s="937"/>
      <c r="AA1221" s="937"/>
    </row>
    <row r="1222" ht="18.0" customHeight="1">
      <c r="A1222" s="937"/>
      <c r="B1222" s="938"/>
      <c r="C1222" s="937"/>
      <c r="D1222" s="937"/>
      <c r="E1222" s="937"/>
      <c r="F1222" s="939"/>
      <c r="G1222" s="939"/>
      <c r="H1222" s="939"/>
      <c r="I1222" s="939"/>
      <c r="J1222" s="939"/>
      <c r="K1222" s="939"/>
      <c r="L1222" s="937"/>
      <c r="M1222" s="937"/>
      <c r="N1222" s="937"/>
      <c r="O1222" s="937"/>
      <c r="P1222" s="937"/>
      <c r="Q1222" s="937"/>
      <c r="R1222" s="937"/>
      <c r="S1222" s="937"/>
      <c r="T1222" s="937"/>
      <c r="U1222" s="937"/>
      <c r="V1222" s="937"/>
      <c r="W1222" s="937"/>
      <c r="X1222" s="937"/>
      <c r="Y1222" s="937"/>
      <c r="Z1222" s="937"/>
      <c r="AA1222" s="937"/>
    </row>
    <row r="1223" ht="18.0" customHeight="1">
      <c r="A1223" s="937"/>
      <c r="B1223" s="938"/>
      <c r="C1223" s="937"/>
      <c r="D1223" s="937"/>
      <c r="E1223" s="937"/>
      <c r="F1223" s="939"/>
      <c r="G1223" s="939"/>
      <c r="H1223" s="939"/>
      <c r="I1223" s="939"/>
      <c r="J1223" s="939"/>
      <c r="K1223" s="939"/>
      <c r="L1223" s="937"/>
      <c r="M1223" s="937"/>
      <c r="N1223" s="937"/>
      <c r="O1223" s="937"/>
      <c r="P1223" s="937"/>
      <c r="Q1223" s="937"/>
      <c r="R1223" s="937"/>
      <c r="S1223" s="937"/>
      <c r="T1223" s="937"/>
      <c r="U1223" s="937"/>
      <c r="V1223" s="937"/>
      <c r="W1223" s="937"/>
      <c r="X1223" s="937"/>
      <c r="Y1223" s="937"/>
      <c r="Z1223" s="937"/>
      <c r="AA1223" s="937"/>
    </row>
    <row r="1224" ht="18.0" customHeight="1">
      <c r="A1224" s="937"/>
      <c r="B1224" s="938"/>
      <c r="C1224" s="937"/>
      <c r="D1224" s="937"/>
      <c r="E1224" s="937"/>
      <c r="F1224" s="939"/>
      <c r="G1224" s="939"/>
      <c r="H1224" s="939"/>
      <c r="I1224" s="939"/>
      <c r="J1224" s="939"/>
      <c r="K1224" s="939"/>
      <c r="L1224" s="937"/>
      <c r="M1224" s="937"/>
      <c r="N1224" s="937"/>
      <c r="O1224" s="937"/>
      <c r="P1224" s="937"/>
      <c r="Q1224" s="937"/>
      <c r="R1224" s="937"/>
      <c r="S1224" s="937"/>
      <c r="T1224" s="937"/>
      <c r="U1224" s="937"/>
      <c r="V1224" s="937"/>
      <c r="W1224" s="937"/>
      <c r="X1224" s="937"/>
      <c r="Y1224" s="937"/>
      <c r="Z1224" s="937"/>
      <c r="AA1224" s="937"/>
    </row>
    <row r="1225" ht="18.0" customHeight="1">
      <c r="A1225" s="937"/>
      <c r="B1225" s="938"/>
      <c r="C1225" s="937"/>
      <c r="D1225" s="937"/>
      <c r="E1225" s="937"/>
      <c r="F1225" s="939"/>
      <c r="G1225" s="939"/>
      <c r="H1225" s="939"/>
      <c r="I1225" s="939"/>
      <c r="J1225" s="939"/>
      <c r="K1225" s="939"/>
      <c r="L1225" s="937"/>
      <c r="M1225" s="937"/>
      <c r="N1225" s="937"/>
      <c r="O1225" s="937"/>
      <c r="P1225" s="937"/>
      <c r="Q1225" s="937"/>
      <c r="R1225" s="937"/>
      <c r="S1225" s="937"/>
      <c r="T1225" s="937"/>
      <c r="U1225" s="937"/>
      <c r="V1225" s="937"/>
      <c r="W1225" s="937"/>
      <c r="X1225" s="937"/>
      <c r="Y1225" s="937"/>
      <c r="Z1225" s="937"/>
      <c r="AA1225" s="937"/>
    </row>
    <row r="1226" ht="18.0" customHeight="1">
      <c r="A1226" s="937"/>
      <c r="B1226" s="938"/>
      <c r="C1226" s="937"/>
      <c r="D1226" s="937"/>
      <c r="E1226" s="937"/>
      <c r="F1226" s="939"/>
      <c r="G1226" s="939"/>
      <c r="H1226" s="939"/>
      <c r="I1226" s="939"/>
      <c r="J1226" s="939"/>
      <c r="K1226" s="939"/>
      <c r="L1226" s="937"/>
      <c r="M1226" s="937"/>
      <c r="N1226" s="937"/>
      <c r="O1226" s="937"/>
      <c r="P1226" s="937"/>
      <c r="Q1226" s="937"/>
      <c r="R1226" s="937"/>
      <c r="S1226" s="937"/>
      <c r="T1226" s="937"/>
      <c r="U1226" s="937"/>
      <c r="V1226" s="937"/>
      <c r="W1226" s="937"/>
      <c r="X1226" s="937"/>
      <c r="Y1226" s="937"/>
      <c r="Z1226" s="937"/>
      <c r="AA1226" s="937"/>
    </row>
    <row r="1227" ht="18.0" customHeight="1">
      <c r="A1227" s="937"/>
      <c r="B1227" s="938"/>
      <c r="C1227" s="937"/>
      <c r="D1227" s="937"/>
      <c r="E1227" s="937"/>
      <c r="F1227" s="939"/>
      <c r="G1227" s="939"/>
      <c r="H1227" s="939"/>
      <c r="I1227" s="939"/>
      <c r="J1227" s="939"/>
      <c r="K1227" s="939"/>
      <c r="L1227" s="937"/>
      <c r="M1227" s="937"/>
      <c r="N1227" s="937"/>
      <c r="O1227" s="937"/>
      <c r="P1227" s="937"/>
      <c r="Q1227" s="937"/>
      <c r="R1227" s="937"/>
      <c r="S1227" s="937"/>
      <c r="T1227" s="937"/>
      <c r="U1227" s="937"/>
      <c r="V1227" s="937"/>
      <c r="W1227" s="937"/>
      <c r="X1227" s="937"/>
      <c r="Y1227" s="937"/>
      <c r="Z1227" s="937"/>
      <c r="AA1227" s="937"/>
    </row>
    <row r="1228" ht="18.0" customHeight="1">
      <c r="A1228" s="937"/>
      <c r="B1228" s="938"/>
      <c r="C1228" s="937"/>
      <c r="D1228" s="937"/>
      <c r="E1228" s="937"/>
      <c r="F1228" s="939"/>
      <c r="G1228" s="939"/>
      <c r="H1228" s="939"/>
      <c r="I1228" s="939"/>
      <c r="J1228" s="939"/>
      <c r="K1228" s="939"/>
      <c r="L1228" s="937"/>
      <c r="M1228" s="937"/>
      <c r="N1228" s="937"/>
      <c r="O1228" s="937"/>
      <c r="P1228" s="937"/>
      <c r="Q1228" s="937"/>
      <c r="R1228" s="937"/>
      <c r="S1228" s="937"/>
      <c r="T1228" s="937"/>
      <c r="U1228" s="937"/>
      <c r="V1228" s="937"/>
      <c r="W1228" s="937"/>
      <c r="X1228" s="937"/>
      <c r="Y1228" s="937"/>
      <c r="Z1228" s="937"/>
      <c r="AA1228" s="937"/>
    </row>
    <row r="1229" ht="18.0" customHeight="1">
      <c r="A1229" s="937"/>
      <c r="B1229" s="938"/>
      <c r="C1229" s="937"/>
      <c r="D1229" s="937"/>
      <c r="E1229" s="937"/>
      <c r="F1229" s="939"/>
      <c r="G1229" s="939"/>
      <c r="H1229" s="939"/>
      <c r="I1229" s="939"/>
      <c r="J1229" s="939"/>
      <c r="K1229" s="939"/>
      <c r="L1229" s="937"/>
      <c r="M1229" s="937"/>
      <c r="N1229" s="937"/>
      <c r="O1229" s="937"/>
      <c r="P1229" s="937"/>
      <c r="Q1229" s="937"/>
      <c r="R1229" s="937"/>
      <c r="S1229" s="937"/>
      <c r="T1229" s="937"/>
      <c r="U1229" s="937"/>
      <c r="V1229" s="937"/>
      <c r="W1229" s="937"/>
      <c r="X1229" s="937"/>
      <c r="Y1229" s="937"/>
      <c r="Z1229" s="937"/>
      <c r="AA1229" s="937"/>
    </row>
    <row r="1230" ht="18.0" customHeight="1">
      <c r="A1230" s="937"/>
      <c r="B1230" s="938"/>
      <c r="C1230" s="937"/>
      <c r="D1230" s="937"/>
      <c r="E1230" s="937"/>
      <c r="F1230" s="939"/>
      <c r="G1230" s="939"/>
      <c r="H1230" s="939"/>
      <c r="I1230" s="939"/>
      <c r="J1230" s="939"/>
      <c r="K1230" s="939"/>
      <c r="L1230" s="937"/>
      <c r="M1230" s="937"/>
      <c r="N1230" s="937"/>
      <c r="O1230" s="937"/>
      <c r="P1230" s="937"/>
      <c r="Q1230" s="937"/>
      <c r="R1230" s="937"/>
      <c r="S1230" s="937"/>
      <c r="T1230" s="937"/>
      <c r="U1230" s="937"/>
      <c r="V1230" s="937"/>
      <c r="W1230" s="937"/>
      <c r="X1230" s="937"/>
      <c r="Y1230" s="937"/>
      <c r="Z1230" s="937"/>
      <c r="AA1230" s="937"/>
    </row>
    <row r="1231" ht="18.0" customHeight="1">
      <c r="A1231" s="937"/>
      <c r="B1231" s="938"/>
      <c r="C1231" s="937"/>
      <c r="D1231" s="937"/>
      <c r="E1231" s="937"/>
      <c r="F1231" s="939"/>
      <c r="G1231" s="939"/>
      <c r="H1231" s="939"/>
      <c r="I1231" s="939"/>
      <c r="J1231" s="939"/>
      <c r="K1231" s="939"/>
      <c r="L1231" s="937"/>
      <c r="M1231" s="937"/>
      <c r="N1231" s="937"/>
      <c r="O1231" s="937"/>
      <c r="P1231" s="937"/>
      <c r="Q1231" s="937"/>
      <c r="R1231" s="937"/>
      <c r="S1231" s="937"/>
      <c r="T1231" s="937"/>
      <c r="U1231" s="937"/>
      <c r="V1231" s="937"/>
      <c r="W1231" s="937"/>
      <c r="X1231" s="937"/>
      <c r="Y1231" s="937"/>
      <c r="Z1231" s="937"/>
      <c r="AA1231" s="937"/>
    </row>
    <row r="1232" ht="18.0" customHeight="1">
      <c r="A1232" s="937"/>
      <c r="B1232" s="938"/>
      <c r="C1232" s="937"/>
      <c r="D1232" s="937"/>
      <c r="E1232" s="937"/>
      <c r="F1232" s="939"/>
      <c r="G1232" s="939"/>
      <c r="H1232" s="939"/>
      <c r="I1232" s="939"/>
      <c r="J1232" s="939"/>
      <c r="K1232" s="939"/>
      <c r="L1232" s="937"/>
      <c r="M1232" s="937"/>
      <c r="N1232" s="937"/>
      <c r="O1232" s="937"/>
      <c r="P1232" s="937"/>
      <c r="Q1232" s="937"/>
      <c r="R1232" s="937"/>
      <c r="S1232" s="937"/>
      <c r="T1232" s="937"/>
      <c r="U1232" s="937"/>
      <c r="V1232" s="937"/>
      <c r="W1232" s="937"/>
      <c r="X1232" s="937"/>
      <c r="Y1232" s="937"/>
      <c r="Z1232" s="937"/>
      <c r="AA1232" s="937"/>
    </row>
    <row r="1233" ht="18.0" customHeight="1">
      <c r="A1233" s="937"/>
      <c r="B1233" s="938"/>
      <c r="C1233" s="937"/>
      <c r="D1233" s="937"/>
      <c r="E1233" s="937"/>
      <c r="F1233" s="939"/>
      <c r="G1233" s="939"/>
      <c r="H1233" s="939"/>
      <c r="I1233" s="939"/>
      <c r="J1233" s="939"/>
      <c r="K1233" s="939"/>
      <c r="L1233" s="937"/>
      <c r="M1233" s="937"/>
      <c r="N1233" s="937"/>
      <c r="O1233" s="937"/>
      <c r="P1233" s="937"/>
      <c r="Q1233" s="937"/>
      <c r="R1233" s="937"/>
      <c r="S1233" s="937"/>
      <c r="T1233" s="937"/>
      <c r="U1233" s="937"/>
      <c r="V1233" s="937"/>
      <c r="W1233" s="937"/>
      <c r="X1233" s="937"/>
      <c r="Y1233" s="937"/>
      <c r="Z1233" s="937"/>
      <c r="AA1233" s="937"/>
    </row>
    <row r="1234" ht="18.0" customHeight="1">
      <c r="A1234" s="937"/>
      <c r="B1234" s="938"/>
      <c r="C1234" s="937"/>
      <c r="D1234" s="937"/>
      <c r="E1234" s="937"/>
      <c r="F1234" s="939"/>
      <c r="G1234" s="939"/>
      <c r="H1234" s="939"/>
      <c r="I1234" s="939"/>
      <c r="J1234" s="939"/>
      <c r="K1234" s="939"/>
      <c r="L1234" s="937"/>
      <c r="M1234" s="937"/>
      <c r="N1234" s="937"/>
      <c r="O1234" s="937"/>
      <c r="P1234" s="937"/>
      <c r="Q1234" s="937"/>
      <c r="R1234" s="937"/>
      <c r="S1234" s="937"/>
      <c r="T1234" s="937"/>
      <c r="U1234" s="937"/>
      <c r="V1234" s="937"/>
      <c r="W1234" s="937"/>
      <c r="X1234" s="937"/>
      <c r="Y1234" s="937"/>
      <c r="Z1234" s="937"/>
      <c r="AA1234" s="937"/>
    </row>
    <row r="1235" ht="18.0" customHeight="1">
      <c r="A1235" s="937"/>
      <c r="B1235" s="938"/>
      <c r="C1235" s="937"/>
      <c r="D1235" s="937"/>
      <c r="E1235" s="937"/>
      <c r="F1235" s="939"/>
      <c r="G1235" s="939"/>
      <c r="H1235" s="939"/>
      <c r="I1235" s="939"/>
      <c r="J1235" s="939"/>
      <c r="K1235" s="939"/>
      <c r="L1235" s="937"/>
      <c r="M1235" s="937"/>
      <c r="N1235" s="937"/>
      <c r="O1235" s="937"/>
      <c r="P1235" s="937"/>
      <c r="Q1235" s="937"/>
      <c r="R1235" s="937"/>
      <c r="S1235" s="937"/>
      <c r="T1235" s="937"/>
      <c r="U1235" s="937"/>
      <c r="V1235" s="937"/>
      <c r="W1235" s="937"/>
      <c r="X1235" s="937"/>
      <c r="Y1235" s="937"/>
      <c r="Z1235" s="937"/>
      <c r="AA1235" s="937"/>
    </row>
    <row r="1236" ht="18.0" customHeight="1">
      <c r="A1236" s="937"/>
      <c r="B1236" s="938"/>
      <c r="C1236" s="937"/>
      <c r="D1236" s="937"/>
      <c r="E1236" s="937"/>
      <c r="F1236" s="939"/>
      <c r="G1236" s="939"/>
      <c r="H1236" s="939"/>
      <c r="I1236" s="939"/>
      <c r="J1236" s="939"/>
      <c r="K1236" s="939"/>
      <c r="L1236" s="937"/>
      <c r="M1236" s="937"/>
      <c r="N1236" s="937"/>
      <c r="O1236" s="937"/>
      <c r="P1236" s="937"/>
      <c r="Q1236" s="937"/>
      <c r="R1236" s="937"/>
      <c r="S1236" s="937"/>
      <c r="T1236" s="937"/>
      <c r="U1236" s="937"/>
      <c r="V1236" s="937"/>
      <c r="W1236" s="937"/>
      <c r="X1236" s="937"/>
      <c r="Y1236" s="937"/>
      <c r="Z1236" s="937"/>
      <c r="AA1236" s="937"/>
    </row>
    <row r="1237" ht="18.0" customHeight="1">
      <c r="A1237" s="937"/>
      <c r="B1237" s="938"/>
      <c r="C1237" s="937"/>
      <c r="D1237" s="937"/>
      <c r="E1237" s="937"/>
      <c r="F1237" s="939"/>
      <c r="G1237" s="939"/>
      <c r="H1237" s="939"/>
      <c r="I1237" s="939"/>
      <c r="J1237" s="939"/>
      <c r="K1237" s="939"/>
      <c r="L1237" s="937"/>
      <c r="M1237" s="937"/>
      <c r="N1237" s="937"/>
      <c r="O1237" s="937"/>
      <c r="P1237" s="937"/>
      <c r="Q1237" s="937"/>
      <c r="R1237" s="937"/>
      <c r="S1237" s="937"/>
      <c r="T1237" s="937"/>
      <c r="U1237" s="937"/>
      <c r="V1237" s="937"/>
      <c r="W1237" s="937"/>
      <c r="X1237" s="937"/>
      <c r="Y1237" s="937"/>
      <c r="Z1237" s="937"/>
      <c r="AA1237" s="937"/>
    </row>
    <row r="1238" ht="18.0" customHeight="1">
      <c r="A1238" s="937"/>
      <c r="B1238" s="938"/>
      <c r="C1238" s="937"/>
      <c r="D1238" s="937"/>
      <c r="E1238" s="937"/>
      <c r="F1238" s="939"/>
      <c r="G1238" s="939"/>
      <c r="H1238" s="939"/>
      <c r="I1238" s="939"/>
      <c r="J1238" s="939"/>
      <c r="K1238" s="939"/>
      <c r="L1238" s="937"/>
      <c r="M1238" s="937"/>
      <c r="N1238" s="937"/>
      <c r="O1238" s="937"/>
      <c r="P1238" s="937"/>
      <c r="Q1238" s="937"/>
      <c r="R1238" s="937"/>
      <c r="S1238" s="937"/>
      <c r="T1238" s="937"/>
      <c r="U1238" s="937"/>
      <c r="V1238" s="937"/>
      <c r="W1238" s="937"/>
      <c r="X1238" s="937"/>
      <c r="Y1238" s="937"/>
      <c r="Z1238" s="937"/>
      <c r="AA1238" s="937"/>
    </row>
    <row r="1239" ht="18.0" customHeight="1">
      <c r="A1239" s="937"/>
      <c r="B1239" s="938"/>
      <c r="C1239" s="937"/>
      <c r="D1239" s="937"/>
      <c r="E1239" s="937"/>
      <c r="F1239" s="939"/>
      <c r="G1239" s="939"/>
      <c r="H1239" s="939"/>
      <c r="I1239" s="939"/>
      <c r="J1239" s="939"/>
      <c r="K1239" s="939"/>
      <c r="L1239" s="937"/>
      <c r="M1239" s="937"/>
      <c r="N1239" s="937"/>
      <c r="O1239" s="937"/>
      <c r="P1239" s="937"/>
      <c r="Q1239" s="937"/>
      <c r="R1239" s="937"/>
      <c r="S1239" s="937"/>
      <c r="T1239" s="937"/>
      <c r="U1239" s="937"/>
      <c r="V1239" s="937"/>
      <c r="W1239" s="937"/>
      <c r="X1239" s="937"/>
      <c r="Y1239" s="937"/>
      <c r="Z1239" s="937"/>
      <c r="AA1239" s="937"/>
    </row>
    <row r="1240" ht="18.0" customHeight="1">
      <c r="A1240" s="937"/>
      <c r="B1240" s="938"/>
      <c r="C1240" s="937"/>
      <c r="D1240" s="937"/>
      <c r="E1240" s="937"/>
      <c r="F1240" s="939"/>
      <c r="G1240" s="939"/>
      <c r="H1240" s="939"/>
      <c r="I1240" s="939"/>
      <c r="J1240" s="939"/>
      <c r="K1240" s="939"/>
      <c r="L1240" s="937"/>
      <c r="M1240" s="937"/>
      <c r="N1240" s="937"/>
      <c r="O1240" s="937"/>
      <c r="P1240" s="937"/>
      <c r="Q1240" s="937"/>
      <c r="R1240" s="937"/>
      <c r="S1240" s="937"/>
      <c r="T1240" s="937"/>
      <c r="U1240" s="937"/>
      <c r="V1240" s="937"/>
      <c r="W1240" s="937"/>
      <c r="X1240" s="937"/>
      <c r="Y1240" s="937"/>
      <c r="Z1240" s="937"/>
      <c r="AA1240" s="937"/>
    </row>
    <row r="1241" ht="18.0" customHeight="1">
      <c r="A1241" s="937"/>
      <c r="B1241" s="938"/>
      <c r="C1241" s="937"/>
      <c r="D1241" s="937"/>
      <c r="E1241" s="937"/>
      <c r="F1241" s="939"/>
      <c r="G1241" s="939"/>
      <c r="H1241" s="939"/>
      <c r="I1241" s="939"/>
      <c r="J1241" s="939"/>
      <c r="K1241" s="939"/>
      <c r="L1241" s="937"/>
      <c r="M1241" s="937"/>
      <c r="N1241" s="937"/>
      <c r="O1241" s="937"/>
      <c r="P1241" s="937"/>
      <c r="Q1241" s="937"/>
      <c r="R1241" s="937"/>
      <c r="S1241" s="937"/>
      <c r="T1241" s="937"/>
      <c r="U1241" s="937"/>
      <c r="V1241" s="937"/>
      <c r="W1241" s="937"/>
      <c r="X1241" s="937"/>
      <c r="Y1241" s="937"/>
      <c r="Z1241" s="937"/>
      <c r="AA1241" s="937"/>
    </row>
    <row r="1242" ht="18.0" customHeight="1">
      <c r="A1242" s="937"/>
      <c r="B1242" s="938"/>
      <c r="C1242" s="937"/>
      <c r="D1242" s="937"/>
      <c r="E1242" s="937"/>
      <c r="F1242" s="939"/>
      <c r="G1242" s="939"/>
      <c r="H1242" s="939"/>
      <c r="I1242" s="939"/>
      <c r="J1242" s="939"/>
      <c r="K1242" s="939"/>
      <c r="L1242" s="937"/>
      <c r="M1242" s="937"/>
      <c r="N1242" s="937"/>
      <c r="O1242" s="937"/>
      <c r="P1242" s="937"/>
      <c r="Q1242" s="937"/>
      <c r="R1242" s="937"/>
      <c r="S1242" s="937"/>
      <c r="T1242" s="937"/>
      <c r="U1242" s="937"/>
      <c r="V1242" s="937"/>
      <c r="W1242" s="937"/>
      <c r="X1242" s="937"/>
      <c r="Y1242" s="937"/>
      <c r="Z1242" s="937"/>
      <c r="AA1242" s="937"/>
    </row>
    <row r="1243" ht="18.0" customHeight="1">
      <c r="A1243" s="937"/>
      <c r="B1243" s="938"/>
      <c r="C1243" s="937"/>
      <c r="D1243" s="937"/>
      <c r="E1243" s="937"/>
      <c r="F1243" s="939"/>
      <c r="G1243" s="939"/>
      <c r="H1243" s="939"/>
      <c r="I1243" s="939"/>
      <c r="J1243" s="939"/>
      <c r="K1243" s="939"/>
      <c r="L1243" s="937"/>
      <c r="M1243" s="937"/>
      <c r="N1243" s="937"/>
      <c r="O1243" s="937"/>
      <c r="P1243" s="937"/>
      <c r="Q1243" s="937"/>
      <c r="R1243" s="937"/>
      <c r="S1243" s="937"/>
      <c r="T1243" s="937"/>
      <c r="U1243" s="937"/>
      <c r="V1243" s="937"/>
      <c r="W1243" s="937"/>
      <c r="X1243" s="937"/>
      <c r="Y1243" s="937"/>
      <c r="Z1243" s="937"/>
      <c r="AA1243" s="937"/>
    </row>
    <row r="1244" ht="18.0" customHeight="1">
      <c r="A1244" s="937"/>
      <c r="B1244" s="938"/>
      <c r="C1244" s="937"/>
      <c r="D1244" s="937"/>
      <c r="E1244" s="937"/>
      <c r="F1244" s="939"/>
      <c r="G1244" s="939"/>
      <c r="H1244" s="939"/>
      <c r="I1244" s="939"/>
      <c r="J1244" s="939"/>
      <c r="K1244" s="939"/>
      <c r="L1244" s="937"/>
      <c r="M1244" s="937"/>
      <c r="N1244" s="937"/>
      <c r="O1244" s="937"/>
      <c r="P1244" s="937"/>
      <c r="Q1244" s="937"/>
      <c r="R1244" s="937"/>
      <c r="S1244" s="937"/>
      <c r="T1244" s="937"/>
      <c r="U1244" s="937"/>
      <c r="V1244" s="937"/>
      <c r="W1244" s="937"/>
      <c r="X1244" s="937"/>
      <c r="Y1244" s="937"/>
      <c r="Z1244" s="937"/>
      <c r="AA1244" s="937"/>
    </row>
    <row r="1245" ht="18.0" customHeight="1">
      <c r="A1245" s="937"/>
      <c r="B1245" s="938"/>
      <c r="C1245" s="937"/>
      <c r="D1245" s="937"/>
      <c r="E1245" s="937"/>
      <c r="F1245" s="939"/>
      <c r="G1245" s="939"/>
      <c r="H1245" s="939"/>
      <c r="I1245" s="939"/>
      <c r="J1245" s="939"/>
      <c r="K1245" s="939"/>
      <c r="L1245" s="937"/>
      <c r="M1245" s="937"/>
      <c r="N1245" s="937"/>
      <c r="O1245" s="937"/>
      <c r="P1245" s="937"/>
      <c r="Q1245" s="937"/>
      <c r="R1245" s="937"/>
      <c r="S1245" s="937"/>
      <c r="T1245" s="937"/>
      <c r="U1245" s="937"/>
      <c r="V1245" s="937"/>
      <c r="W1245" s="937"/>
      <c r="X1245" s="937"/>
      <c r="Y1245" s="937"/>
      <c r="Z1245" s="937"/>
      <c r="AA1245" s="937"/>
    </row>
    <row r="1246" ht="18.0" customHeight="1">
      <c r="A1246" s="937"/>
      <c r="B1246" s="938"/>
      <c r="C1246" s="937"/>
      <c r="D1246" s="937"/>
      <c r="E1246" s="937"/>
      <c r="F1246" s="939"/>
      <c r="G1246" s="939"/>
      <c r="H1246" s="939"/>
      <c r="I1246" s="939"/>
      <c r="J1246" s="939"/>
      <c r="K1246" s="939"/>
      <c r="L1246" s="937"/>
      <c r="M1246" s="937"/>
      <c r="N1246" s="937"/>
      <c r="O1246" s="937"/>
      <c r="P1246" s="937"/>
      <c r="Q1246" s="937"/>
      <c r="R1246" s="937"/>
      <c r="S1246" s="937"/>
      <c r="T1246" s="937"/>
      <c r="U1246" s="937"/>
      <c r="V1246" s="937"/>
      <c r="W1246" s="937"/>
      <c r="X1246" s="937"/>
      <c r="Y1246" s="937"/>
      <c r="Z1246" s="937"/>
      <c r="AA1246" s="937"/>
    </row>
    <row r="1247" ht="18.0" customHeight="1">
      <c r="A1247" s="937"/>
      <c r="B1247" s="938"/>
      <c r="C1247" s="937"/>
      <c r="D1247" s="937"/>
      <c r="E1247" s="937"/>
      <c r="F1247" s="939"/>
      <c r="G1247" s="939"/>
      <c r="H1247" s="939"/>
      <c r="I1247" s="939"/>
      <c r="J1247" s="939"/>
      <c r="K1247" s="939"/>
      <c r="L1247" s="937"/>
      <c r="M1247" s="937"/>
      <c r="N1247" s="937"/>
      <c r="O1247" s="937"/>
      <c r="P1247" s="937"/>
      <c r="Q1247" s="937"/>
      <c r="R1247" s="937"/>
      <c r="S1247" s="937"/>
      <c r="T1247" s="937"/>
      <c r="U1247" s="937"/>
      <c r="V1247" s="937"/>
      <c r="W1247" s="937"/>
      <c r="X1247" s="937"/>
      <c r="Y1247" s="937"/>
      <c r="Z1247" s="937"/>
      <c r="AA1247" s="937"/>
    </row>
    <row r="1248" ht="18.0" customHeight="1">
      <c r="A1248" s="937"/>
      <c r="B1248" s="938"/>
      <c r="C1248" s="937"/>
      <c r="D1248" s="937"/>
      <c r="E1248" s="937"/>
      <c r="F1248" s="939"/>
      <c r="G1248" s="939"/>
      <c r="H1248" s="939"/>
      <c r="I1248" s="939"/>
      <c r="J1248" s="939"/>
      <c r="K1248" s="939"/>
      <c r="L1248" s="937"/>
      <c r="M1248" s="937"/>
      <c r="N1248" s="937"/>
      <c r="O1248" s="937"/>
      <c r="P1248" s="937"/>
      <c r="Q1248" s="937"/>
      <c r="R1248" s="937"/>
      <c r="S1248" s="937"/>
      <c r="T1248" s="937"/>
      <c r="U1248" s="937"/>
      <c r="V1248" s="937"/>
      <c r="W1248" s="937"/>
      <c r="X1248" s="937"/>
      <c r="Y1248" s="937"/>
      <c r="Z1248" s="937"/>
      <c r="AA1248" s="937"/>
    </row>
    <row r="1249" ht="18.0" customHeight="1">
      <c r="A1249" s="937"/>
      <c r="B1249" s="938"/>
      <c r="C1249" s="937"/>
      <c r="D1249" s="937"/>
      <c r="E1249" s="937"/>
      <c r="F1249" s="939"/>
      <c r="G1249" s="939"/>
      <c r="H1249" s="939"/>
      <c r="I1249" s="939"/>
      <c r="J1249" s="939"/>
      <c r="K1249" s="939"/>
      <c r="L1249" s="937"/>
      <c r="M1249" s="937"/>
      <c r="N1249" s="937"/>
      <c r="O1249" s="937"/>
      <c r="P1249" s="937"/>
      <c r="Q1249" s="937"/>
      <c r="R1249" s="937"/>
      <c r="S1249" s="937"/>
      <c r="T1249" s="937"/>
      <c r="U1249" s="937"/>
      <c r="V1249" s="937"/>
      <c r="W1249" s="937"/>
      <c r="X1249" s="937"/>
      <c r="Y1249" s="937"/>
      <c r="Z1249" s="937"/>
      <c r="AA1249" s="937"/>
    </row>
    <row r="1250" ht="18.0" customHeight="1">
      <c r="A1250" s="937"/>
      <c r="B1250" s="938"/>
      <c r="C1250" s="937"/>
      <c r="D1250" s="937"/>
      <c r="E1250" s="937"/>
      <c r="F1250" s="939"/>
      <c r="G1250" s="939"/>
      <c r="H1250" s="939"/>
      <c r="I1250" s="939"/>
      <c r="J1250" s="939"/>
      <c r="K1250" s="939"/>
      <c r="L1250" s="937"/>
      <c r="M1250" s="937"/>
      <c r="N1250" s="937"/>
      <c r="O1250" s="937"/>
      <c r="P1250" s="937"/>
      <c r="Q1250" s="937"/>
      <c r="R1250" s="937"/>
      <c r="S1250" s="937"/>
      <c r="T1250" s="937"/>
      <c r="U1250" s="937"/>
      <c r="V1250" s="937"/>
      <c r="W1250" s="937"/>
      <c r="X1250" s="937"/>
      <c r="Y1250" s="937"/>
      <c r="Z1250" s="937"/>
      <c r="AA1250" s="937"/>
    </row>
    <row r="1251" ht="18.0" customHeight="1">
      <c r="A1251" s="937"/>
      <c r="B1251" s="938"/>
      <c r="C1251" s="937"/>
      <c r="D1251" s="937"/>
      <c r="E1251" s="937"/>
      <c r="F1251" s="939"/>
      <c r="G1251" s="939"/>
      <c r="H1251" s="939"/>
      <c r="I1251" s="939"/>
      <c r="J1251" s="939"/>
      <c r="K1251" s="939"/>
      <c r="L1251" s="937"/>
      <c r="M1251" s="937"/>
      <c r="N1251" s="937"/>
      <c r="O1251" s="937"/>
      <c r="P1251" s="937"/>
      <c r="Q1251" s="937"/>
      <c r="R1251" s="937"/>
      <c r="S1251" s="937"/>
      <c r="T1251" s="937"/>
      <c r="U1251" s="937"/>
      <c r="V1251" s="937"/>
      <c r="W1251" s="937"/>
      <c r="X1251" s="937"/>
      <c r="Y1251" s="937"/>
      <c r="Z1251" s="937"/>
      <c r="AA1251" s="937"/>
    </row>
    <row r="1252" ht="18.0" customHeight="1">
      <c r="A1252" s="937"/>
      <c r="B1252" s="938"/>
      <c r="C1252" s="937"/>
      <c r="D1252" s="937"/>
      <c r="E1252" s="937"/>
      <c r="F1252" s="939"/>
      <c r="G1252" s="939"/>
      <c r="H1252" s="939"/>
      <c r="I1252" s="939"/>
      <c r="J1252" s="939"/>
      <c r="K1252" s="939"/>
      <c r="L1252" s="937"/>
      <c r="M1252" s="937"/>
      <c r="N1252" s="937"/>
      <c r="O1252" s="937"/>
      <c r="P1252" s="937"/>
      <c r="Q1252" s="937"/>
      <c r="R1252" s="937"/>
      <c r="S1252" s="937"/>
      <c r="T1252" s="937"/>
      <c r="U1252" s="937"/>
      <c r="V1252" s="937"/>
      <c r="W1252" s="937"/>
      <c r="X1252" s="937"/>
      <c r="Y1252" s="937"/>
      <c r="Z1252" s="937"/>
      <c r="AA1252" s="937"/>
    </row>
    <row r="1253" ht="18.0" customHeight="1">
      <c r="A1253" s="937"/>
      <c r="B1253" s="938"/>
      <c r="C1253" s="937"/>
      <c r="D1253" s="937"/>
      <c r="E1253" s="937"/>
      <c r="F1253" s="939"/>
      <c r="G1253" s="939"/>
      <c r="H1253" s="939"/>
      <c r="I1253" s="939"/>
      <c r="J1253" s="939"/>
      <c r="K1253" s="939"/>
      <c r="L1253" s="937"/>
      <c r="M1253" s="937"/>
      <c r="N1253" s="937"/>
      <c r="O1253" s="937"/>
      <c r="P1253" s="937"/>
      <c r="Q1253" s="937"/>
      <c r="R1253" s="937"/>
      <c r="S1253" s="937"/>
      <c r="T1253" s="937"/>
      <c r="U1253" s="937"/>
      <c r="V1253" s="937"/>
      <c r="W1253" s="937"/>
      <c r="X1253" s="937"/>
      <c r="Y1253" s="937"/>
      <c r="Z1253" s="937"/>
      <c r="AA1253" s="937"/>
    </row>
    <row r="1254" ht="18.0" customHeight="1">
      <c r="A1254" s="937"/>
      <c r="B1254" s="938"/>
      <c r="C1254" s="937"/>
      <c r="D1254" s="937"/>
      <c r="E1254" s="937"/>
      <c r="F1254" s="939"/>
      <c r="G1254" s="939"/>
      <c r="H1254" s="939"/>
      <c r="I1254" s="939"/>
      <c r="J1254" s="939"/>
      <c r="K1254" s="939"/>
      <c r="L1254" s="937"/>
      <c r="M1254" s="937"/>
      <c r="N1254" s="937"/>
      <c r="O1254" s="937"/>
      <c r="P1254" s="937"/>
      <c r="Q1254" s="937"/>
      <c r="R1254" s="937"/>
      <c r="S1254" s="937"/>
      <c r="T1254" s="937"/>
      <c r="U1254" s="937"/>
      <c r="V1254" s="937"/>
      <c r="W1254" s="937"/>
      <c r="X1254" s="937"/>
      <c r="Y1254" s="937"/>
      <c r="Z1254" s="937"/>
      <c r="AA1254" s="937"/>
    </row>
    <row r="1255" ht="18.0" customHeight="1">
      <c r="A1255" s="937"/>
      <c r="B1255" s="938"/>
      <c r="C1255" s="937"/>
      <c r="D1255" s="937"/>
      <c r="E1255" s="937"/>
      <c r="F1255" s="939"/>
      <c r="G1255" s="939"/>
      <c r="H1255" s="939"/>
      <c r="I1255" s="939"/>
      <c r="J1255" s="939"/>
      <c r="K1255" s="939"/>
      <c r="L1255" s="937"/>
      <c r="M1255" s="937"/>
      <c r="N1255" s="937"/>
      <c r="O1255" s="937"/>
      <c r="P1255" s="937"/>
      <c r="Q1255" s="937"/>
      <c r="R1255" s="937"/>
      <c r="S1255" s="937"/>
      <c r="T1255" s="937"/>
      <c r="U1255" s="937"/>
      <c r="V1255" s="937"/>
      <c r="W1255" s="937"/>
      <c r="X1255" s="937"/>
      <c r="Y1255" s="937"/>
      <c r="Z1255" s="937"/>
      <c r="AA1255" s="937"/>
    </row>
    <row r="1256" ht="18.0" customHeight="1">
      <c r="A1256" s="937"/>
      <c r="B1256" s="938"/>
      <c r="C1256" s="937"/>
      <c r="D1256" s="937"/>
      <c r="E1256" s="937"/>
      <c r="F1256" s="939"/>
      <c r="G1256" s="939"/>
      <c r="H1256" s="939"/>
      <c r="I1256" s="939"/>
      <c r="J1256" s="939"/>
      <c r="K1256" s="939"/>
      <c r="L1256" s="937"/>
      <c r="M1256" s="937"/>
      <c r="N1256" s="937"/>
      <c r="O1256" s="937"/>
      <c r="P1256" s="937"/>
      <c r="Q1256" s="937"/>
      <c r="R1256" s="937"/>
      <c r="S1256" s="937"/>
      <c r="T1256" s="937"/>
      <c r="U1256" s="937"/>
      <c r="V1256" s="937"/>
      <c r="W1256" s="937"/>
      <c r="X1256" s="937"/>
      <c r="Y1256" s="937"/>
      <c r="Z1256" s="937"/>
      <c r="AA1256" s="937"/>
    </row>
    <row r="1257" ht="18.0" customHeight="1">
      <c r="A1257" s="937"/>
      <c r="B1257" s="938"/>
      <c r="C1257" s="937"/>
      <c r="D1257" s="937"/>
      <c r="E1257" s="937"/>
      <c r="F1257" s="939"/>
      <c r="G1257" s="939"/>
      <c r="H1257" s="939"/>
      <c r="I1257" s="939"/>
      <c r="J1257" s="939"/>
      <c r="K1257" s="939"/>
      <c r="L1257" s="937"/>
      <c r="M1257" s="937"/>
      <c r="N1257" s="937"/>
      <c r="O1257" s="937"/>
      <c r="P1257" s="937"/>
      <c r="Q1257" s="937"/>
      <c r="R1257" s="937"/>
      <c r="S1257" s="937"/>
      <c r="T1257" s="937"/>
      <c r="U1257" s="937"/>
      <c r="V1257" s="937"/>
      <c r="W1257" s="937"/>
      <c r="X1257" s="937"/>
      <c r="Y1257" s="937"/>
      <c r="Z1257" s="937"/>
      <c r="AA1257" s="937"/>
    </row>
    <row r="1258" ht="18.0" customHeight="1">
      <c r="A1258" s="937"/>
      <c r="B1258" s="938"/>
      <c r="C1258" s="937"/>
      <c r="D1258" s="937"/>
      <c r="E1258" s="937"/>
      <c r="F1258" s="939"/>
      <c r="G1258" s="939"/>
      <c r="H1258" s="939"/>
      <c r="I1258" s="939"/>
      <c r="J1258" s="939"/>
      <c r="K1258" s="939"/>
      <c r="L1258" s="937"/>
      <c r="M1258" s="937"/>
      <c r="N1258" s="937"/>
      <c r="O1258" s="937"/>
      <c r="P1258" s="937"/>
      <c r="Q1258" s="937"/>
      <c r="R1258" s="937"/>
      <c r="S1258" s="937"/>
      <c r="T1258" s="937"/>
      <c r="U1258" s="937"/>
      <c r="V1258" s="937"/>
      <c r="W1258" s="937"/>
      <c r="X1258" s="937"/>
      <c r="Y1258" s="937"/>
      <c r="Z1258" s="937"/>
      <c r="AA1258" s="937"/>
    </row>
    <row r="1259" ht="18.0" customHeight="1">
      <c r="A1259" s="937"/>
      <c r="B1259" s="938"/>
      <c r="C1259" s="937"/>
      <c r="D1259" s="937"/>
      <c r="E1259" s="937"/>
      <c r="F1259" s="939"/>
      <c r="G1259" s="939"/>
      <c r="H1259" s="939"/>
      <c r="I1259" s="939"/>
      <c r="J1259" s="939"/>
      <c r="K1259" s="939"/>
      <c r="L1259" s="937"/>
      <c r="M1259" s="937"/>
      <c r="N1259" s="937"/>
      <c r="O1259" s="937"/>
      <c r="P1259" s="937"/>
      <c r="Q1259" s="937"/>
      <c r="R1259" s="937"/>
      <c r="S1259" s="937"/>
      <c r="T1259" s="937"/>
      <c r="U1259" s="937"/>
      <c r="V1259" s="937"/>
      <c r="W1259" s="937"/>
      <c r="X1259" s="937"/>
      <c r="Y1259" s="937"/>
      <c r="Z1259" s="937"/>
      <c r="AA1259" s="937"/>
    </row>
    <row r="1260" ht="18.0" customHeight="1">
      <c r="A1260" s="937"/>
      <c r="B1260" s="938"/>
      <c r="C1260" s="937"/>
      <c r="D1260" s="937"/>
      <c r="E1260" s="937"/>
      <c r="F1260" s="939"/>
      <c r="G1260" s="939"/>
      <c r="H1260" s="939"/>
      <c r="I1260" s="939"/>
      <c r="J1260" s="939"/>
      <c r="K1260" s="939"/>
      <c r="L1260" s="937"/>
      <c r="M1260" s="937"/>
      <c r="N1260" s="937"/>
      <c r="O1260" s="937"/>
      <c r="P1260" s="937"/>
      <c r="Q1260" s="937"/>
      <c r="R1260" s="937"/>
      <c r="S1260" s="937"/>
      <c r="T1260" s="937"/>
      <c r="U1260" s="937"/>
      <c r="V1260" s="937"/>
      <c r="W1260" s="937"/>
      <c r="X1260" s="937"/>
      <c r="Y1260" s="937"/>
      <c r="Z1260" s="937"/>
      <c r="AA1260" s="937"/>
    </row>
    <row r="1261" ht="18.0" customHeight="1">
      <c r="A1261" s="937"/>
      <c r="B1261" s="938"/>
      <c r="C1261" s="937"/>
      <c r="D1261" s="937"/>
      <c r="E1261" s="937"/>
      <c r="F1261" s="939"/>
      <c r="G1261" s="939"/>
      <c r="H1261" s="939"/>
      <c r="I1261" s="939"/>
      <c r="J1261" s="939"/>
      <c r="K1261" s="939"/>
      <c r="L1261" s="937"/>
      <c r="M1261" s="937"/>
      <c r="N1261" s="937"/>
      <c r="O1261" s="937"/>
      <c r="P1261" s="937"/>
      <c r="Q1261" s="937"/>
      <c r="R1261" s="937"/>
      <c r="S1261" s="937"/>
      <c r="T1261" s="937"/>
      <c r="U1261" s="937"/>
      <c r="V1261" s="937"/>
      <c r="W1261" s="937"/>
      <c r="X1261" s="937"/>
      <c r="Y1261" s="937"/>
      <c r="Z1261" s="937"/>
      <c r="AA1261" s="937"/>
    </row>
    <row r="1262" ht="18.0" customHeight="1">
      <c r="A1262" s="937"/>
      <c r="B1262" s="938"/>
      <c r="C1262" s="937"/>
      <c r="D1262" s="937"/>
      <c r="E1262" s="937"/>
      <c r="F1262" s="939"/>
      <c r="G1262" s="939"/>
      <c r="H1262" s="939"/>
      <c r="I1262" s="939"/>
      <c r="J1262" s="939"/>
      <c r="K1262" s="939"/>
      <c r="L1262" s="937"/>
      <c r="M1262" s="937"/>
      <c r="N1262" s="937"/>
      <c r="O1262" s="937"/>
      <c r="P1262" s="937"/>
      <c r="Q1262" s="937"/>
      <c r="R1262" s="937"/>
      <c r="S1262" s="937"/>
      <c r="T1262" s="937"/>
      <c r="U1262" s="937"/>
      <c r="V1262" s="937"/>
      <c r="W1262" s="937"/>
      <c r="X1262" s="937"/>
      <c r="Y1262" s="937"/>
      <c r="Z1262" s="937"/>
      <c r="AA1262" s="937"/>
    </row>
    <row r="1263" ht="18.0" customHeight="1">
      <c r="A1263" s="937"/>
      <c r="B1263" s="938"/>
      <c r="C1263" s="937"/>
      <c r="D1263" s="937"/>
      <c r="E1263" s="937"/>
      <c r="F1263" s="939"/>
      <c r="G1263" s="939"/>
      <c r="H1263" s="939"/>
      <c r="I1263" s="939"/>
      <c r="J1263" s="939"/>
      <c r="K1263" s="939"/>
      <c r="L1263" s="937"/>
      <c r="M1263" s="937"/>
      <c r="N1263" s="937"/>
      <c r="O1263" s="937"/>
      <c r="P1263" s="937"/>
      <c r="Q1263" s="937"/>
      <c r="R1263" s="937"/>
      <c r="S1263" s="937"/>
      <c r="T1263" s="937"/>
      <c r="U1263" s="937"/>
      <c r="V1263" s="937"/>
      <c r="W1263" s="937"/>
      <c r="X1263" s="937"/>
      <c r="Y1263" s="937"/>
      <c r="Z1263" s="937"/>
      <c r="AA1263" s="937"/>
    </row>
    <row r="1264" ht="18.0" customHeight="1">
      <c r="A1264" s="937"/>
      <c r="B1264" s="938"/>
      <c r="C1264" s="937"/>
      <c r="D1264" s="937"/>
      <c r="E1264" s="937"/>
      <c r="F1264" s="939"/>
      <c r="G1264" s="939"/>
      <c r="H1264" s="939"/>
      <c r="I1264" s="939"/>
      <c r="J1264" s="939"/>
      <c r="K1264" s="939"/>
      <c r="L1264" s="937"/>
      <c r="M1264" s="937"/>
      <c r="N1264" s="937"/>
      <c r="O1264" s="937"/>
      <c r="P1264" s="937"/>
      <c r="Q1264" s="937"/>
      <c r="R1264" s="937"/>
      <c r="S1264" s="937"/>
      <c r="T1264" s="937"/>
      <c r="U1264" s="937"/>
      <c r="V1264" s="937"/>
      <c r="W1264" s="937"/>
      <c r="X1264" s="937"/>
      <c r="Y1264" s="937"/>
      <c r="Z1264" s="937"/>
      <c r="AA1264" s="937"/>
    </row>
    <row r="1265" ht="18.0" customHeight="1">
      <c r="A1265" s="937"/>
      <c r="B1265" s="938"/>
      <c r="C1265" s="937"/>
      <c r="D1265" s="937"/>
      <c r="E1265" s="937"/>
      <c r="F1265" s="939"/>
      <c r="G1265" s="939"/>
      <c r="H1265" s="939"/>
      <c r="I1265" s="939"/>
      <c r="J1265" s="939"/>
      <c r="K1265" s="939"/>
      <c r="L1265" s="937"/>
      <c r="M1265" s="937"/>
      <c r="N1265" s="937"/>
      <c r="O1265" s="937"/>
      <c r="P1265" s="937"/>
      <c r="Q1265" s="937"/>
      <c r="R1265" s="937"/>
      <c r="S1265" s="937"/>
      <c r="T1265" s="937"/>
      <c r="U1265" s="937"/>
      <c r="V1265" s="937"/>
      <c r="W1265" s="937"/>
      <c r="X1265" s="937"/>
      <c r="Y1265" s="937"/>
      <c r="Z1265" s="937"/>
      <c r="AA1265" s="937"/>
    </row>
    <row r="1266" ht="18.0" customHeight="1">
      <c r="A1266" s="937"/>
      <c r="B1266" s="938"/>
      <c r="C1266" s="937"/>
      <c r="D1266" s="937"/>
      <c r="E1266" s="937"/>
      <c r="F1266" s="939"/>
      <c r="G1266" s="939"/>
      <c r="H1266" s="939"/>
      <c r="I1266" s="939"/>
      <c r="J1266" s="939"/>
      <c r="K1266" s="939"/>
      <c r="L1266" s="937"/>
      <c r="M1266" s="937"/>
      <c r="N1266" s="937"/>
      <c r="O1266" s="937"/>
      <c r="P1266" s="937"/>
      <c r="Q1266" s="937"/>
      <c r="R1266" s="937"/>
      <c r="S1266" s="937"/>
      <c r="T1266" s="937"/>
      <c r="U1266" s="937"/>
      <c r="V1266" s="937"/>
      <c r="W1266" s="937"/>
      <c r="X1266" s="937"/>
      <c r="Y1266" s="937"/>
      <c r="Z1266" s="937"/>
      <c r="AA1266" s="937"/>
    </row>
    <row r="1267" ht="18.0" customHeight="1">
      <c r="A1267" s="937"/>
      <c r="B1267" s="938"/>
      <c r="C1267" s="937"/>
      <c r="D1267" s="937"/>
      <c r="E1267" s="937"/>
      <c r="F1267" s="939"/>
      <c r="G1267" s="939"/>
      <c r="H1267" s="939"/>
      <c r="I1267" s="939"/>
      <c r="J1267" s="939"/>
      <c r="K1267" s="939"/>
      <c r="L1267" s="937"/>
      <c r="M1267" s="937"/>
      <c r="N1267" s="937"/>
      <c r="O1267" s="937"/>
      <c r="P1267" s="937"/>
      <c r="Q1267" s="937"/>
      <c r="R1267" s="937"/>
      <c r="S1267" s="937"/>
      <c r="T1267" s="937"/>
      <c r="U1267" s="937"/>
      <c r="V1267" s="937"/>
      <c r="W1267" s="937"/>
      <c r="X1267" s="937"/>
      <c r="Y1267" s="937"/>
      <c r="Z1267" s="937"/>
      <c r="AA1267" s="937"/>
    </row>
    <row r="1268" ht="18.0" customHeight="1">
      <c r="A1268" s="937"/>
      <c r="B1268" s="938"/>
      <c r="C1268" s="937"/>
      <c r="D1268" s="937"/>
      <c r="E1268" s="937"/>
      <c r="F1268" s="939"/>
      <c r="G1268" s="939"/>
      <c r="H1268" s="939"/>
      <c r="I1268" s="939"/>
      <c r="J1268" s="939"/>
      <c r="K1268" s="939"/>
      <c r="L1268" s="937"/>
      <c r="M1268" s="937"/>
      <c r="N1268" s="937"/>
      <c r="O1268" s="937"/>
      <c r="P1268" s="937"/>
      <c r="Q1268" s="937"/>
      <c r="R1268" s="937"/>
      <c r="S1268" s="937"/>
      <c r="T1268" s="937"/>
      <c r="U1268" s="937"/>
      <c r="V1268" s="937"/>
      <c r="W1268" s="937"/>
      <c r="X1268" s="937"/>
      <c r="Y1268" s="937"/>
      <c r="Z1268" s="937"/>
      <c r="AA1268" s="937"/>
    </row>
    <row r="1269" ht="18.0" customHeight="1">
      <c r="A1269" s="937"/>
      <c r="B1269" s="938"/>
      <c r="C1269" s="937"/>
      <c r="D1269" s="937"/>
      <c r="E1269" s="937"/>
      <c r="F1269" s="939"/>
      <c r="G1269" s="939"/>
      <c r="H1269" s="939"/>
      <c r="I1269" s="939"/>
      <c r="J1269" s="939"/>
      <c r="K1269" s="939"/>
      <c r="L1269" s="937"/>
      <c r="M1269" s="937"/>
      <c r="N1269" s="937"/>
      <c r="O1269" s="937"/>
      <c r="P1269" s="937"/>
      <c r="Q1269" s="937"/>
      <c r="R1269" s="937"/>
      <c r="S1269" s="937"/>
      <c r="T1269" s="937"/>
      <c r="U1269" s="937"/>
      <c r="V1269" s="937"/>
      <c r="W1269" s="937"/>
      <c r="X1269" s="937"/>
      <c r="Y1269" s="937"/>
      <c r="Z1269" s="937"/>
      <c r="AA1269" s="937"/>
    </row>
    <row r="1270" ht="18.0" customHeight="1">
      <c r="A1270" s="937"/>
      <c r="B1270" s="938"/>
      <c r="C1270" s="937"/>
      <c r="D1270" s="937"/>
      <c r="E1270" s="937"/>
      <c r="F1270" s="939"/>
      <c r="G1270" s="939"/>
      <c r="H1270" s="939"/>
      <c r="I1270" s="939"/>
      <c r="J1270" s="939"/>
      <c r="K1270" s="939"/>
      <c r="L1270" s="937"/>
      <c r="M1270" s="937"/>
      <c r="N1270" s="937"/>
      <c r="O1270" s="937"/>
      <c r="P1270" s="937"/>
      <c r="Q1270" s="937"/>
      <c r="R1270" s="937"/>
      <c r="S1270" s="937"/>
      <c r="T1270" s="937"/>
      <c r="U1270" s="937"/>
      <c r="V1270" s="937"/>
      <c r="W1270" s="937"/>
      <c r="X1270" s="937"/>
      <c r="Y1270" s="937"/>
      <c r="Z1270" s="937"/>
      <c r="AA1270" s="937"/>
    </row>
    <row r="1271" ht="18.0" customHeight="1">
      <c r="A1271" s="937"/>
      <c r="B1271" s="938"/>
      <c r="C1271" s="937"/>
      <c r="D1271" s="937"/>
      <c r="E1271" s="937"/>
      <c r="F1271" s="939"/>
      <c r="G1271" s="939"/>
      <c r="H1271" s="939"/>
      <c r="I1271" s="939"/>
      <c r="J1271" s="939"/>
      <c r="K1271" s="939"/>
      <c r="L1271" s="937"/>
      <c r="M1271" s="937"/>
      <c r="N1271" s="937"/>
      <c r="O1271" s="937"/>
      <c r="P1271" s="937"/>
      <c r="Q1271" s="937"/>
      <c r="R1271" s="937"/>
      <c r="S1271" s="937"/>
      <c r="T1271" s="937"/>
      <c r="U1271" s="937"/>
      <c r="V1271" s="937"/>
      <c r="W1271" s="937"/>
      <c r="X1271" s="937"/>
      <c r="Y1271" s="937"/>
      <c r="Z1271" s="937"/>
      <c r="AA1271" s="937"/>
    </row>
    <row r="1272" ht="18.0" customHeight="1">
      <c r="A1272" s="937"/>
      <c r="B1272" s="938"/>
      <c r="C1272" s="937"/>
      <c r="D1272" s="937"/>
      <c r="E1272" s="937"/>
      <c r="F1272" s="939"/>
      <c r="G1272" s="939"/>
      <c r="H1272" s="939"/>
      <c r="I1272" s="939"/>
      <c r="J1272" s="939"/>
      <c r="K1272" s="939"/>
      <c r="L1272" s="937"/>
      <c r="M1272" s="937"/>
      <c r="N1272" s="937"/>
      <c r="O1272" s="937"/>
      <c r="P1272" s="937"/>
      <c r="Q1272" s="937"/>
      <c r="R1272" s="937"/>
      <c r="S1272" s="937"/>
      <c r="T1272" s="937"/>
      <c r="U1272" s="937"/>
      <c r="V1272" s="937"/>
      <c r="W1272" s="937"/>
      <c r="X1272" s="937"/>
      <c r="Y1272" s="937"/>
      <c r="Z1272" s="937"/>
      <c r="AA1272" s="937"/>
    </row>
    <row r="1273" ht="18.0" customHeight="1">
      <c r="A1273" s="937"/>
      <c r="B1273" s="938"/>
      <c r="C1273" s="937"/>
      <c r="D1273" s="937"/>
      <c r="E1273" s="937"/>
      <c r="F1273" s="939"/>
      <c r="G1273" s="939"/>
      <c r="H1273" s="939"/>
      <c r="I1273" s="939"/>
      <c r="J1273" s="939"/>
      <c r="K1273" s="939"/>
      <c r="L1273" s="937"/>
      <c r="M1273" s="937"/>
      <c r="N1273" s="937"/>
      <c r="O1273" s="937"/>
      <c r="P1273" s="937"/>
      <c r="Q1273" s="937"/>
      <c r="R1273" s="937"/>
      <c r="S1273" s="937"/>
      <c r="T1273" s="937"/>
      <c r="U1273" s="937"/>
      <c r="V1273" s="937"/>
      <c r="W1273" s="937"/>
      <c r="X1273" s="937"/>
      <c r="Y1273" s="937"/>
      <c r="Z1273" s="937"/>
      <c r="AA1273" s="937"/>
    </row>
    <row r="1274" ht="18.0" customHeight="1">
      <c r="A1274" s="937"/>
      <c r="B1274" s="938"/>
      <c r="C1274" s="937"/>
      <c r="D1274" s="937"/>
      <c r="E1274" s="937"/>
      <c r="F1274" s="939"/>
      <c r="G1274" s="939"/>
      <c r="H1274" s="939"/>
      <c r="I1274" s="939"/>
      <c r="J1274" s="939"/>
      <c r="K1274" s="939"/>
      <c r="L1274" s="937"/>
      <c r="M1274" s="937"/>
      <c r="N1274" s="937"/>
      <c r="O1274" s="937"/>
      <c r="P1274" s="937"/>
      <c r="Q1274" s="937"/>
      <c r="R1274" s="937"/>
      <c r="S1274" s="937"/>
      <c r="T1274" s="937"/>
      <c r="U1274" s="937"/>
      <c r="V1274" s="937"/>
      <c r="W1274" s="937"/>
      <c r="X1274" s="937"/>
      <c r="Y1274" s="937"/>
      <c r="Z1274" s="937"/>
      <c r="AA1274" s="937"/>
    </row>
    <row r="1275" ht="18.0" customHeight="1">
      <c r="A1275" s="937"/>
      <c r="B1275" s="938"/>
      <c r="C1275" s="937"/>
      <c r="D1275" s="937"/>
      <c r="E1275" s="937"/>
      <c r="F1275" s="939"/>
      <c r="G1275" s="939"/>
      <c r="H1275" s="939"/>
      <c r="I1275" s="939"/>
      <c r="J1275" s="939"/>
      <c r="K1275" s="939"/>
      <c r="L1275" s="937"/>
      <c r="M1275" s="937"/>
      <c r="N1275" s="937"/>
      <c r="O1275" s="937"/>
      <c r="P1275" s="937"/>
      <c r="Q1275" s="937"/>
      <c r="R1275" s="937"/>
      <c r="S1275" s="937"/>
      <c r="T1275" s="937"/>
      <c r="U1275" s="937"/>
      <c r="V1275" s="937"/>
      <c r="W1275" s="937"/>
      <c r="X1275" s="937"/>
      <c r="Y1275" s="937"/>
      <c r="Z1275" s="937"/>
      <c r="AA1275" s="937"/>
    </row>
    <row r="1276" ht="18.0" customHeight="1">
      <c r="A1276" s="937"/>
      <c r="B1276" s="938"/>
      <c r="C1276" s="937"/>
      <c r="D1276" s="937"/>
      <c r="E1276" s="937"/>
      <c r="F1276" s="939"/>
      <c r="G1276" s="939"/>
      <c r="H1276" s="939"/>
      <c r="I1276" s="939"/>
      <c r="J1276" s="939"/>
      <c r="K1276" s="939"/>
      <c r="L1276" s="937"/>
      <c r="M1276" s="937"/>
      <c r="N1276" s="937"/>
      <c r="O1276" s="937"/>
      <c r="P1276" s="937"/>
      <c r="Q1276" s="937"/>
      <c r="R1276" s="937"/>
      <c r="S1276" s="937"/>
      <c r="T1276" s="937"/>
      <c r="U1276" s="937"/>
      <c r="V1276" s="937"/>
      <c r="W1276" s="937"/>
      <c r="X1276" s="937"/>
      <c r="Y1276" s="937"/>
      <c r="Z1276" s="937"/>
      <c r="AA1276" s="937"/>
    </row>
    <row r="1277" ht="18.0" customHeight="1">
      <c r="A1277" s="937"/>
      <c r="B1277" s="938"/>
      <c r="C1277" s="937"/>
      <c r="D1277" s="937"/>
      <c r="E1277" s="937"/>
      <c r="F1277" s="939"/>
      <c r="G1277" s="939"/>
      <c r="H1277" s="939"/>
      <c r="I1277" s="939"/>
      <c r="J1277" s="939"/>
      <c r="K1277" s="939"/>
      <c r="L1277" s="937"/>
      <c r="M1277" s="937"/>
      <c r="N1277" s="937"/>
      <c r="O1277" s="937"/>
      <c r="P1277" s="937"/>
      <c r="Q1277" s="937"/>
      <c r="R1277" s="937"/>
      <c r="S1277" s="937"/>
      <c r="T1277" s="937"/>
      <c r="U1277" s="937"/>
      <c r="V1277" s="937"/>
      <c r="W1277" s="937"/>
      <c r="X1277" s="937"/>
      <c r="Y1277" s="937"/>
      <c r="Z1277" s="937"/>
      <c r="AA1277" s="937"/>
    </row>
    <row r="1278" ht="18.0" customHeight="1">
      <c r="A1278" s="937"/>
      <c r="B1278" s="938"/>
      <c r="C1278" s="937"/>
      <c r="D1278" s="937"/>
      <c r="E1278" s="937"/>
      <c r="F1278" s="939"/>
      <c r="G1278" s="939"/>
      <c r="H1278" s="939"/>
      <c r="I1278" s="939"/>
      <c r="J1278" s="939"/>
      <c r="K1278" s="939"/>
      <c r="L1278" s="937"/>
      <c r="M1278" s="937"/>
      <c r="N1278" s="937"/>
      <c r="O1278" s="937"/>
      <c r="P1278" s="937"/>
      <c r="Q1278" s="937"/>
      <c r="R1278" s="937"/>
      <c r="S1278" s="937"/>
      <c r="T1278" s="937"/>
      <c r="U1278" s="937"/>
      <c r="V1278" s="937"/>
      <c r="W1278" s="937"/>
      <c r="X1278" s="937"/>
      <c r="Y1278" s="937"/>
      <c r="Z1278" s="937"/>
      <c r="AA1278" s="937"/>
    </row>
    <row r="1279" ht="18.0" customHeight="1">
      <c r="A1279" s="937"/>
      <c r="B1279" s="938"/>
      <c r="C1279" s="937"/>
      <c r="D1279" s="937"/>
      <c r="E1279" s="937"/>
      <c r="F1279" s="939"/>
      <c r="G1279" s="939"/>
      <c r="H1279" s="939"/>
      <c r="I1279" s="939"/>
      <c r="J1279" s="939"/>
      <c r="K1279" s="939"/>
      <c r="L1279" s="937"/>
      <c r="M1279" s="937"/>
      <c r="N1279" s="937"/>
      <c r="O1279" s="937"/>
      <c r="P1279" s="937"/>
      <c r="Q1279" s="937"/>
      <c r="R1279" s="937"/>
      <c r="S1279" s="937"/>
      <c r="T1279" s="937"/>
      <c r="U1279" s="937"/>
      <c r="V1279" s="937"/>
      <c r="W1279" s="937"/>
      <c r="X1279" s="937"/>
      <c r="Y1279" s="937"/>
      <c r="Z1279" s="937"/>
      <c r="AA1279" s="937"/>
    </row>
    <row r="1280" ht="18.0" customHeight="1">
      <c r="A1280" s="937"/>
      <c r="B1280" s="938"/>
      <c r="C1280" s="937"/>
      <c r="D1280" s="937"/>
      <c r="E1280" s="937"/>
      <c r="F1280" s="939"/>
      <c r="G1280" s="939"/>
      <c r="H1280" s="939"/>
      <c r="I1280" s="939"/>
      <c r="J1280" s="939"/>
      <c r="K1280" s="939"/>
      <c r="L1280" s="937"/>
      <c r="M1280" s="937"/>
      <c r="N1280" s="937"/>
      <c r="O1280" s="937"/>
      <c r="P1280" s="937"/>
      <c r="Q1280" s="937"/>
      <c r="R1280" s="937"/>
      <c r="S1280" s="937"/>
      <c r="T1280" s="937"/>
      <c r="U1280" s="937"/>
      <c r="V1280" s="937"/>
      <c r="W1280" s="937"/>
      <c r="X1280" s="937"/>
      <c r="Y1280" s="937"/>
      <c r="Z1280" s="937"/>
      <c r="AA1280" s="937"/>
    </row>
    <row r="1281" ht="18.0" customHeight="1">
      <c r="A1281" s="937"/>
      <c r="B1281" s="938"/>
      <c r="C1281" s="937"/>
      <c r="D1281" s="937"/>
      <c r="E1281" s="937"/>
      <c r="F1281" s="939"/>
      <c r="G1281" s="939"/>
      <c r="H1281" s="939"/>
      <c r="I1281" s="939"/>
      <c r="J1281" s="939"/>
      <c r="K1281" s="939"/>
      <c r="L1281" s="937"/>
      <c r="M1281" s="937"/>
      <c r="N1281" s="937"/>
      <c r="O1281" s="937"/>
      <c r="P1281" s="937"/>
      <c r="Q1281" s="937"/>
      <c r="R1281" s="937"/>
      <c r="S1281" s="937"/>
      <c r="T1281" s="937"/>
      <c r="U1281" s="937"/>
      <c r="V1281" s="937"/>
      <c r="W1281" s="937"/>
      <c r="X1281" s="937"/>
      <c r="Y1281" s="937"/>
      <c r="Z1281" s="937"/>
      <c r="AA1281" s="937"/>
    </row>
    <row r="1282" ht="18.0" customHeight="1">
      <c r="A1282" s="937"/>
      <c r="B1282" s="938"/>
      <c r="C1282" s="937"/>
      <c r="D1282" s="937"/>
      <c r="E1282" s="937"/>
      <c r="F1282" s="939"/>
      <c r="G1282" s="939"/>
      <c r="H1282" s="939"/>
      <c r="I1282" s="939"/>
      <c r="J1282" s="939"/>
      <c r="K1282" s="939"/>
      <c r="L1282" s="937"/>
      <c r="M1282" s="937"/>
      <c r="N1282" s="937"/>
      <c r="O1282" s="937"/>
      <c r="P1282" s="937"/>
      <c r="Q1282" s="937"/>
      <c r="R1282" s="937"/>
      <c r="S1282" s="937"/>
      <c r="T1282" s="937"/>
      <c r="U1282" s="937"/>
      <c r="V1282" s="937"/>
      <c r="W1282" s="937"/>
      <c r="X1282" s="937"/>
      <c r="Y1282" s="937"/>
      <c r="Z1282" s="937"/>
      <c r="AA1282" s="937"/>
    </row>
    <row r="1283" ht="18.0" customHeight="1">
      <c r="A1283" s="937"/>
      <c r="B1283" s="938"/>
      <c r="C1283" s="937"/>
      <c r="D1283" s="937"/>
      <c r="E1283" s="937"/>
      <c r="F1283" s="939"/>
      <c r="G1283" s="939"/>
      <c r="H1283" s="939"/>
      <c r="I1283" s="939"/>
      <c r="J1283" s="939"/>
      <c r="K1283" s="939"/>
      <c r="L1283" s="937"/>
      <c r="M1283" s="937"/>
      <c r="N1283" s="937"/>
      <c r="O1283" s="937"/>
      <c r="P1283" s="937"/>
      <c r="Q1283" s="937"/>
      <c r="R1283" s="937"/>
      <c r="S1283" s="937"/>
      <c r="T1283" s="937"/>
      <c r="U1283" s="937"/>
      <c r="V1283" s="937"/>
      <c r="W1283" s="937"/>
      <c r="X1283" s="937"/>
      <c r="Y1283" s="937"/>
      <c r="Z1283" s="937"/>
      <c r="AA1283" s="937"/>
    </row>
    <row r="1284" ht="18.0" customHeight="1">
      <c r="A1284" s="937"/>
      <c r="B1284" s="938"/>
      <c r="C1284" s="937"/>
      <c r="D1284" s="937"/>
      <c r="E1284" s="937"/>
      <c r="F1284" s="939"/>
      <c r="G1284" s="939"/>
      <c r="H1284" s="939"/>
      <c r="I1284" s="939"/>
      <c r="J1284" s="939"/>
      <c r="K1284" s="939"/>
      <c r="L1284" s="937"/>
      <c r="M1284" s="937"/>
      <c r="N1284" s="937"/>
      <c r="O1284" s="937"/>
      <c r="P1284" s="937"/>
      <c r="Q1284" s="937"/>
      <c r="R1284" s="937"/>
      <c r="S1284" s="937"/>
      <c r="T1284" s="937"/>
      <c r="U1284" s="937"/>
      <c r="V1284" s="937"/>
      <c r="W1284" s="937"/>
      <c r="X1284" s="937"/>
      <c r="Y1284" s="937"/>
      <c r="Z1284" s="937"/>
      <c r="AA1284" s="937"/>
    </row>
    <row r="1285" ht="18.0" customHeight="1">
      <c r="A1285" s="937"/>
      <c r="B1285" s="938"/>
      <c r="C1285" s="937"/>
      <c r="D1285" s="937"/>
      <c r="E1285" s="937"/>
      <c r="F1285" s="939"/>
      <c r="G1285" s="939"/>
      <c r="H1285" s="939"/>
      <c r="I1285" s="939"/>
      <c r="J1285" s="939"/>
      <c r="K1285" s="939"/>
      <c r="L1285" s="937"/>
      <c r="M1285" s="937"/>
      <c r="N1285" s="937"/>
      <c r="O1285" s="937"/>
      <c r="P1285" s="937"/>
      <c r="Q1285" s="937"/>
      <c r="R1285" s="937"/>
      <c r="S1285" s="937"/>
      <c r="T1285" s="937"/>
      <c r="U1285" s="937"/>
      <c r="V1285" s="937"/>
      <c r="W1285" s="937"/>
      <c r="X1285" s="937"/>
      <c r="Y1285" s="937"/>
      <c r="Z1285" s="937"/>
      <c r="AA1285" s="937"/>
    </row>
    <row r="1286" ht="18.0" customHeight="1">
      <c r="A1286" s="937"/>
      <c r="B1286" s="938"/>
      <c r="C1286" s="937"/>
      <c r="D1286" s="937"/>
      <c r="E1286" s="937"/>
      <c r="F1286" s="939"/>
      <c r="G1286" s="939"/>
      <c r="H1286" s="939"/>
      <c r="I1286" s="939"/>
      <c r="J1286" s="939"/>
      <c r="K1286" s="939"/>
      <c r="L1286" s="937"/>
      <c r="M1286" s="937"/>
      <c r="N1286" s="937"/>
      <c r="O1286" s="937"/>
      <c r="P1286" s="937"/>
      <c r="Q1286" s="937"/>
      <c r="R1286" s="937"/>
      <c r="S1286" s="937"/>
      <c r="T1286" s="937"/>
      <c r="U1286" s="937"/>
      <c r="V1286" s="937"/>
      <c r="W1286" s="937"/>
      <c r="X1286" s="937"/>
      <c r="Y1286" s="937"/>
      <c r="Z1286" s="937"/>
      <c r="AA1286" s="937"/>
    </row>
    <row r="1287" ht="18.0" customHeight="1">
      <c r="A1287" s="937"/>
      <c r="B1287" s="938"/>
      <c r="C1287" s="937"/>
      <c r="D1287" s="937"/>
      <c r="E1287" s="937"/>
      <c r="F1287" s="939"/>
      <c r="G1287" s="939"/>
      <c r="H1287" s="939"/>
      <c r="I1287" s="939"/>
      <c r="J1287" s="939"/>
      <c r="K1287" s="939"/>
      <c r="L1287" s="937"/>
      <c r="M1287" s="937"/>
      <c r="N1287" s="937"/>
      <c r="O1287" s="937"/>
      <c r="P1287" s="937"/>
      <c r="Q1287" s="937"/>
      <c r="R1287" s="937"/>
      <c r="S1287" s="937"/>
      <c r="T1287" s="937"/>
      <c r="U1287" s="937"/>
      <c r="V1287" s="937"/>
      <c r="W1287" s="937"/>
      <c r="X1287" s="937"/>
      <c r="Y1287" s="937"/>
      <c r="Z1287" s="937"/>
      <c r="AA1287" s="937"/>
    </row>
    <row r="1288" ht="18.0" customHeight="1">
      <c r="A1288" s="937"/>
      <c r="B1288" s="938"/>
      <c r="C1288" s="937"/>
      <c r="D1288" s="937"/>
      <c r="E1288" s="937"/>
      <c r="F1288" s="939"/>
      <c r="G1288" s="939"/>
      <c r="H1288" s="939"/>
      <c r="I1288" s="939"/>
      <c r="J1288" s="939"/>
      <c r="K1288" s="939"/>
      <c r="L1288" s="937"/>
      <c r="M1288" s="937"/>
      <c r="N1288" s="937"/>
      <c r="O1288" s="937"/>
      <c r="P1288" s="937"/>
      <c r="Q1288" s="937"/>
      <c r="R1288" s="937"/>
      <c r="S1288" s="937"/>
      <c r="T1288" s="937"/>
      <c r="U1288" s="937"/>
      <c r="V1288" s="937"/>
      <c r="W1288" s="937"/>
      <c r="X1288" s="937"/>
      <c r="Y1288" s="937"/>
      <c r="Z1288" s="937"/>
      <c r="AA1288" s="937"/>
    </row>
    <row r="1289" ht="18.0" customHeight="1">
      <c r="A1289" s="937"/>
      <c r="B1289" s="938"/>
      <c r="C1289" s="937"/>
      <c r="D1289" s="937"/>
      <c r="E1289" s="937"/>
      <c r="F1289" s="939"/>
      <c r="G1289" s="939"/>
      <c r="H1289" s="939"/>
      <c r="I1289" s="939"/>
      <c r="J1289" s="939"/>
      <c r="K1289" s="939"/>
      <c r="L1289" s="937"/>
      <c r="M1289" s="937"/>
      <c r="N1289" s="937"/>
      <c r="O1289" s="937"/>
      <c r="P1289" s="937"/>
      <c r="Q1289" s="937"/>
      <c r="R1289" s="937"/>
      <c r="S1289" s="937"/>
      <c r="T1289" s="937"/>
      <c r="U1289" s="937"/>
      <c r="V1289" s="937"/>
      <c r="W1289" s="937"/>
      <c r="X1289" s="937"/>
      <c r="Y1289" s="937"/>
      <c r="Z1289" s="937"/>
      <c r="AA1289" s="937"/>
    </row>
    <row r="1290" ht="18.0" customHeight="1">
      <c r="A1290" s="937"/>
      <c r="B1290" s="938"/>
      <c r="C1290" s="937"/>
      <c r="D1290" s="937"/>
      <c r="E1290" s="937"/>
      <c r="F1290" s="939"/>
      <c r="G1290" s="939"/>
      <c r="H1290" s="939"/>
      <c r="I1290" s="939"/>
      <c r="J1290" s="939"/>
      <c r="K1290" s="939"/>
      <c r="L1290" s="937"/>
      <c r="M1290" s="937"/>
      <c r="N1290" s="937"/>
      <c r="O1290" s="937"/>
      <c r="P1290" s="937"/>
      <c r="Q1290" s="937"/>
      <c r="R1290" s="937"/>
      <c r="S1290" s="937"/>
      <c r="T1290" s="937"/>
      <c r="U1290" s="937"/>
      <c r="V1290" s="937"/>
      <c r="W1290" s="937"/>
      <c r="X1290" s="937"/>
      <c r="Y1290" s="937"/>
      <c r="Z1290" s="937"/>
      <c r="AA1290" s="937"/>
    </row>
    <row r="1291" ht="18.0" customHeight="1">
      <c r="A1291" s="937"/>
      <c r="B1291" s="938"/>
      <c r="C1291" s="937"/>
      <c r="D1291" s="937"/>
      <c r="E1291" s="937"/>
      <c r="F1291" s="939"/>
      <c r="G1291" s="939"/>
      <c r="H1291" s="939"/>
      <c r="I1291" s="939"/>
      <c r="J1291" s="939"/>
      <c r="K1291" s="939"/>
      <c r="L1291" s="937"/>
      <c r="M1291" s="937"/>
      <c r="N1291" s="937"/>
      <c r="O1291" s="937"/>
      <c r="P1291" s="937"/>
      <c r="Q1291" s="937"/>
      <c r="R1291" s="937"/>
      <c r="S1291" s="937"/>
      <c r="T1291" s="937"/>
      <c r="U1291" s="937"/>
      <c r="V1291" s="937"/>
      <c r="W1291" s="937"/>
      <c r="X1291" s="937"/>
      <c r="Y1291" s="937"/>
      <c r="Z1291" s="937"/>
      <c r="AA1291" s="937"/>
    </row>
    <row r="1292" ht="18.0" customHeight="1">
      <c r="A1292" s="937"/>
      <c r="B1292" s="938"/>
      <c r="C1292" s="937"/>
      <c r="D1292" s="937"/>
      <c r="E1292" s="937"/>
      <c r="F1292" s="939"/>
      <c r="G1292" s="939"/>
      <c r="H1292" s="939"/>
      <c r="I1292" s="939"/>
      <c r="J1292" s="939"/>
      <c r="K1292" s="939"/>
      <c r="L1292" s="937"/>
      <c r="M1292" s="937"/>
      <c r="N1292" s="937"/>
      <c r="O1292" s="937"/>
      <c r="P1292" s="937"/>
      <c r="Q1292" s="937"/>
      <c r="R1292" s="937"/>
      <c r="S1292" s="937"/>
      <c r="T1292" s="937"/>
      <c r="U1292" s="937"/>
      <c r="V1292" s="937"/>
      <c r="W1292" s="937"/>
      <c r="X1292" s="937"/>
      <c r="Y1292" s="937"/>
      <c r="Z1292" s="937"/>
      <c r="AA1292" s="937"/>
    </row>
    <row r="1293" ht="18.0" customHeight="1">
      <c r="A1293" s="937"/>
      <c r="B1293" s="938"/>
      <c r="C1293" s="937"/>
      <c r="D1293" s="937"/>
      <c r="E1293" s="937"/>
      <c r="F1293" s="939"/>
      <c r="G1293" s="939"/>
      <c r="H1293" s="939"/>
      <c r="I1293" s="939"/>
      <c r="J1293" s="939"/>
      <c r="K1293" s="939"/>
      <c r="L1293" s="937"/>
      <c r="M1293" s="937"/>
      <c r="N1293" s="937"/>
      <c r="O1293" s="937"/>
      <c r="P1293" s="937"/>
      <c r="Q1293" s="937"/>
      <c r="R1293" s="937"/>
      <c r="S1293" s="937"/>
      <c r="T1293" s="937"/>
      <c r="U1293" s="937"/>
      <c r="V1293" s="937"/>
      <c r="W1293" s="937"/>
      <c r="X1293" s="937"/>
      <c r="Y1293" s="937"/>
      <c r="Z1293" s="937"/>
      <c r="AA1293" s="937"/>
    </row>
    <row r="1294" ht="18.0" customHeight="1">
      <c r="A1294" s="937"/>
      <c r="B1294" s="938"/>
      <c r="C1294" s="937"/>
      <c r="D1294" s="937"/>
      <c r="E1294" s="937"/>
      <c r="F1294" s="939"/>
      <c r="G1294" s="939"/>
      <c r="H1294" s="939"/>
      <c r="I1294" s="939"/>
      <c r="J1294" s="939"/>
      <c r="K1294" s="939"/>
      <c r="L1294" s="937"/>
      <c r="M1294" s="937"/>
      <c r="N1294" s="937"/>
      <c r="O1294" s="937"/>
      <c r="P1294" s="937"/>
      <c r="Q1294" s="937"/>
      <c r="R1294" s="937"/>
      <c r="S1294" s="937"/>
      <c r="T1294" s="937"/>
      <c r="U1294" s="937"/>
      <c r="V1294" s="937"/>
      <c r="W1294" s="937"/>
      <c r="X1294" s="937"/>
      <c r="Y1294" s="937"/>
      <c r="Z1294" s="937"/>
      <c r="AA1294" s="937"/>
    </row>
    <row r="1295" ht="18.0" customHeight="1">
      <c r="A1295" s="937"/>
      <c r="B1295" s="938"/>
      <c r="C1295" s="937"/>
      <c r="D1295" s="937"/>
      <c r="E1295" s="937"/>
      <c r="F1295" s="939"/>
      <c r="G1295" s="939"/>
      <c r="H1295" s="939"/>
      <c r="I1295" s="939"/>
      <c r="J1295" s="939"/>
      <c r="K1295" s="939"/>
      <c r="L1295" s="937"/>
      <c r="M1295" s="937"/>
      <c r="N1295" s="937"/>
      <c r="O1295" s="937"/>
      <c r="P1295" s="937"/>
      <c r="Q1295" s="937"/>
      <c r="R1295" s="937"/>
      <c r="S1295" s="937"/>
      <c r="T1295" s="937"/>
      <c r="U1295" s="937"/>
      <c r="V1295" s="937"/>
      <c r="W1295" s="937"/>
      <c r="X1295" s="937"/>
      <c r="Y1295" s="937"/>
      <c r="Z1295" s="937"/>
      <c r="AA1295" s="937"/>
    </row>
    <row r="1296" ht="18.0" customHeight="1">
      <c r="A1296" s="937"/>
      <c r="B1296" s="938"/>
      <c r="C1296" s="937"/>
      <c r="D1296" s="937"/>
      <c r="E1296" s="937"/>
      <c r="F1296" s="939"/>
      <c r="G1296" s="939"/>
      <c r="H1296" s="939"/>
      <c r="I1296" s="939"/>
      <c r="J1296" s="939"/>
      <c r="K1296" s="939"/>
      <c r="L1296" s="937"/>
      <c r="M1296" s="937"/>
      <c r="N1296" s="937"/>
      <c r="O1296" s="937"/>
      <c r="P1296" s="937"/>
      <c r="Q1296" s="937"/>
      <c r="R1296" s="937"/>
      <c r="S1296" s="937"/>
      <c r="T1296" s="937"/>
      <c r="U1296" s="937"/>
      <c r="V1296" s="937"/>
      <c r="W1296" s="937"/>
      <c r="X1296" s="937"/>
      <c r="Y1296" s="937"/>
      <c r="Z1296" s="937"/>
      <c r="AA1296" s="937"/>
    </row>
    <row r="1297" ht="18.0" customHeight="1">
      <c r="A1297" s="937"/>
      <c r="B1297" s="938"/>
      <c r="C1297" s="937"/>
      <c r="D1297" s="937"/>
      <c r="E1297" s="937"/>
      <c r="F1297" s="939"/>
      <c r="G1297" s="939"/>
      <c r="H1297" s="939"/>
      <c r="I1297" s="939"/>
      <c r="J1297" s="939"/>
      <c r="K1297" s="939"/>
      <c r="L1297" s="937"/>
      <c r="M1297" s="937"/>
      <c r="N1297" s="937"/>
      <c r="O1297" s="937"/>
      <c r="P1297" s="937"/>
      <c r="Q1297" s="937"/>
      <c r="R1297" s="937"/>
      <c r="S1297" s="937"/>
      <c r="T1297" s="937"/>
      <c r="U1297" s="937"/>
      <c r="V1297" s="937"/>
      <c r="W1297" s="937"/>
      <c r="X1297" s="937"/>
      <c r="Y1297" s="937"/>
      <c r="Z1297" s="937"/>
      <c r="AA1297" s="937"/>
    </row>
    <row r="1298" ht="18.0" customHeight="1">
      <c r="A1298" s="937"/>
      <c r="B1298" s="938"/>
      <c r="C1298" s="937"/>
      <c r="D1298" s="937"/>
      <c r="E1298" s="937"/>
      <c r="F1298" s="939"/>
      <c r="G1298" s="939"/>
      <c r="H1298" s="939"/>
      <c r="I1298" s="939"/>
      <c r="J1298" s="939"/>
      <c r="K1298" s="939"/>
      <c r="L1298" s="937"/>
      <c r="M1298" s="937"/>
      <c r="N1298" s="937"/>
      <c r="O1298" s="937"/>
      <c r="P1298" s="937"/>
      <c r="Q1298" s="937"/>
      <c r="R1298" s="937"/>
      <c r="S1298" s="937"/>
      <c r="T1298" s="937"/>
      <c r="U1298" s="937"/>
      <c r="V1298" s="937"/>
      <c r="W1298" s="937"/>
      <c r="X1298" s="937"/>
      <c r="Y1298" s="937"/>
      <c r="Z1298" s="937"/>
      <c r="AA1298" s="937"/>
    </row>
    <row r="1299" ht="18.0" customHeight="1">
      <c r="A1299" s="937"/>
      <c r="B1299" s="938"/>
      <c r="C1299" s="937"/>
      <c r="D1299" s="937"/>
      <c r="E1299" s="937"/>
      <c r="F1299" s="939"/>
      <c r="G1299" s="939"/>
      <c r="H1299" s="939"/>
      <c r="I1299" s="939"/>
      <c r="J1299" s="939"/>
      <c r="K1299" s="939"/>
      <c r="L1299" s="937"/>
      <c r="M1299" s="937"/>
      <c r="N1299" s="937"/>
      <c r="O1299" s="937"/>
      <c r="P1299" s="937"/>
      <c r="Q1299" s="937"/>
      <c r="R1299" s="937"/>
      <c r="S1299" s="937"/>
      <c r="T1299" s="937"/>
      <c r="U1299" s="937"/>
      <c r="V1299" s="937"/>
      <c r="W1299" s="937"/>
      <c r="X1299" s="937"/>
      <c r="Y1299" s="937"/>
      <c r="Z1299" s="937"/>
      <c r="AA1299" s="937"/>
    </row>
    <row r="1300" ht="18.0" customHeight="1">
      <c r="A1300" s="937"/>
      <c r="B1300" s="938"/>
      <c r="C1300" s="937"/>
      <c r="D1300" s="937"/>
      <c r="E1300" s="937"/>
      <c r="F1300" s="939"/>
      <c r="G1300" s="939"/>
      <c r="H1300" s="939"/>
      <c r="I1300" s="939"/>
      <c r="J1300" s="939"/>
      <c r="K1300" s="939"/>
      <c r="L1300" s="937"/>
      <c r="M1300" s="937"/>
      <c r="N1300" s="937"/>
      <c r="O1300" s="937"/>
      <c r="P1300" s="937"/>
      <c r="Q1300" s="937"/>
      <c r="R1300" s="937"/>
      <c r="S1300" s="937"/>
      <c r="T1300" s="937"/>
      <c r="U1300" s="937"/>
      <c r="V1300" s="937"/>
      <c r="W1300" s="937"/>
      <c r="X1300" s="937"/>
      <c r="Y1300" s="937"/>
      <c r="Z1300" s="937"/>
      <c r="AA1300" s="937"/>
    </row>
    <row r="1301" ht="18.0" customHeight="1">
      <c r="A1301" s="937"/>
      <c r="B1301" s="938"/>
      <c r="C1301" s="937"/>
      <c r="D1301" s="937"/>
      <c r="E1301" s="937"/>
      <c r="F1301" s="939"/>
      <c r="G1301" s="939"/>
      <c r="H1301" s="939"/>
      <c r="I1301" s="939"/>
      <c r="J1301" s="939"/>
      <c r="K1301" s="939"/>
      <c r="L1301" s="937"/>
      <c r="M1301" s="937"/>
      <c r="N1301" s="937"/>
      <c r="O1301" s="937"/>
      <c r="P1301" s="937"/>
      <c r="Q1301" s="937"/>
      <c r="R1301" s="937"/>
      <c r="S1301" s="937"/>
      <c r="T1301" s="937"/>
      <c r="U1301" s="937"/>
      <c r="V1301" s="937"/>
      <c r="W1301" s="937"/>
      <c r="X1301" s="937"/>
      <c r="Y1301" s="937"/>
      <c r="Z1301" s="937"/>
      <c r="AA1301" s="937"/>
    </row>
    <row r="1302" ht="18.0" customHeight="1">
      <c r="A1302" s="937"/>
      <c r="B1302" s="938"/>
      <c r="C1302" s="937"/>
      <c r="D1302" s="937"/>
      <c r="E1302" s="937"/>
      <c r="F1302" s="939"/>
      <c r="G1302" s="939"/>
      <c r="H1302" s="939"/>
      <c r="I1302" s="939"/>
      <c r="J1302" s="939"/>
      <c r="K1302" s="939"/>
      <c r="L1302" s="937"/>
      <c r="M1302" s="937"/>
      <c r="N1302" s="937"/>
      <c r="O1302" s="937"/>
      <c r="P1302" s="937"/>
      <c r="Q1302" s="937"/>
      <c r="R1302" s="937"/>
      <c r="S1302" s="937"/>
      <c r="T1302" s="937"/>
      <c r="U1302" s="937"/>
      <c r="V1302" s="937"/>
      <c r="W1302" s="937"/>
      <c r="X1302" s="937"/>
      <c r="Y1302" s="937"/>
      <c r="Z1302" s="937"/>
      <c r="AA1302" s="937"/>
    </row>
    <row r="1303" ht="18.0" customHeight="1">
      <c r="A1303" s="937"/>
      <c r="B1303" s="938"/>
      <c r="C1303" s="937"/>
      <c r="D1303" s="937"/>
      <c r="E1303" s="937"/>
      <c r="F1303" s="939"/>
      <c r="G1303" s="939"/>
      <c r="H1303" s="939"/>
      <c r="I1303" s="939"/>
      <c r="J1303" s="939"/>
      <c r="K1303" s="939"/>
      <c r="L1303" s="937"/>
      <c r="M1303" s="937"/>
      <c r="N1303" s="937"/>
      <c r="O1303" s="937"/>
      <c r="P1303" s="937"/>
      <c r="Q1303" s="937"/>
      <c r="R1303" s="937"/>
      <c r="S1303" s="937"/>
      <c r="T1303" s="937"/>
      <c r="U1303" s="937"/>
      <c r="V1303" s="937"/>
      <c r="W1303" s="937"/>
      <c r="X1303" s="937"/>
      <c r="Y1303" s="937"/>
      <c r="Z1303" s="937"/>
      <c r="AA1303" s="937"/>
    </row>
    <row r="1304" ht="18.0" customHeight="1">
      <c r="A1304" s="937"/>
      <c r="B1304" s="938"/>
      <c r="C1304" s="937"/>
      <c r="D1304" s="937"/>
      <c r="E1304" s="937"/>
      <c r="F1304" s="939"/>
      <c r="G1304" s="939"/>
      <c r="H1304" s="939"/>
      <c r="I1304" s="939"/>
      <c r="J1304" s="939"/>
      <c r="K1304" s="939"/>
      <c r="L1304" s="937"/>
      <c r="M1304" s="937"/>
      <c r="N1304" s="937"/>
      <c r="O1304" s="937"/>
      <c r="P1304" s="937"/>
      <c r="Q1304" s="937"/>
      <c r="R1304" s="937"/>
      <c r="S1304" s="937"/>
      <c r="T1304" s="937"/>
      <c r="U1304" s="937"/>
      <c r="V1304" s="937"/>
      <c r="W1304" s="937"/>
      <c r="X1304" s="937"/>
      <c r="Y1304" s="937"/>
      <c r="Z1304" s="937"/>
      <c r="AA1304" s="937"/>
    </row>
    <row r="1305" ht="18.0" customHeight="1">
      <c r="A1305" s="937"/>
      <c r="B1305" s="938"/>
      <c r="C1305" s="937"/>
      <c r="D1305" s="937"/>
      <c r="E1305" s="937"/>
      <c r="F1305" s="939"/>
      <c r="G1305" s="939"/>
      <c r="H1305" s="939"/>
      <c r="I1305" s="939"/>
      <c r="J1305" s="939"/>
      <c r="K1305" s="939"/>
      <c r="L1305" s="937"/>
      <c r="M1305" s="937"/>
      <c r="N1305" s="937"/>
      <c r="O1305" s="937"/>
      <c r="P1305" s="937"/>
      <c r="Q1305" s="937"/>
      <c r="R1305" s="937"/>
      <c r="S1305" s="937"/>
      <c r="T1305" s="937"/>
      <c r="U1305" s="937"/>
      <c r="V1305" s="937"/>
      <c r="W1305" s="937"/>
      <c r="X1305" s="937"/>
      <c r="Y1305" s="937"/>
      <c r="Z1305" s="937"/>
      <c r="AA1305" s="937"/>
    </row>
    <row r="1306" ht="18.0" customHeight="1">
      <c r="A1306" s="937"/>
      <c r="B1306" s="938"/>
      <c r="C1306" s="937"/>
      <c r="D1306" s="937"/>
      <c r="E1306" s="937"/>
      <c r="F1306" s="939"/>
      <c r="G1306" s="939"/>
      <c r="H1306" s="939"/>
      <c r="I1306" s="939"/>
      <c r="J1306" s="939"/>
      <c r="K1306" s="939"/>
      <c r="L1306" s="937"/>
      <c r="M1306" s="937"/>
      <c r="N1306" s="937"/>
      <c r="O1306" s="937"/>
      <c r="P1306" s="937"/>
      <c r="Q1306" s="937"/>
      <c r="R1306" s="937"/>
      <c r="S1306" s="937"/>
      <c r="T1306" s="937"/>
      <c r="U1306" s="937"/>
      <c r="V1306" s="937"/>
      <c r="W1306" s="937"/>
      <c r="X1306" s="937"/>
      <c r="Y1306" s="937"/>
      <c r="Z1306" s="937"/>
      <c r="AA1306" s="937"/>
    </row>
    <row r="1307" ht="18.0" customHeight="1">
      <c r="A1307" s="937"/>
      <c r="B1307" s="938"/>
      <c r="C1307" s="937"/>
      <c r="D1307" s="937"/>
      <c r="E1307" s="937"/>
      <c r="F1307" s="939"/>
      <c r="G1307" s="939"/>
      <c r="H1307" s="939"/>
      <c r="I1307" s="939"/>
      <c r="J1307" s="939"/>
      <c r="K1307" s="939"/>
      <c r="L1307" s="937"/>
      <c r="M1307" s="937"/>
      <c r="N1307" s="937"/>
      <c r="O1307" s="937"/>
      <c r="P1307" s="937"/>
      <c r="Q1307" s="937"/>
      <c r="R1307" s="937"/>
      <c r="S1307" s="937"/>
      <c r="T1307" s="937"/>
      <c r="U1307" s="937"/>
      <c r="V1307" s="937"/>
      <c r="W1307" s="937"/>
      <c r="X1307" s="937"/>
      <c r="Y1307" s="937"/>
      <c r="Z1307" s="937"/>
      <c r="AA1307" s="937"/>
    </row>
    <row r="1308" ht="18.0" customHeight="1">
      <c r="A1308" s="937"/>
      <c r="B1308" s="938"/>
      <c r="C1308" s="937"/>
      <c r="D1308" s="937"/>
      <c r="E1308" s="937"/>
      <c r="F1308" s="939"/>
      <c r="G1308" s="939"/>
      <c r="H1308" s="939"/>
      <c r="I1308" s="939"/>
      <c r="J1308" s="939"/>
      <c r="K1308" s="939"/>
      <c r="L1308" s="937"/>
      <c r="M1308" s="937"/>
      <c r="N1308" s="937"/>
      <c r="O1308" s="937"/>
      <c r="P1308" s="937"/>
      <c r="Q1308" s="937"/>
      <c r="R1308" s="937"/>
      <c r="S1308" s="937"/>
      <c r="T1308" s="937"/>
      <c r="U1308" s="937"/>
      <c r="V1308" s="937"/>
      <c r="W1308" s="937"/>
      <c r="X1308" s="937"/>
      <c r="Y1308" s="937"/>
      <c r="Z1308" s="937"/>
      <c r="AA1308" s="937"/>
    </row>
    <row r="1309" ht="18.0" customHeight="1">
      <c r="A1309" s="937"/>
      <c r="B1309" s="938"/>
      <c r="C1309" s="937"/>
      <c r="D1309" s="937"/>
      <c r="E1309" s="937"/>
      <c r="F1309" s="939"/>
      <c r="G1309" s="939"/>
      <c r="H1309" s="939"/>
      <c r="I1309" s="939"/>
      <c r="J1309" s="939"/>
      <c r="K1309" s="939"/>
      <c r="L1309" s="937"/>
      <c r="M1309" s="937"/>
      <c r="N1309" s="937"/>
      <c r="O1309" s="937"/>
      <c r="P1309" s="937"/>
      <c r="Q1309" s="937"/>
      <c r="R1309" s="937"/>
      <c r="S1309" s="937"/>
      <c r="T1309" s="937"/>
      <c r="U1309" s="937"/>
      <c r="V1309" s="937"/>
      <c r="W1309" s="937"/>
      <c r="X1309" s="937"/>
      <c r="Y1309" s="937"/>
      <c r="Z1309" s="937"/>
      <c r="AA1309" s="937"/>
    </row>
    <row r="1310" ht="18.0" customHeight="1">
      <c r="A1310" s="937"/>
      <c r="B1310" s="938"/>
      <c r="C1310" s="937"/>
      <c r="D1310" s="937"/>
      <c r="E1310" s="937"/>
      <c r="F1310" s="939"/>
      <c r="G1310" s="939"/>
      <c r="H1310" s="939"/>
      <c r="I1310" s="939"/>
      <c r="J1310" s="939"/>
      <c r="K1310" s="939"/>
      <c r="L1310" s="937"/>
      <c r="M1310" s="937"/>
      <c r="N1310" s="937"/>
      <c r="O1310" s="937"/>
      <c r="P1310" s="937"/>
      <c r="Q1310" s="937"/>
      <c r="R1310" s="937"/>
      <c r="S1310" s="937"/>
      <c r="T1310" s="937"/>
      <c r="U1310" s="937"/>
      <c r="V1310" s="937"/>
      <c r="W1310" s="937"/>
      <c r="X1310" s="937"/>
      <c r="Y1310" s="937"/>
      <c r="Z1310" s="937"/>
      <c r="AA1310" s="937"/>
    </row>
    <row r="1311" ht="18.0" customHeight="1">
      <c r="A1311" s="937"/>
      <c r="B1311" s="938"/>
      <c r="C1311" s="937"/>
      <c r="D1311" s="937"/>
      <c r="E1311" s="937"/>
      <c r="F1311" s="939"/>
      <c r="G1311" s="939"/>
      <c r="H1311" s="939"/>
      <c r="I1311" s="939"/>
      <c r="J1311" s="939"/>
      <c r="K1311" s="939"/>
      <c r="L1311" s="937"/>
      <c r="M1311" s="937"/>
      <c r="N1311" s="937"/>
      <c r="O1311" s="937"/>
      <c r="P1311" s="937"/>
      <c r="Q1311" s="937"/>
      <c r="R1311" s="937"/>
      <c r="S1311" s="937"/>
      <c r="T1311" s="937"/>
      <c r="U1311" s="937"/>
      <c r="V1311" s="937"/>
      <c r="W1311" s="937"/>
      <c r="X1311" s="937"/>
      <c r="Y1311" s="937"/>
      <c r="Z1311" s="937"/>
      <c r="AA1311" s="937"/>
    </row>
    <row r="1312" ht="18.0" customHeight="1">
      <c r="A1312" s="937"/>
      <c r="B1312" s="938"/>
      <c r="C1312" s="937"/>
      <c r="D1312" s="937"/>
      <c r="E1312" s="937"/>
      <c r="F1312" s="939"/>
      <c r="G1312" s="939"/>
      <c r="H1312" s="939"/>
      <c r="I1312" s="939"/>
      <c r="J1312" s="939"/>
      <c r="K1312" s="939"/>
      <c r="L1312" s="937"/>
      <c r="M1312" s="937"/>
      <c r="N1312" s="937"/>
      <c r="O1312" s="937"/>
      <c r="P1312" s="937"/>
      <c r="Q1312" s="937"/>
      <c r="R1312" s="937"/>
      <c r="S1312" s="937"/>
      <c r="T1312" s="937"/>
      <c r="U1312" s="937"/>
      <c r="V1312" s="937"/>
      <c r="W1312" s="937"/>
      <c r="X1312" s="937"/>
      <c r="Y1312" s="937"/>
      <c r="Z1312" s="937"/>
      <c r="AA1312" s="937"/>
    </row>
    <row r="1313" ht="18.0" customHeight="1">
      <c r="A1313" s="937"/>
      <c r="B1313" s="938"/>
      <c r="C1313" s="937"/>
      <c r="D1313" s="937"/>
      <c r="E1313" s="937"/>
      <c r="F1313" s="939"/>
      <c r="G1313" s="939"/>
      <c r="H1313" s="939"/>
      <c r="I1313" s="939"/>
      <c r="J1313" s="939"/>
      <c r="K1313" s="939"/>
      <c r="L1313" s="937"/>
      <c r="M1313" s="937"/>
      <c r="N1313" s="937"/>
      <c r="O1313" s="937"/>
      <c r="P1313" s="937"/>
      <c r="Q1313" s="937"/>
      <c r="R1313" s="937"/>
      <c r="S1313" s="937"/>
      <c r="T1313" s="937"/>
      <c r="U1313" s="937"/>
      <c r="V1313" s="937"/>
      <c r="W1313" s="937"/>
      <c r="X1313" s="937"/>
      <c r="Y1313" s="937"/>
      <c r="Z1313" s="937"/>
      <c r="AA1313" s="937"/>
    </row>
    <row r="1314" ht="18.0" customHeight="1">
      <c r="A1314" s="937"/>
      <c r="B1314" s="938"/>
      <c r="C1314" s="937"/>
      <c r="D1314" s="937"/>
      <c r="E1314" s="937"/>
      <c r="F1314" s="939"/>
      <c r="G1314" s="939"/>
      <c r="H1314" s="939"/>
      <c r="I1314" s="939"/>
      <c r="J1314" s="939"/>
      <c r="K1314" s="939"/>
      <c r="L1314" s="937"/>
      <c r="M1314" s="937"/>
      <c r="N1314" s="937"/>
      <c r="O1314" s="937"/>
      <c r="P1314" s="937"/>
      <c r="Q1314" s="937"/>
      <c r="R1314" s="937"/>
      <c r="S1314" s="937"/>
      <c r="T1314" s="937"/>
      <c r="U1314" s="937"/>
      <c r="V1314" s="937"/>
      <c r="W1314" s="937"/>
      <c r="X1314" s="937"/>
      <c r="Y1314" s="937"/>
      <c r="Z1314" s="937"/>
      <c r="AA1314" s="937"/>
    </row>
    <row r="1315" ht="18.0" customHeight="1">
      <c r="A1315" s="937"/>
      <c r="B1315" s="938"/>
      <c r="C1315" s="937"/>
      <c r="D1315" s="937"/>
      <c r="E1315" s="937"/>
      <c r="F1315" s="939"/>
      <c r="G1315" s="939"/>
      <c r="H1315" s="939"/>
      <c r="I1315" s="939"/>
      <c r="J1315" s="939"/>
      <c r="K1315" s="939"/>
      <c r="L1315" s="937"/>
      <c r="M1315" s="937"/>
      <c r="N1315" s="937"/>
      <c r="O1315" s="937"/>
      <c r="P1315" s="937"/>
      <c r="Q1315" s="937"/>
      <c r="R1315" s="937"/>
      <c r="S1315" s="937"/>
      <c r="T1315" s="937"/>
      <c r="U1315" s="937"/>
      <c r="V1315" s="937"/>
      <c r="W1315" s="937"/>
      <c r="X1315" s="937"/>
      <c r="Y1315" s="937"/>
      <c r="Z1315" s="937"/>
      <c r="AA1315" s="937"/>
    </row>
    <row r="1316" ht="18.0" customHeight="1">
      <c r="A1316" s="937"/>
      <c r="B1316" s="938"/>
      <c r="C1316" s="937"/>
      <c r="D1316" s="937"/>
      <c r="E1316" s="937"/>
      <c r="F1316" s="939"/>
      <c r="G1316" s="939"/>
      <c r="H1316" s="939"/>
      <c r="I1316" s="939"/>
      <c r="J1316" s="939"/>
      <c r="K1316" s="939"/>
      <c r="L1316" s="937"/>
      <c r="M1316" s="937"/>
      <c r="N1316" s="937"/>
      <c r="O1316" s="937"/>
      <c r="P1316" s="937"/>
      <c r="Q1316" s="937"/>
      <c r="R1316" s="937"/>
      <c r="S1316" s="937"/>
      <c r="T1316" s="937"/>
      <c r="U1316" s="937"/>
      <c r="V1316" s="937"/>
      <c r="W1316" s="937"/>
      <c r="X1316" s="937"/>
      <c r="Y1316" s="937"/>
      <c r="Z1316" s="937"/>
      <c r="AA1316" s="937"/>
    </row>
    <row r="1317" ht="18.0" customHeight="1">
      <c r="A1317" s="937"/>
      <c r="B1317" s="938"/>
      <c r="C1317" s="937"/>
      <c r="D1317" s="937"/>
      <c r="E1317" s="937"/>
      <c r="F1317" s="939"/>
      <c r="G1317" s="939"/>
      <c r="H1317" s="939"/>
      <c r="I1317" s="939"/>
      <c r="J1317" s="939"/>
      <c r="K1317" s="939"/>
      <c r="L1317" s="937"/>
      <c r="M1317" s="937"/>
      <c r="N1317" s="937"/>
      <c r="O1317" s="937"/>
      <c r="P1317" s="937"/>
      <c r="Q1317" s="937"/>
      <c r="R1317" s="937"/>
      <c r="S1317" s="937"/>
      <c r="T1317" s="937"/>
      <c r="U1317" s="937"/>
      <c r="V1317" s="937"/>
      <c r="W1317" s="937"/>
      <c r="X1317" s="937"/>
      <c r="Y1317" s="937"/>
      <c r="Z1317" s="937"/>
      <c r="AA1317" s="937"/>
    </row>
    <row r="1318" ht="18.0" customHeight="1">
      <c r="A1318" s="937"/>
      <c r="B1318" s="938"/>
      <c r="C1318" s="937"/>
      <c r="D1318" s="937"/>
      <c r="E1318" s="937"/>
      <c r="F1318" s="939"/>
      <c r="G1318" s="939"/>
      <c r="H1318" s="939"/>
      <c r="I1318" s="939"/>
      <c r="J1318" s="939"/>
      <c r="K1318" s="939"/>
      <c r="L1318" s="937"/>
      <c r="M1318" s="937"/>
      <c r="N1318" s="937"/>
      <c r="O1318" s="937"/>
      <c r="P1318" s="937"/>
      <c r="Q1318" s="937"/>
      <c r="R1318" s="937"/>
      <c r="S1318" s="937"/>
      <c r="T1318" s="937"/>
      <c r="U1318" s="937"/>
      <c r="V1318" s="937"/>
      <c r="W1318" s="937"/>
      <c r="X1318" s="937"/>
      <c r="Y1318" s="937"/>
      <c r="Z1318" s="937"/>
      <c r="AA1318" s="937"/>
    </row>
    <row r="1319" ht="18.0" customHeight="1">
      <c r="A1319" s="937"/>
      <c r="B1319" s="938"/>
      <c r="C1319" s="937"/>
      <c r="D1319" s="937"/>
      <c r="E1319" s="937"/>
      <c r="F1319" s="939"/>
      <c r="G1319" s="939"/>
      <c r="H1319" s="939"/>
      <c r="I1319" s="939"/>
      <c r="J1319" s="939"/>
      <c r="K1319" s="939"/>
      <c r="L1319" s="937"/>
      <c r="M1319" s="937"/>
      <c r="N1319" s="937"/>
      <c r="O1319" s="937"/>
      <c r="P1319" s="937"/>
      <c r="Q1319" s="937"/>
      <c r="R1319" s="937"/>
      <c r="S1319" s="937"/>
      <c r="T1319" s="937"/>
      <c r="U1319" s="937"/>
      <c r="V1319" s="937"/>
      <c r="W1319" s="937"/>
      <c r="X1319" s="937"/>
      <c r="Y1319" s="937"/>
      <c r="Z1319" s="937"/>
      <c r="AA1319" s="937"/>
    </row>
    <row r="1320" ht="18.0" customHeight="1">
      <c r="A1320" s="937"/>
      <c r="B1320" s="938"/>
      <c r="C1320" s="937"/>
      <c r="D1320" s="937"/>
      <c r="E1320" s="937"/>
      <c r="F1320" s="939"/>
      <c r="G1320" s="939"/>
      <c r="H1320" s="939"/>
      <c r="I1320" s="939"/>
      <c r="J1320" s="939"/>
      <c r="K1320" s="939"/>
      <c r="L1320" s="937"/>
      <c r="M1320" s="937"/>
      <c r="N1320" s="937"/>
      <c r="O1320" s="937"/>
      <c r="P1320" s="937"/>
      <c r="Q1320" s="937"/>
      <c r="R1320" s="937"/>
      <c r="S1320" s="937"/>
      <c r="T1320" s="937"/>
      <c r="U1320" s="937"/>
      <c r="V1320" s="937"/>
      <c r="W1320" s="937"/>
      <c r="X1320" s="937"/>
      <c r="Y1320" s="937"/>
      <c r="Z1320" s="937"/>
      <c r="AA1320" s="937"/>
    </row>
    <row r="1321" ht="18.0" customHeight="1">
      <c r="A1321" s="937"/>
      <c r="B1321" s="938"/>
      <c r="C1321" s="937"/>
      <c r="D1321" s="937"/>
      <c r="E1321" s="937"/>
      <c r="F1321" s="939"/>
      <c r="G1321" s="939"/>
      <c r="H1321" s="939"/>
      <c r="I1321" s="939"/>
      <c r="J1321" s="939"/>
      <c r="K1321" s="939"/>
      <c r="L1321" s="937"/>
      <c r="M1321" s="937"/>
      <c r="N1321" s="937"/>
      <c r="O1321" s="937"/>
      <c r="P1321" s="937"/>
      <c r="Q1321" s="937"/>
      <c r="R1321" s="937"/>
      <c r="S1321" s="937"/>
      <c r="T1321" s="937"/>
      <c r="U1321" s="937"/>
      <c r="V1321" s="937"/>
      <c r="W1321" s="937"/>
      <c r="X1321" s="937"/>
      <c r="Y1321" s="937"/>
      <c r="Z1321" s="937"/>
      <c r="AA1321" s="937"/>
    </row>
    <row r="1322" ht="18.0" customHeight="1">
      <c r="A1322" s="937"/>
      <c r="B1322" s="938"/>
      <c r="C1322" s="937"/>
      <c r="D1322" s="937"/>
      <c r="E1322" s="937"/>
      <c r="F1322" s="939"/>
      <c r="G1322" s="939"/>
      <c r="H1322" s="939"/>
      <c r="I1322" s="939"/>
      <c r="J1322" s="939"/>
      <c r="K1322" s="939"/>
      <c r="L1322" s="937"/>
      <c r="M1322" s="937"/>
      <c r="N1322" s="937"/>
      <c r="O1322" s="937"/>
      <c r="P1322" s="937"/>
      <c r="Q1322" s="937"/>
      <c r="R1322" s="937"/>
      <c r="S1322" s="937"/>
      <c r="T1322" s="937"/>
      <c r="U1322" s="937"/>
      <c r="V1322" s="937"/>
      <c r="W1322" s="937"/>
      <c r="X1322" s="937"/>
      <c r="Y1322" s="937"/>
      <c r="Z1322" s="937"/>
      <c r="AA1322" s="937"/>
    </row>
    <row r="1323" ht="18.0" customHeight="1">
      <c r="A1323" s="937"/>
      <c r="B1323" s="938"/>
      <c r="C1323" s="937"/>
      <c r="D1323" s="937"/>
      <c r="E1323" s="937"/>
      <c r="F1323" s="939"/>
      <c r="G1323" s="939"/>
      <c r="H1323" s="939"/>
      <c r="I1323" s="939"/>
      <c r="J1323" s="939"/>
      <c r="K1323" s="939"/>
      <c r="L1323" s="937"/>
      <c r="M1323" s="937"/>
      <c r="N1323" s="937"/>
      <c r="O1323" s="937"/>
      <c r="P1323" s="937"/>
      <c r="Q1323" s="937"/>
      <c r="R1323" s="937"/>
      <c r="S1323" s="937"/>
      <c r="T1323" s="937"/>
      <c r="U1323" s="937"/>
      <c r="V1323" s="937"/>
      <c r="W1323" s="937"/>
      <c r="X1323" s="937"/>
      <c r="Y1323" s="937"/>
      <c r="Z1323" s="937"/>
      <c r="AA1323" s="937"/>
    </row>
    <row r="1324" ht="18.0" customHeight="1">
      <c r="A1324" s="937"/>
      <c r="B1324" s="938"/>
      <c r="C1324" s="937"/>
      <c r="D1324" s="937"/>
      <c r="E1324" s="937"/>
      <c r="F1324" s="939"/>
      <c r="G1324" s="939"/>
      <c r="H1324" s="939"/>
      <c r="I1324" s="939"/>
      <c r="J1324" s="939"/>
      <c r="K1324" s="939"/>
      <c r="L1324" s="937"/>
      <c r="M1324" s="937"/>
      <c r="N1324" s="937"/>
      <c r="O1324" s="937"/>
      <c r="P1324" s="937"/>
      <c r="Q1324" s="937"/>
      <c r="R1324" s="937"/>
      <c r="S1324" s="937"/>
      <c r="T1324" s="937"/>
      <c r="U1324" s="937"/>
      <c r="V1324" s="937"/>
      <c r="W1324" s="937"/>
      <c r="X1324" s="937"/>
      <c r="Y1324" s="937"/>
      <c r="Z1324" s="937"/>
      <c r="AA1324" s="937"/>
    </row>
    <row r="1325" ht="18.0" customHeight="1">
      <c r="A1325" s="937"/>
      <c r="B1325" s="938"/>
      <c r="C1325" s="937"/>
      <c r="D1325" s="937"/>
      <c r="E1325" s="937"/>
      <c r="F1325" s="939"/>
      <c r="G1325" s="939"/>
      <c r="H1325" s="939"/>
      <c r="I1325" s="939"/>
      <c r="J1325" s="939"/>
      <c r="K1325" s="939"/>
      <c r="L1325" s="937"/>
      <c r="M1325" s="937"/>
      <c r="N1325" s="937"/>
      <c r="O1325" s="937"/>
      <c r="P1325" s="937"/>
      <c r="Q1325" s="937"/>
      <c r="R1325" s="937"/>
      <c r="S1325" s="937"/>
      <c r="T1325" s="937"/>
      <c r="U1325" s="937"/>
      <c r="V1325" s="937"/>
      <c r="W1325" s="937"/>
      <c r="X1325" s="937"/>
      <c r="Y1325" s="937"/>
      <c r="Z1325" s="937"/>
      <c r="AA1325" s="937"/>
    </row>
    <row r="1326" ht="18.0" customHeight="1">
      <c r="A1326" s="937"/>
      <c r="B1326" s="938"/>
      <c r="C1326" s="937"/>
      <c r="D1326" s="937"/>
      <c r="E1326" s="937"/>
      <c r="F1326" s="939"/>
      <c r="G1326" s="939"/>
      <c r="H1326" s="939"/>
      <c r="I1326" s="939"/>
      <c r="J1326" s="939"/>
      <c r="K1326" s="939"/>
      <c r="L1326" s="937"/>
      <c r="M1326" s="937"/>
      <c r="N1326" s="937"/>
      <c r="O1326" s="937"/>
      <c r="P1326" s="937"/>
      <c r="Q1326" s="937"/>
      <c r="R1326" s="937"/>
      <c r="S1326" s="937"/>
      <c r="T1326" s="937"/>
      <c r="U1326" s="937"/>
      <c r="V1326" s="937"/>
      <c r="W1326" s="937"/>
      <c r="X1326" s="937"/>
      <c r="Y1326" s="937"/>
      <c r="Z1326" s="937"/>
      <c r="AA1326" s="937"/>
    </row>
    <row r="1327" ht="18.0" customHeight="1">
      <c r="A1327" s="937"/>
      <c r="B1327" s="938"/>
      <c r="C1327" s="937"/>
      <c r="D1327" s="937"/>
      <c r="E1327" s="937"/>
      <c r="F1327" s="939"/>
      <c r="G1327" s="939"/>
      <c r="H1327" s="939"/>
      <c r="I1327" s="939"/>
      <c r="J1327" s="939"/>
      <c r="K1327" s="939"/>
      <c r="L1327" s="937"/>
      <c r="M1327" s="937"/>
      <c r="N1327" s="937"/>
      <c r="O1327" s="937"/>
      <c r="P1327" s="937"/>
      <c r="Q1327" s="937"/>
      <c r="R1327" s="937"/>
      <c r="S1327" s="937"/>
      <c r="T1327" s="937"/>
      <c r="U1327" s="937"/>
      <c r="V1327" s="937"/>
      <c r="W1327" s="937"/>
      <c r="X1327" s="937"/>
      <c r="Y1327" s="937"/>
      <c r="Z1327" s="937"/>
      <c r="AA1327" s="937"/>
    </row>
    <row r="1328" ht="18.0" customHeight="1">
      <c r="A1328" s="937"/>
      <c r="B1328" s="938"/>
      <c r="C1328" s="937"/>
      <c r="D1328" s="937"/>
      <c r="E1328" s="937"/>
      <c r="F1328" s="939"/>
      <c r="G1328" s="939"/>
      <c r="H1328" s="939"/>
      <c r="I1328" s="939"/>
      <c r="J1328" s="939"/>
      <c r="K1328" s="939"/>
      <c r="L1328" s="937"/>
      <c r="M1328" s="937"/>
      <c r="N1328" s="937"/>
      <c r="O1328" s="937"/>
      <c r="P1328" s="937"/>
      <c r="Q1328" s="937"/>
      <c r="R1328" s="937"/>
      <c r="S1328" s="937"/>
      <c r="T1328" s="937"/>
      <c r="U1328" s="937"/>
      <c r="V1328" s="937"/>
      <c r="W1328" s="937"/>
      <c r="X1328" s="937"/>
      <c r="Y1328" s="937"/>
      <c r="Z1328" s="937"/>
      <c r="AA1328" s="937"/>
    </row>
    <row r="1329" ht="18.0" customHeight="1">
      <c r="A1329" s="937"/>
      <c r="B1329" s="938"/>
      <c r="C1329" s="937"/>
      <c r="D1329" s="937"/>
      <c r="E1329" s="937"/>
      <c r="F1329" s="939"/>
      <c r="G1329" s="939"/>
      <c r="H1329" s="939"/>
      <c r="I1329" s="939"/>
      <c r="J1329" s="939"/>
      <c r="K1329" s="939"/>
      <c r="L1329" s="937"/>
      <c r="M1329" s="937"/>
      <c r="N1329" s="937"/>
      <c r="O1329" s="937"/>
      <c r="P1329" s="937"/>
      <c r="Q1329" s="937"/>
      <c r="R1329" s="937"/>
      <c r="S1329" s="937"/>
      <c r="T1329" s="937"/>
      <c r="U1329" s="937"/>
      <c r="V1329" s="937"/>
      <c r="W1329" s="937"/>
      <c r="X1329" s="937"/>
      <c r="Y1329" s="937"/>
      <c r="Z1329" s="937"/>
      <c r="AA1329" s="937"/>
    </row>
    <row r="1330" ht="18.0" customHeight="1">
      <c r="A1330" s="937"/>
      <c r="B1330" s="938"/>
      <c r="C1330" s="937"/>
      <c r="D1330" s="937"/>
      <c r="E1330" s="937"/>
      <c r="F1330" s="939"/>
      <c r="G1330" s="939"/>
      <c r="H1330" s="939"/>
      <c r="I1330" s="939"/>
      <c r="J1330" s="939"/>
      <c r="K1330" s="939"/>
      <c r="L1330" s="937"/>
      <c r="M1330" s="937"/>
      <c r="N1330" s="937"/>
      <c r="O1330" s="937"/>
      <c r="P1330" s="937"/>
      <c r="Q1330" s="937"/>
      <c r="R1330" s="937"/>
      <c r="S1330" s="937"/>
      <c r="T1330" s="937"/>
      <c r="U1330" s="937"/>
      <c r="V1330" s="937"/>
      <c r="W1330" s="937"/>
      <c r="X1330" s="937"/>
      <c r="Y1330" s="937"/>
      <c r="Z1330" s="937"/>
      <c r="AA1330" s="937"/>
    </row>
    <row r="1331" ht="18.0" customHeight="1">
      <c r="A1331" s="937"/>
      <c r="B1331" s="938"/>
      <c r="C1331" s="937"/>
      <c r="D1331" s="937"/>
      <c r="E1331" s="937"/>
      <c r="F1331" s="939"/>
      <c r="G1331" s="939"/>
      <c r="H1331" s="939"/>
      <c r="I1331" s="939"/>
      <c r="J1331" s="939"/>
      <c r="K1331" s="939"/>
      <c r="L1331" s="937"/>
      <c r="M1331" s="937"/>
      <c r="N1331" s="937"/>
      <c r="O1331" s="937"/>
      <c r="P1331" s="937"/>
      <c r="Q1331" s="937"/>
      <c r="R1331" s="937"/>
      <c r="S1331" s="937"/>
      <c r="T1331" s="937"/>
      <c r="U1331" s="937"/>
      <c r="V1331" s="937"/>
      <c r="W1331" s="937"/>
      <c r="X1331" s="937"/>
      <c r="Y1331" s="937"/>
      <c r="Z1331" s="937"/>
      <c r="AA1331" s="937"/>
    </row>
    <row r="1332" ht="18.0" customHeight="1">
      <c r="A1332" s="937"/>
      <c r="B1332" s="938"/>
      <c r="C1332" s="937"/>
      <c r="D1332" s="937"/>
      <c r="E1332" s="937"/>
      <c r="F1332" s="939"/>
      <c r="G1332" s="939"/>
      <c r="H1332" s="939"/>
      <c r="I1332" s="939"/>
      <c r="J1332" s="939"/>
      <c r="K1332" s="939"/>
      <c r="L1332" s="937"/>
      <c r="M1332" s="937"/>
      <c r="N1332" s="937"/>
      <c r="O1332" s="937"/>
      <c r="P1332" s="937"/>
      <c r="Q1332" s="937"/>
      <c r="R1332" s="937"/>
      <c r="S1332" s="937"/>
      <c r="T1332" s="937"/>
      <c r="U1332" s="937"/>
      <c r="V1332" s="937"/>
      <c r="W1332" s="937"/>
      <c r="X1332" s="937"/>
      <c r="Y1332" s="937"/>
      <c r="Z1332" s="937"/>
      <c r="AA1332" s="937"/>
    </row>
    <row r="1333" ht="18.0" customHeight="1">
      <c r="A1333" s="937"/>
      <c r="B1333" s="938"/>
      <c r="C1333" s="937"/>
      <c r="D1333" s="937"/>
      <c r="E1333" s="937"/>
      <c r="F1333" s="939"/>
      <c r="G1333" s="939"/>
      <c r="H1333" s="939"/>
      <c r="I1333" s="939"/>
      <c r="J1333" s="939"/>
      <c r="K1333" s="939"/>
      <c r="L1333" s="937"/>
      <c r="M1333" s="937"/>
      <c r="N1333" s="937"/>
      <c r="O1333" s="937"/>
      <c r="P1333" s="937"/>
      <c r="Q1333" s="937"/>
      <c r="R1333" s="937"/>
      <c r="S1333" s="937"/>
      <c r="T1333" s="937"/>
      <c r="U1333" s="937"/>
      <c r="V1333" s="937"/>
      <c r="W1333" s="937"/>
      <c r="X1333" s="937"/>
      <c r="Y1333" s="937"/>
      <c r="Z1333" s="937"/>
      <c r="AA1333" s="937"/>
    </row>
    <row r="1334" ht="18.0" customHeight="1">
      <c r="A1334" s="937"/>
      <c r="B1334" s="938"/>
      <c r="C1334" s="937"/>
      <c r="D1334" s="937"/>
      <c r="E1334" s="937"/>
      <c r="F1334" s="939"/>
      <c r="G1334" s="939"/>
      <c r="H1334" s="939"/>
      <c r="I1334" s="939"/>
      <c r="J1334" s="939"/>
      <c r="K1334" s="939"/>
      <c r="L1334" s="937"/>
      <c r="M1334" s="937"/>
      <c r="N1334" s="937"/>
      <c r="O1334" s="937"/>
      <c r="P1334" s="937"/>
      <c r="Q1334" s="937"/>
      <c r="R1334" s="937"/>
      <c r="S1334" s="937"/>
      <c r="T1334" s="937"/>
      <c r="U1334" s="937"/>
      <c r="V1334" s="937"/>
      <c r="W1334" s="937"/>
      <c r="X1334" s="937"/>
      <c r="Y1334" s="937"/>
      <c r="Z1334" s="937"/>
      <c r="AA1334" s="937"/>
    </row>
    <row r="1335" ht="18.0" customHeight="1">
      <c r="A1335" s="937"/>
      <c r="B1335" s="938"/>
      <c r="C1335" s="937"/>
      <c r="D1335" s="937"/>
      <c r="E1335" s="937"/>
      <c r="F1335" s="939"/>
      <c r="G1335" s="939"/>
      <c r="H1335" s="939"/>
      <c r="I1335" s="939"/>
      <c r="J1335" s="939"/>
      <c r="K1335" s="939"/>
      <c r="L1335" s="937"/>
      <c r="M1335" s="937"/>
      <c r="N1335" s="937"/>
      <c r="O1335" s="937"/>
      <c r="P1335" s="937"/>
      <c r="Q1335" s="937"/>
      <c r="R1335" s="937"/>
      <c r="S1335" s="937"/>
      <c r="T1335" s="937"/>
      <c r="U1335" s="937"/>
      <c r="V1335" s="937"/>
      <c r="W1335" s="937"/>
      <c r="X1335" s="937"/>
      <c r="Y1335" s="937"/>
      <c r="Z1335" s="937"/>
      <c r="AA1335" s="937"/>
    </row>
    <row r="1336" ht="18.0" customHeight="1">
      <c r="A1336" s="937"/>
      <c r="B1336" s="938"/>
      <c r="C1336" s="937"/>
      <c r="D1336" s="937"/>
      <c r="E1336" s="937"/>
      <c r="F1336" s="939"/>
      <c r="G1336" s="939"/>
      <c r="H1336" s="939"/>
      <c r="I1336" s="939"/>
      <c r="J1336" s="939"/>
      <c r="K1336" s="939"/>
      <c r="L1336" s="937"/>
      <c r="M1336" s="937"/>
      <c r="N1336" s="937"/>
      <c r="O1336" s="937"/>
      <c r="P1336" s="937"/>
      <c r="Q1336" s="937"/>
      <c r="R1336" s="937"/>
      <c r="S1336" s="937"/>
      <c r="T1336" s="937"/>
      <c r="U1336" s="937"/>
      <c r="V1336" s="937"/>
      <c r="W1336" s="937"/>
      <c r="X1336" s="937"/>
      <c r="Y1336" s="937"/>
      <c r="Z1336" s="937"/>
      <c r="AA1336" s="937"/>
    </row>
    <row r="1337" ht="18.0" customHeight="1">
      <c r="A1337" s="937"/>
      <c r="B1337" s="938"/>
      <c r="C1337" s="937"/>
      <c r="D1337" s="937"/>
      <c r="E1337" s="937"/>
      <c r="F1337" s="939"/>
      <c r="G1337" s="939"/>
      <c r="H1337" s="939"/>
      <c r="I1337" s="939"/>
      <c r="J1337" s="939"/>
      <c r="K1337" s="939"/>
      <c r="L1337" s="937"/>
      <c r="M1337" s="937"/>
      <c r="N1337" s="937"/>
      <c r="O1337" s="937"/>
      <c r="P1337" s="937"/>
      <c r="Q1337" s="937"/>
      <c r="R1337" s="937"/>
      <c r="S1337" s="937"/>
      <c r="T1337" s="937"/>
      <c r="U1337" s="937"/>
      <c r="V1337" s="937"/>
      <c r="W1337" s="937"/>
      <c r="X1337" s="937"/>
      <c r="Y1337" s="937"/>
      <c r="Z1337" s="937"/>
      <c r="AA1337" s="937"/>
    </row>
    <row r="1338" ht="18.0" customHeight="1">
      <c r="A1338" s="937"/>
      <c r="B1338" s="938"/>
      <c r="C1338" s="937"/>
      <c r="D1338" s="937"/>
      <c r="E1338" s="937"/>
      <c r="F1338" s="939"/>
      <c r="G1338" s="939"/>
      <c r="H1338" s="939"/>
      <c r="I1338" s="939"/>
      <c r="J1338" s="939"/>
      <c r="K1338" s="939"/>
      <c r="L1338" s="937"/>
      <c r="M1338" s="937"/>
      <c r="N1338" s="937"/>
      <c r="O1338" s="937"/>
      <c r="P1338" s="937"/>
      <c r="Q1338" s="937"/>
      <c r="R1338" s="937"/>
      <c r="S1338" s="937"/>
      <c r="T1338" s="937"/>
      <c r="U1338" s="937"/>
      <c r="V1338" s="937"/>
      <c r="W1338" s="937"/>
      <c r="X1338" s="937"/>
      <c r="Y1338" s="937"/>
      <c r="Z1338" s="937"/>
      <c r="AA1338" s="937"/>
    </row>
    <row r="1339" ht="18.0" customHeight="1">
      <c r="A1339" s="937"/>
      <c r="B1339" s="938"/>
      <c r="C1339" s="937"/>
      <c r="D1339" s="937"/>
      <c r="E1339" s="937"/>
      <c r="F1339" s="939"/>
      <c r="G1339" s="939"/>
      <c r="H1339" s="939"/>
      <c r="I1339" s="939"/>
      <c r="J1339" s="939"/>
      <c r="K1339" s="939"/>
      <c r="L1339" s="937"/>
      <c r="M1339" s="937"/>
      <c r="N1339" s="937"/>
      <c r="O1339" s="937"/>
      <c r="P1339" s="937"/>
      <c r="Q1339" s="937"/>
      <c r="R1339" s="937"/>
      <c r="S1339" s="937"/>
      <c r="T1339" s="937"/>
      <c r="U1339" s="937"/>
      <c r="V1339" s="937"/>
      <c r="W1339" s="937"/>
      <c r="X1339" s="937"/>
      <c r="Y1339" s="937"/>
      <c r="Z1339" s="937"/>
      <c r="AA1339" s="937"/>
    </row>
    <row r="1340" ht="18.0" customHeight="1">
      <c r="A1340" s="937"/>
      <c r="B1340" s="938"/>
      <c r="C1340" s="937"/>
      <c r="D1340" s="937"/>
      <c r="E1340" s="937"/>
      <c r="F1340" s="939"/>
      <c r="G1340" s="939"/>
      <c r="H1340" s="939"/>
      <c r="I1340" s="939"/>
      <c r="J1340" s="939"/>
      <c r="K1340" s="939"/>
      <c r="L1340" s="937"/>
      <c r="M1340" s="937"/>
      <c r="N1340" s="937"/>
      <c r="O1340" s="937"/>
      <c r="P1340" s="937"/>
      <c r="Q1340" s="937"/>
      <c r="R1340" s="937"/>
      <c r="S1340" s="937"/>
      <c r="T1340" s="937"/>
      <c r="U1340" s="937"/>
      <c r="V1340" s="937"/>
      <c r="W1340" s="937"/>
      <c r="X1340" s="937"/>
      <c r="Y1340" s="937"/>
      <c r="Z1340" s="937"/>
      <c r="AA1340" s="937"/>
    </row>
    <row r="1341" ht="18.0" customHeight="1">
      <c r="A1341" s="937"/>
      <c r="B1341" s="938"/>
      <c r="C1341" s="937"/>
      <c r="D1341" s="937"/>
      <c r="E1341" s="937"/>
      <c r="F1341" s="939"/>
      <c r="G1341" s="939"/>
      <c r="H1341" s="939"/>
      <c r="I1341" s="939"/>
      <c r="J1341" s="939"/>
      <c r="K1341" s="939"/>
      <c r="L1341" s="937"/>
      <c r="M1341" s="937"/>
      <c r="N1341" s="937"/>
      <c r="O1341" s="937"/>
      <c r="P1341" s="937"/>
      <c r="Q1341" s="937"/>
      <c r="R1341" s="937"/>
      <c r="S1341" s="937"/>
      <c r="T1341" s="937"/>
      <c r="U1341" s="937"/>
      <c r="V1341" s="937"/>
      <c r="W1341" s="937"/>
      <c r="X1341" s="937"/>
      <c r="Y1341" s="937"/>
      <c r="Z1341" s="937"/>
      <c r="AA1341" s="937"/>
    </row>
    <row r="1342" ht="18.0" customHeight="1">
      <c r="A1342" s="937"/>
      <c r="B1342" s="938"/>
      <c r="C1342" s="937"/>
      <c r="D1342" s="937"/>
      <c r="E1342" s="937"/>
      <c r="F1342" s="939"/>
      <c r="G1342" s="939"/>
      <c r="H1342" s="939"/>
      <c r="I1342" s="939"/>
      <c r="J1342" s="939"/>
      <c r="K1342" s="939"/>
      <c r="L1342" s="937"/>
      <c r="M1342" s="937"/>
      <c r="N1342" s="937"/>
      <c r="O1342" s="937"/>
      <c r="P1342" s="937"/>
      <c r="Q1342" s="937"/>
      <c r="R1342" s="937"/>
      <c r="S1342" s="937"/>
      <c r="T1342" s="937"/>
      <c r="U1342" s="937"/>
      <c r="V1342" s="937"/>
      <c r="W1342" s="937"/>
      <c r="X1342" s="937"/>
      <c r="Y1342" s="937"/>
      <c r="Z1342" s="937"/>
      <c r="AA1342" s="937"/>
    </row>
    <row r="1343" ht="18.0" customHeight="1">
      <c r="A1343" s="937"/>
      <c r="B1343" s="938"/>
      <c r="C1343" s="937"/>
      <c r="D1343" s="937"/>
      <c r="E1343" s="937"/>
      <c r="F1343" s="939"/>
      <c r="G1343" s="939"/>
      <c r="H1343" s="939"/>
      <c r="I1343" s="939"/>
      <c r="J1343" s="939"/>
      <c r="K1343" s="939"/>
      <c r="L1343" s="937"/>
      <c r="M1343" s="937"/>
      <c r="N1343" s="937"/>
      <c r="O1343" s="937"/>
      <c r="P1343" s="937"/>
      <c r="Q1343" s="937"/>
      <c r="R1343" s="937"/>
      <c r="S1343" s="937"/>
      <c r="T1343" s="937"/>
      <c r="U1343" s="937"/>
      <c r="V1343" s="937"/>
      <c r="W1343" s="937"/>
      <c r="X1343" s="937"/>
      <c r="Y1343" s="937"/>
      <c r="Z1343" s="937"/>
      <c r="AA1343" s="937"/>
    </row>
    <row r="1344" ht="18.0" customHeight="1">
      <c r="A1344" s="937"/>
      <c r="B1344" s="938"/>
      <c r="C1344" s="937"/>
      <c r="D1344" s="937"/>
      <c r="E1344" s="937"/>
      <c r="F1344" s="939"/>
      <c r="G1344" s="939"/>
      <c r="H1344" s="939"/>
      <c r="I1344" s="939"/>
      <c r="J1344" s="939"/>
      <c r="K1344" s="939"/>
      <c r="L1344" s="937"/>
      <c r="M1344" s="937"/>
      <c r="N1344" s="937"/>
      <c r="O1344" s="937"/>
      <c r="P1344" s="937"/>
      <c r="Q1344" s="937"/>
      <c r="R1344" s="937"/>
      <c r="S1344" s="937"/>
      <c r="T1344" s="937"/>
      <c r="U1344" s="937"/>
      <c r="V1344" s="937"/>
      <c r="W1344" s="937"/>
      <c r="X1344" s="937"/>
      <c r="Y1344" s="937"/>
      <c r="Z1344" s="937"/>
      <c r="AA1344" s="937"/>
    </row>
    <row r="1345" ht="18.0" customHeight="1">
      <c r="A1345" s="937"/>
      <c r="B1345" s="938"/>
      <c r="C1345" s="937"/>
      <c r="D1345" s="937"/>
      <c r="E1345" s="937"/>
      <c r="F1345" s="939"/>
      <c r="G1345" s="939"/>
      <c r="H1345" s="939"/>
      <c r="I1345" s="939"/>
      <c r="J1345" s="939"/>
      <c r="K1345" s="939"/>
      <c r="L1345" s="937"/>
      <c r="M1345" s="937"/>
      <c r="N1345" s="937"/>
      <c r="O1345" s="937"/>
      <c r="P1345" s="937"/>
      <c r="Q1345" s="937"/>
      <c r="R1345" s="937"/>
      <c r="S1345" s="937"/>
      <c r="T1345" s="937"/>
      <c r="U1345" s="937"/>
      <c r="V1345" s="937"/>
      <c r="W1345" s="937"/>
      <c r="X1345" s="937"/>
      <c r="Y1345" s="937"/>
      <c r="Z1345" s="937"/>
      <c r="AA1345" s="937"/>
    </row>
    <row r="1346" ht="18.0" customHeight="1">
      <c r="A1346" s="937"/>
      <c r="B1346" s="938"/>
      <c r="C1346" s="937"/>
      <c r="D1346" s="937"/>
      <c r="E1346" s="937"/>
      <c r="F1346" s="939"/>
      <c r="G1346" s="939"/>
      <c r="H1346" s="939"/>
      <c r="I1346" s="939"/>
      <c r="J1346" s="939"/>
      <c r="K1346" s="939"/>
      <c r="L1346" s="937"/>
      <c r="M1346" s="937"/>
      <c r="N1346" s="937"/>
      <c r="O1346" s="937"/>
      <c r="P1346" s="937"/>
      <c r="Q1346" s="937"/>
      <c r="R1346" s="937"/>
      <c r="S1346" s="937"/>
      <c r="T1346" s="937"/>
      <c r="U1346" s="937"/>
      <c r="V1346" s="937"/>
      <c r="W1346" s="937"/>
      <c r="X1346" s="937"/>
      <c r="Y1346" s="937"/>
      <c r="Z1346" s="937"/>
      <c r="AA1346" s="937"/>
    </row>
    <row r="1347" ht="18.0" customHeight="1">
      <c r="A1347" s="937"/>
      <c r="B1347" s="938"/>
      <c r="C1347" s="937"/>
      <c r="D1347" s="937"/>
      <c r="E1347" s="937"/>
      <c r="F1347" s="939"/>
      <c r="G1347" s="939"/>
      <c r="H1347" s="939"/>
      <c r="I1347" s="939"/>
      <c r="J1347" s="939"/>
      <c r="K1347" s="939"/>
      <c r="L1347" s="937"/>
      <c r="M1347" s="937"/>
      <c r="N1347" s="937"/>
      <c r="O1347" s="937"/>
      <c r="P1347" s="937"/>
      <c r="Q1347" s="937"/>
      <c r="R1347" s="937"/>
      <c r="S1347" s="937"/>
      <c r="T1347" s="937"/>
      <c r="U1347" s="937"/>
      <c r="V1347" s="937"/>
      <c r="W1347" s="937"/>
      <c r="X1347" s="937"/>
      <c r="Y1347" s="937"/>
      <c r="Z1347" s="937"/>
      <c r="AA1347" s="937"/>
    </row>
    <row r="1348" ht="18.0" customHeight="1">
      <c r="A1348" s="937"/>
      <c r="B1348" s="938"/>
      <c r="C1348" s="937"/>
      <c r="D1348" s="937"/>
      <c r="E1348" s="937"/>
      <c r="F1348" s="939"/>
      <c r="G1348" s="939"/>
      <c r="H1348" s="939"/>
      <c r="I1348" s="939"/>
      <c r="J1348" s="939"/>
      <c r="K1348" s="939"/>
      <c r="L1348" s="937"/>
      <c r="M1348" s="937"/>
      <c r="N1348" s="937"/>
      <c r="O1348" s="937"/>
      <c r="P1348" s="937"/>
      <c r="Q1348" s="937"/>
      <c r="R1348" s="937"/>
      <c r="S1348" s="937"/>
      <c r="T1348" s="937"/>
      <c r="U1348" s="937"/>
      <c r="V1348" s="937"/>
      <c r="W1348" s="937"/>
      <c r="X1348" s="937"/>
      <c r="Y1348" s="937"/>
      <c r="Z1348" s="937"/>
      <c r="AA1348" s="937"/>
    </row>
    <row r="1349" ht="18.0" customHeight="1">
      <c r="A1349" s="937"/>
      <c r="B1349" s="938"/>
      <c r="C1349" s="937"/>
      <c r="D1349" s="937"/>
      <c r="E1349" s="937"/>
      <c r="F1349" s="939"/>
      <c r="G1349" s="939"/>
      <c r="H1349" s="939"/>
      <c r="I1349" s="939"/>
      <c r="J1349" s="939"/>
      <c r="K1349" s="939"/>
      <c r="L1349" s="937"/>
      <c r="M1349" s="937"/>
      <c r="N1349" s="937"/>
      <c r="O1349" s="937"/>
      <c r="P1349" s="937"/>
      <c r="Q1349" s="937"/>
      <c r="R1349" s="937"/>
      <c r="S1349" s="937"/>
      <c r="T1349" s="937"/>
      <c r="U1349" s="937"/>
      <c r="V1349" s="937"/>
      <c r="W1349" s="937"/>
      <c r="X1349" s="937"/>
      <c r="Y1349" s="937"/>
      <c r="Z1349" s="937"/>
      <c r="AA1349" s="937"/>
    </row>
    <row r="1350" ht="18.0" customHeight="1">
      <c r="A1350" s="937"/>
      <c r="B1350" s="938"/>
      <c r="C1350" s="937"/>
      <c r="D1350" s="937"/>
      <c r="E1350" s="937"/>
      <c r="F1350" s="939"/>
      <c r="G1350" s="939"/>
      <c r="H1350" s="939"/>
      <c r="I1350" s="939"/>
      <c r="J1350" s="939"/>
      <c r="K1350" s="939"/>
      <c r="L1350" s="937"/>
      <c r="M1350" s="937"/>
      <c r="N1350" s="937"/>
      <c r="O1350" s="937"/>
      <c r="P1350" s="937"/>
      <c r="Q1350" s="937"/>
      <c r="R1350" s="937"/>
      <c r="S1350" s="937"/>
      <c r="T1350" s="937"/>
      <c r="U1350" s="937"/>
      <c r="V1350" s="937"/>
      <c r="W1350" s="937"/>
      <c r="X1350" s="937"/>
      <c r="Y1350" s="937"/>
      <c r="Z1350" s="937"/>
      <c r="AA1350" s="937"/>
    </row>
    <row r="1351" ht="18.0" customHeight="1">
      <c r="A1351" s="937"/>
      <c r="B1351" s="938"/>
      <c r="C1351" s="937"/>
      <c r="D1351" s="937"/>
      <c r="E1351" s="937"/>
      <c r="F1351" s="939"/>
      <c r="G1351" s="939"/>
      <c r="H1351" s="939"/>
      <c r="I1351" s="939"/>
      <c r="J1351" s="939"/>
      <c r="K1351" s="939"/>
      <c r="L1351" s="937"/>
      <c r="M1351" s="937"/>
      <c r="N1351" s="937"/>
      <c r="O1351" s="937"/>
      <c r="P1351" s="937"/>
      <c r="Q1351" s="937"/>
      <c r="R1351" s="937"/>
      <c r="S1351" s="937"/>
      <c r="T1351" s="937"/>
      <c r="U1351" s="937"/>
      <c r="V1351" s="937"/>
      <c r="W1351" s="937"/>
      <c r="X1351" s="937"/>
      <c r="Y1351" s="937"/>
      <c r="Z1351" s="937"/>
      <c r="AA1351" s="937"/>
    </row>
    <row r="1352" ht="18.0" customHeight="1">
      <c r="A1352" s="937"/>
      <c r="B1352" s="938"/>
      <c r="C1352" s="937"/>
      <c r="D1352" s="937"/>
      <c r="E1352" s="937"/>
      <c r="F1352" s="939"/>
      <c r="G1352" s="939"/>
      <c r="H1352" s="939"/>
      <c r="I1352" s="939"/>
      <c r="J1352" s="939"/>
      <c r="K1352" s="939"/>
      <c r="L1352" s="937"/>
      <c r="M1352" s="937"/>
      <c r="N1352" s="937"/>
      <c r="O1352" s="937"/>
      <c r="P1352" s="937"/>
      <c r="Q1352" s="937"/>
      <c r="R1352" s="937"/>
      <c r="S1352" s="937"/>
      <c r="T1352" s="937"/>
      <c r="U1352" s="937"/>
      <c r="V1352" s="937"/>
      <c r="W1352" s="937"/>
      <c r="X1352" s="937"/>
      <c r="Y1352" s="937"/>
      <c r="Z1352" s="937"/>
      <c r="AA1352" s="937"/>
    </row>
    <row r="1353" ht="18.0" customHeight="1">
      <c r="A1353" s="937"/>
      <c r="B1353" s="938"/>
      <c r="C1353" s="937"/>
      <c r="D1353" s="937"/>
      <c r="E1353" s="937"/>
      <c r="F1353" s="939"/>
      <c r="G1353" s="939"/>
      <c r="H1353" s="939"/>
      <c r="I1353" s="939"/>
      <c r="J1353" s="939"/>
      <c r="K1353" s="939"/>
      <c r="L1353" s="937"/>
      <c r="M1353" s="937"/>
      <c r="N1353" s="937"/>
      <c r="O1353" s="937"/>
      <c r="P1353" s="937"/>
      <c r="Q1353" s="937"/>
      <c r="R1353" s="937"/>
      <c r="S1353" s="937"/>
      <c r="T1353" s="937"/>
      <c r="U1353" s="937"/>
      <c r="V1353" s="937"/>
      <c r="W1353" s="937"/>
      <c r="X1353" s="937"/>
      <c r="Y1353" s="937"/>
      <c r="Z1353" s="937"/>
      <c r="AA1353" s="937"/>
    </row>
    <row r="1354" ht="18.0" customHeight="1">
      <c r="A1354" s="937"/>
      <c r="B1354" s="938"/>
      <c r="C1354" s="937"/>
      <c r="D1354" s="937"/>
      <c r="E1354" s="937"/>
      <c r="F1354" s="939"/>
      <c r="G1354" s="939"/>
      <c r="H1354" s="939"/>
      <c r="I1354" s="939"/>
      <c r="J1354" s="939"/>
      <c r="K1354" s="939"/>
      <c r="L1354" s="937"/>
      <c r="M1354" s="937"/>
      <c r="N1354" s="937"/>
      <c r="O1354" s="937"/>
      <c r="P1354" s="937"/>
      <c r="Q1354" s="937"/>
      <c r="R1354" s="937"/>
      <c r="S1354" s="937"/>
      <c r="T1354" s="937"/>
      <c r="U1354" s="937"/>
      <c r="V1354" s="937"/>
      <c r="W1354" s="937"/>
      <c r="X1354" s="937"/>
      <c r="Y1354" s="937"/>
      <c r="Z1354" s="937"/>
      <c r="AA1354" s="937"/>
    </row>
    <row r="1355" ht="18.0" customHeight="1">
      <c r="A1355" s="937"/>
      <c r="B1355" s="938"/>
      <c r="C1355" s="937"/>
      <c r="D1355" s="937"/>
      <c r="E1355" s="937"/>
      <c r="F1355" s="939"/>
      <c r="G1355" s="939"/>
      <c r="H1355" s="939"/>
      <c r="I1355" s="939"/>
      <c r="J1355" s="939"/>
      <c r="K1355" s="939"/>
      <c r="L1355" s="937"/>
      <c r="M1355" s="937"/>
      <c r="N1355" s="937"/>
      <c r="O1355" s="937"/>
      <c r="P1355" s="937"/>
      <c r="Q1355" s="937"/>
      <c r="R1355" s="937"/>
      <c r="S1355" s="937"/>
      <c r="T1355" s="937"/>
      <c r="U1355" s="937"/>
      <c r="V1355" s="937"/>
      <c r="W1355" s="937"/>
      <c r="X1355" s="937"/>
      <c r="Y1355" s="937"/>
      <c r="Z1355" s="937"/>
      <c r="AA1355" s="937"/>
    </row>
    <row r="1356" ht="18.0" customHeight="1">
      <c r="A1356" s="937"/>
      <c r="B1356" s="938"/>
      <c r="C1356" s="937"/>
      <c r="D1356" s="937"/>
      <c r="E1356" s="937"/>
      <c r="F1356" s="939"/>
      <c r="G1356" s="939"/>
      <c r="H1356" s="939"/>
      <c r="I1356" s="939"/>
      <c r="J1356" s="939"/>
      <c r="K1356" s="939"/>
      <c r="L1356" s="937"/>
      <c r="M1356" s="937"/>
      <c r="N1356" s="937"/>
      <c r="O1356" s="937"/>
      <c r="P1356" s="937"/>
      <c r="Q1356" s="937"/>
      <c r="R1356" s="937"/>
      <c r="S1356" s="937"/>
      <c r="T1356" s="937"/>
      <c r="U1356" s="937"/>
      <c r="V1356" s="937"/>
      <c r="W1356" s="937"/>
      <c r="X1356" s="937"/>
      <c r="Y1356" s="937"/>
      <c r="Z1356" s="937"/>
      <c r="AA1356" s="937"/>
    </row>
    <row r="1357" ht="18.0" customHeight="1">
      <c r="A1357" s="937"/>
      <c r="B1357" s="938"/>
      <c r="C1357" s="937"/>
      <c r="D1357" s="937"/>
      <c r="E1357" s="937"/>
      <c r="F1357" s="939"/>
      <c r="G1357" s="939"/>
      <c r="H1357" s="939"/>
      <c r="I1357" s="939"/>
      <c r="J1357" s="939"/>
      <c r="K1357" s="939"/>
      <c r="L1357" s="937"/>
      <c r="M1357" s="937"/>
      <c r="N1357" s="937"/>
      <c r="O1357" s="937"/>
      <c r="P1357" s="937"/>
      <c r="Q1357" s="937"/>
      <c r="R1357" s="937"/>
      <c r="S1357" s="937"/>
      <c r="T1357" s="937"/>
      <c r="U1357" s="937"/>
      <c r="V1357" s="937"/>
      <c r="W1357" s="937"/>
      <c r="X1357" s="937"/>
      <c r="Y1357" s="937"/>
      <c r="Z1357" s="937"/>
      <c r="AA1357" s="937"/>
    </row>
    <row r="1358" ht="18.0" customHeight="1">
      <c r="A1358" s="937"/>
      <c r="B1358" s="938"/>
      <c r="C1358" s="937"/>
      <c r="D1358" s="937"/>
      <c r="E1358" s="937"/>
      <c r="F1358" s="939"/>
      <c r="G1358" s="939"/>
      <c r="H1358" s="939"/>
      <c r="I1358" s="939"/>
      <c r="J1358" s="939"/>
      <c r="K1358" s="939"/>
      <c r="L1358" s="937"/>
      <c r="M1358" s="937"/>
      <c r="N1358" s="937"/>
      <c r="O1358" s="937"/>
      <c r="P1358" s="937"/>
      <c r="Q1358" s="937"/>
      <c r="R1358" s="937"/>
      <c r="S1358" s="937"/>
      <c r="T1358" s="937"/>
      <c r="U1358" s="937"/>
      <c r="V1358" s="937"/>
      <c r="W1358" s="937"/>
      <c r="X1358" s="937"/>
      <c r="Y1358" s="937"/>
      <c r="Z1358" s="937"/>
      <c r="AA1358" s="937"/>
    </row>
    <row r="1359" ht="18.0" customHeight="1">
      <c r="A1359" s="937"/>
      <c r="B1359" s="938"/>
      <c r="C1359" s="937"/>
      <c r="D1359" s="937"/>
      <c r="E1359" s="937"/>
      <c r="F1359" s="939"/>
      <c r="G1359" s="939"/>
      <c r="H1359" s="939"/>
      <c r="I1359" s="939"/>
      <c r="J1359" s="939"/>
      <c r="K1359" s="939"/>
      <c r="L1359" s="937"/>
      <c r="M1359" s="937"/>
      <c r="N1359" s="937"/>
      <c r="O1359" s="937"/>
      <c r="P1359" s="937"/>
      <c r="Q1359" s="937"/>
      <c r="R1359" s="937"/>
      <c r="S1359" s="937"/>
      <c r="T1359" s="937"/>
      <c r="U1359" s="937"/>
      <c r="V1359" s="937"/>
      <c r="W1359" s="937"/>
      <c r="X1359" s="937"/>
      <c r="Y1359" s="937"/>
      <c r="Z1359" s="937"/>
      <c r="AA1359" s="937"/>
    </row>
    <row r="1360" ht="18.0" customHeight="1">
      <c r="A1360" s="937"/>
      <c r="B1360" s="938"/>
      <c r="C1360" s="937"/>
      <c r="D1360" s="937"/>
      <c r="E1360" s="937"/>
      <c r="F1360" s="939"/>
      <c r="G1360" s="939"/>
      <c r="H1360" s="939"/>
      <c r="I1360" s="939"/>
      <c r="J1360" s="939"/>
      <c r="K1360" s="939"/>
      <c r="L1360" s="937"/>
      <c r="M1360" s="937"/>
      <c r="N1360" s="937"/>
      <c r="O1360" s="937"/>
      <c r="P1360" s="937"/>
      <c r="Q1360" s="937"/>
      <c r="R1360" s="937"/>
      <c r="S1360" s="937"/>
      <c r="T1360" s="937"/>
      <c r="U1360" s="937"/>
      <c r="V1360" s="937"/>
      <c r="W1360" s="937"/>
      <c r="X1360" s="937"/>
      <c r="Y1360" s="937"/>
      <c r="Z1360" s="937"/>
      <c r="AA1360" s="937"/>
    </row>
    <row r="1361" ht="18.0" customHeight="1">
      <c r="A1361" s="937"/>
      <c r="B1361" s="938"/>
      <c r="C1361" s="937"/>
      <c r="D1361" s="937"/>
      <c r="E1361" s="937"/>
      <c r="F1361" s="939"/>
      <c r="G1361" s="939"/>
      <c r="H1361" s="939"/>
      <c r="I1361" s="939"/>
      <c r="J1361" s="939"/>
      <c r="K1361" s="939"/>
      <c r="L1361" s="937"/>
      <c r="M1361" s="937"/>
      <c r="N1361" s="937"/>
      <c r="O1361" s="937"/>
      <c r="P1361" s="937"/>
      <c r="Q1361" s="937"/>
      <c r="R1361" s="937"/>
      <c r="S1361" s="937"/>
      <c r="T1361" s="937"/>
      <c r="U1361" s="937"/>
      <c r="V1361" s="937"/>
      <c r="W1361" s="937"/>
      <c r="X1361" s="937"/>
      <c r="Y1361" s="937"/>
      <c r="Z1361" s="937"/>
      <c r="AA1361" s="937"/>
    </row>
    <row r="1362" ht="18.0" customHeight="1">
      <c r="A1362" s="937"/>
      <c r="B1362" s="938"/>
      <c r="C1362" s="937"/>
      <c r="D1362" s="937"/>
      <c r="E1362" s="937"/>
      <c r="F1362" s="939"/>
      <c r="G1362" s="939"/>
      <c r="H1362" s="939"/>
      <c r="I1362" s="939"/>
      <c r="J1362" s="939"/>
      <c r="K1362" s="939"/>
      <c r="L1362" s="937"/>
      <c r="M1362" s="937"/>
      <c r="N1362" s="937"/>
      <c r="O1362" s="937"/>
      <c r="P1362" s="937"/>
      <c r="Q1362" s="937"/>
      <c r="R1362" s="937"/>
      <c r="S1362" s="937"/>
      <c r="T1362" s="937"/>
      <c r="U1362" s="937"/>
      <c r="V1362" s="937"/>
      <c r="W1362" s="937"/>
      <c r="X1362" s="937"/>
      <c r="Y1362" s="937"/>
      <c r="Z1362" s="937"/>
      <c r="AA1362" s="937"/>
    </row>
    <row r="1363" ht="18.0" customHeight="1">
      <c r="A1363" s="937"/>
      <c r="B1363" s="938"/>
      <c r="C1363" s="937"/>
      <c r="D1363" s="937"/>
      <c r="E1363" s="937"/>
      <c r="F1363" s="939"/>
      <c r="G1363" s="939"/>
      <c r="H1363" s="939"/>
      <c r="I1363" s="939"/>
      <c r="J1363" s="939"/>
      <c r="K1363" s="939"/>
      <c r="L1363" s="937"/>
      <c r="M1363" s="937"/>
      <c r="N1363" s="937"/>
      <c r="O1363" s="937"/>
      <c r="P1363" s="937"/>
      <c r="Q1363" s="937"/>
      <c r="R1363" s="937"/>
      <c r="S1363" s="937"/>
      <c r="T1363" s="937"/>
      <c r="U1363" s="937"/>
      <c r="V1363" s="937"/>
      <c r="W1363" s="937"/>
      <c r="X1363" s="937"/>
      <c r="Y1363" s="937"/>
      <c r="Z1363" s="937"/>
      <c r="AA1363" s="937"/>
    </row>
    <row r="1364" ht="18.0" customHeight="1">
      <c r="A1364" s="937"/>
      <c r="B1364" s="938"/>
      <c r="C1364" s="937"/>
      <c r="D1364" s="937"/>
      <c r="E1364" s="937"/>
      <c r="F1364" s="939"/>
      <c r="G1364" s="939"/>
      <c r="H1364" s="939"/>
      <c r="I1364" s="939"/>
      <c r="J1364" s="939"/>
      <c r="K1364" s="939"/>
      <c r="L1364" s="937"/>
      <c r="M1364" s="937"/>
      <c r="N1364" s="937"/>
      <c r="O1364" s="937"/>
      <c r="P1364" s="937"/>
      <c r="Q1364" s="937"/>
      <c r="R1364" s="937"/>
      <c r="S1364" s="937"/>
      <c r="T1364" s="937"/>
      <c r="U1364" s="937"/>
      <c r="V1364" s="937"/>
      <c r="W1364" s="937"/>
      <c r="X1364" s="937"/>
      <c r="Y1364" s="937"/>
      <c r="Z1364" s="937"/>
      <c r="AA1364" s="937"/>
    </row>
    <row r="1365" ht="18.0" customHeight="1">
      <c r="A1365" s="937"/>
      <c r="B1365" s="938"/>
      <c r="C1365" s="937"/>
      <c r="D1365" s="937"/>
      <c r="E1365" s="937"/>
      <c r="F1365" s="939"/>
      <c r="G1365" s="939"/>
      <c r="H1365" s="939"/>
      <c r="I1365" s="939"/>
      <c r="J1365" s="939"/>
      <c r="K1365" s="939"/>
      <c r="L1365" s="937"/>
      <c r="M1365" s="937"/>
      <c r="N1365" s="937"/>
      <c r="O1365" s="937"/>
      <c r="P1365" s="937"/>
      <c r="Q1365" s="937"/>
      <c r="R1365" s="937"/>
      <c r="S1365" s="937"/>
      <c r="T1365" s="937"/>
      <c r="U1365" s="937"/>
      <c r="V1365" s="937"/>
      <c r="W1365" s="937"/>
      <c r="X1365" s="937"/>
      <c r="Y1365" s="937"/>
      <c r="Z1365" s="937"/>
      <c r="AA1365" s="937"/>
    </row>
    <row r="1366" ht="18.0" customHeight="1">
      <c r="A1366" s="937"/>
      <c r="B1366" s="938"/>
      <c r="C1366" s="937"/>
      <c r="D1366" s="937"/>
      <c r="E1366" s="937"/>
      <c r="F1366" s="939"/>
      <c r="G1366" s="939"/>
      <c r="H1366" s="939"/>
      <c r="I1366" s="939"/>
      <c r="J1366" s="939"/>
      <c r="K1366" s="939"/>
      <c r="L1366" s="937"/>
      <c r="M1366" s="937"/>
      <c r="N1366" s="937"/>
      <c r="O1366" s="937"/>
      <c r="P1366" s="937"/>
      <c r="Q1366" s="937"/>
      <c r="R1366" s="937"/>
      <c r="S1366" s="937"/>
      <c r="T1366" s="937"/>
      <c r="U1366" s="937"/>
      <c r="V1366" s="937"/>
      <c r="W1366" s="937"/>
      <c r="X1366" s="937"/>
      <c r="Y1366" s="937"/>
      <c r="Z1366" s="937"/>
      <c r="AA1366" s="937"/>
    </row>
    <row r="1367" ht="18.0" customHeight="1">
      <c r="A1367" s="937"/>
      <c r="B1367" s="938"/>
      <c r="C1367" s="937"/>
      <c r="D1367" s="937"/>
      <c r="E1367" s="937"/>
      <c r="F1367" s="939"/>
      <c r="G1367" s="939"/>
      <c r="H1367" s="939"/>
      <c r="I1367" s="939"/>
      <c r="J1367" s="939"/>
      <c r="K1367" s="939"/>
      <c r="L1367" s="937"/>
      <c r="M1367" s="937"/>
      <c r="N1367" s="937"/>
      <c r="O1367" s="937"/>
      <c r="P1367" s="937"/>
      <c r="Q1367" s="937"/>
      <c r="R1367" s="937"/>
      <c r="S1367" s="937"/>
      <c r="T1367" s="937"/>
      <c r="U1367" s="937"/>
      <c r="V1367" s="937"/>
      <c r="W1367" s="937"/>
      <c r="X1367" s="937"/>
      <c r="Y1367" s="937"/>
      <c r="Z1367" s="937"/>
      <c r="AA1367" s="937"/>
    </row>
    <row r="1368" ht="18.0" customHeight="1">
      <c r="A1368" s="937"/>
      <c r="B1368" s="938"/>
      <c r="C1368" s="937"/>
      <c r="D1368" s="937"/>
      <c r="E1368" s="937"/>
      <c r="F1368" s="939"/>
      <c r="G1368" s="939"/>
      <c r="H1368" s="939"/>
      <c r="I1368" s="939"/>
      <c r="J1368" s="939"/>
      <c r="K1368" s="939"/>
      <c r="L1368" s="937"/>
      <c r="M1368" s="937"/>
      <c r="N1368" s="937"/>
      <c r="O1368" s="937"/>
      <c r="P1368" s="937"/>
      <c r="Q1368" s="937"/>
      <c r="R1368" s="937"/>
      <c r="S1368" s="937"/>
      <c r="T1368" s="937"/>
      <c r="U1368" s="937"/>
      <c r="V1368" s="937"/>
      <c r="W1368" s="937"/>
      <c r="X1368" s="937"/>
      <c r="Y1368" s="937"/>
      <c r="Z1368" s="937"/>
      <c r="AA1368" s="937"/>
    </row>
    <row r="1369" ht="18.0" customHeight="1">
      <c r="A1369" s="937"/>
      <c r="B1369" s="938"/>
      <c r="C1369" s="937"/>
      <c r="D1369" s="937"/>
      <c r="E1369" s="937"/>
      <c r="F1369" s="939"/>
      <c r="G1369" s="939"/>
      <c r="H1369" s="939"/>
      <c r="I1369" s="939"/>
      <c r="J1369" s="939"/>
      <c r="K1369" s="939"/>
      <c r="L1369" s="937"/>
      <c r="M1369" s="937"/>
      <c r="N1369" s="937"/>
      <c r="O1369" s="937"/>
      <c r="P1369" s="937"/>
      <c r="Q1369" s="937"/>
      <c r="R1369" s="937"/>
      <c r="S1369" s="937"/>
      <c r="T1369" s="937"/>
      <c r="U1369" s="937"/>
      <c r="V1369" s="937"/>
      <c r="W1369" s="937"/>
      <c r="X1369" s="937"/>
      <c r="Y1369" s="937"/>
      <c r="Z1369" s="937"/>
      <c r="AA1369" s="937"/>
    </row>
    <row r="1370" ht="18.0" customHeight="1">
      <c r="A1370" s="937"/>
      <c r="B1370" s="938"/>
      <c r="C1370" s="937"/>
      <c r="D1370" s="937"/>
      <c r="E1370" s="937"/>
      <c r="F1370" s="939"/>
      <c r="G1370" s="939"/>
      <c r="H1370" s="939"/>
      <c r="I1370" s="939"/>
      <c r="J1370" s="939"/>
      <c r="K1370" s="939"/>
      <c r="L1370" s="937"/>
      <c r="M1370" s="937"/>
      <c r="N1370" s="937"/>
      <c r="O1370" s="937"/>
      <c r="P1370" s="937"/>
      <c r="Q1370" s="937"/>
      <c r="R1370" s="937"/>
      <c r="S1370" s="937"/>
      <c r="T1370" s="937"/>
      <c r="U1370" s="937"/>
      <c r="V1370" s="937"/>
      <c r="W1370" s="937"/>
      <c r="X1370" s="937"/>
      <c r="Y1370" s="937"/>
      <c r="Z1370" s="937"/>
      <c r="AA1370" s="937"/>
    </row>
    <row r="1371" ht="18.0" customHeight="1">
      <c r="A1371" s="937"/>
      <c r="B1371" s="938"/>
      <c r="C1371" s="937"/>
      <c r="D1371" s="937"/>
      <c r="E1371" s="937"/>
      <c r="F1371" s="939"/>
      <c r="G1371" s="939"/>
      <c r="H1371" s="939"/>
      <c r="I1371" s="939"/>
      <c r="J1371" s="939"/>
      <c r="K1371" s="939"/>
      <c r="L1371" s="937"/>
      <c r="M1371" s="937"/>
      <c r="N1371" s="937"/>
      <c r="O1371" s="937"/>
      <c r="P1371" s="937"/>
      <c r="Q1371" s="937"/>
      <c r="R1371" s="937"/>
      <c r="S1371" s="937"/>
      <c r="T1371" s="937"/>
      <c r="U1371" s="937"/>
      <c r="V1371" s="937"/>
      <c r="W1371" s="937"/>
      <c r="X1371" s="937"/>
      <c r="Y1371" s="937"/>
      <c r="Z1371" s="937"/>
      <c r="AA1371" s="937"/>
    </row>
    <row r="1372" ht="18.0" customHeight="1">
      <c r="A1372" s="937"/>
      <c r="B1372" s="938"/>
      <c r="C1372" s="937"/>
      <c r="D1372" s="937"/>
      <c r="E1372" s="937"/>
      <c r="F1372" s="939"/>
      <c r="G1372" s="939"/>
      <c r="H1372" s="939"/>
      <c r="I1372" s="939"/>
      <c r="J1372" s="939"/>
      <c r="K1372" s="939"/>
      <c r="L1372" s="937"/>
      <c r="M1372" s="937"/>
      <c r="N1372" s="937"/>
      <c r="O1372" s="937"/>
      <c r="P1372" s="937"/>
      <c r="Q1372" s="937"/>
      <c r="R1372" s="937"/>
      <c r="S1372" s="937"/>
      <c r="T1372" s="937"/>
      <c r="U1372" s="937"/>
      <c r="V1372" s="937"/>
      <c r="W1372" s="937"/>
      <c r="X1372" s="937"/>
      <c r="Y1372" s="937"/>
      <c r="Z1372" s="937"/>
      <c r="AA1372" s="937"/>
    </row>
    <row r="1373" ht="18.0" customHeight="1">
      <c r="A1373" s="937"/>
      <c r="B1373" s="938"/>
      <c r="C1373" s="937"/>
      <c r="D1373" s="937"/>
      <c r="E1373" s="937"/>
      <c r="F1373" s="939"/>
      <c r="G1373" s="939"/>
      <c r="H1373" s="939"/>
      <c r="I1373" s="939"/>
      <c r="J1373" s="939"/>
      <c r="K1373" s="939"/>
      <c r="L1373" s="937"/>
      <c r="M1373" s="937"/>
      <c r="N1373" s="937"/>
      <c r="O1373" s="937"/>
      <c r="P1373" s="937"/>
      <c r="Q1373" s="937"/>
      <c r="R1373" s="937"/>
      <c r="S1373" s="937"/>
      <c r="T1373" s="937"/>
      <c r="U1373" s="937"/>
      <c r="V1373" s="937"/>
      <c r="W1373" s="937"/>
      <c r="X1373" s="937"/>
      <c r="Y1373" s="937"/>
      <c r="Z1373" s="937"/>
      <c r="AA1373" s="937"/>
    </row>
    <row r="1374" ht="18.0" customHeight="1">
      <c r="A1374" s="937"/>
      <c r="B1374" s="938"/>
      <c r="C1374" s="937"/>
      <c r="D1374" s="937"/>
      <c r="E1374" s="937"/>
      <c r="F1374" s="939"/>
      <c r="G1374" s="939"/>
      <c r="H1374" s="939"/>
      <c r="I1374" s="939"/>
      <c r="J1374" s="939"/>
      <c r="K1374" s="939"/>
      <c r="L1374" s="937"/>
      <c r="M1374" s="937"/>
      <c r="N1374" s="937"/>
      <c r="O1374" s="937"/>
      <c r="P1374" s="937"/>
      <c r="Q1374" s="937"/>
      <c r="R1374" s="937"/>
      <c r="S1374" s="937"/>
      <c r="T1374" s="937"/>
      <c r="U1374" s="937"/>
      <c r="V1374" s="937"/>
      <c r="W1374" s="937"/>
      <c r="X1374" s="937"/>
      <c r="Y1374" s="937"/>
      <c r="Z1374" s="937"/>
      <c r="AA1374" s="937"/>
    </row>
    <row r="1375" ht="18.0" customHeight="1">
      <c r="A1375" s="937"/>
      <c r="B1375" s="938"/>
      <c r="C1375" s="937"/>
      <c r="D1375" s="937"/>
      <c r="E1375" s="937"/>
      <c r="F1375" s="939"/>
      <c r="G1375" s="939"/>
      <c r="H1375" s="939"/>
      <c r="I1375" s="939"/>
      <c r="J1375" s="939"/>
      <c r="K1375" s="939"/>
      <c r="L1375" s="937"/>
      <c r="M1375" s="937"/>
      <c r="N1375" s="937"/>
      <c r="O1375" s="937"/>
      <c r="P1375" s="937"/>
      <c r="Q1375" s="937"/>
      <c r="R1375" s="937"/>
      <c r="S1375" s="937"/>
      <c r="T1375" s="937"/>
      <c r="U1375" s="937"/>
      <c r="V1375" s="937"/>
      <c r="W1375" s="937"/>
      <c r="X1375" s="937"/>
      <c r="Y1375" s="937"/>
      <c r="Z1375" s="937"/>
      <c r="AA1375" s="937"/>
    </row>
    <row r="1376" ht="18.0" customHeight="1">
      <c r="A1376" s="937"/>
      <c r="B1376" s="938"/>
      <c r="C1376" s="937"/>
      <c r="D1376" s="937"/>
      <c r="E1376" s="937"/>
      <c r="F1376" s="939"/>
      <c r="G1376" s="939"/>
      <c r="H1376" s="939"/>
      <c r="I1376" s="939"/>
      <c r="J1376" s="939"/>
      <c r="K1376" s="939"/>
      <c r="L1376" s="937"/>
      <c r="M1376" s="937"/>
      <c r="N1376" s="937"/>
      <c r="O1376" s="937"/>
      <c r="P1376" s="937"/>
      <c r="Q1376" s="937"/>
      <c r="R1376" s="937"/>
      <c r="S1376" s="937"/>
      <c r="T1376" s="937"/>
      <c r="U1376" s="937"/>
      <c r="V1376" s="937"/>
      <c r="W1376" s="937"/>
      <c r="X1376" s="937"/>
      <c r="Y1376" s="937"/>
      <c r="Z1376" s="937"/>
      <c r="AA1376" s="937"/>
    </row>
    <row r="1377" ht="18.0" customHeight="1">
      <c r="A1377" s="937"/>
      <c r="B1377" s="938"/>
      <c r="C1377" s="937"/>
      <c r="D1377" s="937"/>
      <c r="E1377" s="937"/>
      <c r="F1377" s="939"/>
      <c r="G1377" s="939"/>
      <c r="H1377" s="939"/>
      <c r="I1377" s="939"/>
      <c r="J1377" s="939"/>
      <c r="K1377" s="939"/>
      <c r="L1377" s="937"/>
      <c r="M1377" s="937"/>
      <c r="N1377" s="937"/>
      <c r="O1377" s="937"/>
      <c r="P1377" s="937"/>
      <c r="Q1377" s="937"/>
      <c r="R1377" s="937"/>
      <c r="S1377" s="937"/>
      <c r="T1377" s="937"/>
      <c r="U1377" s="937"/>
      <c r="V1377" s="937"/>
      <c r="W1377" s="937"/>
      <c r="X1377" s="937"/>
      <c r="Y1377" s="937"/>
      <c r="Z1377" s="937"/>
      <c r="AA1377" s="937"/>
    </row>
    <row r="1378" ht="18.0" customHeight="1">
      <c r="A1378" s="937"/>
      <c r="B1378" s="938"/>
      <c r="C1378" s="937"/>
      <c r="D1378" s="937"/>
      <c r="E1378" s="937"/>
      <c r="F1378" s="939"/>
      <c r="G1378" s="939"/>
      <c r="H1378" s="939"/>
      <c r="I1378" s="939"/>
      <c r="J1378" s="939"/>
      <c r="K1378" s="939"/>
      <c r="L1378" s="937"/>
      <c r="M1378" s="937"/>
      <c r="N1378" s="937"/>
      <c r="O1378" s="937"/>
      <c r="P1378" s="937"/>
      <c r="Q1378" s="937"/>
      <c r="R1378" s="937"/>
      <c r="S1378" s="937"/>
      <c r="T1378" s="937"/>
      <c r="U1378" s="937"/>
      <c r="V1378" s="937"/>
      <c r="W1378" s="937"/>
      <c r="X1378" s="937"/>
      <c r="Y1378" s="937"/>
      <c r="Z1378" s="937"/>
      <c r="AA1378" s="937"/>
    </row>
    <row r="1379" ht="18.0" customHeight="1">
      <c r="A1379" s="937"/>
      <c r="B1379" s="938"/>
      <c r="C1379" s="937"/>
      <c r="D1379" s="937"/>
      <c r="E1379" s="937"/>
      <c r="F1379" s="939"/>
      <c r="G1379" s="939"/>
      <c r="H1379" s="939"/>
      <c r="I1379" s="939"/>
      <c r="J1379" s="939"/>
      <c r="K1379" s="939"/>
      <c r="L1379" s="937"/>
      <c r="M1379" s="937"/>
      <c r="N1379" s="937"/>
      <c r="O1379" s="937"/>
      <c r="P1379" s="937"/>
      <c r="Q1379" s="937"/>
      <c r="R1379" s="937"/>
      <c r="S1379" s="937"/>
      <c r="T1379" s="937"/>
      <c r="U1379" s="937"/>
      <c r="V1379" s="937"/>
      <c r="W1379" s="937"/>
      <c r="X1379" s="937"/>
      <c r="Y1379" s="937"/>
      <c r="Z1379" s="937"/>
      <c r="AA1379" s="937"/>
    </row>
    <row r="1380" ht="18.0" customHeight="1">
      <c r="A1380" s="937"/>
      <c r="B1380" s="938"/>
      <c r="C1380" s="937"/>
      <c r="D1380" s="937"/>
      <c r="E1380" s="937"/>
      <c r="F1380" s="939"/>
      <c r="G1380" s="939"/>
      <c r="H1380" s="939"/>
      <c r="I1380" s="939"/>
      <c r="J1380" s="939"/>
      <c r="K1380" s="939"/>
      <c r="L1380" s="937"/>
      <c r="M1380" s="937"/>
      <c r="N1380" s="937"/>
      <c r="O1380" s="937"/>
      <c r="P1380" s="937"/>
      <c r="Q1380" s="937"/>
      <c r="R1380" s="937"/>
      <c r="S1380" s="937"/>
      <c r="T1380" s="937"/>
      <c r="U1380" s="937"/>
      <c r="V1380" s="937"/>
      <c r="W1380" s="937"/>
      <c r="X1380" s="937"/>
      <c r="Y1380" s="937"/>
      <c r="Z1380" s="937"/>
      <c r="AA1380" s="937"/>
    </row>
    <row r="1381" ht="18.0" customHeight="1">
      <c r="A1381" s="937"/>
      <c r="B1381" s="938"/>
      <c r="C1381" s="937"/>
      <c r="D1381" s="937"/>
      <c r="E1381" s="937"/>
      <c r="F1381" s="939"/>
      <c r="G1381" s="939"/>
      <c r="H1381" s="939"/>
      <c r="I1381" s="939"/>
      <c r="J1381" s="939"/>
      <c r="K1381" s="939"/>
      <c r="L1381" s="937"/>
      <c r="M1381" s="937"/>
      <c r="N1381" s="937"/>
      <c r="O1381" s="937"/>
      <c r="P1381" s="937"/>
      <c r="Q1381" s="937"/>
      <c r="R1381" s="937"/>
      <c r="S1381" s="937"/>
      <c r="T1381" s="937"/>
      <c r="U1381" s="937"/>
      <c r="V1381" s="937"/>
      <c r="W1381" s="937"/>
      <c r="X1381" s="937"/>
      <c r="Y1381" s="937"/>
      <c r="Z1381" s="937"/>
      <c r="AA1381" s="937"/>
    </row>
    <row r="1382" ht="18.0" customHeight="1">
      <c r="A1382" s="937"/>
      <c r="B1382" s="938"/>
      <c r="C1382" s="937"/>
      <c r="D1382" s="937"/>
      <c r="E1382" s="937"/>
      <c r="F1382" s="939"/>
      <c r="G1382" s="939"/>
      <c r="H1382" s="939"/>
      <c r="I1382" s="939"/>
      <c r="J1382" s="939"/>
      <c r="K1382" s="939"/>
      <c r="L1382" s="937"/>
      <c r="M1382" s="937"/>
      <c r="N1382" s="937"/>
      <c r="O1382" s="937"/>
      <c r="P1382" s="937"/>
      <c r="Q1382" s="937"/>
      <c r="R1382" s="937"/>
      <c r="S1382" s="937"/>
      <c r="T1382" s="937"/>
      <c r="U1382" s="937"/>
      <c r="V1382" s="937"/>
      <c r="W1382" s="937"/>
      <c r="X1382" s="937"/>
      <c r="Y1382" s="937"/>
      <c r="Z1382" s="937"/>
      <c r="AA1382" s="937"/>
    </row>
    <row r="1383" ht="18.0" customHeight="1">
      <c r="A1383" s="937"/>
      <c r="B1383" s="938"/>
      <c r="C1383" s="937"/>
      <c r="D1383" s="937"/>
      <c r="E1383" s="937"/>
      <c r="F1383" s="939"/>
      <c r="G1383" s="939"/>
      <c r="H1383" s="939"/>
      <c r="I1383" s="939"/>
      <c r="J1383" s="939"/>
      <c r="K1383" s="939"/>
      <c r="L1383" s="937"/>
      <c r="M1383" s="937"/>
      <c r="N1383" s="937"/>
      <c r="O1383" s="937"/>
      <c r="P1383" s="937"/>
      <c r="Q1383" s="937"/>
      <c r="R1383" s="937"/>
      <c r="S1383" s="937"/>
      <c r="T1383" s="937"/>
      <c r="U1383" s="937"/>
      <c r="V1383" s="937"/>
      <c r="W1383" s="937"/>
      <c r="X1383" s="937"/>
      <c r="Y1383" s="937"/>
      <c r="Z1383" s="937"/>
      <c r="AA1383" s="937"/>
    </row>
    <row r="1384" ht="18.0" customHeight="1">
      <c r="A1384" s="937"/>
      <c r="B1384" s="938"/>
      <c r="C1384" s="937"/>
      <c r="D1384" s="937"/>
      <c r="E1384" s="937"/>
      <c r="F1384" s="939"/>
      <c r="G1384" s="939"/>
      <c r="H1384" s="939"/>
      <c r="I1384" s="939"/>
      <c r="J1384" s="939"/>
      <c r="K1384" s="939"/>
      <c r="L1384" s="937"/>
      <c r="M1384" s="937"/>
      <c r="N1384" s="937"/>
      <c r="O1384" s="937"/>
      <c r="P1384" s="937"/>
      <c r="Q1384" s="937"/>
      <c r="R1384" s="937"/>
      <c r="S1384" s="937"/>
      <c r="T1384" s="937"/>
      <c r="U1384" s="937"/>
      <c r="V1384" s="937"/>
      <c r="W1384" s="937"/>
      <c r="X1384" s="937"/>
      <c r="Y1384" s="937"/>
      <c r="Z1384" s="937"/>
      <c r="AA1384" s="937"/>
    </row>
    <row r="1385" ht="18.0" customHeight="1">
      <c r="A1385" s="937"/>
      <c r="B1385" s="938"/>
      <c r="C1385" s="937"/>
      <c r="D1385" s="937"/>
      <c r="E1385" s="937"/>
      <c r="F1385" s="939"/>
      <c r="G1385" s="939"/>
      <c r="H1385" s="939"/>
      <c r="I1385" s="939"/>
      <c r="J1385" s="939"/>
      <c r="K1385" s="939"/>
      <c r="L1385" s="937"/>
      <c r="M1385" s="937"/>
      <c r="N1385" s="937"/>
      <c r="O1385" s="937"/>
      <c r="P1385" s="937"/>
      <c r="Q1385" s="937"/>
      <c r="R1385" s="937"/>
      <c r="S1385" s="937"/>
      <c r="T1385" s="937"/>
      <c r="U1385" s="937"/>
      <c r="V1385" s="937"/>
      <c r="W1385" s="937"/>
      <c r="X1385" s="937"/>
      <c r="Y1385" s="937"/>
      <c r="Z1385" s="937"/>
      <c r="AA1385" s="937"/>
    </row>
    <row r="1386" ht="18.0" customHeight="1">
      <c r="A1386" s="937"/>
      <c r="B1386" s="938"/>
      <c r="C1386" s="937"/>
      <c r="D1386" s="937"/>
      <c r="E1386" s="937"/>
      <c r="F1386" s="939"/>
      <c r="G1386" s="939"/>
      <c r="H1386" s="939"/>
      <c r="I1386" s="939"/>
      <c r="J1386" s="939"/>
      <c r="K1386" s="939"/>
      <c r="L1386" s="937"/>
      <c r="M1386" s="937"/>
      <c r="N1386" s="937"/>
      <c r="O1386" s="937"/>
      <c r="P1386" s="937"/>
      <c r="Q1386" s="937"/>
      <c r="R1386" s="937"/>
      <c r="S1386" s="937"/>
      <c r="T1386" s="937"/>
      <c r="U1386" s="937"/>
      <c r="V1386" s="937"/>
      <c r="W1386" s="937"/>
      <c r="X1386" s="937"/>
      <c r="Y1386" s="937"/>
      <c r="Z1386" s="937"/>
      <c r="AA1386" s="937"/>
    </row>
    <row r="1387" ht="18.0" customHeight="1">
      <c r="A1387" s="937"/>
      <c r="B1387" s="938"/>
      <c r="C1387" s="937"/>
      <c r="D1387" s="937"/>
      <c r="E1387" s="937"/>
      <c r="F1387" s="939"/>
      <c r="G1387" s="939"/>
      <c r="H1387" s="939"/>
      <c r="I1387" s="939"/>
      <c r="J1387" s="939"/>
      <c r="K1387" s="939"/>
      <c r="L1387" s="937"/>
      <c r="M1387" s="937"/>
      <c r="N1387" s="937"/>
      <c r="O1387" s="937"/>
      <c r="P1387" s="937"/>
      <c r="Q1387" s="937"/>
      <c r="R1387" s="937"/>
      <c r="S1387" s="937"/>
      <c r="T1387" s="937"/>
      <c r="U1387" s="937"/>
      <c r="V1387" s="937"/>
      <c r="W1387" s="937"/>
      <c r="X1387" s="937"/>
      <c r="Y1387" s="937"/>
      <c r="Z1387" s="937"/>
      <c r="AA1387" s="937"/>
    </row>
    <row r="1388" ht="18.0" customHeight="1">
      <c r="A1388" s="937"/>
      <c r="B1388" s="938"/>
      <c r="C1388" s="937"/>
      <c r="D1388" s="937"/>
      <c r="E1388" s="937"/>
      <c r="F1388" s="939"/>
      <c r="G1388" s="939"/>
      <c r="H1388" s="939"/>
      <c r="I1388" s="939"/>
      <c r="J1388" s="939"/>
      <c r="K1388" s="939"/>
      <c r="L1388" s="937"/>
      <c r="M1388" s="937"/>
      <c r="N1388" s="937"/>
      <c r="O1388" s="937"/>
      <c r="P1388" s="937"/>
      <c r="Q1388" s="937"/>
      <c r="R1388" s="937"/>
      <c r="S1388" s="937"/>
      <c r="T1388" s="937"/>
      <c r="U1388" s="937"/>
      <c r="V1388" s="937"/>
      <c r="W1388" s="937"/>
      <c r="X1388" s="937"/>
      <c r="Y1388" s="937"/>
      <c r="Z1388" s="937"/>
      <c r="AA1388" s="937"/>
    </row>
    <row r="1389" ht="18.0" customHeight="1">
      <c r="A1389" s="937"/>
      <c r="B1389" s="938"/>
      <c r="C1389" s="937"/>
      <c r="D1389" s="937"/>
      <c r="E1389" s="937"/>
      <c r="F1389" s="939"/>
      <c r="G1389" s="939"/>
      <c r="H1389" s="939"/>
      <c r="I1389" s="939"/>
      <c r="J1389" s="939"/>
      <c r="K1389" s="939"/>
      <c r="L1389" s="937"/>
      <c r="M1389" s="937"/>
      <c r="N1389" s="937"/>
      <c r="O1389" s="937"/>
      <c r="P1389" s="937"/>
      <c r="Q1389" s="937"/>
      <c r="R1389" s="937"/>
      <c r="S1389" s="937"/>
      <c r="T1389" s="937"/>
      <c r="U1389" s="937"/>
      <c r="V1389" s="937"/>
      <c r="W1389" s="937"/>
      <c r="X1389" s="937"/>
      <c r="Y1389" s="937"/>
      <c r="Z1389" s="937"/>
      <c r="AA1389" s="937"/>
    </row>
    <row r="1390" ht="18.0" customHeight="1">
      <c r="A1390" s="937"/>
      <c r="B1390" s="938"/>
      <c r="C1390" s="937"/>
      <c r="D1390" s="937"/>
      <c r="E1390" s="937"/>
      <c r="F1390" s="939"/>
      <c r="G1390" s="939"/>
      <c r="H1390" s="939"/>
      <c r="I1390" s="939"/>
      <c r="J1390" s="939"/>
      <c r="K1390" s="939"/>
      <c r="L1390" s="937"/>
      <c r="M1390" s="937"/>
      <c r="N1390" s="937"/>
      <c r="O1390" s="937"/>
      <c r="P1390" s="937"/>
      <c r="Q1390" s="937"/>
      <c r="R1390" s="937"/>
      <c r="S1390" s="937"/>
      <c r="T1390" s="937"/>
      <c r="U1390" s="937"/>
      <c r="V1390" s="937"/>
      <c r="W1390" s="937"/>
      <c r="X1390" s="937"/>
      <c r="Y1390" s="937"/>
      <c r="Z1390" s="937"/>
      <c r="AA1390" s="937"/>
    </row>
    <row r="1391" ht="18.0" customHeight="1">
      <c r="A1391" s="937"/>
      <c r="B1391" s="938"/>
      <c r="C1391" s="937"/>
      <c r="D1391" s="937"/>
      <c r="E1391" s="937"/>
      <c r="F1391" s="939"/>
      <c r="G1391" s="939"/>
      <c r="H1391" s="939"/>
      <c r="I1391" s="939"/>
      <c r="J1391" s="939"/>
      <c r="K1391" s="939"/>
      <c r="L1391" s="937"/>
      <c r="M1391" s="937"/>
      <c r="N1391" s="937"/>
      <c r="O1391" s="937"/>
      <c r="P1391" s="937"/>
      <c r="Q1391" s="937"/>
      <c r="R1391" s="937"/>
      <c r="S1391" s="937"/>
      <c r="T1391" s="937"/>
      <c r="U1391" s="937"/>
      <c r="V1391" s="937"/>
      <c r="W1391" s="937"/>
      <c r="X1391" s="937"/>
      <c r="Y1391" s="937"/>
      <c r="Z1391" s="937"/>
      <c r="AA1391" s="937"/>
    </row>
    <row r="1392" ht="18.0" customHeight="1">
      <c r="A1392" s="937"/>
      <c r="B1392" s="938"/>
      <c r="C1392" s="937"/>
      <c r="D1392" s="937"/>
      <c r="E1392" s="937"/>
      <c r="F1392" s="939"/>
      <c r="G1392" s="939"/>
      <c r="H1392" s="939"/>
      <c r="I1392" s="939"/>
      <c r="J1392" s="939"/>
      <c r="K1392" s="939"/>
      <c r="L1392" s="937"/>
      <c r="M1392" s="937"/>
      <c r="N1392" s="937"/>
      <c r="O1392" s="937"/>
      <c r="P1392" s="937"/>
      <c r="Q1392" s="937"/>
      <c r="R1392" s="937"/>
      <c r="S1392" s="937"/>
      <c r="T1392" s="937"/>
      <c r="U1392" s="937"/>
      <c r="V1392" s="937"/>
      <c r="W1392" s="937"/>
      <c r="X1392" s="937"/>
      <c r="Y1392" s="937"/>
      <c r="Z1392" s="937"/>
      <c r="AA1392" s="937"/>
    </row>
    <row r="1393" ht="18.0" customHeight="1">
      <c r="A1393" s="937"/>
      <c r="B1393" s="938"/>
      <c r="C1393" s="937"/>
      <c r="D1393" s="937"/>
      <c r="E1393" s="937"/>
      <c r="F1393" s="939"/>
      <c r="G1393" s="939"/>
      <c r="H1393" s="939"/>
      <c r="I1393" s="939"/>
      <c r="J1393" s="939"/>
      <c r="K1393" s="939"/>
      <c r="L1393" s="937"/>
      <c r="M1393" s="937"/>
      <c r="N1393" s="937"/>
      <c r="O1393" s="937"/>
      <c r="P1393" s="937"/>
      <c r="Q1393" s="937"/>
      <c r="R1393" s="937"/>
      <c r="S1393" s="937"/>
      <c r="T1393" s="937"/>
      <c r="U1393" s="937"/>
      <c r="V1393" s="937"/>
      <c r="W1393" s="937"/>
      <c r="X1393" s="937"/>
      <c r="Y1393" s="937"/>
      <c r="Z1393" s="937"/>
      <c r="AA1393" s="937"/>
    </row>
    <row r="1394" ht="18.0" customHeight="1">
      <c r="A1394" s="937"/>
      <c r="B1394" s="938"/>
      <c r="C1394" s="937"/>
      <c r="D1394" s="937"/>
      <c r="E1394" s="937"/>
      <c r="F1394" s="939"/>
      <c r="G1394" s="939"/>
      <c r="H1394" s="939"/>
      <c r="I1394" s="939"/>
      <c r="J1394" s="939"/>
      <c r="K1394" s="939"/>
      <c r="L1394" s="937"/>
      <c r="M1394" s="937"/>
      <c r="N1394" s="937"/>
      <c r="O1394" s="937"/>
      <c r="P1394" s="937"/>
      <c r="Q1394" s="937"/>
      <c r="R1394" s="937"/>
      <c r="S1394" s="937"/>
      <c r="T1394" s="937"/>
      <c r="U1394" s="937"/>
      <c r="V1394" s="937"/>
      <c r="W1394" s="937"/>
      <c r="X1394" s="937"/>
      <c r="Y1394" s="937"/>
      <c r="Z1394" s="937"/>
      <c r="AA1394" s="937"/>
    </row>
    <row r="1395" ht="18.0" customHeight="1">
      <c r="A1395" s="937"/>
      <c r="B1395" s="938"/>
      <c r="C1395" s="937"/>
      <c r="D1395" s="937"/>
      <c r="E1395" s="937"/>
      <c r="F1395" s="939"/>
      <c r="G1395" s="939"/>
      <c r="H1395" s="939"/>
      <c r="I1395" s="939"/>
      <c r="J1395" s="939"/>
      <c r="K1395" s="939"/>
      <c r="L1395" s="937"/>
      <c r="M1395" s="937"/>
      <c r="N1395" s="937"/>
      <c r="O1395" s="937"/>
      <c r="P1395" s="937"/>
      <c r="Q1395" s="937"/>
      <c r="R1395" s="937"/>
      <c r="S1395" s="937"/>
      <c r="T1395" s="937"/>
      <c r="U1395" s="937"/>
      <c r="V1395" s="937"/>
      <c r="W1395" s="937"/>
      <c r="X1395" s="937"/>
      <c r="Y1395" s="937"/>
      <c r="Z1395" s="937"/>
      <c r="AA1395" s="937"/>
    </row>
    <row r="1396" ht="18.0" customHeight="1">
      <c r="A1396" s="937"/>
      <c r="B1396" s="938"/>
      <c r="C1396" s="937"/>
      <c r="D1396" s="937"/>
      <c r="E1396" s="937"/>
      <c r="F1396" s="939"/>
      <c r="G1396" s="939"/>
      <c r="H1396" s="939"/>
      <c r="I1396" s="939"/>
      <c r="J1396" s="939"/>
      <c r="K1396" s="939"/>
      <c r="L1396" s="937"/>
      <c r="M1396" s="937"/>
      <c r="N1396" s="937"/>
      <c r="O1396" s="937"/>
      <c r="P1396" s="937"/>
      <c r="Q1396" s="937"/>
      <c r="R1396" s="937"/>
      <c r="S1396" s="937"/>
      <c r="T1396" s="937"/>
      <c r="U1396" s="937"/>
      <c r="V1396" s="937"/>
      <c r="W1396" s="937"/>
      <c r="X1396" s="937"/>
      <c r="Y1396" s="937"/>
      <c r="Z1396" s="937"/>
      <c r="AA1396" s="937"/>
    </row>
    <row r="1397" ht="18.0" customHeight="1">
      <c r="A1397" s="937"/>
      <c r="B1397" s="938"/>
      <c r="C1397" s="937"/>
      <c r="D1397" s="937"/>
      <c r="E1397" s="937"/>
      <c r="F1397" s="939"/>
      <c r="G1397" s="939"/>
      <c r="H1397" s="939"/>
      <c r="I1397" s="939"/>
      <c r="J1397" s="939"/>
      <c r="K1397" s="939"/>
      <c r="L1397" s="937"/>
      <c r="M1397" s="937"/>
      <c r="N1397" s="937"/>
      <c r="O1397" s="937"/>
      <c r="P1397" s="937"/>
      <c r="Q1397" s="937"/>
      <c r="R1397" s="937"/>
      <c r="S1397" s="937"/>
      <c r="T1397" s="937"/>
      <c r="U1397" s="937"/>
      <c r="V1397" s="937"/>
      <c r="W1397" s="937"/>
      <c r="X1397" s="937"/>
      <c r="Y1397" s="937"/>
      <c r="Z1397" s="937"/>
      <c r="AA1397" s="937"/>
    </row>
    <row r="1398" ht="18.0" customHeight="1">
      <c r="A1398" s="937"/>
      <c r="B1398" s="938"/>
      <c r="C1398" s="937"/>
      <c r="D1398" s="937"/>
      <c r="E1398" s="937"/>
      <c r="F1398" s="939"/>
      <c r="G1398" s="939"/>
      <c r="H1398" s="939"/>
      <c r="I1398" s="939"/>
      <c r="J1398" s="939"/>
      <c r="K1398" s="939"/>
      <c r="L1398" s="937"/>
      <c r="M1398" s="937"/>
      <c r="N1398" s="937"/>
      <c r="O1398" s="937"/>
      <c r="P1398" s="937"/>
      <c r="Q1398" s="937"/>
      <c r="R1398" s="937"/>
      <c r="S1398" s="937"/>
      <c r="T1398" s="937"/>
      <c r="U1398" s="937"/>
      <c r="V1398" s="937"/>
      <c r="W1398" s="937"/>
      <c r="X1398" s="937"/>
      <c r="Y1398" s="937"/>
      <c r="Z1398" s="937"/>
      <c r="AA1398" s="937"/>
    </row>
    <row r="1399" ht="18.0" customHeight="1">
      <c r="A1399" s="937"/>
      <c r="B1399" s="938"/>
      <c r="C1399" s="937"/>
      <c r="D1399" s="937"/>
      <c r="E1399" s="937"/>
      <c r="F1399" s="939"/>
      <c r="G1399" s="939"/>
      <c r="H1399" s="939"/>
      <c r="I1399" s="939"/>
      <c r="J1399" s="939"/>
      <c r="K1399" s="939"/>
      <c r="L1399" s="937"/>
      <c r="M1399" s="937"/>
      <c r="N1399" s="937"/>
      <c r="O1399" s="937"/>
      <c r="P1399" s="937"/>
      <c r="Q1399" s="937"/>
      <c r="R1399" s="937"/>
      <c r="S1399" s="937"/>
      <c r="T1399" s="937"/>
      <c r="U1399" s="937"/>
      <c r="V1399" s="937"/>
      <c r="W1399" s="937"/>
      <c r="X1399" s="937"/>
      <c r="Y1399" s="937"/>
      <c r="Z1399" s="937"/>
      <c r="AA1399" s="937"/>
    </row>
    <row r="1400" ht="18.0" customHeight="1">
      <c r="A1400" s="937"/>
      <c r="B1400" s="938"/>
      <c r="C1400" s="937"/>
      <c r="D1400" s="937"/>
      <c r="E1400" s="937"/>
      <c r="F1400" s="939"/>
      <c r="G1400" s="939"/>
      <c r="H1400" s="939"/>
      <c r="I1400" s="939"/>
      <c r="J1400" s="939"/>
      <c r="K1400" s="939"/>
      <c r="L1400" s="937"/>
      <c r="M1400" s="937"/>
      <c r="N1400" s="937"/>
      <c r="O1400" s="937"/>
      <c r="P1400" s="937"/>
      <c r="Q1400" s="937"/>
      <c r="R1400" s="937"/>
      <c r="S1400" s="937"/>
      <c r="T1400" s="937"/>
      <c r="U1400" s="937"/>
      <c r="V1400" s="937"/>
      <c r="W1400" s="937"/>
      <c r="X1400" s="937"/>
      <c r="Y1400" s="937"/>
      <c r="Z1400" s="937"/>
      <c r="AA1400" s="937"/>
    </row>
    <row r="1401" ht="18.0" customHeight="1">
      <c r="A1401" s="937"/>
      <c r="B1401" s="938"/>
      <c r="C1401" s="937"/>
      <c r="D1401" s="937"/>
      <c r="E1401" s="937"/>
      <c r="F1401" s="939"/>
      <c r="G1401" s="939"/>
      <c r="H1401" s="939"/>
      <c r="I1401" s="939"/>
      <c r="J1401" s="939"/>
      <c r="K1401" s="939"/>
      <c r="L1401" s="937"/>
      <c r="M1401" s="937"/>
      <c r="N1401" s="937"/>
      <c r="O1401" s="937"/>
      <c r="P1401" s="937"/>
      <c r="Q1401" s="937"/>
      <c r="R1401" s="937"/>
      <c r="S1401" s="937"/>
      <c r="T1401" s="937"/>
      <c r="U1401" s="937"/>
      <c r="V1401" s="937"/>
      <c r="W1401" s="937"/>
      <c r="X1401" s="937"/>
      <c r="Y1401" s="937"/>
      <c r="Z1401" s="937"/>
      <c r="AA1401" s="937"/>
    </row>
    <row r="1402" ht="18.0" customHeight="1">
      <c r="A1402" s="937"/>
      <c r="B1402" s="938"/>
      <c r="C1402" s="937"/>
      <c r="D1402" s="937"/>
      <c r="E1402" s="937"/>
      <c r="F1402" s="939"/>
      <c r="G1402" s="939"/>
      <c r="H1402" s="939"/>
      <c r="I1402" s="939"/>
      <c r="J1402" s="939"/>
      <c r="K1402" s="939"/>
      <c r="L1402" s="937"/>
      <c r="M1402" s="937"/>
      <c r="N1402" s="937"/>
      <c r="O1402" s="937"/>
      <c r="P1402" s="937"/>
      <c r="Q1402" s="937"/>
      <c r="R1402" s="937"/>
      <c r="S1402" s="937"/>
      <c r="T1402" s="937"/>
      <c r="U1402" s="937"/>
      <c r="V1402" s="937"/>
      <c r="W1402" s="937"/>
      <c r="X1402" s="937"/>
      <c r="Y1402" s="937"/>
      <c r="Z1402" s="937"/>
      <c r="AA1402" s="937"/>
    </row>
    <row r="1403" ht="18.0" customHeight="1">
      <c r="A1403" s="937"/>
      <c r="B1403" s="938"/>
      <c r="C1403" s="937"/>
      <c r="D1403" s="937"/>
      <c r="E1403" s="937"/>
      <c r="F1403" s="939"/>
      <c r="G1403" s="939"/>
      <c r="H1403" s="939"/>
      <c r="I1403" s="939"/>
      <c r="J1403" s="939"/>
      <c r="K1403" s="939"/>
      <c r="L1403" s="937"/>
      <c r="M1403" s="937"/>
      <c r="N1403" s="937"/>
      <c r="O1403" s="937"/>
      <c r="P1403" s="937"/>
      <c r="Q1403" s="937"/>
      <c r="R1403" s="937"/>
      <c r="S1403" s="937"/>
      <c r="T1403" s="937"/>
      <c r="U1403" s="937"/>
      <c r="V1403" s="937"/>
      <c r="W1403" s="937"/>
      <c r="X1403" s="937"/>
      <c r="Y1403" s="937"/>
      <c r="Z1403" s="937"/>
      <c r="AA1403" s="937"/>
    </row>
    <row r="1404" ht="18.0" customHeight="1">
      <c r="A1404" s="937"/>
      <c r="B1404" s="938"/>
      <c r="C1404" s="937"/>
      <c r="D1404" s="937"/>
      <c r="E1404" s="937"/>
      <c r="F1404" s="939"/>
      <c r="G1404" s="939"/>
      <c r="H1404" s="939"/>
      <c r="I1404" s="939"/>
      <c r="J1404" s="939"/>
      <c r="K1404" s="939"/>
      <c r="L1404" s="937"/>
      <c r="M1404" s="937"/>
      <c r="N1404" s="937"/>
      <c r="O1404" s="937"/>
      <c r="P1404" s="937"/>
      <c r="Q1404" s="937"/>
      <c r="R1404" s="937"/>
      <c r="S1404" s="937"/>
      <c r="T1404" s="937"/>
      <c r="U1404" s="937"/>
      <c r="V1404" s="937"/>
      <c r="W1404" s="937"/>
      <c r="X1404" s="937"/>
      <c r="Y1404" s="937"/>
      <c r="Z1404" s="937"/>
      <c r="AA1404" s="937"/>
    </row>
    <row r="1405" ht="18.0" customHeight="1">
      <c r="A1405" s="937"/>
      <c r="B1405" s="938"/>
      <c r="C1405" s="937"/>
      <c r="D1405" s="937"/>
      <c r="E1405" s="937"/>
      <c r="F1405" s="939"/>
      <c r="G1405" s="939"/>
      <c r="H1405" s="939"/>
      <c r="I1405" s="939"/>
      <c r="J1405" s="939"/>
      <c r="K1405" s="939"/>
      <c r="L1405" s="937"/>
      <c r="M1405" s="937"/>
      <c r="N1405" s="937"/>
      <c r="O1405" s="937"/>
      <c r="P1405" s="937"/>
      <c r="Q1405" s="937"/>
      <c r="R1405" s="937"/>
      <c r="S1405" s="937"/>
      <c r="T1405" s="937"/>
      <c r="U1405" s="937"/>
      <c r="V1405" s="937"/>
      <c r="W1405" s="937"/>
      <c r="X1405" s="937"/>
      <c r="Y1405" s="937"/>
      <c r="Z1405" s="937"/>
      <c r="AA1405" s="937"/>
    </row>
    <row r="1406" ht="18.0" customHeight="1">
      <c r="A1406" s="937"/>
      <c r="B1406" s="938"/>
      <c r="C1406" s="937"/>
      <c r="D1406" s="937"/>
      <c r="E1406" s="937"/>
      <c r="F1406" s="939"/>
      <c r="G1406" s="939"/>
      <c r="H1406" s="939"/>
      <c r="I1406" s="939"/>
      <c r="J1406" s="939"/>
      <c r="K1406" s="939"/>
      <c r="L1406" s="937"/>
      <c r="M1406" s="937"/>
      <c r="N1406" s="937"/>
      <c r="O1406" s="937"/>
      <c r="P1406" s="937"/>
      <c r="Q1406" s="937"/>
      <c r="R1406" s="937"/>
      <c r="S1406" s="937"/>
      <c r="T1406" s="937"/>
      <c r="U1406" s="937"/>
      <c r="V1406" s="937"/>
      <c r="W1406" s="937"/>
      <c r="X1406" s="937"/>
      <c r="Y1406" s="937"/>
      <c r="Z1406" s="937"/>
      <c r="AA1406" s="937"/>
    </row>
    <row r="1407" ht="18.0" customHeight="1">
      <c r="A1407" s="937"/>
      <c r="B1407" s="938"/>
      <c r="C1407" s="937"/>
      <c r="D1407" s="937"/>
      <c r="E1407" s="937"/>
      <c r="F1407" s="939"/>
      <c r="G1407" s="939"/>
      <c r="H1407" s="939"/>
      <c r="I1407" s="939"/>
      <c r="J1407" s="939"/>
      <c r="K1407" s="939"/>
      <c r="L1407" s="937"/>
      <c r="M1407" s="937"/>
      <c r="N1407" s="937"/>
      <c r="O1407" s="937"/>
      <c r="P1407" s="937"/>
      <c r="Q1407" s="937"/>
      <c r="R1407" s="937"/>
      <c r="S1407" s="937"/>
      <c r="T1407" s="937"/>
      <c r="U1407" s="937"/>
      <c r="V1407" s="937"/>
      <c r="W1407" s="937"/>
      <c r="X1407" s="937"/>
      <c r="Y1407" s="937"/>
      <c r="Z1407" s="937"/>
      <c r="AA1407" s="937"/>
    </row>
    <row r="1408" ht="18.0" customHeight="1">
      <c r="A1408" s="937"/>
      <c r="B1408" s="938"/>
      <c r="C1408" s="937"/>
      <c r="D1408" s="937"/>
      <c r="E1408" s="937"/>
      <c r="F1408" s="939"/>
      <c r="G1408" s="939"/>
      <c r="H1408" s="939"/>
      <c r="I1408" s="939"/>
      <c r="J1408" s="939"/>
      <c r="K1408" s="939"/>
      <c r="L1408" s="937"/>
      <c r="M1408" s="937"/>
      <c r="N1408" s="937"/>
      <c r="O1408" s="937"/>
      <c r="P1408" s="937"/>
      <c r="Q1408" s="937"/>
      <c r="R1408" s="937"/>
      <c r="S1408" s="937"/>
      <c r="T1408" s="937"/>
      <c r="U1408" s="937"/>
      <c r="V1408" s="937"/>
      <c r="W1408" s="937"/>
      <c r="X1408" s="937"/>
      <c r="Y1408" s="937"/>
      <c r="Z1408" s="937"/>
      <c r="AA1408" s="937"/>
    </row>
    <row r="1409" ht="18.0" customHeight="1">
      <c r="A1409" s="937"/>
      <c r="B1409" s="938"/>
      <c r="C1409" s="937"/>
      <c r="D1409" s="937"/>
      <c r="E1409" s="937"/>
      <c r="F1409" s="939"/>
      <c r="G1409" s="939"/>
      <c r="H1409" s="939"/>
      <c r="I1409" s="939"/>
      <c r="J1409" s="939"/>
      <c r="K1409" s="939"/>
      <c r="L1409" s="937"/>
      <c r="M1409" s="937"/>
      <c r="N1409" s="937"/>
      <c r="O1409" s="937"/>
      <c r="P1409" s="937"/>
      <c r="Q1409" s="937"/>
      <c r="R1409" s="937"/>
      <c r="S1409" s="937"/>
      <c r="T1409" s="937"/>
      <c r="U1409" s="937"/>
      <c r="V1409" s="937"/>
      <c r="W1409" s="937"/>
      <c r="X1409" s="937"/>
      <c r="Y1409" s="937"/>
      <c r="Z1409" s="937"/>
      <c r="AA1409" s="937"/>
    </row>
    <row r="1410" ht="18.0" customHeight="1">
      <c r="A1410" s="937"/>
      <c r="B1410" s="938"/>
      <c r="C1410" s="937"/>
      <c r="D1410" s="937"/>
      <c r="E1410" s="937"/>
      <c r="F1410" s="939"/>
      <c r="G1410" s="939"/>
      <c r="H1410" s="939"/>
      <c r="I1410" s="939"/>
      <c r="J1410" s="939"/>
      <c r="K1410" s="939"/>
      <c r="L1410" s="937"/>
      <c r="M1410" s="937"/>
      <c r="N1410" s="937"/>
      <c r="O1410" s="937"/>
      <c r="P1410" s="937"/>
      <c r="Q1410" s="937"/>
      <c r="R1410" s="937"/>
      <c r="S1410" s="937"/>
      <c r="T1410" s="937"/>
      <c r="U1410" s="937"/>
      <c r="V1410" s="937"/>
      <c r="W1410" s="937"/>
      <c r="X1410" s="937"/>
      <c r="Y1410" s="937"/>
      <c r="Z1410" s="937"/>
      <c r="AA1410" s="937"/>
    </row>
    <row r="1411" ht="18.0" customHeight="1">
      <c r="A1411" s="937"/>
      <c r="B1411" s="938"/>
      <c r="C1411" s="937"/>
      <c r="D1411" s="937"/>
      <c r="E1411" s="937"/>
      <c r="F1411" s="939"/>
      <c r="G1411" s="939"/>
      <c r="H1411" s="939"/>
      <c r="I1411" s="939"/>
      <c r="J1411" s="939"/>
      <c r="K1411" s="939"/>
      <c r="L1411" s="937"/>
      <c r="M1411" s="937"/>
      <c r="N1411" s="937"/>
      <c r="O1411" s="937"/>
      <c r="P1411" s="937"/>
      <c r="Q1411" s="937"/>
      <c r="R1411" s="937"/>
      <c r="S1411" s="937"/>
      <c r="T1411" s="937"/>
      <c r="U1411" s="937"/>
      <c r="V1411" s="937"/>
      <c r="W1411" s="937"/>
      <c r="X1411" s="937"/>
      <c r="Y1411" s="937"/>
      <c r="Z1411" s="937"/>
      <c r="AA1411" s="937"/>
    </row>
    <row r="1412" ht="18.0" customHeight="1">
      <c r="A1412" s="937"/>
      <c r="B1412" s="938"/>
      <c r="C1412" s="937"/>
      <c r="D1412" s="937"/>
      <c r="E1412" s="937"/>
      <c r="F1412" s="939"/>
      <c r="G1412" s="939"/>
      <c r="H1412" s="939"/>
      <c r="I1412" s="939"/>
      <c r="J1412" s="939"/>
      <c r="K1412" s="939"/>
      <c r="L1412" s="937"/>
      <c r="M1412" s="937"/>
      <c r="N1412" s="937"/>
      <c r="O1412" s="937"/>
      <c r="P1412" s="937"/>
      <c r="Q1412" s="937"/>
      <c r="R1412" s="937"/>
      <c r="S1412" s="937"/>
      <c r="T1412" s="937"/>
      <c r="U1412" s="937"/>
      <c r="V1412" s="937"/>
      <c r="W1412" s="937"/>
      <c r="X1412" s="937"/>
      <c r="Y1412" s="937"/>
      <c r="Z1412" s="937"/>
      <c r="AA1412" s="937"/>
    </row>
    <row r="1413" ht="18.0" customHeight="1">
      <c r="A1413" s="937"/>
      <c r="B1413" s="938"/>
      <c r="C1413" s="937"/>
      <c r="D1413" s="937"/>
      <c r="E1413" s="937"/>
      <c r="F1413" s="939"/>
      <c r="G1413" s="939"/>
      <c r="H1413" s="939"/>
      <c r="I1413" s="939"/>
      <c r="J1413" s="939"/>
      <c r="K1413" s="939"/>
      <c r="L1413" s="937"/>
      <c r="M1413" s="937"/>
      <c r="N1413" s="937"/>
      <c r="O1413" s="937"/>
      <c r="P1413" s="937"/>
      <c r="Q1413" s="937"/>
      <c r="R1413" s="937"/>
      <c r="S1413" s="937"/>
      <c r="T1413" s="937"/>
      <c r="U1413" s="937"/>
      <c r="V1413" s="937"/>
      <c r="W1413" s="937"/>
      <c r="X1413" s="937"/>
      <c r="Y1413" s="937"/>
      <c r="Z1413" s="937"/>
      <c r="AA1413" s="937"/>
    </row>
    <row r="1414" ht="18.0" customHeight="1">
      <c r="A1414" s="937"/>
      <c r="B1414" s="938"/>
      <c r="C1414" s="937"/>
      <c r="D1414" s="937"/>
      <c r="E1414" s="937"/>
      <c r="F1414" s="939"/>
      <c r="G1414" s="939"/>
      <c r="H1414" s="939"/>
      <c r="I1414" s="939"/>
      <c r="J1414" s="939"/>
      <c r="K1414" s="939"/>
      <c r="L1414" s="937"/>
      <c r="M1414" s="937"/>
      <c r="N1414" s="937"/>
      <c r="O1414" s="937"/>
      <c r="P1414" s="937"/>
      <c r="Q1414" s="937"/>
      <c r="R1414" s="937"/>
      <c r="S1414" s="937"/>
      <c r="T1414" s="937"/>
      <c r="U1414" s="937"/>
      <c r="V1414" s="937"/>
      <c r="W1414" s="937"/>
      <c r="X1414" s="937"/>
      <c r="Y1414" s="937"/>
      <c r="Z1414" s="937"/>
      <c r="AA1414" s="937"/>
    </row>
    <row r="1415" ht="18.0" customHeight="1">
      <c r="A1415" s="937"/>
      <c r="B1415" s="938"/>
      <c r="C1415" s="937"/>
      <c r="D1415" s="937"/>
      <c r="E1415" s="937"/>
      <c r="F1415" s="939"/>
      <c r="G1415" s="939"/>
      <c r="H1415" s="939"/>
      <c r="I1415" s="939"/>
      <c r="J1415" s="939"/>
      <c r="K1415" s="939"/>
      <c r="L1415" s="937"/>
      <c r="M1415" s="937"/>
      <c r="N1415" s="937"/>
      <c r="O1415" s="937"/>
      <c r="P1415" s="937"/>
      <c r="Q1415" s="937"/>
      <c r="R1415" s="937"/>
      <c r="S1415" s="937"/>
      <c r="T1415" s="937"/>
      <c r="U1415" s="937"/>
      <c r="V1415" s="937"/>
      <c r="W1415" s="937"/>
      <c r="X1415" s="937"/>
      <c r="Y1415" s="937"/>
      <c r="Z1415" s="937"/>
      <c r="AA1415" s="937"/>
    </row>
    <row r="1416" ht="18.0" customHeight="1">
      <c r="A1416" s="937"/>
      <c r="B1416" s="938"/>
      <c r="C1416" s="937"/>
      <c r="D1416" s="937"/>
      <c r="E1416" s="937"/>
      <c r="F1416" s="939"/>
      <c r="G1416" s="939"/>
      <c r="H1416" s="939"/>
      <c r="I1416" s="939"/>
      <c r="J1416" s="939"/>
      <c r="K1416" s="939"/>
      <c r="L1416" s="937"/>
      <c r="M1416" s="937"/>
      <c r="N1416" s="937"/>
      <c r="O1416" s="937"/>
      <c r="P1416" s="937"/>
      <c r="Q1416" s="937"/>
      <c r="R1416" s="937"/>
      <c r="S1416" s="937"/>
      <c r="T1416" s="937"/>
      <c r="U1416" s="937"/>
      <c r="V1416" s="937"/>
      <c r="W1416" s="937"/>
      <c r="X1416" s="937"/>
      <c r="Y1416" s="937"/>
      <c r="Z1416" s="937"/>
      <c r="AA1416" s="937"/>
    </row>
    <row r="1417" ht="18.0" customHeight="1">
      <c r="A1417" s="937"/>
      <c r="B1417" s="938"/>
      <c r="C1417" s="937"/>
      <c r="D1417" s="937"/>
      <c r="E1417" s="937"/>
      <c r="F1417" s="939"/>
      <c r="G1417" s="939"/>
      <c r="H1417" s="939"/>
      <c r="I1417" s="939"/>
      <c r="J1417" s="939"/>
      <c r="K1417" s="939"/>
      <c r="L1417" s="937"/>
      <c r="M1417" s="937"/>
      <c r="N1417" s="937"/>
      <c r="O1417" s="937"/>
      <c r="P1417" s="937"/>
      <c r="Q1417" s="937"/>
      <c r="R1417" s="937"/>
      <c r="S1417" s="937"/>
      <c r="T1417" s="937"/>
      <c r="U1417" s="937"/>
      <c r="V1417" s="937"/>
      <c r="W1417" s="937"/>
      <c r="X1417" s="937"/>
      <c r="Y1417" s="937"/>
      <c r="Z1417" s="937"/>
      <c r="AA1417" s="937"/>
    </row>
    <row r="1418" ht="18.0" customHeight="1">
      <c r="A1418" s="937"/>
      <c r="B1418" s="938"/>
      <c r="C1418" s="937"/>
      <c r="D1418" s="937"/>
      <c r="E1418" s="937"/>
      <c r="F1418" s="939"/>
      <c r="G1418" s="939"/>
      <c r="H1418" s="939"/>
      <c r="I1418" s="939"/>
      <c r="J1418" s="939"/>
      <c r="K1418" s="939"/>
      <c r="L1418" s="937"/>
      <c r="M1418" s="937"/>
      <c r="N1418" s="937"/>
      <c r="O1418" s="937"/>
      <c r="P1418" s="937"/>
      <c r="Q1418" s="937"/>
      <c r="R1418" s="937"/>
      <c r="S1418" s="937"/>
      <c r="T1418" s="937"/>
      <c r="U1418" s="937"/>
      <c r="V1418" s="937"/>
      <c r="W1418" s="937"/>
      <c r="X1418" s="937"/>
      <c r="Y1418" s="937"/>
      <c r="Z1418" s="937"/>
      <c r="AA1418" s="937"/>
    </row>
    <row r="1419" ht="18.0" customHeight="1">
      <c r="A1419" s="937"/>
      <c r="B1419" s="938"/>
      <c r="C1419" s="937"/>
      <c r="D1419" s="937"/>
      <c r="E1419" s="937"/>
      <c r="F1419" s="939"/>
      <c r="G1419" s="939"/>
      <c r="H1419" s="939"/>
      <c r="I1419" s="939"/>
      <c r="J1419" s="939"/>
      <c r="K1419" s="939"/>
      <c r="L1419" s="937"/>
      <c r="M1419" s="937"/>
      <c r="N1419" s="937"/>
      <c r="O1419" s="937"/>
      <c r="P1419" s="937"/>
      <c r="Q1419" s="937"/>
      <c r="R1419" s="937"/>
      <c r="S1419" s="937"/>
      <c r="T1419" s="937"/>
      <c r="U1419" s="937"/>
      <c r="V1419" s="937"/>
      <c r="W1419" s="937"/>
      <c r="X1419" s="937"/>
      <c r="Y1419" s="937"/>
      <c r="Z1419" s="937"/>
      <c r="AA1419" s="937"/>
    </row>
    <row r="1420" ht="18.0" customHeight="1">
      <c r="A1420" s="937"/>
      <c r="B1420" s="938"/>
      <c r="C1420" s="937"/>
      <c r="D1420" s="937"/>
      <c r="E1420" s="937"/>
      <c r="F1420" s="939"/>
      <c r="G1420" s="939"/>
      <c r="H1420" s="939"/>
      <c r="I1420" s="939"/>
      <c r="J1420" s="939"/>
      <c r="K1420" s="939"/>
      <c r="L1420" s="937"/>
      <c r="M1420" s="937"/>
      <c r="N1420" s="937"/>
      <c r="O1420" s="937"/>
      <c r="P1420" s="937"/>
      <c r="Q1420" s="937"/>
      <c r="R1420" s="937"/>
      <c r="S1420" s="937"/>
      <c r="T1420" s="937"/>
      <c r="U1420" s="937"/>
      <c r="V1420" s="937"/>
      <c r="W1420" s="937"/>
      <c r="X1420" s="937"/>
      <c r="Y1420" s="937"/>
      <c r="Z1420" s="937"/>
      <c r="AA1420" s="937"/>
    </row>
    <row r="1421" ht="18.0" customHeight="1">
      <c r="A1421" s="937"/>
      <c r="B1421" s="938"/>
      <c r="C1421" s="937"/>
      <c r="D1421" s="937"/>
      <c r="E1421" s="937"/>
      <c r="F1421" s="939"/>
      <c r="G1421" s="939"/>
      <c r="H1421" s="939"/>
      <c r="I1421" s="939"/>
      <c r="J1421" s="939"/>
      <c r="K1421" s="939"/>
      <c r="L1421" s="937"/>
      <c r="M1421" s="937"/>
      <c r="N1421" s="937"/>
      <c r="O1421" s="937"/>
      <c r="P1421" s="937"/>
      <c r="Q1421" s="937"/>
      <c r="R1421" s="937"/>
      <c r="S1421" s="937"/>
      <c r="T1421" s="937"/>
      <c r="U1421" s="937"/>
      <c r="V1421" s="937"/>
      <c r="W1421" s="937"/>
      <c r="X1421" s="937"/>
      <c r="Y1421" s="937"/>
      <c r="Z1421" s="937"/>
      <c r="AA1421" s="937"/>
    </row>
    <row r="1422" ht="18.0" customHeight="1">
      <c r="A1422" s="937"/>
      <c r="B1422" s="938"/>
      <c r="C1422" s="937"/>
      <c r="D1422" s="937"/>
      <c r="E1422" s="937"/>
      <c r="F1422" s="939"/>
      <c r="G1422" s="939"/>
      <c r="H1422" s="939"/>
      <c r="I1422" s="939"/>
      <c r="J1422" s="939"/>
      <c r="K1422" s="939"/>
      <c r="L1422" s="937"/>
      <c r="M1422" s="937"/>
      <c r="N1422" s="937"/>
      <c r="O1422" s="937"/>
      <c r="P1422" s="937"/>
      <c r="Q1422" s="937"/>
      <c r="R1422" s="937"/>
      <c r="S1422" s="937"/>
      <c r="T1422" s="937"/>
      <c r="U1422" s="937"/>
      <c r="V1422" s="937"/>
      <c r="W1422" s="937"/>
      <c r="X1422" s="937"/>
      <c r="Y1422" s="937"/>
      <c r="Z1422" s="937"/>
      <c r="AA1422" s="937"/>
    </row>
    <row r="1423" ht="18.0" customHeight="1">
      <c r="A1423" s="937"/>
      <c r="B1423" s="938"/>
      <c r="C1423" s="937"/>
      <c r="D1423" s="937"/>
      <c r="E1423" s="937"/>
      <c r="F1423" s="939"/>
      <c r="G1423" s="939"/>
      <c r="H1423" s="939"/>
      <c r="I1423" s="939"/>
      <c r="J1423" s="939"/>
      <c r="K1423" s="939"/>
      <c r="L1423" s="937"/>
      <c r="M1423" s="937"/>
      <c r="N1423" s="937"/>
      <c r="O1423" s="937"/>
      <c r="P1423" s="937"/>
      <c r="Q1423" s="937"/>
      <c r="R1423" s="937"/>
      <c r="S1423" s="937"/>
      <c r="T1423" s="937"/>
      <c r="U1423" s="937"/>
      <c r="V1423" s="937"/>
      <c r="W1423" s="937"/>
      <c r="X1423" s="937"/>
      <c r="Y1423" s="937"/>
      <c r="Z1423" s="937"/>
      <c r="AA1423" s="937"/>
    </row>
    <row r="1424" ht="18.0" customHeight="1">
      <c r="A1424" s="937"/>
      <c r="B1424" s="938"/>
      <c r="C1424" s="937"/>
      <c r="D1424" s="937"/>
      <c r="E1424" s="937"/>
      <c r="F1424" s="939"/>
      <c r="G1424" s="939"/>
      <c r="H1424" s="939"/>
      <c r="I1424" s="939"/>
      <c r="J1424" s="939"/>
      <c r="K1424" s="939"/>
      <c r="L1424" s="937"/>
      <c r="M1424" s="937"/>
      <c r="N1424" s="937"/>
      <c r="O1424" s="937"/>
      <c r="P1424" s="937"/>
      <c r="Q1424" s="937"/>
      <c r="R1424" s="937"/>
      <c r="S1424" s="937"/>
      <c r="T1424" s="937"/>
      <c r="U1424" s="937"/>
      <c r="V1424" s="937"/>
      <c r="W1424" s="937"/>
      <c r="X1424" s="937"/>
      <c r="Y1424" s="937"/>
      <c r="Z1424" s="937"/>
      <c r="AA1424" s="937"/>
    </row>
    <row r="1425" ht="18.0" customHeight="1">
      <c r="A1425" s="937"/>
      <c r="B1425" s="938"/>
      <c r="C1425" s="937"/>
      <c r="D1425" s="937"/>
      <c r="E1425" s="937"/>
      <c r="F1425" s="939"/>
      <c r="G1425" s="939"/>
      <c r="H1425" s="939"/>
      <c r="I1425" s="939"/>
      <c r="J1425" s="939"/>
      <c r="K1425" s="939"/>
      <c r="L1425" s="937"/>
      <c r="M1425" s="937"/>
      <c r="N1425" s="937"/>
      <c r="O1425" s="937"/>
      <c r="P1425" s="937"/>
      <c r="Q1425" s="937"/>
      <c r="R1425" s="937"/>
      <c r="S1425" s="937"/>
      <c r="T1425" s="937"/>
      <c r="U1425" s="937"/>
      <c r="V1425" s="937"/>
      <c r="W1425" s="937"/>
      <c r="X1425" s="937"/>
      <c r="Y1425" s="937"/>
      <c r="Z1425" s="937"/>
      <c r="AA1425" s="937"/>
    </row>
    <row r="1426" ht="18.0" customHeight="1">
      <c r="A1426" s="937"/>
      <c r="B1426" s="938"/>
      <c r="C1426" s="937"/>
      <c r="D1426" s="937"/>
      <c r="E1426" s="937"/>
      <c r="F1426" s="939"/>
      <c r="G1426" s="939"/>
      <c r="H1426" s="939"/>
      <c r="I1426" s="939"/>
      <c r="J1426" s="939"/>
      <c r="K1426" s="939"/>
      <c r="L1426" s="937"/>
      <c r="M1426" s="937"/>
      <c r="N1426" s="937"/>
      <c r="O1426" s="937"/>
      <c r="P1426" s="937"/>
      <c r="Q1426" s="937"/>
      <c r="R1426" s="937"/>
      <c r="S1426" s="937"/>
      <c r="T1426" s="937"/>
      <c r="U1426" s="937"/>
      <c r="V1426" s="937"/>
      <c r="W1426" s="937"/>
      <c r="X1426" s="937"/>
      <c r="Y1426" s="937"/>
      <c r="Z1426" s="937"/>
      <c r="AA1426" s="937"/>
    </row>
    <row r="1427" ht="18.0" customHeight="1">
      <c r="A1427" s="937"/>
      <c r="B1427" s="938"/>
      <c r="C1427" s="937"/>
      <c r="D1427" s="937"/>
      <c r="E1427" s="937"/>
      <c r="F1427" s="939"/>
      <c r="G1427" s="939"/>
      <c r="H1427" s="939"/>
      <c r="I1427" s="939"/>
      <c r="J1427" s="939"/>
      <c r="K1427" s="939"/>
      <c r="L1427" s="937"/>
      <c r="M1427" s="937"/>
      <c r="N1427" s="937"/>
      <c r="O1427" s="937"/>
      <c r="P1427" s="937"/>
      <c r="Q1427" s="937"/>
      <c r="R1427" s="937"/>
      <c r="S1427" s="937"/>
      <c r="T1427" s="937"/>
      <c r="U1427" s="937"/>
      <c r="V1427" s="937"/>
      <c r="W1427" s="937"/>
      <c r="X1427" s="937"/>
      <c r="Y1427" s="937"/>
      <c r="Z1427" s="937"/>
      <c r="AA1427" s="937"/>
    </row>
    <row r="1428" ht="18.0" customHeight="1">
      <c r="A1428" s="937"/>
      <c r="B1428" s="938"/>
      <c r="C1428" s="937"/>
      <c r="D1428" s="937"/>
      <c r="E1428" s="937"/>
      <c r="F1428" s="939"/>
      <c r="G1428" s="939"/>
      <c r="H1428" s="939"/>
      <c r="I1428" s="939"/>
      <c r="J1428" s="939"/>
      <c r="K1428" s="939"/>
      <c r="L1428" s="937"/>
      <c r="M1428" s="937"/>
      <c r="N1428" s="937"/>
      <c r="O1428" s="937"/>
      <c r="P1428" s="937"/>
      <c r="Q1428" s="937"/>
      <c r="R1428" s="937"/>
      <c r="S1428" s="937"/>
      <c r="T1428" s="937"/>
      <c r="U1428" s="937"/>
      <c r="V1428" s="937"/>
      <c r="W1428" s="937"/>
      <c r="X1428" s="937"/>
      <c r="Y1428" s="937"/>
      <c r="Z1428" s="937"/>
      <c r="AA1428" s="937"/>
    </row>
    <row r="1429" ht="18.0" customHeight="1">
      <c r="A1429" s="937"/>
      <c r="B1429" s="938"/>
      <c r="C1429" s="937"/>
      <c r="D1429" s="937"/>
      <c r="E1429" s="937"/>
      <c r="F1429" s="939"/>
      <c r="G1429" s="939"/>
      <c r="H1429" s="939"/>
      <c r="I1429" s="939"/>
      <c r="J1429" s="939"/>
      <c r="K1429" s="939"/>
      <c r="L1429" s="937"/>
      <c r="M1429" s="937"/>
      <c r="N1429" s="937"/>
      <c r="O1429" s="937"/>
      <c r="P1429" s="937"/>
      <c r="Q1429" s="937"/>
      <c r="R1429" s="937"/>
      <c r="S1429" s="937"/>
      <c r="T1429" s="937"/>
      <c r="U1429" s="937"/>
      <c r="V1429" s="937"/>
      <c r="W1429" s="937"/>
      <c r="X1429" s="937"/>
      <c r="Y1429" s="937"/>
      <c r="Z1429" s="937"/>
      <c r="AA1429" s="937"/>
    </row>
    <row r="1430" ht="18.0" customHeight="1">
      <c r="A1430" s="937"/>
      <c r="B1430" s="938"/>
      <c r="C1430" s="937"/>
      <c r="D1430" s="937"/>
      <c r="E1430" s="937"/>
      <c r="F1430" s="939"/>
      <c r="G1430" s="939"/>
      <c r="H1430" s="939"/>
      <c r="I1430" s="939"/>
      <c r="J1430" s="939"/>
      <c r="K1430" s="939"/>
      <c r="L1430" s="937"/>
      <c r="M1430" s="937"/>
      <c r="N1430" s="937"/>
      <c r="O1430" s="937"/>
      <c r="P1430" s="937"/>
      <c r="Q1430" s="937"/>
      <c r="R1430" s="937"/>
      <c r="S1430" s="937"/>
      <c r="T1430" s="937"/>
      <c r="U1430" s="937"/>
      <c r="V1430" s="937"/>
      <c r="W1430" s="937"/>
      <c r="X1430" s="937"/>
      <c r="Y1430" s="937"/>
      <c r="Z1430" s="937"/>
      <c r="AA1430" s="937"/>
    </row>
    <row r="1431" ht="18.0" customHeight="1">
      <c r="A1431" s="937"/>
      <c r="B1431" s="938"/>
      <c r="C1431" s="937"/>
      <c r="D1431" s="937"/>
      <c r="E1431" s="937"/>
      <c r="F1431" s="939"/>
      <c r="G1431" s="939"/>
      <c r="H1431" s="939"/>
      <c r="I1431" s="939"/>
      <c r="J1431" s="939"/>
      <c r="K1431" s="939"/>
      <c r="L1431" s="937"/>
      <c r="M1431" s="937"/>
      <c r="N1431" s="937"/>
      <c r="O1431" s="937"/>
      <c r="P1431" s="937"/>
      <c r="Q1431" s="937"/>
      <c r="R1431" s="937"/>
      <c r="S1431" s="937"/>
      <c r="T1431" s="937"/>
      <c r="U1431" s="937"/>
      <c r="V1431" s="937"/>
      <c r="W1431" s="937"/>
      <c r="X1431" s="937"/>
      <c r="Y1431" s="937"/>
      <c r="Z1431" s="937"/>
      <c r="AA1431" s="937"/>
    </row>
    <row r="1432" ht="18.0" customHeight="1">
      <c r="A1432" s="937"/>
      <c r="B1432" s="938"/>
      <c r="C1432" s="937"/>
      <c r="D1432" s="937"/>
      <c r="E1432" s="937"/>
      <c r="F1432" s="939"/>
      <c r="G1432" s="939"/>
      <c r="H1432" s="939"/>
      <c r="I1432" s="939"/>
      <c r="J1432" s="939"/>
      <c r="K1432" s="939"/>
      <c r="L1432" s="937"/>
      <c r="M1432" s="937"/>
      <c r="N1432" s="937"/>
      <c r="O1432" s="937"/>
      <c r="P1432" s="937"/>
      <c r="Q1432" s="937"/>
      <c r="R1432" s="937"/>
      <c r="S1432" s="937"/>
      <c r="T1432" s="937"/>
      <c r="U1432" s="937"/>
      <c r="V1432" s="937"/>
      <c r="W1432" s="937"/>
      <c r="X1432" s="937"/>
      <c r="Y1432" s="937"/>
      <c r="Z1432" s="937"/>
      <c r="AA1432" s="937"/>
    </row>
    <row r="1433" ht="18.0" customHeight="1">
      <c r="A1433" s="937"/>
      <c r="B1433" s="938"/>
      <c r="C1433" s="937"/>
      <c r="D1433" s="937"/>
      <c r="E1433" s="937"/>
      <c r="F1433" s="939"/>
      <c r="G1433" s="939"/>
      <c r="H1433" s="939"/>
      <c r="I1433" s="939"/>
      <c r="J1433" s="939"/>
      <c r="K1433" s="939"/>
      <c r="L1433" s="937"/>
      <c r="M1433" s="937"/>
      <c r="N1433" s="937"/>
      <c r="O1433" s="937"/>
      <c r="P1433" s="937"/>
      <c r="Q1433" s="937"/>
      <c r="R1433" s="937"/>
      <c r="S1433" s="937"/>
      <c r="T1433" s="937"/>
      <c r="U1433" s="937"/>
      <c r="V1433" s="937"/>
      <c r="W1433" s="937"/>
      <c r="X1433" s="937"/>
      <c r="Y1433" s="937"/>
      <c r="Z1433" s="937"/>
      <c r="AA1433" s="937"/>
    </row>
    <row r="1434" ht="18.0" customHeight="1">
      <c r="A1434" s="937"/>
      <c r="B1434" s="938"/>
      <c r="C1434" s="937"/>
      <c r="D1434" s="937"/>
      <c r="E1434" s="937"/>
      <c r="F1434" s="939"/>
      <c r="G1434" s="939"/>
      <c r="H1434" s="939"/>
      <c r="I1434" s="939"/>
      <c r="J1434" s="939"/>
      <c r="K1434" s="939"/>
      <c r="L1434" s="937"/>
      <c r="M1434" s="937"/>
      <c r="N1434" s="937"/>
      <c r="O1434" s="937"/>
      <c r="P1434" s="937"/>
      <c r="Q1434" s="937"/>
      <c r="R1434" s="937"/>
      <c r="S1434" s="937"/>
      <c r="T1434" s="937"/>
      <c r="U1434" s="937"/>
      <c r="V1434" s="937"/>
      <c r="W1434" s="937"/>
      <c r="X1434" s="937"/>
      <c r="Y1434" s="937"/>
      <c r="Z1434" s="937"/>
      <c r="AA1434" s="937"/>
    </row>
    <row r="1435" ht="18.0" customHeight="1">
      <c r="A1435" s="937"/>
      <c r="B1435" s="938"/>
      <c r="C1435" s="937"/>
      <c r="D1435" s="937"/>
      <c r="E1435" s="937"/>
      <c r="F1435" s="939"/>
      <c r="G1435" s="939"/>
      <c r="H1435" s="939"/>
      <c r="I1435" s="939"/>
      <c r="J1435" s="939"/>
      <c r="K1435" s="939"/>
      <c r="L1435" s="937"/>
      <c r="M1435" s="937"/>
      <c r="N1435" s="937"/>
      <c r="O1435" s="937"/>
      <c r="P1435" s="937"/>
      <c r="Q1435" s="937"/>
      <c r="R1435" s="937"/>
      <c r="S1435" s="937"/>
      <c r="T1435" s="937"/>
      <c r="U1435" s="937"/>
      <c r="V1435" s="937"/>
      <c r="W1435" s="937"/>
      <c r="X1435" s="937"/>
      <c r="Y1435" s="937"/>
      <c r="Z1435" s="937"/>
      <c r="AA1435" s="937"/>
    </row>
    <row r="1436" ht="18.0" customHeight="1">
      <c r="A1436" s="937"/>
      <c r="B1436" s="938"/>
      <c r="C1436" s="937"/>
      <c r="D1436" s="937"/>
      <c r="E1436" s="937"/>
      <c r="F1436" s="939"/>
      <c r="G1436" s="939"/>
      <c r="H1436" s="939"/>
      <c r="I1436" s="939"/>
      <c r="J1436" s="939"/>
      <c r="K1436" s="939"/>
      <c r="L1436" s="937"/>
      <c r="M1436" s="937"/>
      <c r="N1436" s="937"/>
      <c r="O1436" s="937"/>
      <c r="P1436" s="937"/>
      <c r="Q1436" s="937"/>
      <c r="R1436" s="937"/>
      <c r="S1436" s="937"/>
      <c r="T1436" s="937"/>
      <c r="U1436" s="937"/>
      <c r="V1436" s="937"/>
      <c r="W1436" s="937"/>
      <c r="X1436" s="937"/>
      <c r="Y1436" s="937"/>
      <c r="Z1436" s="937"/>
      <c r="AA1436" s="937"/>
    </row>
    <row r="1437" ht="18.0" customHeight="1">
      <c r="A1437" s="937"/>
      <c r="B1437" s="938"/>
      <c r="C1437" s="937"/>
      <c r="D1437" s="937"/>
      <c r="E1437" s="937"/>
      <c r="F1437" s="939"/>
      <c r="G1437" s="939"/>
      <c r="H1437" s="939"/>
      <c r="I1437" s="939"/>
      <c r="J1437" s="939"/>
      <c r="K1437" s="939"/>
      <c r="L1437" s="937"/>
      <c r="M1437" s="937"/>
      <c r="N1437" s="937"/>
      <c r="O1437" s="937"/>
      <c r="P1437" s="937"/>
      <c r="Q1437" s="937"/>
      <c r="R1437" s="937"/>
      <c r="S1437" s="937"/>
      <c r="T1437" s="937"/>
      <c r="U1437" s="937"/>
      <c r="V1437" s="937"/>
      <c r="W1437" s="937"/>
      <c r="X1437" s="937"/>
      <c r="Y1437" s="937"/>
      <c r="Z1437" s="937"/>
      <c r="AA1437" s="937"/>
    </row>
    <row r="1438" ht="18.0" customHeight="1">
      <c r="A1438" s="937"/>
      <c r="B1438" s="938"/>
      <c r="C1438" s="937"/>
      <c r="D1438" s="937"/>
      <c r="E1438" s="937"/>
      <c r="F1438" s="939"/>
      <c r="G1438" s="939"/>
      <c r="H1438" s="939"/>
      <c r="I1438" s="939"/>
      <c r="J1438" s="939"/>
      <c r="K1438" s="939"/>
      <c r="L1438" s="937"/>
      <c r="M1438" s="937"/>
      <c r="N1438" s="937"/>
      <c r="O1438" s="937"/>
      <c r="P1438" s="937"/>
      <c r="Q1438" s="937"/>
      <c r="R1438" s="937"/>
      <c r="S1438" s="937"/>
      <c r="T1438" s="937"/>
      <c r="U1438" s="937"/>
      <c r="V1438" s="937"/>
      <c r="W1438" s="937"/>
      <c r="X1438" s="937"/>
      <c r="Y1438" s="937"/>
      <c r="Z1438" s="937"/>
      <c r="AA1438" s="937"/>
    </row>
    <row r="1439" ht="18.0" customHeight="1">
      <c r="A1439" s="937"/>
      <c r="B1439" s="938"/>
      <c r="C1439" s="937"/>
      <c r="D1439" s="937"/>
      <c r="E1439" s="937"/>
      <c r="F1439" s="939"/>
      <c r="G1439" s="939"/>
      <c r="H1439" s="939"/>
      <c r="I1439" s="939"/>
      <c r="J1439" s="939"/>
      <c r="K1439" s="939"/>
      <c r="L1439" s="937"/>
      <c r="M1439" s="937"/>
      <c r="N1439" s="937"/>
      <c r="O1439" s="937"/>
      <c r="P1439" s="937"/>
      <c r="Q1439" s="937"/>
      <c r="R1439" s="937"/>
      <c r="S1439" s="937"/>
      <c r="T1439" s="937"/>
      <c r="U1439" s="937"/>
      <c r="V1439" s="937"/>
      <c r="W1439" s="937"/>
      <c r="X1439" s="937"/>
      <c r="Y1439" s="937"/>
      <c r="Z1439" s="937"/>
      <c r="AA1439" s="937"/>
    </row>
    <row r="1440" ht="18.0" customHeight="1">
      <c r="A1440" s="937"/>
      <c r="B1440" s="938"/>
      <c r="C1440" s="937"/>
      <c r="D1440" s="937"/>
      <c r="E1440" s="937"/>
      <c r="F1440" s="939"/>
      <c r="G1440" s="939"/>
      <c r="H1440" s="939"/>
      <c r="I1440" s="939"/>
      <c r="J1440" s="939"/>
      <c r="K1440" s="939"/>
      <c r="L1440" s="937"/>
      <c r="M1440" s="937"/>
      <c r="N1440" s="937"/>
      <c r="O1440" s="937"/>
      <c r="P1440" s="937"/>
      <c r="Q1440" s="937"/>
      <c r="R1440" s="937"/>
      <c r="S1440" s="937"/>
      <c r="T1440" s="937"/>
      <c r="U1440" s="937"/>
      <c r="V1440" s="937"/>
      <c r="W1440" s="937"/>
      <c r="X1440" s="937"/>
      <c r="Y1440" s="937"/>
      <c r="Z1440" s="937"/>
      <c r="AA1440" s="937"/>
    </row>
    <row r="1441" ht="18.0" customHeight="1">
      <c r="A1441" s="937"/>
      <c r="B1441" s="938"/>
      <c r="C1441" s="937"/>
      <c r="D1441" s="937"/>
      <c r="E1441" s="937"/>
      <c r="F1441" s="939"/>
      <c r="G1441" s="939"/>
      <c r="H1441" s="939"/>
      <c r="I1441" s="939"/>
      <c r="J1441" s="939"/>
      <c r="K1441" s="939"/>
      <c r="L1441" s="937"/>
      <c r="M1441" s="937"/>
      <c r="N1441" s="937"/>
      <c r="O1441" s="937"/>
      <c r="P1441" s="937"/>
      <c r="Q1441" s="937"/>
      <c r="R1441" s="937"/>
      <c r="S1441" s="937"/>
      <c r="T1441" s="937"/>
      <c r="U1441" s="937"/>
      <c r="V1441" s="937"/>
      <c r="W1441" s="937"/>
      <c r="X1441" s="937"/>
      <c r="Y1441" s="937"/>
      <c r="Z1441" s="937"/>
      <c r="AA1441" s="937"/>
    </row>
    <row r="1442" ht="18.0" customHeight="1">
      <c r="A1442" s="937"/>
      <c r="B1442" s="938"/>
      <c r="C1442" s="937"/>
      <c r="D1442" s="937"/>
      <c r="E1442" s="937"/>
      <c r="F1442" s="939"/>
      <c r="G1442" s="939"/>
      <c r="H1442" s="939"/>
      <c r="I1442" s="939"/>
      <c r="J1442" s="939"/>
      <c r="K1442" s="939"/>
      <c r="L1442" s="937"/>
      <c r="M1442" s="937"/>
      <c r="N1442" s="937"/>
      <c r="O1442" s="937"/>
      <c r="P1442" s="937"/>
      <c r="Q1442" s="937"/>
      <c r="R1442" s="937"/>
      <c r="S1442" s="937"/>
      <c r="T1442" s="937"/>
      <c r="U1442" s="937"/>
      <c r="V1442" s="937"/>
      <c r="W1442" s="937"/>
      <c r="X1442" s="937"/>
      <c r="Y1442" s="937"/>
      <c r="Z1442" s="937"/>
      <c r="AA1442" s="937"/>
    </row>
    <row r="1443" ht="18.0" customHeight="1">
      <c r="A1443" s="937"/>
      <c r="B1443" s="938"/>
      <c r="C1443" s="937"/>
      <c r="D1443" s="937"/>
      <c r="E1443" s="937"/>
      <c r="F1443" s="939"/>
      <c r="G1443" s="939"/>
      <c r="H1443" s="939"/>
      <c r="I1443" s="939"/>
      <c r="J1443" s="939"/>
      <c r="K1443" s="939"/>
      <c r="L1443" s="937"/>
      <c r="M1443" s="937"/>
      <c r="N1443" s="937"/>
      <c r="O1443" s="937"/>
      <c r="P1443" s="937"/>
      <c r="Q1443" s="937"/>
      <c r="R1443" s="937"/>
      <c r="S1443" s="937"/>
      <c r="T1443" s="937"/>
      <c r="U1443" s="937"/>
      <c r="V1443" s="937"/>
      <c r="W1443" s="937"/>
      <c r="X1443" s="937"/>
      <c r="Y1443" s="937"/>
      <c r="Z1443" s="937"/>
      <c r="AA1443" s="937"/>
    </row>
    <row r="1444" ht="18.0" customHeight="1">
      <c r="A1444" s="937"/>
      <c r="B1444" s="938"/>
      <c r="C1444" s="937"/>
      <c r="D1444" s="937"/>
      <c r="E1444" s="937"/>
      <c r="F1444" s="939"/>
      <c r="G1444" s="939"/>
      <c r="H1444" s="939"/>
      <c r="I1444" s="939"/>
      <c r="J1444" s="939"/>
      <c r="K1444" s="939"/>
      <c r="L1444" s="937"/>
      <c r="M1444" s="937"/>
      <c r="N1444" s="937"/>
      <c r="O1444" s="937"/>
      <c r="P1444" s="937"/>
      <c r="Q1444" s="937"/>
      <c r="R1444" s="937"/>
      <c r="S1444" s="937"/>
      <c r="T1444" s="937"/>
      <c r="U1444" s="937"/>
      <c r="V1444" s="937"/>
      <c r="W1444" s="937"/>
      <c r="X1444" s="937"/>
      <c r="Y1444" s="937"/>
      <c r="Z1444" s="937"/>
      <c r="AA1444" s="937"/>
    </row>
    <row r="1445" ht="18.0" customHeight="1">
      <c r="A1445" s="937"/>
      <c r="B1445" s="938"/>
      <c r="C1445" s="937"/>
      <c r="D1445" s="937"/>
      <c r="E1445" s="937"/>
      <c r="F1445" s="939"/>
      <c r="G1445" s="939"/>
      <c r="H1445" s="939"/>
      <c r="I1445" s="939"/>
      <c r="J1445" s="939"/>
      <c r="K1445" s="939"/>
      <c r="L1445" s="937"/>
      <c r="M1445" s="937"/>
      <c r="N1445" s="937"/>
      <c r="O1445" s="937"/>
      <c r="P1445" s="937"/>
      <c r="Q1445" s="937"/>
      <c r="R1445" s="937"/>
      <c r="S1445" s="937"/>
      <c r="T1445" s="937"/>
      <c r="U1445" s="937"/>
      <c r="V1445" s="937"/>
      <c r="W1445" s="937"/>
      <c r="X1445" s="937"/>
      <c r="Y1445" s="937"/>
      <c r="Z1445" s="937"/>
      <c r="AA1445" s="937"/>
    </row>
    <row r="1446" ht="18.0" customHeight="1">
      <c r="A1446" s="937"/>
      <c r="B1446" s="938"/>
      <c r="C1446" s="937"/>
      <c r="D1446" s="937"/>
      <c r="E1446" s="937"/>
      <c r="F1446" s="939"/>
      <c r="G1446" s="939"/>
      <c r="H1446" s="939"/>
      <c r="I1446" s="939"/>
      <c r="J1446" s="939"/>
      <c r="K1446" s="939"/>
      <c r="L1446" s="937"/>
      <c r="M1446" s="937"/>
      <c r="N1446" s="937"/>
      <c r="O1446" s="937"/>
      <c r="P1446" s="937"/>
      <c r="Q1446" s="937"/>
      <c r="R1446" s="937"/>
      <c r="S1446" s="937"/>
      <c r="T1446" s="937"/>
      <c r="U1446" s="937"/>
      <c r="V1446" s="937"/>
      <c r="W1446" s="937"/>
      <c r="X1446" s="937"/>
      <c r="Y1446" s="937"/>
      <c r="Z1446" s="937"/>
      <c r="AA1446" s="937"/>
    </row>
    <row r="1447" ht="18.0" customHeight="1">
      <c r="A1447" s="937"/>
      <c r="B1447" s="938"/>
      <c r="C1447" s="937"/>
      <c r="D1447" s="937"/>
      <c r="E1447" s="937"/>
      <c r="F1447" s="939"/>
      <c r="G1447" s="939"/>
      <c r="H1447" s="939"/>
      <c r="I1447" s="939"/>
      <c r="J1447" s="939"/>
      <c r="K1447" s="939"/>
      <c r="L1447" s="937"/>
      <c r="M1447" s="937"/>
      <c r="N1447" s="937"/>
      <c r="O1447" s="937"/>
      <c r="P1447" s="937"/>
      <c r="Q1447" s="937"/>
      <c r="R1447" s="937"/>
      <c r="S1447" s="937"/>
      <c r="T1447" s="937"/>
      <c r="U1447" s="937"/>
      <c r="V1447" s="937"/>
      <c r="W1447" s="937"/>
      <c r="X1447" s="937"/>
      <c r="Y1447" s="937"/>
      <c r="Z1447" s="937"/>
      <c r="AA1447" s="937"/>
    </row>
    <row r="1448" ht="18.0" customHeight="1">
      <c r="A1448" s="937"/>
      <c r="B1448" s="938"/>
      <c r="C1448" s="937"/>
      <c r="D1448" s="937"/>
      <c r="E1448" s="937"/>
      <c r="F1448" s="939"/>
      <c r="G1448" s="939"/>
      <c r="H1448" s="939"/>
      <c r="I1448" s="939"/>
      <c r="J1448" s="939"/>
      <c r="K1448" s="939"/>
      <c r="L1448" s="937"/>
      <c r="M1448" s="937"/>
      <c r="N1448" s="937"/>
      <c r="O1448" s="937"/>
      <c r="P1448" s="937"/>
      <c r="Q1448" s="937"/>
      <c r="R1448" s="937"/>
      <c r="S1448" s="937"/>
      <c r="T1448" s="937"/>
      <c r="U1448" s="937"/>
      <c r="V1448" s="937"/>
      <c r="W1448" s="937"/>
      <c r="X1448" s="937"/>
      <c r="Y1448" s="937"/>
      <c r="Z1448" s="937"/>
      <c r="AA1448" s="937"/>
    </row>
    <row r="1449" ht="18.0" customHeight="1">
      <c r="A1449" s="937"/>
      <c r="B1449" s="938"/>
      <c r="C1449" s="937"/>
      <c r="D1449" s="937"/>
      <c r="E1449" s="937"/>
      <c r="F1449" s="939"/>
      <c r="G1449" s="939"/>
      <c r="H1449" s="939"/>
      <c r="I1449" s="939"/>
      <c r="J1449" s="939"/>
      <c r="K1449" s="939"/>
      <c r="L1449" s="937"/>
      <c r="M1449" s="937"/>
      <c r="N1449" s="937"/>
      <c r="O1449" s="937"/>
      <c r="P1449" s="937"/>
      <c r="Q1449" s="937"/>
      <c r="R1449" s="937"/>
      <c r="S1449" s="937"/>
      <c r="T1449" s="937"/>
      <c r="U1449" s="937"/>
      <c r="V1449" s="937"/>
      <c r="W1449" s="937"/>
      <c r="X1449" s="937"/>
      <c r="Y1449" s="937"/>
      <c r="Z1449" s="937"/>
      <c r="AA1449" s="937"/>
    </row>
    <row r="1450" ht="18.0" customHeight="1">
      <c r="A1450" s="937"/>
      <c r="B1450" s="938"/>
      <c r="C1450" s="937"/>
      <c r="D1450" s="937"/>
      <c r="E1450" s="937"/>
      <c r="F1450" s="939"/>
      <c r="G1450" s="939"/>
      <c r="H1450" s="939"/>
      <c r="I1450" s="939"/>
      <c r="J1450" s="939"/>
      <c r="K1450" s="939"/>
      <c r="L1450" s="937"/>
      <c r="M1450" s="937"/>
      <c r="N1450" s="937"/>
      <c r="O1450" s="937"/>
      <c r="P1450" s="937"/>
      <c r="Q1450" s="937"/>
      <c r="R1450" s="937"/>
      <c r="S1450" s="937"/>
      <c r="T1450" s="937"/>
      <c r="U1450" s="937"/>
      <c r="V1450" s="937"/>
      <c r="W1450" s="937"/>
      <c r="X1450" s="937"/>
      <c r="Y1450" s="937"/>
      <c r="Z1450" s="937"/>
      <c r="AA1450" s="937"/>
    </row>
    <row r="1451" ht="18.0" customHeight="1">
      <c r="A1451" s="937"/>
      <c r="B1451" s="938"/>
      <c r="C1451" s="937"/>
      <c r="D1451" s="937"/>
      <c r="E1451" s="937"/>
      <c r="F1451" s="939"/>
      <c r="G1451" s="939"/>
      <c r="H1451" s="939"/>
      <c r="I1451" s="939"/>
      <c r="J1451" s="939"/>
      <c r="K1451" s="939"/>
      <c r="L1451" s="937"/>
      <c r="M1451" s="937"/>
      <c r="N1451" s="937"/>
      <c r="O1451" s="937"/>
      <c r="P1451" s="937"/>
      <c r="Q1451" s="937"/>
      <c r="R1451" s="937"/>
      <c r="S1451" s="937"/>
      <c r="T1451" s="937"/>
      <c r="U1451" s="937"/>
      <c r="V1451" s="937"/>
      <c r="W1451" s="937"/>
      <c r="X1451" s="937"/>
      <c r="Y1451" s="937"/>
      <c r="Z1451" s="937"/>
      <c r="AA1451" s="937"/>
    </row>
    <row r="1452" ht="18.0" customHeight="1">
      <c r="A1452" s="937"/>
      <c r="B1452" s="938"/>
      <c r="C1452" s="937"/>
      <c r="D1452" s="937"/>
      <c r="E1452" s="937"/>
      <c r="F1452" s="939"/>
      <c r="G1452" s="939"/>
      <c r="H1452" s="939"/>
      <c r="I1452" s="939"/>
      <c r="J1452" s="939"/>
      <c r="K1452" s="939"/>
      <c r="L1452" s="937"/>
      <c r="M1452" s="937"/>
      <c r="N1452" s="937"/>
      <c r="O1452" s="937"/>
      <c r="P1452" s="937"/>
      <c r="Q1452" s="937"/>
      <c r="R1452" s="937"/>
      <c r="S1452" s="937"/>
      <c r="T1452" s="937"/>
      <c r="U1452" s="937"/>
      <c r="V1452" s="937"/>
      <c r="W1452" s="937"/>
      <c r="X1452" s="937"/>
      <c r="Y1452" s="937"/>
      <c r="Z1452" s="937"/>
      <c r="AA1452" s="937"/>
    </row>
    <row r="1453" ht="18.0" customHeight="1">
      <c r="A1453" s="937"/>
      <c r="B1453" s="938"/>
      <c r="C1453" s="937"/>
      <c r="D1453" s="937"/>
      <c r="E1453" s="937"/>
      <c r="F1453" s="939"/>
      <c r="G1453" s="939"/>
      <c r="H1453" s="939"/>
      <c r="I1453" s="939"/>
      <c r="J1453" s="939"/>
      <c r="K1453" s="939"/>
      <c r="L1453" s="937"/>
      <c r="M1453" s="937"/>
      <c r="N1453" s="937"/>
      <c r="O1453" s="937"/>
      <c r="P1453" s="937"/>
      <c r="Q1453" s="937"/>
      <c r="R1453" s="937"/>
      <c r="S1453" s="937"/>
      <c r="T1453" s="937"/>
      <c r="U1453" s="937"/>
      <c r="V1453" s="937"/>
      <c r="W1453" s="937"/>
      <c r="X1453" s="937"/>
      <c r="Y1453" s="937"/>
      <c r="Z1453" s="937"/>
      <c r="AA1453" s="937"/>
    </row>
    <row r="1454" ht="18.0" customHeight="1">
      <c r="A1454" s="937"/>
      <c r="B1454" s="938"/>
      <c r="C1454" s="937"/>
      <c r="D1454" s="937"/>
      <c r="E1454" s="937"/>
      <c r="F1454" s="939"/>
      <c r="G1454" s="939"/>
      <c r="H1454" s="939"/>
      <c r="I1454" s="939"/>
      <c r="J1454" s="939"/>
      <c r="K1454" s="939"/>
      <c r="L1454" s="937"/>
      <c r="M1454" s="937"/>
      <c r="N1454" s="937"/>
      <c r="O1454" s="937"/>
      <c r="P1454" s="937"/>
      <c r="Q1454" s="937"/>
      <c r="R1454" s="937"/>
      <c r="S1454" s="937"/>
      <c r="T1454" s="937"/>
      <c r="U1454" s="937"/>
      <c r="V1454" s="937"/>
      <c r="W1454" s="937"/>
      <c r="X1454" s="937"/>
      <c r="Y1454" s="937"/>
      <c r="Z1454" s="937"/>
      <c r="AA1454" s="937"/>
    </row>
    <row r="1455" ht="18.0" customHeight="1">
      <c r="A1455" s="937"/>
      <c r="B1455" s="938"/>
      <c r="C1455" s="937"/>
      <c r="D1455" s="937"/>
      <c r="E1455" s="937"/>
      <c r="F1455" s="939"/>
      <c r="G1455" s="939"/>
      <c r="H1455" s="939"/>
      <c r="I1455" s="939"/>
      <c r="J1455" s="939"/>
      <c r="K1455" s="939"/>
      <c r="L1455" s="937"/>
      <c r="M1455" s="937"/>
      <c r="N1455" s="937"/>
      <c r="O1455" s="937"/>
      <c r="P1455" s="937"/>
      <c r="Q1455" s="937"/>
      <c r="R1455" s="937"/>
      <c r="S1455" s="937"/>
      <c r="T1455" s="937"/>
      <c r="U1455" s="937"/>
      <c r="V1455" s="937"/>
      <c r="W1455" s="937"/>
      <c r="X1455" s="937"/>
      <c r="Y1455" s="937"/>
      <c r="Z1455" s="937"/>
      <c r="AA1455" s="937"/>
    </row>
    <row r="1456" ht="18.0" customHeight="1">
      <c r="A1456" s="937"/>
      <c r="B1456" s="938"/>
      <c r="C1456" s="937"/>
      <c r="D1456" s="937"/>
      <c r="E1456" s="937"/>
      <c r="F1456" s="939"/>
      <c r="G1456" s="939"/>
      <c r="H1456" s="939"/>
      <c r="I1456" s="939"/>
      <c r="J1456" s="939"/>
      <c r="K1456" s="939"/>
      <c r="L1456" s="937"/>
      <c r="M1456" s="937"/>
      <c r="N1456" s="937"/>
      <c r="O1456" s="937"/>
      <c r="P1456" s="937"/>
      <c r="Q1456" s="937"/>
      <c r="R1456" s="937"/>
      <c r="S1456" s="937"/>
      <c r="T1456" s="937"/>
      <c r="U1456" s="937"/>
      <c r="V1456" s="937"/>
      <c r="W1456" s="937"/>
      <c r="X1456" s="937"/>
      <c r="Y1456" s="937"/>
      <c r="Z1456" s="937"/>
      <c r="AA1456" s="937"/>
    </row>
    <row r="1457" ht="18.0" customHeight="1">
      <c r="A1457" s="937"/>
      <c r="B1457" s="938"/>
      <c r="C1457" s="937"/>
      <c r="D1457" s="937"/>
      <c r="E1457" s="937"/>
      <c r="F1457" s="939"/>
      <c r="G1457" s="939"/>
      <c r="H1457" s="939"/>
      <c r="I1457" s="939"/>
      <c r="J1457" s="939"/>
      <c r="K1457" s="939"/>
      <c r="L1457" s="937"/>
      <c r="M1457" s="937"/>
      <c r="N1457" s="937"/>
      <c r="O1457" s="937"/>
      <c r="P1457" s="937"/>
      <c r="Q1457" s="937"/>
      <c r="R1457" s="937"/>
      <c r="S1457" s="937"/>
      <c r="T1457" s="937"/>
      <c r="U1457" s="937"/>
      <c r="V1457" s="937"/>
      <c r="W1457" s="937"/>
      <c r="X1457" s="937"/>
      <c r="Y1457" s="937"/>
      <c r="Z1457" s="937"/>
      <c r="AA1457" s="937"/>
    </row>
    <row r="1458" ht="18.0" customHeight="1">
      <c r="A1458" s="937"/>
      <c r="B1458" s="938"/>
      <c r="C1458" s="937"/>
      <c r="D1458" s="937"/>
      <c r="E1458" s="937"/>
      <c r="F1458" s="939"/>
      <c r="G1458" s="939"/>
      <c r="H1458" s="939"/>
      <c r="I1458" s="939"/>
      <c r="J1458" s="939"/>
      <c r="K1458" s="939"/>
      <c r="L1458" s="937"/>
      <c r="M1458" s="937"/>
      <c r="N1458" s="937"/>
      <c r="O1458" s="937"/>
      <c r="P1458" s="937"/>
      <c r="Q1458" s="937"/>
      <c r="R1458" s="937"/>
      <c r="S1458" s="937"/>
      <c r="T1458" s="937"/>
      <c r="U1458" s="937"/>
      <c r="V1458" s="937"/>
      <c r="W1458" s="937"/>
      <c r="X1458" s="937"/>
      <c r="Y1458" s="937"/>
      <c r="Z1458" s="937"/>
      <c r="AA1458" s="937"/>
    </row>
    <row r="1459" ht="18.0" customHeight="1">
      <c r="A1459" s="937"/>
      <c r="B1459" s="938"/>
      <c r="C1459" s="937"/>
      <c r="D1459" s="937"/>
      <c r="E1459" s="937"/>
      <c r="F1459" s="939"/>
      <c r="G1459" s="939"/>
      <c r="H1459" s="939"/>
      <c r="I1459" s="939"/>
      <c r="J1459" s="939"/>
      <c r="K1459" s="939"/>
      <c r="L1459" s="937"/>
      <c r="M1459" s="937"/>
      <c r="N1459" s="937"/>
      <c r="O1459" s="937"/>
      <c r="P1459" s="937"/>
      <c r="Q1459" s="937"/>
      <c r="R1459" s="937"/>
      <c r="S1459" s="937"/>
      <c r="T1459" s="937"/>
      <c r="U1459" s="937"/>
      <c r="V1459" s="937"/>
      <c r="W1459" s="937"/>
      <c r="X1459" s="937"/>
      <c r="Y1459" s="937"/>
      <c r="Z1459" s="937"/>
      <c r="AA1459" s="937"/>
    </row>
    <row r="1460" ht="18.0" customHeight="1">
      <c r="A1460" s="937"/>
      <c r="B1460" s="938"/>
      <c r="C1460" s="937"/>
      <c r="D1460" s="937"/>
      <c r="E1460" s="937"/>
      <c r="F1460" s="939"/>
      <c r="G1460" s="939"/>
      <c r="H1460" s="939"/>
      <c r="I1460" s="939"/>
      <c r="J1460" s="939"/>
      <c r="K1460" s="939"/>
      <c r="L1460" s="937"/>
      <c r="M1460" s="937"/>
      <c r="N1460" s="937"/>
      <c r="O1460" s="937"/>
      <c r="P1460" s="937"/>
      <c r="Q1460" s="937"/>
      <c r="R1460" s="937"/>
      <c r="S1460" s="937"/>
      <c r="T1460" s="937"/>
      <c r="U1460" s="937"/>
      <c r="V1460" s="937"/>
      <c r="W1460" s="937"/>
      <c r="X1460" s="937"/>
      <c r="Y1460" s="937"/>
      <c r="Z1460" s="937"/>
      <c r="AA1460" s="937"/>
    </row>
    <row r="1461" ht="18.0" customHeight="1">
      <c r="A1461" s="937"/>
      <c r="B1461" s="938"/>
      <c r="C1461" s="937"/>
      <c r="D1461" s="937"/>
      <c r="E1461" s="937"/>
      <c r="F1461" s="939"/>
      <c r="G1461" s="939"/>
      <c r="H1461" s="939"/>
      <c r="I1461" s="939"/>
      <c r="J1461" s="939"/>
      <c r="K1461" s="939"/>
      <c r="L1461" s="937"/>
      <c r="M1461" s="937"/>
      <c r="N1461" s="937"/>
      <c r="O1461" s="937"/>
      <c r="P1461" s="937"/>
      <c r="Q1461" s="937"/>
      <c r="R1461" s="937"/>
      <c r="S1461" s="937"/>
      <c r="T1461" s="937"/>
      <c r="U1461" s="937"/>
      <c r="V1461" s="937"/>
      <c r="W1461" s="937"/>
      <c r="X1461" s="937"/>
      <c r="Y1461" s="937"/>
      <c r="Z1461" s="937"/>
      <c r="AA1461" s="937"/>
    </row>
    <row r="1462" ht="18.0" customHeight="1">
      <c r="A1462" s="937"/>
      <c r="B1462" s="938"/>
      <c r="C1462" s="937"/>
      <c r="D1462" s="937"/>
      <c r="E1462" s="937"/>
      <c r="F1462" s="939"/>
      <c r="G1462" s="939"/>
      <c r="H1462" s="939"/>
      <c r="I1462" s="939"/>
      <c r="J1462" s="939"/>
      <c r="K1462" s="939"/>
      <c r="L1462" s="937"/>
      <c r="M1462" s="937"/>
      <c r="N1462" s="937"/>
      <c r="O1462" s="937"/>
      <c r="P1462" s="937"/>
      <c r="Q1462" s="937"/>
      <c r="R1462" s="937"/>
      <c r="S1462" s="937"/>
      <c r="T1462" s="937"/>
      <c r="U1462" s="937"/>
      <c r="V1462" s="937"/>
      <c r="W1462" s="937"/>
      <c r="X1462" s="937"/>
      <c r="Y1462" s="937"/>
      <c r="Z1462" s="937"/>
      <c r="AA1462" s="937"/>
    </row>
    <row r="1463" ht="18.0" customHeight="1">
      <c r="A1463" s="937"/>
      <c r="B1463" s="938"/>
      <c r="C1463" s="937"/>
      <c r="D1463" s="937"/>
      <c r="E1463" s="937"/>
      <c r="F1463" s="939"/>
      <c r="G1463" s="939"/>
      <c r="H1463" s="939"/>
      <c r="I1463" s="939"/>
      <c r="J1463" s="939"/>
      <c r="K1463" s="939"/>
      <c r="L1463" s="937"/>
      <c r="M1463" s="937"/>
      <c r="N1463" s="937"/>
      <c r="O1463" s="937"/>
      <c r="P1463" s="937"/>
      <c r="Q1463" s="937"/>
      <c r="R1463" s="937"/>
      <c r="S1463" s="937"/>
      <c r="T1463" s="937"/>
      <c r="U1463" s="937"/>
      <c r="V1463" s="937"/>
      <c r="W1463" s="937"/>
      <c r="X1463" s="937"/>
      <c r="Y1463" s="937"/>
      <c r="Z1463" s="937"/>
      <c r="AA1463" s="937"/>
    </row>
    <row r="1464" ht="18.0" customHeight="1">
      <c r="A1464" s="937"/>
      <c r="B1464" s="938"/>
      <c r="C1464" s="937"/>
      <c r="D1464" s="937"/>
      <c r="E1464" s="937"/>
      <c r="F1464" s="939"/>
      <c r="G1464" s="939"/>
      <c r="H1464" s="939"/>
      <c r="I1464" s="939"/>
      <c r="J1464" s="939"/>
      <c r="K1464" s="939"/>
      <c r="L1464" s="937"/>
      <c r="M1464" s="937"/>
      <c r="N1464" s="937"/>
      <c r="O1464" s="937"/>
      <c r="P1464" s="937"/>
      <c r="Q1464" s="937"/>
      <c r="R1464" s="937"/>
      <c r="S1464" s="937"/>
      <c r="T1464" s="937"/>
      <c r="U1464" s="937"/>
      <c r="V1464" s="937"/>
      <c r="W1464" s="937"/>
      <c r="X1464" s="937"/>
      <c r="Y1464" s="937"/>
      <c r="Z1464" s="937"/>
      <c r="AA1464" s="937"/>
    </row>
    <row r="1465" ht="18.0" customHeight="1">
      <c r="A1465" s="937"/>
      <c r="B1465" s="938"/>
      <c r="C1465" s="937"/>
      <c r="D1465" s="937"/>
      <c r="E1465" s="937"/>
      <c r="F1465" s="939"/>
      <c r="G1465" s="939"/>
      <c r="H1465" s="939"/>
      <c r="I1465" s="939"/>
      <c r="J1465" s="939"/>
      <c r="K1465" s="939"/>
      <c r="L1465" s="937"/>
      <c r="M1465" s="937"/>
      <c r="N1465" s="937"/>
      <c r="O1465" s="937"/>
      <c r="P1465" s="937"/>
      <c r="Q1465" s="937"/>
      <c r="R1465" s="937"/>
      <c r="S1465" s="937"/>
      <c r="T1465" s="937"/>
      <c r="U1465" s="937"/>
      <c r="V1465" s="937"/>
      <c r="W1465" s="937"/>
      <c r="X1465" s="937"/>
      <c r="Y1465" s="937"/>
      <c r="Z1465" s="937"/>
      <c r="AA1465" s="937"/>
    </row>
    <row r="1466" ht="18.0" customHeight="1">
      <c r="A1466" s="937"/>
      <c r="B1466" s="938"/>
      <c r="C1466" s="937"/>
      <c r="D1466" s="937"/>
      <c r="E1466" s="937"/>
      <c r="F1466" s="939"/>
      <c r="G1466" s="939"/>
      <c r="H1466" s="939"/>
      <c r="I1466" s="939"/>
      <c r="J1466" s="939"/>
      <c r="K1466" s="939"/>
      <c r="L1466" s="937"/>
      <c r="M1466" s="937"/>
      <c r="N1466" s="937"/>
      <c r="O1466" s="937"/>
      <c r="P1466" s="937"/>
      <c r="Q1466" s="937"/>
      <c r="R1466" s="937"/>
      <c r="S1466" s="937"/>
      <c r="T1466" s="937"/>
      <c r="U1466" s="937"/>
      <c r="V1466" s="937"/>
      <c r="W1466" s="937"/>
      <c r="X1466" s="937"/>
      <c r="Y1466" s="937"/>
      <c r="Z1466" s="937"/>
      <c r="AA1466" s="937"/>
    </row>
    <row r="1467" ht="18.0" customHeight="1">
      <c r="A1467" s="937"/>
      <c r="B1467" s="938"/>
      <c r="C1467" s="937"/>
      <c r="D1467" s="937"/>
      <c r="E1467" s="937"/>
      <c r="F1467" s="939"/>
      <c r="G1467" s="939"/>
      <c r="H1467" s="939"/>
      <c r="I1467" s="939"/>
      <c r="J1467" s="939"/>
      <c r="K1467" s="939"/>
      <c r="L1467" s="937"/>
      <c r="M1467" s="937"/>
      <c r="N1467" s="937"/>
      <c r="O1467" s="937"/>
      <c r="P1467" s="937"/>
      <c r="Q1467" s="937"/>
      <c r="R1467" s="937"/>
      <c r="S1467" s="937"/>
      <c r="T1467" s="937"/>
      <c r="U1467" s="937"/>
      <c r="V1467" s="937"/>
      <c r="W1467" s="937"/>
      <c r="X1467" s="937"/>
      <c r="Y1467" s="937"/>
      <c r="Z1467" s="937"/>
      <c r="AA1467" s="937"/>
    </row>
    <row r="1468" ht="18.0" customHeight="1">
      <c r="A1468" s="937"/>
      <c r="B1468" s="938"/>
      <c r="C1468" s="937"/>
      <c r="D1468" s="937"/>
      <c r="E1468" s="937"/>
      <c r="F1468" s="939"/>
      <c r="G1468" s="939"/>
      <c r="H1468" s="939"/>
      <c r="I1468" s="939"/>
      <c r="J1468" s="939"/>
      <c r="K1468" s="939"/>
      <c r="L1468" s="937"/>
      <c r="M1468" s="937"/>
      <c r="N1468" s="937"/>
      <c r="O1468" s="937"/>
      <c r="P1468" s="937"/>
      <c r="Q1468" s="937"/>
      <c r="R1468" s="937"/>
      <c r="S1468" s="937"/>
      <c r="T1468" s="937"/>
      <c r="U1468" s="937"/>
      <c r="V1468" s="937"/>
      <c r="W1468" s="937"/>
      <c r="X1468" s="937"/>
      <c r="Y1468" s="937"/>
      <c r="Z1468" s="937"/>
      <c r="AA1468" s="937"/>
    </row>
    <row r="1469" ht="18.0" customHeight="1">
      <c r="A1469" s="937"/>
      <c r="B1469" s="938"/>
      <c r="C1469" s="937"/>
      <c r="D1469" s="937"/>
      <c r="E1469" s="937"/>
      <c r="F1469" s="939"/>
      <c r="G1469" s="939"/>
      <c r="H1469" s="939"/>
      <c r="I1469" s="939"/>
      <c r="J1469" s="939"/>
      <c r="K1469" s="939"/>
      <c r="L1469" s="937"/>
      <c r="M1469" s="937"/>
      <c r="N1469" s="937"/>
      <c r="O1469" s="937"/>
      <c r="P1469" s="937"/>
      <c r="Q1469" s="937"/>
      <c r="R1469" s="937"/>
      <c r="S1469" s="937"/>
      <c r="T1469" s="937"/>
      <c r="U1469" s="937"/>
      <c r="V1469" s="937"/>
      <c r="W1469" s="937"/>
      <c r="X1469" s="937"/>
      <c r="Y1469" s="937"/>
      <c r="Z1469" s="937"/>
      <c r="AA1469" s="937"/>
    </row>
    <row r="1470" ht="18.0" customHeight="1">
      <c r="A1470" s="937"/>
      <c r="B1470" s="938"/>
      <c r="C1470" s="937"/>
      <c r="D1470" s="937"/>
      <c r="E1470" s="937"/>
      <c r="F1470" s="939"/>
      <c r="G1470" s="939"/>
      <c r="H1470" s="939"/>
      <c r="I1470" s="939"/>
      <c r="J1470" s="939"/>
      <c r="K1470" s="939"/>
      <c r="L1470" s="937"/>
      <c r="M1470" s="937"/>
      <c r="N1470" s="937"/>
      <c r="O1470" s="937"/>
      <c r="P1470" s="937"/>
      <c r="Q1470" s="937"/>
      <c r="R1470" s="937"/>
      <c r="S1470" s="937"/>
      <c r="T1470" s="937"/>
      <c r="U1470" s="937"/>
      <c r="V1470" s="937"/>
      <c r="W1470" s="937"/>
      <c r="X1470" s="937"/>
      <c r="Y1470" s="937"/>
      <c r="Z1470" s="937"/>
      <c r="AA1470" s="937"/>
    </row>
    <row r="1471" ht="18.0" customHeight="1">
      <c r="A1471" s="937"/>
      <c r="B1471" s="938"/>
      <c r="C1471" s="937"/>
      <c r="D1471" s="937"/>
      <c r="E1471" s="937"/>
      <c r="F1471" s="939"/>
      <c r="G1471" s="939"/>
      <c r="H1471" s="939"/>
      <c r="I1471" s="939"/>
      <c r="J1471" s="939"/>
      <c r="K1471" s="939"/>
      <c r="L1471" s="937"/>
      <c r="M1471" s="937"/>
      <c r="N1471" s="937"/>
      <c r="O1471" s="937"/>
      <c r="P1471" s="937"/>
      <c r="Q1471" s="937"/>
      <c r="R1471" s="937"/>
      <c r="S1471" s="937"/>
      <c r="T1471" s="937"/>
      <c r="U1471" s="937"/>
      <c r="V1471" s="937"/>
      <c r="W1471" s="937"/>
      <c r="X1471" s="937"/>
      <c r="Y1471" s="937"/>
      <c r="Z1471" s="937"/>
      <c r="AA1471" s="937"/>
    </row>
    <row r="1472" ht="18.0" customHeight="1">
      <c r="A1472" s="937"/>
      <c r="B1472" s="938"/>
      <c r="C1472" s="937"/>
      <c r="D1472" s="937"/>
      <c r="E1472" s="937"/>
      <c r="F1472" s="939"/>
      <c r="G1472" s="939"/>
      <c r="H1472" s="939"/>
      <c r="I1472" s="939"/>
      <c r="J1472" s="939"/>
      <c r="K1472" s="939"/>
      <c r="L1472" s="937"/>
      <c r="M1472" s="937"/>
      <c r="N1472" s="937"/>
      <c r="O1472" s="937"/>
      <c r="P1472" s="937"/>
      <c r="Q1472" s="937"/>
      <c r="R1472" s="937"/>
      <c r="S1472" s="937"/>
      <c r="T1472" s="937"/>
      <c r="U1472" s="937"/>
      <c r="V1472" s="937"/>
      <c r="W1472" s="937"/>
      <c r="X1472" s="937"/>
      <c r="Y1472" s="937"/>
      <c r="Z1472" s="937"/>
      <c r="AA1472" s="937"/>
    </row>
    <row r="1473" ht="18.0" customHeight="1">
      <c r="A1473" s="937"/>
      <c r="B1473" s="938"/>
      <c r="C1473" s="937"/>
      <c r="D1473" s="937"/>
      <c r="E1473" s="937"/>
      <c r="F1473" s="939"/>
      <c r="G1473" s="939"/>
      <c r="H1473" s="939"/>
      <c r="I1473" s="939"/>
      <c r="J1473" s="939"/>
      <c r="K1473" s="939"/>
      <c r="L1473" s="937"/>
      <c r="M1473" s="937"/>
      <c r="N1473" s="937"/>
      <c r="O1473" s="937"/>
      <c r="P1473" s="937"/>
      <c r="Q1473" s="937"/>
      <c r="R1473" s="937"/>
      <c r="S1473" s="937"/>
      <c r="T1473" s="937"/>
      <c r="U1473" s="937"/>
      <c r="V1473" s="937"/>
      <c r="W1473" s="937"/>
      <c r="X1473" s="937"/>
      <c r="Y1473" s="937"/>
      <c r="Z1473" s="937"/>
      <c r="AA1473" s="937"/>
    </row>
    <row r="1474" ht="18.0" customHeight="1">
      <c r="A1474" s="937"/>
      <c r="B1474" s="938"/>
      <c r="C1474" s="937"/>
      <c r="D1474" s="937"/>
      <c r="E1474" s="937"/>
      <c r="F1474" s="939"/>
      <c r="G1474" s="939"/>
      <c r="H1474" s="939"/>
      <c r="I1474" s="939"/>
      <c r="J1474" s="939"/>
      <c r="K1474" s="939"/>
      <c r="L1474" s="937"/>
      <c r="M1474" s="937"/>
      <c r="N1474" s="937"/>
      <c r="O1474" s="937"/>
      <c r="P1474" s="937"/>
      <c r="Q1474" s="937"/>
      <c r="R1474" s="937"/>
      <c r="S1474" s="937"/>
      <c r="T1474" s="937"/>
      <c r="U1474" s="937"/>
      <c r="V1474" s="937"/>
      <c r="W1474" s="937"/>
      <c r="X1474" s="937"/>
      <c r="Y1474" s="937"/>
      <c r="Z1474" s="937"/>
      <c r="AA1474" s="937"/>
    </row>
    <row r="1475" ht="18.0" customHeight="1">
      <c r="A1475" s="937"/>
      <c r="B1475" s="938"/>
      <c r="C1475" s="937"/>
      <c r="D1475" s="937"/>
      <c r="E1475" s="937"/>
      <c r="F1475" s="939"/>
      <c r="G1475" s="939"/>
      <c r="H1475" s="939"/>
      <c r="I1475" s="939"/>
      <c r="J1475" s="939"/>
      <c r="K1475" s="939"/>
      <c r="L1475" s="937"/>
      <c r="M1475" s="937"/>
      <c r="N1475" s="937"/>
      <c r="O1475" s="937"/>
      <c r="P1475" s="937"/>
      <c r="Q1475" s="937"/>
      <c r="R1475" s="937"/>
      <c r="S1475" s="937"/>
      <c r="T1475" s="937"/>
      <c r="U1475" s="937"/>
      <c r="V1475" s="937"/>
      <c r="W1475" s="937"/>
      <c r="X1475" s="937"/>
      <c r="Y1475" s="937"/>
      <c r="Z1475" s="937"/>
      <c r="AA1475" s="937"/>
    </row>
    <row r="1476" ht="18.0" customHeight="1">
      <c r="A1476" s="937"/>
      <c r="B1476" s="938"/>
      <c r="C1476" s="937"/>
      <c r="D1476" s="937"/>
      <c r="E1476" s="937"/>
      <c r="F1476" s="939"/>
      <c r="G1476" s="939"/>
      <c r="H1476" s="939"/>
      <c r="I1476" s="939"/>
      <c r="J1476" s="939"/>
      <c r="K1476" s="939"/>
      <c r="L1476" s="937"/>
      <c r="M1476" s="937"/>
      <c r="N1476" s="937"/>
      <c r="O1476" s="937"/>
      <c r="P1476" s="937"/>
      <c r="Q1476" s="937"/>
      <c r="R1476" s="937"/>
      <c r="S1476" s="937"/>
      <c r="T1476" s="937"/>
      <c r="U1476" s="937"/>
      <c r="V1476" s="937"/>
      <c r="W1476" s="937"/>
      <c r="X1476" s="937"/>
      <c r="Y1476" s="937"/>
      <c r="Z1476" s="937"/>
      <c r="AA1476" s="937"/>
    </row>
    <row r="1477" ht="18.0" customHeight="1">
      <c r="A1477" s="937"/>
      <c r="B1477" s="938"/>
      <c r="C1477" s="937"/>
      <c r="D1477" s="937"/>
      <c r="E1477" s="937"/>
      <c r="F1477" s="939"/>
      <c r="G1477" s="939"/>
      <c r="H1477" s="939"/>
      <c r="I1477" s="939"/>
      <c r="J1477" s="939"/>
      <c r="K1477" s="939"/>
      <c r="L1477" s="937"/>
      <c r="M1477" s="937"/>
      <c r="N1477" s="937"/>
      <c r="O1477" s="937"/>
      <c r="P1477" s="937"/>
      <c r="Q1477" s="937"/>
      <c r="R1477" s="937"/>
      <c r="S1477" s="937"/>
      <c r="T1477" s="937"/>
      <c r="U1477" s="937"/>
      <c r="V1477" s="937"/>
      <c r="W1477" s="937"/>
      <c r="X1477" s="937"/>
      <c r="Y1477" s="937"/>
      <c r="Z1477" s="937"/>
      <c r="AA1477" s="937"/>
    </row>
    <row r="1478" ht="18.0" customHeight="1">
      <c r="A1478" s="937"/>
      <c r="B1478" s="938"/>
      <c r="C1478" s="937"/>
      <c r="D1478" s="937"/>
      <c r="E1478" s="937"/>
      <c r="F1478" s="939"/>
      <c r="G1478" s="939"/>
      <c r="H1478" s="939"/>
      <c r="I1478" s="939"/>
      <c r="J1478" s="939"/>
      <c r="K1478" s="939"/>
      <c r="L1478" s="937"/>
      <c r="M1478" s="937"/>
      <c r="N1478" s="937"/>
      <c r="O1478" s="937"/>
      <c r="P1478" s="937"/>
      <c r="Q1478" s="937"/>
      <c r="R1478" s="937"/>
      <c r="S1478" s="937"/>
      <c r="T1478" s="937"/>
      <c r="U1478" s="937"/>
      <c r="V1478" s="937"/>
      <c r="W1478" s="937"/>
      <c r="X1478" s="937"/>
      <c r="Y1478" s="937"/>
      <c r="Z1478" s="937"/>
      <c r="AA1478" s="937"/>
    </row>
    <row r="1479" ht="18.0" customHeight="1">
      <c r="A1479" s="937"/>
      <c r="B1479" s="938"/>
      <c r="C1479" s="937"/>
      <c r="D1479" s="937"/>
      <c r="E1479" s="937"/>
      <c r="F1479" s="939"/>
      <c r="G1479" s="939"/>
      <c r="H1479" s="939"/>
      <c r="I1479" s="939"/>
      <c r="J1479" s="939"/>
      <c r="K1479" s="939"/>
      <c r="L1479" s="937"/>
      <c r="M1479" s="937"/>
      <c r="N1479" s="937"/>
      <c r="O1479" s="937"/>
      <c r="P1479" s="937"/>
      <c r="Q1479" s="937"/>
      <c r="R1479" s="937"/>
      <c r="S1479" s="937"/>
      <c r="T1479" s="937"/>
      <c r="U1479" s="937"/>
      <c r="V1479" s="937"/>
      <c r="W1479" s="937"/>
      <c r="X1479" s="937"/>
      <c r="Y1479" s="937"/>
      <c r="Z1479" s="937"/>
      <c r="AA1479" s="937"/>
    </row>
    <row r="1480" ht="18.0" customHeight="1">
      <c r="A1480" s="937"/>
      <c r="B1480" s="938"/>
      <c r="C1480" s="937"/>
      <c r="D1480" s="937"/>
      <c r="E1480" s="937"/>
      <c r="F1480" s="939"/>
      <c r="G1480" s="939"/>
      <c r="H1480" s="939"/>
      <c r="I1480" s="939"/>
      <c r="J1480" s="939"/>
      <c r="K1480" s="939"/>
      <c r="L1480" s="937"/>
      <c r="M1480" s="937"/>
      <c r="N1480" s="937"/>
      <c r="O1480" s="937"/>
      <c r="P1480" s="937"/>
      <c r="Q1480" s="937"/>
      <c r="R1480" s="937"/>
      <c r="S1480" s="937"/>
      <c r="T1480" s="937"/>
      <c r="U1480" s="937"/>
      <c r="V1480" s="937"/>
      <c r="W1480" s="937"/>
      <c r="X1480" s="937"/>
      <c r="Y1480" s="937"/>
      <c r="Z1480" s="937"/>
      <c r="AA1480" s="937"/>
    </row>
    <row r="1481" ht="18.0" customHeight="1">
      <c r="A1481" s="937"/>
      <c r="B1481" s="938"/>
      <c r="C1481" s="937"/>
      <c r="D1481" s="937"/>
      <c r="E1481" s="937"/>
      <c r="F1481" s="939"/>
      <c r="G1481" s="939"/>
      <c r="H1481" s="939"/>
      <c r="I1481" s="939"/>
      <c r="J1481" s="939"/>
      <c r="K1481" s="939"/>
      <c r="L1481" s="937"/>
      <c r="M1481" s="937"/>
      <c r="N1481" s="937"/>
      <c r="O1481" s="937"/>
      <c r="P1481" s="937"/>
      <c r="Q1481" s="937"/>
      <c r="R1481" s="937"/>
      <c r="S1481" s="937"/>
      <c r="T1481" s="937"/>
      <c r="U1481" s="937"/>
      <c r="V1481" s="937"/>
      <c r="W1481" s="937"/>
      <c r="X1481" s="937"/>
      <c r="Y1481" s="937"/>
      <c r="Z1481" s="937"/>
      <c r="AA1481" s="937"/>
    </row>
    <row r="1482" ht="18.0" customHeight="1">
      <c r="A1482" s="937"/>
      <c r="B1482" s="938"/>
      <c r="C1482" s="937"/>
      <c r="D1482" s="937"/>
      <c r="E1482" s="937"/>
      <c r="F1482" s="939"/>
      <c r="G1482" s="939"/>
      <c r="H1482" s="939"/>
      <c r="I1482" s="939"/>
      <c r="J1482" s="939"/>
      <c r="K1482" s="939"/>
      <c r="L1482" s="937"/>
      <c r="M1482" s="937"/>
      <c r="N1482" s="937"/>
      <c r="O1482" s="937"/>
      <c r="P1482" s="937"/>
      <c r="Q1482" s="937"/>
      <c r="R1482" s="937"/>
      <c r="S1482" s="937"/>
      <c r="T1482" s="937"/>
      <c r="U1482" s="937"/>
      <c r="V1482" s="937"/>
      <c r="W1482" s="937"/>
      <c r="X1482" s="937"/>
      <c r="Y1482" s="937"/>
      <c r="Z1482" s="937"/>
      <c r="AA1482" s="937"/>
    </row>
    <row r="1483" ht="18.0" customHeight="1">
      <c r="A1483" s="937"/>
      <c r="B1483" s="938"/>
      <c r="C1483" s="937"/>
      <c r="D1483" s="937"/>
      <c r="E1483" s="937"/>
      <c r="F1483" s="939"/>
      <c r="G1483" s="939"/>
      <c r="H1483" s="939"/>
      <c r="I1483" s="939"/>
      <c r="J1483" s="939"/>
      <c r="K1483" s="939"/>
      <c r="L1483" s="937"/>
      <c r="M1483" s="937"/>
      <c r="N1483" s="937"/>
      <c r="O1483" s="937"/>
      <c r="P1483" s="937"/>
      <c r="Q1483" s="937"/>
      <c r="R1483" s="937"/>
      <c r="S1483" s="937"/>
      <c r="T1483" s="937"/>
      <c r="U1483" s="937"/>
      <c r="V1483" s="937"/>
      <c r="W1483" s="937"/>
      <c r="X1483" s="937"/>
      <c r="Y1483" s="937"/>
      <c r="Z1483" s="937"/>
      <c r="AA1483" s="937"/>
    </row>
    <row r="1484" ht="18.0" customHeight="1">
      <c r="A1484" s="937"/>
      <c r="B1484" s="938"/>
      <c r="C1484" s="937"/>
      <c r="D1484" s="937"/>
      <c r="E1484" s="937"/>
      <c r="F1484" s="939"/>
      <c r="G1484" s="939"/>
      <c r="H1484" s="939"/>
      <c r="I1484" s="939"/>
      <c r="J1484" s="939"/>
      <c r="K1484" s="939"/>
      <c r="L1484" s="937"/>
      <c r="M1484" s="937"/>
      <c r="N1484" s="937"/>
      <c r="O1484" s="937"/>
      <c r="P1484" s="937"/>
      <c r="Q1484" s="937"/>
      <c r="R1484" s="937"/>
      <c r="S1484" s="937"/>
      <c r="T1484" s="937"/>
      <c r="U1484" s="937"/>
      <c r="V1484" s="937"/>
      <c r="W1484" s="937"/>
      <c r="X1484" s="937"/>
      <c r="Y1484" s="937"/>
      <c r="Z1484" s="937"/>
      <c r="AA1484" s="937"/>
    </row>
    <row r="1485" ht="18.0" customHeight="1">
      <c r="A1485" s="937"/>
      <c r="B1485" s="938"/>
      <c r="C1485" s="937"/>
      <c r="D1485" s="937"/>
      <c r="E1485" s="937"/>
      <c r="F1485" s="939"/>
      <c r="G1485" s="939"/>
      <c r="H1485" s="939"/>
      <c r="I1485" s="939"/>
      <c r="J1485" s="939"/>
      <c r="K1485" s="939"/>
      <c r="L1485" s="937"/>
      <c r="M1485" s="937"/>
      <c r="N1485" s="937"/>
      <c r="O1485" s="937"/>
      <c r="P1485" s="937"/>
      <c r="Q1485" s="937"/>
      <c r="R1485" s="937"/>
      <c r="S1485" s="937"/>
      <c r="T1485" s="937"/>
      <c r="U1485" s="937"/>
      <c r="V1485" s="937"/>
      <c r="W1485" s="937"/>
      <c r="X1485" s="937"/>
      <c r="Y1485" s="937"/>
      <c r="Z1485" s="937"/>
      <c r="AA1485" s="937"/>
    </row>
    <row r="1486" ht="18.0" customHeight="1">
      <c r="A1486" s="937"/>
      <c r="B1486" s="938"/>
      <c r="C1486" s="937"/>
      <c r="D1486" s="937"/>
      <c r="E1486" s="937"/>
      <c r="F1486" s="939"/>
      <c r="G1486" s="939"/>
      <c r="H1486" s="939"/>
      <c r="I1486" s="939"/>
      <c r="J1486" s="939"/>
      <c r="K1486" s="939"/>
      <c r="L1486" s="937"/>
      <c r="M1486" s="937"/>
      <c r="N1486" s="937"/>
      <c r="O1486" s="937"/>
      <c r="P1486" s="937"/>
      <c r="Q1486" s="937"/>
      <c r="R1486" s="937"/>
      <c r="S1486" s="937"/>
      <c r="T1486" s="937"/>
      <c r="U1486" s="937"/>
      <c r="V1486" s="937"/>
      <c r="W1486" s="937"/>
      <c r="X1486" s="937"/>
      <c r="Y1486" s="937"/>
      <c r="Z1486" s="937"/>
      <c r="AA1486" s="937"/>
    </row>
    <row r="1487" ht="18.0" customHeight="1">
      <c r="A1487" s="937"/>
      <c r="B1487" s="938"/>
      <c r="C1487" s="937"/>
      <c r="D1487" s="937"/>
      <c r="E1487" s="937"/>
      <c r="F1487" s="939"/>
      <c r="G1487" s="939"/>
      <c r="H1487" s="939"/>
      <c r="I1487" s="939"/>
      <c r="J1487" s="939"/>
      <c r="K1487" s="939"/>
      <c r="L1487" s="937"/>
      <c r="M1487" s="937"/>
      <c r="N1487" s="937"/>
      <c r="O1487" s="937"/>
      <c r="P1487" s="937"/>
      <c r="Q1487" s="937"/>
      <c r="R1487" s="937"/>
      <c r="S1487" s="937"/>
      <c r="T1487" s="937"/>
      <c r="U1487" s="937"/>
      <c r="V1487" s="937"/>
      <c r="W1487" s="937"/>
      <c r="X1487" s="937"/>
      <c r="Y1487" s="937"/>
      <c r="Z1487" s="937"/>
      <c r="AA1487" s="937"/>
    </row>
    <row r="1488" ht="18.0" customHeight="1">
      <c r="A1488" s="937"/>
      <c r="B1488" s="938"/>
      <c r="C1488" s="937"/>
      <c r="D1488" s="937"/>
      <c r="E1488" s="937"/>
      <c r="F1488" s="939"/>
      <c r="G1488" s="939"/>
      <c r="H1488" s="939"/>
      <c r="I1488" s="939"/>
      <c r="J1488" s="939"/>
      <c r="K1488" s="939"/>
      <c r="L1488" s="937"/>
      <c r="M1488" s="937"/>
      <c r="N1488" s="937"/>
      <c r="O1488" s="937"/>
      <c r="P1488" s="937"/>
      <c r="Q1488" s="937"/>
      <c r="R1488" s="937"/>
      <c r="S1488" s="937"/>
      <c r="T1488" s="937"/>
      <c r="U1488" s="937"/>
      <c r="V1488" s="937"/>
      <c r="W1488" s="937"/>
      <c r="X1488" s="937"/>
      <c r="Y1488" s="937"/>
      <c r="Z1488" s="937"/>
      <c r="AA1488" s="937"/>
    </row>
    <row r="1489" ht="18.0" customHeight="1">
      <c r="A1489" s="937"/>
      <c r="B1489" s="938"/>
      <c r="C1489" s="937"/>
      <c r="D1489" s="937"/>
      <c r="E1489" s="937"/>
      <c r="F1489" s="939"/>
      <c r="G1489" s="939"/>
      <c r="H1489" s="939"/>
      <c r="I1489" s="939"/>
      <c r="J1489" s="939"/>
      <c r="K1489" s="939"/>
      <c r="L1489" s="937"/>
      <c r="M1489" s="937"/>
      <c r="N1489" s="937"/>
      <c r="O1489" s="937"/>
      <c r="P1489" s="937"/>
      <c r="Q1489" s="937"/>
      <c r="R1489" s="937"/>
      <c r="S1489" s="937"/>
      <c r="T1489" s="937"/>
      <c r="U1489" s="937"/>
      <c r="V1489" s="937"/>
      <c r="W1489" s="937"/>
      <c r="X1489" s="937"/>
      <c r="Y1489" s="937"/>
      <c r="Z1489" s="937"/>
      <c r="AA1489" s="937"/>
    </row>
    <row r="1490" ht="18.0" customHeight="1">
      <c r="A1490" s="937"/>
      <c r="B1490" s="938"/>
      <c r="C1490" s="937"/>
      <c r="D1490" s="937"/>
      <c r="E1490" s="937"/>
      <c r="F1490" s="939"/>
      <c r="G1490" s="939"/>
      <c r="H1490" s="939"/>
      <c r="I1490" s="939"/>
      <c r="J1490" s="939"/>
      <c r="K1490" s="939"/>
      <c r="L1490" s="937"/>
      <c r="M1490" s="937"/>
      <c r="N1490" s="937"/>
      <c r="O1490" s="937"/>
      <c r="P1490" s="937"/>
      <c r="Q1490" s="937"/>
      <c r="R1490" s="937"/>
      <c r="S1490" s="937"/>
      <c r="T1490" s="937"/>
      <c r="U1490" s="937"/>
      <c r="V1490" s="937"/>
      <c r="W1490" s="937"/>
      <c r="X1490" s="937"/>
      <c r="Y1490" s="937"/>
      <c r="Z1490" s="937"/>
      <c r="AA1490" s="937"/>
    </row>
    <row r="1491" ht="18.0" customHeight="1">
      <c r="A1491" s="937"/>
      <c r="B1491" s="938"/>
      <c r="C1491" s="937"/>
      <c r="D1491" s="937"/>
      <c r="E1491" s="937"/>
      <c r="F1491" s="939"/>
      <c r="G1491" s="939"/>
      <c r="H1491" s="939"/>
      <c r="I1491" s="939"/>
      <c r="J1491" s="939"/>
      <c r="K1491" s="939"/>
      <c r="L1491" s="937"/>
      <c r="M1491" s="937"/>
      <c r="N1491" s="937"/>
      <c r="O1491" s="937"/>
      <c r="P1491" s="937"/>
      <c r="Q1491" s="937"/>
      <c r="R1491" s="937"/>
      <c r="S1491" s="937"/>
      <c r="T1491" s="937"/>
      <c r="U1491" s="937"/>
      <c r="V1491" s="937"/>
      <c r="W1491" s="937"/>
      <c r="X1491" s="937"/>
      <c r="Y1491" s="937"/>
      <c r="Z1491" s="937"/>
      <c r="AA1491" s="937"/>
    </row>
    <row r="1492" ht="18.0" customHeight="1">
      <c r="A1492" s="937"/>
      <c r="B1492" s="938"/>
      <c r="C1492" s="937"/>
      <c r="D1492" s="937"/>
      <c r="E1492" s="937"/>
      <c r="F1492" s="939"/>
      <c r="G1492" s="939"/>
      <c r="H1492" s="939"/>
      <c r="I1492" s="939"/>
      <c r="J1492" s="939"/>
      <c r="K1492" s="939"/>
      <c r="L1492" s="937"/>
      <c r="M1492" s="937"/>
      <c r="N1492" s="937"/>
      <c r="O1492" s="937"/>
      <c r="P1492" s="937"/>
      <c r="Q1492" s="937"/>
      <c r="R1492" s="937"/>
      <c r="S1492" s="937"/>
      <c r="T1492" s="937"/>
      <c r="U1492" s="937"/>
      <c r="V1492" s="937"/>
      <c r="W1492" s="937"/>
      <c r="X1492" s="937"/>
      <c r="Y1492" s="937"/>
      <c r="Z1492" s="937"/>
      <c r="AA1492" s="937"/>
    </row>
    <row r="1493" ht="18.0" customHeight="1">
      <c r="A1493" s="937"/>
      <c r="B1493" s="938"/>
      <c r="C1493" s="937"/>
      <c r="D1493" s="937"/>
      <c r="E1493" s="937"/>
      <c r="F1493" s="939"/>
      <c r="G1493" s="939"/>
      <c r="H1493" s="939"/>
      <c r="I1493" s="939"/>
      <c r="J1493" s="939"/>
      <c r="K1493" s="939"/>
      <c r="L1493" s="937"/>
      <c r="M1493" s="937"/>
      <c r="N1493" s="937"/>
      <c r="O1493" s="937"/>
      <c r="P1493" s="937"/>
      <c r="Q1493" s="937"/>
      <c r="R1493" s="937"/>
      <c r="S1493" s="937"/>
      <c r="T1493" s="937"/>
      <c r="U1493" s="937"/>
      <c r="V1493" s="937"/>
      <c r="W1493" s="937"/>
      <c r="X1493" s="937"/>
      <c r="Y1493" s="937"/>
      <c r="Z1493" s="937"/>
      <c r="AA1493" s="937"/>
    </row>
    <row r="1494" ht="18.0" customHeight="1">
      <c r="A1494" s="937"/>
      <c r="B1494" s="938"/>
      <c r="C1494" s="937"/>
      <c r="D1494" s="937"/>
      <c r="E1494" s="937"/>
      <c r="F1494" s="939"/>
      <c r="G1494" s="939"/>
      <c r="H1494" s="939"/>
      <c r="I1494" s="939"/>
      <c r="J1494" s="939"/>
      <c r="K1494" s="939"/>
      <c r="L1494" s="937"/>
      <c r="M1494" s="937"/>
      <c r="N1494" s="937"/>
      <c r="O1494" s="937"/>
      <c r="P1494" s="937"/>
      <c r="Q1494" s="937"/>
      <c r="R1494" s="937"/>
      <c r="S1494" s="937"/>
      <c r="T1494" s="937"/>
      <c r="U1494" s="937"/>
      <c r="V1494" s="937"/>
      <c r="W1494" s="937"/>
      <c r="X1494" s="937"/>
      <c r="Y1494" s="937"/>
      <c r="Z1494" s="937"/>
      <c r="AA1494" s="937"/>
    </row>
    <row r="1495" ht="18.0" customHeight="1">
      <c r="A1495" s="937"/>
      <c r="B1495" s="938"/>
      <c r="C1495" s="937"/>
      <c r="D1495" s="937"/>
      <c r="E1495" s="937"/>
      <c r="F1495" s="939"/>
      <c r="G1495" s="939"/>
      <c r="H1495" s="939"/>
      <c r="I1495" s="939"/>
      <c r="J1495" s="939"/>
      <c r="K1495" s="939"/>
      <c r="L1495" s="937"/>
      <c r="M1495" s="937"/>
      <c r="N1495" s="937"/>
      <c r="O1495" s="937"/>
      <c r="P1495" s="937"/>
      <c r="Q1495" s="937"/>
      <c r="R1495" s="937"/>
      <c r="S1495" s="937"/>
      <c r="T1495" s="937"/>
      <c r="U1495" s="937"/>
      <c r="V1495" s="937"/>
      <c r="W1495" s="937"/>
      <c r="X1495" s="937"/>
      <c r="Y1495" s="937"/>
      <c r="Z1495" s="937"/>
      <c r="AA1495" s="937"/>
    </row>
    <row r="1496" ht="18.0" customHeight="1">
      <c r="A1496" s="937"/>
      <c r="B1496" s="938"/>
      <c r="C1496" s="937"/>
      <c r="D1496" s="937"/>
      <c r="E1496" s="937"/>
      <c r="F1496" s="939"/>
      <c r="G1496" s="939"/>
      <c r="H1496" s="939"/>
      <c r="I1496" s="939"/>
      <c r="J1496" s="939"/>
      <c r="K1496" s="939"/>
      <c r="L1496" s="937"/>
      <c r="M1496" s="937"/>
      <c r="N1496" s="937"/>
      <c r="O1496" s="937"/>
      <c r="P1496" s="937"/>
      <c r="Q1496" s="937"/>
      <c r="R1496" s="937"/>
      <c r="S1496" s="937"/>
      <c r="T1496" s="937"/>
      <c r="U1496" s="937"/>
      <c r="V1496" s="937"/>
      <c r="W1496" s="937"/>
      <c r="X1496" s="937"/>
      <c r="Y1496" s="937"/>
      <c r="Z1496" s="937"/>
      <c r="AA1496" s="937"/>
    </row>
    <row r="1497" ht="18.0" customHeight="1">
      <c r="A1497" s="937"/>
      <c r="B1497" s="938"/>
      <c r="C1497" s="937"/>
      <c r="D1497" s="937"/>
      <c r="E1497" s="937"/>
      <c r="F1497" s="939"/>
      <c r="G1497" s="939"/>
      <c r="H1497" s="939"/>
      <c r="I1497" s="939"/>
      <c r="J1497" s="939"/>
      <c r="K1497" s="939"/>
      <c r="L1497" s="937"/>
      <c r="M1497" s="937"/>
      <c r="N1497" s="937"/>
      <c r="O1497" s="937"/>
      <c r="P1497" s="937"/>
      <c r="Q1497" s="937"/>
      <c r="R1497" s="937"/>
      <c r="S1497" s="937"/>
      <c r="T1497" s="937"/>
      <c r="U1497" s="937"/>
      <c r="V1497" s="937"/>
      <c r="W1497" s="937"/>
      <c r="X1497" s="937"/>
      <c r="Y1497" s="937"/>
      <c r="Z1497" s="937"/>
      <c r="AA1497" s="937"/>
    </row>
    <row r="1498" ht="18.0" customHeight="1">
      <c r="A1498" s="937"/>
      <c r="B1498" s="938"/>
      <c r="C1498" s="937"/>
      <c r="D1498" s="937"/>
      <c r="E1498" s="937"/>
      <c r="F1498" s="939"/>
      <c r="G1498" s="939"/>
      <c r="H1498" s="939"/>
      <c r="I1498" s="939"/>
      <c r="J1498" s="939"/>
      <c r="K1498" s="939"/>
      <c r="L1498" s="937"/>
      <c r="M1498" s="937"/>
      <c r="N1498" s="937"/>
      <c r="O1498" s="937"/>
      <c r="P1498" s="937"/>
      <c r="Q1498" s="937"/>
      <c r="R1498" s="937"/>
      <c r="S1498" s="937"/>
      <c r="T1498" s="937"/>
      <c r="U1498" s="937"/>
      <c r="V1498" s="937"/>
      <c r="W1498" s="937"/>
      <c r="X1498" s="937"/>
      <c r="Y1498" s="937"/>
      <c r="Z1498" s="937"/>
      <c r="AA1498" s="937"/>
    </row>
    <row r="1499" ht="18.0" customHeight="1">
      <c r="A1499" s="937"/>
      <c r="B1499" s="938"/>
      <c r="C1499" s="937"/>
      <c r="D1499" s="937"/>
      <c r="E1499" s="937"/>
      <c r="F1499" s="939"/>
      <c r="G1499" s="939"/>
      <c r="H1499" s="939"/>
      <c r="I1499" s="939"/>
      <c r="J1499" s="939"/>
      <c r="K1499" s="939"/>
      <c r="L1499" s="937"/>
      <c r="M1499" s="937"/>
      <c r="N1499" s="937"/>
      <c r="O1499" s="937"/>
      <c r="P1499" s="937"/>
      <c r="Q1499" s="937"/>
      <c r="R1499" s="937"/>
      <c r="S1499" s="937"/>
      <c r="T1499" s="937"/>
      <c r="U1499" s="937"/>
      <c r="V1499" s="937"/>
      <c r="W1499" s="937"/>
      <c r="X1499" s="937"/>
      <c r="Y1499" s="937"/>
      <c r="Z1499" s="937"/>
      <c r="AA1499" s="937"/>
    </row>
    <row r="1500" ht="18.0" customHeight="1">
      <c r="A1500" s="937"/>
      <c r="B1500" s="938"/>
      <c r="C1500" s="937"/>
      <c r="D1500" s="937"/>
      <c r="E1500" s="937"/>
      <c r="F1500" s="939"/>
      <c r="G1500" s="939"/>
      <c r="H1500" s="939"/>
      <c r="I1500" s="939"/>
      <c r="J1500" s="939"/>
      <c r="K1500" s="939"/>
      <c r="L1500" s="937"/>
      <c r="M1500" s="937"/>
      <c r="N1500" s="937"/>
      <c r="O1500" s="937"/>
      <c r="P1500" s="937"/>
      <c r="Q1500" s="937"/>
      <c r="R1500" s="937"/>
      <c r="S1500" s="937"/>
      <c r="T1500" s="937"/>
      <c r="U1500" s="937"/>
      <c r="V1500" s="937"/>
      <c r="W1500" s="937"/>
      <c r="X1500" s="937"/>
      <c r="Y1500" s="937"/>
      <c r="Z1500" s="937"/>
      <c r="AA1500" s="937"/>
    </row>
    <row r="1501" ht="18.0" customHeight="1">
      <c r="A1501" s="937"/>
      <c r="B1501" s="938"/>
      <c r="C1501" s="937"/>
      <c r="D1501" s="937"/>
      <c r="E1501" s="937"/>
      <c r="F1501" s="939"/>
      <c r="G1501" s="939"/>
      <c r="H1501" s="939"/>
      <c r="I1501" s="939"/>
      <c r="J1501" s="939"/>
      <c r="K1501" s="939"/>
      <c r="L1501" s="937"/>
      <c r="M1501" s="937"/>
      <c r="N1501" s="937"/>
      <c r="O1501" s="937"/>
      <c r="P1501" s="937"/>
      <c r="Q1501" s="937"/>
      <c r="R1501" s="937"/>
      <c r="S1501" s="937"/>
      <c r="T1501" s="937"/>
      <c r="U1501" s="937"/>
      <c r="V1501" s="937"/>
      <c r="W1501" s="937"/>
      <c r="X1501" s="937"/>
      <c r="Y1501" s="937"/>
      <c r="Z1501" s="937"/>
      <c r="AA1501" s="937"/>
    </row>
    <row r="1502" ht="18.0" customHeight="1">
      <c r="A1502" s="937"/>
      <c r="B1502" s="938"/>
      <c r="C1502" s="937"/>
      <c r="D1502" s="937"/>
      <c r="E1502" s="937"/>
      <c r="F1502" s="939"/>
      <c r="G1502" s="939"/>
      <c r="H1502" s="939"/>
      <c r="I1502" s="939"/>
      <c r="J1502" s="939"/>
      <c r="K1502" s="939"/>
      <c r="L1502" s="937"/>
      <c r="M1502" s="937"/>
      <c r="N1502" s="937"/>
      <c r="O1502" s="937"/>
      <c r="P1502" s="937"/>
      <c r="Q1502" s="937"/>
      <c r="R1502" s="937"/>
      <c r="S1502" s="937"/>
      <c r="T1502" s="937"/>
      <c r="U1502" s="937"/>
      <c r="V1502" s="937"/>
      <c r="W1502" s="937"/>
      <c r="X1502" s="937"/>
      <c r="Y1502" s="937"/>
      <c r="Z1502" s="937"/>
      <c r="AA1502" s="937"/>
    </row>
    <row r="1503" ht="18.0" customHeight="1">
      <c r="A1503" s="937"/>
      <c r="B1503" s="938"/>
      <c r="C1503" s="937"/>
      <c r="D1503" s="937"/>
      <c r="E1503" s="937"/>
      <c r="F1503" s="939"/>
      <c r="G1503" s="939"/>
      <c r="H1503" s="939"/>
      <c r="I1503" s="939"/>
      <c r="J1503" s="939"/>
      <c r="K1503" s="939"/>
      <c r="L1503" s="937"/>
      <c r="M1503" s="937"/>
      <c r="N1503" s="937"/>
      <c r="O1503" s="937"/>
      <c r="P1503" s="937"/>
      <c r="Q1503" s="937"/>
      <c r="R1503" s="937"/>
      <c r="S1503" s="937"/>
      <c r="T1503" s="937"/>
      <c r="U1503" s="937"/>
      <c r="V1503" s="937"/>
      <c r="W1503" s="937"/>
      <c r="X1503" s="937"/>
      <c r="Y1503" s="937"/>
      <c r="Z1503" s="937"/>
      <c r="AA1503" s="937"/>
    </row>
    <row r="1504" ht="18.0" customHeight="1">
      <c r="A1504" s="937"/>
      <c r="B1504" s="938"/>
      <c r="C1504" s="937"/>
      <c r="D1504" s="937"/>
      <c r="E1504" s="937"/>
      <c r="F1504" s="939"/>
      <c r="G1504" s="939"/>
      <c r="H1504" s="939"/>
      <c r="I1504" s="939"/>
      <c r="J1504" s="939"/>
      <c r="K1504" s="939"/>
      <c r="L1504" s="937"/>
      <c r="M1504" s="937"/>
      <c r="N1504" s="937"/>
      <c r="O1504" s="937"/>
      <c r="P1504" s="937"/>
      <c r="Q1504" s="937"/>
      <c r="R1504" s="937"/>
      <c r="S1504" s="937"/>
      <c r="T1504" s="937"/>
      <c r="U1504" s="937"/>
      <c r="V1504" s="937"/>
      <c r="W1504" s="937"/>
      <c r="X1504" s="937"/>
      <c r="Y1504" s="937"/>
      <c r="Z1504" s="937"/>
      <c r="AA1504" s="937"/>
    </row>
    <row r="1505" ht="18.0" customHeight="1">
      <c r="A1505" s="937"/>
      <c r="B1505" s="938"/>
      <c r="C1505" s="937"/>
      <c r="D1505" s="937"/>
      <c r="E1505" s="937"/>
      <c r="F1505" s="939"/>
      <c r="G1505" s="939"/>
      <c r="H1505" s="939"/>
      <c r="I1505" s="939"/>
      <c r="J1505" s="939"/>
      <c r="K1505" s="939"/>
      <c r="L1505" s="937"/>
      <c r="M1505" s="937"/>
      <c r="N1505" s="937"/>
      <c r="O1505" s="937"/>
      <c r="P1505" s="937"/>
      <c r="Q1505" s="937"/>
      <c r="R1505" s="937"/>
      <c r="S1505" s="937"/>
      <c r="T1505" s="937"/>
      <c r="U1505" s="937"/>
      <c r="V1505" s="937"/>
      <c r="W1505" s="937"/>
      <c r="X1505" s="937"/>
      <c r="Y1505" s="937"/>
      <c r="Z1505" s="937"/>
      <c r="AA1505" s="937"/>
    </row>
    <row r="1506" ht="18.0" customHeight="1">
      <c r="A1506" s="937"/>
      <c r="B1506" s="938"/>
      <c r="C1506" s="937"/>
      <c r="D1506" s="937"/>
      <c r="E1506" s="937"/>
      <c r="F1506" s="939"/>
      <c r="G1506" s="939"/>
      <c r="H1506" s="939"/>
      <c r="I1506" s="939"/>
      <c r="J1506" s="939"/>
      <c r="K1506" s="939"/>
      <c r="L1506" s="937"/>
      <c r="M1506" s="937"/>
      <c r="N1506" s="937"/>
      <c r="O1506" s="937"/>
      <c r="P1506" s="937"/>
      <c r="Q1506" s="937"/>
      <c r="R1506" s="937"/>
      <c r="S1506" s="937"/>
      <c r="T1506" s="937"/>
      <c r="U1506" s="937"/>
      <c r="V1506" s="937"/>
      <c r="W1506" s="937"/>
      <c r="X1506" s="937"/>
      <c r="Y1506" s="937"/>
      <c r="Z1506" s="937"/>
      <c r="AA1506" s="937"/>
    </row>
    <row r="1507" ht="18.0" customHeight="1">
      <c r="A1507" s="937"/>
      <c r="B1507" s="938"/>
      <c r="C1507" s="937"/>
      <c r="D1507" s="937"/>
      <c r="E1507" s="937"/>
      <c r="F1507" s="939"/>
      <c r="G1507" s="939"/>
      <c r="H1507" s="939"/>
      <c r="I1507" s="939"/>
      <c r="J1507" s="939"/>
      <c r="K1507" s="939"/>
      <c r="L1507" s="937"/>
      <c r="M1507" s="937"/>
      <c r="N1507" s="937"/>
      <c r="O1507" s="937"/>
      <c r="P1507" s="937"/>
      <c r="Q1507" s="937"/>
      <c r="R1507" s="937"/>
      <c r="S1507" s="937"/>
      <c r="T1507" s="937"/>
      <c r="U1507" s="937"/>
      <c r="V1507" s="937"/>
      <c r="W1507" s="937"/>
      <c r="X1507" s="937"/>
      <c r="Y1507" s="937"/>
      <c r="Z1507" s="937"/>
      <c r="AA1507" s="937"/>
    </row>
    <row r="1508" ht="18.0" customHeight="1">
      <c r="A1508" s="937"/>
      <c r="B1508" s="938"/>
      <c r="C1508" s="937"/>
      <c r="D1508" s="937"/>
      <c r="E1508" s="937"/>
      <c r="F1508" s="939"/>
      <c r="G1508" s="939"/>
      <c r="H1508" s="939"/>
      <c r="I1508" s="939"/>
      <c r="J1508" s="939"/>
      <c r="K1508" s="939"/>
      <c r="L1508" s="937"/>
      <c r="M1508" s="937"/>
      <c r="N1508" s="937"/>
      <c r="O1508" s="937"/>
      <c r="P1508" s="937"/>
      <c r="Q1508" s="937"/>
      <c r="R1508" s="937"/>
      <c r="S1508" s="937"/>
      <c r="T1508" s="937"/>
      <c r="U1508" s="937"/>
      <c r="V1508" s="937"/>
      <c r="W1508" s="937"/>
      <c r="X1508" s="937"/>
      <c r="Y1508" s="937"/>
      <c r="Z1508" s="937"/>
      <c r="AA1508" s="937"/>
    </row>
    <row r="1509" ht="18.0" customHeight="1">
      <c r="A1509" s="937"/>
      <c r="B1509" s="938"/>
      <c r="C1509" s="937"/>
      <c r="D1509" s="937"/>
      <c r="E1509" s="937"/>
      <c r="F1509" s="939"/>
      <c r="G1509" s="939"/>
      <c r="H1509" s="939"/>
      <c r="I1509" s="939"/>
      <c r="J1509" s="939"/>
      <c r="K1509" s="939"/>
      <c r="L1509" s="937"/>
      <c r="M1509" s="937"/>
      <c r="N1509" s="937"/>
      <c r="O1509" s="937"/>
      <c r="P1509" s="937"/>
      <c r="Q1509" s="937"/>
      <c r="R1509" s="937"/>
      <c r="S1509" s="937"/>
      <c r="T1509" s="937"/>
      <c r="U1509" s="937"/>
      <c r="V1509" s="937"/>
      <c r="W1509" s="937"/>
      <c r="X1509" s="937"/>
      <c r="Y1509" s="937"/>
      <c r="Z1509" s="937"/>
      <c r="AA1509" s="937"/>
    </row>
    <row r="1510" ht="18.0" customHeight="1">
      <c r="A1510" s="937"/>
      <c r="B1510" s="938"/>
      <c r="C1510" s="937"/>
      <c r="D1510" s="937"/>
      <c r="E1510" s="937"/>
      <c r="F1510" s="939"/>
      <c r="G1510" s="939"/>
      <c r="H1510" s="939"/>
      <c r="I1510" s="939"/>
      <c r="J1510" s="939"/>
      <c r="K1510" s="939"/>
      <c r="L1510" s="937"/>
      <c r="M1510" s="937"/>
      <c r="N1510" s="937"/>
      <c r="O1510" s="937"/>
      <c r="P1510" s="937"/>
      <c r="Q1510" s="937"/>
      <c r="R1510" s="937"/>
      <c r="S1510" s="937"/>
      <c r="T1510" s="937"/>
      <c r="U1510" s="937"/>
      <c r="V1510" s="937"/>
      <c r="W1510" s="937"/>
      <c r="X1510" s="937"/>
      <c r="Y1510" s="937"/>
      <c r="Z1510" s="937"/>
      <c r="AA1510" s="937"/>
    </row>
    <row r="1511" ht="18.0" customHeight="1">
      <c r="A1511" s="937"/>
      <c r="B1511" s="938"/>
      <c r="C1511" s="937"/>
      <c r="D1511" s="937"/>
      <c r="E1511" s="937"/>
      <c r="F1511" s="939"/>
      <c r="G1511" s="939"/>
      <c r="H1511" s="939"/>
      <c r="I1511" s="939"/>
      <c r="J1511" s="939"/>
      <c r="K1511" s="939"/>
      <c r="L1511" s="937"/>
      <c r="M1511" s="937"/>
      <c r="N1511" s="937"/>
      <c r="O1511" s="937"/>
      <c r="P1511" s="937"/>
      <c r="Q1511" s="937"/>
      <c r="R1511" s="937"/>
      <c r="S1511" s="937"/>
      <c r="T1511" s="937"/>
      <c r="U1511" s="937"/>
      <c r="V1511" s="937"/>
      <c r="W1511" s="937"/>
      <c r="X1511" s="937"/>
      <c r="Y1511" s="937"/>
      <c r="Z1511" s="937"/>
      <c r="AA1511" s="937"/>
    </row>
    <row r="1512" ht="18.0" customHeight="1">
      <c r="A1512" s="937"/>
      <c r="B1512" s="938"/>
      <c r="C1512" s="937"/>
      <c r="D1512" s="937"/>
      <c r="E1512" s="937"/>
      <c r="F1512" s="939"/>
      <c r="G1512" s="939"/>
      <c r="H1512" s="939"/>
      <c r="I1512" s="939"/>
      <c r="J1512" s="939"/>
      <c r="K1512" s="939"/>
      <c r="L1512" s="937"/>
      <c r="M1512" s="937"/>
      <c r="N1512" s="937"/>
      <c r="O1512" s="937"/>
      <c r="P1512" s="937"/>
      <c r="Q1512" s="937"/>
      <c r="R1512" s="937"/>
      <c r="S1512" s="937"/>
      <c r="T1512" s="937"/>
      <c r="U1512" s="937"/>
      <c r="V1512" s="937"/>
      <c r="W1512" s="937"/>
      <c r="X1512" s="937"/>
      <c r="Y1512" s="937"/>
      <c r="Z1512" s="937"/>
      <c r="AA1512" s="937"/>
    </row>
    <row r="1513" ht="18.0" customHeight="1">
      <c r="A1513" s="937"/>
      <c r="B1513" s="938"/>
      <c r="C1513" s="937"/>
      <c r="D1513" s="937"/>
      <c r="E1513" s="937"/>
      <c r="F1513" s="939"/>
      <c r="G1513" s="939"/>
      <c r="H1513" s="939"/>
      <c r="I1513" s="939"/>
      <c r="J1513" s="939"/>
      <c r="K1513" s="939"/>
      <c r="L1513" s="937"/>
      <c r="M1513" s="937"/>
      <c r="N1513" s="937"/>
      <c r="O1513" s="937"/>
      <c r="P1513" s="937"/>
      <c r="Q1513" s="937"/>
      <c r="R1513" s="937"/>
      <c r="S1513" s="937"/>
      <c r="T1513" s="937"/>
      <c r="U1513" s="937"/>
      <c r="V1513" s="937"/>
      <c r="W1513" s="937"/>
      <c r="X1513" s="937"/>
      <c r="Y1513" s="937"/>
      <c r="Z1513" s="937"/>
      <c r="AA1513" s="937"/>
    </row>
    <row r="1514" ht="18.0" customHeight="1">
      <c r="A1514" s="937"/>
      <c r="B1514" s="938"/>
      <c r="C1514" s="937"/>
      <c r="D1514" s="937"/>
      <c r="E1514" s="937"/>
      <c r="F1514" s="939"/>
      <c r="G1514" s="939"/>
      <c r="H1514" s="939"/>
      <c r="I1514" s="939"/>
      <c r="J1514" s="939"/>
      <c r="K1514" s="939"/>
      <c r="L1514" s="937"/>
      <c r="M1514" s="937"/>
      <c r="N1514" s="937"/>
      <c r="O1514" s="937"/>
      <c r="P1514" s="937"/>
      <c r="Q1514" s="937"/>
      <c r="R1514" s="937"/>
      <c r="S1514" s="937"/>
      <c r="T1514" s="937"/>
      <c r="U1514" s="937"/>
      <c r="V1514" s="937"/>
      <c r="W1514" s="937"/>
      <c r="X1514" s="937"/>
      <c r="Y1514" s="937"/>
      <c r="Z1514" s="937"/>
      <c r="AA1514" s="937"/>
    </row>
    <row r="1515" ht="18.0" customHeight="1">
      <c r="A1515" s="937"/>
      <c r="B1515" s="938"/>
      <c r="C1515" s="937"/>
      <c r="D1515" s="937"/>
      <c r="E1515" s="937"/>
      <c r="F1515" s="939"/>
      <c r="G1515" s="939"/>
      <c r="H1515" s="939"/>
      <c r="I1515" s="939"/>
      <c r="J1515" s="939"/>
      <c r="K1515" s="939"/>
      <c r="L1515" s="937"/>
      <c r="M1515" s="937"/>
      <c r="N1515" s="937"/>
      <c r="O1515" s="937"/>
      <c r="P1515" s="937"/>
      <c r="Q1515" s="937"/>
      <c r="R1515" s="937"/>
      <c r="S1515" s="937"/>
      <c r="T1515" s="937"/>
      <c r="U1515" s="937"/>
      <c r="V1515" s="937"/>
      <c r="W1515" s="937"/>
      <c r="X1515" s="937"/>
      <c r="Y1515" s="937"/>
      <c r="Z1515" s="937"/>
      <c r="AA1515" s="937"/>
    </row>
    <row r="1516" ht="18.0" customHeight="1">
      <c r="A1516" s="937"/>
      <c r="B1516" s="938"/>
      <c r="C1516" s="937"/>
      <c r="D1516" s="937"/>
      <c r="E1516" s="937"/>
      <c r="F1516" s="939"/>
      <c r="G1516" s="939"/>
      <c r="H1516" s="939"/>
      <c r="I1516" s="939"/>
      <c r="J1516" s="939"/>
      <c r="K1516" s="939"/>
      <c r="L1516" s="937"/>
      <c r="M1516" s="937"/>
      <c r="N1516" s="937"/>
      <c r="O1516" s="937"/>
      <c r="P1516" s="937"/>
      <c r="Q1516" s="937"/>
      <c r="R1516" s="937"/>
      <c r="S1516" s="937"/>
      <c r="T1516" s="937"/>
      <c r="U1516" s="937"/>
      <c r="V1516" s="937"/>
      <c r="W1516" s="937"/>
      <c r="X1516" s="937"/>
      <c r="Y1516" s="937"/>
      <c r="Z1516" s="937"/>
      <c r="AA1516" s="937"/>
    </row>
    <row r="1517" ht="18.0" customHeight="1">
      <c r="A1517" s="937"/>
      <c r="B1517" s="938"/>
      <c r="C1517" s="937"/>
      <c r="D1517" s="937"/>
      <c r="E1517" s="937"/>
      <c r="F1517" s="939"/>
      <c r="G1517" s="939"/>
      <c r="H1517" s="939"/>
      <c r="I1517" s="939"/>
      <c r="J1517" s="939"/>
      <c r="K1517" s="939"/>
      <c r="L1517" s="937"/>
      <c r="M1517" s="937"/>
      <c r="N1517" s="937"/>
      <c r="O1517" s="937"/>
      <c r="P1517" s="937"/>
      <c r="Q1517" s="937"/>
      <c r="R1517" s="937"/>
      <c r="S1517" s="937"/>
      <c r="T1517" s="937"/>
      <c r="U1517" s="937"/>
      <c r="V1517" s="937"/>
      <c r="W1517" s="937"/>
      <c r="X1517" s="937"/>
      <c r="Y1517" s="937"/>
      <c r="Z1517" s="937"/>
      <c r="AA1517" s="937"/>
    </row>
    <row r="1518" ht="18.0" customHeight="1">
      <c r="A1518" s="937"/>
      <c r="B1518" s="938"/>
      <c r="C1518" s="937"/>
      <c r="D1518" s="937"/>
      <c r="E1518" s="937"/>
      <c r="F1518" s="939"/>
      <c r="G1518" s="939"/>
      <c r="H1518" s="939"/>
      <c r="I1518" s="939"/>
      <c r="J1518" s="939"/>
      <c r="K1518" s="939"/>
      <c r="L1518" s="937"/>
      <c r="M1518" s="937"/>
      <c r="N1518" s="937"/>
      <c r="O1518" s="937"/>
      <c r="P1518" s="937"/>
      <c r="Q1518" s="937"/>
      <c r="R1518" s="937"/>
      <c r="S1518" s="937"/>
      <c r="T1518" s="937"/>
      <c r="U1518" s="937"/>
      <c r="V1518" s="937"/>
      <c r="W1518" s="937"/>
      <c r="X1518" s="937"/>
      <c r="Y1518" s="937"/>
      <c r="Z1518" s="937"/>
      <c r="AA1518" s="937"/>
    </row>
    <row r="1519" ht="18.0" customHeight="1">
      <c r="A1519" s="937"/>
      <c r="B1519" s="938"/>
      <c r="C1519" s="937"/>
      <c r="D1519" s="937"/>
      <c r="E1519" s="937"/>
      <c r="F1519" s="939"/>
      <c r="G1519" s="939"/>
      <c r="H1519" s="939"/>
      <c r="I1519" s="939"/>
      <c r="J1519" s="939"/>
      <c r="K1519" s="939"/>
      <c r="L1519" s="937"/>
      <c r="M1519" s="937"/>
      <c r="N1519" s="937"/>
      <c r="O1519" s="937"/>
      <c r="P1519" s="937"/>
      <c r="Q1519" s="937"/>
      <c r="R1519" s="937"/>
      <c r="S1519" s="937"/>
      <c r="T1519" s="937"/>
      <c r="U1519" s="937"/>
      <c r="V1519" s="937"/>
      <c r="W1519" s="937"/>
      <c r="X1519" s="937"/>
      <c r="Y1519" s="937"/>
      <c r="Z1519" s="937"/>
      <c r="AA1519" s="937"/>
    </row>
    <row r="1520" ht="18.0" customHeight="1">
      <c r="A1520" s="937"/>
      <c r="B1520" s="938"/>
      <c r="C1520" s="937"/>
      <c r="D1520" s="937"/>
      <c r="E1520" s="937"/>
      <c r="F1520" s="939"/>
      <c r="G1520" s="939"/>
      <c r="H1520" s="939"/>
      <c r="I1520" s="939"/>
      <c r="J1520" s="939"/>
      <c r="K1520" s="939"/>
      <c r="L1520" s="937"/>
      <c r="M1520" s="937"/>
      <c r="N1520" s="937"/>
      <c r="O1520" s="937"/>
      <c r="P1520" s="937"/>
      <c r="Q1520" s="937"/>
      <c r="R1520" s="937"/>
      <c r="S1520" s="937"/>
      <c r="T1520" s="937"/>
      <c r="U1520" s="937"/>
      <c r="V1520" s="937"/>
      <c r="W1520" s="937"/>
      <c r="X1520" s="937"/>
      <c r="Y1520" s="937"/>
      <c r="Z1520" s="937"/>
      <c r="AA1520" s="937"/>
    </row>
    <row r="1521" ht="18.0" customHeight="1">
      <c r="A1521" s="937"/>
      <c r="B1521" s="938"/>
      <c r="C1521" s="937"/>
      <c r="D1521" s="937"/>
      <c r="E1521" s="937"/>
      <c r="F1521" s="939"/>
      <c r="G1521" s="939"/>
      <c r="H1521" s="939"/>
      <c r="I1521" s="939"/>
      <c r="J1521" s="939"/>
      <c r="K1521" s="939"/>
      <c r="L1521" s="937"/>
      <c r="M1521" s="937"/>
      <c r="N1521" s="937"/>
      <c r="O1521" s="937"/>
      <c r="P1521" s="937"/>
      <c r="Q1521" s="937"/>
      <c r="R1521" s="937"/>
      <c r="S1521" s="937"/>
      <c r="T1521" s="937"/>
      <c r="U1521" s="937"/>
      <c r="V1521" s="937"/>
      <c r="W1521" s="937"/>
      <c r="X1521" s="937"/>
      <c r="Y1521" s="937"/>
      <c r="Z1521" s="937"/>
      <c r="AA1521" s="937"/>
    </row>
    <row r="1522" ht="18.0" customHeight="1">
      <c r="A1522" s="937"/>
      <c r="B1522" s="938"/>
      <c r="C1522" s="937"/>
      <c r="D1522" s="937"/>
      <c r="E1522" s="937"/>
      <c r="F1522" s="939"/>
      <c r="G1522" s="939"/>
      <c r="H1522" s="939"/>
      <c r="I1522" s="939"/>
      <c r="J1522" s="939"/>
      <c r="K1522" s="939"/>
      <c r="L1522" s="937"/>
      <c r="M1522" s="937"/>
      <c r="N1522" s="937"/>
      <c r="O1522" s="937"/>
      <c r="P1522" s="937"/>
      <c r="Q1522" s="937"/>
      <c r="R1522" s="937"/>
      <c r="S1522" s="937"/>
      <c r="T1522" s="937"/>
      <c r="U1522" s="937"/>
      <c r="V1522" s="937"/>
      <c r="W1522" s="937"/>
      <c r="X1522" s="937"/>
      <c r="Y1522" s="937"/>
      <c r="Z1522" s="937"/>
      <c r="AA1522" s="937"/>
    </row>
    <row r="1523" ht="18.0" customHeight="1">
      <c r="A1523" s="937"/>
      <c r="B1523" s="938"/>
      <c r="C1523" s="937"/>
      <c r="D1523" s="937"/>
      <c r="E1523" s="937"/>
      <c r="F1523" s="939"/>
      <c r="G1523" s="939"/>
      <c r="H1523" s="939"/>
      <c r="I1523" s="939"/>
      <c r="J1523" s="939"/>
      <c r="K1523" s="939"/>
      <c r="L1523" s="937"/>
      <c r="M1523" s="937"/>
      <c r="N1523" s="937"/>
      <c r="O1523" s="937"/>
      <c r="P1523" s="937"/>
      <c r="Q1523" s="937"/>
      <c r="R1523" s="937"/>
      <c r="S1523" s="937"/>
      <c r="T1523" s="937"/>
      <c r="U1523" s="937"/>
      <c r="V1523" s="937"/>
      <c r="W1523" s="937"/>
      <c r="X1523" s="937"/>
      <c r="Y1523" s="937"/>
      <c r="Z1523" s="937"/>
      <c r="AA1523" s="937"/>
    </row>
    <row r="1524" ht="18.0" customHeight="1">
      <c r="A1524" s="937"/>
      <c r="B1524" s="938"/>
      <c r="C1524" s="937"/>
      <c r="D1524" s="937"/>
      <c r="E1524" s="937"/>
      <c r="F1524" s="939"/>
      <c r="G1524" s="939"/>
      <c r="H1524" s="939"/>
      <c r="I1524" s="939"/>
      <c r="J1524" s="939"/>
      <c r="K1524" s="939"/>
      <c r="L1524" s="937"/>
      <c r="M1524" s="937"/>
      <c r="N1524" s="937"/>
      <c r="O1524" s="937"/>
      <c r="P1524" s="937"/>
      <c r="Q1524" s="937"/>
      <c r="R1524" s="937"/>
      <c r="S1524" s="937"/>
      <c r="T1524" s="937"/>
      <c r="U1524" s="937"/>
      <c r="V1524" s="937"/>
      <c r="W1524" s="937"/>
      <c r="X1524" s="937"/>
      <c r="Y1524" s="937"/>
      <c r="Z1524" s="937"/>
      <c r="AA1524" s="937"/>
    </row>
    <row r="1525" ht="18.0" customHeight="1">
      <c r="A1525" s="937"/>
      <c r="B1525" s="938"/>
      <c r="C1525" s="937"/>
      <c r="D1525" s="937"/>
      <c r="E1525" s="937"/>
      <c r="F1525" s="939"/>
      <c r="G1525" s="939"/>
      <c r="H1525" s="939"/>
      <c r="I1525" s="939"/>
      <c r="J1525" s="939"/>
      <c r="K1525" s="939"/>
      <c r="L1525" s="937"/>
      <c r="M1525" s="937"/>
      <c r="N1525" s="937"/>
      <c r="O1525" s="937"/>
      <c r="P1525" s="937"/>
      <c r="Q1525" s="937"/>
      <c r="R1525" s="937"/>
      <c r="S1525" s="937"/>
      <c r="T1525" s="937"/>
      <c r="U1525" s="937"/>
      <c r="V1525" s="937"/>
      <c r="W1525" s="937"/>
      <c r="X1525" s="937"/>
      <c r="Y1525" s="937"/>
      <c r="Z1525" s="937"/>
      <c r="AA1525" s="937"/>
    </row>
    <row r="1526" ht="18.0" customHeight="1">
      <c r="A1526" s="937"/>
      <c r="B1526" s="938"/>
      <c r="C1526" s="937"/>
      <c r="D1526" s="937"/>
      <c r="E1526" s="937"/>
      <c r="F1526" s="939"/>
      <c r="G1526" s="939"/>
      <c r="H1526" s="939"/>
      <c r="I1526" s="939"/>
      <c r="J1526" s="939"/>
      <c r="K1526" s="939"/>
      <c r="L1526" s="937"/>
      <c r="M1526" s="937"/>
      <c r="N1526" s="937"/>
      <c r="O1526" s="937"/>
      <c r="P1526" s="937"/>
      <c r="Q1526" s="937"/>
      <c r="R1526" s="937"/>
      <c r="S1526" s="937"/>
      <c r="T1526" s="937"/>
      <c r="U1526" s="937"/>
      <c r="V1526" s="937"/>
      <c r="W1526" s="937"/>
      <c r="X1526" s="937"/>
      <c r="Y1526" s="937"/>
      <c r="Z1526" s="937"/>
      <c r="AA1526" s="937"/>
    </row>
    <row r="1527" ht="18.0" customHeight="1">
      <c r="A1527" s="937"/>
      <c r="B1527" s="938"/>
      <c r="C1527" s="937"/>
      <c r="D1527" s="937"/>
      <c r="E1527" s="937"/>
      <c r="F1527" s="939"/>
      <c r="G1527" s="939"/>
      <c r="H1527" s="939"/>
      <c r="I1527" s="939"/>
      <c r="J1527" s="939"/>
      <c r="K1527" s="939"/>
      <c r="L1527" s="937"/>
      <c r="M1527" s="937"/>
      <c r="N1527" s="937"/>
      <c r="O1527" s="937"/>
      <c r="P1527" s="937"/>
      <c r="Q1527" s="937"/>
      <c r="R1527" s="937"/>
      <c r="S1527" s="937"/>
      <c r="T1527" s="937"/>
      <c r="U1527" s="937"/>
      <c r="V1527" s="937"/>
      <c r="W1527" s="937"/>
      <c r="X1527" s="937"/>
      <c r="Y1527" s="937"/>
      <c r="Z1527" s="937"/>
      <c r="AA1527" s="937"/>
    </row>
    <row r="1528" ht="18.0" customHeight="1">
      <c r="A1528" s="937"/>
      <c r="B1528" s="938"/>
      <c r="C1528" s="937"/>
      <c r="D1528" s="937"/>
      <c r="E1528" s="937"/>
      <c r="F1528" s="939"/>
      <c r="G1528" s="939"/>
      <c r="H1528" s="939"/>
      <c r="I1528" s="939"/>
      <c r="J1528" s="939"/>
      <c r="K1528" s="939"/>
      <c r="L1528" s="937"/>
      <c r="M1528" s="937"/>
      <c r="N1528" s="937"/>
      <c r="O1528" s="937"/>
      <c r="P1528" s="937"/>
      <c r="Q1528" s="937"/>
      <c r="R1528" s="937"/>
      <c r="S1528" s="937"/>
      <c r="T1528" s="937"/>
      <c r="U1528" s="937"/>
      <c r="V1528" s="937"/>
      <c r="W1528" s="937"/>
      <c r="X1528" s="937"/>
      <c r="Y1528" s="937"/>
      <c r="Z1528" s="937"/>
      <c r="AA1528" s="937"/>
    </row>
    <row r="1529" ht="18.0" customHeight="1">
      <c r="A1529" s="937"/>
      <c r="B1529" s="938"/>
      <c r="C1529" s="937"/>
      <c r="D1529" s="937"/>
      <c r="E1529" s="937"/>
      <c r="F1529" s="939"/>
      <c r="G1529" s="939"/>
      <c r="H1529" s="939"/>
      <c r="I1529" s="939"/>
      <c r="J1529" s="939"/>
      <c r="K1529" s="939"/>
      <c r="L1529" s="937"/>
      <c r="M1529" s="937"/>
      <c r="N1529" s="937"/>
      <c r="O1529" s="937"/>
      <c r="P1529" s="937"/>
      <c r="Q1529" s="937"/>
      <c r="R1529" s="937"/>
      <c r="S1529" s="937"/>
      <c r="T1529" s="937"/>
      <c r="U1529" s="937"/>
      <c r="V1529" s="937"/>
      <c r="W1529" s="937"/>
      <c r="X1529" s="937"/>
      <c r="Y1529" s="937"/>
      <c r="Z1529" s="937"/>
      <c r="AA1529" s="937"/>
    </row>
    <row r="1530" ht="18.0" customHeight="1">
      <c r="A1530" s="937"/>
      <c r="B1530" s="938"/>
      <c r="C1530" s="937"/>
      <c r="D1530" s="937"/>
      <c r="E1530" s="937"/>
      <c r="F1530" s="939"/>
      <c r="G1530" s="939"/>
      <c r="H1530" s="939"/>
      <c r="I1530" s="939"/>
      <c r="J1530" s="939"/>
      <c r="K1530" s="939"/>
      <c r="L1530" s="937"/>
      <c r="M1530" s="937"/>
      <c r="N1530" s="937"/>
      <c r="O1530" s="937"/>
      <c r="P1530" s="937"/>
      <c r="Q1530" s="937"/>
      <c r="R1530" s="937"/>
      <c r="S1530" s="937"/>
      <c r="T1530" s="937"/>
      <c r="U1530" s="937"/>
      <c r="V1530" s="937"/>
      <c r="W1530" s="937"/>
      <c r="X1530" s="937"/>
      <c r="Y1530" s="937"/>
      <c r="Z1530" s="937"/>
      <c r="AA1530" s="937"/>
    </row>
    <row r="1531" ht="18.0" customHeight="1">
      <c r="A1531" s="937"/>
      <c r="B1531" s="938"/>
      <c r="C1531" s="937"/>
      <c r="D1531" s="937"/>
      <c r="E1531" s="937"/>
      <c r="F1531" s="939"/>
      <c r="G1531" s="939"/>
      <c r="H1531" s="939"/>
      <c r="I1531" s="939"/>
      <c r="J1531" s="939"/>
      <c r="K1531" s="939"/>
      <c r="L1531" s="937"/>
      <c r="M1531" s="937"/>
      <c r="N1531" s="937"/>
      <c r="O1531" s="937"/>
      <c r="P1531" s="937"/>
      <c r="Q1531" s="937"/>
      <c r="R1531" s="937"/>
      <c r="S1531" s="937"/>
      <c r="T1531" s="937"/>
      <c r="U1531" s="937"/>
      <c r="V1531" s="937"/>
      <c r="W1531" s="937"/>
      <c r="X1531" s="937"/>
      <c r="Y1531" s="937"/>
      <c r="Z1531" s="937"/>
      <c r="AA1531" s="937"/>
    </row>
    <row r="1532" ht="18.0" customHeight="1">
      <c r="A1532" s="937"/>
      <c r="B1532" s="938"/>
      <c r="C1532" s="937"/>
      <c r="D1532" s="937"/>
      <c r="E1532" s="937"/>
      <c r="F1532" s="939"/>
      <c r="G1532" s="939"/>
      <c r="H1532" s="939"/>
      <c r="I1532" s="939"/>
      <c r="J1532" s="939"/>
      <c r="K1532" s="939"/>
      <c r="L1532" s="937"/>
      <c r="M1532" s="937"/>
      <c r="N1532" s="937"/>
      <c r="O1532" s="937"/>
      <c r="P1532" s="937"/>
      <c r="Q1532" s="937"/>
      <c r="R1532" s="937"/>
      <c r="S1532" s="937"/>
      <c r="T1532" s="937"/>
      <c r="U1532" s="937"/>
      <c r="V1532" s="937"/>
      <c r="W1532" s="937"/>
      <c r="X1532" s="937"/>
      <c r="Y1532" s="937"/>
      <c r="Z1532" s="937"/>
      <c r="AA1532" s="937"/>
    </row>
    <row r="1533" ht="18.0" customHeight="1">
      <c r="A1533" s="937"/>
      <c r="B1533" s="938"/>
      <c r="C1533" s="937"/>
      <c r="D1533" s="937"/>
      <c r="E1533" s="937"/>
      <c r="F1533" s="939"/>
      <c r="G1533" s="939"/>
      <c r="H1533" s="939"/>
      <c r="I1533" s="939"/>
      <c r="J1533" s="939"/>
      <c r="K1533" s="939"/>
      <c r="L1533" s="937"/>
      <c r="M1533" s="937"/>
      <c r="N1533" s="937"/>
      <c r="O1533" s="937"/>
      <c r="P1533" s="937"/>
      <c r="Q1533" s="937"/>
      <c r="R1533" s="937"/>
      <c r="S1533" s="937"/>
      <c r="T1533" s="937"/>
      <c r="U1533" s="937"/>
      <c r="V1533" s="937"/>
      <c r="W1533" s="937"/>
      <c r="X1533" s="937"/>
      <c r="Y1533" s="937"/>
      <c r="Z1533" s="937"/>
      <c r="AA1533" s="937"/>
    </row>
    <row r="1534" ht="18.0" customHeight="1">
      <c r="A1534" s="937"/>
      <c r="B1534" s="938"/>
      <c r="C1534" s="937"/>
      <c r="D1534" s="937"/>
      <c r="E1534" s="937"/>
      <c r="F1534" s="939"/>
      <c r="G1534" s="939"/>
      <c r="H1534" s="939"/>
      <c r="I1534" s="939"/>
      <c r="J1534" s="939"/>
      <c r="K1534" s="939"/>
      <c r="L1534" s="937"/>
      <c r="M1534" s="937"/>
      <c r="N1534" s="937"/>
      <c r="O1534" s="937"/>
      <c r="P1534" s="937"/>
      <c r="Q1534" s="937"/>
      <c r="R1534" s="937"/>
      <c r="S1534" s="937"/>
      <c r="T1534" s="937"/>
      <c r="U1534" s="937"/>
      <c r="V1534" s="937"/>
      <c r="W1534" s="937"/>
      <c r="X1534" s="937"/>
      <c r="Y1534" s="937"/>
      <c r="Z1534" s="937"/>
      <c r="AA1534" s="937"/>
    </row>
    <row r="1535" ht="18.0" customHeight="1">
      <c r="A1535" s="937"/>
      <c r="B1535" s="938"/>
      <c r="C1535" s="937"/>
      <c r="D1535" s="937"/>
      <c r="E1535" s="937"/>
      <c r="F1535" s="939"/>
      <c r="G1535" s="939"/>
      <c r="H1535" s="939"/>
      <c r="I1535" s="939"/>
      <c r="J1535" s="939"/>
      <c r="K1535" s="939"/>
      <c r="L1535" s="937"/>
      <c r="M1535" s="937"/>
      <c r="N1535" s="937"/>
      <c r="O1535" s="937"/>
      <c r="P1535" s="937"/>
      <c r="Q1535" s="937"/>
      <c r="R1535" s="937"/>
      <c r="S1535" s="937"/>
      <c r="T1535" s="937"/>
      <c r="U1535" s="937"/>
      <c r="V1535" s="937"/>
      <c r="W1535" s="937"/>
      <c r="X1535" s="937"/>
      <c r="Y1535" s="937"/>
      <c r="Z1535" s="937"/>
      <c r="AA1535" s="937"/>
    </row>
    <row r="1536" ht="18.0" customHeight="1">
      <c r="A1536" s="937"/>
      <c r="B1536" s="938"/>
      <c r="C1536" s="937"/>
      <c r="D1536" s="937"/>
      <c r="E1536" s="937"/>
      <c r="F1536" s="939"/>
      <c r="G1536" s="939"/>
      <c r="H1536" s="939"/>
      <c r="I1536" s="939"/>
      <c r="J1536" s="939"/>
      <c r="K1536" s="939"/>
      <c r="L1536" s="937"/>
      <c r="M1536" s="937"/>
      <c r="N1536" s="937"/>
      <c r="O1536" s="937"/>
      <c r="P1536" s="937"/>
      <c r="Q1536" s="937"/>
      <c r="R1536" s="937"/>
      <c r="S1536" s="937"/>
      <c r="T1536" s="937"/>
      <c r="U1536" s="937"/>
      <c r="V1536" s="937"/>
      <c r="W1536" s="937"/>
      <c r="X1536" s="937"/>
      <c r="Y1536" s="937"/>
      <c r="Z1536" s="937"/>
      <c r="AA1536" s="937"/>
    </row>
    <row r="1537" ht="18.0" customHeight="1">
      <c r="A1537" s="937"/>
      <c r="B1537" s="938"/>
      <c r="C1537" s="937"/>
      <c r="D1537" s="937"/>
      <c r="E1537" s="937"/>
      <c r="F1537" s="939"/>
      <c r="G1537" s="939"/>
      <c r="H1537" s="939"/>
      <c r="I1537" s="939"/>
      <c r="J1537" s="939"/>
      <c r="K1537" s="939"/>
      <c r="L1537" s="937"/>
      <c r="M1537" s="937"/>
      <c r="N1537" s="937"/>
      <c r="O1537" s="937"/>
      <c r="P1537" s="937"/>
      <c r="Q1537" s="937"/>
      <c r="R1537" s="937"/>
      <c r="S1537" s="937"/>
      <c r="T1537" s="937"/>
      <c r="U1537" s="937"/>
      <c r="V1537" s="937"/>
      <c r="W1537" s="937"/>
      <c r="X1537" s="937"/>
      <c r="Y1537" s="937"/>
      <c r="Z1537" s="937"/>
      <c r="AA1537" s="937"/>
    </row>
    <row r="1538" ht="18.0" customHeight="1">
      <c r="A1538" s="937"/>
      <c r="B1538" s="938"/>
      <c r="C1538" s="937"/>
      <c r="D1538" s="937"/>
      <c r="E1538" s="937"/>
      <c r="F1538" s="939"/>
      <c r="G1538" s="939"/>
      <c r="H1538" s="939"/>
      <c r="I1538" s="939"/>
      <c r="J1538" s="939"/>
      <c r="K1538" s="939"/>
      <c r="L1538" s="937"/>
      <c r="M1538" s="937"/>
      <c r="N1538" s="937"/>
      <c r="O1538" s="937"/>
      <c r="P1538" s="937"/>
      <c r="Q1538" s="937"/>
      <c r="R1538" s="937"/>
      <c r="S1538" s="937"/>
      <c r="T1538" s="937"/>
      <c r="U1538" s="937"/>
      <c r="V1538" s="937"/>
      <c r="W1538" s="937"/>
      <c r="X1538" s="937"/>
      <c r="Y1538" s="937"/>
      <c r="Z1538" s="937"/>
      <c r="AA1538" s="937"/>
    </row>
    <row r="1539" ht="18.0" customHeight="1">
      <c r="A1539" s="937"/>
      <c r="B1539" s="938"/>
      <c r="C1539" s="937"/>
      <c r="D1539" s="937"/>
      <c r="E1539" s="937"/>
      <c r="F1539" s="939"/>
      <c r="G1539" s="939"/>
      <c r="H1539" s="939"/>
      <c r="I1539" s="939"/>
      <c r="J1539" s="939"/>
      <c r="K1539" s="939"/>
      <c r="L1539" s="937"/>
      <c r="M1539" s="937"/>
      <c r="N1539" s="937"/>
      <c r="O1539" s="937"/>
      <c r="P1539" s="937"/>
      <c r="Q1539" s="937"/>
      <c r="R1539" s="937"/>
      <c r="S1539" s="937"/>
      <c r="T1539" s="937"/>
      <c r="U1539" s="937"/>
      <c r="V1539" s="937"/>
      <c r="W1539" s="937"/>
      <c r="X1539" s="937"/>
      <c r="Y1539" s="937"/>
      <c r="Z1539" s="937"/>
      <c r="AA1539" s="937"/>
    </row>
    <row r="1540" ht="18.0" customHeight="1">
      <c r="A1540" s="937"/>
      <c r="B1540" s="938"/>
      <c r="C1540" s="937"/>
      <c r="D1540" s="937"/>
      <c r="E1540" s="937"/>
      <c r="F1540" s="939"/>
      <c r="G1540" s="939"/>
      <c r="H1540" s="939"/>
      <c r="I1540" s="939"/>
      <c r="J1540" s="939"/>
      <c r="K1540" s="939"/>
      <c r="L1540" s="937"/>
      <c r="M1540" s="937"/>
      <c r="N1540" s="937"/>
      <c r="O1540" s="937"/>
      <c r="P1540" s="937"/>
      <c r="Q1540" s="937"/>
      <c r="R1540" s="937"/>
      <c r="S1540" s="937"/>
      <c r="T1540" s="937"/>
      <c r="U1540" s="937"/>
      <c r="V1540" s="937"/>
      <c r="W1540" s="937"/>
      <c r="X1540" s="937"/>
      <c r="Y1540" s="937"/>
      <c r="Z1540" s="937"/>
      <c r="AA1540" s="937"/>
    </row>
    <row r="1541" ht="18.0" customHeight="1">
      <c r="A1541" s="937"/>
      <c r="B1541" s="938"/>
      <c r="C1541" s="937"/>
      <c r="D1541" s="937"/>
      <c r="E1541" s="937"/>
      <c r="F1541" s="939"/>
      <c r="G1541" s="939"/>
      <c r="H1541" s="939"/>
      <c r="I1541" s="939"/>
      <c r="J1541" s="939"/>
      <c r="K1541" s="939"/>
      <c r="L1541" s="937"/>
      <c r="M1541" s="937"/>
      <c r="N1541" s="937"/>
      <c r="O1541" s="937"/>
      <c r="P1541" s="937"/>
      <c r="Q1541" s="937"/>
      <c r="R1541" s="937"/>
      <c r="S1541" s="937"/>
      <c r="T1541" s="937"/>
      <c r="U1541" s="937"/>
      <c r="V1541" s="937"/>
      <c r="W1541" s="937"/>
      <c r="X1541" s="937"/>
      <c r="Y1541" s="937"/>
      <c r="Z1541" s="937"/>
      <c r="AA1541" s="937"/>
    </row>
    <row r="1542" ht="18.0" customHeight="1">
      <c r="A1542" s="937"/>
      <c r="B1542" s="938"/>
      <c r="C1542" s="937"/>
      <c r="D1542" s="937"/>
      <c r="E1542" s="937"/>
      <c r="F1542" s="939"/>
      <c r="G1542" s="939"/>
      <c r="H1542" s="939"/>
      <c r="I1542" s="939"/>
      <c r="J1542" s="939"/>
      <c r="K1542" s="939"/>
      <c r="L1542" s="937"/>
      <c r="M1542" s="937"/>
      <c r="N1542" s="937"/>
      <c r="O1542" s="937"/>
      <c r="P1542" s="937"/>
      <c r="Q1542" s="937"/>
      <c r="R1542" s="937"/>
      <c r="S1542" s="937"/>
      <c r="T1542" s="937"/>
      <c r="U1542" s="937"/>
      <c r="V1542" s="937"/>
      <c r="W1542" s="937"/>
      <c r="X1542" s="937"/>
      <c r="Y1542" s="937"/>
      <c r="Z1542" s="937"/>
      <c r="AA1542" s="937"/>
    </row>
    <row r="1543" ht="18.0" customHeight="1">
      <c r="A1543" s="937"/>
      <c r="B1543" s="938"/>
      <c r="C1543" s="937"/>
      <c r="D1543" s="937"/>
      <c r="E1543" s="937"/>
      <c r="F1543" s="939"/>
      <c r="G1543" s="939"/>
      <c r="H1543" s="939"/>
      <c r="I1543" s="939"/>
      <c r="J1543" s="939"/>
      <c r="K1543" s="939"/>
      <c r="L1543" s="937"/>
      <c r="M1543" s="937"/>
      <c r="N1543" s="937"/>
      <c r="O1543" s="937"/>
      <c r="P1543" s="937"/>
      <c r="Q1543" s="937"/>
      <c r="R1543" s="937"/>
      <c r="S1543" s="937"/>
      <c r="T1543" s="937"/>
      <c r="U1543" s="937"/>
      <c r="V1543" s="937"/>
      <c r="W1543" s="937"/>
      <c r="X1543" s="937"/>
      <c r="Y1543" s="937"/>
      <c r="Z1543" s="937"/>
      <c r="AA1543" s="937"/>
    </row>
    <row r="1544" ht="18.0" customHeight="1">
      <c r="A1544" s="937"/>
      <c r="B1544" s="938"/>
      <c r="C1544" s="937"/>
      <c r="D1544" s="937"/>
      <c r="E1544" s="937"/>
      <c r="F1544" s="939"/>
      <c r="G1544" s="939"/>
      <c r="H1544" s="939"/>
      <c r="I1544" s="939"/>
      <c r="J1544" s="939"/>
      <c r="K1544" s="939"/>
      <c r="L1544" s="937"/>
      <c r="M1544" s="937"/>
      <c r="N1544" s="937"/>
      <c r="O1544" s="937"/>
      <c r="P1544" s="937"/>
      <c r="Q1544" s="937"/>
      <c r="R1544" s="937"/>
      <c r="S1544" s="937"/>
      <c r="T1544" s="937"/>
      <c r="U1544" s="937"/>
      <c r="V1544" s="937"/>
      <c r="W1544" s="937"/>
      <c r="X1544" s="937"/>
      <c r="Y1544" s="937"/>
      <c r="Z1544" s="937"/>
      <c r="AA1544" s="937"/>
    </row>
    <row r="1545" ht="18.0" customHeight="1">
      <c r="A1545" s="937"/>
      <c r="B1545" s="938"/>
      <c r="C1545" s="937"/>
      <c r="D1545" s="937"/>
      <c r="E1545" s="937"/>
      <c r="F1545" s="939"/>
      <c r="G1545" s="939"/>
      <c r="H1545" s="939"/>
      <c r="I1545" s="939"/>
      <c r="J1545" s="939"/>
      <c r="K1545" s="939"/>
      <c r="L1545" s="937"/>
      <c r="M1545" s="937"/>
      <c r="N1545" s="937"/>
      <c r="O1545" s="937"/>
      <c r="P1545" s="937"/>
      <c r="Q1545" s="937"/>
      <c r="R1545" s="937"/>
      <c r="S1545" s="937"/>
      <c r="T1545" s="937"/>
      <c r="U1545" s="937"/>
      <c r="V1545" s="937"/>
      <c r="W1545" s="937"/>
      <c r="X1545" s="937"/>
      <c r="Y1545" s="937"/>
      <c r="Z1545" s="937"/>
      <c r="AA1545" s="937"/>
    </row>
    <row r="1546" ht="18.0" customHeight="1">
      <c r="A1546" s="937"/>
      <c r="B1546" s="938"/>
      <c r="C1546" s="937"/>
      <c r="D1546" s="937"/>
      <c r="E1546" s="937"/>
      <c r="F1546" s="939"/>
      <c r="G1546" s="939"/>
      <c r="H1546" s="939"/>
      <c r="I1546" s="939"/>
      <c r="J1546" s="939"/>
      <c r="K1546" s="939"/>
      <c r="L1546" s="937"/>
      <c r="M1546" s="937"/>
      <c r="N1546" s="937"/>
      <c r="O1546" s="937"/>
      <c r="P1546" s="937"/>
      <c r="Q1546" s="937"/>
      <c r="R1546" s="937"/>
      <c r="S1546" s="937"/>
      <c r="T1546" s="937"/>
      <c r="U1546" s="937"/>
      <c r="V1546" s="937"/>
      <c r="W1546" s="937"/>
      <c r="X1546" s="937"/>
      <c r="Y1546" s="937"/>
      <c r="Z1546" s="937"/>
      <c r="AA1546" s="937"/>
    </row>
    <row r="1547" ht="18.0" customHeight="1">
      <c r="A1547" s="937"/>
      <c r="B1547" s="938"/>
      <c r="C1547" s="937"/>
      <c r="D1547" s="937"/>
      <c r="E1547" s="937"/>
      <c r="F1547" s="939"/>
      <c r="G1547" s="939"/>
      <c r="H1547" s="939"/>
      <c r="I1547" s="939"/>
      <c r="J1547" s="939"/>
      <c r="K1547" s="939"/>
      <c r="L1547" s="937"/>
      <c r="M1547" s="937"/>
      <c r="N1547" s="937"/>
      <c r="O1547" s="937"/>
      <c r="P1547" s="937"/>
      <c r="Q1547" s="937"/>
      <c r="R1547" s="937"/>
      <c r="S1547" s="937"/>
      <c r="T1547" s="937"/>
      <c r="U1547" s="937"/>
      <c r="V1547" s="937"/>
      <c r="W1547" s="937"/>
      <c r="X1547" s="937"/>
      <c r="Y1547" s="937"/>
      <c r="Z1547" s="937"/>
      <c r="AA1547" s="937"/>
    </row>
    <row r="1548" ht="18.0" customHeight="1">
      <c r="A1548" s="937"/>
      <c r="B1548" s="938"/>
      <c r="C1548" s="937"/>
      <c r="D1548" s="937"/>
      <c r="E1548" s="937"/>
      <c r="F1548" s="939"/>
      <c r="G1548" s="939"/>
      <c r="H1548" s="939"/>
      <c r="I1548" s="939"/>
      <c r="J1548" s="939"/>
      <c r="K1548" s="939"/>
      <c r="L1548" s="937"/>
      <c r="M1548" s="937"/>
      <c r="N1548" s="937"/>
      <c r="O1548" s="937"/>
      <c r="P1548" s="937"/>
      <c r="Q1548" s="937"/>
      <c r="R1548" s="937"/>
      <c r="S1548" s="937"/>
      <c r="T1548" s="937"/>
      <c r="U1548" s="937"/>
      <c r="V1548" s="937"/>
      <c r="W1548" s="937"/>
      <c r="X1548" s="937"/>
      <c r="Y1548" s="937"/>
      <c r="Z1548" s="937"/>
      <c r="AA1548" s="937"/>
    </row>
    <row r="1549" ht="18.0" customHeight="1">
      <c r="A1549" s="937"/>
      <c r="B1549" s="938"/>
      <c r="C1549" s="937"/>
      <c r="D1549" s="937"/>
      <c r="E1549" s="937"/>
      <c r="F1549" s="939"/>
      <c r="G1549" s="939"/>
      <c r="H1549" s="939"/>
      <c r="I1549" s="939"/>
      <c r="J1549" s="939"/>
      <c r="K1549" s="939"/>
      <c r="L1549" s="937"/>
      <c r="M1549" s="937"/>
      <c r="N1549" s="937"/>
      <c r="O1549" s="937"/>
      <c r="P1549" s="937"/>
      <c r="Q1549" s="937"/>
      <c r="R1549" s="937"/>
      <c r="S1549" s="937"/>
      <c r="T1549" s="937"/>
      <c r="U1549" s="937"/>
      <c r="V1549" s="937"/>
      <c r="W1549" s="937"/>
      <c r="X1549" s="937"/>
      <c r="Y1549" s="937"/>
      <c r="Z1549" s="937"/>
      <c r="AA1549" s="937"/>
    </row>
    <row r="1550" ht="18.0" customHeight="1">
      <c r="A1550" s="937"/>
      <c r="B1550" s="938"/>
      <c r="C1550" s="937"/>
      <c r="D1550" s="937"/>
      <c r="E1550" s="937"/>
      <c r="F1550" s="939"/>
      <c r="G1550" s="939"/>
      <c r="H1550" s="939"/>
      <c r="I1550" s="939"/>
      <c r="J1550" s="939"/>
      <c r="K1550" s="939"/>
      <c r="L1550" s="937"/>
      <c r="M1550" s="937"/>
      <c r="N1550" s="937"/>
      <c r="O1550" s="937"/>
      <c r="P1550" s="937"/>
      <c r="Q1550" s="937"/>
      <c r="R1550" s="937"/>
      <c r="S1550" s="937"/>
      <c r="T1550" s="937"/>
      <c r="U1550" s="937"/>
      <c r="V1550" s="937"/>
      <c r="W1550" s="937"/>
      <c r="X1550" s="937"/>
      <c r="Y1550" s="937"/>
      <c r="Z1550" s="937"/>
      <c r="AA1550" s="937"/>
    </row>
    <row r="1551" ht="18.0" customHeight="1">
      <c r="A1551" s="937"/>
      <c r="B1551" s="938"/>
      <c r="C1551" s="937"/>
      <c r="D1551" s="937"/>
      <c r="E1551" s="937"/>
      <c r="F1551" s="939"/>
      <c r="G1551" s="939"/>
      <c r="H1551" s="939"/>
      <c r="I1551" s="939"/>
      <c r="J1551" s="939"/>
      <c r="K1551" s="939"/>
      <c r="L1551" s="937"/>
      <c r="M1551" s="937"/>
      <c r="N1551" s="937"/>
      <c r="O1551" s="937"/>
      <c r="P1551" s="937"/>
      <c r="Q1551" s="937"/>
      <c r="R1551" s="937"/>
      <c r="S1551" s="937"/>
      <c r="T1551" s="937"/>
      <c r="U1551" s="937"/>
      <c r="V1551" s="937"/>
      <c r="W1551" s="937"/>
      <c r="X1551" s="937"/>
      <c r="Y1551" s="937"/>
      <c r="Z1551" s="937"/>
      <c r="AA1551" s="937"/>
    </row>
    <row r="1552" ht="18.0" customHeight="1">
      <c r="A1552" s="937"/>
      <c r="B1552" s="938"/>
      <c r="C1552" s="937"/>
      <c r="D1552" s="937"/>
      <c r="E1552" s="937"/>
      <c r="F1552" s="939"/>
      <c r="G1552" s="939"/>
      <c r="H1552" s="939"/>
      <c r="I1552" s="939"/>
      <c r="J1552" s="939"/>
      <c r="K1552" s="939"/>
      <c r="L1552" s="937"/>
      <c r="M1552" s="937"/>
      <c r="N1552" s="937"/>
      <c r="O1552" s="937"/>
      <c r="P1552" s="937"/>
      <c r="Q1552" s="937"/>
      <c r="R1552" s="937"/>
      <c r="S1552" s="937"/>
      <c r="T1552" s="937"/>
      <c r="U1552" s="937"/>
      <c r="V1552" s="937"/>
      <c r="W1552" s="937"/>
      <c r="X1552" s="937"/>
      <c r="Y1552" s="937"/>
      <c r="Z1552" s="937"/>
      <c r="AA1552" s="937"/>
    </row>
    <row r="1553" ht="18.0" customHeight="1">
      <c r="A1553" s="937"/>
      <c r="B1553" s="938"/>
      <c r="C1553" s="937"/>
      <c r="D1553" s="937"/>
      <c r="E1553" s="937"/>
      <c r="F1553" s="939"/>
      <c r="G1553" s="939"/>
      <c r="H1553" s="939"/>
      <c r="I1553" s="939"/>
      <c r="J1553" s="939"/>
      <c r="K1553" s="939"/>
      <c r="L1553" s="937"/>
      <c r="M1553" s="937"/>
      <c r="N1553" s="937"/>
      <c r="O1553" s="937"/>
      <c r="P1553" s="937"/>
      <c r="Q1553" s="937"/>
      <c r="R1553" s="937"/>
      <c r="S1553" s="937"/>
      <c r="T1553" s="937"/>
      <c r="U1553" s="937"/>
      <c r="V1553" s="937"/>
      <c r="W1553" s="937"/>
      <c r="X1553" s="937"/>
      <c r="Y1553" s="937"/>
      <c r="Z1553" s="937"/>
      <c r="AA1553" s="937"/>
    </row>
    <row r="1554" ht="18.0" customHeight="1">
      <c r="A1554" s="937"/>
      <c r="B1554" s="938"/>
      <c r="C1554" s="937"/>
      <c r="D1554" s="937"/>
      <c r="E1554" s="937"/>
      <c r="F1554" s="939"/>
      <c r="G1554" s="939"/>
      <c r="H1554" s="939"/>
      <c r="I1554" s="939"/>
      <c r="J1554" s="939"/>
      <c r="K1554" s="939"/>
      <c r="L1554" s="937"/>
      <c r="M1554" s="937"/>
      <c r="N1554" s="937"/>
      <c r="O1554" s="937"/>
      <c r="P1554" s="937"/>
      <c r="Q1554" s="937"/>
      <c r="R1554" s="937"/>
      <c r="S1554" s="937"/>
      <c r="T1554" s="937"/>
      <c r="U1554" s="937"/>
      <c r="V1554" s="937"/>
      <c r="W1554" s="937"/>
      <c r="X1554" s="937"/>
      <c r="Y1554" s="937"/>
      <c r="Z1554" s="937"/>
      <c r="AA1554" s="937"/>
    </row>
    <row r="1555" ht="18.0" customHeight="1">
      <c r="A1555" s="937"/>
      <c r="B1555" s="938"/>
      <c r="C1555" s="937"/>
      <c r="D1555" s="937"/>
      <c r="E1555" s="937"/>
      <c r="F1555" s="939"/>
      <c r="G1555" s="939"/>
      <c r="H1555" s="939"/>
      <c r="I1555" s="939"/>
      <c r="J1555" s="939"/>
      <c r="K1555" s="939"/>
      <c r="L1555" s="937"/>
      <c r="M1555" s="937"/>
      <c r="N1555" s="937"/>
      <c r="O1555" s="937"/>
      <c r="P1555" s="937"/>
      <c r="Q1555" s="937"/>
      <c r="R1555" s="937"/>
      <c r="S1555" s="937"/>
      <c r="T1555" s="937"/>
      <c r="U1555" s="937"/>
      <c r="V1555" s="937"/>
      <c r="W1555" s="937"/>
      <c r="X1555" s="937"/>
      <c r="Y1555" s="937"/>
      <c r="Z1555" s="937"/>
      <c r="AA1555" s="937"/>
    </row>
    <row r="1556" ht="18.0" customHeight="1">
      <c r="A1556" s="937"/>
      <c r="B1556" s="938"/>
      <c r="C1556" s="937"/>
      <c r="D1556" s="937"/>
      <c r="E1556" s="937"/>
      <c r="F1556" s="939"/>
      <c r="G1556" s="939"/>
      <c r="H1556" s="939"/>
      <c r="I1556" s="939"/>
      <c r="J1556" s="939"/>
      <c r="K1556" s="939"/>
      <c r="L1556" s="937"/>
      <c r="M1556" s="937"/>
      <c r="N1556" s="937"/>
      <c r="O1556" s="937"/>
      <c r="P1556" s="937"/>
      <c r="Q1556" s="937"/>
      <c r="R1556" s="937"/>
      <c r="S1556" s="937"/>
      <c r="T1556" s="937"/>
      <c r="U1556" s="937"/>
      <c r="V1556" s="937"/>
      <c r="W1556" s="937"/>
      <c r="X1556" s="937"/>
      <c r="Y1556" s="937"/>
      <c r="Z1556" s="937"/>
      <c r="AA1556" s="937"/>
    </row>
    <row r="1557" ht="18.0" customHeight="1">
      <c r="A1557" s="937"/>
      <c r="B1557" s="938"/>
      <c r="C1557" s="937"/>
      <c r="D1557" s="937"/>
      <c r="E1557" s="937"/>
      <c r="F1557" s="939"/>
      <c r="G1557" s="939"/>
      <c r="H1557" s="939"/>
      <c r="I1557" s="939"/>
      <c r="J1557" s="939"/>
      <c r="K1557" s="939"/>
      <c r="L1557" s="937"/>
      <c r="M1557" s="937"/>
      <c r="N1557" s="937"/>
      <c r="O1557" s="937"/>
      <c r="P1557" s="937"/>
      <c r="Q1557" s="937"/>
      <c r="R1557" s="937"/>
      <c r="S1557" s="937"/>
      <c r="T1557" s="937"/>
      <c r="U1557" s="937"/>
      <c r="V1557" s="937"/>
      <c r="W1557" s="937"/>
      <c r="X1557" s="937"/>
      <c r="Y1557" s="937"/>
      <c r="Z1557" s="937"/>
      <c r="AA1557" s="937"/>
    </row>
    <row r="1558" ht="18.0" customHeight="1">
      <c r="A1558" s="937"/>
      <c r="B1558" s="938"/>
      <c r="C1558" s="937"/>
      <c r="D1558" s="937"/>
      <c r="E1558" s="937"/>
      <c r="F1558" s="939"/>
      <c r="G1558" s="939"/>
      <c r="H1558" s="939"/>
      <c r="I1558" s="939"/>
      <c r="J1558" s="939"/>
      <c r="K1558" s="939"/>
      <c r="L1558" s="937"/>
      <c r="M1558" s="937"/>
      <c r="N1558" s="937"/>
      <c r="O1558" s="937"/>
      <c r="P1558" s="937"/>
      <c r="Q1558" s="937"/>
      <c r="R1558" s="937"/>
      <c r="S1558" s="937"/>
      <c r="T1558" s="937"/>
      <c r="U1558" s="937"/>
      <c r="V1558" s="937"/>
      <c r="W1558" s="937"/>
      <c r="X1558" s="937"/>
      <c r="Y1558" s="937"/>
      <c r="Z1558" s="937"/>
      <c r="AA1558" s="937"/>
    </row>
    <row r="1559" ht="18.0" customHeight="1">
      <c r="A1559" s="937"/>
      <c r="B1559" s="938"/>
      <c r="C1559" s="937"/>
      <c r="D1559" s="937"/>
      <c r="E1559" s="937"/>
      <c r="F1559" s="939"/>
      <c r="G1559" s="939"/>
      <c r="H1559" s="939"/>
      <c r="I1559" s="939"/>
      <c r="J1559" s="939"/>
      <c r="K1559" s="939"/>
      <c r="L1559" s="937"/>
      <c r="M1559" s="937"/>
      <c r="N1559" s="937"/>
      <c r="O1559" s="937"/>
      <c r="P1559" s="937"/>
      <c r="Q1559" s="937"/>
      <c r="R1559" s="937"/>
      <c r="S1559" s="937"/>
      <c r="T1559" s="937"/>
      <c r="U1559" s="937"/>
      <c r="V1559" s="937"/>
      <c r="W1559" s="937"/>
      <c r="X1559" s="937"/>
      <c r="Y1559" s="937"/>
      <c r="Z1559" s="937"/>
      <c r="AA1559" s="937"/>
    </row>
    <row r="1560" ht="18.0" customHeight="1">
      <c r="A1560" s="937"/>
      <c r="B1560" s="938"/>
      <c r="C1560" s="937"/>
      <c r="D1560" s="937"/>
      <c r="E1560" s="937"/>
      <c r="F1560" s="939"/>
      <c r="G1560" s="939"/>
      <c r="H1560" s="939"/>
      <c r="I1560" s="939"/>
      <c r="J1560" s="939"/>
      <c r="K1560" s="939"/>
      <c r="L1560" s="937"/>
      <c r="M1560" s="937"/>
      <c r="N1560" s="937"/>
      <c r="O1560" s="937"/>
      <c r="P1560" s="937"/>
      <c r="Q1560" s="937"/>
      <c r="R1560" s="937"/>
      <c r="S1560" s="937"/>
      <c r="T1560" s="937"/>
      <c r="U1560" s="937"/>
      <c r="V1560" s="937"/>
      <c r="W1560" s="937"/>
      <c r="X1560" s="937"/>
      <c r="Y1560" s="937"/>
      <c r="Z1560" s="937"/>
      <c r="AA1560" s="937"/>
    </row>
    <row r="1561" ht="18.0" customHeight="1">
      <c r="A1561" s="937"/>
      <c r="B1561" s="938"/>
      <c r="C1561" s="937"/>
      <c r="D1561" s="937"/>
      <c r="E1561" s="937"/>
      <c r="F1561" s="939"/>
      <c r="G1561" s="939"/>
      <c r="H1561" s="939"/>
      <c r="I1561" s="939"/>
      <c r="J1561" s="939"/>
      <c r="K1561" s="939"/>
      <c r="L1561" s="937"/>
      <c r="M1561" s="937"/>
      <c r="N1561" s="937"/>
      <c r="O1561" s="937"/>
      <c r="P1561" s="937"/>
      <c r="Q1561" s="937"/>
      <c r="R1561" s="937"/>
      <c r="S1561" s="937"/>
      <c r="T1561" s="937"/>
      <c r="U1561" s="937"/>
      <c r="V1561" s="937"/>
      <c r="W1561" s="937"/>
      <c r="X1561" s="937"/>
      <c r="Y1561" s="937"/>
      <c r="Z1561" s="937"/>
      <c r="AA1561" s="937"/>
    </row>
    <row r="1562" ht="18.0" customHeight="1">
      <c r="A1562" s="937"/>
      <c r="B1562" s="938"/>
      <c r="C1562" s="937"/>
      <c r="D1562" s="937"/>
      <c r="E1562" s="937"/>
      <c r="F1562" s="939"/>
      <c r="G1562" s="939"/>
      <c r="H1562" s="939"/>
      <c r="I1562" s="939"/>
      <c r="J1562" s="939"/>
      <c r="K1562" s="939"/>
      <c r="L1562" s="937"/>
      <c r="M1562" s="937"/>
      <c r="N1562" s="937"/>
      <c r="O1562" s="937"/>
      <c r="P1562" s="937"/>
      <c r="Q1562" s="937"/>
      <c r="R1562" s="937"/>
      <c r="S1562" s="937"/>
      <c r="T1562" s="937"/>
      <c r="U1562" s="937"/>
      <c r="V1562" s="937"/>
      <c r="W1562" s="937"/>
      <c r="X1562" s="937"/>
      <c r="Y1562" s="937"/>
      <c r="Z1562" s="937"/>
      <c r="AA1562" s="937"/>
    </row>
    <row r="1563" ht="18.0" customHeight="1">
      <c r="A1563" s="937"/>
      <c r="B1563" s="938"/>
      <c r="C1563" s="937"/>
      <c r="D1563" s="937"/>
      <c r="E1563" s="937"/>
      <c r="F1563" s="939"/>
      <c r="G1563" s="939"/>
      <c r="H1563" s="939"/>
      <c r="I1563" s="939"/>
      <c r="J1563" s="939"/>
      <c r="K1563" s="939"/>
      <c r="L1563" s="937"/>
      <c r="M1563" s="937"/>
      <c r="N1563" s="937"/>
      <c r="O1563" s="937"/>
      <c r="P1563" s="937"/>
      <c r="Q1563" s="937"/>
      <c r="R1563" s="937"/>
      <c r="S1563" s="937"/>
      <c r="T1563" s="937"/>
      <c r="U1563" s="937"/>
      <c r="V1563" s="937"/>
      <c r="W1563" s="937"/>
      <c r="X1563" s="937"/>
      <c r="Y1563" s="937"/>
      <c r="Z1563" s="937"/>
      <c r="AA1563" s="937"/>
    </row>
    <row r="1564" ht="18.0" customHeight="1">
      <c r="A1564" s="937"/>
      <c r="B1564" s="938"/>
      <c r="C1564" s="937"/>
      <c r="D1564" s="937"/>
      <c r="E1564" s="937"/>
      <c r="F1564" s="939"/>
      <c r="G1564" s="939"/>
      <c r="H1564" s="939"/>
      <c r="I1564" s="939"/>
      <c r="J1564" s="939"/>
      <c r="K1564" s="939"/>
      <c r="L1564" s="937"/>
      <c r="M1564" s="937"/>
      <c r="N1564" s="937"/>
      <c r="O1564" s="937"/>
      <c r="P1564" s="937"/>
      <c r="Q1564" s="937"/>
      <c r="R1564" s="937"/>
      <c r="S1564" s="937"/>
      <c r="T1564" s="937"/>
      <c r="U1564" s="937"/>
      <c r="V1564" s="937"/>
      <c r="W1564" s="937"/>
      <c r="X1564" s="937"/>
      <c r="Y1564" s="937"/>
      <c r="Z1564" s="937"/>
      <c r="AA1564" s="937"/>
    </row>
    <row r="1565" ht="18.0" customHeight="1">
      <c r="A1565" s="937"/>
      <c r="B1565" s="938"/>
      <c r="C1565" s="937"/>
      <c r="D1565" s="937"/>
      <c r="E1565" s="937"/>
      <c r="F1565" s="939"/>
      <c r="G1565" s="939"/>
      <c r="H1565" s="939"/>
      <c r="I1565" s="939"/>
      <c r="J1565" s="939"/>
      <c r="K1565" s="939"/>
      <c r="L1565" s="937"/>
      <c r="M1565" s="937"/>
      <c r="N1565" s="937"/>
      <c r="O1565" s="937"/>
      <c r="P1565" s="937"/>
      <c r="Q1565" s="937"/>
      <c r="R1565" s="937"/>
      <c r="S1565" s="937"/>
      <c r="T1565" s="937"/>
      <c r="U1565" s="937"/>
      <c r="V1565" s="937"/>
      <c r="W1565" s="937"/>
      <c r="X1565" s="937"/>
      <c r="Y1565" s="937"/>
      <c r="Z1565" s="937"/>
      <c r="AA1565" s="937"/>
    </row>
    <row r="1566" ht="18.0" customHeight="1">
      <c r="A1566" s="937"/>
      <c r="B1566" s="938"/>
      <c r="C1566" s="937"/>
      <c r="D1566" s="937"/>
      <c r="E1566" s="937"/>
      <c r="F1566" s="939"/>
      <c r="G1566" s="939"/>
      <c r="H1566" s="939"/>
      <c r="I1566" s="939"/>
      <c r="J1566" s="939"/>
      <c r="K1566" s="939"/>
      <c r="L1566" s="937"/>
      <c r="M1566" s="937"/>
      <c r="N1566" s="937"/>
      <c r="O1566" s="937"/>
      <c r="P1566" s="937"/>
      <c r="Q1566" s="937"/>
      <c r="R1566" s="937"/>
      <c r="S1566" s="937"/>
      <c r="T1566" s="937"/>
      <c r="U1566" s="937"/>
      <c r="V1566" s="937"/>
      <c r="W1566" s="937"/>
      <c r="X1566" s="937"/>
      <c r="Y1566" s="937"/>
      <c r="Z1566" s="937"/>
      <c r="AA1566" s="937"/>
    </row>
    <row r="1567" ht="18.0" customHeight="1">
      <c r="A1567" s="937"/>
      <c r="B1567" s="938"/>
      <c r="C1567" s="937"/>
      <c r="D1567" s="937"/>
      <c r="E1567" s="937"/>
      <c r="F1567" s="939"/>
      <c r="G1567" s="939"/>
      <c r="H1567" s="939"/>
      <c r="I1567" s="939"/>
      <c r="J1567" s="939"/>
      <c r="K1567" s="939"/>
      <c r="L1567" s="937"/>
      <c r="M1567" s="937"/>
      <c r="N1567" s="937"/>
      <c r="O1567" s="937"/>
      <c r="P1567" s="937"/>
      <c r="Q1567" s="937"/>
      <c r="R1567" s="937"/>
      <c r="S1567" s="937"/>
      <c r="T1567" s="937"/>
      <c r="U1567" s="937"/>
      <c r="V1567" s="937"/>
      <c r="W1567" s="937"/>
      <c r="X1567" s="937"/>
      <c r="Y1567" s="937"/>
      <c r="Z1567" s="937"/>
      <c r="AA1567" s="937"/>
    </row>
    <row r="1568" ht="18.0" customHeight="1">
      <c r="A1568" s="937"/>
      <c r="B1568" s="938"/>
      <c r="C1568" s="937"/>
      <c r="D1568" s="937"/>
      <c r="E1568" s="937"/>
      <c r="F1568" s="939"/>
      <c r="G1568" s="939"/>
      <c r="H1568" s="939"/>
      <c r="I1568" s="939"/>
      <c r="J1568" s="939"/>
      <c r="K1568" s="939"/>
      <c r="L1568" s="937"/>
      <c r="M1568" s="937"/>
      <c r="N1568" s="937"/>
      <c r="O1568" s="937"/>
      <c r="P1568" s="937"/>
      <c r="Q1568" s="937"/>
      <c r="R1568" s="937"/>
      <c r="S1568" s="937"/>
      <c r="T1568" s="937"/>
      <c r="U1568" s="937"/>
      <c r="V1568" s="937"/>
      <c r="W1568" s="937"/>
      <c r="X1568" s="937"/>
      <c r="Y1568" s="937"/>
      <c r="Z1568" s="937"/>
      <c r="AA1568" s="937"/>
    </row>
    <row r="1569" ht="18.0" customHeight="1">
      <c r="A1569" s="937"/>
      <c r="B1569" s="938"/>
      <c r="C1569" s="937"/>
      <c r="D1569" s="937"/>
      <c r="E1569" s="937"/>
      <c r="F1569" s="939"/>
      <c r="G1569" s="939"/>
      <c r="H1569" s="939"/>
      <c r="I1569" s="939"/>
      <c r="J1569" s="939"/>
      <c r="K1569" s="939"/>
      <c r="L1569" s="937"/>
      <c r="M1569" s="937"/>
      <c r="N1569" s="937"/>
      <c r="O1569" s="937"/>
      <c r="P1569" s="937"/>
      <c r="Q1569" s="937"/>
      <c r="R1569" s="937"/>
      <c r="S1569" s="937"/>
      <c r="T1569" s="937"/>
      <c r="U1569" s="937"/>
      <c r="V1569" s="937"/>
      <c r="W1569" s="937"/>
      <c r="X1569" s="937"/>
      <c r="Y1569" s="937"/>
      <c r="Z1569" s="937"/>
      <c r="AA1569" s="937"/>
    </row>
    <row r="1570" ht="18.0" customHeight="1">
      <c r="A1570" s="937"/>
      <c r="B1570" s="938"/>
      <c r="C1570" s="937"/>
      <c r="D1570" s="937"/>
      <c r="E1570" s="937"/>
      <c r="F1570" s="939"/>
      <c r="G1570" s="939"/>
      <c r="H1570" s="939"/>
      <c r="I1570" s="939"/>
      <c r="J1570" s="939"/>
      <c r="K1570" s="939"/>
      <c r="L1570" s="937"/>
      <c r="M1570" s="937"/>
      <c r="N1570" s="937"/>
      <c r="O1570" s="937"/>
      <c r="P1570" s="937"/>
      <c r="Q1570" s="937"/>
      <c r="R1570" s="937"/>
      <c r="S1570" s="937"/>
      <c r="T1570" s="937"/>
      <c r="U1570" s="937"/>
      <c r="V1570" s="937"/>
      <c r="W1570" s="937"/>
      <c r="X1570" s="937"/>
      <c r="Y1570" s="937"/>
      <c r="Z1570" s="937"/>
      <c r="AA1570" s="937"/>
    </row>
    <row r="1571" ht="18.0" customHeight="1">
      <c r="A1571" s="937"/>
      <c r="B1571" s="938"/>
      <c r="C1571" s="937"/>
      <c r="D1571" s="937"/>
      <c r="E1571" s="937"/>
      <c r="F1571" s="939"/>
      <c r="G1571" s="939"/>
      <c r="H1571" s="939"/>
      <c r="I1571" s="939"/>
      <c r="J1571" s="939"/>
      <c r="K1571" s="939"/>
      <c r="L1571" s="937"/>
      <c r="M1571" s="937"/>
      <c r="N1571" s="937"/>
      <c r="O1571" s="937"/>
      <c r="P1571" s="937"/>
      <c r="Q1571" s="937"/>
      <c r="R1571" s="937"/>
      <c r="S1571" s="937"/>
      <c r="T1571" s="937"/>
      <c r="U1571" s="937"/>
      <c r="V1571" s="937"/>
      <c r="W1571" s="937"/>
      <c r="X1571" s="937"/>
      <c r="Y1571" s="937"/>
      <c r="Z1571" s="937"/>
      <c r="AA1571" s="937"/>
    </row>
    <row r="1572" ht="18.0" customHeight="1">
      <c r="A1572" s="937"/>
      <c r="B1572" s="938"/>
      <c r="C1572" s="937"/>
      <c r="D1572" s="937"/>
      <c r="E1572" s="937"/>
      <c r="F1572" s="939"/>
      <c r="G1572" s="939"/>
      <c r="H1572" s="939"/>
      <c r="I1572" s="939"/>
      <c r="J1572" s="939"/>
      <c r="K1572" s="939"/>
      <c r="L1572" s="937"/>
      <c r="M1572" s="937"/>
      <c r="N1572" s="937"/>
      <c r="O1572" s="937"/>
      <c r="P1572" s="937"/>
      <c r="Q1572" s="937"/>
      <c r="R1572" s="937"/>
      <c r="S1572" s="937"/>
      <c r="T1572" s="937"/>
      <c r="U1572" s="937"/>
      <c r="V1572" s="937"/>
      <c r="W1572" s="937"/>
      <c r="X1572" s="937"/>
      <c r="Y1572" s="937"/>
      <c r="Z1572" s="937"/>
      <c r="AA1572" s="937"/>
    </row>
    <row r="1573" ht="18.0" customHeight="1">
      <c r="A1573" s="937"/>
      <c r="B1573" s="938"/>
      <c r="C1573" s="937"/>
      <c r="D1573" s="937"/>
      <c r="E1573" s="937"/>
      <c r="F1573" s="939"/>
      <c r="G1573" s="939"/>
      <c r="H1573" s="939"/>
      <c r="I1573" s="939"/>
      <c r="J1573" s="939"/>
      <c r="K1573" s="939"/>
      <c r="L1573" s="937"/>
      <c r="M1573" s="937"/>
      <c r="N1573" s="937"/>
      <c r="O1573" s="937"/>
      <c r="P1573" s="937"/>
      <c r="Q1573" s="937"/>
      <c r="R1573" s="937"/>
      <c r="S1573" s="937"/>
      <c r="T1573" s="937"/>
      <c r="U1573" s="937"/>
      <c r="V1573" s="937"/>
      <c r="W1573" s="937"/>
      <c r="X1573" s="937"/>
      <c r="Y1573" s="937"/>
      <c r="Z1573" s="937"/>
      <c r="AA1573" s="937"/>
    </row>
    <row r="1574" ht="18.0" customHeight="1">
      <c r="A1574" s="937"/>
      <c r="B1574" s="938"/>
      <c r="C1574" s="937"/>
      <c r="D1574" s="937"/>
      <c r="E1574" s="937"/>
      <c r="F1574" s="939"/>
      <c r="G1574" s="939"/>
      <c r="H1574" s="939"/>
      <c r="I1574" s="939"/>
      <c r="J1574" s="939"/>
      <c r="K1574" s="939"/>
      <c r="L1574" s="937"/>
      <c r="M1574" s="937"/>
      <c r="N1574" s="937"/>
      <c r="O1574" s="937"/>
      <c r="P1574" s="937"/>
      <c r="Q1574" s="937"/>
      <c r="R1574" s="937"/>
      <c r="S1574" s="937"/>
      <c r="T1574" s="937"/>
      <c r="U1574" s="937"/>
      <c r="V1574" s="937"/>
      <c r="W1574" s="937"/>
      <c r="X1574" s="937"/>
      <c r="Y1574" s="937"/>
      <c r="Z1574" s="937"/>
      <c r="AA1574" s="937"/>
    </row>
    <row r="1575" ht="18.0" customHeight="1">
      <c r="A1575" s="937"/>
      <c r="B1575" s="938"/>
      <c r="C1575" s="937"/>
      <c r="D1575" s="937"/>
      <c r="E1575" s="937"/>
      <c r="F1575" s="939"/>
      <c r="G1575" s="939"/>
      <c r="H1575" s="939"/>
      <c r="I1575" s="939"/>
      <c r="J1575" s="939"/>
      <c r="K1575" s="939"/>
      <c r="L1575" s="937"/>
      <c r="M1575" s="937"/>
      <c r="N1575" s="937"/>
      <c r="O1575" s="937"/>
      <c r="P1575" s="937"/>
      <c r="Q1575" s="937"/>
      <c r="R1575" s="937"/>
      <c r="S1575" s="937"/>
      <c r="T1575" s="937"/>
      <c r="U1575" s="937"/>
      <c r="V1575" s="937"/>
      <c r="W1575" s="937"/>
      <c r="X1575" s="937"/>
      <c r="Y1575" s="937"/>
      <c r="Z1575" s="937"/>
      <c r="AA1575" s="937"/>
    </row>
    <row r="1576" ht="18.0" customHeight="1">
      <c r="A1576" s="937"/>
      <c r="B1576" s="938"/>
      <c r="C1576" s="937"/>
      <c r="D1576" s="937"/>
      <c r="E1576" s="937"/>
      <c r="F1576" s="939"/>
      <c r="G1576" s="939"/>
      <c r="H1576" s="939"/>
      <c r="I1576" s="939"/>
      <c r="J1576" s="939"/>
      <c r="K1576" s="939"/>
      <c r="L1576" s="937"/>
      <c r="M1576" s="937"/>
      <c r="N1576" s="937"/>
      <c r="O1576" s="937"/>
      <c r="P1576" s="937"/>
      <c r="Q1576" s="937"/>
      <c r="R1576" s="937"/>
      <c r="S1576" s="937"/>
      <c r="T1576" s="937"/>
      <c r="U1576" s="937"/>
      <c r="V1576" s="937"/>
      <c r="W1576" s="937"/>
      <c r="X1576" s="937"/>
      <c r="Y1576" s="937"/>
      <c r="Z1576" s="937"/>
      <c r="AA1576" s="937"/>
    </row>
    <row r="1577" ht="18.0" customHeight="1">
      <c r="A1577" s="937"/>
      <c r="B1577" s="938"/>
      <c r="C1577" s="937"/>
      <c r="D1577" s="937"/>
      <c r="E1577" s="937"/>
      <c r="F1577" s="939"/>
      <c r="G1577" s="939"/>
      <c r="H1577" s="939"/>
      <c r="I1577" s="939"/>
      <c r="J1577" s="939"/>
      <c r="K1577" s="939"/>
      <c r="L1577" s="937"/>
      <c r="M1577" s="937"/>
      <c r="N1577" s="937"/>
      <c r="O1577" s="937"/>
      <c r="P1577" s="937"/>
      <c r="Q1577" s="937"/>
      <c r="R1577" s="937"/>
      <c r="S1577" s="937"/>
      <c r="T1577" s="937"/>
      <c r="U1577" s="937"/>
      <c r="V1577" s="937"/>
      <c r="W1577" s="937"/>
      <c r="X1577" s="937"/>
      <c r="Y1577" s="937"/>
      <c r="Z1577" s="937"/>
      <c r="AA1577" s="937"/>
    </row>
    <row r="1578" ht="18.0" customHeight="1">
      <c r="A1578" s="937"/>
      <c r="B1578" s="938"/>
      <c r="C1578" s="937"/>
      <c r="D1578" s="937"/>
      <c r="E1578" s="937"/>
      <c r="F1578" s="939"/>
      <c r="G1578" s="939"/>
      <c r="H1578" s="939"/>
      <c r="I1578" s="939"/>
      <c r="J1578" s="939"/>
      <c r="K1578" s="939"/>
      <c r="L1578" s="937"/>
      <c r="M1578" s="937"/>
      <c r="N1578" s="937"/>
      <c r="O1578" s="937"/>
      <c r="P1578" s="937"/>
      <c r="Q1578" s="937"/>
      <c r="R1578" s="937"/>
      <c r="S1578" s="937"/>
      <c r="T1578" s="937"/>
      <c r="U1578" s="937"/>
      <c r="V1578" s="937"/>
      <c r="W1578" s="937"/>
      <c r="X1578" s="937"/>
      <c r="Y1578" s="937"/>
      <c r="Z1578" s="937"/>
      <c r="AA1578" s="937"/>
    </row>
    <row r="1579" ht="18.0" customHeight="1">
      <c r="A1579" s="937"/>
      <c r="B1579" s="938"/>
      <c r="C1579" s="937"/>
      <c r="D1579" s="937"/>
      <c r="E1579" s="937"/>
      <c r="F1579" s="939"/>
      <c r="G1579" s="939"/>
      <c r="H1579" s="939"/>
      <c r="I1579" s="939"/>
      <c r="J1579" s="939"/>
      <c r="K1579" s="939"/>
      <c r="L1579" s="937"/>
      <c r="M1579" s="937"/>
      <c r="N1579" s="937"/>
      <c r="O1579" s="937"/>
      <c r="P1579" s="937"/>
      <c r="Q1579" s="937"/>
      <c r="R1579" s="937"/>
      <c r="S1579" s="937"/>
      <c r="T1579" s="937"/>
      <c r="U1579" s="937"/>
      <c r="V1579" s="937"/>
      <c r="W1579" s="937"/>
      <c r="X1579" s="937"/>
      <c r="Y1579" s="937"/>
      <c r="Z1579" s="937"/>
      <c r="AA1579" s="937"/>
    </row>
    <row r="1580" ht="18.0" customHeight="1">
      <c r="A1580" s="937"/>
      <c r="B1580" s="938"/>
      <c r="C1580" s="937"/>
      <c r="D1580" s="937"/>
      <c r="E1580" s="937"/>
      <c r="F1580" s="939"/>
      <c r="G1580" s="939"/>
      <c r="H1580" s="939"/>
      <c r="I1580" s="939"/>
      <c r="J1580" s="939"/>
      <c r="K1580" s="939"/>
      <c r="L1580" s="937"/>
      <c r="M1580" s="937"/>
      <c r="N1580" s="937"/>
      <c r="O1580" s="937"/>
      <c r="P1580" s="937"/>
      <c r="Q1580" s="937"/>
      <c r="R1580" s="937"/>
      <c r="S1580" s="937"/>
      <c r="T1580" s="937"/>
      <c r="U1580" s="937"/>
      <c r="V1580" s="937"/>
      <c r="W1580" s="937"/>
      <c r="X1580" s="937"/>
      <c r="Y1580" s="937"/>
      <c r="Z1580" s="937"/>
      <c r="AA1580" s="937"/>
    </row>
    <row r="1581" ht="18.0" customHeight="1">
      <c r="A1581" s="937"/>
      <c r="B1581" s="938"/>
      <c r="C1581" s="937"/>
      <c r="D1581" s="937"/>
      <c r="E1581" s="937"/>
      <c r="F1581" s="939"/>
      <c r="G1581" s="939"/>
      <c r="H1581" s="939"/>
      <c r="I1581" s="939"/>
      <c r="J1581" s="939"/>
      <c r="K1581" s="939"/>
      <c r="L1581" s="937"/>
      <c r="M1581" s="937"/>
      <c r="N1581" s="937"/>
      <c r="O1581" s="937"/>
      <c r="P1581" s="937"/>
      <c r="Q1581" s="937"/>
      <c r="R1581" s="937"/>
      <c r="S1581" s="937"/>
      <c r="T1581" s="937"/>
      <c r="U1581" s="937"/>
      <c r="V1581" s="937"/>
      <c r="W1581" s="937"/>
      <c r="X1581" s="937"/>
      <c r="Y1581" s="937"/>
      <c r="Z1581" s="937"/>
      <c r="AA1581" s="937"/>
    </row>
    <row r="1582" ht="18.0" customHeight="1">
      <c r="A1582" s="937"/>
      <c r="B1582" s="938"/>
      <c r="C1582" s="937"/>
      <c r="D1582" s="937"/>
      <c r="E1582" s="937"/>
      <c r="F1582" s="939"/>
      <c r="G1582" s="939"/>
      <c r="H1582" s="939"/>
      <c r="I1582" s="939"/>
      <c r="J1582" s="939"/>
      <c r="K1582" s="939"/>
      <c r="L1582" s="937"/>
      <c r="M1582" s="937"/>
      <c r="N1582" s="937"/>
      <c r="O1582" s="937"/>
      <c r="P1582" s="937"/>
      <c r="Q1582" s="937"/>
      <c r="R1582" s="937"/>
      <c r="S1582" s="937"/>
      <c r="T1582" s="937"/>
      <c r="U1582" s="937"/>
      <c r="V1582" s="937"/>
      <c r="W1582" s="937"/>
      <c r="X1582" s="937"/>
      <c r="Y1582" s="937"/>
      <c r="Z1582" s="937"/>
      <c r="AA1582" s="937"/>
    </row>
    <row r="1583" ht="18.0" customHeight="1">
      <c r="A1583" s="937"/>
      <c r="B1583" s="938"/>
      <c r="C1583" s="937"/>
      <c r="D1583" s="937"/>
      <c r="E1583" s="937"/>
      <c r="F1583" s="939"/>
      <c r="G1583" s="939"/>
      <c r="H1583" s="939"/>
      <c r="I1583" s="939"/>
      <c r="J1583" s="939"/>
      <c r="K1583" s="939"/>
      <c r="L1583" s="937"/>
      <c r="M1583" s="937"/>
      <c r="N1583" s="937"/>
      <c r="O1583" s="937"/>
      <c r="P1583" s="937"/>
      <c r="Q1583" s="937"/>
      <c r="R1583" s="937"/>
      <c r="S1583" s="937"/>
      <c r="T1583" s="937"/>
      <c r="U1583" s="937"/>
      <c r="V1583" s="937"/>
      <c r="W1583" s="937"/>
      <c r="X1583" s="937"/>
      <c r="Y1583" s="937"/>
      <c r="Z1583" s="937"/>
      <c r="AA1583" s="937"/>
    </row>
    <row r="1584" ht="18.0" customHeight="1">
      <c r="A1584" s="937"/>
      <c r="B1584" s="938"/>
      <c r="C1584" s="937"/>
      <c r="D1584" s="937"/>
      <c r="E1584" s="937"/>
      <c r="F1584" s="939"/>
      <c r="G1584" s="939"/>
      <c r="H1584" s="939"/>
      <c r="I1584" s="939"/>
      <c r="J1584" s="939"/>
      <c r="K1584" s="939"/>
      <c r="L1584" s="937"/>
      <c r="M1584" s="937"/>
      <c r="N1584" s="937"/>
      <c r="O1584" s="937"/>
      <c r="P1584" s="937"/>
      <c r="Q1584" s="937"/>
      <c r="R1584" s="937"/>
      <c r="S1584" s="937"/>
      <c r="T1584" s="937"/>
      <c r="U1584" s="937"/>
      <c r="V1584" s="937"/>
      <c r="W1584" s="937"/>
      <c r="X1584" s="937"/>
      <c r="Y1584" s="937"/>
      <c r="Z1584" s="937"/>
      <c r="AA1584" s="937"/>
    </row>
    <row r="1585" ht="18.0" customHeight="1">
      <c r="A1585" s="937"/>
      <c r="B1585" s="938"/>
      <c r="C1585" s="937"/>
      <c r="D1585" s="937"/>
      <c r="E1585" s="937"/>
      <c r="F1585" s="939"/>
      <c r="G1585" s="939"/>
      <c r="H1585" s="939"/>
      <c r="I1585" s="939"/>
      <c r="J1585" s="939"/>
      <c r="K1585" s="939"/>
      <c r="L1585" s="937"/>
      <c r="M1585" s="937"/>
      <c r="N1585" s="937"/>
      <c r="O1585" s="937"/>
      <c r="P1585" s="937"/>
      <c r="Q1585" s="937"/>
      <c r="R1585" s="937"/>
      <c r="S1585" s="937"/>
      <c r="T1585" s="937"/>
      <c r="U1585" s="937"/>
      <c r="V1585" s="937"/>
      <c r="W1585" s="937"/>
      <c r="X1585" s="937"/>
      <c r="Y1585" s="937"/>
      <c r="Z1585" s="937"/>
      <c r="AA1585" s="937"/>
    </row>
    <row r="1586" ht="18.0" customHeight="1">
      <c r="A1586" s="937"/>
      <c r="B1586" s="938"/>
      <c r="C1586" s="937"/>
      <c r="D1586" s="937"/>
      <c r="E1586" s="937"/>
      <c r="F1586" s="939"/>
      <c r="G1586" s="939"/>
      <c r="H1586" s="939"/>
      <c r="I1586" s="939"/>
      <c r="J1586" s="939"/>
      <c r="K1586" s="939"/>
      <c r="L1586" s="937"/>
      <c r="M1586" s="937"/>
      <c r="N1586" s="937"/>
      <c r="O1586" s="937"/>
      <c r="P1586" s="937"/>
      <c r="Q1586" s="937"/>
      <c r="R1586" s="937"/>
      <c r="S1586" s="937"/>
      <c r="T1586" s="937"/>
      <c r="U1586" s="937"/>
      <c r="V1586" s="937"/>
      <c r="W1586" s="937"/>
      <c r="X1586" s="937"/>
      <c r="Y1586" s="937"/>
      <c r="Z1586" s="937"/>
      <c r="AA1586" s="937"/>
    </row>
    <row r="1587" ht="18.0" customHeight="1">
      <c r="A1587" s="937"/>
      <c r="B1587" s="938"/>
      <c r="C1587" s="937"/>
      <c r="D1587" s="937"/>
      <c r="E1587" s="937"/>
      <c r="F1587" s="939"/>
      <c r="G1587" s="939"/>
      <c r="H1587" s="939"/>
      <c r="I1587" s="939"/>
      <c r="J1587" s="939"/>
      <c r="K1587" s="939"/>
      <c r="L1587" s="937"/>
      <c r="M1587" s="937"/>
      <c r="N1587" s="937"/>
      <c r="O1587" s="937"/>
      <c r="P1587" s="937"/>
      <c r="Q1587" s="937"/>
      <c r="R1587" s="937"/>
      <c r="S1587" s="937"/>
      <c r="T1587" s="937"/>
      <c r="U1587" s="937"/>
      <c r="V1587" s="937"/>
      <c r="W1587" s="937"/>
      <c r="X1587" s="937"/>
      <c r="Y1587" s="937"/>
      <c r="Z1587" s="937"/>
      <c r="AA1587" s="937"/>
    </row>
    <row r="1588" ht="18.0" customHeight="1">
      <c r="A1588" s="937"/>
      <c r="B1588" s="938"/>
      <c r="C1588" s="937"/>
      <c r="D1588" s="937"/>
      <c r="E1588" s="937"/>
      <c r="F1588" s="939"/>
      <c r="G1588" s="939"/>
      <c r="H1588" s="939"/>
      <c r="I1588" s="939"/>
      <c r="J1588" s="939"/>
      <c r="K1588" s="939"/>
      <c r="L1588" s="937"/>
      <c r="M1588" s="937"/>
      <c r="N1588" s="937"/>
      <c r="O1588" s="937"/>
      <c r="P1588" s="937"/>
      <c r="Q1588" s="937"/>
      <c r="R1588" s="937"/>
      <c r="S1588" s="937"/>
      <c r="T1588" s="937"/>
      <c r="U1588" s="937"/>
      <c r="V1588" s="937"/>
      <c r="W1588" s="937"/>
      <c r="X1588" s="937"/>
      <c r="Y1588" s="937"/>
      <c r="Z1588" s="937"/>
      <c r="AA1588" s="937"/>
    </row>
    <row r="1589" ht="18.0" customHeight="1">
      <c r="A1589" s="937"/>
      <c r="B1589" s="938"/>
      <c r="C1589" s="937"/>
      <c r="D1589" s="937"/>
      <c r="E1589" s="937"/>
      <c r="F1589" s="939"/>
      <c r="G1589" s="939"/>
      <c r="H1589" s="939"/>
      <c r="I1589" s="939"/>
      <c r="J1589" s="939"/>
      <c r="K1589" s="939"/>
      <c r="L1589" s="937"/>
      <c r="M1589" s="937"/>
      <c r="N1589" s="937"/>
      <c r="O1589" s="937"/>
      <c r="P1589" s="937"/>
      <c r="Q1589" s="937"/>
      <c r="R1589" s="937"/>
      <c r="S1589" s="937"/>
      <c r="T1589" s="937"/>
      <c r="U1589" s="937"/>
      <c r="V1589" s="937"/>
      <c r="W1589" s="937"/>
      <c r="X1589" s="937"/>
      <c r="Y1589" s="937"/>
      <c r="Z1589" s="937"/>
      <c r="AA1589" s="937"/>
    </row>
    <row r="1590" ht="18.0" customHeight="1">
      <c r="A1590" s="937"/>
      <c r="B1590" s="938"/>
      <c r="C1590" s="937"/>
      <c r="D1590" s="937"/>
      <c r="E1590" s="937"/>
      <c r="F1590" s="939"/>
      <c r="G1590" s="939"/>
      <c r="H1590" s="939"/>
      <c r="I1590" s="939"/>
      <c r="J1590" s="939"/>
      <c r="K1590" s="939"/>
      <c r="L1590" s="937"/>
      <c r="M1590" s="937"/>
      <c r="N1590" s="937"/>
      <c r="O1590" s="937"/>
      <c r="P1590" s="937"/>
      <c r="Q1590" s="937"/>
      <c r="R1590" s="937"/>
      <c r="S1590" s="937"/>
      <c r="T1590" s="937"/>
      <c r="U1590" s="937"/>
      <c r="V1590" s="937"/>
      <c r="W1590" s="937"/>
      <c r="X1590" s="937"/>
      <c r="Y1590" s="937"/>
      <c r="Z1590" s="937"/>
      <c r="AA1590" s="937"/>
    </row>
    <row r="1591" ht="18.0" customHeight="1">
      <c r="A1591" s="937"/>
      <c r="B1591" s="938"/>
      <c r="C1591" s="937"/>
      <c r="D1591" s="937"/>
      <c r="E1591" s="937"/>
      <c r="F1591" s="939"/>
      <c r="G1591" s="939"/>
      <c r="H1591" s="939"/>
      <c r="I1591" s="939"/>
      <c r="J1591" s="939"/>
      <c r="K1591" s="939"/>
      <c r="L1591" s="937"/>
      <c r="M1591" s="937"/>
      <c r="N1591" s="937"/>
      <c r="O1591" s="937"/>
      <c r="P1591" s="937"/>
      <c r="Q1591" s="937"/>
      <c r="R1591" s="937"/>
      <c r="S1591" s="937"/>
      <c r="T1591" s="937"/>
      <c r="U1591" s="937"/>
      <c r="V1591" s="937"/>
      <c r="W1591" s="937"/>
      <c r="X1591" s="937"/>
      <c r="Y1591" s="937"/>
      <c r="Z1591" s="937"/>
      <c r="AA1591" s="937"/>
    </row>
    <row r="1592" ht="18.0" customHeight="1">
      <c r="A1592" s="937"/>
      <c r="B1592" s="938"/>
      <c r="C1592" s="937"/>
      <c r="D1592" s="937"/>
      <c r="E1592" s="937"/>
      <c r="F1592" s="939"/>
      <c r="G1592" s="939"/>
      <c r="H1592" s="939"/>
      <c r="I1592" s="939"/>
      <c r="J1592" s="939"/>
      <c r="K1592" s="939"/>
      <c r="L1592" s="937"/>
      <c r="M1592" s="937"/>
      <c r="N1592" s="937"/>
      <c r="O1592" s="937"/>
      <c r="P1592" s="937"/>
      <c r="Q1592" s="937"/>
      <c r="R1592" s="937"/>
      <c r="S1592" s="937"/>
      <c r="T1592" s="937"/>
      <c r="U1592" s="937"/>
      <c r="V1592" s="937"/>
      <c r="W1592" s="937"/>
      <c r="X1592" s="937"/>
      <c r="Y1592" s="937"/>
      <c r="Z1592" s="937"/>
      <c r="AA1592" s="937"/>
    </row>
    <row r="1593" ht="18.0" customHeight="1">
      <c r="A1593" s="937"/>
      <c r="B1593" s="938"/>
      <c r="C1593" s="937"/>
      <c r="D1593" s="937"/>
      <c r="E1593" s="937"/>
      <c r="F1593" s="939"/>
      <c r="G1593" s="939"/>
      <c r="H1593" s="939"/>
      <c r="I1593" s="939"/>
      <c r="J1593" s="939"/>
      <c r="K1593" s="939"/>
      <c r="L1593" s="937"/>
      <c r="M1593" s="937"/>
      <c r="N1593" s="937"/>
      <c r="O1593" s="937"/>
      <c r="P1593" s="937"/>
      <c r="Q1593" s="937"/>
      <c r="R1593" s="937"/>
      <c r="S1593" s="937"/>
      <c r="T1593" s="937"/>
      <c r="U1593" s="937"/>
      <c r="V1593" s="937"/>
      <c r="W1593" s="937"/>
      <c r="X1593" s="937"/>
      <c r="Y1593" s="937"/>
      <c r="Z1593" s="937"/>
      <c r="AA1593" s="937"/>
    </row>
    <row r="1594" ht="18.0" customHeight="1">
      <c r="A1594" s="937"/>
      <c r="B1594" s="938"/>
      <c r="C1594" s="937"/>
      <c r="D1594" s="937"/>
      <c r="E1594" s="937"/>
      <c r="F1594" s="939"/>
      <c r="G1594" s="939"/>
      <c r="H1594" s="939"/>
      <c r="I1594" s="939"/>
      <c r="J1594" s="939"/>
      <c r="K1594" s="939"/>
      <c r="L1594" s="937"/>
      <c r="M1594" s="937"/>
      <c r="N1594" s="937"/>
      <c r="O1594" s="937"/>
      <c r="P1594" s="937"/>
      <c r="Q1594" s="937"/>
      <c r="R1594" s="937"/>
      <c r="S1594" s="937"/>
      <c r="T1594" s="937"/>
      <c r="U1594" s="937"/>
      <c r="V1594" s="937"/>
      <c r="W1594" s="937"/>
      <c r="X1594" s="937"/>
      <c r="Y1594" s="937"/>
      <c r="Z1594" s="937"/>
      <c r="AA1594" s="937"/>
    </row>
    <row r="1595" ht="18.0" customHeight="1">
      <c r="A1595" s="937"/>
      <c r="B1595" s="938"/>
      <c r="C1595" s="937"/>
      <c r="D1595" s="937"/>
      <c r="E1595" s="937"/>
      <c r="F1595" s="939"/>
      <c r="G1595" s="939"/>
      <c r="H1595" s="939"/>
      <c r="I1595" s="939"/>
      <c r="J1595" s="939"/>
      <c r="K1595" s="939"/>
      <c r="L1595" s="937"/>
      <c r="M1595" s="937"/>
      <c r="N1595" s="937"/>
      <c r="O1595" s="937"/>
      <c r="P1595" s="937"/>
      <c r="Q1595" s="937"/>
      <c r="R1595" s="937"/>
      <c r="S1595" s="937"/>
      <c r="T1595" s="937"/>
      <c r="U1595" s="937"/>
      <c r="V1595" s="937"/>
      <c r="W1595" s="937"/>
      <c r="X1595" s="937"/>
      <c r="Y1595" s="937"/>
      <c r="Z1595" s="937"/>
      <c r="AA1595" s="937"/>
    </row>
    <row r="1596" ht="18.0" customHeight="1">
      <c r="A1596" s="937"/>
      <c r="B1596" s="938"/>
      <c r="C1596" s="937"/>
      <c r="D1596" s="937"/>
      <c r="E1596" s="937"/>
      <c r="F1596" s="939"/>
      <c r="G1596" s="939"/>
      <c r="H1596" s="939"/>
      <c r="I1596" s="939"/>
      <c r="J1596" s="939"/>
      <c r="K1596" s="939"/>
      <c r="L1596" s="937"/>
      <c r="M1596" s="937"/>
      <c r="N1596" s="937"/>
      <c r="O1596" s="937"/>
      <c r="P1596" s="937"/>
      <c r="Q1596" s="937"/>
      <c r="R1596" s="937"/>
      <c r="S1596" s="937"/>
      <c r="T1596" s="937"/>
      <c r="U1596" s="937"/>
      <c r="V1596" s="937"/>
      <c r="W1596" s="937"/>
      <c r="X1596" s="937"/>
      <c r="Y1596" s="937"/>
      <c r="Z1596" s="937"/>
      <c r="AA1596" s="937"/>
    </row>
    <row r="1597" ht="18.0" customHeight="1">
      <c r="A1597" s="937"/>
      <c r="B1597" s="938"/>
      <c r="C1597" s="937"/>
      <c r="D1597" s="937"/>
      <c r="E1597" s="937"/>
      <c r="F1597" s="939"/>
      <c r="G1597" s="939"/>
      <c r="H1597" s="939"/>
      <c r="I1597" s="939"/>
      <c r="J1597" s="939"/>
      <c r="K1597" s="939"/>
      <c r="L1597" s="937"/>
      <c r="M1597" s="937"/>
      <c r="N1597" s="937"/>
      <c r="O1597" s="937"/>
      <c r="P1597" s="937"/>
      <c r="Q1597" s="937"/>
      <c r="R1597" s="937"/>
      <c r="S1597" s="937"/>
      <c r="T1597" s="937"/>
      <c r="U1597" s="937"/>
      <c r="V1597" s="937"/>
      <c r="W1597" s="937"/>
      <c r="X1597" s="937"/>
      <c r="Y1597" s="937"/>
      <c r="Z1597" s="937"/>
      <c r="AA1597" s="937"/>
    </row>
    <row r="1598" ht="18.0" customHeight="1">
      <c r="A1598" s="937"/>
      <c r="B1598" s="938"/>
      <c r="C1598" s="937"/>
      <c r="D1598" s="937"/>
      <c r="E1598" s="937"/>
      <c r="F1598" s="939"/>
      <c r="G1598" s="939"/>
      <c r="H1598" s="939"/>
      <c r="I1598" s="939"/>
      <c r="J1598" s="939"/>
      <c r="K1598" s="939"/>
      <c r="L1598" s="937"/>
      <c r="M1598" s="937"/>
      <c r="N1598" s="937"/>
      <c r="O1598" s="937"/>
      <c r="P1598" s="937"/>
      <c r="Q1598" s="937"/>
      <c r="R1598" s="937"/>
      <c r="S1598" s="937"/>
      <c r="T1598" s="937"/>
      <c r="U1598" s="937"/>
      <c r="V1598" s="937"/>
      <c r="W1598" s="937"/>
      <c r="X1598" s="937"/>
      <c r="Y1598" s="937"/>
      <c r="Z1598" s="937"/>
      <c r="AA1598" s="937"/>
    </row>
    <row r="1599" ht="18.0" customHeight="1">
      <c r="A1599" s="937"/>
      <c r="B1599" s="938"/>
      <c r="C1599" s="937"/>
      <c r="D1599" s="937"/>
      <c r="E1599" s="937"/>
      <c r="F1599" s="939"/>
      <c r="G1599" s="939"/>
      <c r="H1599" s="939"/>
      <c r="I1599" s="939"/>
      <c r="J1599" s="939"/>
      <c r="K1599" s="939"/>
      <c r="L1599" s="937"/>
      <c r="M1599" s="937"/>
      <c r="N1599" s="937"/>
      <c r="O1599" s="937"/>
      <c r="P1599" s="937"/>
      <c r="Q1599" s="937"/>
      <c r="R1599" s="937"/>
      <c r="S1599" s="937"/>
      <c r="T1599" s="937"/>
      <c r="U1599" s="937"/>
      <c r="V1599" s="937"/>
      <c r="W1599" s="937"/>
      <c r="X1599" s="937"/>
      <c r="Y1599" s="937"/>
      <c r="Z1599" s="937"/>
      <c r="AA1599" s="937"/>
    </row>
    <row r="1600" ht="18.0" customHeight="1">
      <c r="A1600" s="937"/>
      <c r="B1600" s="938"/>
      <c r="C1600" s="937"/>
      <c r="D1600" s="937"/>
      <c r="E1600" s="937"/>
      <c r="F1600" s="939"/>
      <c r="G1600" s="939"/>
      <c r="H1600" s="939"/>
      <c r="I1600" s="939"/>
      <c r="J1600" s="939"/>
      <c r="K1600" s="939"/>
      <c r="L1600" s="937"/>
      <c r="M1600" s="937"/>
      <c r="N1600" s="937"/>
      <c r="O1600" s="937"/>
      <c r="P1600" s="937"/>
      <c r="Q1600" s="937"/>
      <c r="R1600" s="937"/>
      <c r="S1600" s="937"/>
      <c r="T1600" s="937"/>
      <c r="U1600" s="937"/>
      <c r="V1600" s="937"/>
      <c r="W1600" s="937"/>
      <c r="X1600" s="937"/>
      <c r="Y1600" s="937"/>
      <c r="Z1600" s="937"/>
      <c r="AA1600" s="937"/>
    </row>
    <row r="1601" ht="18.0" customHeight="1">
      <c r="A1601" s="937"/>
      <c r="B1601" s="938"/>
      <c r="C1601" s="937"/>
      <c r="D1601" s="937"/>
      <c r="E1601" s="937"/>
      <c r="F1601" s="939"/>
      <c r="G1601" s="939"/>
      <c r="H1601" s="939"/>
      <c r="I1601" s="939"/>
      <c r="J1601" s="939"/>
      <c r="K1601" s="939"/>
      <c r="L1601" s="937"/>
      <c r="M1601" s="937"/>
      <c r="N1601" s="937"/>
      <c r="O1601" s="937"/>
      <c r="P1601" s="937"/>
      <c r="Q1601" s="937"/>
      <c r="R1601" s="937"/>
      <c r="S1601" s="937"/>
      <c r="T1601" s="937"/>
      <c r="U1601" s="937"/>
      <c r="V1601" s="937"/>
      <c r="W1601" s="937"/>
      <c r="X1601" s="937"/>
      <c r="Y1601" s="937"/>
      <c r="Z1601" s="937"/>
      <c r="AA1601" s="937"/>
    </row>
    <row r="1602" ht="18.0" customHeight="1">
      <c r="A1602" s="937"/>
      <c r="B1602" s="938"/>
      <c r="C1602" s="937"/>
      <c r="D1602" s="937"/>
      <c r="E1602" s="937"/>
      <c r="F1602" s="939"/>
      <c r="G1602" s="939"/>
      <c r="H1602" s="939"/>
      <c r="I1602" s="939"/>
      <c r="J1602" s="939"/>
      <c r="K1602" s="939"/>
      <c r="L1602" s="937"/>
      <c r="M1602" s="937"/>
      <c r="N1602" s="937"/>
      <c r="O1602" s="937"/>
      <c r="P1602" s="937"/>
      <c r="Q1602" s="937"/>
      <c r="R1602" s="937"/>
      <c r="S1602" s="937"/>
      <c r="T1602" s="937"/>
      <c r="U1602" s="937"/>
      <c r="V1602" s="937"/>
      <c r="W1602" s="937"/>
      <c r="X1602" s="937"/>
      <c r="Y1602" s="937"/>
      <c r="Z1602" s="937"/>
      <c r="AA1602" s="937"/>
    </row>
    <row r="1603" ht="18.0" customHeight="1">
      <c r="A1603" s="937"/>
      <c r="B1603" s="938"/>
      <c r="C1603" s="937"/>
      <c r="D1603" s="937"/>
      <c r="E1603" s="937"/>
      <c r="F1603" s="939"/>
      <c r="G1603" s="939"/>
      <c r="H1603" s="939"/>
      <c r="I1603" s="939"/>
      <c r="J1603" s="939"/>
      <c r="K1603" s="939"/>
      <c r="L1603" s="937"/>
      <c r="M1603" s="937"/>
      <c r="N1603" s="937"/>
      <c r="O1603" s="937"/>
      <c r="P1603" s="937"/>
      <c r="Q1603" s="937"/>
      <c r="R1603" s="937"/>
      <c r="S1603" s="937"/>
      <c r="T1603" s="937"/>
      <c r="U1603" s="937"/>
      <c r="V1603" s="937"/>
      <c r="W1603" s="937"/>
      <c r="X1603" s="937"/>
      <c r="Y1603" s="937"/>
      <c r="Z1603" s="937"/>
      <c r="AA1603" s="937"/>
    </row>
    <row r="1604" ht="18.0" customHeight="1">
      <c r="A1604" s="937"/>
      <c r="B1604" s="938"/>
      <c r="C1604" s="937"/>
      <c r="D1604" s="937"/>
      <c r="E1604" s="937"/>
      <c r="F1604" s="939"/>
      <c r="G1604" s="939"/>
      <c r="H1604" s="939"/>
      <c r="I1604" s="939"/>
      <c r="J1604" s="939"/>
      <c r="K1604" s="939"/>
      <c r="L1604" s="937"/>
      <c r="M1604" s="937"/>
      <c r="N1604" s="937"/>
      <c r="O1604" s="937"/>
      <c r="P1604" s="937"/>
      <c r="Q1604" s="937"/>
      <c r="R1604" s="937"/>
      <c r="S1604" s="937"/>
      <c r="T1604" s="937"/>
      <c r="U1604" s="937"/>
      <c r="V1604" s="937"/>
      <c r="W1604" s="937"/>
      <c r="X1604" s="937"/>
      <c r="Y1604" s="937"/>
      <c r="Z1604" s="937"/>
      <c r="AA1604" s="937"/>
    </row>
    <row r="1605" ht="18.0" customHeight="1">
      <c r="A1605" s="937"/>
      <c r="B1605" s="938"/>
      <c r="C1605" s="937"/>
      <c r="D1605" s="937"/>
      <c r="E1605" s="937"/>
      <c r="F1605" s="939"/>
      <c r="G1605" s="939"/>
      <c r="H1605" s="939"/>
      <c r="I1605" s="939"/>
      <c r="J1605" s="939"/>
      <c r="K1605" s="939"/>
      <c r="L1605" s="937"/>
      <c r="M1605" s="937"/>
      <c r="N1605" s="937"/>
      <c r="O1605" s="937"/>
      <c r="P1605" s="937"/>
      <c r="Q1605" s="937"/>
      <c r="R1605" s="937"/>
      <c r="S1605" s="937"/>
      <c r="T1605" s="937"/>
      <c r="U1605" s="937"/>
      <c r="V1605" s="937"/>
      <c r="W1605" s="937"/>
      <c r="X1605" s="937"/>
      <c r="Y1605" s="937"/>
      <c r="Z1605" s="937"/>
      <c r="AA1605" s="937"/>
    </row>
    <row r="1606" ht="18.0" customHeight="1">
      <c r="A1606" s="937"/>
      <c r="B1606" s="938"/>
      <c r="C1606" s="937"/>
      <c r="D1606" s="937"/>
      <c r="E1606" s="937"/>
      <c r="F1606" s="939"/>
      <c r="G1606" s="939"/>
      <c r="H1606" s="939"/>
      <c r="I1606" s="939"/>
      <c r="J1606" s="939"/>
      <c r="K1606" s="939"/>
      <c r="L1606" s="937"/>
      <c r="M1606" s="937"/>
      <c r="N1606" s="937"/>
      <c r="O1606" s="937"/>
      <c r="P1606" s="937"/>
      <c r="Q1606" s="937"/>
      <c r="R1606" s="937"/>
      <c r="S1606" s="937"/>
      <c r="T1606" s="937"/>
      <c r="U1606" s="937"/>
      <c r="V1606" s="937"/>
      <c r="W1606" s="937"/>
      <c r="X1606" s="937"/>
      <c r="Y1606" s="937"/>
      <c r="Z1606" s="937"/>
      <c r="AA1606" s="937"/>
    </row>
    <row r="1607" ht="18.0" customHeight="1">
      <c r="A1607" s="937"/>
      <c r="B1607" s="938"/>
      <c r="C1607" s="937"/>
      <c r="D1607" s="937"/>
      <c r="E1607" s="937"/>
      <c r="F1607" s="939"/>
      <c r="G1607" s="939"/>
      <c r="H1607" s="939"/>
      <c r="I1607" s="939"/>
      <c r="J1607" s="939"/>
      <c r="K1607" s="939"/>
      <c r="L1607" s="937"/>
      <c r="M1607" s="937"/>
      <c r="N1607" s="937"/>
      <c r="O1607" s="937"/>
      <c r="P1607" s="937"/>
      <c r="Q1607" s="937"/>
      <c r="R1607" s="937"/>
      <c r="S1607" s="937"/>
      <c r="T1607" s="937"/>
      <c r="U1607" s="937"/>
      <c r="V1607" s="937"/>
      <c r="W1607" s="937"/>
      <c r="X1607" s="937"/>
      <c r="Y1607" s="937"/>
      <c r="Z1607" s="937"/>
      <c r="AA1607" s="937"/>
    </row>
    <row r="1608" ht="18.0" customHeight="1">
      <c r="A1608" s="937"/>
      <c r="B1608" s="938"/>
      <c r="C1608" s="937"/>
      <c r="D1608" s="937"/>
      <c r="E1608" s="937"/>
      <c r="F1608" s="939"/>
      <c r="G1608" s="939"/>
      <c r="H1608" s="939"/>
      <c r="I1608" s="939"/>
      <c r="J1608" s="939"/>
      <c r="K1608" s="939"/>
      <c r="L1608" s="937"/>
      <c r="M1608" s="937"/>
      <c r="N1608" s="937"/>
      <c r="O1608" s="937"/>
      <c r="P1608" s="937"/>
      <c r="Q1608" s="937"/>
      <c r="R1608" s="937"/>
      <c r="S1608" s="937"/>
      <c r="T1608" s="937"/>
      <c r="U1608" s="937"/>
      <c r="V1608" s="937"/>
      <c r="W1608" s="937"/>
      <c r="X1608" s="937"/>
      <c r="Y1608" s="937"/>
      <c r="Z1608" s="937"/>
      <c r="AA1608" s="937"/>
    </row>
    <row r="1609" ht="18.0" customHeight="1">
      <c r="A1609" s="937"/>
      <c r="B1609" s="938"/>
      <c r="C1609" s="937"/>
      <c r="D1609" s="937"/>
      <c r="E1609" s="937"/>
      <c r="F1609" s="939"/>
      <c r="G1609" s="939"/>
      <c r="H1609" s="939"/>
      <c r="I1609" s="939"/>
      <c r="J1609" s="939"/>
      <c r="K1609" s="939"/>
      <c r="L1609" s="937"/>
      <c r="M1609" s="937"/>
      <c r="N1609" s="937"/>
      <c r="O1609" s="937"/>
      <c r="P1609" s="937"/>
      <c r="Q1609" s="937"/>
      <c r="R1609" s="937"/>
      <c r="S1609" s="937"/>
      <c r="T1609" s="937"/>
      <c r="U1609" s="937"/>
      <c r="V1609" s="937"/>
      <c r="W1609" s="937"/>
      <c r="X1609" s="937"/>
      <c r="Y1609" s="937"/>
      <c r="Z1609" s="937"/>
      <c r="AA1609" s="937"/>
    </row>
    <row r="1610" ht="18.0" customHeight="1">
      <c r="A1610" s="937"/>
      <c r="B1610" s="938"/>
      <c r="C1610" s="937"/>
      <c r="D1610" s="937"/>
      <c r="E1610" s="937"/>
      <c r="F1610" s="939"/>
      <c r="G1610" s="939"/>
      <c r="H1610" s="939"/>
      <c r="I1610" s="939"/>
      <c r="J1610" s="939"/>
      <c r="K1610" s="939"/>
      <c r="L1610" s="937"/>
      <c r="M1610" s="937"/>
      <c r="N1610" s="937"/>
      <c r="O1610" s="937"/>
      <c r="P1610" s="937"/>
      <c r="Q1610" s="937"/>
      <c r="R1610" s="937"/>
      <c r="S1610" s="937"/>
      <c r="T1610" s="937"/>
      <c r="U1610" s="937"/>
      <c r="V1610" s="937"/>
      <c r="W1610" s="937"/>
      <c r="X1610" s="937"/>
      <c r="Y1610" s="937"/>
      <c r="Z1610" s="937"/>
      <c r="AA1610" s="937"/>
    </row>
    <row r="1611" ht="18.0" customHeight="1">
      <c r="A1611" s="937"/>
      <c r="B1611" s="938"/>
      <c r="C1611" s="937"/>
      <c r="D1611" s="937"/>
      <c r="E1611" s="937"/>
      <c r="F1611" s="939"/>
      <c r="G1611" s="939"/>
      <c r="H1611" s="939"/>
      <c r="I1611" s="939"/>
      <c r="J1611" s="939"/>
      <c r="K1611" s="939"/>
      <c r="L1611" s="937"/>
      <c r="M1611" s="937"/>
      <c r="N1611" s="937"/>
      <c r="O1611" s="937"/>
      <c r="P1611" s="937"/>
      <c r="Q1611" s="937"/>
      <c r="R1611" s="937"/>
      <c r="S1611" s="937"/>
      <c r="T1611" s="937"/>
      <c r="U1611" s="937"/>
      <c r="V1611" s="937"/>
      <c r="W1611" s="937"/>
      <c r="X1611" s="937"/>
      <c r="Y1611" s="937"/>
      <c r="Z1611" s="937"/>
      <c r="AA1611" s="937"/>
    </row>
    <row r="1612" ht="18.0" customHeight="1">
      <c r="A1612" s="937"/>
      <c r="B1612" s="938"/>
      <c r="C1612" s="937"/>
      <c r="D1612" s="937"/>
      <c r="E1612" s="937"/>
      <c r="F1612" s="939"/>
      <c r="G1612" s="939"/>
      <c r="H1612" s="939"/>
      <c r="I1612" s="939"/>
      <c r="J1612" s="939"/>
      <c r="K1612" s="939"/>
      <c r="L1612" s="937"/>
      <c r="M1612" s="937"/>
      <c r="N1612" s="937"/>
      <c r="O1612" s="937"/>
      <c r="P1612" s="937"/>
      <c r="Q1612" s="937"/>
      <c r="R1612" s="937"/>
      <c r="S1612" s="937"/>
      <c r="T1612" s="937"/>
      <c r="U1612" s="937"/>
      <c r="V1612" s="937"/>
      <c r="W1612" s="937"/>
      <c r="X1612" s="937"/>
      <c r="Y1612" s="937"/>
      <c r="Z1612" s="937"/>
      <c r="AA1612" s="937"/>
    </row>
    <row r="1613" ht="18.0" customHeight="1">
      <c r="A1613" s="937"/>
      <c r="B1613" s="938"/>
      <c r="C1613" s="937"/>
      <c r="D1613" s="937"/>
      <c r="E1613" s="937"/>
      <c r="F1613" s="939"/>
      <c r="G1613" s="939"/>
      <c r="H1613" s="939"/>
      <c r="I1613" s="939"/>
      <c r="J1613" s="939"/>
      <c r="K1613" s="939"/>
      <c r="L1613" s="937"/>
      <c r="M1613" s="937"/>
      <c r="N1613" s="937"/>
      <c r="O1613" s="937"/>
      <c r="P1613" s="937"/>
      <c r="Q1613" s="937"/>
      <c r="R1613" s="937"/>
      <c r="S1613" s="937"/>
      <c r="T1613" s="937"/>
      <c r="U1613" s="937"/>
      <c r="V1613" s="937"/>
      <c r="W1613" s="937"/>
      <c r="X1613" s="937"/>
      <c r="Y1613" s="937"/>
      <c r="Z1613" s="937"/>
      <c r="AA1613" s="937"/>
    </row>
    <row r="1614" ht="18.0" customHeight="1">
      <c r="A1614" s="937"/>
      <c r="B1614" s="938"/>
      <c r="C1614" s="937"/>
      <c r="D1614" s="937"/>
      <c r="E1614" s="937"/>
      <c r="F1614" s="939"/>
      <c r="G1614" s="939"/>
      <c r="H1614" s="939"/>
      <c r="I1614" s="939"/>
      <c r="J1614" s="939"/>
      <c r="K1614" s="939"/>
      <c r="L1614" s="937"/>
      <c r="M1614" s="937"/>
      <c r="N1614" s="937"/>
      <c r="O1614" s="937"/>
      <c r="P1614" s="937"/>
      <c r="Q1614" s="937"/>
      <c r="R1614" s="937"/>
      <c r="S1614" s="937"/>
      <c r="T1614" s="937"/>
      <c r="U1614" s="937"/>
      <c r="V1614" s="937"/>
      <c r="W1614" s="937"/>
      <c r="X1614" s="937"/>
      <c r="Y1614" s="937"/>
      <c r="Z1614" s="937"/>
      <c r="AA1614" s="937"/>
    </row>
    <row r="1615" ht="18.0" customHeight="1">
      <c r="A1615" s="937"/>
      <c r="B1615" s="938"/>
      <c r="C1615" s="937"/>
      <c r="D1615" s="937"/>
      <c r="E1615" s="937"/>
      <c r="F1615" s="939"/>
      <c r="G1615" s="939"/>
      <c r="H1615" s="939"/>
      <c r="I1615" s="939"/>
      <c r="J1615" s="939"/>
      <c r="K1615" s="939"/>
      <c r="L1615" s="937"/>
      <c r="M1615" s="937"/>
      <c r="N1615" s="937"/>
      <c r="O1615" s="937"/>
      <c r="P1615" s="937"/>
      <c r="Q1615" s="937"/>
      <c r="R1615" s="937"/>
      <c r="S1615" s="937"/>
      <c r="T1615" s="937"/>
      <c r="U1615" s="937"/>
      <c r="V1615" s="937"/>
      <c r="W1615" s="937"/>
      <c r="X1615" s="937"/>
      <c r="Y1615" s="937"/>
      <c r="Z1615" s="937"/>
      <c r="AA1615" s="937"/>
    </row>
    <row r="1616" ht="18.0" customHeight="1">
      <c r="A1616" s="937"/>
      <c r="B1616" s="938"/>
      <c r="C1616" s="937"/>
      <c r="D1616" s="937"/>
      <c r="E1616" s="937"/>
      <c r="F1616" s="939"/>
      <c r="G1616" s="939"/>
      <c r="H1616" s="939"/>
      <c r="I1616" s="939"/>
      <c r="J1616" s="939"/>
      <c r="K1616" s="939"/>
      <c r="L1616" s="937"/>
      <c r="M1616" s="937"/>
      <c r="N1616" s="937"/>
      <c r="O1616" s="937"/>
      <c r="P1616" s="937"/>
      <c r="Q1616" s="937"/>
      <c r="R1616" s="937"/>
      <c r="S1616" s="937"/>
      <c r="T1616" s="937"/>
      <c r="U1616" s="937"/>
      <c r="V1616" s="937"/>
      <c r="W1616" s="937"/>
      <c r="X1616" s="937"/>
      <c r="Y1616" s="937"/>
      <c r="Z1616" s="937"/>
      <c r="AA1616" s="937"/>
    </row>
    <row r="1617" ht="18.0" customHeight="1">
      <c r="A1617" s="937"/>
      <c r="B1617" s="938"/>
      <c r="C1617" s="937"/>
      <c r="D1617" s="937"/>
      <c r="E1617" s="937"/>
      <c r="F1617" s="939"/>
      <c r="G1617" s="939"/>
      <c r="H1617" s="939"/>
      <c r="I1617" s="939"/>
      <c r="J1617" s="939"/>
      <c r="K1617" s="939"/>
      <c r="L1617" s="937"/>
      <c r="M1617" s="937"/>
      <c r="N1617" s="937"/>
      <c r="O1617" s="937"/>
      <c r="P1617" s="937"/>
      <c r="Q1617" s="937"/>
      <c r="R1617" s="937"/>
      <c r="S1617" s="937"/>
      <c r="T1617" s="937"/>
      <c r="U1617" s="937"/>
      <c r="V1617" s="937"/>
      <c r="W1617" s="937"/>
      <c r="X1617" s="937"/>
      <c r="Y1617" s="937"/>
      <c r="Z1617" s="937"/>
      <c r="AA1617" s="937"/>
    </row>
    <row r="1618" ht="18.0" customHeight="1">
      <c r="A1618" s="937"/>
      <c r="B1618" s="938"/>
      <c r="C1618" s="937"/>
      <c r="D1618" s="937"/>
      <c r="E1618" s="937"/>
      <c r="F1618" s="939"/>
      <c r="G1618" s="939"/>
      <c r="H1618" s="939"/>
      <c r="I1618" s="939"/>
      <c r="J1618" s="939"/>
      <c r="K1618" s="939"/>
      <c r="L1618" s="937"/>
      <c r="M1618" s="937"/>
      <c r="N1618" s="937"/>
      <c r="O1618" s="937"/>
      <c r="P1618" s="937"/>
      <c r="Q1618" s="937"/>
      <c r="R1618" s="937"/>
      <c r="S1618" s="937"/>
      <c r="T1618" s="937"/>
      <c r="U1618" s="937"/>
      <c r="V1618" s="937"/>
      <c r="W1618" s="937"/>
      <c r="X1618" s="937"/>
      <c r="Y1618" s="937"/>
      <c r="Z1618" s="937"/>
      <c r="AA1618" s="937"/>
    </row>
    <row r="1619" ht="18.0" customHeight="1">
      <c r="A1619" s="937"/>
      <c r="B1619" s="938"/>
      <c r="C1619" s="937"/>
      <c r="D1619" s="937"/>
      <c r="E1619" s="937"/>
      <c r="F1619" s="939"/>
      <c r="G1619" s="939"/>
      <c r="H1619" s="939"/>
      <c r="I1619" s="939"/>
      <c r="J1619" s="939"/>
      <c r="K1619" s="939"/>
      <c r="L1619" s="937"/>
      <c r="M1619" s="937"/>
      <c r="N1619" s="937"/>
      <c r="O1619" s="937"/>
      <c r="P1619" s="937"/>
      <c r="Q1619" s="937"/>
      <c r="R1619" s="937"/>
      <c r="S1619" s="937"/>
      <c r="T1619" s="937"/>
      <c r="U1619" s="937"/>
      <c r="V1619" s="937"/>
      <c r="W1619" s="937"/>
      <c r="X1619" s="937"/>
      <c r="Y1619" s="937"/>
      <c r="Z1619" s="937"/>
      <c r="AA1619" s="937"/>
    </row>
    <row r="1620" ht="18.0" customHeight="1">
      <c r="A1620" s="937"/>
      <c r="B1620" s="938"/>
      <c r="C1620" s="937"/>
      <c r="D1620" s="937"/>
      <c r="E1620" s="937"/>
      <c r="F1620" s="939"/>
      <c r="G1620" s="939"/>
      <c r="H1620" s="939"/>
      <c r="I1620" s="939"/>
      <c r="J1620" s="939"/>
      <c r="K1620" s="939"/>
      <c r="L1620" s="937"/>
      <c r="M1620" s="937"/>
      <c r="N1620" s="937"/>
      <c r="O1620" s="937"/>
      <c r="P1620" s="937"/>
      <c r="Q1620" s="937"/>
      <c r="R1620" s="937"/>
      <c r="S1620" s="937"/>
      <c r="T1620" s="937"/>
      <c r="U1620" s="937"/>
      <c r="V1620" s="937"/>
      <c r="W1620" s="937"/>
      <c r="X1620" s="937"/>
      <c r="Y1620" s="937"/>
      <c r="Z1620" s="937"/>
      <c r="AA1620" s="937"/>
    </row>
    <row r="1621" ht="18.0" customHeight="1">
      <c r="A1621" s="937"/>
      <c r="B1621" s="938"/>
      <c r="C1621" s="937"/>
      <c r="D1621" s="937"/>
      <c r="E1621" s="937"/>
      <c r="F1621" s="939"/>
      <c r="G1621" s="939"/>
      <c r="H1621" s="939"/>
      <c r="I1621" s="939"/>
      <c r="J1621" s="939"/>
      <c r="K1621" s="939"/>
      <c r="L1621" s="937"/>
      <c r="M1621" s="937"/>
      <c r="N1621" s="937"/>
      <c r="O1621" s="937"/>
      <c r="P1621" s="937"/>
      <c r="Q1621" s="937"/>
      <c r="R1621" s="937"/>
      <c r="S1621" s="937"/>
      <c r="T1621" s="937"/>
      <c r="U1621" s="937"/>
      <c r="V1621" s="937"/>
      <c r="W1621" s="937"/>
      <c r="X1621" s="937"/>
      <c r="Y1621" s="937"/>
      <c r="Z1621" s="937"/>
      <c r="AA1621" s="937"/>
    </row>
    <row r="1622" ht="18.0" customHeight="1">
      <c r="A1622" s="937"/>
      <c r="B1622" s="938"/>
      <c r="C1622" s="937"/>
      <c r="D1622" s="937"/>
      <c r="E1622" s="937"/>
      <c r="F1622" s="939"/>
      <c r="G1622" s="939"/>
      <c r="H1622" s="939"/>
      <c r="I1622" s="939"/>
      <c r="J1622" s="939"/>
      <c r="K1622" s="939"/>
      <c r="L1622" s="937"/>
      <c r="M1622" s="937"/>
      <c r="N1622" s="937"/>
      <c r="O1622" s="937"/>
      <c r="P1622" s="937"/>
      <c r="Q1622" s="937"/>
      <c r="R1622" s="937"/>
      <c r="S1622" s="937"/>
      <c r="T1622" s="937"/>
      <c r="U1622" s="937"/>
      <c r="V1622" s="937"/>
      <c r="W1622" s="937"/>
      <c r="X1622" s="937"/>
      <c r="Y1622" s="937"/>
      <c r="Z1622" s="937"/>
      <c r="AA1622" s="937"/>
    </row>
    <row r="1623" ht="18.0" customHeight="1">
      <c r="A1623" s="937"/>
      <c r="B1623" s="938"/>
      <c r="C1623" s="937"/>
      <c r="D1623" s="937"/>
      <c r="E1623" s="937"/>
      <c r="F1623" s="939"/>
      <c r="G1623" s="939"/>
      <c r="H1623" s="939"/>
      <c r="I1623" s="939"/>
      <c r="J1623" s="939"/>
      <c r="K1623" s="939"/>
      <c r="L1623" s="937"/>
      <c r="M1623" s="937"/>
      <c r="N1623" s="937"/>
      <c r="O1623" s="937"/>
      <c r="P1623" s="937"/>
      <c r="Q1623" s="937"/>
      <c r="R1623" s="937"/>
      <c r="S1623" s="937"/>
      <c r="T1623" s="937"/>
      <c r="U1623" s="937"/>
      <c r="V1623" s="937"/>
      <c r="W1623" s="937"/>
      <c r="X1623" s="937"/>
      <c r="Y1623" s="937"/>
      <c r="Z1623" s="937"/>
      <c r="AA1623" s="937"/>
    </row>
    <row r="1624" ht="18.0" customHeight="1">
      <c r="A1624" s="937"/>
      <c r="B1624" s="938"/>
      <c r="C1624" s="937"/>
      <c r="D1624" s="937"/>
      <c r="E1624" s="937"/>
      <c r="F1624" s="939"/>
      <c r="G1624" s="939"/>
      <c r="H1624" s="939"/>
      <c r="I1624" s="939"/>
      <c r="J1624" s="939"/>
      <c r="K1624" s="939"/>
      <c r="L1624" s="937"/>
      <c r="M1624" s="937"/>
      <c r="N1624" s="937"/>
      <c r="O1624" s="937"/>
      <c r="P1624" s="937"/>
      <c r="Q1624" s="937"/>
      <c r="R1624" s="937"/>
      <c r="S1624" s="937"/>
      <c r="T1624" s="937"/>
      <c r="U1624" s="937"/>
      <c r="V1624" s="937"/>
      <c r="W1624" s="937"/>
      <c r="X1624" s="937"/>
      <c r="Y1624" s="937"/>
      <c r="Z1624" s="937"/>
      <c r="AA1624" s="937"/>
    </row>
    <row r="1625" ht="18.0" customHeight="1">
      <c r="A1625" s="937"/>
      <c r="B1625" s="938"/>
      <c r="C1625" s="937"/>
      <c r="D1625" s="937"/>
      <c r="E1625" s="937"/>
      <c r="F1625" s="939"/>
      <c r="G1625" s="939"/>
      <c r="H1625" s="939"/>
      <c r="I1625" s="939"/>
      <c r="J1625" s="939"/>
      <c r="K1625" s="939"/>
      <c r="L1625" s="937"/>
      <c r="M1625" s="937"/>
      <c r="N1625" s="937"/>
      <c r="O1625" s="937"/>
      <c r="P1625" s="937"/>
      <c r="Q1625" s="937"/>
      <c r="R1625" s="937"/>
      <c r="S1625" s="937"/>
      <c r="T1625" s="937"/>
      <c r="U1625" s="937"/>
      <c r="V1625" s="937"/>
      <c r="W1625" s="937"/>
      <c r="X1625" s="937"/>
      <c r="Y1625" s="937"/>
      <c r="Z1625" s="937"/>
      <c r="AA1625" s="937"/>
    </row>
    <row r="1626" ht="18.0" customHeight="1">
      <c r="A1626" s="937"/>
      <c r="B1626" s="938"/>
      <c r="C1626" s="937"/>
      <c r="D1626" s="937"/>
      <c r="E1626" s="937"/>
      <c r="F1626" s="939"/>
      <c r="G1626" s="939"/>
      <c r="H1626" s="939"/>
      <c r="I1626" s="939"/>
      <c r="J1626" s="939"/>
      <c r="K1626" s="939"/>
      <c r="L1626" s="937"/>
      <c r="M1626" s="937"/>
      <c r="N1626" s="937"/>
      <c r="O1626" s="937"/>
      <c r="P1626" s="937"/>
      <c r="Q1626" s="937"/>
      <c r="R1626" s="937"/>
      <c r="S1626" s="937"/>
      <c r="T1626" s="937"/>
      <c r="U1626" s="937"/>
      <c r="V1626" s="937"/>
      <c r="W1626" s="937"/>
      <c r="X1626" s="937"/>
      <c r="Y1626" s="937"/>
      <c r="Z1626" s="937"/>
      <c r="AA1626" s="937"/>
    </row>
    <row r="1627" ht="18.0" customHeight="1">
      <c r="A1627" s="937"/>
      <c r="B1627" s="938"/>
      <c r="C1627" s="937"/>
      <c r="D1627" s="937"/>
      <c r="E1627" s="937"/>
      <c r="F1627" s="939"/>
      <c r="G1627" s="939"/>
      <c r="H1627" s="939"/>
      <c r="I1627" s="939"/>
      <c r="J1627" s="939"/>
      <c r="K1627" s="939"/>
      <c r="L1627" s="937"/>
      <c r="M1627" s="937"/>
      <c r="N1627" s="937"/>
      <c r="O1627" s="937"/>
      <c r="P1627" s="937"/>
      <c r="Q1627" s="937"/>
      <c r="R1627" s="937"/>
      <c r="S1627" s="937"/>
      <c r="T1627" s="937"/>
      <c r="U1627" s="937"/>
      <c r="V1627" s="937"/>
      <c r="W1627" s="937"/>
      <c r="X1627" s="937"/>
      <c r="Y1627" s="937"/>
      <c r="Z1627" s="937"/>
      <c r="AA1627" s="937"/>
    </row>
    <row r="1628" ht="18.0" customHeight="1">
      <c r="A1628" s="937"/>
      <c r="B1628" s="938"/>
      <c r="C1628" s="937"/>
      <c r="D1628" s="937"/>
      <c r="E1628" s="937"/>
      <c r="F1628" s="939"/>
      <c r="G1628" s="939"/>
      <c r="H1628" s="939"/>
      <c r="I1628" s="939"/>
      <c r="J1628" s="939"/>
      <c r="K1628" s="939"/>
      <c r="L1628" s="937"/>
      <c r="M1628" s="937"/>
      <c r="N1628" s="937"/>
      <c r="O1628" s="937"/>
      <c r="P1628" s="937"/>
      <c r="Q1628" s="937"/>
      <c r="R1628" s="937"/>
      <c r="S1628" s="937"/>
      <c r="T1628" s="937"/>
      <c r="U1628" s="937"/>
      <c r="V1628" s="937"/>
      <c r="W1628" s="937"/>
      <c r="X1628" s="937"/>
      <c r="Y1628" s="937"/>
      <c r="Z1628" s="937"/>
      <c r="AA1628" s="937"/>
    </row>
    <row r="1629" ht="18.0" customHeight="1">
      <c r="A1629" s="937"/>
      <c r="B1629" s="938"/>
      <c r="C1629" s="937"/>
      <c r="D1629" s="937"/>
      <c r="E1629" s="937"/>
      <c r="F1629" s="939"/>
      <c r="G1629" s="939"/>
      <c r="H1629" s="939"/>
      <c r="I1629" s="939"/>
      <c r="J1629" s="939"/>
      <c r="K1629" s="939"/>
      <c r="L1629" s="937"/>
      <c r="M1629" s="937"/>
      <c r="N1629" s="937"/>
      <c r="O1629" s="937"/>
      <c r="P1629" s="937"/>
      <c r="Q1629" s="937"/>
      <c r="R1629" s="937"/>
      <c r="S1629" s="937"/>
      <c r="T1629" s="937"/>
      <c r="U1629" s="937"/>
      <c r="V1629" s="937"/>
      <c r="W1629" s="937"/>
      <c r="X1629" s="937"/>
      <c r="Y1629" s="937"/>
      <c r="Z1629" s="937"/>
      <c r="AA1629" s="937"/>
    </row>
    <row r="1630" ht="18.0" customHeight="1">
      <c r="A1630" s="937"/>
      <c r="B1630" s="938"/>
      <c r="C1630" s="937"/>
      <c r="D1630" s="937"/>
      <c r="E1630" s="937"/>
      <c r="F1630" s="939"/>
      <c r="G1630" s="939"/>
      <c r="H1630" s="939"/>
      <c r="I1630" s="939"/>
      <c r="J1630" s="939"/>
      <c r="K1630" s="939"/>
      <c r="L1630" s="937"/>
      <c r="M1630" s="937"/>
      <c r="N1630" s="937"/>
      <c r="O1630" s="937"/>
      <c r="P1630" s="937"/>
      <c r="Q1630" s="937"/>
      <c r="R1630" s="937"/>
      <c r="S1630" s="937"/>
      <c r="T1630" s="937"/>
      <c r="U1630" s="937"/>
      <c r="V1630" s="937"/>
      <c r="W1630" s="937"/>
      <c r="X1630" s="937"/>
      <c r="Y1630" s="937"/>
      <c r="Z1630" s="937"/>
      <c r="AA1630" s="937"/>
    </row>
    <row r="1631" ht="18.0" customHeight="1">
      <c r="A1631" s="937"/>
      <c r="B1631" s="938"/>
      <c r="C1631" s="937"/>
      <c r="D1631" s="937"/>
      <c r="E1631" s="937"/>
      <c r="F1631" s="939"/>
      <c r="G1631" s="939"/>
      <c r="H1631" s="939"/>
      <c r="I1631" s="939"/>
      <c r="J1631" s="939"/>
      <c r="K1631" s="939"/>
      <c r="L1631" s="937"/>
      <c r="M1631" s="937"/>
      <c r="N1631" s="937"/>
      <c r="O1631" s="937"/>
      <c r="P1631" s="937"/>
      <c r="Q1631" s="937"/>
      <c r="R1631" s="937"/>
      <c r="S1631" s="937"/>
      <c r="T1631" s="937"/>
      <c r="U1631" s="937"/>
      <c r="V1631" s="937"/>
      <c r="W1631" s="937"/>
      <c r="X1631" s="937"/>
      <c r="Y1631" s="937"/>
      <c r="Z1631" s="937"/>
      <c r="AA1631" s="937"/>
    </row>
    <row r="1632" ht="18.0" customHeight="1">
      <c r="A1632" s="937"/>
      <c r="B1632" s="938"/>
      <c r="C1632" s="937"/>
      <c r="D1632" s="937"/>
      <c r="E1632" s="937"/>
      <c r="F1632" s="939"/>
      <c r="G1632" s="939"/>
      <c r="H1632" s="939"/>
      <c r="I1632" s="939"/>
      <c r="J1632" s="939"/>
      <c r="K1632" s="939"/>
      <c r="L1632" s="937"/>
      <c r="M1632" s="937"/>
      <c r="N1632" s="937"/>
      <c r="O1632" s="937"/>
      <c r="P1632" s="937"/>
      <c r="Q1632" s="937"/>
      <c r="R1632" s="937"/>
      <c r="S1632" s="937"/>
      <c r="T1632" s="937"/>
      <c r="U1632" s="937"/>
      <c r="V1632" s="937"/>
      <c r="W1632" s="937"/>
      <c r="X1632" s="937"/>
      <c r="Y1632" s="937"/>
      <c r="Z1632" s="937"/>
      <c r="AA1632" s="937"/>
    </row>
    <row r="1633" ht="18.0" customHeight="1">
      <c r="A1633" s="937"/>
      <c r="B1633" s="938"/>
      <c r="C1633" s="937"/>
      <c r="D1633" s="937"/>
      <c r="E1633" s="937"/>
      <c r="F1633" s="939"/>
      <c r="G1633" s="939"/>
      <c r="H1633" s="939"/>
      <c r="I1633" s="939"/>
      <c r="J1633" s="939"/>
      <c r="K1633" s="939"/>
      <c r="L1633" s="937"/>
      <c r="M1633" s="937"/>
      <c r="N1633" s="937"/>
      <c r="O1633" s="937"/>
      <c r="P1633" s="937"/>
      <c r="Q1633" s="937"/>
      <c r="R1633" s="937"/>
      <c r="S1633" s="937"/>
      <c r="T1633" s="937"/>
      <c r="U1633" s="937"/>
      <c r="V1633" s="937"/>
      <c r="W1633" s="937"/>
      <c r="X1633" s="937"/>
      <c r="Y1633" s="937"/>
      <c r="Z1633" s="937"/>
      <c r="AA1633" s="937"/>
    </row>
    <row r="1634" ht="18.0" customHeight="1">
      <c r="A1634" s="937"/>
      <c r="B1634" s="938"/>
      <c r="C1634" s="937"/>
      <c r="D1634" s="937"/>
      <c r="E1634" s="937"/>
      <c r="F1634" s="939"/>
      <c r="G1634" s="939"/>
      <c r="H1634" s="939"/>
      <c r="I1634" s="939"/>
      <c r="J1634" s="939"/>
      <c r="K1634" s="939"/>
      <c r="L1634" s="937"/>
      <c r="M1634" s="937"/>
      <c r="N1634" s="937"/>
      <c r="O1634" s="937"/>
      <c r="P1634" s="937"/>
      <c r="Q1634" s="937"/>
      <c r="R1634" s="937"/>
      <c r="S1634" s="937"/>
      <c r="T1634" s="937"/>
      <c r="U1634" s="937"/>
      <c r="V1634" s="937"/>
      <c r="W1634" s="937"/>
      <c r="X1634" s="937"/>
      <c r="Y1634" s="937"/>
      <c r="Z1634" s="937"/>
      <c r="AA1634" s="937"/>
    </row>
    <row r="1635" ht="18.0" customHeight="1">
      <c r="A1635" s="937"/>
      <c r="B1635" s="938"/>
      <c r="C1635" s="937"/>
      <c r="D1635" s="937"/>
      <c r="E1635" s="937"/>
      <c r="F1635" s="939"/>
      <c r="G1635" s="939"/>
      <c r="H1635" s="939"/>
      <c r="I1635" s="939"/>
      <c r="J1635" s="939"/>
      <c r="K1635" s="939"/>
      <c r="L1635" s="937"/>
      <c r="M1635" s="937"/>
      <c r="N1635" s="937"/>
      <c r="O1635" s="937"/>
      <c r="P1635" s="937"/>
      <c r="Q1635" s="937"/>
      <c r="R1635" s="937"/>
      <c r="S1635" s="937"/>
      <c r="T1635" s="937"/>
      <c r="U1635" s="937"/>
      <c r="V1635" s="937"/>
      <c r="W1635" s="937"/>
      <c r="X1635" s="937"/>
      <c r="Y1635" s="937"/>
      <c r="Z1635" s="937"/>
      <c r="AA1635" s="937"/>
    </row>
    <row r="1636" ht="18.0" customHeight="1">
      <c r="A1636" s="937"/>
      <c r="B1636" s="938"/>
      <c r="C1636" s="937"/>
      <c r="D1636" s="937"/>
      <c r="E1636" s="937"/>
      <c r="F1636" s="939"/>
      <c r="G1636" s="939"/>
      <c r="H1636" s="939"/>
      <c r="I1636" s="939"/>
      <c r="J1636" s="939"/>
      <c r="K1636" s="939"/>
      <c r="L1636" s="937"/>
      <c r="M1636" s="937"/>
      <c r="N1636" s="937"/>
      <c r="O1636" s="937"/>
      <c r="P1636" s="937"/>
      <c r="Q1636" s="937"/>
      <c r="R1636" s="937"/>
      <c r="S1636" s="937"/>
      <c r="T1636" s="937"/>
      <c r="U1636" s="937"/>
      <c r="V1636" s="937"/>
      <c r="W1636" s="937"/>
      <c r="X1636" s="937"/>
      <c r="Y1636" s="937"/>
      <c r="Z1636" s="937"/>
      <c r="AA1636" s="937"/>
    </row>
    <row r="1637" ht="18.0" customHeight="1">
      <c r="A1637" s="937"/>
      <c r="B1637" s="938"/>
      <c r="C1637" s="937"/>
      <c r="D1637" s="937"/>
      <c r="E1637" s="937"/>
      <c r="F1637" s="939"/>
      <c r="G1637" s="939"/>
      <c r="H1637" s="939"/>
      <c r="I1637" s="939"/>
      <c r="J1637" s="939"/>
      <c r="K1637" s="939"/>
      <c r="L1637" s="937"/>
      <c r="M1637" s="937"/>
      <c r="N1637" s="937"/>
      <c r="O1637" s="937"/>
      <c r="P1637" s="937"/>
      <c r="Q1637" s="937"/>
      <c r="R1637" s="937"/>
      <c r="S1637" s="937"/>
      <c r="T1637" s="937"/>
      <c r="U1637" s="937"/>
      <c r="V1637" s="937"/>
      <c r="W1637" s="937"/>
      <c r="X1637" s="937"/>
      <c r="Y1637" s="937"/>
      <c r="Z1637" s="937"/>
      <c r="AA1637" s="937"/>
    </row>
    <row r="1638" ht="18.0" customHeight="1">
      <c r="A1638" s="937"/>
      <c r="B1638" s="938"/>
      <c r="C1638" s="937"/>
      <c r="D1638" s="937"/>
      <c r="E1638" s="937"/>
      <c r="F1638" s="939"/>
      <c r="G1638" s="939"/>
      <c r="H1638" s="939"/>
      <c r="I1638" s="939"/>
      <c r="J1638" s="939"/>
      <c r="K1638" s="939"/>
      <c r="L1638" s="937"/>
      <c r="M1638" s="937"/>
      <c r="N1638" s="937"/>
      <c r="O1638" s="937"/>
      <c r="P1638" s="937"/>
      <c r="Q1638" s="937"/>
      <c r="R1638" s="937"/>
      <c r="S1638" s="937"/>
      <c r="T1638" s="937"/>
      <c r="U1638" s="937"/>
      <c r="V1638" s="937"/>
      <c r="W1638" s="937"/>
      <c r="X1638" s="937"/>
      <c r="Y1638" s="937"/>
      <c r="Z1638" s="937"/>
      <c r="AA1638" s="937"/>
    </row>
    <row r="1639" ht="18.0" customHeight="1">
      <c r="A1639" s="937"/>
      <c r="B1639" s="938"/>
      <c r="C1639" s="937"/>
      <c r="D1639" s="937"/>
      <c r="E1639" s="937"/>
      <c r="F1639" s="939"/>
      <c r="G1639" s="939"/>
      <c r="H1639" s="939"/>
      <c r="I1639" s="939"/>
      <c r="J1639" s="939"/>
      <c r="K1639" s="939"/>
      <c r="L1639" s="937"/>
      <c r="M1639" s="937"/>
      <c r="N1639" s="937"/>
      <c r="O1639" s="937"/>
      <c r="P1639" s="937"/>
      <c r="Q1639" s="937"/>
      <c r="R1639" s="937"/>
      <c r="S1639" s="937"/>
      <c r="T1639" s="937"/>
      <c r="U1639" s="937"/>
      <c r="V1639" s="937"/>
      <c r="W1639" s="937"/>
      <c r="X1639" s="937"/>
      <c r="Y1639" s="937"/>
      <c r="Z1639" s="937"/>
      <c r="AA1639" s="937"/>
    </row>
    <row r="1640" ht="18.0" customHeight="1">
      <c r="A1640" s="937"/>
      <c r="B1640" s="938"/>
      <c r="C1640" s="937"/>
      <c r="D1640" s="937"/>
      <c r="E1640" s="937"/>
      <c r="F1640" s="939"/>
      <c r="G1640" s="939"/>
      <c r="H1640" s="939"/>
      <c r="I1640" s="939"/>
      <c r="J1640" s="939"/>
      <c r="K1640" s="939"/>
      <c r="L1640" s="937"/>
      <c r="M1640" s="937"/>
      <c r="N1640" s="937"/>
      <c r="O1640" s="937"/>
      <c r="P1640" s="937"/>
      <c r="Q1640" s="937"/>
      <c r="R1640" s="937"/>
      <c r="S1640" s="937"/>
      <c r="T1640" s="937"/>
      <c r="U1640" s="937"/>
      <c r="V1640" s="937"/>
      <c r="W1640" s="937"/>
      <c r="X1640" s="937"/>
      <c r="Y1640" s="937"/>
      <c r="Z1640" s="937"/>
      <c r="AA1640" s="937"/>
    </row>
    <row r="1641" ht="18.0" customHeight="1">
      <c r="A1641" s="937"/>
      <c r="B1641" s="938"/>
      <c r="C1641" s="937"/>
      <c r="D1641" s="937"/>
      <c r="E1641" s="937"/>
      <c r="F1641" s="939"/>
      <c r="G1641" s="939"/>
      <c r="H1641" s="939"/>
      <c r="I1641" s="939"/>
      <c r="J1641" s="939"/>
      <c r="K1641" s="939"/>
      <c r="L1641" s="937"/>
      <c r="M1641" s="937"/>
      <c r="N1641" s="937"/>
      <c r="O1641" s="937"/>
      <c r="P1641" s="937"/>
      <c r="Q1641" s="937"/>
      <c r="R1641" s="937"/>
      <c r="S1641" s="937"/>
      <c r="T1641" s="937"/>
      <c r="U1641" s="937"/>
      <c r="V1641" s="937"/>
      <c r="W1641" s="937"/>
      <c r="X1641" s="937"/>
      <c r="Y1641" s="937"/>
      <c r="Z1641" s="937"/>
      <c r="AA1641" s="937"/>
    </row>
    <row r="1642" ht="18.0" customHeight="1">
      <c r="A1642" s="937"/>
      <c r="B1642" s="938"/>
      <c r="C1642" s="937"/>
      <c r="D1642" s="937"/>
      <c r="E1642" s="937"/>
      <c r="F1642" s="939"/>
      <c r="G1642" s="939"/>
      <c r="H1642" s="939"/>
      <c r="I1642" s="939"/>
      <c r="J1642" s="939"/>
      <c r="K1642" s="939"/>
      <c r="L1642" s="937"/>
      <c r="M1642" s="937"/>
      <c r="N1642" s="937"/>
      <c r="O1642" s="937"/>
      <c r="P1642" s="937"/>
      <c r="Q1642" s="937"/>
      <c r="R1642" s="937"/>
      <c r="S1642" s="937"/>
      <c r="T1642" s="937"/>
      <c r="U1642" s="937"/>
      <c r="V1642" s="937"/>
      <c r="W1642" s="937"/>
      <c r="X1642" s="937"/>
      <c r="Y1642" s="937"/>
      <c r="Z1642" s="937"/>
      <c r="AA1642" s="937"/>
    </row>
    <row r="1643" ht="18.0" customHeight="1">
      <c r="A1643" s="937"/>
      <c r="B1643" s="938"/>
      <c r="C1643" s="937"/>
      <c r="D1643" s="937"/>
      <c r="E1643" s="937"/>
      <c r="F1643" s="939"/>
      <c r="G1643" s="939"/>
      <c r="H1643" s="939"/>
      <c r="I1643" s="939"/>
      <c r="J1643" s="939"/>
      <c r="K1643" s="939"/>
      <c r="L1643" s="937"/>
      <c r="M1643" s="937"/>
      <c r="N1643" s="937"/>
      <c r="O1643" s="937"/>
      <c r="P1643" s="937"/>
      <c r="Q1643" s="937"/>
      <c r="R1643" s="937"/>
      <c r="S1643" s="937"/>
      <c r="T1643" s="937"/>
      <c r="U1643" s="937"/>
      <c r="V1643" s="937"/>
      <c r="W1643" s="937"/>
      <c r="X1643" s="937"/>
      <c r="Y1643" s="937"/>
      <c r="Z1643" s="937"/>
      <c r="AA1643" s="937"/>
    </row>
    <row r="1644" ht="18.0" customHeight="1">
      <c r="A1644" s="937"/>
      <c r="B1644" s="938"/>
      <c r="C1644" s="937"/>
      <c r="D1644" s="937"/>
      <c r="E1644" s="937"/>
      <c r="F1644" s="939"/>
      <c r="G1644" s="939"/>
      <c r="H1644" s="939"/>
      <c r="I1644" s="939"/>
      <c r="J1644" s="939"/>
      <c r="K1644" s="939"/>
      <c r="L1644" s="937"/>
      <c r="M1644" s="937"/>
      <c r="N1644" s="937"/>
      <c r="O1644" s="937"/>
      <c r="P1644" s="937"/>
      <c r="Q1644" s="937"/>
      <c r="R1644" s="937"/>
      <c r="S1644" s="937"/>
      <c r="T1644" s="937"/>
      <c r="U1644" s="937"/>
      <c r="V1644" s="937"/>
      <c r="W1644" s="937"/>
      <c r="X1644" s="937"/>
      <c r="Y1644" s="937"/>
      <c r="Z1644" s="937"/>
      <c r="AA1644" s="937"/>
    </row>
    <row r="1645" ht="18.0" customHeight="1">
      <c r="A1645" s="937"/>
      <c r="B1645" s="938"/>
      <c r="C1645" s="937"/>
      <c r="D1645" s="937"/>
      <c r="E1645" s="937"/>
      <c r="F1645" s="939"/>
      <c r="G1645" s="939"/>
      <c r="H1645" s="939"/>
      <c r="I1645" s="939"/>
      <c r="J1645" s="939"/>
      <c r="K1645" s="939"/>
      <c r="L1645" s="937"/>
      <c r="M1645" s="937"/>
      <c r="N1645" s="937"/>
      <c r="O1645" s="937"/>
      <c r="P1645" s="937"/>
      <c r="Q1645" s="937"/>
      <c r="R1645" s="937"/>
      <c r="S1645" s="937"/>
      <c r="T1645" s="937"/>
      <c r="U1645" s="937"/>
      <c r="V1645" s="937"/>
      <c r="W1645" s="937"/>
      <c r="X1645" s="937"/>
      <c r="Y1645" s="937"/>
      <c r="Z1645" s="937"/>
      <c r="AA1645" s="937"/>
    </row>
    <row r="1646" ht="18.0" customHeight="1">
      <c r="A1646" s="937"/>
      <c r="B1646" s="938"/>
      <c r="C1646" s="937"/>
      <c r="D1646" s="937"/>
      <c r="E1646" s="937"/>
      <c r="F1646" s="939"/>
      <c r="G1646" s="939"/>
      <c r="H1646" s="939"/>
      <c r="I1646" s="939"/>
      <c r="J1646" s="939"/>
      <c r="K1646" s="939"/>
      <c r="L1646" s="937"/>
      <c r="M1646" s="937"/>
      <c r="N1646" s="937"/>
      <c r="O1646" s="937"/>
      <c r="P1646" s="937"/>
      <c r="Q1646" s="937"/>
      <c r="R1646" s="937"/>
      <c r="S1646" s="937"/>
      <c r="T1646" s="937"/>
      <c r="U1646" s="937"/>
      <c r="V1646" s="937"/>
      <c r="W1646" s="937"/>
      <c r="X1646" s="937"/>
      <c r="Y1646" s="937"/>
      <c r="Z1646" s="937"/>
      <c r="AA1646" s="937"/>
    </row>
    <row r="1647" ht="18.0" customHeight="1">
      <c r="A1647" s="937"/>
      <c r="B1647" s="938"/>
      <c r="C1647" s="937"/>
      <c r="D1647" s="937"/>
      <c r="E1647" s="937"/>
      <c r="F1647" s="939"/>
      <c r="G1647" s="939"/>
      <c r="H1647" s="939"/>
      <c r="I1647" s="939"/>
      <c r="J1647" s="939"/>
      <c r="K1647" s="939"/>
      <c r="L1647" s="937"/>
      <c r="M1647" s="937"/>
      <c r="N1647" s="937"/>
      <c r="O1647" s="937"/>
      <c r="P1647" s="937"/>
      <c r="Q1647" s="937"/>
      <c r="R1647" s="937"/>
      <c r="S1647" s="937"/>
      <c r="T1647" s="937"/>
      <c r="U1647" s="937"/>
      <c r="V1647" s="937"/>
      <c r="W1647" s="937"/>
      <c r="X1647" s="937"/>
      <c r="Y1647" s="937"/>
      <c r="Z1647" s="937"/>
      <c r="AA1647" s="937"/>
    </row>
    <row r="1648" ht="18.0" customHeight="1">
      <c r="A1648" s="937"/>
      <c r="B1648" s="938"/>
      <c r="C1648" s="937"/>
      <c r="D1648" s="937"/>
      <c r="E1648" s="937"/>
      <c r="F1648" s="939"/>
      <c r="G1648" s="939"/>
      <c r="H1648" s="939"/>
      <c r="I1648" s="939"/>
      <c r="J1648" s="939"/>
      <c r="K1648" s="939"/>
      <c r="L1648" s="937"/>
      <c r="M1648" s="937"/>
      <c r="N1648" s="937"/>
      <c r="O1648" s="937"/>
      <c r="P1648" s="937"/>
      <c r="Q1648" s="937"/>
      <c r="R1648" s="937"/>
      <c r="S1648" s="937"/>
      <c r="T1648" s="937"/>
      <c r="U1648" s="937"/>
      <c r="V1648" s="937"/>
      <c r="W1648" s="937"/>
      <c r="X1648" s="937"/>
      <c r="Y1648" s="937"/>
      <c r="Z1648" s="937"/>
      <c r="AA1648" s="937"/>
    </row>
    <row r="1649" ht="18.0" customHeight="1">
      <c r="A1649" s="937"/>
      <c r="B1649" s="938"/>
      <c r="C1649" s="937"/>
      <c r="D1649" s="937"/>
      <c r="E1649" s="937"/>
      <c r="F1649" s="939"/>
      <c r="G1649" s="939"/>
      <c r="H1649" s="939"/>
      <c r="I1649" s="939"/>
      <c r="J1649" s="939"/>
      <c r="K1649" s="939"/>
      <c r="L1649" s="937"/>
      <c r="M1649" s="937"/>
      <c r="N1649" s="937"/>
      <c r="O1649" s="937"/>
      <c r="P1649" s="937"/>
      <c r="Q1649" s="937"/>
      <c r="R1649" s="937"/>
      <c r="S1649" s="937"/>
      <c r="T1649" s="937"/>
      <c r="U1649" s="937"/>
      <c r="V1649" s="937"/>
      <c r="W1649" s="937"/>
      <c r="X1649" s="937"/>
      <c r="Y1649" s="937"/>
      <c r="Z1649" s="937"/>
      <c r="AA1649" s="937"/>
    </row>
    <row r="1650" ht="18.0" customHeight="1">
      <c r="A1650" s="937"/>
      <c r="B1650" s="938"/>
      <c r="C1650" s="937"/>
      <c r="D1650" s="937"/>
      <c r="E1650" s="937"/>
      <c r="F1650" s="939"/>
      <c r="G1650" s="939"/>
      <c r="H1650" s="939"/>
      <c r="I1650" s="939"/>
      <c r="J1650" s="939"/>
      <c r="K1650" s="939"/>
      <c r="L1650" s="937"/>
      <c r="M1650" s="937"/>
      <c r="N1650" s="937"/>
      <c r="O1650" s="937"/>
      <c r="P1650" s="937"/>
      <c r="Q1650" s="937"/>
      <c r="R1650" s="937"/>
      <c r="S1650" s="937"/>
      <c r="T1650" s="937"/>
      <c r="U1650" s="937"/>
      <c r="V1650" s="937"/>
      <c r="W1650" s="937"/>
      <c r="X1650" s="937"/>
      <c r="Y1650" s="937"/>
      <c r="Z1650" s="937"/>
      <c r="AA1650" s="937"/>
    </row>
    <row r="1651" ht="18.0" customHeight="1">
      <c r="A1651" s="937"/>
      <c r="B1651" s="938"/>
      <c r="C1651" s="937"/>
      <c r="D1651" s="937"/>
      <c r="E1651" s="937"/>
      <c r="F1651" s="939"/>
      <c r="G1651" s="939"/>
      <c r="H1651" s="939"/>
      <c r="I1651" s="939"/>
      <c r="J1651" s="939"/>
      <c r="K1651" s="939"/>
      <c r="L1651" s="937"/>
      <c r="M1651" s="937"/>
      <c r="N1651" s="937"/>
      <c r="O1651" s="937"/>
      <c r="P1651" s="937"/>
      <c r="Q1651" s="937"/>
      <c r="R1651" s="937"/>
      <c r="S1651" s="937"/>
      <c r="T1651" s="937"/>
      <c r="U1651" s="937"/>
      <c r="V1651" s="937"/>
      <c r="W1651" s="937"/>
      <c r="X1651" s="937"/>
      <c r="Y1651" s="937"/>
      <c r="Z1651" s="937"/>
      <c r="AA1651" s="937"/>
    </row>
    <row r="1652" ht="18.0" customHeight="1">
      <c r="A1652" s="937"/>
      <c r="B1652" s="938"/>
      <c r="C1652" s="937"/>
      <c r="D1652" s="937"/>
      <c r="E1652" s="937"/>
      <c r="F1652" s="939"/>
      <c r="G1652" s="939"/>
      <c r="H1652" s="939"/>
      <c r="I1652" s="939"/>
      <c r="J1652" s="939"/>
      <c r="K1652" s="939"/>
      <c r="L1652" s="937"/>
      <c r="M1652" s="937"/>
      <c r="N1652" s="937"/>
      <c r="O1652" s="937"/>
      <c r="P1652" s="937"/>
      <c r="Q1652" s="937"/>
      <c r="R1652" s="937"/>
      <c r="S1652" s="937"/>
      <c r="T1652" s="937"/>
      <c r="U1652" s="937"/>
      <c r="V1652" s="937"/>
      <c r="W1652" s="937"/>
      <c r="X1652" s="937"/>
      <c r="Y1652" s="937"/>
      <c r="Z1652" s="937"/>
      <c r="AA1652" s="937"/>
    </row>
    <row r="1653" ht="18.0" customHeight="1">
      <c r="A1653" s="937"/>
      <c r="B1653" s="938"/>
      <c r="C1653" s="937"/>
      <c r="D1653" s="937"/>
      <c r="E1653" s="937"/>
      <c r="F1653" s="939"/>
      <c r="G1653" s="939"/>
      <c r="H1653" s="939"/>
      <c r="I1653" s="939"/>
      <c r="J1653" s="939"/>
      <c r="K1653" s="939"/>
      <c r="L1653" s="937"/>
      <c r="M1653" s="937"/>
      <c r="N1653" s="937"/>
      <c r="O1653" s="937"/>
      <c r="P1653" s="937"/>
      <c r="Q1653" s="937"/>
      <c r="R1653" s="937"/>
      <c r="S1653" s="937"/>
      <c r="T1653" s="937"/>
      <c r="U1653" s="937"/>
      <c r="V1653" s="937"/>
      <c r="W1653" s="937"/>
      <c r="X1653" s="937"/>
      <c r="Y1653" s="937"/>
      <c r="Z1653" s="937"/>
      <c r="AA1653" s="937"/>
    </row>
    <row r="1654" ht="18.0" customHeight="1">
      <c r="A1654" s="937"/>
      <c r="B1654" s="938"/>
      <c r="C1654" s="937"/>
      <c r="D1654" s="937"/>
      <c r="E1654" s="937"/>
      <c r="F1654" s="939"/>
      <c r="G1654" s="939"/>
      <c r="H1654" s="939"/>
      <c r="I1654" s="939"/>
      <c r="J1654" s="939"/>
      <c r="K1654" s="939"/>
      <c r="L1654" s="937"/>
      <c r="M1654" s="937"/>
      <c r="N1654" s="937"/>
      <c r="O1654" s="937"/>
      <c r="P1654" s="937"/>
      <c r="Q1654" s="937"/>
      <c r="R1654" s="937"/>
      <c r="S1654" s="937"/>
      <c r="T1654" s="937"/>
      <c r="U1654" s="937"/>
      <c r="V1654" s="937"/>
      <c r="W1654" s="937"/>
      <c r="X1654" s="937"/>
      <c r="Y1654" s="937"/>
      <c r="Z1654" s="937"/>
      <c r="AA1654" s="937"/>
    </row>
    <row r="1655" ht="18.0" customHeight="1">
      <c r="A1655" s="937"/>
      <c r="B1655" s="938"/>
      <c r="C1655" s="937"/>
      <c r="D1655" s="937"/>
      <c r="E1655" s="937"/>
      <c r="F1655" s="939"/>
      <c r="G1655" s="939"/>
      <c r="H1655" s="939"/>
      <c r="I1655" s="939"/>
      <c r="J1655" s="939"/>
      <c r="K1655" s="939"/>
      <c r="L1655" s="937"/>
      <c r="M1655" s="937"/>
      <c r="N1655" s="937"/>
      <c r="O1655" s="937"/>
      <c r="P1655" s="937"/>
      <c r="Q1655" s="937"/>
      <c r="R1655" s="937"/>
      <c r="S1655" s="937"/>
      <c r="T1655" s="937"/>
      <c r="U1655" s="937"/>
      <c r="V1655" s="937"/>
      <c r="W1655" s="937"/>
      <c r="X1655" s="937"/>
      <c r="Y1655" s="937"/>
      <c r="Z1655" s="937"/>
      <c r="AA1655" s="937"/>
    </row>
    <row r="1656" ht="18.0" customHeight="1">
      <c r="A1656" s="937"/>
      <c r="B1656" s="938"/>
      <c r="C1656" s="937"/>
      <c r="D1656" s="937"/>
      <c r="E1656" s="937"/>
      <c r="F1656" s="939"/>
      <c r="G1656" s="939"/>
      <c r="H1656" s="939"/>
      <c r="I1656" s="939"/>
      <c r="J1656" s="939"/>
      <c r="K1656" s="939"/>
      <c r="L1656" s="937"/>
      <c r="M1656" s="937"/>
      <c r="N1656" s="937"/>
      <c r="O1656" s="937"/>
      <c r="P1656" s="937"/>
      <c r="Q1656" s="937"/>
      <c r="R1656" s="937"/>
      <c r="S1656" s="937"/>
      <c r="T1656" s="937"/>
      <c r="U1656" s="937"/>
      <c r="V1656" s="937"/>
      <c r="W1656" s="937"/>
      <c r="X1656" s="937"/>
      <c r="Y1656" s="937"/>
      <c r="Z1656" s="937"/>
      <c r="AA1656" s="937"/>
    </row>
    <row r="1657" ht="18.0" customHeight="1">
      <c r="A1657" s="937"/>
      <c r="B1657" s="938"/>
      <c r="C1657" s="937"/>
      <c r="D1657" s="937"/>
      <c r="E1657" s="937"/>
      <c r="F1657" s="939"/>
      <c r="G1657" s="939"/>
      <c r="H1657" s="939"/>
      <c r="I1657" s="939"/>
      <c r="J1657" s="939"/>
      <c r="K1657" s="939"/>
      <c r="L1657" s="937"/>
      <c r="M1657" s="937"/>
      <c r="N1657" s="937"/>
      <c r="O1657" s="937"/>
      <c r="P1657" s="937"/>
      <c r="Q1657" s="937"/>
      <c r="R1657" s="937"/>
      <c r="S1657" s="937"/>
      <c r="T1657" s="937"/>
      <c r="U1657" s="937"/>
      <c r="V1657" s="937"/>
      <c r="W1657" s="937"/>
      <c r="X1657" s="937"/>
      <c r="Y1657" s="937"/>
      <c r="Z1657" s="937"/>
      <c r="AA1657" s="937"/>
    </row>
    <row r="1658" ht="18.0" customHeight="1">
      <c r="A1658" s="937"/>
      <c r="B1658" s="938"/>
      <c r="C1658" s="937"/>
      <c r="D1658" s="937"/>
      <c r="E1658" s="937"/>
      <c r="F1658" s="939"/>
      <c r="G1658" s="939"/>
      <c r="H1658" s="939"/>
      <c r="I1658" s="939"/>
      <c r="J1658" s="939"/>
      <c r="K1658" s="939"/>
      <c r="L1658" s="937"/>
      <c r="M1658" s="937"/>
      <c r="N1658" s="937"/>
      <c r="O1658" s="937"/>
      <c r="P1658" s="937"/>
      <c r="Q1658" s="937"/>
      <c r="R1658" s="937"/>
      <c r="S1658" s="937"/>
      <c r="T1658" s="937"/>
      <c r="U1658" s="937"/>
      <c r="V1658" s="937"/>
      <c r="W1658" s="937"/>
      <c r="X1658" s="937"/>
      <c r="Y1658" s="937"/>
      <c r="Z1658" s="937"/>
      <c r="AA1658" s="937"/>
    </row>
    <row r="1659" ht="18.0" customHeight="1">
      <c r="A1659" s="937"/>
      <c r="B1659" s="938"/>
      <c r="C1659" s="937"/>
      <c r="D1659" s="937"/>
      <c r="E1659" s="937"/>
      <c r="F1659" s="939"/>
      <c r="G1659" s="939"/>
      <c r="H1659" s="939"/>
      <c r="I1659" s="939"/>
      <c r="J1659" s="939"/>
      <c r="K1659" s="939"/>
      <c r="L1659" s="937"/>
      <c r="M1659" s="937"/>
      <c r="N1659" s="937"/>
      <c r="O1659" s="937"/>
      <c r="P1659" s="937"/>
      <c r="Q1659" s="937"/>
      <c r="R1659" s="937"/>
      <c r="S1659" s="937"/>
      <c r="T1659" s="937"/>
      <c r="U1659" s="937"/>
      <c r="V1659" s="937"/>
      <c r="W1659" s="937"/>
      <c r="X1659" s="937"/>
      <c r="Y1659" s="937"/>
      <c r="Z1659" s="937"/>
      <c r="AA1659" s="937"/>
    </row>
    <row r="1660" ht="18.0" customHeight="1">
      <c r="A1660" s="937"/>
      <c r="B1660" s="938"/>
      <c r="C1660" s="937"/>
      <c r="D1660" s="937"/>
      <c r="E1660" s="937"/>
      <c r="F1660" s="939"/>
      <c r="G1660" s="939"/>
      <c r="H1660" s="939"/>
      <c r="I1660" s="939"/>
      <c r="J1660" s="939"/>
      <c r="K1660" s="939"/>
      <c r="L1660" s="937"/>
      <c r="M1660" s="937"/>
      <c r="N1660" s="937"/>
      <c r="O1660" s="937"/>
      <c r="P1660" s="937"/>
      <c r="Q1660" s="937"/>
      <c r="R1660" s="937"/>
      <c r="S1660" s="937"/>
      <c r="T1660" s="937"/>
      <c r="U1660" s="937"/>
      <c r="V1660" s="937"/>
      <c r="W1660" s="937"/>
      <c r="X1660" s="937"/>
      <c r="Y1660" s="937"/>
      <c r="Z1660" s="937"/>
      <c r="AA1660" s="937"/>
    </row>
    <row r="1661" ht="18.0" customHeight="1">
      <c r="A1661" s="937"/>
      <c r="B1661" s="938"/>
      <c r="C1661" s="937"/>
      <c r="D1661" s="937"/>
      <c r="E1661" s="937"/>
      <c r="F1661" s="939"/>
      <c r="G1661" s="939"/>
      <c r="H1661" s="939"/>
      <c r="I1661" s="939"/>
      <c r="J1661" s="939"/>
      <c r="K1661" s="939"/>
      <c r="L1661" s="937"/>
      <c r="M1661" s="937"/>
      <c r="N1661" s="937"/>
      <c r="O1661" s="937"/>
      <c r="P1661" s="937"/>
      <c r="Q1661" s="937"/>
      <c r="R1661" s="937"/>
      <c r="S1661" s="937"/>
      <c r="T1661" s="937"/>
      <c r="U1661" s="937"/>
      <c r="V1661" s="937"/>
      <c r="W1661" s="937"/>
      <c r="X1661" s="937"/>
      <c r="Y1661" s="937"/>
      <c r="Z1661" s="937"/>
      <c r="AA1661" s="937"/>
    </row>
    <row r="1662" ht="18.0" customHeight="1">
      <c r="A1662" s="937"/>
      <c r="B1662" s="938"/>
      <c r="C1662" s="937"/>
      <c r="D1662" s="937"/>
      <c r="E1662" s="937"/>
      <c r="F1662" s="939"/>
      <c r="G1662" s="939"/>
      <c r="H1662" s="939"/>
      <c r="I1662" s="939"/>
      <c r="J1662" s="939"/>
      <c r="K1662" s="939"/>
      <c r="L1662" s="937"/>
      <c r="M1662" s="937"/>
      <c r="N1662" s="937"/>
      <c r="O1662" s="937"/>
      <c r="P1662" s="937"/>
      <c r="Q1662" s="937"/>
      <c r="R1662" s="937"/>
      <c r="S1662" s="937"/>
      <c r="T1662" s="937"/>
      <c r="U1662" s="937"/>
      <c r="V1662" s="937"/>
      <c r="W1662" s="937"/>
      <c r="X1662" s="937"/>
      <c r="Y1662" s="937"/>
      <c r="Z1662" s="937"/>
      <c r="AA1662" s="937"/>
    </row>
    <row r="1663" ht="18.0" customHeight="1">
      <c r="A1663" s="937"/>
      <c r="B1663" s="938"/>
      <c r="C1663" s="937"/>
      <c r="D1663" s="937"/>
      <c r="E1663" s="937"/>
      <c r="F1663" s="939"/>
      <c r="G1663" s="939"/>
      <c r="H1663" s="939"/>
      <c r="I1663" s="939"/>
      <c r="J1663" s="939"/>
      <c r="K1663" s="939"/>
      <c r="L1663" s="937"/>
      <c r="M1663" s="937"/>
      <c r="N1663" s="937"/>
      <c r="O1663" s="937"/>
      <c r="P1663" s="937"/>
      <c r="Q1663" s="937"/>
      <c r="R1663" s="937"/>
      <c r="S1663" s="937"/>
      <c r="T1663" s="937"/>
      <c r="U1663" s="937"/>
      <c r="V1663" s="937"/>
      <c r="W1663" s="937"/>
      <c r="X1663" s="937"/>
      <c r="Y1663" s="937"/>
      <c r="Z1663" s="937"/>
      <c r="AA1663" s="937"/>
    </row>
    <row r="1664" ht="18.0" customHeight="1">
      <c r="A1664" s="937"/>
      <c r="B1664" s="938"/>
      <c r="C1664" s="937"/>
      <c r="D1664" s="937"/>
      <c r="E1664" s="937"/>
      <c r="F1664" s="939"/>
      <c r="G1664" s="939"/>
      <c r="H1664" s="939"/>
      <c r="I1664" s="939"/>
      <c r="J1664" s="939"/>
      <c r="K1664" s="939"/>
      <c r="L1664" s="937"/>
      <c r="M1664" s="937"/>
      <c r="N1664" s="937"/>
      <c r="O1664" s="937"/>
      <c r="P1664" s="937"/>
      <c r="Q1664" s="937"/>
      <c r="R1664" s="937"/>
      <c r="S1664" s="937"/>
      <c r="T1664" s="937"/>
      <c r="U1664" s="937"/>
      <c r="V1664" s="937"/>
      <c r="W1664" s="937"/>
      <c r="X1664" s="937"/>
      <c r="Y1664" s="937"/>
      <c r="Z1664" s="937"/>
      <c r="AA1664" s="937"/>
    </row>
    <row r="1665" ht="18.0" customHeight="1">
      <c r="A1665" s="937"/>
      <c r="B1665" s="938"/>
      <c r="C1665" s="937"/>
      <c r="D1665" s="937"/>
      <c r="E1665" s="937"/>
      <c r="F1665" s="939"/>
      <c r="G1665" s="939"/>
      <c r="H1665" s="939"/>
      <c r="I1665" s="939"/>
      <c r="J1665" s="939"/>
      <c r="K1665" s="939"/>
      <c r="L1665" s="937"/>
      <c r="M1665" s="937"/>
      <c r="N1665" s="937"/>
      <c r="O1665" s="937"/>
      <c r="P1665" s="937"/>
      <c r="Q1665" s="937"/>
      <c r="R1665" s="937"/>
      <c r="S1665" s="937"/>
      <c r="T1665" s="937"/>
      <c r="U1665" s="937"/>
      <c r="V1665" s="937"/>
      <c r="W1665" s="937"/>
      <c r="X1665" s="937"/>
      <c r="Y1665" s="937"/>
      <c r="Z1665" s="937"/>
      <c r="AA1665" s="937"/>
    </row>
    <row r="1666" ht="18.0" customHeight="1">
      <c r="A1666" s="937"/>
      <c r="B1666" s="938"/>
      <c r="C1666" s="937"/>
      <c r="D1666" s="937"/>
      <c r="E1666" s="937"/>
      <c r="F1666" s="939"/>
      <c r="G1666" s="939"/>
      <c r="H1666" s="939"/>
      <c r="I1666" s="939"/>
      <c r="J1666" s="939"/>
      <c r="K1666" s="939"/>
      <c r="L1666" s="937"/>
      <c r="M1666" s="937"/>
      <c r="N1666" s="937"/>
      <c r="O1666" s="937"/>
      <c r="P1666" s="937"/>
      <c r="Q1666" s="937"/>
      <c r="R1666" s="937"/>
      <c r="S1666" s="937"/>
      <c r="T1666" s="937"/>
      <c r="U1666" s="937"/>
      <c r="V1666" s="937"/>
      <c r="W1666" s="937"/>
      <c r="X1666" s="937"/>
      <c r="Y1666" s="937"/>
      <c r="Z1666" s="937"/>
      <c r="AA1666" s="937"/>
    </row>
    <row r="1667" ht="18.0" customHeight="1">
      <c r="A1667" s="937"/>
      <c r="B1667" s="938"/>
      <c r="C1667" s="937"/>
      <c r="D1667" s="937"/>
      <c r="E1667" s="937"/>
      <c r="F1667" s="939"/>
      <c r="G1667" s="939"/>
      <c r="H1667" s="939"/>
      <c r="I1667" s="939"/>
      <c r="J1667" s="939"/>
      <c r="K1667" s="939"/>
      <c r="L1667" s="937"/>
      <c r="M1667" s="937"/>
      <c r="N1667" s="937"/>
      <c r="O1667" s="937"/>
      <c r="P1667" s="937"/>
      <c r="Q1667" s="937"/>
      <c r="R1667" s="937"/>
      <c r="S1667" s="937"/>
      <c r="T1667" s="937"/>
      <c r="U1667" s="937"/>
      <c r="V1667" s="937"/>
      <c r="W1667" s="937"/>
      <c r="X1667" s="937"/>
      <c r="Y1667" s="937"/>
      <c r="Z1667" s="937"/>
      <c r="AA1667" s="937"/>
    </row>
    <row r="1668" ht="18.0" customHeight="1">
      <c r="A1668" s="937"/>
      <c r="B1668" s="938"/>
      <c r="C1668" s="937"/>
      <c r="D1668" s="937"/>
      <c r="E1668" s="937"/>
      <c r="F1668" s="939"/>
      <c r="G1668" s="939"/>
      <c r="H1668" s="939"/>
      <c r="I1668" s="939"/>
      <c r="J1668" s="939"/>
      <c r="K1668" s="939"/>
      <c r="L1668" s="937"/>
      <c r="M1668" s="937"/>
      <c r="N1668" s="937"/>
      <c r="O1668" s="937"/>
      <c r="P1668" s="937"/>
      <c r="Q1668" s="937"/>
      <c r="R1668" s="937"/>
      <c r="S1668" s="937"/>
      <c r="T1668" s="937"/>
      <c r="U1668" s="937"/>
      <c r="V1668" s="937"/>
      <c r="W1668" s="937"/>
      <c r="X1668" s="937"/>
      <c r="Y1668" s="937"/>
      <c r="Z1668" s="937"/>
      <c r="AA1668" s="937"/>
    </row>
    <row r="1669" ht="18.0" customHeight="1">
      <c r="A1669" s="937"/>
      <c r="B1669" s="938"/>
      <c r="C1669" s="937"/>
      <c r="D1669" s="937"/>
      <c r="E1669" s="937"/>
      <c r="F1669" s="939"/>
      <c r="G1669" s="939"/>
      <c r="H1669" s="939"/>
      <c r="I1669" s="939"/>
      <c r="J1669" s="939"/>
      <c r="K1669" s="939"/>
      <c r="L1669" s="937"/>
      <c r="M1669" s="937"/>
      <c r="N1669" s="937"/>
      <c r="O1669" s="937"/>
      <c r="P1669" s="937"/>
      <c r="Q1669" s="937"/>
      <c r="R1669" s="937"/>
      <c r="S1669" s="937"/>
      <c r="T1669" s="937"/>
      <c r="U1669" s="937"/>
      <c r="V1669" s="937"/>
      <c r="W1669" s="937"/>
      <c r="X1669" s="937"/>
      <c r="Y1669" s="937"/>
      <c r="Z1669" s="937"/>
      <c r="AA1669" s="937"/>
    </row>
    <row r="1670" ht="18.0" customHeight="1">
      <c r="A1670" s="937"/>
      <c r="B1670" s="938"/>
      <c r="C1670" s="937"/>
      <c r="D1670" s="937"/>
      <c r="E1670" s="937"/>
      <c r="F1670" s="939"/>
      <c r="G1670" s="939"/>
      <c r="H1670" s="939"/>
      <c r="I1670" s="939"/>
      <c r="J1670" s="939"/>
      <c r="K1670" s="939"/>
      <c r="L1670" s="937"/>
      <c r="M1670" s="937"/>
      <c r="N1670" s="937"/>
      <c r="O1670" s="937"/>
      <c r="P1670" s="937"/>
      <c r="Q1670" s="937"/>
      <c r="R1670" s="937"/>
      <c r="S1670" s="937"/>
      <c r="T1670" s="937"/>
      <c r="U1670" s="937"/>
      <c r="V1670" s="937"/>
      <c r="W1670" s="937"/>
      <c r="X1670" s="937"/>
      <c r="Y1670" s="937"/>
      <c r="Z1670" s="937"/>
      <c r="AA1670" s="937"/>
    </row>
    <row r="1671" ht="18.0" customHeight="1">
      <c r="A1671" s="937"/>
      <c r="B1671" s="938"/>
      <c r="C1671" s="937"/>
      <c r="D1671" s="937"/>
      <c r="E1671" s="937"/>
      <c r="F1671" s="939"/>
      <c r="G1671" s="939"/>
      <c r="H1671" s="939"/>
      <c r="I1671" s="939"/>
      <c r="J1671" s="939"/>
      <c r="K1671" s="939"/>
      <c r="L1671" s="937"/>
      <c r="M1671" s="937"/>
      <c r="N1671" s="937"/>
      <c r="O1671" s="937"/>
      <c r="P1671" s="937"/>
      <c r="Q1671" s="937"/>
      <c r="R1671" s="937"/>
      <c r="S1671" s="937"/>
      <c r="T1671" s="937"/>
      <c r="U1671" s="937"/>
      <c r="V1671" s="937"/>
      <c r="W1671" s="937"/>
      <c r="X1671" s="937"/>
      <c r="Y1671" s="937"/>
      <c r="Z1671" s="937"/>
      <c r="AA1671" s="937"/>
    </row>
    <row r="1672" ht="18.0" customHeight="1">
      <c r="A1672" s="937"/>
      <c r="B1672" s="938"/>
      <c r="C1672" s="937"/>
      <c r="D1672" s="937"/>
      <c r="E1672" s="937"/>
      <c r="F1672" s="939"/>
      <c r="G1672" s="939"/>
      <c r="H1672" s="939"/>
      <c r="I1672" s="939"/>
      <c r="J1672" s="939"/>
      <c r="K1672" s="939"/>
      <c r="L1672" s="937"/>
      <c r="M1672" s="937"/>
      <c r="N1672" s="937"/>
      <c r="O1672" s="937"/>
      <c r="P1672" s="937"/>
      <c r="Q1672" s="937"/>
      <c r="R1672" s="937"/>
      <c r="S1672" s="937"/>
      <c r="T1672" s="937"/>
      <c r="U1672" s="937"/>
      <c r="V1672" s="937"/>
      <c r="W1672" s="937"/>
      <c r="X1672" s="937"/>
      <c r="Y1672" s="937"/>
      <c r="Z1672" s="937"/>
      <c r="AA1672" s="937"/>
    </row>
    <row r="1673" ht="18.0" customHeight="1">
      <c r="A1673" s="937"/>
      <c r="B1673" s="938"/>
      <c r="C1673" s="937"/>
      <c r="D1673" s="937"/>
      <c r="E1673" s="937"/>
      <c r="F1673" s="939"/>
      <c r="G1673" s="939"/>
      <c r="H1673" s="939"/>
      <c r="I1673" s="939"/>
      <c r="J1673" s="939"/>
      <c r="K1673" s="939"/>
      <c r="L1673" s="937"/>
      <c r="M1673" s="937"/>
      <c r="N1673" s="937"/>
      <c r="O1673" s="937"/>
      <c r="P1673" s="937"/>
      <c r="Q1673" s="937"/>
      <c r="R1673" s="937"/>
      <c r="S1673" s="937"/>
      <c r="T1673" s="937"/>
      <c r="U1673" s="937"/>
      <c r="V1673" s="937"/>
      <c r="W1673" s="937"/>
      <c r="X1673" s="937"/>
      <c r="Y1673" s="937"/>
      <c r="Z1673" s="937"/>
      <c r="AA1673" s="937"/>
    </row>
    <row r="1674" ht="18.0" customHeight="1">
      <c r="A1674" s="937"/>
      <c r="B1674" s="938"/>
      <c r="C1674" s="937"/>
      <c r="D1674" s="937"/>
      <c r="E1674" s="937"/>
      <c r="F1674" s="939"/>
      <c r="G1674" s="939"/>
      <c r="H1674" s="939"/>
      <c r="I1674" s="939"/>
      <c r="J1674" s="939"/>
      <c r="K1674" s="939"/>
      <c r="L1674" s="937"/>
      <c r="M1674" s="937"/>
      <c r="N1674" s="937"/>
      <c r="O1674" s="937"/>
      <c r="P1674" s="937"/>
      <c r="Q1674" s="937"/>
      <c r="R1674" s="937"/>
      <c r="S1674" s="937"/>
      <c r="T1674" s="937"/>
      <c r="U1674" s="937"/>
      <c r="V1674" s="937"/>
      <c r="W1674" s="937"/>
      <c r="X1674" s="937"/>
      <c r="Y1674" s="937"/>
      <c r="Z1674" s="937"/>
      <c r="AA1674" s="937"/>
    </row>
    <row r="1675" ht="18.0" customHeight="1">
      <c r="A1675" s="937"/>
      <c r="B1675" s="938"/>
      <c r="C1675" s="937"/>
      <c r="D1675" s="937"/>
      <c r="E1675" s="937"/>
      <c r="F1675" s="939"/>
      <c r="G1675" s="939"/>
      <c r="H1675" s="939"/>
      <c r="I1675" s="939"/>
      <c r="J1675" s="939"/>
      <c r="K1675" s="939"/>
      <c r="L1675" s="937"/>
      <c r="M1675" s="937"/>
      <c r="N1675" s="937"/>
      <c r="O1675" s="937"/>
      <c r="P1675" s="937"/>
      <c r="Q1675" s="937"/>
      <c r="R1675" s="937"/>
      <c r="S1675" s="937"/>
      <c r="T1675" s="937"/>
      <c r="U1675" s="937"/>
      <c r="V1675" s="937"/>
      <c r="W1675" s="937"/>
      <c r="X1675" s="937"/>
      <c r="Y1675" s="937"/>
      <c r="Z1675" s="937"/>
      <c r="AA1675" s="937"/>
    </row>
    <row r="1676" ht="18.0" customHeight="1">
      <c r="A1676" s="937"/>
      <c r="B1676" s="938"/>
      <c r="C1676" s="937"/>
      <c r="D1676" s="937"/>
      <c r="E1676" s="937"/>
      <c r="F1676" s="939"/>
      <c r="G1676" s="939"/>
      <c r="H1676" s="939"/>
      <c r="I1676" s="939"/>
      <c r="J1676" s="939"/>
      <c r="K1676" s="939"/>
      <c r="L1676" s="937"/>
      <c r="M1676" s="937"/>
      <c r="N1676" s="937"/>
      <c r="O1676" s="937"/>
      <c r="P1676" s="937"/>
      <c r="Q1676" s="937"/>
      <c r="R1676" s="937"/>
      <c r="S1676" s="937"/>
      <c r="T1676" s="937"/>
      <c r="U1676" s="937"/>
      <c r="V1676" s="937"/>
      <c r="W1676" s="937"/>
      <c r="X1676" s="937"/>
      <c r="Y1676" s="937"/>
      <c r="Z1676" s="937"/>
      <c r="AA1676" s="937"/>
    </row>
    <row r="1677" ht="18.0" customHeight="1">
      <c r="A1677" s="937"/>
      <c r="B1677" s="938"/>
      <c r="C1677" s="937"/>
      <c r="D1677" s="937"/>
      <c r="E1677" s="937"/>
      <c r="F1677" s="939"/>
      <c r="G1677" s="939"/>
      <c r="H1677" s="939"/>
      <c r="I1677" s="939"/>
      <c r="J1677" s="939"/>
      <c r="K1677" s="939"/>
      <c r="L1677" s="937"/>
      <c r="M1677" s="937"/>
      <c r="N1677" s="937"/>
      <c r="O1677" s="937"/>
      <c r="P1677" s="937"/>
      <c r="Q1677" s="937"/>
      <c r="R1677" s="937"/>
      <c r="S1677" s="937"/>
      <c r="T1677" s="937"/>
      <c r="U1677" s="937"/>
      <c r="V1677" s="937"/>
      <c r="W1677" s="937"/>
      <c r="X1677" s="937"/>
      <c r="Y1677" s="937"/>
      <c r="Z1677" s="937"/>
      <c r="AA1677" s="937"/>
    </row>
    <row r="1678" ht="18.0" customHeight="1">
      <c r="A1678" s="937"/>
      <c r="B1678" s="938"/>
      <c r="C1678" s="937"/>
      <c r="D1678" s="937"/>
      <c r="E1678" s="937"/>
      <c r="F1678" s="939"/>
      <c r="G1678" s="939"/>
      <c r="H1678" s="939"/>
      <c r="I1678" s="939"/>
      <c r="J1678" s="939"/>
      <c r="K1678" s="939"/>
      <c r="L1678" s="937"/>
      <c r="M1678" s="937"/>
      <c r="N1678" s="937"/>
      <c r="O1678" s="937"/>
      <c r="P1678" s="937"/>
      <c r="Q1678" s="937"/>
      <c r="R1678" s="937"/>
      <c r="S1678" s="937"/>
      <c r="T1678" s="937"/>
      <c r="U1678" s="937"/>
      <c r="V1678" s="937"/>
      <c r="W1678" s="937"/>
      <c r="X1678" s="937"/>
      <c r="Y1678" s="937"/>
      <c r="Z1678" s="937"/>
      <c r="AA1678" s="937"/>
    </row>
    <row r="1679" ht="18.0" customHeight="1">
      <c r="A1679" s="937"/>
      <c r="B1679" s="938"/>
      <c r="C1679" s="937"/>
      <c r="D1679" s="937"/>
      <c r="E1679" s="937"/>
      <c r="F1679" s="939"/>
      <c r="G1679" s="939"/>
      <c r="H1679" s="939"/>
      <c r="I1679" s="939"/>
      <c r="J1679" s="939"/>
      <c r="K1679" s="939"/>
      <c r="L1679" s="937"/>
      <c r="M1679" s="937"/>
      <c r="N1679" s="937"/>
      <c r="O1679" s="937"/>
      <c r="P1679" s="937"/>
      <c r="Q1679" s="937"/>
      <c r="R1679" s="937"/>
      <c r="S1679" s="937"/>
      <c r="T1679" s="937"/>
      <c r="U1679" s="937"/>
      <c r="V1679" s="937"/>
      <c r="W1679" s="937"/>
      <c r="X1679" s="937"/>
      <c r="Y1679" s="937"/>
      <c r="Z1679" s="937"/>
      <c r="AA1679" s="937"/>
    </row>
    <row r="1680" ht="18.0" customHeight="1">
      <c r="A1680" s="937"/>
      <c r="B1680" s="938"/>
      <c r="C1680" s="937"/>
      <c r="D1680" s="937"/>
      <c r="E1680" s="937"/>
      <c r="F1680" s="939"/>
      <c r="G1680" s="939"/>
      <c r="H1680" s="939"/>
      <c r="I1680" s="939"/>
      <c r="J1680" s="939"/>
      <c r="K1680" s="939"/>
      <c r="L1680" s="937"/>
      <c r="M1680" s="937"/>
      <c r="N1680" s="937"/>
      <c r="O1680" s="937"/>
      <c r="P1680" s="937"/>
      <c r="Q1680" s="937"/>
      <c r="R1680" s="937"/>
      <c r="S1680" s="937"/>
      <c r="T1680" s="937"/>
      <c r="U1680" s="937"/>
      <c r="V1680" s="937"/>
      <c r="W1680" s="937"/>
      <c r="X1680" s="937"/>
      <c r="Y1680" s="937"/>
      <c r="Z1680" s="937"/>
      <c r="AA1680" s="937"/>
    </row>
    <row r="1681" ht="18.0" customHeight="1">
      <c r="A1681" s="937"/>
      <c r="B1681" s="938"/>
      <c r="C1681" s="937"/>
      <c r="D1681" s="937"/>
      <c r="E1681" s="937"/>
      <c r="F1681" s="939"/>
      <c r="G1681" s="939"/>
      <c r="H1681" s="939"/>
      <c r="I1681" s="939"/>
      <c r="J1681" s="939"/>
      <c r="K1681" s="939"/>
      <c r="L1681" s="937"/>
      <c r="M1681" s="937"/>
      <c r="N1681" s="937"/>
      <c r="O1681" s="937"/>
      <c r="P1681" s="937"/>
      <c r="Q1681" s="937"/>
      <c r="R1681" s="937"/>
      <c r="S1681" s="937"/>
      <c r="T1681" s="937"/>
      <c r="U1681" s="937"/>
      <c r="V1681" s="937"/>
      <c r="W1681" s="937"/>
      <c r="X1681" s="937"/>
      <c r="Y1681" s="937"/>
      <c r="Z1681" s="937"/>
      <c r="AA1681" s="937"/>
    </row>
    <row r="1682" ht="18.0" customHeight="1">
      <c r="A1682" s="937"/>
      <c r="B1682" s="938"/>
      <c r="C1682" s="937"/>
      <c r="D1682" s="937"/>
      <c r="E1682" s="937"/>
      <c r="F1682" s="939"/>
      <c r="G1682" s="939"/>
      <c r="H1682" s="939"/>
      <c r="I1682" s="939"/>
      <c r="J1682" s="939"/>
      <c r="K1682" s="939"/>
      <c r="L1682" s="937"/>
      <c r="M1682" s="937"/>
      <c r="N1682" s="937"/>
      <c r="O1682" s="937"/>
      <c r="P1682" s="937"/>
      <c r="Q1682" s="937"/>
      <c r="R1682" s="937"/>
      <c r="S1682" s="937"/>
      <c r="T1682" s="937"/>
      <c r="U1682" s="937"/>
      <c r="V1682" s="937"/>
      <c r="W1682" s="937"/>
      <c r="X1682" s="937"/>
      <c r="Y1682" s="937"/>
      <c r="Z1682" s="937"/>
      <c r="AA1682" s="937"/>
    </row>
    <row r="1683" ht="18.0" customHeight="1">
      <c r="A1683" s="937"/>
      <c r="B1683" s="938"/>
      <c r="C1683" s="937"/>
      <c r="D1683" s="937"/>
      <c r="E1683" s="937"/>
      <c r="F1683" s="939"/>
      <c r="G1683" s="939"/>
      <c r="H1683" s="939"/>
      <c r="I1683" s="939"/>
      <c r="J1683" s="939"/>
      <c r="K1683" s="939"/>
      <c r="L1683" s="937"/>
      <c r="M1683" s="937"/>
      <c r="N1683" s="937"/>
      <c r="O1683" s="937"/>
      <c r="P1683" s="937"/>
      <c r="Q1683" s="937"/>
      <c r="R1683" s="937"/>
      <c r="S1683" s="937"/>
      <c r="T1683" s="937"/>
      <c r="U1683" s="937"/>
      <c r="V1683" s="937"/>
      <c r="W1683" s="937"/>
      <c r="X1683" s="937"/>
      <c r="Y1683" s="937"/>
      <c r="Z1683" s="937"/>
      <c r="AA1683" s="937"/>
    </row>
    <row r="1684" ht="18.0" customHeight="1">
      <c r="A1684" s="937"/>
      <c r="B1684" s="938"/>
      <c r="C1684" s="937"/>
      <c r="D1684" s="937"/>
      <c r="E1684" s="937"/>
      <c r="F1684" s="939"/>
      <c r="G1684" s="939"/>
      <c r="H1684" s="939"/>
      <c r="I1684" s="939"/>
      <c r="J1684" s="939"/>
      <c r="K1684" s="939"/>
      <c r="L1684" s="937"/>
      <c r="M1684" s="937"/>
      <c r="N1684" s="937"/>
      <c r="O1684" s="937"/>
      <c r="P1684" s="937"/>
      <c r="Q1684" s="937"/>
      <c r="R1684" s="937"/>
      <c r="S1684" s="937"/>
      <c r="T1684" s="937"/>
      <c r="U1684" s="937"/>
      <c r="V1684" s="937"/>
      <c r="W1684" s="937"/>
      <c r="X1684" s="937"/>
      <c r="Y1684" s="937"/>
      <c r="Z1684" s="937"/>
      <c r="AA1684" s="937"/>
    </row>
    <row r="1685" ht="18.0" customHeight="1">
      <c r="A1685" s="937"/>
      <c r="B1685" s="938"/>
      <c r="C1685" s="937"/>
      <c r="D1685" s="937"/>
      <c r="E1685" s="937"/>
      <c r="F1685" s="939"/>
      <c r="G1685" s="939"/>
      <c r="H1685" s="939"/>
      <c r="I1685" s="939"/>
      <c r="J1685" s="939"/>
      <c r="K1685" s="939"/>
      <c r="L1685" s="937"/>
      <c r="M1685" s="937"/>
      <c r="N1685" s="937"/>
      <c r="O1685" s="937"/>
      <c r="P1685" s="937"/>
      <c r="Q1685" s="937"/>
      <c r="R1685" s="937"/>
      <c r="S1685" s="937"/>
      <c r="T1685" s="937"/>
      <c r="U1685" s="937"/>
      <c r="V1685" s="937"/>
      <c r="W1685" s="937"/>
      <c r="X1685" s="937"/>
      <c r="Y1685" s="937"/>
      <c r="Z1685" s="937"/>
      <c r="AA1685" s="937"/>
    </row>
    <row r="1686" ht="18.0" customHeight="1">
      <c r="A1686" s="937"/>
      <c r="B1686" s="938"/>
      <c r="C1686" s="937"/>
      <c r="D1686" s="937"/>
      <c r="E1686" s="937"/>
      <c r="F1686" s="939"/>
      <c r="G1686" s="939"/>
      <c r="H1686" s="939"/>
      <c r="I1686" s="939"/>
      <c r="J1686" s="939"/>
      <c r="K1686" s="939"/>
      <c r="L1686" s="937"/>
      <c r="M1686" s="937"/>
      <c r="N1686" s="937"/>
      <c r="O1686" s="937"/>
      <c r="P1686" s="937"/>
      <c r="Q1686" s="937"/>
      <c r="R1686" s="937"/>
      <c r="S1686" s="937"/>
      <c r="T1686" s="937"/>
      <c r="U1686" s="937"/>
      <c r="V1686" s="937"/>
      <c r="W1686" s="937"/>
      <c r="X1686" s="937"/>
      <c r="Y1686" s="937"/>
      <c r="Z1686" s="937"/>
      <c r="AA1686" s="937"/>
    </row>
    <row r="1687" ht="18.0" customHeight="1">
      <c r="A1687" s="937"/>
      <c r="B1687" s="938"/>
      <c r="C1687" s="937"/>
      <c r="D1687" s="937"/>
      <c r="E1687" s="937"/>
      <c r="F1687" s="939"/>
      <c r="G1687" s="939"/>
      <c r="H1687" s="939"/>
      <c r="I1687" s="939"/>
      <c r="J1687" s="939"/>
      <c r="K1687" s="939"/>
      <c r="L1687" s="937"/>
      <c r="M1687" s="937"/>
      <c r="N1687" s="937"/>
      <c r="O1687" s="937"/>
      <c r="P1687" s="937"/>
      <c r="Q1687" s="937"/>
      <c r="R1687" s="937"/>
      <c r="S1687" s="937"/>
      <c r="T1687" s="937"/>
      <c r="U1687" s="937"/>
      <c r="V1687" s="937"/>
      <c r="W1687" s="937"/>
      <c r="X1687" s="937"/>
      <c r="Y1687" s="937"/>
      <c r="Z1687" s="937"/>
      <c r="AA1687" s="937"/>
    </row>
    <row r="1688" ht="18.0" customHeight="1">
      <c r="A1688" s="937"/>
      <c r="B1688" s="938"/>
      <c r="C1688" s="937"/>
      <c r="D1688" s="937"/>
      <c r="E1688" s="937"/>
      <c r="F1688" s="939"/>
      <c r="G1688" s="939"/>
      <c r="H1688" s="939"/>
      <c r="I1688" s="939"/>
      <c r="J1688" s="939"/>
      <c r="K1688" s="939"/>
      <c r="L1688" s="937"/>
      <c r="M1688" s="937"/>
      <c r="N1688" s="937"/>
      <c r="O1688" s="937"/>
      <c r="P1688" s="937"/>
      <c r="Q1688" s="937"/>
      <c r="R1688" s="937"/>
      <c r="S1688" s="937"/>
      <c r="T1688" s="937"/>
      <c r="U1688" s="937"/>
      <c r="V1688" s="937"/>
      <c r="W1688" s="937"/>
      <c r="X1688" s="937"/>
      <c r="Y1688" s="937"/>
      <c r="Z1688" s="937"/>
      <c r="AA1688" s="937"/>
    </row>
    <row r="1689" ht="18.0" customHeight="1">
      <c r="A1689" s="937"/>
      <c r="B1689" s="938"/>
      <c r="C1689" s="937"/>
      <c r="D1689" s="937"/>
      <c r="E1689" s="937"/>
      <c r="F1689" s="939"/>
      <c r="G1689" s="939"/>
      <c r="H1689" s="939"/>
      <c r="I1689" s="939"/>
      <c r="J1689" s="939"/>
      <c r="K1689" s="939"/>
      <c r="L1689" s="937"/>
      <c r="M1689" s="937"/>
      <c r="N1689" s="937"/>
      <c r="O1689" s="937"/>
      <c r="P1689" s="937"/>
      <c r="Q1689" s="937"/>
      <c r="R1689" s="937"/>
      <c r="S1689" s="937"/>
      <c r="T1689" s="937"/>
      <c r="U1689" s="937"/>
      <c r="V1689" s="937"/>
      <c r="W1689" s="937"/>
      <c r="X1689" s="937"/>
      <c r="Y1689" s="937"/>
      <c r="Z1689" s="937"/>
      <c r="AA1689" s="937"/>
    </row>
    <row r="1690" ht="18.0" customHeight="1">
      <c r="A1690" s="937"/>
      <c r="B1690" s="938"/>
      <c r="C1690" s="937"/>
      <c r="D1690" s="937"/>
      <c r="E1690" s="937"/>
      <c r="F1690" s="939"/>
      <c r="G1690" s="939"/>
      <c r="H1690" s="939"/>
      <c r="I1690" s="939"/>
      <c r="J1690" s="939"/>
      <c r="K1690" s="939"/>
      <c r="L1690" s="937"/>
      <c r="M1690" s="937"/>
      <c r="N1690" s="937"/>
      <c r="O1690" s="937"/>
      <c r="P1690" s="937"/>
      <c r="Q1690" s="937"/>
      <c r="R1690" s="937"/>
      <c r="S1690" s="937"/>
      <c r="T1690" s="937"/>
      <c r="U1690" s="937"/>
      <c r="V1690" s="937"/>
      <c r="W1690" s="937"/>
      <c r="X1690" s="937"/>
      <c r="Y1690" s="937"/>
      <c r="Z1690" s="937"/>
      <c r="AA1690" s="937"/>
    </row>
    <row r="1691" ht="18.0" customHeight="1">
      <c r="A1691" s="937"/>
      <c r="B1691" s="938"/>
      <c r="C1691" s="937"/>
      <c r="D1691" s="937"/>
      <c r="E1691" s="937"/>
      <c r="F1691" s="939"/>
      <c r="G1691" s="939"/>
      <c r="H1691" s="939"/>
      <c r="I1691" s="939"/>
      <c r="J1691" s="939"/>
      <c r="K1691" s="939"/>
      <c r="L1691" s="937"/>
      <c r="M1691" s="937"/>
      <c r="N1691" s="937"/>
      <c r="O1691" s="937"/>
      <c r="P1691" s="937"/>
      <c r="Q1691" s="937"/>
      <c r="R1691" s="937"/>
      <c r="S1691" s="937"/>
      <c r="T1691" s="937"/>
      <c r="U1691" s="937"/>
      <c r="V1691" s="937"/>
      <c r="W1691" s="937"/>
      <c r="X1691" s="937"/>
      <c r="Y1691" s="937"/>
      <c r="Z1691" s="937"/>
      <c r="AA1691" s="937"/>
    </row>
    <row r="1692" ht="18.0" customHeight="1">
      <c r="A1692" s="937"/>
      <c r="B1692" s="938"/>
      <c r="C1692" s="937"/>
      <c r="D1692" s="937"/>
      <c r="E1692" s="937"/>
      <c r="F1692" s="939"/>
      <c r="G1692" s="939"/>
      <c r="H1692" s="939"/>
      <c r="I1692" s="939"/>
      <c r="J1692" s="939"/>
      <c r="K1692" s="939"/>
      <c r="L1692" s="937"/>
      <c r="M1692" s="937"/>
      <c r="N1692" s="937"/>
      <c r="O1692" s="937"/>
      <c r="P1692" s="937"/>
      <c r="Q1692" s="937"/>
      <c r="R1692" s="937"/>
      <c r="S1692" s="937"/>
      <c r="T1692" s="937"/>
      <c r="U1692" s="937"/>
      <c r="V1692" s="937"/>
      <c r="W1692" s="937"/>
      <c r="X1692" s="937"/>
      <c r="Y1692" s="937"/>
      <c r="Z1692" s="937"/>
      <c r="AA1692" s="937"/>
    </row>
    <row r="1693" ht="18.0" customHeight="1">
      <c r="A1693" s="937"/>
      <c r="B1693" s="938"/>
      <c r="C1693" s="937"/>
      <c r="D1693" s="937"/>
      <c r="E1693" s="937"/>
      <c r="F1693" s="939"/>
      <c r="G1693" s="939"/>
      <c r="H1693" s="939"/>
      <c r="I1693" s="939"/>
      <c r="J1693" s="939"/>
      <c r="K1693" s="939"/>
      <c r="L1693" s="937"/>
      <c r="M1693" s="937"/>
      <c r="N1693" s="937"/>
      <c r="O1693" s="937"/>
      <c r="P1693" s="937"/>
      <c r="Q1693" s="937"/>
      <c r="R1693" s="937"/>
      <c r="S1693" s="937"/>
      <c r="T1693" s="937"/>
      <c r="U1693" s="937"/>
      <c r="V1693" s="937"/>
      <c r="W1693" s="937"/>
      <c r="X1693" s="937"/>
      <c r="Y1693" s="937"/>
      <c r="Z1693" s="937"/>
      <c r="AA1693" s="937"/>
    </row>
    <row r="1694" ht="18.0" customHeight="1">
      <c r="A1694" s="937"/>
      <c r="B1694" s="938"/>
      <c r="C1694" s="937"/>
      <c r="D1694" s="937"/>
      <c r="E1694" s="937"/>
      <c r="F1694" s="939"/>
      <c r="G1694" s="939"/>
      <c r="H1694" s="939"/>
      <c r="I1694" s="939"/>
      <c r="J1694" s="939"/>
      <c r="K1694" s="939"/>
      <c r="L1694" s="937"/>
      <c r="M1694" s="937"/>
      <c r="N1694" s="937"/>
      <c r="O1694" s="937"/>
      <c r="P1694" s="937"/>
      <c r="Q1694" s="937"/>
      <c r="R1694" s="937"/>
      <c r="S1694" s="937"/>
      <c r="T1694" s="937"/>
      <c r="U1694" s="937"/>
      <c r="V1694" s="937"/>
      <c r="W1694" s="937"/>
      <c r="X1694" s="937"/>
      <c r="Y1694" s="937"/>
      <c r="Z1694" s="937"/>
      <c r="AA1694" s="937"/>
    </row>
    <row r="1695" ht="18.0" customHeight="1">
      <c r="A1695" s="937"/>
      <c r="B1695" s="938"/>
      <c r="C1695" s="937"/>
      <c r="D1695" s="937"/>
      <c r="E1695" s="937"/>
      <c r="F1695" s="939"/>
      <c r="G1695" s="939"/>
      <c r="H1695" s="939"/>
      <c r="I1695" s="939"/>
      <c r="J1695" s="939"/>
      <c r="K1695" s="939"/>
      <c r="L1695" s="937"/>
      <c r="M1695" s="937"/>
      <c r="N1695" s="937"/>
      <c r="O1695" s="937"/>
      <c r="P1695" s="937"/>
      <c r="Q1695" s="937"/>
      <c r="R1695" s="937"/>
      <c r="S1695" s="937"/>
      <c r="T1695" s="937"/>
      <c r="U1695" s="937"/>
      <c r="V1695" s="937"/>
      <c r="W1695" s="937"/>
      <c r="X1695" s="937"/>
      <c r="Y1695" s="937"/>
      <c r="Z1695" s="937"/>
      <c r="AA1695" s="937"/>
    </row>
    <row r="1696" ht="18.0" customHeight="1">
      <c r="A1696" s="937"/>
      <c r="B1696" s="938"/>
      <c r="C1696" s="937"/>
      <c r="D1696" s="937"/>
      <c r="E1696" s="937"/>
      <c r="F1696" s="939"/>
      <c r="G1696" s="939"/>
      <c r="H1696" s="939"/>
      <c r="I1696" s="939"/>
      <c r="J1696" s="939"/>
      <c r="K1696" s="939"/>
      <c r="L1696" s="937"/>
      <c r="M1696" s="937"/>
      <c r="N1696" s="937"/>
      <c r="O1696" s="937"/>
      <c r="P1696" s="937"/>
      <c r="Q1696" s="937"/>
      <c r="R1696" s="937"/>
      <c r="S1696" s="937"/>
      <c r="T1696" s="937"/>
      <c r="U1696" s="937"/>
      <c r="V1696" s="937"/>
      <c r="W1696" s="937"/>
      <c r="X1696" s="937"/>
      <c r="Y1696" s="937"/>
      <c r="Z1696" s="937"/>
      <c r="AA1696" s="937"/>
    </row>
    <row r="1697" ht="18.0" customHeight="1">
      <c r="A1697" s="937"/>
      <c r="B1697" s="938"/>
      <c r="C1697" s="937"/>
      <c r="D1697" s="937"/>
      <c r="E1697" s="937"/>
      <c r="F1697" s="939"/>
      <c r="G1697" s="939"/>
      <c r="H1697" s="939"/>
      <c r="I1697" s="939"/>
      <c r="J1697" s="939"/>
      <c r="K1697" s="939"/>
      <c r="L1697" s="937"/>
      <c r="M1697" s="937"/>
      <c r="N1697" s="937"/>
      <c r="O1697" s="937"/>
      <c r="P1697" s="937"/>
      <c r="Q1697" s="937"/>
      <c r="R1697" s="937"/>
      <c r="S1697" s="937"/>
      <c r="T1697" s="937"/>
      <c r="U1697" s="937"/>
      <c r="V1697" s="937"/>
      <c r="W1697" s="937"/>
      <c r="X1697" s="937"/>
      <c r="Y1697" s="937"/>
      <c r="Z1697" s="937"/>
      <c r="AA1697" s="937"/>
    </row>
    <row r="1698" ht="18.0" customHeight="1">
      <c r="A1698" s="937"/>
      <c r="B1698" s="938"/>
      <c r="C1698" s="937"/>
      <c r="D1698" s="937"/>
      <c r="E1698" s="937"/>
      <c r="F1698" s="939"/>
      <c r="G1698" s="939"/>
      <c r="H1698" s="939"/>
      <c r="I1698" s="939"/>
      <c r="J1698" s="939"/>
      <c r="K1698" s="939"/>
      <c r="L1698" s="937"/>
      <c r="M1698" s="937"/>
      <c r="N1698" s="937"/>
      <c r="O1698" s="937"/>
      <c r="P1698" s="937"/>
      <c r="Q1698" s="937"/>
      <c r="R1698" s="937"/>
      <c r="S1698" s="937"/>
      <c r="T1698" s="937"/>
      <c r="U1698" s="937"/>
      <c r="V1698" s="937"/>
      <c r="W1698" s="937"/>
      <c r="X1698" s="937"/>
      <c r="Y1698" s="937"/>
      <c r="Z1698" s="937"/>
      <c r="AA1698" s="937"/>
    </row>
    <row r="1699" ht="18.0" customHeight="1">
      <c r="A1699" s="937"/>
      <c r="B1699" s="938"/>
      <c r="C1699" s="937"/>
      <c r="D1699" s="937"/>
      <c r="E1699" s="937"/>
      <c r="F1699" s="939"/>
      <c r="G1699" s="939"/>
      <c r="H1699" s="939"/>
      <c r="I1699" s="939"/>
      <c r="J1699" s="939"/>
      <c r="K1699" s="939"/>
      <c r="L1699" s="937"/>
      <c r="M1699" s="937"/>
      <c r="N1699" s="937"/>
      <c r="O1699" s="937"/>
      <c r="P1699" s="937"/>
      <c r="Q1699" s="937"/>
      <c r="R1699" s="937"/>
      <c r="S1699" s="937"/>
      <c r="T1699" s="937"/>
      <c r="U1699" s="937"/>
      <c r="V1699" s="937"/>
      <c r="W1699" s="937"/>
      <c r="X1699" s="937"/>
      <c r="Y1699" s="937"/>
      <c r="Z1699" s="937"/>
      <c r="AA1699" s="937"/>
    </row>
    <row r="1700" ht="18.0" customHeight="1">
      <c r="A1700" s="937"/>
      <c r="B1700" s="938"/>
      <c r="C1700" s="937"/>
      <c r="D1700" s="937"/>
      <c r="E1700" s="937"/>
      <c r="F1700" s="939"/>
      <c r="G1700" s="939"/>
      <c r="H1700" s="939"/>
      <c r="I1700" s="939"/>
      <c r="J1700" s="939"/>
      <c r="K1700" s="939"/>
      <c r="L1700" s="937"/>
      <c r="M1700" s="937"/>
      <c r="N1700" s="937"/>
      <c r="O1700" s="937"/>
      <c r="P1700" s="937"/>
      <c r="Q1700" s="937"/>
      <c r="R1700" s="937"/>
      <c r="S1700" s="937"/>
      <c r="T1700" s="937"/>
      <c r="U1700" s="937"/>
      <c r="V1700" s="937"/>
      <c r="W1700" s="937"/>
      <c r="X1700" s="937"/>
      <c r="Y1700" s="937"/>
      <c r="Z1700" s="937"/>
      <c r="AA1700" s="937"/>
    </row>
    <row r="1701" ht="18.0" customHeight="1">
      <c r="A1701" s="937"/>
      <c r="B1701" s="938"/>
      <c r="C1701" s="937"/>
      <c r="D1701" s="937"/>
      <c r="E1701" s="937"/>
      <c r="F1701" s="939"/>
      <c r="G1701" s="939"/>
      <c r="H1701" s="939"/>
      <c r="I1701" s="939"/>
      <c r="J1701" s="939"/>
      <c r="K1701" s="939"/>
      <c r="L1701" s="937"/>
      <c r="M1701" s="937"/>
      <c r="N1701" s="937"/>
      <c r="O1701" s="937"/>
      <c r="P1701" s="937"/>
      <c r="Q1701" s="937"/>
      <c r="R1701" s="937"/>
      <c r="S1701" s="937"/>
      <c r="T1701" s="937"/>
      <c r="U1701" s="937"/>
      <c r="V1701" s="937"/>
      <c r="W1701" s="937"/>
      <c r="X1701" s="937"/>
      <c r="Y1701" s="937"/>
      <c r="Z1701" s="937"/>
      <c r="AA1701" s="937"/>
    </row>
    <row r="1702" ht="18.0" customHeight="1">
      <c r="A1702" s="937"/>
      <c r="B1702" s="938"/>
      <c r="C1702" s="937"/>
      <c r="D1702" s="937"/>
      <c r="E1702" s="937"/>
      <c r="F1702" s="939"/>
      <c r="G1702" s="939"/>
      <c r="H1702" s="939"/>
      <c r="I1702" s="939"/>
      <c r="J1702" s="939"/>
      <c r="K1702" s="939"/>
      <c r="L1702" s="937"/>
      <c r="M1702" s="937"/>
      <c r="N1702" s="937"/>
      <c r="O1702" s="937"/>
      <c r="P1702" s="937"/>
      <c r="Q1702" s="937"/>
      <c r="R1702" s="937"/>
      <c r="S1702" s="937"/>
      <c r="T1702" s="937"/>
      <c r="U1702" s="937"/>
      <c r="V1702" s="937"/>
      <c r="W1702" s="937"/>
      <c r="X1702" s="937"/>
      <c r="Y1702" s="937"/>
      <c r="Z1702" s="937"/>
      <c r="AA1702" s="937"/>
    </row>
    <row r="1703" ht="18.0" customHeight="1">
      <c r="A1703" s="937"/>
      <c r="B1703" s="938"/>
      <c r="C1703" s="937"/>
      <c r="D1703" s="937"/>
      <c r="E1703" s="937"/>
      <c r="F1703" s="939"/>
      <c r="G1703" s="939"/>
      <c r="H1703" s="939"/>
      <c r="I1703" s="939"/>
      <c r="J1703" s="939"/>
      <c r="K1703" s="939"/>
      <c r="L1703" s="937"/>
      <c r="M1703" s="937"/>
      <c r="N1703" s="937"/>
      <c r="O1703" s="937"/>
      <c r="P1703" s="937"/>
      <c r="Q1703" s="937"/>
      <c r="R1703" s="937"/>
      <c r="S1703" s="937"/>
      <c r="T1703" s="937"/>
      <c r="U1703" s="937"/>
      <c r="V1703" s="937"/>
      <c r="W1703" s="937"/>
      <c r="X1703" s="937"/>
      <c r="Y1703" s="937"/>
      <c r="Z1703" s="937"/>
      <c r="AA1703" s="937"/>
    </row>
    <row r="1704" ht="18.0" customHeight="1">
      <c r="A1704" s="937"/>
      <c r="B1704" s="938"/>
      <c r="C1704" s="937"/>
      <c r="D1704" s="937"/>
      <c r="E1704" s="937"/>
      <c r="F1704" s="939"/>
      <c r="G1704" s="939"/>
      <c r="H1704" s="939"/>
      <c r="I1704" s="939"/>
      <c r="J1704" s="939"/>
      <c r="K1704" s="939"/>
      <c r="L1704" s="937"/>
      <c r="M1704" s="937"/>
      <c r="N1704" s="937"/>
      <c r="O1704" s="937"/>
      <c r="P1704" s="937"/>
      <c r="Q1704" s="937"/>
      <c r="R1704" s="937"/>
      <c r="S1704" s="937"/>
      <c r="T1704" s="937"/>
      <c r="U1704" s="937"/>
      <c r="V1704" s="937"/>
      <c r="W1704" s="937"/>
      <c r="X1704" s="937"/>
      <c r="Y1704" s="937"/>
      <c r="Z1704" s="937"/>
      <c r="AA1704" s="937"/>
    </row>
    <row r="1705" ht="18.0" customHeight="1">
      <c r="A1705" s="937"/>
      <c r="B1705" s="938"/>
      <c r="C1705" s="937"/>
      <c r="D1705" s="937"/>
      <c r="E1705" s="937"/>
      <c r="F1705" s="939"/>
      <c r="G1705" s="939"/>
      <c r="H1705" s="939"/>
      <c r="I1705" s="939"/>
      <c r="J1705" s="939"/>
      <c r="K1705" s="939"/>
      <c r="L1705" s="937"/>
      <c r="M1705" s="937"/>
      <c r="N1705" s="937"/>
      <c r="O1705" s="937"/>
      <c r="P1705" s="937"/>
      <c r="Q1705" s="937"/>
      <c r="R1705" s="937"/>
      <c r="S1705" s="937"/>
      <c r="T1705" s="937"/>
      <c r="U1705" s="937"/>
      <c r="V1705" s="937"/>
      <c r="W1705" s="937"/>
      <c r="X1705" s="937"/>
      <c r="Y1705" s="937"/>
      <c r="Z1705" s="937"/>
      <c r="AA1705" s="937"/>
    </row>
    <row r="1706" ht="18.0" customHeight="1">
      <c r="A1706" s="937"/>
      <c r="B1706" s="938"/>
      <c r="C1706" s="937"/>
      <c r="D1706" s="937"/>
      <c r="E1706" s="937"/>
      <c r="F1706" s="939"/>
      <c r="G1706" s="939"/>
      <c r="H1706" s="939"/>
      <c r="I1706" s="939"/>
      <c r="J1706" s="939"/>
      <c r="K1706" s="939"/>
      <c r="L1706" s="937"/>
      <c r="M1706" s="937"/>
      <c r="N1706" s="937"/>
      <c r="O1706" s="937"/>
      <c r="P1706" s="937"/>
      <c r="Q1706" s="937"/>
      <c r="R1706" s="937"/>
      <c r="S1706" s="937"/>
      <c r="T1706" s="937"/>
      <c r="U1706" s="937"/>
      <c r="V1706" s="937"/>
      <c r="W1706" s="937"/>
      <c r="X1706" s="937"/>
      <c r="Y1706" s="937"/>
      <c r="Z1706" s="937"/>
      <c r="AA1706" s="937"/>
    </row>
    <row r="1707" ht="18.0" customHeight="1">
      <c r="A1707" s="937"/>
      <c r="B1707" s="938"/>
      <c r="C1707" s="937"/>
      <c r="D1707" s="937"/>
      <c r="E1707" s="937"/>
      <c r="F1707" s="939"/>
      <c r="G1707" s="939"/>
      <c r="H1707" s="939"/>
      <c r="I1707" s="939"/>
      <c r="J1707" s="939"/>
      <c r="K1707" s="939"/>
      <c r="L1707" s="937"/>
      <c r="M1707" s="937"/>
      <c r="N1707" s="937"/>
      <c r="O1707" s="937"/>
      <c r="P1707" s="937"/>
      <c r="Q1707" s="937"/>
      <c r="R1707" s="937"/>
      <c r="S1707" s="937"/>
      <c r="T1707" s="937"/>
      <c r="U1707" s="937"/>
      <c r="V1707" s="937"/>
      <c r="W1707" s="937"/>
      <c r="X1707" s="937"/>
      <c r="Y1707" s="937"/>
      <c r="Z1707" s="937"/>
      <c r="AA1707" s="937"/>
    </row>
    <row r="1708" ht="18.0" customHeight="1">
      <c r="A1708" s="937"/>
      <c r="B1708" s="938"/>
      <c r="C1708" s="937"/>
      <c r="D1708" s="937"/>
      <c r="E1708" s="937"/>
      <c r="F1708" s="939"/>
      <c r="G1708" s="939"/>
      <c r="H1708" s="939"/>
      <c r="I1708" s="939"/>
      <c r="J1708" s="939"/>
      <c r="K1708" s="939"/>
      <c r="L1708" s="937"/>
      <c r="M1708" s="937"/>
      <c r="N1708" s="937"/>
      <c r="O1708" s="937"/>
      <c r="P1708" s="937"/>
      <c r="Q1708" s="937"/>
      <c r="R1708" s="937"/>
      <c r="S1708" s="937"/>
      <c r="T1708" s="937"/>
      <c r="U1708" s="937"/>
      <c r="V1708" s="937"/>
      <c r="W1708" s="937"/>
      <c r="X1708" s="937"/>
      <c r="Y1708" s="937"/>
      <c r="Z1708" s="937"/>
      <c r="AA1708" s="937"/>
    </row>
    <row r="1709" ht="18.0" customHeight="1">
      <c r="A1709" s="937"/>
      <c r="B1709" s="938"/>
      <c r="C1709" s="937"/>
      <c r="D1709" s="937"/>
      <c r="E1709" s="937"/>
      <c r="F1709" s="939"/>
      <c r="G1709" s="939"/>
      <c r="H1709" s="939"/>
      <c r="I1709" s="939"/>
      <c r="J1709" s="939"/>
      <c r="K1709" s="939"/>
      <c r="L1709" s="937"/>
      <c r="M1709" s="937"/>
      <c r="N1709" s="937"/>
      <c r="O1709" s="937"/>
      <c r="P1709" s="937"/>
      <c r="Q1709" s="937"/>
      <c r="R1709" s="937"/>
      <c r="S1709" s="937"/>
      <c r="T1709" s="937"/>
      <c r="U1709" s="937"/>
      <c r="V1709" s="937"/>
      <c r="W1709" s="937"/>
      <c r="X1709" s="937"/>
      <c r="Y1709" s="937"/>
      <c r="Z1709" s="937"/>
      <c r="AA1709" s="937"/>
    </row>
    <row r="1710" ht="18.0" customHeight="1">
      <c r="A1710" s="937"/>
      <c r="B1710" s="938"/>
      <c r="C1710" s="937"/>
      <c r="D1710" s="937"/>
      <c r="E1710" s="937"/>
      <c r="F1710" s="939"/>
      <c r="G1710" s="939"/>
      <c r="H1710" s="939"/>
      <c r="I1710" s="939"/>
      <c r="J1710" s="939"/>
      <c r="K1710" s="939"/>
      <c r="L1710" s="937"/>
      <c r="M1710" s="937"/>
      <c r="N1710" s="937"/>
      <c r="O1710" s="937"/>
      <c r="P1710" s="937"/>
      <c r="Q1710" s="937"/>
      <c r="R1710" s="937"/>
      <c r="S1710" s="937"/>
      <c r="T1710" s="937"/>
      <c r="U1710" s="937"/>
      <c r="V1710" s="937"/>
      <c r="W1710" s="937"/>
      <c r="X1710" s="937"/>
      <c r="Y1710" s="937"/>
      <c r="Z1710" s="937"/>
      <c r="AA1710" s="937"/>
    </row>
    <row r="1711" ht="18.0" customHeight="1">
      <c r="A1711" s="937"/>
      <c r="B1711" s="938"/>
      <c r="C1711" s="937"/>
      <c r="D1711" s="937"/>
      <c r="E1711" s="937"/>
      <c r="F1711" s="939"/>
      <c r="G1711" s="939"/>
      <c r="H1711" s="939"/>
      <c r="I1711" s="939"/>
      <c r="J1711" s="939"/>
      <c r="K1711" s="939"/>
      <c r="L1711" s="937"/>
      <c r="M1711" s="937"/>
      <c r="N1711" s="937"/>
      <c r="O1711" s="937"/>
      <c r="P1711" s="937"/>
      <c r="Q1711" s="937"/>
      <c r="R1711" s="937"/>
      <c r="S1711" s="937"/>
      <c r="T1711" s="937"/>
      <c r="U1711" s="937"/>
      <c r="V1711" s="937"/>
      <c r="W1711" s="937"/>
      <c r="X1711" s="937"/>
      <c r="Y1711" s="937"/>
      <c r="Z1711" s="937"/>
      <c r="AA1711" s="937"/>
    </row>
    <row r="1712" ht="18.0" customHeight="1">
      <c r="A1712" s="937"/>
      <c r="B1712" s="938"/>
      <c r="C1712" s="937"/>
      <c r="D1712" s="937"/>
      <c r="E1712" s="937"/>
      <c r="F1712" s="939"/>
      <c r="G1712" s="939"/>
      <c r="H1712" s="939"/>
      <c r="I1712" s="939"/>
      <c r="J1712" s="939"/>
      <c r="K1712" s="939"/>
      <c r="L1712" s="937"/>
      <c r="M1712" s="937"/>
      <c r="N1712" s="937"/>
      <c r="O1712" s="937"/>
      <c r="P1712" s="937"/>
      <c r="Q1712" s="937"/>
      <c r="R1712" s="937"/>
      <c r="S1712" s="937"/>
      <c r="T1712" s="937"/>
      <c r="U1712" s="937"/>
      <c r="V1712" s="937"/>
      <c r="W1712" s="937"/>
      <c r="X1712" s="937"/>
      <c r="Y1712" s="937"/>
      <c r="Z1712" s="937"/>
      <c r="AA1712" s="937"/>
    </row>
    <row r="1713" ht="18.0" customHeight="1">
      <c r="A1713" s="937"/>
      <c r="B1713" s="938"/>
      <c r="C1713" s="937"/>
      <c r="D1713" s="937"/>
      <c r="E1713" s="937"/>
      <c r="F1713" s="939"/>
      <c r="G1713" s="939"/>
      <c r="H1713" s="939"/>
      <c r="I1713" s="939"/>
      <c r="J1713" s="939"/>
      <c r="K1713" s="939"/>
      <c r="L1713" s="937"/>
      <c r="M1713" s="937"/>
      <c r="N1713" s="937"/>
      <c r="O1713" s="937"/>
      <c r="P1713" s="937"/>
      <c r="Q1713" s="937"/>
      <c r="R1713" s="937"/>
      <c r="S1713" s="937"/>
      <c r="T1713" s="937"/>
      <c r="U1713" s="937"/>
      <c r="V1713" s="937"/>
      <c r="W1713" s="937"/>
      <c r="X1713" s="937"/>
      <c r="Y1713" s="937"/>
      <c r="Z1713" s="937"/>
      <c r="AA1713" s="937"/>
    </row>
    <row r="1714" ht="18.0" customHeight="1">
      <c r="A1714" s="937"/>
      <c r="B1714" s="938"/>
      <c r="C1714" s="937"/>
      <c r="D1714" s="937"/>
      <c r="E1714" s="937"/>
      <c r="F1714" s="939"/>
      <c r="G1714" s="939"/>
      <c r="H1714" s="939"/>
      <c r="I1714" s="939"/>
      <c r="J1714" s="939"/>
      <c r="K1714" s="939"/>
      <c r="L1714" s="937"/>
      <c r="M1714" s="937"/>
      <c r="N1714" s="937"/>
      <c r="O1714" s="937"/>
      <c r="P1714" s="937"/>
      <c r="Q1714" s="937"/>
      <c r="R1714" s="937"/>
      <c r="S1714" s="937"/>
      <c r="T1714" s="937"/>
      <c r="U1714" s="937"/>
      <c r="V1714" s="937"/>
      <c r="W1714" s="937"/>
      <c r="X1714" s="937"/>
      <c r="Y1714" s="937"/>
      <c r="Z1714" s="937"/>
      <c r="AA1714" s="937"/>
    </row>
    <row r="1715" ht="18.0" customHeight="1">
      <c r="A1715" s="937"/>
      <c r="B1715" s="938"/>
      <c r="C1715" s="937"/>
      <c r="D1715" s="937"/>
      <c r="E1715" s="937"/>
      <c r="F1715" s="939"/>
      <c r="G1715" s="939"/>
      <c r="H1715" s="939"/>
      <c r="I1715" s="939"/>
      <c r="J1715" s="939"/>
      <c r="K1715" s="939"/>
      <c r="L1715" s="937"/>
      <c r="M1715" s="937"/>
      <c r="N1715" s="937"/>
      <c r="O1715" s="937"/>
      <c r="P1715" s="937"/>
      <c r="Q1715" s="937"/>
      <c r="R1715" s="937"/>
      <c r="S1715" s="937"/>
      <c r="T1715" s="937"/>
      <c r="U1715" s="937"/>
      <c r="V1715" s="937"/>
      <c r="W1715" s="937"/>
      <c r="X1715" s="937"/>
      <c r="Y1715" s="937"/>
      <c r="Z1715" s="937"/>
      <c r="AA1715" s="937"/>
    </row>
    <row r="1716" ht="18.0" customHeight="1">
      <c r="A1716" s="937"/>
      <c r="B1716" s="938"/>
      <c r="C1716" s="937"/>
      <c r="D1716" s="937"/>
      <c r="E1716" s="937"/>
      <c r="F1716" s="939"/>
      <c r="G1716" s="939"/>
      <c r="H1716" s="939"/>
      <c r="I1716" s="939"/>
      <c r="J1716" s="939"/>
      <c r="K1716" s="939"/>
      <c r="L1716" s="937"/>
      <c r="M1716" s="937"/>
      <c r="N1716" s="937"/>
      <c r="O1716" s="937"/>
      <c r="P1716" s="937"/>
      <c r="Q1716" s="937"/>
      <c r="R1716" s="937"/>
      <c r="S1716" s="937"/>
      <c r="T1716" s="937"/>
      <c r="U1716" s="937"/>
      <c r="V1716" s="937"/>
      <c r="W1716" s="937"/>
      <c r="X1716" s="937"/>
      <c r="Y1716" s="937"/>
      <c r="Z1716" s="937"/>
      <c r="AA1716" s="937"/>
    </row>
    <row r="1717" ht="18.0" customHeight="1">
      <c r="A1717" s="937"/>
      <c r="B1717" s="938"/>
      <c r="C1717" s="937"/>
      <c r="D1717" s="937"/>
      <c r="E1717" s="937"/>
      <c r="F1717" s="939"/>
      <c r="G1717" s="939"/>
      <c r="H1717" s="939"/>
      <c r="I1717" s="939"/>
      <c r="J1717" s="939"/>
      <c r="K1717" s="939"/>
      <c r="L1717" s="937"/>
      <c r="M1717" s="937"/>
      <c r="N1717" s="937"/>
      <c r="O1717" s="937"/>
      <c r="P1717" s="937"/>
      <c r="Q1717" s="937"/>
      <c r="R1717" s="937"/>
      <c r="S1717" s="937"/>
      <c r="T1717" s="937"/>
      <c r="U1717" s="937"/>
      <c r="V1717" s="937"/>
      <c r="W1717" s="937"/>
      <c r="X1717" s="937"/>
      <c r="Y1717" s="937"/>
      <c r="Z1717" s="937"/>
      <c r="AA1717" s="937"/>
    </row>
    <row r="1718" ht="18.0" customHeight="1">
      <c r="A1718" s="937"/>
      <c r="B1718" s="938"/>
      <c r="C1718" s="937"/>
      <c r="D1718" s="937"/>
      <c r="E1718" s="937"/>
      <c r="F1718" s="939"/>
      <c r="G1718" s="939"/>
      <c r="H1718" s="939"/>
      <c r="I1718" s="939"/>
      <c r="J1718" s="939"/>
      <c r="K1718" s="939"/>
      <c r="L1718" s="937"/>
      <c r="M1718" s="937"/>
      <c r="N1718" s="937"/>
      <c r="O1718" s="937"/>
      <c r="P1718" s="937"/>
      <c r="Q1718" s="937"/>
      <c r="R1718" s="937"/>
      <c r="S1718" s="937"/>
      <c r="T1718" s="937"/>
      <c r="U1718" s="937"/>
      <c r="V1718" s="937"/>
      <c r="W1718" s="937"/>
      <c r="X1718" s="937"/>
      <c r="Y1718" s="937"/>
      <c r="Z1718" s="937"/>
      <c r="AA1718" s="937"/>
    </row>
    <row r="1719" ht="18.0" customHeight="1">
      <c r="A1719" s="937"/>
      <c r="B1719" s="938"/>
      <c r="C1719" s="937"/>
      <c r="D1719" s="937"/>
      <c r="E1719" s="937"/>
      <c r="F1719" s="939"/>
      <c r="G1719" s="939"/>
      <c r="H1719" s="939"/>
      <c r="I1719" s="939"/>
      <c r="J1719" s="939"/>
      <c r="K1719" s="939"/>
      <c r="L1719" s="937"/>
      <c r="M1719" s="937"/>
      <c r="N1719" s="937"/>
      <c r="O1719" s="937"/>
      <c r="P1719" s="937"/>
      <c r="Q1719" s="937"/>
      <c r="R1719" s="937"/>
      <c r="S1719" s="937"/>
      <c r="T1719" s="937"/>
      <c r="U1719" s="937"/>
      <c r="V1719" s="937"/>
      <c r="W1719" s="937"/>
      <c r="X1719" s="937"/>
      <c r="Y1719" s="937"/>
      <c r="Z1719" s="937"/>
      <c r="AA1719" s="937"/>
    </row>
    <row r="1720" ht="18.0" customHeight="1">
      <c r="A1720" s="937"/>
      <c r="B1720" s="938"/>
      <c r="C1720" s="937"/>
      <c r="D1720" s="937"/>
      <c r="E1720" s="937"/>
      <c r="F1720" s="939"/>
      <c r="G1720" s="939"/>
      <c r="H1720" s="939"/>
      <c r="I1720" s="939"/>
      <c r="J1720" s="939"/>
      <c r="K1720" s="939"/>
      <c r="L1720" s="937"/>
      <c r="M1720" s="937"/>
      <c r="N1720" s="937"/>
      <c r="O1720" s="937"/>
      <c r="P1720" s="937"/>
      <c r="Q1720" s="937"/>
      <c r="R1720" s="937"/>
      <c r="S1720" s="937"/>
      <c r="T1720" s="937"/>
      <c r="U1720" s="937"/>
      <c r="V1720" s="937"/>
      <c r="W1720" s="937"/>
      <c r="X1720" s="937"/>
      <c r="Y1720" s="937"/>
      <c r="Z1720" s="937"/>
      <c r="AA1720" s="937"/>
    </row>
    <row r="1721" ht="18.0" customHeight="1">
      <c r="A1721" s="937"/>
      <c r="B1721" s="938"/>
      <c r="C1721" s="937"/>
      <c r="D1721" s="937"/>
      <c r="E1721" s="937"/>
      <c r="F1721" s="939"/>
      <c r="G1721" s="939"/>
      <c r="H1721" s="939"/>
      <c r="I1721" s="939"/>
      <c r="J1721" s="939"/>
      <c r="K1721" s="939"/>
      <c r="L1721" s="937"/>
      <c r="M1721" s="937"/>
      <c r="N1721" s="937"/>
      <c r="O1721" s="937"/>
      <c r="P1721" s="937"/>
      <c r="Q1721" s="937"/>
      <c r="R1721" s="937"/>
      <c r="S1721" s="937"/>
      <c r="T1721" s="937"/>
      <c r="U1721" s="937"/>
      <c r="V1721" s="937"/>
      <c r="W1721" s="937"/>
      <c r="X1721" s="937"/>
      <c r="Y1721" s="937"/>
      <c r="Z1721" s="937"/>
      <c r="AA1721" s="937"/>
    </row>
    <row r="1722" ht="18.0" customHeight="1">
      <c r="A1722" s="937"/>
      <c r="B1722" s="938"/>
      <c r="C1722" s="937"/>
      <c r="D1722" s="937"/>
      <c r="E1722" s="937"/>
      <c r="F1722" s="939"/>
      <c r="G1722" s="939"/>
      <c r="H1722" s="939"/>
      <c r="I1722" s="939"/>
      <c r="J1722" s="939"/>
      <c r="K1722" s="939"/>
      <c r="L1722" s="937"/>
      <c r="M1722" s="937"/>
      <c r="N1722" s="937"/>
      <c r="O1722" s="937"/>
      <c r="P1722" s="937"/>
      <c r="Q1722" s="937"/>
      <c r="R1722" s="937"/>
      <c r="S1722" s="937"/>
      <c r="T1722" s="937"/>
      <c r="U1722" s="937"/>
      <c r="V1722" s="937"/>
      <c r="W1722" s="937"/>
      <c r="X1722" s="937"/>
      <c r="Y1722" s="937"/>
      <c r="Z1722" s="937"/>
      <c r="AA1722" s="937"/>
    </row>
    <row r="1723" ht="18.0" customHeight="1">
      <c r="A1723" s="937"/>
      <c r="B1723" s="938"/>
      <c r="C1723" s="937"/>
      <c r="D1723" s="937"/>
      <c r="E1723" s="937"/>
      <c r="F1723" s="939"/>
      <c r="G1723" s="939"/>
      <c r="H1723" s="939"/>
      <c r="I1723" s="939"/>
      <c r="J1723" s="939"/>
      <c r="K1723" s="939"/>
      <c r="L1723" s="937"/>
      <c r="M1723" s="937"/>
      <c r="N1723" s="937"/>
      <c r="O1723" s="937"/>
      <c r="P1723" s="937"/>
      <c r="Q1723" s="937"/>
      <c r="R1723" s="937"/>
      <c r="S1723" s="937"/>
      <c r="T1723" s="937"/>
      <c r="U1723" s="937"/>
      <c r="V1723" s="937"/>
      <c r="W1723" s="937"/>
      <c r="X1723" s="937"/>
      <c r="Y1723" s="937"/>
      <c r="Z1723" s="937"/>
      <c r="AA1723" s="937"/>
    </row>
    <row r="1724" ht="18.0" customHeight="1">
      <c r="A1724" s="937"/>
      <c r="B1724" s="938"/>
      <c r="C1724" s="937"/>
      <c r="D1724" s="937"/>
      <c r="E1724" s="937"/>
      <c r="F1724" s="939"/>
      <c r="G1724" s="939"/>
      <c r="H1724" s="939"/>
      <c r="I1724" s="939"/>
      <c r="J1724" s="939"/>
      <c r="K1724" s="939"/>
      <c r="L1724" s="937"/>
      <c r="M1724" s="937"/>
      <c r="N1724" s="937"/>
      <c r="O1724" s="937"/>
      <c r="P1724" s="937"/>
      <c r="Q1724" s="937"/>
      <c r="R1724" s="937"/>
      <c r="S1724" s="937"/>
      <c r="T1724" s="937"/>
      <c r="U1724" s="937"/>
      <c r="V1724" s="937"/>
      <c r="W1724" s="937"/>
      <c r="X1724" s="937"/>
      <c r="Y1724" s="937"/>
      <c r="Z1724" s="937"/>
      <c r="AA1724" s="937"/>
    </row>
    <row r="1725" ht="18.0" customHeight="1">
      <c r="A1725" s="937"/>
      <c r="B1725" s="938"/>
      <c r="C1725" s="937"/>
      <c r="D1725" s="937"/>
      <c r="E1725" s="937"/>
      <c r="F1725" s="939"/>
      <c r="G1725" s="939"/>
      <c r="H1725" s="939"/>
      <c r="I1725" s="939"/>
      <c r="J1725" s="939"/>
      <c r="K1725" s="939"/>
      <c r="L1725" s="937"/>
      <c r="M1725" s="937"/>
      <c r="N1725" s="937"/>
      <c r="O1725" s="937"/>
      <c r="P1725" s="937"/>
      <c r="Q1725" s="937"/>
      <c r="R1725" s="937"/>
      <c r="S1725" s="937"/>
      <c r="T1725" s="937"/>
      <c r="U1725" s="937"/>
      <c r="V1725" s="937"/>
      <c r="W1725" s="937"/>
      <c r="X1725" s="937"/>
      <c r="Y1725" s="937"/>
      <c r="Z1725" s="937"/>
      <c r="AA1725" s="937"/>
    </row>
    <row r="1726" ht="18.0" customHeight="1">
      <c r="A1726" s="937"/>
      <c r="B1726" s="938"/>
      <c r="C1726" s="937"/>
      <c r="D1726" s="937"/>
      <c r="E1726" s="937"/>
      <c r="F1726" s="939"/>
      <c r="G1726" s="939"/>
      <c r="H1726" s="939"/>
      <c r="I1726" s="939"/>
      <c r="J1726" s="939"/>
      <c r="K1726" s="939"/>
      <c r="L1726" s="937"/>
      <c r="M1726" s="937"/>
      <c r="N1726" s="937"/>
      <c r="O1726" s="937"/>
      <c r="P1726" s="937"/>
      <c r="Q1726" s="937"/>
      <c r="R1726" s="937"/>
      <c r="S1726" s="937"/>
      <c r="T1726" s="937"/>
      <c r="U1726" s="937"/>
      <c r="V1726" s="937"/>
      <c r="W1726" s="937"/>
      <c r="X1726" s="937"/>
      <c r="Y1726" s="937"/>
      <c r="Z1726" s="937"/>
      <c r="AA1726" s="937"/>
    </row>
    <row r="1727" ht="18.0" customHeight="1">
      <c r="A1727" s="937"/>
      <c r="B1727" s="938"/>
      <c r="C1727" s="937"/>
      <c r="D1727" s="937"/>
      <c r="E1727" s="937"/>
      <c r="F1727" s="939"/>
      <c r="G1727" s="939"/>
      <c r="H1727" s="939"/>
      <c r="I1727" s="939"/>
      <c r="J1727" s="939"/>
      <c r="K1727" s="939"/>
      <c r="L1727" s="937"/>
      <c r="M1727" s="937"/>
      <c r="N1727" s="937"/>
      <c r="O1727" s="937"/>
      <c r="P1727" s="937"/>
      <c r="Q1727" s="937"/>
      <c r="R1727" s="937"/>
      <c r="S1727" s="937"/>
      <c r="T1727" s="937"/>
      <c r="U1727" s="937"/>
      <c r="V1727" s="937"/>
      <c r="W1727" s="937"/>
      <c r="X1727" s="937"/>
      <c r="Y1727" s="937"/>
      <c r="Z1727" s="937"/>
      <c r="AA1727" s="937"/>
    </row>
    <row r="1728" ht="18.0" customHeight="1">
      <c r="A1728" s="937"/>
      <c r="B1728" s="938"/>
      <c r="C1728" s="937"/>
      <c r="D1728" s="937"/>
      <c r="E1728" s="937"/>
      <c r="F1728" s="939"/>
      <c r="G1728" s="939"/>
      <c r="H1728" s="939"/>
      <c r="I1728" s="939"/>
      <c r="J1728" s="939"/>
      <c r="K1728" s="939"/>
      <c r="L1728" s="937"/>
      <c r="M1728" s="937"/>
      <c r="N1728" s="937"/>
      <c r="O1728" s="937"/>
      <c r="P1728" s="937"/>
      <c r="Q1728" s="937"/>
      <c r="R1728" s="937"/>
      <c r="S1728" s="937"/>
      <c r="T1728" s="937"/>
      <c r="U1728" s="937"/>
      <c r="V1728" s="937"/>
      <c r="W1728" s="937"/>
      <c r="X1728" s="937"/>
      <c r="Y1728" s="937"/>
      <c r="Z1728" s="937"/>
      <c r="AA1728" s="937"/>
    </row>
    <row r="1729" ht="18.0" customHeight="1">
      <c r="A1729" s="937"/>
      <c r="B1729" s="938"/>
      <c r="C1729" s="937"/>
      <c r="D1729" s="937"/>
      <c r="E1729" s="937"/>
      <c r="F1729" s="939"/>
      <c r="G1729" s="939"/>
      <c r="H1729" s="939"/>
      <c r="I1729" s="939"/>
      <c r="J1729" s="939"/>
      <c r="K1729" s="939"/>
      <c r="L1729" s="937"/>
      <c r="M1729" s="937"/>
      <c r="N1729" s="937"/>
      <c r="O1729" s="937"/>
      <c r="P1729" s="937"/>
      <c r="Q1729" s="937"/>
      <c r="R1729" s="937"/>
      <c r="S1729" s="937"/>
      <c r="T1729" s="937"/>
      <c r="U1729" s="937"/>
      <c r="V1729" s="937"/>
      <c r="W1729" s="937"/>
      <c r="X1729" s="937"/>
      <c r="Y1729" s="937"/>
      <c r="Z1729" s="937"/>
      <c r="AA1729" s="937"/>
    </row>
    <row r="1730" ht="18.0" customHeight="1">
      <c r="A1730" s="937"/>
      <c r="B1730" s="938"/>
      <c r="C1730" s="937"/>
      <c r="D1730" s="937"/>
      <c r="E1730" s="937"/>
      <c r="F1730" s="939"/>
      <c r="G1730" s="939"/>
      <c r="H1730" s="939"/>
      <c r="I1730" s="939"/>
      <c r="J1730" s="939"/>
      <c r="K1730" s="939"/>
      <c r="L1730" s="937"/>
      <c r="M1730" s="937"/>
      <c r="N1730" s="937"/>
      <c r="O1730" s="937"/>
      <c r="P1730" s="937"/>
      <c r="Q1730" s="937"/>
      <c r="R1730" s="937"/>
      <c r="S1730" s="937"/>
      <c r="T1730" s="937"/>
      <c r="U1730" s="937"/>
      <c r="V1730" s="937"/>
      <c r="W1730" s="937"/>
      <c r="X1730" s="937"/>
      <c r="Y1730" s="937"/>
      <c r="Z1730" s="937"/>
      <c r="AA1730" s="937"/>
    </row>
    <row r="1731" ht="18.0" customHeight="1">
      <c r="A1731" s="937"/>
      <c r="B1731" s="938"/>
      <c r="C1731" s="937"/>
      <c r="D1731" s="937"/>
      <c r="E1731" s="937"/>
      <c r="F1731" s="939"/>
      <c r="G1731" s="939"/>
      <c r="H1731" s="939"/>
      <c r="I1731" s="939"/>
      <c r="J1731" s="939"/>
      <c r="K1731" s="939"/>
      <c r="L1731" s="937"/>
      <c r="M1731" s="937"/>
      <c r="N1731" s="937"/>
      <c r="O1731" s="937"/>
      <c r="P1731" s="937"/>
      <c r="Q1731" s="937"/>
      <c r="R1731" s="937"/>
      <c r="S1731" s="937"/>
      <c r="T1731" s="937"/>
      <c r="U1731" s="937"/>
      <c r="V1731" s="937"/>
      <c r="W1731" s="937"/>
      <c r="X1731" s="937"/>
      <c r="Y1731" s="937"/>
      <c r="Z1731" s="937"/>
      <c r="AA1731" s="937"/>
    </row>
    <row r="1732" ht="18.0" customHeight="1">
      <c r="A1732" s="937"/>
      <c r="B1732" s="938"/>
      <c r="C1732" s="937"/>
      <c r="D1732" s="937"/>
      <c r="E1732" s="937"/>
      <c r="F1732" s="939"/>
      <c r="G1732" s="939"/>
      <c r="H1732" s="939"/>
      <c r="I1732" s="939"/>
      <c r="J1732" s="939"/>
      <c r="K1732" s="939"/>
      <c r="L1732" s="937"/>
      <c r="M1732" s="937"/>
      <c r="N1732" s="937"/>
      <c r="O1732" s="937"/>
      <c r="P1732" s="937"/>
      <c r="Q1732" s="937"/>
      <c r="R1732" s="937"/>
      <c r="S1732" s="937"/>
      <c r="T1732" s="937"/>
      <c r="U1732" s="937"/>
      <c r="V1732" s="937"/>
      <c r="W1732" s="937"/>
      <c r="X1732" s="937"/>
      <c r="Y1732" s="937"/>
      <c r="Z1732" s="937"/>
      <c r="AA1732" s="937"/>
    </row>
    <row r="1733" ht="18.0" customHeight="1">
      <c r="A1733" s="937"/>
      <c r="B1733" s="938"/>
      <c r="C1733" s="937"/>
      <c r="D1733" s="937"/>
      <c r="E1733" s="937"/>
      <c r="F1733" s="939"/>
      <c r="G1733" s="939"/>
      <c r="H1733" s="939"/>
      <c r="I1733" s="939"/>
      <c r="J1733" s="939"/>
      <c r="K1733" s="939"/>
      <c r="L1733" s="937"/>
      <c r="M1733" s="937"/>
      <c r="N1733" s="937"/>
      <c r="O1733" s="937"/>
      <c r="P1733" s="937"/>
      <c r="Q1733" s="937"/>
      <c r="R1733" s="937"/>
      <c r="S1733" s="937"/>
      <c r="T1733" s="937"/>
      <c r="U1733" s="937"/>
      <c r="V1733" s="937"/>
      <c r="W1733" s="937"/>
      <c r="X1733" s="937"/>
      <c r="Y1733" s="937"/>
      <c r="Z1733" s="937"/>
      <c r="AA1733" s="937"/>
    </row>
    <row r="1734" ht="18.0" customHeight="1">
      <c r="A1734" s="937"/>
      <c r="B1734" s="938"/>
      <c r="C1734" s="937"/>
      <c r="D1734" s="937"/>
      <c r="E1734" s="937"/>
      <c r="F1734" s="939"/>
      <c r="G1734" s="939"/>
      <c r="H1734" s="939"/>
      <c r="I1734" s="939"/>
      <c r="J1734" s="939"/>
      <c r="K1734" s="939"/>
      <c r="L1734" s="937"/>
      <c r="M1734" s="937"/>
      <c r="N1734" s="937"/>
      <c r="O1734" s="937"/>
      <c r="P1734" s="937"/>
      <c r="Q1734" s="937"/>
      <c r="R1734" s="937"/>
      <c r="S1734" s="937"/>
      <c r="T1734" s="937"/>
      <c r="U1734" s="937"/>
      <c r="V1734" s="937"/>
      <c r="W1734" s="937"/>
      <c r="X1734" s="937"/>
      <c r="Y1734" s="937"/>
      <c r="Z1734" s="937"/>
      <c r="AA1734" s="937"/>
    </row>
    <row r="1735" ht="18.0" customHeight="1">
      <c r="A1735" s="937"/>
      <c r="B1735" s="938"/>
      <c r="C1735" s="937"/>
      <c r="D1735" s="937"/>
      <c r="E1735" s="937"/>
      <c r="F1735" s="939"/>
      <c r="G1735" s="939"/>
      <c r="H1735" s="939"/>
      <c r="I1735" s="939"/>
      <c r="J1735" s="939"/>
      <c r="K1735" s="939"/>
      <c r="L1735" s="937"/>
      <c r="M1735" s="937"/>
      <c r="N1735" s="937"/>
      <c r="O1735" s="937"/>
      <c r="P1735" s="937"/>
      <c r="Q1735" s="937"/>
      <c r="R1735" s="937"/>
      <c r="S1735" s="937"/>
      <c r="T1735" s="937"/>
      <c r="U1735" s="937"/>
      <c r="V1735" s="937"/>
      <c r="W1735" s="937"/>
      <c r="X1735" s="937"/>
      <c r="Y1735" s="937"/>
      <c r="Z1735" s="937"/>
      <c r="AA1735" s="937"/>
    </row>
    <row r="1736" ht="18.0" customHeight="1">
      <c r="A1736" s="937"/>
      <c r="B1736" s="938"/>
      <c r="C1736" s="937"/>
      <c r="D1736" s="937"/>
      <c r="E1736" s="937"/>
      <c r="F1736" s="939"/>
      <c r="G1736" s="939"/>
      <c r="H1736" s="939"/>
      <c r="I1736" s="939"/>
      <c r="J1736" s="939"/>
      <c r="K1736" s="939"/>
      <c r="L1736" s="937"/>
      <c r="M1736" s="937"/>
      <c r="N1736" s="937"/>
      <c r="O1736" s="937"/>
      <c r="P1736" s="937"/>
      <c r="Q1736" s="937"/>
      <c r="R1736" s="937"/>
      <c r="S1736" s="937"/>
      <c r="T1736" s="937"/>
      <c r="U1736" s="937"/>
      <c r="V1736" s="937"/>
      <c r="W1736" s="937"/>
      <c r="X1736" s="937"/>
      <c r="Y1736" s="937"/>
      <c r="Z1736" s="937"/>
      <c r="AA1736" s="937"/>
    </row>
    <row r="1737" ht="18.0" customHeight="1">
      <c r="A1737" s="937"/>
      <c r="B1737" s="938"/>
      <c r="C1737" s="937"/>
      <c r="D1737" s="937"/>
      <c r="E1737" s="937"/>
      <c r="F1737" s="939"/>
      <c r="G1737" s="939"/>
      <c r="H1737" s="939"/>
      <c r="I1737" s="939"/>
      <c r="J1737" s="939"/>
      <c r="K1737" s="939"/>
      <c r="L1737" s="937"/>
      <c r="M1737" s="937"/>
      <c r="N1737" s="937"/>
      <c r="O1737" s="937"/>
      <c r="P1737" s="937"/>
      <c r="Q1737" s="937"/>
      <c r="R1737" s="937"/>
      <c r="S1737" s="937"/>
      <c r="T1737" s="937"/>
      <c r="U1737" s="937"/>
      <c r="V1737" s="937"/>
      <c r="W1737" s="937"/>
      <c r="X1737" s="937"/>
      <c r="Y1737" s="937"/>
      <c r="Z1737" s="937"/>
      <c r="AA1737" s="937"/>
    </row>
    <row r="1738" ht="18.0" customHeight="1">
      <c r="A1738" s="937"/>
      <c r="B1738" s="938"/>
      <c r="C1738" s="937"/>
      <c r="D1738" s="937"/>
      <c r="E1738" s="937"/>
      <c r="F1738" s="939"/>
      <c r="G1738" s="939"/>
      <c r="H1738" s="939"/>
      <c r="I1738" s="939"/>
      <c r="J1738" s="939"/>
      <c r="K1738" s="939"/>
      <c r="L1738" s="937"/>
      <c r="M1738" s="937"/>
      <c r="N1738" s="937"/>
      <c r="O1738" s="937"/>
      <c r="P1738" s="937"/>
      <c r="Q1738" s="937"/>
      <c r="R1738" s="937"/>
      <c r="S1738" s="937"/>
      <c r="T1738" s="937"/>
      <c r="U1738" s="937"/>
      <c r="V1738" s="937"/>
      <c r="W1738" s="937"/>
      <c r="X1738" s="937"/>
      <c r="Y1738" s="937"/>
      <c r="Z1738" s="937"/>
      <c r="AA1738" s="937"/>
    </row>
    <row r="1739" ht="18.0" customHeight="1">
      <c r="A1739" s="937"/>
      <c r="B1739" s="938"/>
      <c r="C1739" s="937"/>
      <c r="D1739" s="937"/>
      <c r="E1739" s="937"/>
      <c r="F1739" s="939"/>
      <c r="G1739" s="939"/>
      <c r="H1739" s="939"/>
      <c r="I1739" s="939"/>
      <c r="J1739" s="939"/>
      <c r="K1739" s="939"/>
      <c r="L1739" s="937"/>
      <c r="M1739" s="937"/>
      <c r="N1739" s="937"/>
      <c r="O1739" s="937"/>
      <c r="P1739" s="937"/>
      <c r="Q1739" s="937"/>
      <c r="R1739" s="937"/>
      <c r="S1739" s="937"/>
      <c r="T1739" s="937"/>
      <c r="U1739" s="937"/>
      <c r="V1739" s="937"/>
      <c r="W1739" s="937"/>
      <c r="X1739" s="937"/>
      <c r="Y1739" s="937"/>
      <c r="Z1739" s="937"/>
      <c r="AA1739" s="937"/>
    </row>
    <row r="1740" ht="18.0" customHeight="1">
      <c r="A1740" s="937"/>
      <c r="B1740" s="938"/>
      <c r="C1740" s="937"/>
      <c r="D1740" s="937"/>
      <c r="E1740" s="937"/>
      <c r="F1740" s="939"/>
      <c r="G1740" s="939"/>
      <c r="H1740" s="939"/>
      <c r="I1740" s="939"/>
      <c r="J1740" s="939"/>
      <c r="K1740" s="939"/>
      <c r="L1740" s="937"/>
      <c r="M1740" s="937"/>
      <c r="N1740" s="937"/>
      <c r="O1740" s="937"/>
      <c r="P1740" s="937"/>
      <c r="Q1740" s="937"/>
      <c r="R1740" s="937"/>
      <c r="S1740" s="937"/>
      <c r="T1740" s="937"/>
      <c r="U1740" s="937"/>
      <c r="V1740" s="937"/>
      <c r="W1740" s="937"/>
      <c r="X1740" s="937"/>
      <c r="Y1740" s="937"/>
      <c r="Z1740" s="937"/>
      <c r="AA1740" s="937"/>
    </row>
    <row r="1741" ht="18.0" customHeight="1">
      <c r="A1741" s="937"/>
      <c r="B1741" s="938"/>
      <c r="C1741" s="937"/>
      <c r="D1741" s="937"/>
      <c r="E1741" s="937"/>
      <c r="F1741" s="939"/>
      <c r="G1741" s="939"/>
      <c r="H1741" s="939"/>
      <c r="I1741" s="939"/>
      <c r="J1741" s="939"/>
      <c r="K1741" s="939"/>
      <c r="L1741" s="937"/>
      <c r="M1741" s="937"/>
      <c r="N1741" s="937"/>
      <c r="O1741" s="937"/>
      <c r="P1741" s="937"/>
      <c r="Q1741" s="937"/>
      <c r="R1741" s="937"/>
      <c r="S1741" s="937"/>
      <c r="T1741" s="937"/>
      <c r="U1741" s="937"/>
      <c r="V1741" s="937"/>
      <c r="W1741" s="937"/>
      <c r="X1741" s="937"/>
      <c r="Y1741" s="937"/>
      <c r="Z1741" s="937"/>
      <c r="AA1741" s="937"/>
    </row>
    <row r="1742" ht="18.0" customHeight="1">
      <c r="A1742" s="937"/>
      <c r="B1742" s="938"/>
      <c r="C1742" s="937"/>
      <c r="D1742" s="937"/>
      <c r="E1742" s="937"/>
      <c r="F1742" s="939"/>
      <c r="G1742" s="939"/>
      <c r="H1742" s="939"/>
      <c r="I1742" s="939"/>
      <c r="J1742" s="939"/>
      <c r="K1742" s="939"/>
      <c r="L1742" s="937"/>
      <c r="M1742" s="937"/>
      <c r="N1742" s="937"/>
      <c r="O1742" s="937"/>
      <c r="P1742" s="937"/>
      <c r="Q1742" s="937"/>
      <c r="R1742" s="937"/>
      <c r="S1742" s="937"/>
      <c r="T1742" s="937"/>
      <c r="U1742" s="937"/>
      <c r="V1742" s="937"/>
      <c r="W1742" s="937"/>
      <c r="X1742" s="937"/>
      <c r="Y1742" s="937"/>
      <c r="Z1742" s="937"/>
      <c r="AA1742" s="937"/>
    </row>
    <row r="1743" ht="18.0" customHeight="1">
      <c r="A1743" s="937"/>
      <c r="B1743" s="938"/>
      <c r="C1743" s="937"/>
      <c r="D1743" s="937"/>
      <c r="E1743" s="937"/>
      <c r="F1743" s="939"/>
      <c r="G1743" s="939"/>
      <c r="H1743" s="939"/>
      <c r="I1743" s="939"/>
      <c r="J1743" s="939"/>
      <c r="K1743" s="939"/>
      <c r="L1743" s="937"/>
      <c r="M1743" s="937"/>
      <c r="N1743" s="937"/>
      <c r="O1743" s="937"/>
      <c r="P1743" s="937"/>
      <c r="Q1743" s="937"/>
      <c r="R1743" s="937"/>
      <c r="S1743" s="937"/>
      <c r="T1743" s="937"/>
      <c r="U1743" s="937"/>
      <c r="V1743" s="937"/>
      <c r="W1743" s="937"/>
      <c r="X1743" s="937"/>
      <c r="Y1743" s="937"/>
      <c r="Z1743" s="937"/>
      <c r="AA1743" s="937"/>
    </row>
    <row r="1744" ht="18.0" customHeight="1">
      <c r="A1744" s="937"/>
      <c r="B1744" s="938"/>
      <c r="C1744" s="937"/>
      <c r="D1744" s="937"/>
      <c r="E1744" s="937"/>
      <c r="F1744" s="939"/>
      <c r="G1744" s="939"/>
      <c r="H1744" s="939"/>
      <c r="I1744" s="939"/>
      <c r="J1744" s="939"/>
      <c r="K1744" s="939"/>
      <c r="L1744" s="937"/>
      <c r="M1744" s="937"/>
      <c r="N1744" s="937"/>
      <c r="O1744" s="937"/>
      <c r="P1744" s="937"/>
      <c r="Q1744" s="937"/>
      <c r="R1744" s="937"/>
      <c r="S1744" s="937"/>
      <c r="T1744" s="937"/>
      <c r="U1744" s="937"/>
      <c r="V1744" s="937"/>
      <c r="W1744" s="937"/>
      <c r="X1744" s="937"/>
      <c r="Y1744" s="937"/>
      <c r="Z1744" s="937"/>
      <c r="AA1744" s="937"/>
    </row>
    <row r="1745" ht="18.0" customHeight="1">
      <c r="A1745" s="937"/>
      <c r="B1745" s="938"/>
      <c r="C1745" s="937"/>
      <c r="D1745" s="937"/>
      <c r="E1745" s="937"/>
      <c r="F1745" s="939"/>
      <c r="G1745" s="939"/>
      <c r="H1745" s="939"/>
      <c r="I1745" s="939"/>
      <c r="J1745" s="939"/>
      <c r="K1745" s="939"/>
      <c r="L1745" s="937"/>
      <c r="M1745" s="937"/>
      <c r="N1745" s="937"/>
      <c r="O1745" s="937"/>
      <c r="P1745" s="937"/>
      <c r="Q1745" s="937"/>
      <c r="R1745" s="937"/>
      <c r="S1745" s="937"/>
      <c r="T1745" s="937"/>
      <c r="U1745" s="937"/>
      <c r="V1745" s="937"/>
      <c r="W1745" s="937"/>
      <c r="X1745" s="937"/>
      <c r="Y1745" s="937"/>
      <c r="Z1745" s="937"/>
      <c r="AA1745" s="937"/>
    </row>
    <row r="1746" ht="18.0" customHeight="1">
      <c r="A1746" s="937"/>
      <c r="B1746" s="938"/>
      <c r="C1746" s="937"/>
      <c r="D1746" s="937"/>
      <c r="E1746" s="937"/>
      <c r="F1746" s="939"/>
      <c r="G1746" s="939"/>
      <c r="H1746" s="939"/>
      <c r="I1746" s="939"/>
      <c r="J1746" s="939"/>
      <c r="K1746" s="939"/>
      <c r="L1746" s="937"/>
      <c r="M1746" s="937"/>
      <c r="N1746" s="937"/>
      <c r="O1746" s="937"/>
      <c r="P1746" s="937"/>
      <c r="Q1746" s="937"/>
      <c r="R1746" s="937"/>
      <c r="S1746" s="937"/>
      <c r="T1746" s="937"/>
      <c r="U1746" s="937"/>
      <c r="V1746" s="937"/>
      <c r="W1746" s="937"/>
      <c r="X1746" s="937"/>
      <c r="Y1746" s="937"/>
      <c r="Z1746" s="937"/>
      <c r="AA1746" s="937"/>
    </row>
    <row r="1747" ht="18.0" customHeight="1">
      <c r="A1747" s="937"/>
      <c r="B1747" s="938"/>
      <c r="C1747" s="937"/>
      <c r="D1747" s="937"/>
      <c r="E1747" s="937"/>
      <c r="F1747" s="939"/>
      <c r="G1747" s="939"/>
      <c r="H1747" s="939"/>
      <c r="I1747" s="939"/>
      <c r="J1747" s="939"/>
      <c r="K1747" s="939"/>
      <c r="L1747" s="937"/>
      <c r="M1747" s="937"/>
      <c r="N1747" s="937"/>
      <c r="O1747" s="937"/>
      <c r="P1747" s="937"/>
      <c r="Q1747" s="937"/>
      <c r="R1747" s="937"/>
      <c r="S1747" s="937"/>
      <c r="T1747" s="937"/>
      <c r="U1747" s="937"/>
      <c r="V1747" s="937"/>
      <c r="W1747" s="937"/>
      <c r="X1747" s="937"/>
      <c r="Y1747" s="937"/>
      <c r="Z1747" s="937"/>
      <c r="AA1747" s="937"/>
    </row>
    <row r="1748" ht="18.0" customHeight="1">
      <c r="A1748" s="937"/>
      <c r="B1748" s="938"/>
      <c r="C1748" s="937"/>
      <c r="D1748" s="937"/>
      <c r="E1748" s="937"/>
      <c r="F1748" s="939"/>
      <c r="G1748" s="939"/>
      <c r="H1748" s="939"/>
      <c r="I1748" s="939"/>
      <c r="J1748" s="939"/>
      <c r="K1748" s="939"/>
      <c r="L1748" s="937"/>
      <c r="M1748" s="937"/>
      <c r="N1748" s="937"/>
      <c r="O1748" s="937"/>
      <c r="P1748" s="937"/>
      <c r="Q1748" s="937"/>
      <c r="R1748" s="937"/>
      <c r="S1748" s="937"/>
      <c r="T1748" s="937"/>
      <c r="U1748" s="937"/>
      <c r="V1748" s="937"/>
      <c r="W1748" s="937"/>
      <c r="X1748" s="937"/>
      <c r="Y1748" s="937"/>
      <c r="Z1748" s="937"/>
      <c r="AA1748" s="937"/>
    </row>
    <row r="1749" ht="18.0" customHeight="1">
      <c r="A1749" s="937"/>
      <c r="B1749" s="938"/>
      <c r="C1749" s="937"/>
      <c r="D1749" s="937"/>
      <c r="E1749" s="937"/>
      <c r="F1749" s="939"/>
      <c r="G1749" s="939"/>
      <c r="H1749" s="939"/>
      <c r="I1749" s="939"/>
      <c r="J1749" s="939"/>
      <c r="K1749" s="939"/>
      <c r="L1749" s="937"/>
      <c r="M1749" s="937"/>
      <c r="N1749" s="937"/>
      <c r="O1749" s="937"/>
      <c r="P1749" s="937"/>
      <c r="Q1749" s="937"/>
      <c r="R1749" s="937"/>
      <c r="S1749" s="937"/>
      <c r="T1749" s="937"/>
      <c r="U1749" s="937"/>
      <c r="V1749" s="937"/>
      <c r="W1749" s="937"/>
      <c r="X1749" s="937"/>
      <c r="Y1749" s="937"/>
      <c r="Z1749" s="937"/>
      <c r="AA1749" s="937"/>
    </row>
    <row r="1750" ht="18.0" customHeight="1">
      <c r="A1750" s="937"/>
      <c r="B1750" s="938"/>
      <c r="C1750" s="937"/>
      <c r="D1750" s="937"/>
      <c r="E1750" s="937"/>
      <c r="F1750" s="939"/>
      <c r="G1750" s="939"/>
      <c r="H1750" s="939"/>
      <c r="I1750" s="939"/>
      <c r="J1750" s="939"/>
      <c r="K1750" s="939"/>
      <c r="L1750" s="937"/>
      <c r="M1750" s="937"/>
      <c r="N1750" s="937"/>
      <c r="O1750" s="937"/>
      <c r="P1750" s="937"/>
      <c r="Q1750" s="937"/>
      <c r="R1750" s="937"/>
      <c r="S1750" s="937"/>
      <c r="T1750" s="937"/>
      <c r="U1750" s="937"/>
      <c r="V1750" s="937"/>
      <c r="W1750" s="937"/>
      <c r="X1750" s="937"/>
      <c r="Y1750" s="937"/>
      <c r="Z1750" s="937"/>
      <c r="AA1750" s="937"/>
    </row>
    <row r="1751" ht="18.0" customHeight="1">
      <c r="A1751" s="937"/>
      <c r="B1751" s="938"/>
      <c r="C1751" s="937"/>
      <c r="D1751" s="937"/>
      <c r="E1751" s="937"/>
      <c r="F1751" s="939"/>
      <c r="G1751" s="939"/>
      <c r="H1751" s="939"/>
      <c r="I1751" s="939"/>
      <c r="J1751" s="939"/>
      <c r="K1751" s="939"/>
      <c r="L1751" s="937"/>
      <c r="M1751" s="937"/>
      <c r="N1751" s="937"/>
      <c r="O1751" s="937"/>
      <c r="P1751" s="937"/>
      <c r="Q1751" s="937"/>
      <c r="R1751" s="937"/>
      <c r="S1751" s="937"/>
      <c r="T1751" s="937"/>
      <c r="U1751" s="937"/>
      <c r="V1751" s="937"/>
      <c r="W1751" s="937"/>
      <c r="X1751" s="937"/>
      <c r="Y1751" s="937"/>
      <c r="Z1751" s="937"/>
      <c r="AA1751" s="937"/>
    </row>
    <row r="1752" ht="18.0" customHeight="1">
      <c r="A1752" s="937"/>
      <c r="B1752" s="938"/>
      <c r="C1752" s="937"/>
      <c r="D1752" s="937"/>
      <c r="E1752" s="937"/>
      <c r="F1752" s="939"/>
      <c r="G1752" s="939"/>
      <c r="H1752" s="939"/>
      <c r="I1752" s="939"/>
      <c r="J1752" s="939"/>
      <c r="K1752" s="939"/>
      <c r="L1752" s="937"/>
      <c r="M1752" s="937"/>
      <c r="N1752" s="937"/>
      <c r="O1752" s="937"/>
      <c r="P1752" s="937"/>
      <c r="Q1752" s="937"/>
      <c r="R1752" s="937"/>
      <c r="S1752" s="937"/>
      <c r="T1752" s="937"/>
      <c r="U1752" s="937"/>
      <c r="V1752" s="937"/>
      <c r="W1752" s="937"/>
      <c r="X1752" s="937"/>
      <c r="Y1752" s="937"/>
      <c r="Z1752" s="937"/>
      <c r="AA1752" s="937"/>
    </row>
    <row r="1753" ht="18.0" customHeight="1">
      <c r="A1753" s="937"/>
      <c r="B1753" s="938"/>
      <c r="C1753" s="937"/>
      <c r="D1753" s="937"/>
      <c r="E1753" s="937"/>
      <c r="F1753" s="939"/>
      <c r="G1753" s="939"/>
      <c r="H1753" s="939"/>
      <c r="I1753" s="939"/>
      <c r="J1753" s="939"/>
      <c r="K1753" s="939"/>
      <c r="L1753" s="937"/>
      <c r="M1753" s="937"/>
      <c r="N1753" s="937"/>
      <c r="O1753" s="937"/>
      <c r="P1753" s="937"/>
      <c r="Q1753" s="937"/>
      <c r="R1753" s="937"/>
      <c r="S1753" s="937"/>
      <c r="T1753" s="937"/>
      <c r="U1753" s="937"/>
      <c r="V1753" s="937"/>
      <c r="W1753" s="937"/>
      <c r="X1753" s="937"/>
      <c r="Y1753" s="937"/>
      <c r="Z1753" s="937"/>
      <c r="AA1753" s="937"/>
    </row>
    <row r="1754" ht="18.0" customHeight="1">
      <c r="A1754" s="937"/>
      <c r="B1754" s="938"/>
      <c r="C1754" s="937"/>
      <c r="D1754" s="937"/>
      <c r="E1754" s="937"/>
      <c r="F1754" s="939"/>
      <c r="G1754" s="939"/>
      <c r="H1754" s="939"/>
      <c r="I1754" s="939"/>
      <c r="J1754" s="939"/>
      <c r="K1754" s="939"/>
      <c r="L1754" s="937"/>
      <c r="M1754" s="937"/>
      <c r="N1754" s="937"/>
      <c r="O1754" s="937"/>
      <c r="P1754" s="937"/>
      <c r="Q1754" s="937"/>
      <c r="R1754" s="937"/>
      <c r="S1754" s="937"/>
      <c r="T1754" s="937"/>
      <c r="U1754" s="937"/>
      <c r="V1754" s="937"/>
      <c r="W1754" s="937"/>
      <c r="X1754" s="937"/>
      <c r="Y1754" s="937"/>
      <c r="Z1754" s="937"/>
      <c r="AA1754" s="937"/>
    </row>
    <row r="1755" ht="18.0" customHeight="1">
      <c r="A1755" s="937"/>
      <c r="B1755" s="938"/>
      <c r="C1755" s="937"/>
      <c r="D1755" s="937"/>
      <c r="E1755" s="937"/>
      <c r="F1755" s="939"/>
      <c r="G1755" s="939"/>
      <c r="H1755" s="939"/>
      <c r="I1755" s="939"/>
      <c r="J1755" s="939"/>
      <c r="K1755" s="939"/>
      <c r="L1755" s="937"/>
      <c r="M1755" s="937"/>
      <c r="N1755" s="937"/>
      <c r="O1755" s="937"/>
      <c r="P1755" s="937"/>
      <c r="Q1755" s="937"/>
      <c r="R1755" s="937"/>
      <c r="S1755" s="937"/>
      <c r="T1755" s="937"/>
      <c r="U1755" s="937"/>
      <c r="V1755" s="937"/>
      <c r="W1755" s="937"/>
      <c r="X1755" s="937"/>
      <c r="Y1755" s="937"/>
      <c r="Z1755" s="937"/>
      <c r="AA1755" s="937"/>
    </row>
    <row r="1756" ht="18.0" customHeight="1">
      <c r="A1756" s="937"/>
      <c r="B1756" s="938"/>
      <c r="C1756" s="937"/>
      <c r="D1756" s="937"/>
      <c r="E1756" s="937"/>
      <c r="F1756" s="939"/>
      <c r="G1756" s="939"/>
      <c r="H1756" s="939"/>
      <c r="I1756" s="939"/>
      <c r="J1756" s="939"/>
      <c r="K1756" s="939"/>
      <c r="L1756" s="937"/>
      <c r="M1756" s="937"/>
      <c r="N1756" s="937"/>
      <c r="O1756" s="937"/>
      <c r="P1756" s="937"/>
      <c r="Q1756" s="937"/>
      <c r="R1756" s="937"/>
      <c r="S1756" s="937"/>
      <c r="T1756" s="937"/>
      <c r="U1756" s="937"/>
      <c r="V1756" s="937"/>
      <c r="W1756" s="937"/>
      <c r="X1756" s="937"/>
      <c r="Y1756" s="937"/>
      <c r="Z1756" s="937"/>
      <c r="AA1756" s="937"/>
    </row>
    <row r="1757" ht="18.0" customHeight="1">
      <c r="A1757" s="937"/>
      <c r="B1757" s="938"/>
      <c r="C1757" s="937"/>
      <c r="D1757" s="937"/>
      <c r="E1757" s="937"/>
      <c r="F1757" s="939"/>
      <c r="G1757" s="939"/>
      <c r="H1757" s="939"/>
      <c r="I1757" s="939"/>
      <c r="J1757" s="939"/>
      <c r="K1757" s="939"/>
      <c r="L1757" s="937"/>
      <c r="M1757" s="937"/>
      <c r="N1757" s="937"/>
      <c r="O1757" s="937"/>
      <c r="P1757" s="937"/>
      <c r="Q1757" s="937"/>
      <c r="R1757" s="937"/>
      <c r="S1757" s="937"/>
      <c r="T1757" s="937"/>
      <c r="U1757" s="937"/>
      <c r="V1757" s="937"/>
      <c r="W1757" s="937"/>
      <c r="X1757" s="937"/>
      <c r="Y1757" s="937"/>
      <c r="Z1757" s="937"/>
      <c r="AA1757" s="937"/>
    </row>
    <row r="1758" ht="18.0" customHeight="1">
      <c r="A1758" s="937"/>
      <c r="B1758" s="938"/>
      <c r="C1758" s="937"/>
      <c r="D1758" s="937"/>
      <c r="E1758" s="937"/>
      <c r="F1758" s="939"/>
      <c r="G1758" s="939"/>
      <c r="H1758" s="939"/>
      <c r="I1758" s="939"/>
      <c r="J1758" s="939"/>
      <c r="K1758" s="939"/>
      <c r="L1758" s="937"/>
      <c r="M1758" s="937"/>
      <c r="N1758" s="937"/>
      <c r="O1758" s="937"/>
      <c r="P1758" s="937"/>
      <c r="Q1758" s="937"/>
      <c r="R1758" s="937"/>
      <c r="S1758" s="937"/>
      <c r="T1758" s="937"/>
      <c r="U1758" s="937"/>
      <c r="V1758" s="937"/>
      <c r="W1758" s="937"/>
      <c r="X1758" s="937"/>
      <c r="Y1758" s="937"/>
      <c r="Z1758" s="937"/>
      <c r="AA1758" s="937"/>
    </row>
    <row r="1759" ht="18.0" customHeight="1">
      <c r="A1759" s="937"/>
      <c r="B1759" s="938"/>
      <c r="C1759" s="937"/>
      <c r="D1759" s="937"/>
      <c r="E1759" s="937"/>
      <c r="F1759" s="939"/>
      <c r="G1759" s="939"/>
      <c r="H1759" s="939"/>
      <c r="I1759" s="939"/>
      <c r="J1759" s="939"/>
      <c r="K1759" s="939"/>
      <c r="L1759" s="937"/>
      <c r="M1759" s="937"/>
      <c r="N1759" s="937"/>
      <c r="O1759" s="937"/>
      <c r="P1759" s="937"/>
      <c r="Q1759" s="937"/>
      <c r="R1759" s="937"/>
      <c r="S1759" s="937"/>
      <c r="T1759" s="937"/>
      <c r="U1759" s="937"/>
      <c r="V1759" s="937"/>
      <c r="W1759" s="937"/>
      <c r="X1759" s="937"/>
      <c r="Y1759" s="937"/>
      <c r="Z1759" s="937"/>
      <c r="AA1759" s="937"/>
    </row>
    <row r="1760" ht="18.0" customHeight="1">
      <c r="A1760" s="937"/>
      <c r="B1760" s="938"/>
      <c r="C1760" s="937"/>
      <c r="D1760" s="937"/>
      <c r="E1760" s="937"/>
      <c r="F1760" s="939"/>
      <c r="G1760" s="939"/>
      <c r="H1760" s="939"/>
      <c r="I1760" s="939"/>
      <c r="J1760" s="939"/>
      <c r="K1760" s="939"/>
      <c r="L1760" s="937"/>
      <c r="M1760" s="937"/>
      <c r="N1760" s="937"/>
      <c r="O1760" s="937"/>
      <c r="P1760" s="937"/>
      <c r="Q1760" s="937"/>
      <c r="R1760" s="937"/>
      <c r="S1760" s="937"/>
      <c r="T1760" s="937"/>
      <c r="U1760" s="937"/>
      <c r="V1760" s="937"/>
      <c r="W1760" s="937"/>
      <c r="X1760" s="937"/>
      <c r="Y1760" s="937"/>
      <c r="Z1760" s="937"/>
      <c r="AA1760" s="937"/>
    </row>
    <row r="1761" ht="18.0" customHeight="1">
      <c r="A1761" s="937"/>
      <c r="B1761" s="938"/>
      <c r="C1761" s="937"/>
      <c r="D1761" s="937"/>
      <c r="E1761" s="937"/>
      <c r="F1761" s="939"/>
      <c r="G1761" s="939"/>
      <c r="H1761" s="939"/>
      <c r="I1761" s="939"/>
      <c r="J1761" s="939"/>
      <c r="K1761" s="939"/>
      <c r="L1761" s="937"/>
      <c r="M1761" s="937"/>
      <c r="N1761" s="937"/>
      <c r="O1761" s="937"/>
      <c r="P1761" s="937"/>
      <c r="Q1761" s="937"/>
      <c r="R1761" s="937"/>
      <c r="S1761" s="937"/>
      <c r="T1761" s="937"/>
      <c r="U1761" s="937"/>
      <c r="V1761" s="937"/>
      <c r="W1761" s="937"/>
      <c r="X1761" s="937"/>
      <c r="Y1761" s="937"/>
      <c r="Z1761" s="937"/>
      <c r="AA1761" s="937"/>
    </row>
    <row r="1762" ht="18.0" customHeight="1">
      <c r="A1762" s="937"/>
      <c r="B1762" s="938"/>
      <c r="C1762" s="937"/>
      <c r="D1762" s="937"/>
      <c r="E1762" s="937"/>
      <c r="F1762" s="939"/>
      <c r="G1762" s="939"/>
      <c r="H1762" s="939"/>
      <c r="I1762" s="939"/>
      <c r="J1762" s="939"/>
      <c r="K1762" s="939"/>
      <c r="L1762" s="937"/>
      <c r="M1762" s="937"/>
      <c r="N1762" s="937"/>
      <c r="O1762" s="937"/>
      <c r="P1762" s="937"/>
      <c r="Q1762" s="937"/>
      <c r="R1762" s="937"/>
      <c r="S1762" s="937"/>
      <c r="T1762" s="937"/>
      <c r="U1762" s="937"/>
      <c r="V1762" s="937"/>
      <c r="W1762" s="937"/>
      <c r="X1762" s="937"/>
      <c r="Y1762" s="937"/>
      <c r="Z1762" s="937"/>
      <c r="AA1762" s="937"/>
    </row>
    <row r="1763" ht="18.0" customHeight="1">
      <c r="A1763" s="937"/>
      <c r="B1763" s="938"/>
      <c r="C1763" s="937"/>
      <c r="D1763" s="937"/>
      <c r="E1763" s="937"/>
      <c r="F1763" s="939"/>
      <c r="G1763" s="939"/>
      <c r="H1763" s="939"/>
      <c r="I1763" s="939"/>
      <c r="J1763" s="939"/>
      <c r="K1763" s="939"/>
      <c r="L1763" s="937"/>
      <c r="M1763" s="937"/>
      <c r="N1763" s="937"/>
      <c r="O1763" s="937"/>
      <c r="P1763" s="937"/>
      <c r="Q1763" s="937"/>
      <c r="R1763" s="937"/>
      <c r="S1763" s="937"/>
      <c r="T1763" s="937"/>
      <c r="U1763" s="937"/>
      <c r="V1763" s="937"/>
      <c r="W1763" s="937"/>
      <c r="X1763" s="937"/>
      <c r="Y1763" s="937"/>
      <c r="Z1763" s="937"/>
      <c r="AA1763" s="937"/>
    </row>
    <row r="1764" ht="18.0" customHeight="1">
      <c r="A1764" s="937"/>
      <c r="B1764" s="938"/>
      <c r="C1764" s="937"/>
      <c r="D1764" s="937"/>
      <c r="E1764" s="937"/>
      <c r="F1764" s="939"/>
      <c r="G1764" s="939"/>
      <c r="H1764" s="939"/>
      <c r="I1764" s="939"/>
      <c r="J1764" s="939"/>
      <c r="K1764" s="939"/>
      <c r="L1764" s="937"/>
      <c r="M1764" s="937"/>
      <c r="N1764" s="937"/>
      <c r="O1764" s="937"/>
      <c r="P1764" s="937"/>
      <c r="Q1764" s="937"/>
      <c r="R1764" s="937"/>
      <c r="S1764" s="937"/>
      <c r="T1764" s="937"/>
      <c r="U1764" s="937"/>
      <c r="V1764" s="937"/>
      <c r="W1764" s="937"/>
      <c r="X1764" s="937"/>
      <c r="Y1764" s="937"/>
      <c r="Z1764" s="937"/>
      <c r="AA1764" s="937"/>
    </row>
    <row r="1765" ht="18.0" customHeight="1">
      <c r="A1765" s="937"/>
      <c r="B1765" s="938"/>
      <c r="C1765" s="937"/>
      <c r="D1765" s="937"/>
      <c r="E1765" s="937"/>
      <c r="F1765" s="939"/>
      <c r="G1765" s="939"/>
      <c r="H1765" s="939"/>
      <c r="I1765" s="939"/>
      <c r="J1765" s="939"/>
      <c r="K1765" s="939"/>
      <c r="L1765" s="937"/>
      <c r="M1765" s="937"/>
      <c r="N1765" s="937"/>
      <c r="O1765" s="937"/>
      <c r="P1765" s="937"/>
      <c r="Q1765" s="937"/>
      <c r="R1765" s="937"/>
      <c r="S1765" s="937"/>
      <c r="T1765" s="937"/>
      <c r="U1765" s="937"/>
      <c r="V1765" s="937"/>
      <c r="W1765" s="937"/>
      <c r="X1765" s="937"/>
      <c r="Y1765" s="937"/>
      <c r="Z1765" s="937"/>
      <c r="AA1765" s="937"/>
    </row>
    <row r="1766" ht="18.0" customHeight="1">
      <c r="A1766" s="937"/>
      <c r="B1766" s="938"/>
      <c r="C1766" s="937"/>
      <c r="D1766" s="937"/>
      <c r="E1766" s="937"/>
      <c r="F1766" s="939"/>
      <c r="G1766" s="939"/>
      <c r="H1766" s="939"/>
      <c r="I1766" s="939"/>
      <c r="J1766" s="939"/>
      <c r="K1766" s="939"/>
      <c r="L1766" s="937"/>
      <c r="M1766" s="937"/>
      <c r="N1766" s="937"/>
      <c r="O1766" s="937"/>
      <c r="P1766" s="937"/>
      <c r="Q1766" s="937"/>
      <c r="R1766" s="937"/>
      <c r="S1766" s="937"/>
      <c r="T1766" s="937"/>
      <c r="U1766" s="937"/>
      <c r="V1766" s="937"/>
      <c r="W1766" s="937"/>
      <c r="X1766" s="937"/>
      <c r="Y1766" s="937"/>
      <c r="Z1766" s="937"/>
      <c r="AA1766" s="937"/>
    </row>
    <row r="1767" ht="18.0" customHeight="1">
      <c r="A1767" s="937"/>
      <c r="B1767" s="938"/>
      <c r="C1767" s="937"/>
      <c r="D1767" s="937"/>
      <c r="E1767" s="937"/>
      <c r="F1767" s="939"/>
      <c r="G1767" s="939"/>
      <c r="H1767" s="939"/>
      <c r="I1767" s="939"/>
      <c r="J1767" s="939"/>
      <c r="K1767" s="939"/>
      <c r="L1767" s="937"/>
      <c r="M1767" s="937"/>
      <c r="N1767" s="937"/>
      <c r="O1767" s="937"/>
      <c r="P1767" s="937"/>
      <c r="Q1767" s="937"/>
      <c r="R1767" s="937"/>
      <c r="S1767" s="937"/>
      <c r="T1767" s="937"/>
      <c r="U1767" s="937"/>
      <c r="V1767" s="937"/>
      <c r="W1767" s="937"/>
      <c r="X1767" s="937"/>
      <c r="Y1767" s="937"/>
      <c r="Z1767" s="937"/>
      <c r="AA1767" s="937"/>
    </row>
    <row r="1768" ht="18.0" customHeight="1">
      <c r="A1768" s="937"/>
      <c r="B1768" s="938"/>
      <c r="C1768" s="937"/>
      <c r="D1768" s="937"/>
      <c r="E1768" s="937"/>
      <c r="F1768" s="939"/>
      <c r="G1768" s="939"/>
      <c r="H1768" s="939"/>
      <c r="I1768" s="939"/>
      <c r="J1768" s="939"/>
      <c r="K1768" s="939"/>
      <c r="L1768" s="937"/>
      <c r="M1768" s="937"/>
      <c r="N1768" s="937"/>
      <c r="O1768" s="937"/>
      <c r="P1768" s="937"/>
      <c r="Q1768" s="937"/>
      <c r="R1768" s="937"/>
      <c r="S1768" s="937"/>
      <c r="T1768" s="937"/>
      <c r="U1768" s="937"/>
      <c r="V1768" s="937"/>
      <c r="W1768" s="937"/>
      <c r="X1768" s="937"/>
      <c r="Y1768" s="937"/>
      <c r="Z1768" s="937"/>
      <c r="AA1768" s="937"/>
    </row>
    <row r="1769" ht="18.0" customHeight="1">
      <c r="A1769" s="937"/>
      <c r="B1769" s="938"/>
      <c r="C1769" s="937"/>
      <c r="D1769" s="937"/>
      <c r="E1769" s="937"/>
      <c r="F1769" s="939"/>
      <c r="G1769" s="939"/>
      <c r="H1769" s="939"/>
      <c r="I1769" s="939"/>
      <c r="J1769" s="939"/>
      <c r="K1769" s="939"/>
      <c r="L1769" s="937"/>
      <c r="M1769" s="937"/>
      <c r="N1769" s="937"/>
      <c r="O1769" s="937"/>
      <c r="P1769" s="937"/>
      <c r="Q1769" s="937"/>
      <c r="R1769" s="937"/>
      <c r="S1769" s="937"/>
      <c r="T1769" s="937"/>
      <c r="U1769" s="937"/>
      <c r="V1769" s="937"/>
      <c r="W1769" s="937"/>
      <c r="X1769" s="937"/>
      <c r="Y1769" s="937"/>
      <c r="Z1769" s="937"/>
      <c r="AA1769" s="937"/>
    </row>
    <row r="1770" ht="18.0" customHeight="1">
      <c r="A1770" s="937"/>
      <c r="B1770" s="938"/>
      <c r="C1770" s="937"/>
      <c r="D1770" s="937"/>
      <c r="E1770" s="937"/>
      <c r="F1770" s="939"/>
      <c r="G1770" s="939"/>
      <c r="H1770" s="939"/>
      <c r="I1770" s="939"/>
      <c r="J1770" s="939"/>
      <c r="K1770" s="939"/>
      <c r="L1770" s="937"/>
      <c r="M1770" s="937"/>
      <c r="N1770" s="937"/>
      <c r="O1770" s="937"/>
      <c r="P1770" s="937"/>
      <c r="Q1770" s="937"/>
      <c r="R1770" s="937"/>
      <c r="S1770" s="937"/>
      <c r="T1770" s="937"/>
      <c r="U1770" s="937"/>
      <c r="V1770" s="937"/>
      <c r="W1770" s="937"/>
      <c r="X1770" s="937"/>
      <c r="Y1770" s="937"/>
      <c r="Z1770" s="937"/>
      <c r="AA1770" s="937"/>
    </row>
    <row r="1771" ht="18.0" customHeight="1">
      <c r="A1771" s="937"/>
      <c r="B1771" s="938"/>
      <c r="C1771" s="937"/>
      <c r="D1771" s="937"/>
      <c r="E1771" s="937"/>
      <c r="F1771" s="939"/>
      <c r="G1771" s="939"/>
      <c r="H1771" s="939"/>
      <c r="I1771" s="939"/>
      <c r="J1771" s="939"/>
      <c r="K1771" s="939"/>
      <c r="L1771" s="937"/>
      <c r="M1771" s="937"/>
      <c r="N1771" s="937"/>
      <c r="O1771" s="937"/>
      <c r="P1771" s="937"/>
      <c r="Q1771" s="937"/>
      <c r="R1771" s="937"/>
      <c r="S1771" s="937"/>
      <c r="T1771" s="937"/>
      <c r="U1771" s="937"/>
      <c r="V1771" s="937"/>
      <c r="W1771" s="937"/>
      <c r="X1771" s="937"/>
      <c r="Y1771" s="937"/>
      <c r="Z1771" s="937"/>
      <c r="AA1771" s="937"/>
    </row>
    <row r="1772" ht="18.0" customHeight="1">
      <c r="A1772" s="937"/>
      <c r="B1772" s="938"/>
      <c r="C1772" s="937"/>
      <c r="D1772" s="937"/>
      <c r="E1772" s="937"/>
      <c r="F1772" s="939"/>
      <c r="G1772" s="939"/>
      <c r="H1772" s="939"/>
      <c r="I1772" s="939"/>
      <c r="J1772" s="939"/>
      <c r="K1772" s="939"/>
      <c r="L1772" s="937"/>
      <c r="M1772" s="937"/>
      <c r="N1772" s="937"/>
      <c r="O1772" s="937"/>
      <c r="P1772" s="937"/>
      <c r="Q1772" s="937"/>
      <c r="R1772" s="937"/>
      <c r="S1772" s="937"/>
      <c r="T1772" s="937"/>
      <c r="U1772" s="937"/>
      <c r="V1772" s="937"/>
      <c r="W1772" s="937"/>
      <c r="X1772" s="937"/>
      <c r="Y1772" s="937"/>
      <c r="Z1772" s="937"/>
      <c r="AA1772" s="937"/>
    </row>
    <row r="1773" ht="18.0" customHeight="1">
      <c r="A1773" s="937"/>
      <c r="B1773" s="938"/>
      <c r="C1773" s="937"/>
      <c r="D1773" s="937"/>
      <c r="E1773" s="937"/>
      <c r="F1773" s="939"/>
      <c r="G1773" s="939"/>
      <c r="H1773" s="939"/>
      <c r="I1773" s="939"/>
      <c r="J1773" s="939"/>
      <c r="K1773" s="939"/>
      <c r="L1773" s="937"/>
      <c r="M1773" s="937"/>
      <c r="N1773" s="937"/>
      <c r="O1773" s="937"/>
      <c r="P1773" s="937"/>
      <c r="Q1773" s="937"/>
      <c r="R1773" s="937"/>
      <c r="S1773" s="937"/>
      <c r="T1773" s="937"/>
      <c r="U1773" s="937"/>
      <c r="V1773" s="937"/>
      <c r="W1773" s="937"/>
      <c r="X1773" s="937"/>
      <c r="Y1773" s="937"/>
      <c r="Z1773" s="937"/>
      <c r="AA1773" s="937"/>
    </row>
    <row r="1774" ht="18.0" customHeight="1">
      <c r="A1774" s="937"/>
      <c r="B1774" s="938"/>
      <c r="C1774" s="937"/>
      <c r="D1774" s="937"/>
      <c r="E1774" s="937"/>
      <c r="F1774" s="939"/>
      <c r="G1774" s="939"/>
      <c r="H1774" s="939"/>
      <c r="I1774" s="939"/>
      <c r="J1774" s="939"/>
      <c r="K1774" s="939"/>
      <c r="L1774" s="937"/>
      <c r="M1774" s="937"/>
      <c r="N1774" s="937"/>
      <c r="O1774" s="937"/>
      <c r="P1774" s="937"/>
      <c r="Q1774" s="937"/>
      <c r="R1774" s="937"/>
      <c r="S1774" s="937"/>
      <c r="T1774" s="937"/>
      <c r="U1774" s="937"/>
      <c r="V1774" s="937"/>
      <c r="W1774" s="937"/>
      <c r="X1774" s="937"/>
      <c r="Y1774" s="937"/>
      <c r="Z1774" s="937"/>
      <c r="AA1774" s="937"/>
    </row>
    <row r="1775" ht="18.0" customHeight="1">
      <c r="A1775" s="937"/>
      <c r="B1775" s="938"/>
      <c r="C1775" s="937"/>
      <c r="D1775" s="937"/>
      <c r="E1775" s="937"/>
      <c r="F1775" s="939"/>
      <c r="G1775" s="939"/>
      <c r="H1775" s="939"/>
      <c r="I1775" s="939"/>
      <c r="J1775" s="939"/>
      <c r="K1775" s="939"/>
      <c r="L1775" s="937"/>
      <c r="M1775" s="937"/>
      <c r="N1775" s="937"/>
      <c r="O1775" s="937"/>
      <c r="P1775" s="937"/>
      <c r="Q1775" s="937"/>
      <c r="R1775" s="937"/>
      <c r="S1775" s="937"/>
      <c r="T1775" s="937"/>
      <c r="U1775" s="937"/>
      <c r="V1775" s="937"/>
      <c r="W1775" s="937"/>
      <c r="X1775" s="937"/>
      <c r="Y1775" s="937"/>
      <c r="Z1775" s="937"/>
      <c r="AA1775" s="937"/>
    </row>
    <row r="1776" ht="18.0" customHeight="1">
      <c r="A1776" s="937"/>
      <c r="B1776" s="938"/>
      <c r="C1776" s="937"/>
      <c r="D1776" s="937"/>
      <c r="E1776" s="937"/>
      <c r="F1776" s="939"/>
      <c r="G1776" s="939"/>
      <c r="H1776" s="939"/>
      <c r="I1776" s="939"/>
      <c r="J1776" s="939"/>
      <c r="K1776" s="939"/>
      <c r="L1776" s="937"/>
      <c r="M1776" s="937"/>
      <c r="N1776" s="937"/>
      <c r="O1776" s="937"/>
      <c r="P1776" s="937"/>
      <c r="Q1776" s="937"/>
      <c r="R1776" s="937"/>
      <c r="S1776" s="937"/>
      <c r="T1776" s="937"/>
      <c r="U1776" s="937"/>
      <c r="V1776" s="937"/>
      <c r="W1776" s="937"/>
      <c r="X1776" s="937"/>
      <c r="Y1776" s="937"/>
      <c r="Z1776" s="937"/>
      <c r="AA1776" s="937"/>
    </row>
    <row r="1777" ht="18.0" customHeight="1">
      <c r="A1777" s="937"/>
      <c r="B1777" s="938"/>
      <c r="C1777" s="937"/>
      <c r="D1777" s="937"/>
      <c r="E1777" s="937"/>
      <c r="F1777" s="939"/>
      <c r="G1777" s="939"/>
      <c r="H1777" s="939"/>
      <c r="I1777" s="939"/>
      <c r="J1777" s="939"/>
      <c r="K1777" s="939"/>
      <c r="L1777" s="937"/>
      <c r="M1777" s="937"/>
      <c r="N1777" s="937"/>
      <c r="O1777" s="937"/>
      <c r="P1777" s="937"/>
      <c r="Q1777" s="937"/>
      <c r="R1777" s="937"/>
      <c r="S1777" s="937"/>
      <c r="T1777" s="937"/>
      <c r="U1777" s="937"/>
      <c r="V1777" s="937"/>
      <c r="W1777" s="937"/>
      <c r="X1777" s="937"/>
      <c r="Y1777" s="937"/>
      <c r="Z1777" s="937"/>
      <c r="AA1777" s="937"/>
    </row>
    <row r="1778" ht="18.0" customHeight="1">
      <c r="A1778" s="937"/>
      <c r="B1778" s="938"/>
      <c r="C1778" s="937"/>
      <c r="D1778" s="937"/>
      <c r="E1778" s="937"/>
      <c r="F1778" s="939"/>
      <c r="G1778" s="939"/>
      <c r="H1778" s="939"/>
      <c r="I1778" s="939"/>
      <c r="J1778" s="939"/>
      <c r="K1778" s="939"/>
      <c r="L1778" s="937"/>
      <c r="M1778" s="937"/>
      <c r="N1778" s="937"/>
      <c r="O1778" s="937"/>
      <c r="P1778" s="937"/>
      <c r="Q1778" s="937"/>
      <c r="R1778" s="937"/>
      <c r="S1778" s="937"/>
      <c r="T1778" s="937"/>
      <c r="U1778" s="937"/>
      <c r="V1778" s="937"/>
      <c r="W1778" s="937"/>
      <c r="X1778" s="937"/>
      <c r="Y1778" s="937"/>
      <c r="Z1778" s="937"/>
      <c r="AA1778" s="937"/>
    </row>
    <row r="1779" ht="18.0" customHeight="1">
      <c r="A1779" s="937"/>
      <c r="B1779" s="938"/>
      <c r="C1779" s="937"/>
      <c r="D1779" s="937"/>
      <c r="E1779" s="937"/>
      <c r="F1779" s="939"/>
      <c r="G1779" s="939"/>
      <c r="H1779" s="939"/>
      <c r="I1779" s="939"/>
      <c r="J1779" s="939"/>
      <c r="K1779" s="939"/>
      <c r="L1779" s="937"/>
      <c r="M1779" s="937"/>
      <c r="N1779" s="937"/>
      <c r="O1779" s="937"/>
      <c r="P1779" s="937"/>
      <c r="Q1779" s="937"/>
      <c r="R1779" s="937"/>
      <c r="S1779" s="937"/>
      <c r="T1779" s="937"/>
      <c r="U1779" s="937"/>
      <c r="V1779" s="937"/>
      <c r="W1779" s="937"/>
      <c r="X1779" s="937"/>
      <c r="Y1779" s="937"/>
      <c r="Z1779" s="937"/>
      <c r="AA1779" s="937"/>
    </row>
    <row r="1780" ht="18.0" customHeight="1">
      <c r="A1780" s="937"/>
      <c r="B1780" s="938"/>
      <c r="C1780" s="937"/>
      <c r="D1780" s="937"/>
      <c r="E1780" s="937"/>
      <c r="F1780" s="939"/>
      <c r="G1780" s="939"/>
      <c r="H1780" s="939"/>
      <c r="I1780" s="939"/>
      <c r="J1780" s="939"/>
      <c r="K1780" s="939"/>
      <c r="L1780" s="937"/>
      <c r="M1780" s="937"/>
      <c r="N1780" s="937"/>
      <c r="O1780" s="937"/>
      <c r="P1780" s="937"/>
      <c r="Q1780" s="937"/>
      <c r="R1780" s="937"/>
      <c r="S1780" s="937"/>
      <c r="T1780" s="937"/>
      <c r="U1780" s="937"/>
      <c r="V1780" s="937"/>
      <c r="W1780" s="937"/>
      <c r="X1780" s="937"/>
      <c r="Y1780" s="937"/>
      <c r="Z1780" s="937"/>
      <c r="AA1780" s="937"/>
    </row>
    <row r="1781" ht="18.0" customHeight="1">
      <c r="A1781" s="937"/>
      <c r="B1781" s="938"/>
      <c r="C1781" s="937"/>
      <c r="D1781" s="937"/>
      <c r="E1781" s="937"/>
      <c r="F1781" s="939"/>
      <c r="G1781" s="939"/>
      <c r="H1781" s="939"/>
      <c r="I1781" s="939"/>
      <c r="J1781" s="939"/>
      <c r="K1781" s="939"/>
      <c r="L1781" s="937"/>
      <c r="M1781" s="937"/>
      <c r="N1781" s="937"/>
      <c r="O1781" s="937"/>
      <c r="P1781" s="937"/>
      <c r="Q1781" s="937"/>
      <c r="R1781" s="937"/>
      <c r="S1781" s="937"/>
      <c r="T1781" s="937"/>
      <c r="U1781" s="937"/>
      <c r="V1781" s="937"/>
      <c r="W1781" s="937"/>
      <c r="X1781" s="937"/>
      <c r="Y1781" s="937"/>
      <c r="Z1781" s="937"/>
      <c r="AA1781" s="937"/>
    </row>
    <row r="1782" ht="18.0" customHeight="1">
      <c r="A1782" s="937"/>
      <c r="B1782" s="938"/>
      <c r="C1782" s="937"/>
      <c r="D1782" s="937"/>
      <c r="E1782" s="937"/>
      <c r="F1782" s="939"/>
      <c r="G1782" s="939"/>
      <c r="H1782" s="939"/>
      <c r="I1782" s="939"/>
      <c r="J1782" s="939"/>
      <c r="K1782" s="939"/>
      <c r="L1782" s="937"/>
      <c r="M1782" s="937"/>
      <c r="N1782" s="937"/>
      <c r="O1782" s="937"/>
      <c r="P1782" s="937"/>
      <c r="Q1782" s="937"/>
      <c r="R1782" s="937"/>
      <c r="S1782" s="937"/>
      <c r="T1782" s="937"/>
      <c r="U1782" s="937"/>
      <c r="V1782" s="937"/>
      <c r="W1782" s="937"/>
      <c r="X1782" s="937"/>
      <c r="Y1782" s="937"/>
      <c r="Z1782" s="937"/>
      <c r="AA1782" s="937"/>
    </row>
    <row r="1783" ht="18.0" customHeight="1">
      <c r="A1783" s="937"/>
      <c r="B1783" s="938"/>
      <c r="C1783" s="937"/>
      <c r="D1783" s="937"/>
      <c r="E1783" s="937"/>
      <c r="F1783" s="939"/>
      <c r="G1783" s="939"/>
      <c r="H1783" s="939"/>
      <c r="I1783" s="939"/>
      <c r="J1783" s="939"/>
      <c r="K1783" s="939"/>
      <c r="L1783" s="937"/>
      <c r="M1783" s="937"/>
      <c r="N1783" s="937"/>
      <c r="O1783" s="937"/>
      <c r="P1783" s="937"/>
      <c r="Q1783" s="937"/>
      <c r="R1783" s="937"/>
      <c r="S1783" s="937"/>
      <c r="T1783" s="937"/>
      <c r="U1783" s="937"/>
      <c r="V1783" s="937"/>
      <c r="W1783" s="937"/>
      <c r="X1783" s="937"/>
      <c r="Y1783" s="937"/>
      <c r="Z1783" s="937"/>
      <c r="AA1783" s="937"/>
    </row>
    <row r="1784" ht="18.0" customHeight="1">
      <c r="A1784" s="937"/>
      <c r="B1784" s="938"/>
      <c r="C1784" s="937"/>
      <c r="D1784" s="937"/>
      <c r="E1784" s="937"/>
      <c r="F1784" s="939"/>
      <c r="G1784" s="939"/>
      <c r="H1784" s="939"/>
      <c r="I1784" s="939"/>
      <c r="J1784" s="939"/>
      <c r="K1784" s="939"/>
      <c r="L1784" s="937"/>
      <c r="M1784" s="937"/>
      <c r="N1784" s="937"/>
      <c r="O1784" s="937"/>
      <c r="P1784" s="937"/>
      <c r="Q1784" s="937"/>
      <c r="R1784" s="937"/>
      <c r="S1784" s="937"/>
      <c r="T1784" s="937"/>
      <c r="U1784" s="937"/>
      <c r="V1784" s="937"/>
      <c r="W1784" s="937"/>
      <c r="X1784" s="937"/>
      <c r="Y1784" s="937"/>
      <c r="Z1784" s="937"/>
      <c r="AA1784" s="937"/>
    </row>
    <row r="1785" ht="18.0" customHeight="1">
      <c r="A1785" s="937"/>
      <c r="B1785" s="938"/>
      <c r="C1785" s="937"/>
      <c r="D1785" s="937"/>
      <c r="E1785" s="937"/>
      <c r="F1785" s="939"/>
      <c r="G1785" s="939"/>
      <c r="H1785" s="939"/>
      <c r="I1785" s="939"/>
      <c r="J1785" s="939"/>
      <c r="K1785" s="939"/>
      <c r="L1785" s="937"/>
      <c r="M1785" s="937"/>
      <c r="N1785" s="937"/>
      <c r="O1785" s="937"/>
      <c r="P1785" s="937"/>
      <c r="Q1785" s="937"/>
      <c r="R1785" s="937"/>
      <c r="S1785" s="937"/>
      <c r="T1785" s="937"/>
      <c r="U1785" s="937"/>
      <c r="V1785" s="937"/>
      <c r="W1785" s="937"/>
      <c r="X1785" s="937"/>
      <c r="Y1785" s="937"/>
      <c r="Z1785" s="937"/>
      <c r="AA1785" s="937"/>
    </row>
    <row r="1786" ht="18.0" customHeight="1">
      <c r="A1786" s="937"/>
      <c r="B1786" s="938"/>
      <c r="C1786" s="937"/>
      <c r="D1786" s="937"/>
      <c r="E1786" s="937"/>
      <c r="F1786" s="939"/>
      <c r="G1786" s="939"/>
      <c r="H1786" s="939"/>
      <c r="I1786" s="939"/>
      <c r="J1786" s="939"/>
      <c r="K1786" s="939"/>
      <c r="L1786" s="937"/>
      <c r="M1786" s="937"/>
      <c r="N1786" s="937"/>
      <c r="O1786" s="937"/>
      <c r="P1786" s="937"/>
      <c r="Q1786" s="937"/>
      <c r="R1786" s="937"/>
      <c r="S1786" s="937"/>
      <c r="T1786" s="937"/>
      <c r="U1786" s="937"/>
      <c r="V1786" s="937"/>
      <c r="W1786" s="937"/>
      <c r="X1786" s="937"/>
      <c r="Y1786" s="937"/>
      <c r="Z1786" s="937"/>
      <c r="AA1786" s="937"/>
    </row>
    <row r="1787" ht="18.0" customHeight="1">
      <c r="A1787" s="937"/>
      <c r="B1787" s="938"/>
      <c r="C1787" s="937"/>
      <c r="D1787" s="937"/>
      <c r="E1787" s="937"/>
      <c r="F1787" s="939"/>
      <c r="G1787" s="939"/>
      <c r="H1787" s="939"/>
      <c r="I1787" s="939"/>
      <c r="J1787" s="939"/>
      <c r="K1787" s="939"/>
      <c r="L1787" s="937"/>
      <c r="M1787" s="937"/>
      <c r="N1787" s="937"/>
      <c r="O1787" s="937"/>
      <c r="P1787" s="937"/>
      <c r="Q1787" s="937"/>
      <c r="R1787" s="937"/>
      <c r="S1787" s="937"/>
      <c r="T1787" s="937"/>
      <c r="U1787" s="937"/>
      <c r="V1787" s="937"/>
      <c r="W1787" s="937"/>
      <c r="X1787" s="937"/>
      <c r="Y1787" s="937"/>
      <c r="Z1787" s="937"/>
      <c r="AA1787" s="937"/>
    </row>
    <row r="1788" ht="18.0" customHeight="1">
      <c r="A1788" s="937"/>
      <c r="B1788" s="938"/>
      <c r="C1788" s="937"/>
      <c r="D1788" s="937"/>
      <c r="E1788" s="937"/>
      <c r="F1788" s="939"/>
      <c r="G1788" s="939"/>
      <c r="H1788" s="939"/>
      <c r="I1788" s="939"/>
      <c r="J1788" s="939"/>
      <c r="K1788" s="939"/>
      <c r="L1788" s="937"/>
      <c r="M1788" s="937"/>
      <c r="N1788" s="937"/>
      <c r="O1788" s="937"/>
      <c r="P1788" s="937"/>
      <c r="Q1788" s="937"/>
      <c r="R1788" s="937"/>
      <c r="S1788" s="937"/>
      <c r="T1788" s="937"/>
      <c r="U1788" s="937"/>
      <c r="V1788" s="937"/>
      <c r="W1788" s="937"/>
      <c r="X1788" s="937"/>
      <c r="Y1788" s="937"/>
      <c r="Z1788" s="937"/>
      <c r="AA1788" s="937"/>
    </row>
    <row r="1789" ht="18.0" customHeight="1">
      <c r="A1789" s="937"/>
      <c r="B1789" s="938"/>
      <c r="C1789" s="937"/>
      <c r="D1789" s="937"/>
      <c r="E1789" s="937"/>
      <c r="F1789" s="939"/>
      <c r="G1789" s="939"/>
      <c r="H1789" s="939"/>
      <c r="I1789" s="939"/>
      <c r="J1789" s="939"/>
      <c r="K1789" s="939"/>
      <c r="L1789" s="937"/>
      <c r="M1789" s="937"/>
      <c r="N1789" s="937"/>
      <c r="O1789" s="937"/>
      <c r="P1789" s="937"/>
      <c r="Q1789" s="937"/>
      <c r="R1789" s="937"/>
      <c r="S1789" s="937"/>
      <c r="T1789" s="937"/>
      <c r="U1789" s="937"/>
      <c r="V1789" s="937"/>
      <c r="W1789" s="937"/>
      <c r="X1789" s="937"/>
      <c r="Y1789" s="937"/>
      <c r="Z1789" s="937"/>
      <c r="AA1789" s="937"/>
    </row>
    <row r="1790" ht="18.0" customHeight="1">
      <c r="A1790" s="937"/>
      <c r="B1790" s="938"/>
      <c r="C1790" s="937"/>
      <c r="D1790" s="937"/>
      <c r="E1790" s="937"/>
      <c r="F1790" s="939"/>
      <c r="G1790" s="939"/>
      <c r="H1790" s="939"/>
      <c r="I1790" s="939"/>
      <c r="J1790" s="939"/>
      <c r="K1790" s="939"/>
      <c r="L1790" s="937"/>
      <c r="M1790" s="937"/>
      <c r="N1790" s="937"/>
      <c r="O1790" s="937"/>
      <c r="P1790" s="937"/>
      <c r="Q1790" s="937"/>
      <c r="R1790" s="937"/>
      <c r="S1790" s="937"/>
      <c r="T1790" s="937"/>
      <c r="U1790" s="937"/>
      <c r="V1790" s="937"/>
      <c r="W1790" s="937"/>
      <c r="X1790" s="937"/>
      <c r="Y1790" s="937"/>
      <c r="Z1790" s="937"/>
      <c r="AA1790" s="937"/>
    </row>
    <row r="1791" ht="18.0" customHeight="1">
      <c r="A1791" s="937"/>
      <c r="B1791" s="938"/>
      <c r="C1791" s="937"/>
      <c r="D1791" s="937"/>
      <c r="E1791" s="937"/>
      <c r="F1791" s="939"/>
      <c r="G1791" s="939"/>
      <c r="H1791" s="939"/>
      <c r="I1791" s="939"/>
      <c r="J1791" s="939"/>
      <c r="K1791" s="939"/>
      <c r="L1791" s="937"/>
      <c r="M1791" s="937"/>
      <c r="N1791" s="937"/>
      <c r="O1791" s="937"/>
      <c r="P1791" s="937"/>
      <c r="Q1791" s="937"/>
      <c r="R1791" s="937"/>
      <c r="S1791" s="937"/>
      <c r="T1791" s="937"/>
      <c r="U1791" s="937"/>
      <c r="V1791" s="937"/>
      <c r="W1791" s="937"/>
      <c r="X1791" s="937"/>
      <c r="Y1791" s="937"/>
      <c r="Z1791" s="937"/>
      <c r="AA1791" s="937"/>
    </row>
    <row r="1792" ht="18.0" customHeight="1">
      <c r="A1792" s="937"/>
      <c r="B1792" s="938"/>
      <c r="C1792" s="937"/>
      <c r="D1792" s="937"/>
      <c r="E1792" s="937"/>
      <c r="F1792" s="939"/>
      <c r="G1792" s="939"/>
      <c r="H1792" s="939"/>
      <c r="I1792" s="939"/>
      <c r="J1792" s="939"/>
      <c r="K1792" s="939"/>
      <c r="L1792" s="937"/>
      <c r="M1792" s="937"/>
      <c r="N1792" s="937"/>
      <c r="O1792" s="937"/>
      <c r="P1792" s="937"/>
      <c r="Q1792" s="937"/>
      <c r="R1792" s="937"/>
      <c r="S1792" s="937"/>
      <c r="T1792" s="937"/>
      <c r="U1792" s="937"/>
      <c r="V1792" s="937"/>
      <c r="W1792" s="937"/>
      <c r="X1792" s="937"/>
      <c r="Y1792" s="937"/>
      <c r="Z1792" s="937"/>
      <c r="AA1792" s="937"/>
    </row>
    <row r="1793" ht="18.0" customHeight="1">
      <c r="A1793" s="937"/>
      <c r="B1793" s="938"/>
      <c r="C1793" s="937"/>
      <c r="D1793" s="937"/>
      <c r="E1793" s="937"/>
      <c r="F1793" s="939"/>
      <c r="G1793" s="939"/>
      <c r="H1793" s="939"/>
      <c r="I1793" s="939"/>
      <c r="J1793" s="939"/>
      <c r="K1793" s="939"/>
      <c r="L1793" s="937"/>
      <c r="M1793" s="937"/>
      <c r="N1793" s="937"/>
      <c r="O1793" s="937"/>
      <c r="P1793" s="937"/>
      <c r="Q1793" s="937"/>
      <c r="R1793" s="937"/>
      <c r="S1793" s="937"/>
      <c r="T1793" s="937"/>
      <c r="U1793" s="937"/>
      <c r="V1793" s="937"/>
      <c r="W1793" s="937"/>
      <c r="X1793" s="937"/>
      <c r="Y1793" s="937"/>
      <c r="Z1793" s="937"/>
      <c r="AA1793" s="937"/>
    </row>
    <row r="1794" ht="18.0" customHeight="1">
      <c r="A1794" s="937"/>
      <c r="B1794" s="938"/>
      <c r="C1794" s="937"/>
      <c r="D1794" s="937"/>
      <c r="E1794" s="937"/>
      <c r="F1794" s="939"/>
      <c r="G1794" s="939"/>
      <c r="H1794" s="939"/>
      <c r="I1794" s="939"/>
      <c r="J1794" s="939"/>
      <c r="K1794" s="939"/>
      <c r="L1794" s="937"/>
      <c r="M1794" s="937"/>
      <c r="N1794" s="937"/>
      <c r="O1794" s="937"/>
      <c r="P1794" s="937"/>
      <c r="Q1794" s="937"/>
      <c r="R1794" s="937"/>
      <c r="S1794" s="937"/>
      <c r="T1794" s="937"/>
      <c r="U1794" s="937"/>
      <c r="V1794" s="937"/>
      <c r="W1794" s="937"/>
      <c r="X1794" s="937"/>
      <c r="Y1794" s="937"/>
      <c r="Z1794" s="937"/>
      <c r="AA1794" s="937"/>
    </row>
    <row r="1795" ht="18.0" customHeight="1">
      <c r="A1795" s="937"/>
      <c r="B1795" s="938"/>
      <c r="C1795" s="937"/>
      <c r="D1795" s="937"/>
      <c r="E1795" s="937"/>
      <c r="F1795" s="939"/>
      <c r="G1795" s="939"/>
      <c r="H1795" s="939"/>
      <c r="I1795" s="939"/>
      <c r="J1795" s="939"/>
      <c r="K1795" s="939"/>
      <c r="L1795" s="937"/>
      <c r="M1795" s="937"/>
      <c r="N1795" s="937"/>
      <c r="O1795" s="937"/>
      <c r="P1795" s="937"/>
      <c r="Q1795" s="937"/>
      <c r="R1795" s="937"/>
      <c r="S1795" s="937"/>
      <c r="T1795" s="937"/>
      <c r="U1795" s="937"/>
      <c r="V1795" s="937"/>
      <c r="W1795" s="937"/>
      <c r="X1795" s="937"/>
      <c r="Y1795" s="937"/>
      <c r="Z1795" s="937"/>
      <c r="AA1795" s="937"/>
    </row>
    <row r="1796" ht="18.0" customHeight="1">
      <c r="A1796" s="937"/>
      <c r="B1796" s="938"/>
      <c r="C1796" s="937"/>
      <c r="D1796" s="937"/>
      <c r="E1796" s="937"/>
      <c r="F1796" s="939"/>
      <c r="G1796" s="939"/>
      <c r="H1796" s="939"/>
      <c r="I1796" s="939"/>
      <c r="J1796" s="939"/>
      <c r="K1796" s="939"/>
      <c r="L1796" s="937"/>
      <c r="M1796" s="937"/>
      <c r="N1796" s="937"/>
      <c r="O1796" s="937"/>
      <c r="P1796" s="937"/>
      <c r="Q1796" s="937"/>
      <c r="R1796" s="937"/>
      <c r="S1796" s="937"/>
      <c r="T1796" s="937"/>
      <c r="U1796" s="937"/>
      <c r="V1796" s="937"/>
      <c r="W1796" s="937"/>
      <c r="X1796" s="937"/>
      <c r="Y1796" s="937"/>
      <c r="Z1796" s="937"/>
      <c r="AA1796" s="937"/>
    </row>
    <row r="1797" ht="18.0" customHeight="1">
      <c r="A1797" s="937"/>
      <c r="B1797" s="938"/>
      <c r="C1797" s="937"/>
      <c r="D1797" s="937"/>
      <c r="E1797" s="937"/>
      <c r="F1797" s="939"/>
      <c r="G1797" s="939"/>
      <c r="H1797" s="939"/>
      <c r="I1797" s="939"/>
      <c r="J1797" s="939"/>
      <c r="K1797" s="939"/>
      <c r="L1797" s="937"/>
      <c r="M1797" s="937"/>
      <c r="N1797" s="937"/>
      <c r="O1797" s="937"/>
      <c r="P1797" s="937"/>
      <c r="Q1797" s="937"/>
      <c r="R1797" s="937"/>
      <c r="S1797" s="937"/>
      <c r="T1797" s="937"/>
      <c r="U1797" s="937"/>
      <c r="V1797" s="937"/>
      <c r="W1797" s="937"/>
      <c r="X1797" s="937"/>
      <c r="Y1797" s="937"/>
      <c r="Z1797" s="937"/>
      <c r="AA1797" s="937"/>
    </row>
    <row r="1798" ht="18.0" customHeight="1">
      <c r="A1798" s="937"/>
      <c r="B1798" s="938"/>
      <c r="C1798" s="937"/>
      <c r="D1798" s="937"/>
      <c r="E1798" s="937"/>
      <c r="F1798" s="939"/>
      <c r="G1798" s="939"/>
      <c r="H1798" s="939"/>
      <c r="I1798" s="939"/>
      <c r="J1798" s="939"/>
      <c r="K1798" s="939"/>
      <c r="L1798" s="937"/>
      <c r="M1798" s="937"/>
      <c r="N1798" s="937"/>
      <c r="O1798" s="937"/>
      <c r="P1798" s="937"/>
      <c r="Q1798" s="937"/>
      <c r="R1798" s="937"/>
      <c r="S1798" s="937"/>
      <c r="T1798" s="937"/>
      <c r="U1798" s="937"/>
      <c r="V1798" s="937"/>
      <c r="W1798" s="937"/>
      <c r="X1798" s="937"/>
      <c r="Y1798" s="937"/>
      <c r="Z1798" s="937"/>
      <c r="AA1798" s="937"/>
    </row>
    <row r="1799" ht="18.0" customHeight="1">
      <c r="A1799" s="937"/>
      <c r="B1799" s="938"/>
      <c r="C1799" s="937"/>
      <c r="D1799" s="937"/>
      <c r="E1799" s="937"/>
      <c r="F1799" s="939"/>
      <c r="G1799" s="939"/>
      <c r="H1799" s="939"/>
      <c r="I1799" s="939"/>
      <c r="J1799" s="939"/>
      <c r="K1799" s="939"/>
      <c r="L1799" s="937"/>
      <c r="M1799" s="937"/>
      <c r="N1799" s="937"/>
      <c r="O1799" s="937"/>
      <c r="P1799" s="937"/>
      <c r="Q1799" s="937"/>
      <c r="R1799" s="937"/>
      <c r="S1799" s="937"/>
      <c r="T1799" s="937"/>
      <c r="U1799" s="937"/>
      <c r="V1799" s="937"/>
      <c r="W1799" s="937"/>
      <c r="X1799" s="937"/>
      <c r="Y1799" s="937"/>
      <c r="Z1799" s="937"/>
      <c r="AA1799" s="937"/>
    </row>
    <row r="1800" ht="18.0" customHeight="1">
      <c r="A1800" s="937"/>
      <c r="B1800" s="938"/>
      <c r="C1800" s="937"/>
      <c r="D1800" s="937"/>
      <c r="E1800" s="937"/>
      <c r="F1800" s="939"/>
      <c r="G1800" s="939"/>
      <c r="H1800" s="939"/>
      <c r="I1800" s="939"/>
      <c r="J1800" s="939"/>
      <c r="K1800" s="939"/>
      <c r="L1800" s="937"/>
      <c r="M1800" s="937"/>
      <c r="N1800" s="937"/>
      <c r="O1800" s="937"/>
      <c r="P1800" s="937"/>
      <c r="Q1800" s="937"/>
      <c r="R1800" s="937"/>
      <c r="S1800" s="937"/>
      <c r="T1800" s="937"/>
      <c r="U1800" s="937"/>
      <c r="V1800" s="937"/>
      <c r="W1800" s="937"/>
      <c r="X1800" s="937"/>
      <c r="Y1800" s="937"/>
      <c r="Z1800" s="937"/>
      <c r="AA1800" s="937"/>
    </row>
    <row r="1801" ht="18.0" customHeight="1">
      <c r="A1801" s="937"/>
      <c r="B1801" s="938"/>
      <c r="C1801" s="937"/>
      <c r="D1801" s="937"/>
      <c r="E1801" s="937"/>
      <c r="F1801" s="939"/>
      <c r="G1801" s="939"/>
      <c r="H1801" s="939"/>
      <c r="I1801" s="939"/>
      <c r="J1801" s="939"/>
      <c r="K1801" s="939"/>
      <c r="L1801" s="937"/>
      <c r="M1801" s="937"/>
      <c r="N1801" s="937"/>
      <c r="O1801" s="937"/>
      <c r="P1801" s="937"/>
      <c r="Q1801" s="937"/>
      <c r="R1801" s="937"/>
      <c r="S1801" s="937"/>
      <c r="T1801" s="937"/>
      <c r="U1801" s="937"/>
      <c r="V1801" s="937"/>
      <c r="W1801" s="937"/>
      <c r="X1801" s="937"/>
      <c r="Y1801" s="937"/>
      <c r="Z1801" s="937"/>
      <c r="AA1801" s="937"/>
    </row>
    <row r="1802" ht="18.0" customHeight="1">
      <c r="A1802" s="937"/>
      <c r="B1802" s="938"/>
      <c r="C1802" s="937"/>
      <c r="D1802" s="937"/>
      <c r="E1802" s="937"/>
      <c r="F1802" s="939"/>
      <c r="G1802" s="939"/>
      <c r="H1802" s="939"/>
      <c r="I1802" s="939"/>
      <c r="J1802" s="939"/>
      <c r="K1802" s="939"/>
      <c r="L1802" s="937"/>
      <c r="M1802" s="937"/>
      <c r="N1802" s="937"/>
      <c r="O1802" s="937"/>
      <c r="P1802" s="937"/>
      <c r="Q1802" s="937"/>
      <c r="R1802" s="937"/>
      <c r="S1802" s="937"/>
      <c r="T1802" s="937"/>
      <c r="U1802" s="937"/>
      <c r="V1802" s="937"/>
      <c r="W1802" s="937"/>
      <c r="X1802" s="937"/>
      <c r="Y1802" s="937"/>
      <c r="Z1802" s="937"/>
      <c r="AA1802" s="937"/>
    </row>
    <row r="1803" ht="18.0" customHeight="1">
      <c r="A1803" s="937"/>
      <c r="B1803" s="938"/>
      <c r="C1803" s="937"/>
      <c r="D1803" s="937"/>
      <c r="E1803" s="937"/>
      <c r="F1803" s="939"/>
      <c r="G1803" s="939"/>
      <c r="H1803" s="939"/>
      <c r="I1803" s="939"/>
      <c r="J1803" s="939"/>
      <c r="K1803" s="939"/>
      <c r="L1803" s="937"/>
      <c r="M1803" s="937"/>
      <c r="N1803" s="937"/>
      <c r="O1803" s="937"/>
      <c r="P1803" s="937"/>
      <c r="Q1803" s="937"/>
      <c r="R1803" s="937"/>
      <c r="S1803" s="937"/>
      <c r="T1803" s="937"/>
      <c r="U1803" s="937"/>
      <c r="V1803" s="937"/>
      <c r="W1803" s="937"/>
      <c r="X1803" s="937"/>
      <c r="Y1803" s="937"/>
      <c r="Z1803" s="937"/>
      <c r="AA1803" s="937"/>
    </row>
    <row r="1804" ht="18.0" customHeight="1">
      <c r="A1804" s="937"/>
      <c r="B1804" s="938"/>
      <c r="C1804" s="937"/>
      <c r="D1804" s="937"/>
      <c r="E1804" s="937"/>
      <c r="F1804" s="939"/>
      <c r="G1804" s="939"/>
      <c r="H1804" s="939"/>
      <c r="I1804" s="939"/>
      <c r="J1804" s="939"/>
      <c r="K1804" s="939"/>
      <c r="L1804" s="937"/>
      <c r="M1804" s="937"/>
      <c r="N1804" s="937"/>
      <c r="O1804" s="937"/>
      <c r="P1804" s="937"/>
      <c r="Q1804" s="937"/>
      <c r="R1804" s="937"/>
      <c r="S1804" s="937"/>
      <c r="T1804" s="937"/>
      <c r="U1804" s="937"/>
      <c r="V1804" s="937"/>
      <c r="W1804" s="937"/>
      <c r="X1804" s="937"/>
      <c r="Y1804" s="937"/>
      <c r="Z1804" s="937"/>
      <c r="AA1804" s="937"/>
    </row>
    <row r="1805" ht="18.0" customHeight="1">
      <c r="A1805" s="937"/>
      <c r="B1805" s="938"/>
      <c r="C1805" s="937"/>
      <c r="D1805" s="937"/>
      <c r="E1805" s="937"/>
      <c r="F1805" s="939"/>
      <c r="G1805" s="939"/>
      <c r="H1805" s="939"/>
      <c r="I1805" s="939"/>
      <c r="J1805" s="939"/>
      <c r="K1805" s="939"/>
      <c r="L1805" s="937"/>
      <c r="M1805" s="937"/>
      <c r="N1805" s="937"/>
      <c r="O1805" s="937"/>
      <c r="P1805" s="937"/>
      <c r="Q1805" s="937"/>
      <c r="R1805" s="937"/>
      <c r="S1805" s="937"/>
      <c r="T1805" s="937"/>
      <c r="U1805" s="937"/>
      <c r="V1805" s="937"/>
      <c r="W1805" s="937"/>
      <c r="X1805" s="937"/>
      <c r="Y1805" s="937"/>
      <c r="Z1805" s="937"/>
      <c r="AA1805" s="937"/>
    </row>
    <row r="1806" ht="18.0" customHeight="1">
      <c r="A1806" s="937"/>
      <c r="B1806" s="938"/>
      <c r="C1806" s="937"/>
      <c r="D1806" s="937"/>
      <c r="E1806" s="937"/>
      <c r="F1806" s="939"/>
      <c r="G1806" s="939"/>
      <c r="H1806" s="939"/>
      <c r="I1806" s="939"/>
      <c r="J1806" s="939"/>
      <c r="K1806" s="939"/>
      <c r="L1806" s="937"/>
      <c r="M1806" s="937"/>
      <c r="N1806" s="937"/>
      <c r="O1806" s="937"/>
      <c r="P1806" s="937"/>
      <c r="Q1806" s="937"/>
      <c r="R1806" s="937"/>
      <c r="S1806" s="937"/>
      <c r="T1806" s="937"/>
      <c r="U1806" s="937"/>
      <c r="V1806" s="937"/>
      <c r="W1806" s="937"/>
      <c r="X1806" s="937"/>
      <c r="Y1806" s="937"/>
      <c r="Z1806" s="937"/>
      <c r="AA1806" s="937"/>
    </row>
    <row r="1807" ht="18.0" customHeight="1">
      <c r="A1807" s="937"/>
      <c r="B1807" s="938"/>
      <c r="C1807" s="937"/>
      <c r="D1807" s="937"/>
      <c r="E1807" s="937"/>
      <c r="F1807" s="939"/>
      <c r="G1807" s="939"/>
      <c r="H1807" s="939"/>
      <c r="I1807" s="939"/>
      <c r="J1807" s="939"/>
      <c r="K1807" s="939"/>
      <c r="L1807" s="937"/>
      <c r="M1807" s="937"/>
      <c r="N1807" s="937"/>
      <c r="O1807" s="937"/>
      <c r="P1807" s="937"/>
      <c r="Q1807" s="937"/>
      <c r="R1807" s="937"/>
      <c r="S1807" s="937"/>
      <c r="T1807" s="937"/>
      <c r="U1807" s="937"/>
      <c r="V1807" s="937"/>
      <c r="W1807" s="937"/>
      <c r="X1807" s="937"/>
      <c r="Y1807" s="937"/>
      <c r="Z1807" s="937"/>
      <c r="AA1807" s="937"/>
    </row>
    <row r="1808" ht="18.0" customHeight="1">
      <c r="A1808" s="937"/>
      <c r="B1808" s="938"/>
      <c r="C1808" s="937"/>
      <c r="D1808" s="937"/>
      <c r="E1808" s="937"/>
      <c r="F1808" s="939"/>
      <c r="G1808" s="939"/>
      <c r="H1808" s="939"/>
      <c r="I1808" s="939"/>
      <c r="J1808" s="939"/>
      <c r="K1808" s="939"/>
      <c r="L1808" s="937"/>
      <c r="M1808" s="937"/>
      <c r="N1808" s="937"/>
      <c r="O1808" s="937"/>
      <c r="P1808" s="937"/>
      <c r="Q1808" s="937"/>
      <c r="R1808" s="937"/>
      <c r="S1808" s="937"/>
      <c r="T1808" s="937"/>
      <c r="U1808" s="937"/>
      <c r="V1808" s="937"/>
      <c r="W1808" s="937"/>
      <c r="X1808" s="937"/>
      <c r="Y1808" s="937"/>
      <c r="Z1808" s="937"/>
      <c r="AA1808" s="937"/>
    </row>
    <row r="1809" ht="18.0" customHeight="1">
      <c r="A1809" s="937"/>
      <c r="B1809" s="938"/>
      <c r="C1809" s="937"/>
      <c r="D1809" s="937"/>
      <c r="E1809" s="937"/>
      <c r="F1809" s="939"/>
      <c r="G1809" s="939"/>
      <c r="H1809" s="939"/>
      <c r="I1809" s="939"/>
      <c r="J1809" s="939"/>
      <c r="K1809" s="939"/>
      <c r="L1809" s="937"/>
      <c r="M1809" s="937"/>
      <c r="N1809" s="937"/>
      <c r="O1809" s="937"/>
      <c r="P1809" s="937"/>
      <c r="Q1809" s="937"/>
      <c r="R1809" s="937"/>
      <c r="S1809" s="937"/>
      <c r="T1809" s="937"/>
      <c r="U1809" s="937"/>
      <c r="V1809" s="937"/>
      <c r="W1809" s="937"/>
      <c r="X1809" s="937"/>
      <c r="Y1809" s="937"/>
      <c r="Z1809" s="937"/>
      <c r="AA1809" s="937"/>
    </row>
    <row r="1810" ht="18.0" customHeight="1">
      <c r="A1810" s="937"/>
      <c r="B1810" s="938"/>
      <c r="C1810" s="937"/>
      <c r="D1810" s="937"/>
      <c r="E1810" s="937"/>
      <c r="F1810" s="939"/>
      <c r="G1810" s="939"/>
      <c r="H1810" s="939"/>
      <c r="I1810" s="939"/>
      <c r="J1810" s="939"/>
      <c r="K1810" s="939"/>
      <c r="L1810" s="937"/>
      <c r="M1810" s="937"/>
      <c r="N1810" s="937"/>
      <c r="O1810" s="937"/>
      <c r="P1810" s="937"/>
      <c r="Q1810" s="937"/>
      <c r="R1810" s="937"/>
      <c r="S1810" s="937"/>
      <c r="T1810" s="937"/>
      <c r="U1810" s="937"/>
      <c r="V1810" s="937"/>
      <c r="W1810" s="937"/>
      <c r="X1810" s="937"/>
      <c r="Y1810" s="937"/>
      <c r="Z1810" s="937"/>
      <c r="AA1810" s="937"/>
    </row>
    <row r="1811" ht="18.0" customHeight="1">
      <c r="A1811" s="937"/>
      <c r="B1811" s="938"/>
      <c r="C1811" s="937"/>
      <c r="D1811" s="937"/>
      <c r="E1811" s="937"/>
      <c r="F1811" s="939"/>
      <c r="G1811" s="939"/>
      <c r="H1811" s="939"/>
      <c r="I1811" s="939"/>
      <c r="J1811" s="939"/>
      <c r="K1811" s="939"/>
      <c r="L1811" s="937"/>
      <c r="M1811" s="937"/>
      <c r="N1811" s="937"/>
      <c r="O1811" s="937"/>
      <c r="P1811" s="937"/>
      <c r="Q1811" s="937"/>
      <c r="R1811" s="937"/>
      <c r="S1811" s="937"/>
      <c r="T1811" s="937"/>
      <c r="U1811" s="937"/>
      <c r="V1811" s="937"/>
      <c r="W1811" s="937"/>
      <c r="X1811" s="937"/>
      <c r="Y1811" s="937"/>
      <c r="Z1811" s="937"/>
      <c r="AA1811" s="937"/>
    </row>
    <row r="1812" ht="18.0" customHeight="1">
      <c r="A1812" s="937"/>
      <c r="B1812" s="938"/>
      <c r="C1812" s="937"/>
      <c r="D1812" s="937"/>
      <c r="E1812" s="937"/>
      <c r="F1812" s="939"/>
      <c r="G1812" s="939"/>
      <c r="H1812" s="939"/>
      <c r="I1812" s="939"/>
      <c r="J1812" s="939"/>
      <c r="K1812" s="939"/>
      <c r="L1812" s="937"/>
      <c r="M1812" s="937"/>
      <c r="N1812" s="937"/>
      <c r="O1812" s="937"/>
      <c r="P1812" s="937"/>
      <c r="Q1812" s="937"/>
      <c r="R1812" s="937"/>
      <c r="S1812" s="937"/>
      <c r="T1812" s="937"/>
      <c r="U1812" s="937"/>
      <c r="V1812" s="937"/>
      <c r="W1812" s="937"/>
      <c r="X1812" s="937"/>
      <c r="Y1812" s="937"/>
      <c r="Z1812" s="937"/>
      <c r="AA1812" s="937"/>
    </row>
    <row r="1813" ht="18.0" customHeight="1">
      <c r="A1813" s="937"/>
      <c r="B1813" s="938"/>
      <c r="C1813" s="937"/>
      <c r="D1813" s="937"/>
      <c r="E1813" s="937"/>
      <c r="F1813" s="939"/>
      <c r="G1813" s="939"/>
      <c r="H1813" s="939"/>
      <c r="I1813" s="939"/>
      <c r="J1813" s="939"/>
      <c r="K1813" s="939"/>
      <c r="L1813" s="937"/>
      <c r="M1813" s="937"/>
      <c r="N1813" s="937"/>
      <c r="O1813" s="937"/>
      <c r="P1813" s="937"/>
      <c r="Q1813" s="937"/>
      <c r="R1813" s="937"/>
      <c r="S1813" s="937"/>
      <c r="T1813" s="937"/>
      <c r="U1813" s="937"/>
      <c r="V1813" s="937"/>
      <c r="W1813" s="937"/>
      <c r="X1813" s="937"/>
      <c r="Y1813" s="937"/>
      <c r="Z1813" s="937"/>
      <c r="AA1813" s="937"/>
    </row>
    <row r="1814" ht="18.0" customHeight="1">
      <c r="A1814" s="937"/>
      <c r="B1814" s="938"/>
      <c r="C1814" s="937"/>
      <c r="D1814" s="937"/>
      <c r="E1814" s="937"/>
      <c r="F1814" s="939"/>
      <c r="G1814" s="939"/>
      <c r="H1814" s="939"/>
      <c r="I1814" s="939"/>
      <c r="J1814" s="939"/>
      <c r="K1814" s="939"/>
      <c r="L1814" s="937"/>
      <c r="M1814" s="937"/>
      <c r="N1814" s="937"/>
      <c r="O1814" s="937"/>
      <c r="P1814" s="937"/>
      <c r="Q1814" s="937"/>
      <c r="R1814" s="937"/>
      <c r="S1814" s="937"/>
      <c r="T1814" s="937"/>
      <c r="U1814" s="937"/>
      <c r="V1814" s="937"/>
      <c r="W1814" s="937"/>
      <c r="X1814" s="937"/>
      <c r="Y1814" s="937"/>
      <c r="Z1814" s="937"/>
      <c r="AA1814" s="937"/>
    </row>
    <row r="1815" ht="18.0" customHeight="1">
      <c r="A1815" s="937"/>
      <c r="B1815" s="938"/>
      <c r="C1815" s="937"/>
      <c r="D1815" s="937"/>
      <c r="E1815" s="937"/>
      <c r="F1815" s="939"/>
      <c r="G1815" s="939"/>
      <c r="H1815" s="939"/>
      <c r="I1815" s="939"/>
      <c r="J1815" s="939"/>
      <c r="K1815" s="939"/>
      <c r="L1815" s="937"/>
      <c r="M1815" s="937"/>
      <c r="N1815" s="937"/>
      <c r="O1815" s="937"/>
      <c r="P1815" s="937"/>
      <c r="Q1815" s="937"/>
      <c r="R1815" s="937"/>
      <c r="S1815" s="937"/>
      <c r="T1815" s="937"/>
      <c r="U1815" s="937"/>
      <c r="V1815" s="937"/>
      <c r="W1815" s="937"/>
      <c r="X1815" s="937"/>
      <c r="Y1815" s="937"/>
      <c r="Z1815" s="937"/>
      <c r="AA1815" s="937"/>
    </row>
    <row r="1816" ht="18.0" customHeight="1">
      <c r="A1816" s="937"/>
      <c r="B1816" s="938"/>
      <c r="C1816" s="937"/>
      <c r="D1816" s="937"/>
      <c r="E1816" s="937"/>
      <c r="F1816" s="939"/>
      <c r="G1816" s="939"/>
      <c r="H1816" s="939"/>
      <c r="I1816" s="939"/>
      <c r="J1816" s="939"/>
      <c r="K1816" s="939"/>
      <c r="L1816" s="937"/>
      <c r="M1816" s="937"/>
      <c r="N1816" s="937"/>
      <c r="O1816" s="937"/>
      <c r="P1816" s="937"/>
      <c r="Q1816" s="937"/>
      <c r="R1816" s="937"/>
      <c r="S1816" s="937"/>
      <c r="T1816" s="937"/>
      <c r="U1816" s="937"/>
      <c r="V1816" s="937"/>
      <c r="W1816" s="937"/>
      <c r="X1816" s="937"/>
      <c r="Y1816" s="937"/>
      <c r="Z1816" s="937"/>
      <c r="AA1816" s="937"/>
    </row>
    <row r="1817" ht="18.0" customHeight="1">
      <c r="A1817" s="937"/>
      <c r="B1817" s="938"/>
      <c r="C1817" s="937"/>
      <c r="D1817" s="937"/>
      <c r="E1817" s="937"/>
      <c r="F1817" s="939"/>
      <c r="G1817" s="939"/>
      <c r="H1817" s="939"/>
      <c r="I1817" s="939"/>
      <c r="J1817" s="939"/>
      <c r="K1817" s="939"/>
      <c r="L1817" s="937"/>
      <c r="M1817" s="937"/>
      <c r="N1817" s="937"/>
      <c r="O1817" s="937"/>
      <c r="P1817" s="937"/>
      <c r="Q1817" s="937"/>
      <c r="R1817" s="937"/>
      <c r="S1817" s="937"/>
      <c r="T1817" s="937"/>
      <c r="U1817" s="937"/>
      <c r="V1817" s="937"/>
      <c r="W1817" s="937"/>
      <c r="X1817" s="937"/>
      <c r="Y1817" s="937"/>
      <c r="Z1817" s="937"/>
      <c r="AA1817" s="937"/>
    </row>
    <row r="1818" ht="18.0" customHeight="1">
      <c r="A1818" s="937"/>
      <c r="B1818" s="938"/>
      <c r="C1818" s="937"/>
      <c r="D1818" s="937"/>
      <c r="E1818" s="937"/>
      <c r="F1818" s="939"/>
      <c r="G1818" s="939"/>
      <c r="H1818" s="939"/>
      <c r="I1818" s="939"/>
      <c r="J1818" s="939"/>
      <c r="K1818" s="939"/>
      <c r="L1818" s="937"/>
      <c r="M1818" s="937"/>
      <c r="N1818" s="937"/>
      <c r="O1818" s="937"/>
      <c r="P1818" s="937"/>
      <c r="Q1818" s="937"/>
      <c r="R1818" s="937"/>
      <c r="S1818" s="937"/>
      <c r="T1818" s="937"/>
      <c r="U1818" s="937"/>
      <c r="V1818" s="937"/>
      <c r="W1818" s="937"/>
      <c r="X1818" s="937"/>
      <c r="Y1818" s="937"/>
      <c r="Z1818" s="937"/>
      <c r="AA1818" s="937"/>
    </row>
    <row r="1819" ht="18.0" customHeight="1">
      <c r="A1819" s="937"/>
      <c r="B1819" s="938"/>
      <c r="C1819" s="937"/>
      <c r="D1819" s="937"/>
      <c r="E1819" s="937"/>
      <c r="F1819" s="939"/>
      <c r="G1819" s="939"/>
      <c r="H1819" s="939"/>
      <c r="I1819" s="939"/>
      <c r="J1819" s="939"/>
      <c r="K1819" s="939"/>
      <c r="L1819" s="937"/>
      <c r="M1819" s="937"/>
      <c r="N1819" s="937"/>
      <c r="O1819" s="937"/>
      <c r="P1819" s="937"/>
      <c r="Q1819" s="937"/>
      <c r="R1819" s="937"/>
      <c r="S1819" s="937"/>
      <c r="T1819" s="937"/>
      <c r="U1819" s="937"/>
      <c r="V1819" s="937"/>
      <c r="W1819" s="937"/>
      <c r="X1819" s="937"/>
      <c r="Y1819" s="937"/>
      <c r="Z1819" s="937"/>
      <c r="AA1819" s="937"/>
    </row>
    <row r="1820" ht="18.0" customHeight="1">
      <c r="A1820" s="937"/>
      <c r="B1820" s="938"/>
      <c r="C1820" s="937"/>
      <c r="D1820" s="937"/>
      <c r="E1820" s="937"/>
      <c r="F1820" s="939"/>
      <c r="G1820" s="939"/>
      <c r="H1820" s="939"/>
      <c r="I1820" s="939"/>
      <c r="J1820" s="939"/>
      <c r="K1820" s="939"/>
      <c r="L1820" s="937"/>
      <c r="M1820" s="937"/>
      <c r="N1820" s="937"/>
      <c r="O1820" s="937"/>
      <c r="P1820" s="937"/>
      <c r="Q1820" s="937"/>
      <c r="R1820" s="937"/>
      <c r="S1820" s="937"/>
      <c r="T1820" s="937"/>
      <c r="U1820" s="937"/>
      <c r="V1820" s="937"/>
      <c r="W1820" s="937"/>
      <c r="X1820" s="937"/>
      <c r="Y1820" s="937"/>
      <c r="Z1820" s="937"/>
      <c r="AA1820" s="937"/>
    </row>
    <row r="1821" ht="18.0" customHeight="1">
      <c r="A1821" s="937"/>
      <c r="B1821" s="938"/>
      <c r="C1821" s="937"/>
      <c r="D1821" s="937"/>
      <c r="E1821" s="937"/>
      <c r="F1821" s="939"/>
      <c r="G1821" s="939"/>
      <c r="H1821" s="939"/>
      <c r="I1821" s="939"/>
      <c r="J1821" s="939"/>
      <c r="K1821" s="939"/>
      <c r="L1821" s="937"/>
      <c r="M1821" s="937"/>
      <c r="N1821" s="937"/>
      <c r="O1821" s="937"/>
      <c r="P1821" s="937"/>
      <c r="Q1821" s="937"/>
      <c r="R1821" s="937"/>
      <c r="S1821" s="937"/>
      <c r="T1821" s="937"/>
      <c r="U1821" s="937"/>
      <c r="V1821" s="937"/>
      <c r="W1821" s="937"/>
      <c r="X1821" s="937"/>
      <c r="Y1821" s="937"/>
      <c r="Z1821" s="937"/>
      <c r="AA1821" s="937"/>
    </row>
    <row r="1822" ht="18.0" customHeight="1">
      <c r="A1822" s="937"/>
      <c r="B1822" s="938"/>
      <c r="C1822" s="937"/>
      <c r="D1822" s="937"/>
      <c r="E1822" s="937"/>
      <c r="F1822" s="939"/>
      <c r="G1822" s="939"/>
      <c r="H1822" s="939"/>
      <c r="I1822" s="939"/>
      <c r="J1822" s="939"/>
      <c r="K1822" s="939"/>
      <c r="L1822" s="937"/>
      <c r="M1822" s="937"/>
      <c r="N1822" s="937"/>
      <c r="O1822" s="937"/>
      <c r="P1822" s="937"/>
      <c r="Q1822" s="937"/>
      <c r="R1822" s="937"/>
      <c r="S1822" s="937"/>
      <c r="T1822" s="937"/>
      <c r="U1822" s="937"/>
      <c r="V1822" s="937"/>
      <c r="W1822" s="937"/>
      <c r="X1822" s="937"/>
      <c r="Y1822" s="937"/>
      <c r="Z1822" s="937"/>
      <c r="AA1822" s="937"/>
    </row>
    <row r="1823" ht="18.0" customHeight="1">
      <c r="A1823" s="937"/>
      <c r="B1823" s="938"/>
      <c r="C1823" s="937"/>
      <c r="D1823" s="937"/>
      <c r="E1823" s="937"/>
      <c r="F1823" s="939"/>
      <c r="G1823" s="939"/>
      <c r="H1823" s="939"/>
      <c r="I1823" s="939"/>
      <c r="J1823" s="939"/>
      <c r="K1823" s="939"/>
      <c r="L1823" s="937"/>
      <c r="M1823" s="937"/>
      <c r="N1823" s="937"/>
      <c r="O1823" s="937"/>
      <c r="P1823" s="937"/>
      <c r="Q1823" s="937"/>
      <c r="R1823" s="937"/>
      <c r="S1823" s="937"/>
      <c r="T1823" s="937"/>
      <c r="U1823" s="937"/>
      <c r="V1823" s="937"/>
      <c r="W1823" s="937"/>
      <c r="X1823" s="937"/>
      <c r="Y1823" s="937"/>
      <c r="Z1823" s="937"/>
      <c r="AA1823" s="937"/>
    </row>
    <row r="1824" ht="18.0" customHeight="1">
      <c r="A1824" s="937"/>
      <c r="B1824" s="938"/>
      <c r="C1824" s="937"/>
      <c r="D1824" s="937"/>
      <c r="E1824" s="937"/>
      <c r="F1824" s="939"/>
      <c r="G1824" s="939"/>
      <c r="H1824" s="939"/>
      <c r="I1824" s="939"/>
      <c r="J1824" s="939"/>
      <c r="K1824" s="939"/>
      <c r="L1824" s="937"/>
      <c r="M1824" s="937"/>
      <c r="N1824" s="937"/>
      <c r="O1824" s="937"/>
      <c r="P1824" s="937"/>
      <c r="Q1824" s="937"/>
      <c r="R1824" s="937"/>
      <c r="S1824" s="937"/>
      <c r="T1824" s="937"/>
      <c r="U1824" s="937"/>
      <c r="V1824" s="937"/>
      <c r="W1824" s="937"/>
      <c r="X1824" s="937"/>
      <c r="Y1824" s="937"/>
      <c r="Z1824" s="937"/>
      <c r="AA1824" s="937"/>
    </row>
    <row r="1825" ht="18.0" customHeight="1">
      <c r="A1825" s="937"/>
      <c r="B1825" s="938"/>
      <c r="C1825" s="937"/>
      <c r="D1825" s="937"/>
      <c r="E1825" s="937"/>
      <c r="F1825" s="939"/>
      <c r="G1825" s="939"/>
      <c r="H1825" s="939"/>
      <c r="I1825" s="939"/>
      <c r="J1825" s="939"/>
      <c r="K1825" s="939"/>
      <c r="L1825" s="937"/>
      <c r="M1825" s="937"/>
      <c r="N1825" s="937"/>
      <c r="O1825" s="937"/>
      <c r="P1825" s="937"/>
      <c r="Q1825" s="937"/>
      <c r="R1825" s="937"/>
      <c r="S1825" s="937"/>
      <c r="T1825" s="937"/>
      <c r="U1825" s="937"/>
      <c r="V1825" s="937"/>
      <c r="W1825" s="937"/>
      <c r="X1825" s="937"/>
      <c r="Y1825" s="937"/>
      <c r="Z1825" s="937"/>
      <c r="AA1825" s="937"/>
    </row>
    <row r="1826" ht="18.0" customHeight="1">
      <c r="A1826" s="937"/>
      <c r="B1826" s="938"/>
      <c r="C1826" s="937"/>
      <c r="D1826" s="937"/>
      <c r="E1826" s="937"/>
      <c r="F1826" s="939"/>
      <c r="G1826" s="939"/>
      <c r="H1826" s="939"/>
      <c r="I1826" s="939"/>
      <c r="J1826" s="939"/>
      <c r="K1826" s="939"/>
      <c r="L1826" s="937"/>
      <c r="M1826" s="937"/>
      <c r="N1826" s="937"/>
      <c r="O1826" s="937"/>
      <c r="P1826" s="937"/>
      <c r="Q1826" s="937"/>
      <c r="R1826" s="937"/>
      <c r="S1826" s="937"/>
      <c r="T1826" s="937"/>
      <c r="U1826" s="937"/>
      <c r="V1826" s="937"/>
      <c r="W1826" s="937"/>
      <c r="X1826" s="937"/>
      <c r="Y1826" s="937"/>
      <c r="Z1826" s="937"/>
      <c r="AA1826" s="937"/>
    </row>
    <row r="1827" ht="18.0" customHeight="1">
      <c r="A1827" s="937"/>
      <c r="B1827" s="938"/>
      <c r="C1827" s="937"/>
      <c r="D1827" s="937"/>
      <c r="E1827" s="937"/>
      <c r="F1827" s="939"/>
      <c r="G1827" s="939"/>
      <c r="H1827" s="939"/>
      <c r="I1827" s="939"/>
      <c r="J1827" s="939"/>
      <c r="K1827" s="939"/>
      <c r="L1827" s="937"/>
      <c r="M1827" s="937"/>
      <c r="N1827" s="937"/>
      <c r="O1827" s="937"/>
      <c r="P1827" s="937"/>
      <c r="Q1827" s="937"/>
      <c r="R1827" s="937"/>
      <c r="S1827" s="937"/>
      <c r="T1827" s="937"/>
      <c r="U1827" s="937"/>
      <c r="V1827" s="937"/>
      <c r="W1827" s="937"/>
      <c r="X1827" s="937"/>
      <c r="Y1827" s="937"/>
      <c r="Z1827" s="937"/>
      <c r="AA1827" s="937"/>
    </row>
    <row r="1828" ht="18.0" customHeight="1">
      <c r="A1828" s="937"/>
      <c r="B1828" s="938"/>
      <c r="C1828" s="937"/>
      <c r="D1828" s="937"/>
      <c r="E1828" s="937"/>
      <c r="F1828" s="939"/>
      <c r="G1828" s="939"/>
      <c r="H1828" s="939"/>
      <c r="I1828" s="939"/>
      <c r="J1828" s="939"/>
      <c r="K1828" s="939"/>
      <c r="L1828" s="937"/>
      <c r="M1828" s="937"/>
      <c r="N1828" s="937"/>
      <c r="O1828" s="937"/>
      <c r="P1828" s="937"/>
      <c r="Q1828" s="937"/>
      <c r="R1828" s="937"/>
      <c r="S1828" s="937"/>
      <c r="T1828" s="937"/>
      <c r="U1828" s="937"/>
      <c r="V1828" s="937"/>
      <c r="W1828" s="937"/>
      <c r="X1828" s="937"/>
      <c r="Y1828" s="937"/>
      <c r="Z1828" s="937"/>
      <c r="AA1828" s="937"/>
    </row>
    <row r="1829" ht="18.0" customHeight="1">
      <c r="A1829" s="937"/>
      <c r="B1829" s="938"/>
      <c r="C1829" s="937"/>
      <c r="D1829" s="937"/>
      <c r="E1829" s="937"/>
      <c r="F1829" s="939"/>
      <c r="G1829" s="939"/>
      <c r="H1829" s="939"/>
      <c r="I1829" s="939"/>
      <c r="J1829" s="939"/>
      <c r="K1829" s="939"/>
      <c r="L1829" s="937"/>
      <c r="M1829" s="937"/>
      <c r="N1829" s="937"/>
      <c r="O1829" s="937"/>
      <c r="P1829" s="937"/>
      <c r="Q1829" s="937"/>
      <c r="R1829" s="937"/>
      <c r="S1829" s="937"/>
      <c r="T1829" s="937"/>
      <c r="U1829" s="937"/>
      <c r="V1829" s="937"/>
      <c r="W1829" s="937"/>
      <c r="X1829" s="937"/>
      <c r="Y1829" s="937"/>
      <c r="Z1829" s="937"/>
      <c r="AA1829" s="937"/>
    </row>
    <row r="1830" ht="18.0" customHeight="1">
      <c r="A1830" s="937"/>
      <c r="B1830" s="938"/>
      <c r="C1830" s="937"/>
      <c r="D1830" s="937"/>
      <c r="E1830" s="937"/>
      <c r="F1830" s="939"/>
      <c r="G1830" s="939"/>
      <c r="H1830" s="939"/>
      <c r="I1830" s="939"/>
      <c r="J1830" s="939"/>
      <c r="K1830" s="939"/>
      <c r="L1830" s="937"/>
      <c r="M1830" s="937"/>
      <c r="N1830" s="937"/>
      <c r="O1830" s="937"/>
      <c r="P1830" s="937"/>
      <c r="Q1830" s="937"/>
      <c r="R1830" s="937"/>
      <c r="S1830" s="937"/>
      <c r="T1830" s="937"/>
      <c r="U1830" s="937"/>
      <c r="V1830" s="937"/>
      <c r="W1830" s="937"/>
      <c r="X1830" s="937"/>
      <c r="Y1830" s="937"/>
      <c r="Z1830" s="937"/>
      <c r="AA1830" s="937"/>
    </row>
    <row r="1831" ht="18.0" customHeight="1">
      <c r="A1831" s="937"/>
      <c r="B1831" s="938"/>
      <c r="C1831" s="937"/>
      <c r="D1831" s="937"/>
      <c r="E1831" s="937"/>
      <c r="F1831" s="939"/>
      <c r="G1831" s="939"/>
      <c r="H1831" s="939"/>
      <c r="I1831" s="939"/>
      <c r="J1831" s="939"/>
      <c r="K1831" s="939"/>
      <c r="L1831" s="937"/>
      <c r="M1831" s="937"/>
      <c r="N1831" s="937"/>
      <c r="O1831" s="937"/>
      <c r="P1831" s="937"/>
      <c r="Q1831" s="937"/>
      <c r="R1831" s="937"/>
      <c r="S1831" s="937"/>
      <c r="T1831" s="937"/>
      <c r="U1831" s="937"/>
      <c r="V1831" s="937"/>
      <c r="W1831" s="937"/>
      <c r="X1831" s="937"/>
      <c r="Y1831" s="937"/>
      <c r="Z1831" s="937"/>
      <c r="AA1831" s="937"/>
    </row>
    <row r="1832" ht="18.0" customHeight="1">
      <c r="A1832" s="937"/>
      <c r="B1832" s="938"/>
      <c r="C1832" s="937"/>
      <c r="D1832" s="937"/>
      <c r="E1832" s="937"/>
      <c r="F1832" s="939"/>
      <c r="G1832" s="939"/>
      <c r="H1832" s="939"/>
      <c r="I1832" s="939"/>
      <c r="J1832" s="939"/>
      <c r="K1832" s="939"/>
      <c r="L1832" s="937"/>
      <c r="M1832" s="937"/>
      <c r="N1832" s="937"/>
      <c r="O1832" s="937"/>
      <c r="P1832" s="937"/>
      <c r="Q1832" s="937"/>
      <c r="R1832" s="937"/>
      <c r="S1832" s="937"/>
      <c r="T1832" s="937"/>
      <c r="U1832" s="937"/>
      <c r="V1832" s="937"/>
      <c r="W1832" s="937"/>
      <c r="X1832" s="937"/>
      <c r="Y1832" s="937"/>
      <c r="Z1832" s="937"/>
      <c r="AA1832" s="937"/>
    </row>
    <row r="1833" ht="18.0" customHeight="1">
      <c r="A1833" s="937"/>
      <c r="B1833" s="938"/>
      <c r="C1833" s="937"/>
      <c r="D1833" s="937"/>
      <c r="E1833" s="937"/>
      <c r="F1833" s="939"/>
      <c r="G1833" s="939"/>
      <c r="H1833" s="939"/>
      <c r="I1833" s="939"/>
      <c r="J1833" s="939"/>
      <c r="K1833" s="939"/>
      <c r="L1833" s="937"/>
      <c r="M1833" s="937"/>
      <c r="N1833" s="937"/>
      <c r="O1833" s="937"/>
      <c r="P1833" s="937"/>
      <c r="Q1833" s="937"/>
      <c r="R1833" s="937"/>
      <c r="S1833" s="937"/>
      <c r="T1833" s="937"/>
      <c r="U1833" s="937"/>
      <c r="V1833" s="937"/>
      <c r="W1833" s="937"/>
      <c r="X1833" s="937"/>
      <c r="Y1833" s="937"/>
      <c r="Z1833" s="937"/>
      <c r="AA1833" s="937"/>
    </row>
    <row r="1834" ht="18.0" customHeight="1">
      <c r="A1834" s="937"/>
      <c r="B1834" s="938"/>
      <c r="C1834" s="937"/>
      <c r="D1834" s="937"/>
      <c r="E1834" s="937"/>
      <c r="F1834" s="939"/>
      <c r="G1834" s="939"/>
      <c r="H1834" s="939"/>
      <c r="I1834" s="939"/>
      <c r="J1834" s="939"/>
      <c r="K1834" s="939"/>
      <c r="L1834" s="937"/>
      <c r="M1834" s="937"/>
      <c r="N1834" s="937"/>
      <c r="O1834" s="937"/>
      <c r="P1834" s="937"/>
      <c r="Q1834" s="937"/>
      <c r="R1834" s="937"/>
      <c r="S1834" s="937"/>
      <c r="T1834" s="937"/>
      <c r="U1834" s="937"/>
      <c r="V1834" s="937"/>
      <c r="W1834" s="937"/>
      <c r="X1834" s="937"/>
      <c r="Y1834" s="937"/>
      <c r="Z1834" s="937"/>
      <c r="AA1834" s="937"/>
    </row>
    <row r="1835" ht="18.0" customHeight="1">
      <c r="A1835" s="937"/>
      <c r="B1835" s="938"/>
      <c r="C1835" s="937"/>
      <c r="D1835" s="937"/>
      <c r="E1835" s="937"/>
      <c r="F1835" s="939"/>
      <c r="G1835" s="939"/>
      <c r="H1835" s="939"/>
      <c r="I1835" s="939"/>
      <c r="J1835" s="939"/>
      <c r="K1835" s="939"/>
      <c r="L1835" s="937"/>
      <c r="M1835" s="937"/>
      <c r="N1835" s="937"/>
      <c r="O1835" s="937"/>
      <c r="P1835" s="937"/>
      <c r="Q1835" s="937"/>
      <c r="R1835" s="937"/>
      <c r="S1835" s="937"/>
      <c r="T1835" s="937"/>
      <c r="U1835" s="937"/>
      <c r="V1835" s="937"/>
      <c r="W1835" s="937"/>
      <c r="X1835" s="937"/>
      <c r="Y1835" s="937"/>
      <c r="Z1835" s="937"/>
      <c r="AA1835" s="937"/>
    </row>
    <row r="1836" ht="18.0" customHeight="1">
      <c r="A1836" s="937"/>
      <c r="B1836" s="938"/>
      <c r="C1836" s="937"/>
      <c r="D1836" s="937"/>
      <c r="E1836" s="937"/>
      <c r="F1836" s="939"/>
      <c r="G1836" s="939"/>
      <c r="H1836" s="939"/>
      <c r="I1836" s="939"/>
      <c r="J1836" s="939"/>
      <c r="K1836" s="939"/>
      <c r="L1836" s="937"/>
      <c r="M1836" s="937"/>
      <c r="N1836" s="937"/>
      <c r="O1836" s="937"/>
      <c r="P1836" s="937"/>
      <c r="Q1836" s="937"/>
      <c r="R1836" s="937"/>
      <c r="S1836" s="937"/>
      <c r="T1836" s="937"/>
      <c r="U1836" s="937"/>
      <c r="V1836" s="937"/>
      <c r="W1836" s="937"/>
      <c r="X1836" s="937"/>
      <c r="Y1836" s="937"/>
      <c r="Z1836" s="937"/>
      <c r="AA1836" s="937"/>
    </row>
    <row r="1837" ht="18.0" customHeight="1">
      <c r="A1837" s="937"/>
      <c r="B1837" s="938"/>
      <c r="C1837" s="937"/>
      <c r="D1837" s="937"/>
      <c r="E1837" s="937"/>
      <c r="F1837" s="939"/>
      <c r="G1837" s="939"/>
      <c r="H1837" s="939"/>
      <c r="I1837" s="939"/>
      <c r="J1837" s="939"/>
      <c r="K1837" s="939"/>
      <c r="L1837" s="937"/>
      <c r="M1837" s="937"/>
      <c r="N1837" s="937"/>
      <c r="O1837" s="937"/>
      <c r="P1837" s="937"/>
      <c r="Q1837" s="937"/>
      <c r="R1837" s="937"/>
      <c r="S1837" s="937"/>
      <c r="T1837" s="937"/>
      <c r="U1837" s="937"/>
      <c r="V1837" s="937"/>
      <c r="W1837" s="937"/>
      <c r="X1837" s="937"/>
      <c r="Y1837" s="937"/>
      <c r="Z1837" s="937"/>
      <c r="AA1837" s="937"/>
    </row>
    <row r="1838" ht="18.0" customHeight="1">
      <c r="A1838" s="937"/>
      <c r="B1838" s="938"/>
      <c r="C1838" s="937"/>
      <c r="D1838" s="937"/>
      <c r="E1838" s="937"/>
      <c r="F1838" s="939"/>
      <c r="G1838" s="939"/>
      <c r="H1838" s="939"/>
      <c r="I1838" s="939"/>
      <c r="J1838" s="939"/>
      <c r="K1838" s="939"/>
      <c r="L1838" s="937"/>
      <c r="M1838" s="937"/>
      <c r="N1838" s="937"/>
      <c r="O1838" s="937"/>
      <c r="P1838" s="937"/>
      <c r="Q1838" s="937"/>
      <c r="R1838" s="937"/>
      <c r="S1838" s="937"/>
      <c r="T1838" s="937"/>
      <c r="U1838" s="937"/>
      <c r="V1838" s="937"/>
      <c r="W1838" s="937"/>
      <c r="X1838" s="937"/>
      <c r="Y1838" s="937"/>
      <c r="Z1838" s="937"/>
      <c r="AA1838" s="937"/>
    </row>
    <row r="1839" ht="18.0" customHeight="1">
      <c r="A1839" s="937"/>
      <c r="B1839" s="938"/>
      <c r="C1839" s="937"/>
      <c r="D1839" s="937"/>
      <c r="E1839" s="937"/>
      <c r="F1839" s="939"/>
      <c r="G1839" s="939"/>
      <c r="H1839" s="939"/>
      <c r="I1839" s="939"/>
      <c r="J1839" s="939"/>
      <c r="K1839" s="939"/>
      <c r="L1839" s="937"/>
      <c r="M1839" s="937"/>
      <c r="N1839" s="937"/>
      <c r="O1839" s="937"/>
      <c r="P1839" s="937"/>
      <c r="Q1839" s="937"/>
      <c r="R1839" s="937"/>
      <c r="S1839" s="937"/>
      <c r="T1839" s="937"/>
      <c r="U1839" s="937"/>
      <c r="V1839" s="937"/>
      <c r="W1839" s="937"/>
      <c r="X1839" s="937"/>
      <c r="Y1839" s="937"/>
      <c r="Z1839" s="937"/>
      <c r="AA1839" s="937"/>
    </row>
    <row r="1840" ht="18.0" customHeight="1">
      <c r="A1840" s="937"/>
      <c r="B1840" s="938"/>
      <c r="C1840" s="937"/>
      <c r="D1840" s="937"/>
      <c r="E1840" s="937"/>
      <c r="F1840" s="939"/>
      <c r="G1840" s="939"/>
      <c r="H1840" s="939"/>
      <c r="I1840" s="939"/>
      <c r="J1840" s="939"/>
      <c r="K1840" s="939"/>
      <c r="L1840" s="937"/>
      <c r="M1840" s="937"/>
      <c r="N1840" s="937"/>
      <c r="O1840" s="937"/>
      <c r="P1840" s="937"/>
      <c r="Q1840" s="937"/>
      <c r="R1840" s="937"/>
      <c r="S1840" s="937"/>
      <c r="T1840" s="937"/>
      <c r="U1840" s="937"/>
      <c r="V1840" s="937"/>
      <c r="W1840" s="937"/>
      <c r="X1840" s="937"/>
      <c r="Y1840" s="937"/>
      <c r="Z1840" s="937"/>
      <c r="AA1840" s="937"/>
    </row>
    <row r="1841" ht="18.0" customHeight="1">
      <c r="A1841" s="937"/>
      <c r="B1841" s="938"/>
      <c r="C1841" s="937"/>
      <c r="D1841" s="937"/>
      <c r="E1841" s="937"/>
      <c r="F1841" s="939"/>
      <c r="G1841" s="939"/>
      <c r="H1841" s="939"/>
      <c r="I1841" s="939"/>
      <c r="J1841" s="939"/>
      <c r="K1841" s="939"/>
      <c r="L1841" s="937"/>
      <c r="M1841" s="937"/>
      <c r="N1841" s="937"/>
      <c r="O1841" s="937"/>
      <c r="P1841" s="937"/>
      <c r="Q1841" s="937"/>
      <c r="R1841" s="937"/>
      <c r="S1841" s="937"/>
      <c r="T1841" s="937"/>
      <c r="U1841" s="937"/>
      <c r="V1841" s="937"/>
      <c r="W1841" s="937"/>
      <c r="X1841" s="937"/>
      <c r="Y1841" s="937"/>
      <c r="Z1841" s="937"/>
      <c r="AA1841" s="937"/>
    </row>
    <row r="1842" ht="18.0" customHeight="1">
      <c r="A1842" s="937"/>
      <c r="B1842" s="938"/>
      <c r="C1842" s="937"/>
      <c r="D1842" s="937"/>
      <c r="E1842" s="937"/>
      <c r="F1842" s="939"/>
      <c r="G1842" s="939"/>
      <c r="H1842" s="939"/>
      <c r="I1842" s="939"/>
      <c r="J1842" s="939"/>
      <c r="K1842" s="939"/>
      <c r="L1842" s="937"/>
      <c r="M1842" s="937"/>
      <c r="N1842" s="937"/>
      <c r="O1842" s="937"/>
      <c r="P1842" s="937"/>
      <c r="Q1842" s="937"/>
      <c r="R1842" s="937"/>
      <c r="S1842" s="937"/>
      <c r="T1842" s="937"/>
      <c r="U1842" s="937"/>
      <c r="V1842" s="937"/>
      <c r="W1842" s="937"/>
      <c r="X1842" s="937"/>
      <c r="Y1842" s="937"/>
      <c r="Z1842" s="937"/>
      <c r="AA1842" s="937"/>
    </row>
    <row r="1843" ht="18.0" customHeight="1">
      <c r="A1843" s="937"/>
      <c r="B1843" s="938"/>
      <c r="C1843" s="937"/>
      <c r="D1843" s="937"/>
      <c r="E1843" s="937"/>
      <c r="F1843" s="939"/>
      <c r="G1843" s="939"/>
      <c r="H1843" s="939"/>
      <c r="I1843" s="939"/>
      <c r="J1843" s="939"/>
      <c r="K1843" s="939"/>
      <c r="L1843" s="937"/>
      <c r="M1843" s="937"/>
      <c r="N1843" s="937"/>
      <c r="O1843" s="937"/>
      <c r="P1843" s="937"/>
      <c r="Q1843" s="937"/>
      <c r="R1843" s="937"/>
      <c r="S1843" s="937"/>
      <c r="T1843" s="937"/>
      <c r="U1843" s="937"/>
      <c r="V1843" s="937"/>
      <c r="W1843" s="937"/>
      <c r="X1843" s="937"/>
      <c r="Y1843" s="937"/>
      <c r="Z1843" s="937"/>
      <c r="AA1843" s="937"/>
    </row>
    <row r="1844" ht="18.0" customHeight="1">
      <c r="A1844" s="937"/>
      <c r="B1844" s="938"/>
      <c r="C1844" s="937"/>
      <c r="D1844" s="937"/>
      <c r="E1844" s="937"/>
      <c r="F1844" s="939"/>
      <c r="G1844" s="939"/>
      <c r="H1844" s="939"/>
      <c r="I1844" s="939"/>
      <c r="J1844" s="939"/>
      <c r="K1844" s="939"/>
      <c r="L1844" s="937"/>
      <c r="M1844" s="937"/>
      <c r="N1844" s="937"/>
      <c r="O1844" s="937"/>
      <c r="P1844" s="937"/>
      <c r="Q1844" s="937"/>
      <c r="R1844" s="937"/>
      <c r="S1844" s="937"/>
      <c r="T1844" s="937"/>
      <c r="U1844" s="937"/>
      <c r="V1844" s="937"/>
      <c r="W1844" s="937"/>
      <c r="X1844" s="937"/>
      <c r="Y1844" s="937"/>
      <c r="Z1844" s="937"/>
      <c r="AA1844" s="937"/>
    </row>
    <row r="1845" ht="18.0" customHeight="1">
      <c r="A1845" s="937"/>
      <c r="B1845" s="938"/>
      <c r="C1845" s="937"/>
      <c r="D1845" s="937"/>
      <c r="E1845" s="937"/>
      <c r="F1845" s="939"/>
      <c r="G1845" s="939"/>
      <c r="H1845" s="939"/>
      <c r="I1845" s="939"/>
      <c r="J1845" s="939"/>
      <c r="K1845" s="939"/>
      <c r="L1845" s="937"/>
      <c r="M1845" s="937"/>
      <c r="N1845" s="937"/>
      <c r="O1845" s="937"/>
      <c r="P1845" s="937"/>
      <c r="Q1845" s="937"/>
      <c r="R1845" s="937"/>
      <c r="S1845" s="937"/>
      <c r="T1845" s="937"/>
      <c r="U1845" s="937"/>
      <c r="V1845" s="937"/>
      <c r="W1845" s="937"/>
      <c r="X1845" s="937"/>
      <c r="Y1845" s="937"/>
      <c r="Z1845" s="937"/>
      <c r="AA1845" s="937"/>
    </row>
    <row r="1846" ht="18.0" customHeight="1">
      <c r="A1846" s="937"/>
      <c r="B1846" s="938"/>
      <c r="C1846" s="937"/>
      <c r="D1846" s="937"/>
      <c r="E1846" s="937"/>
      <c r="F1846" s="939"/>
      <c r="G1846" s="939"/>
      <c r="H1846" s="939"/>
      <c r="I1846" s="939"/>
      <c r="J1846" s="939"/>
      <c r="K1846" s="939"/>
      <c r="L1846" s="937"/>
      <c r="M1846" s="937"/>
      <c r="N1846" s="937"/>
      <c r="O1846" s="937"/>
      <c r="P1846" s="937"/>
      <c r="Q1846" s="937"/>
      <c r="R1846" s="937"/>
      <c r="S1846" s="937"/>
      <c r="T1846" s="937"/>
      <c r="U1846" s="937"/>
      <c r="V1846" s="937"/>
      <c r="W1846" s="937"/>
      <c r="X1846" s="937"/>
      <c r="Y1846" s="937"/>
      <c r="Z1846" s="937"/>
      <c r="AA1846" s="937"/>
    </row>
    <row r="1847" ht="18.0" customHeight="1">
      <c r="A1847" s="937"/>
      <c r="B1847" s="938"/>
      <c r="C1847" s="937"/>
      <c r="D1847" s="937"/>
      <c r="E1847" s="937"/>
      <c r="F1847" s="939"/>
      <c r="G1847" s="939"/>
      <c r="H1847" s="939"/>
      <c r="I1847" s="939"/>
      <c r="J1847" s="939"/>
      <c r="K1847" s="939"/>
      <c r="L1847" s="937"/>
      <c r="M1847" s="937"/>
      <c r="N1847" s="937"/>
      <c r="O1847" s="937"/>
      <c r="P1847" s="937"/>
      <c r="Q1847" s="937"/>
      <c r="R1847" s="937"/>
      <c r="S1847" s="937"/>
      <c r="T1847" s="937"/>
      <c r="U1847" s="937"/>
      <c r="V1847" s="937"/>
      <c r="W1847" s="937"/>
      <c r="X1847" s="937"/>
      <c r="Y1847" s="937"/>
      <c r="Z1847" s="937"/>
      <c r="AA1847" s="937"/>
    </row>
    <row r="1848" ht="18.0" customHeight="1">
      <c r="A1848" s="937"/>
      <c r="B1848" s="938"/>
      <c r="C1848" s="937"/>
      <c r="D1848" s="937"/>
      <c r="E1848" s="937"/>
      <c r="F1848" s="939"/>
      <c r="G1848" s="939"/>
      <c r="H1848" s="939"/>
      <c r="I1848" s="939"/>
      <c r="J1848" s="939"/>
      <c r="K1848" s="939"/>
      <c r="L1848" s="937"/>
      <c r="M1848" s="937"/>
      <c r="N1848" s="937"/>
      <c r="O1848" s="937"/>
      <c r="P1848" s="937"/>
      <c r="Q1848" s="937"/>
      <c r="R1848" s="937"/>
      <c r="S1848" s="937"/>
      <c r="T1848" s="937"/>
      <c r="U1848" s="937"/>
      <c r="V1848" s="937"/>
      <c r="W1848" s="937"/>
      <c r="X1848" s="937"/>
      <c r="Y1848" s="937"/>
      <c r="Z1848" s="937"/>
      <c r="AA1848" s="937"/>
    </row>
    <row r="1849" ht="18.0" customHeight="1">
      <c r="A1849" s="937"/>
      <c r="B1849" s="938"/>
      <c r="C1849" s="937"/>
      <c r="D1849" s="937"/>
      <c r="E1849" s="937"/>
      <c r="F1849" s="939"/>
      <c r="G1849" s="939"/>
      <c r="H1849" s="939"/>
      <c r="I1849" s="939"/>
      <c r="J1849" s="939"/>
      <c r="K1849" s="939"/>
      <c r="L1849" s="937"/>
      <c r="M1849" s="937"/>
      <c r="N1849" s="937"/>
      <c r="O1849" s="937"/>
      <c r="P1849" s="937"/>
      <c r="Q1849" s="937"/>
      <c r="R1849" s="937"/>
      <c r="S1849" s="937"/>
      <c r="T1849" s="937"/>
      <c r="U1849" s="937"/>
      <c r="V1849" s="937"/>
      <c r="W1849" s="937"/>
      <c r="X1849" s="937"/>
      <c r="Y1849" s="937"/>
      <c r="Z1849" s="937"/>
      <c r="AA1849" s="937"/>
    </row>
    <row r="1850" ht="18.0" customHeight="1">
      <c r="A1850" s="937"/>
      <c r="B1850" s="938"/>
      <c r="C1850" s="937"/>
      <c r="D1850" s="937"/>
      <c r="E1850" s="937"/>
      <c r="F1850" s="939"/>
      <c r="G1850" s="939"/>
      <c r="H1850" s="939"/>
      <c r="I1850" s="939"/>
      <c r="J1850" s="939"/>
      <c r="K1850" s="939"/>
      <c r="L1850" s="937"/>
      <c r="M1850" s="937"/>
      <c r="N1850" s="937"/>
      <c r="O1850" s="937"/>
      <c r="P1850" s="937"/>
      <c r="Q1850" s="937"/>
      <c r="R1850" s="937"/>
      <c r="S1850" s="937"/>
      <c r="T1850" s="937"/>
      <c r="U1850" s="937"/>
      <c r="V1850" s="937"/>
      <c r="W1850" s="937"/>
      <c r="X1850" s="937"/>
      <c r="Y1850" s="937"/>
      <c r="Z1850" s="937"/>
      <c r="AA1850" s="937"/>
    </row>
    <row r="1851" ht="18.0" customHeight="1">
      <c r="A1851" s="937"/>
      <c r="B1851" s="938"/>
      <c r="C1851" s="937"/>
      <c r="D1851" s="937"/>
      <c r="E1851" s="937"/>
      <c r="F1851" s="939"/>
      <c r="G1851" s="939"/>
      <c r="H1851" s="939"/>
      <c r="I1851" s="939"/>
      <c r="J1851" s="939"/>
      <c r="K1851" s="939"/>
      <c r="L1851" s="937"/>
      <c r="M1851" s="937"/>
      <c r="N1851" s="937"/>
      <c r="O1851" s="937"/>
      <c r="P1851" s="937"/>
      <c r="Q1851" s="937"/>
      <c r="R1851" s="937"/>
      <c r="S1851" s="937"/>
      <c r="T1851" s="937"/>
      <c r="U1851" s="937"/>
      <c r="V1851" s="937"/>
      <c r="W1851" s="937"/>
      <c r="X1851" s="937"/>
      <c r="Y1851" s="937"/>
      <c r="Z1851" s="937"/>
      <c r="AA1851" s="937"/>
    </row>
    <row r="1852" ht="18.0" customHeight="1">
      <c r="A1852" s="937"/>
      <c r="B1852" s="938"/>
      <c r="C1852" s="937"/>
      <c r="D1852" s="937"/>
      <c r="E1852" s="937"/>
      <c r="F1852" s="939"/>
      <c r="G1852" s="939"/>
      <c r="H1852" s="939"/>
      <c r="I1852" s="939"/>
      <c r="J1852" s="939"/>
      <c r="K1852" s="939"/>
      <c r="L1852" s="937"/>
      <c r="M1852" s="937"/>
      <c r="N1852" s="937"/>
      <c r="O1852" s="937"/>
      <c r="P1852" s="937"/>
      <c r="Q1852" s="937"/>
      <c r="R1852" s="937"/>
      <c r="S1852" s="937"/>
      <c r="T1852" s="937"/>
      <c r="U1852" s="937"/>
      <c r="V1852" s="937"/>
      <c r="W1852" s="937"/>
      <c r="X1852" s="937"/>
      <c r="Y1852" s="937"/>
      <c r="Z1852" s="937"/>
      <c r="AA1852" s="937"/>
    </row>
    <row r="1853" ht="18.0" customHeight="1">
      <c r="A1853" s="937"/>
      <c r="B1853" s="938"/>
      <c r="C1853" s="937"/>
      <c r="D1853" s="937"/>
      <c r="E1853" s="937"/>
      <c r="F1853" s="939"/>
      <c r="G1853" s="939"/>
      <c r="H1853" s="939"/>
      <c r="I1853" s="939"/>
      <c r="J1853" s="939"/>
      <c r="K1853" s="939"/>
      <c r="L1853" s="937"/>
      <c r="M1853" s="937"/>
      <c r="N1853" s="937"/>
      <c r="O1853" s="937"/>
      <c r="P1853" s="937"/>
      <c r="Q1853" s="937"/>
      <c r="R1853" s="937"/>
      <c r="S1853" s="937"/>
      <c r="T1853" s="937"/>
      <c r="U1853" s="937"/>
      <c r="V1853" s="937"/>
      <c r="W1853" s="937"/>
      <c r="X1853" s="937"/>
      <c r="Y1853" s="937"/>
      <c r="Z1853" s="937"/>
      <c r="AA1853" s="937"/>
    </row>
    <row r="1854" ht="18.0" customHeight="1">
      <c r="A1854" s="937"/>
      <c r="B1854" s="938"/>
      <c r="C1854" s="937"/>
      <c r="D1854" s="937"/>
      <c r="E1854" s="937"/>
      <c r="F1854" s="939"/>
      <c r="G1854" s="939"/>
      <c r="H1854" s="939"/>
      <c r="I1854" s="939"/>
      <c r="J1854" s="939"/>
      <c r="K1854" s="939"/>
      <c r="L1854" s="937"/>
      <c r="M1854" s="937"/>
      <c r="N1854" s="937"/>
      <c r="O1854" s="937"/>
      <c r="P1854" s="937"/>
      <c r="Q1854" s="937"/>
      <c r="R1854" s="937"/>
      <c r="S1854" s="937"/>
      <c r="T1854" s="937"/>
      <c r="U1854" s="937"/>
      <c r="V1854" s="937"/>
      <c r="W1854" s="937"/>
      <c r="X1854" s="937"/>
      <c r="Y1854" s="937"/>
      <c r="Z1854" s="937"/>
      <c r="AA1854" s="937"/>
    </row>
    <row r="1855" ht="18.0" customHeight="1">
      <c r="A1855" s="937"/>
      <c r="B1855" s="938"/>
      <c r="C1855" s="937"/>
      <c r="D1855" s="937"/>
      <c r="E1855" s="937"/>
      <c r="F1855" s="939"/>
      <c r="G1855" s="939"/>
      <c r="H1855" s="939"/>
      <c r="I1855" s="939"/>
      <c r="J1855" s="939"/>
      <c r="K1855" s="939"/>
      <c r="L1855" s="937"/>
      <c r="M1855" s="937"/>
      <c r="N1855" s="937"/>
      <c r="O1855" s="937"/>
      <c r="P1855" s="937"/>
      <c r="Q1855" s="937"/>
      <c r="R1855" s="937"/>
      <c r="S1855" s="937"/>
      <c r="T1855" s="937"/>
      <c r="U1855" s="937"/>
      <c r="V1855" s="937"/>
      <c r="W1855" s="937"/>
      <c r="X1855" s="937"/>
      <c r="Y1855" s="937"/>
      <c r="Z1855" s="937"/>
      <c r="AA1855" s="937"/>
    </row>
    <row r="1856" ht="18.0" customHeight="1">
      <c r="A1856" s="937"/>
      <c r="B1856" s="938"/>
      <c r="C1856" s="937"/>
      <c r="D1856" s="937"/>
      <c r="E1856" s="937"/>
      <c r="F1856" s="939"/>
      <c r="G1856" s="939"/>
      <c r="H1856" s="939"/>
      <c r="I1856" s="939"/>
      <c r="J1856" s="939"/>
      <c r="K1856" s="939"/>
      <c r="L1856" s="937"/>
      <c r="M1856" s="937"/>
      <c r="N1856" s="937"/>
      <c r="O1856" s="937"/>
      <c r="P1856" s="937"/>
      <c r="Q1856" s="937"/>
      <c r="R1856" s="937"/>
      <c r="S1856" s="937"/>
      <c r="T1856" s="937"/>
      <c r="U1856" s="937"/>
      <c r="V1856" s="937"/>
      <c r="W1856" s="937"/>
      <c r="X1856" s="937"/>
      <c r="Y1856" s="937"/>
      <c r="Z1856" s="937"/>
      <c r="AA1856" s="937"/>
    </row>
    <row r="1857" ht="18.0" customHeight="1">
      <c r="A1857" s="937"/>
      <c r="B1857" s="938"/>
      <c r="C1857" s="937"/>
      <c r="D1857" s="937"/>
      <c r="E1857" s="937"/>
      <c r="F1857" s="939"/>
      <c r="G1857" s="939"/>
      <c r="H1857" s="939"/>
      <c r="I1857" s="939"/>
      <c r="J1857" s="939"/>
      <c r="K1857" s="939"/>
      <c r="L1857" s="937"/>
      <c r="M1857" s="937"/>
      <c r="N1857" s="937"/>
      <c r="O1857" s="937"/>
      <c r="P1857" s="937"/>
      <c r="Q1857" s="937"/>
      <c r="R1857" s="937"/>
      <c r="S1857" s="937"/>
      <c r="T1857" s="937"/>
      <c r="U1857" s="937"/>
      <c r="V1857" s="937"/>
      <c r="W1857" s="937"/>
      <c r="X1857" s="937"/>
      <c r="Y1857" s="937"/>
      <c r="Z1857" s="937"/>
      <c r="AA1857" s="937"/>
    </row>
    <row r="1858" ht="18.0" customHeight="1">
      <c r="A1858" s="937"/>
      <c r="B1858" s="938"/>
      <c r="C1858" s="937"/>
      <c r="D1858" s="937"/>
      <c r="E1858" s="937"/>
      <c r="F1858" s="939"/>
      <c r="G1858" s="939"/>
      <c r="H1858" s="939"/>
      <c r="I1858" s="939"/>
      <c r="J1858" s="939"/>
      <c r="K1858" s="939"/>
      <c r="L1858" s="937"/>
      <c r="M1858" s="937"/>
      <c r="N1858" s="937"/>
      <c r="O1858" s="937"/>
      <c r="P1858" s="937"/>
      <c r="Q1858" s="937"/>
      <c r="R1858" s="937"/>
      <c r="S1858" s="937"/>
      <c r="T1858" s="937"/>
      <c r="U1858" s="937"/>
      <c r="V1858" s="937"/>
      <c r="W1858" s="937"/>
      <c r="X1858" s="937"/>
      <c r="Y1858" s="937"/>
      <c r="Z1858" s="937"/>
      <c r="AA1858" s="937"/>
    </row>
    <row r="1859" ht="18.0" customHeight="1">
      <c r="A1859" s="937"/>
      <c r="B1859" s="938"/>
      <c r="C1859" s="937"/>
      <c r="D1859" s="937"/>
      <c r="E1859" s="937"/>
      <c r="F1859" s="939"/>
      <c r="G1859" s="939"/>
      <c r="H1859" s="939"/>
      <c r="I1859" s="939"/>
      <c r="J1859" s="939"/>
      <c r="K1859" s="939"/>
      <c r="L1859" s="937"/>
      <c r="M1859" s="937"/>
      <c r="N1859" s="937"/>
      <c r="O1859" s="937"/>
      <c r="P1859" s="937"/>
      <c r="Q1859" s="937"/>
      <c r="R1859" s="937"/>
      <c r="S1859" s="937"/>
      <c r="T1859" s="937"/>
      <c r="U1859" s="937"/>
      <c r="V1859" s="937"/>
      <c r="W1859" s="937"/>
      <c r="X1859" s="937"/>
      <c r="Y1859" s="937"/>
      <c r="Z1859" s="937"/>
      <c r="AA1859" s="937"/>
    </row>
    <row r="1860" ht="18.0" customHeight="1">
      <c r="A1860" s="937"/>
      <c r="B1860" s="938"/>
      <c r="C1860" s="937"/>
      <c r="D1860" s="937"/>
      <c r="E1860" s="937"/>
      <c r="F1860" s="939"/>
      <c r="G1860" s="939"/>
      <c r="H1860" s="939"/>
      <c r="I1860" s="939"/>
      <c r="J1860" s="939"/>
      <c r="K1860" s="939"/>
      <c r="L1860" s="937"/>
      <c r="M1860" s="937"/>
      <c r="N1860" s="937"/>
      <c r="O1860" s="937"/>
      <c r="P1860" s="937"/>
      <c r="Q1860" s="937"/>
      <c r="R1860" s="937"/>
      <c r="S1860" s="937"/>
      <c r="T1860" s="937"/>
      <c r="U1860" s="937"/>
      <c r="V1860" s="937"/>
      <c r="W1860" s="937"/>
      <c r="X1860" s="937"/>
      <c r="Y1860" s="937"/>
      <c r="Z1860" s="937"/>
      <c r="AA1860" s="937"/>
    </row>
    <row r="1861" ht="18.0" customHeight="1">
      <c r="A1861" s="937"/>
      <c r="B1861" s="938"/>
      <c r="C1861" s="937"/>
      <c r="D1861" s="937"/>
      <c r="E1861" s="937"/>
      <c r="F1861" s="939"/>
      <c r="G1861" s="939"/>
      <c r="H1861" s="939"/>
      <c r="I1861" s="939"/>
      <c r="J1861" s="939"/>
      <c r="K1861" s="939"/>
      <c r="L1861" s="937"/>
      <c r="M1861" s="937"/>
      <c r="N1861" s="937"/>
      <c r="O1861" s="937"/>
      <c r="P1861" s="937"/>
      <c r="Q1861" s="937"/>
      <c r="R1861" s="937"/>
      <c r="S1861" s="937"/>
      <c r="T1861" s="937"/>
      <c r="U1861" s="937"/>
      <c r="V1861" s="937"/>
      <c r="W1861" s="937"/>
      <c r="X1861" s="937"/>
      <c r="Y1861" s="937"/>
      <c r="Z1861" s="937"/>
      <c r="AA1861" s="937"/>
    </row>
    <row r="1862" ht="18.0" customHeight="1">
      <c r="A1862" s="937"/>
      <c r="B1862" s="938"/>
      <c r="C1862" s="937"/>
      <c r="D1862" s="937"/>
      <c r="E1862" s="937"/>
      <c r="F1862" s="939"/>
      <c r="G1862" s="939"/>
      <c r="H1862" s="939"/>
      <c r="I1862" s="939"/>
      <c r="J1862" s="939"/>
      <c r="K1862" s="939"/>
      <c r="L1862" s="937"/>
      <c r="M1862" s="937"/>
      <c r="N1862" s="937"/>
      <c r="O1862" s="937"/>
      <c r="P1862" s="937"/>
      <c r="Q1862" s="937"/>
      <c r="R1862" s="937"/>
      <c r="S1862" s="937"/>
      <c r="T1862" s="937"/>
      <c r="U1862" s="937"/>
      <c r="V1862" s="937"/>
      <c r="W1862" s="937"/>
      <c r="X1862" s="937"/>
      <c r="Y1862" s="937"/>
      <c r="Z1862" s="937"/>
      <c r="AA1862" s="937"/>
    </row>
    <row r="1863" ht="18.0" customHeight="1">
      <c r="A1863" s="937"/>
      <c r="B1863" s="938"/>
      <c r="C1863" s="937"/>
      <c r="D1863" s="937"/>
      <c r="E1863" s="937"/>
      <c r="F1863" s="939"/>
      <c r="G1863" s="939"/>
      <c r="H1863" s="939"/>
      <c r="I1863" s="939"/>
      <c r="J1863" s="939"/>
      <c r="K1863" s="939"/>
      <c r="L1863" s="937"/>
      <c r="M1863" s="937"/>
      <c r="N1863" s="937"/>
      <c r="O1863" s="937"/>
      <c r="P1863" s="937"/>
      <c r="Q1863" s="937"/>
      <c r="R1863" s="937"/>
      <c r="S1863" s="937"/>
      <c r="T1863" s="937"/>
      <c r="U1863" s="937"/>
      <c r="V1863" s="937"/>
      <c r="W1863" s="937"/>
      <c r="X1863" s="937"/>
      <c r="Y1863" s="937"/>
      <c r="Z1863" s="937"/>
      <c r="AA1863" s="937"/>
    </row>
    <row r="1864" ht="18.0" customHeight="1">
      <c r="A1864" s="937"/>
      <c r="B1864" s="938"/>
      <c r="C1864" s="937"/>
      <c r="D1864" s="937"/>
      <c r="E1864" s="937"/>
      <c r="F1864" s="939"/>
      <c r="G1864" s="939"/>
      <c r="H1864" s="939"/>
      <c r="I1864" s="939"/>
      <c r="J1864" s="939"/>
      <c r="K1864" s="939"/>
      <c r="L1864" s="937"/>
      <c r="M1864" s="937"/>
      <c r="N1864" s="937"/>
      <c r="O1864" s="937"/>
      <c r="P1864" s="937"/>
      <c r="Q1864" s="937"/>
      <c r="R1864" s="937"/>
      <c r="S1864" s="937"/>
      <c r="T1864" s="937"/>
      <c r="U1864" s="937"/>
      <c r="V1864" s="937"/>
      <c r="W1864" s="937"/>
      <c r="X1864" s="937"/>
      <c r="Y1864" s="937"/>
      <c r="Z1864" s="937"/>
      <c r="AA1864" s="937"/>
    </row>
    <row r="1865" ht="18.0" customHeight="1">
      <c r="A1865" s="937"/>
      <c r="B1865" s="938"/>
      <c r="C1865" s="937"/>
      <c r="D1865" s="937"/>
      <c r="E1865" s="937"/>
      <c r="F1865" s="939"/>
      <c r="G1865" s="939"/>
      <c r="H1865" s="939"/>
      <c r="I1865" s="939"/>
      <c r="J1865" s="939"/>
      <c r="K1865" s="939"/>
      <c r="L1865" s="937"/>
      <c r="M1865" s="937"/>
      <c r="N1865" s="937"/>
      <c r="O1865" s="937"/>
      <c r="P1865" s="937"/>
      <c r="Q1865" s="937"/>
      <c r="R1865" s="937"/>
      <c r="S1865" s="937"/>
      <c r="T1865" s="937"/>
      <c r="U1865" s="937"/>
      <c r="V1865" s="937"/>
      <c r="W1865" s="937"/>
      <c r="X1865" s="937"/>
      <c r="Y1865" s="937"/>
      <c r="Z1865" s="937"/>
      <c r="AA1865" s="937"/>
    </row>
    <row r="1866" ht="18.0" customHeight="1">
      <c r="A1866" s="937"/>
      <c r="B1866" s="938"/>
      <c r="C1866" s="937"/>
      <c r="D1866" s="937"/>
      <c r="E1866" s="937"/>
      <c r="F1866" s="939"/>
      <c r="G1866" s="939"/>
      <c r="H1866" s="939"/>
      <c r="I1866" s="939"/>
      <c r="J1866" s="939"/>
      <c r="K1866" s="939"/>
      <c r="L1866" s="937"/>
      <c r="M1866" s="937"/>
      <c r="N1866" s="937"/>
      <c r="O1866" s="937"/>
      <c r="P1866" s="937"/>
      <c r="Q1866" s="937"/>
      <c r="R1866" s="937"/>
      <c r="S1866" s="937"/>
      <c r="T1866" s="937"/>
      <c r="U1866" s="937"/>
      <c r="V1866" s="937"/>
      <c r="W1866" s="937"/>
      <c r="X1866" s="937"/>
      <c r="Y1866" s="937"/>
      <c r="Z1866" s="937"/>
      <c r="AA1866" s="937"/>
    </row>
    <row r="1867" ht="18.0" customHeight="1">
      <c r="A1867" s="937"/>
      <c r="B1867" s="938"/>
      <c r="C1867" s="937"/>
      <c r="D1867" s="937"/>
      <c r="E1867" s="937"/>
      <c r="F1867" s="939"/>
      <c r="G1867" s="939"/>
      <c r="H1867" s="939"/>
      <c r="I1867" s="939"/>
      <c r="J1867" s="939"/>
      <c r="K1867" s="939"/>
      <c r="L1867" s="937"/>
      <c r="M1867" s="937"/>
      <c r="N1867" s="937"/>
      <c r="O1867" s="937"/>
      <c r="P1867" s="937"/>
      <c r="Q1867" s="937"/>
      <c r="R1867" s="937"/>
      <c r="S1867" s="937"/>
      <c r="T1867" s="937"/>
      <c r="U1867" s="937"/>
      <c r="V1867" s="937"/>
      <c r="W1867" s="937"/>
      <c r="X1867" s="937"/>
      <c r="Y1867" s="937"/>
      <c r="Z1867" s="937"/>
      <c r="AA1867" s="937"/>
    </row>
    <row r="1868" ht="18.0" customHeight="1">
      <c r="A1868" s="937"/>
      <c r="B1868" s="938"/>
      <c r="C1868" s="937"/>
      <c r="D1868" s="937"/>
      <c r="E1868" s="937"/>
      <c r="F1868" s="939"/>
      <c r="G1868" s="939"/>
      <c r="H1868" s="939"/>
      <c r="I1868" s="939"/>
      <c r="J1868" s="939"/>
      <c r="K1868" s="939"/>
      <c r="L1868" s="937"/>
      <c r="M1868" s="937"/>
      <c r="N1868" s="937"/>
      <c r="O1868" s="937"/>
      <c r="P1868" s="937"/>
      <c r="Q1868" s="937"/>
      <c r="R1868" s="937"/>
      <c r="S1868" s="937"/>
      <c r="T1868" s="937"/>
      <c r="U1868" s="937"/>
      <c r="V1868" s="937"/>
      <c r="W1868" s="937"/>
      <c r="X1868" s="937"/>
      <c r="Y1868" s="937"/>
      <c r="Z1868" s="937"/>
      <c r="AA1868" s="937"/>
    </row>
    <row r="1869" ht="18.0" customHeight="1">
      <c r="A1869" s="937"/>
      <c r="B1869" s="938"/>
      <c r="C1869" s="937"/>
      <c r="D1869" s="937"/>
      <c r="E1869" s="937"/>
      <c r="F1869" s="939"/>
      <c r="G1869" s="939"/>
      <c r="H1869" s="939"/>
      <c r="I1869" s="939"/>
      <c r="J1869" s="939"/>
      <c r="K1869" s="939"/>
      <c r="L1869" s="937"/>
      <c r="M1869" s="937"/>
      <c r="N1869" s="937"/>
      <c r="O1869" s="937"/>
      <c r="P1869" s="937"/>
      <c r="Q1869" s="937"/>
      <c r="R1869" s="937"/>
      <c r="S1869" s="937"/>
      <c r="T1869" s="937"/>
      <c r="U1869" s="937"/>
      <c r="V1869" s="937"/>
      <c r="W1869" s="937"/>
      <c r="X1869" s="937"/>
      <c r="Y1869" s="937"/>
      <c r="Z1869" s="937"/>
      <c r="AA1869" s="937"/>
    </row>
    <row r="1870" ht="18.0" customHeight="1">
      <c r="A1870" s="937"/>
      <c r="B1870" s="938"/>
      <c r="C1870" s="937"/>
      <c r="D1870" s="937"/>
      <c r="E1870" s="937"/>
      <c r="F1870" s="939"/>
      <c r="G1870" s="939"/>
      <c r="H1870" s="939"/>
      <c r="I1870" s="939"/>
      <c r="J1870" s="939"/>
      <c r="K1870" s="939"/>
      <c r="L1870" s="937"/>
      <c r="M1870" s="937"/>
      <c r="N1870" s="937"/>
      <c r="O1870" s="937"/>
      <c r="P1870" s="937"/>
      <c r="Q1870" s="937"/>
      <c r="R1870" s="937"/>
      <c r="S1870" s="937"/>
      <c r="T1870" s="937"/>
      <c r="U1870" s="937"/>
      <c r="V1870" s="937"/>
      <c r="W1870" s="937"/>
      <c r="X1870" s="937"/>
      <c r="Y1870" s="937"/>
      <c r="Z1870" s="937"/>
      <c r="AA1870" s="937"/>
    </row>
    <row r="1871" ht="18.0" customHeight="1">
      <c r="A1871" s="937"/>
      <c r="B1871" s="938"/>
      <c r="C1871" s="937"/>
      <c r="D1871" s="937"/>
      <c r="E1871" s="937"/>
      <c r="F1871" s="939"/>
      <c r="G1871" s="939"/>
      <c r="H1871" s="939"/>
      <c r="I1871" s="939"/>
      <c r="J1871" s="939"/>
      <c r="K1871" s="939"/>
      <c r="L1871" s="937"/>
      <c r="M1871" s="937"/>
      <c r="N1871" s="937"/>
      <c r="O1871" s="937"/>
      <c r="P1871" s="937"/>
      <c r="Q1871" s="937"/>
      <c r="R1871" s="937"/>
      <c r="S1871" s="937"/>
      <c r="T1871" s="937"/>
      <c r="U1871" s="937"/>
      <c r="V1871" s="937"/>
      <c r="W1871" s="937"/>
      <c r="X1871" s="937"/>
      <c r="Y1871" s="937"/>
      <c r="Z1871" s="937"/>
      <c r="AA1871" s="937"/>
    </row>
    <row r="1872" ht="18.0" customHeight="1">
      <c r="A1872" s="937"/>
      <c r="B1872" s="938"/>
      <c r="C1872" s="937"/>
      <c r="D1872" s="937"/>
      <c r="E1872" s="937"/>
      <c r="F1872" s="939"/>
      <c r="G1872" s="939"/>
      <c r="H1872" s="939"/>
      <c r="I1872" s="939"/>
      <c r="J1872" s="939"/>
      <c r="K1872" s="939"/>
      <c r="L1872" s="937"/>
      <c r="M1872" s="937"/>
      <c r="N1872" s="937"/>
      <c r="O1872" s="937"/>
      <c r="P1872" s="937"/>
      <c r="Q1872" s="937"/>
      <c r="R1872" s="937"/>
      <c r="S1872" s="937"/>
      <c r="T1872" s="937"/>
      <c r="U1872" s="937"/>
      <c r="V1872" s="937"/>
      <c r="W1872" s="937"/>
      <c r="X1872" s="937"/>
      <c r="Y1872" s="937"/>
      <c r="Z1872" s="937"/>
      <c r="AA1872" s="937"/>
    </row>
    <row r="1873" ht="18.0" customHeight="1">
      <c r="A1873" s="937"/>
      <c r="B1873" s="938"/>
      <c r="C1873" s="937"/>
      <c r="D1873" s="937"/>
      <c r="E1873" s="937"/>
      <c r="F1873" s="939"/>
      <c r="G1873" s="939"/>
      <c r="H1873" s="939"/>
      <c r="I1873" s="939"/>
      <c r="J1873" s="939"/>
      <c r="K1873" s="939"/>
      <c r="L1873" s="937"/>
      <c r="M1873" s="937"/>
      <c r="N1873" s="937"/>
      <c r="O1873" s="937"/>
      <c r="P1873" s="937"/>
      <c r="Q1873" s="937"/>
      <c r="R1873" s="937"/>
      <c r="S1873" s="937"/>
      <c r="T1873" s="937"/>
      <c r="U1873" s="937"/>
      <c r="V1873" s="937"/>
      <c r="W1873" s="937"/>
      <c r="X1873" s="937"/>
      <c r="Y1873" s="937"/>
      <c r="Z1873" s="937"/>
      <c r="AA1873" s="937"/>
    </row>
    <row r="1874" ht="18.0" customHeight="1">
      <c r="A1874" s="937"/>
      <c r="B1874" s="938"/>
      <c r="C1874" s="937"/>
      <c r="D1874" s="937"/>
      <c r="E1874" s="937"/>
      <c r="F1874" s="939"/>
      <c r="G1874" s="939"/>
      <c r="H1874" s="939"/>
      <c r="I1874" s="939"/>
      <c r="J1874" s="939"/>
      <c r="K1874" s="939"/>
      <c r="L1874" s="937"/>
      <c r="M1874" s="937"/>
      <c r="N1874" s="937"/>
      <c r="O1874" s="937"/>
      <c r="P1874" s="937"/>
      <c r="Q1874" s="937"/>
      <c r="R1874" s="937"/>
      <c r="S1874" s="937"/>
      <c r="T1874" s="937"/>
      <c r="U1874" s="937"/>
      <c r="V1874" s="937"/>
      <c r="W1874" s="937"/>
      <c r="X1874" s="937"/>
      <c r="Y1874" s="937"/>
      <c r="Z1874" s="937"/>
      <c r="AA1874" s="937"/>
    </row>
    <row r="1875" ht="18.0" customHeight="1">
      <c r="A1875" s="937"/>
      <c r="B1875" s="938"/>
      <c r="C1875" s="937"/>
      <c r="D1875" s="937"/>
      <c r="E1875" s="937"/>
      <c r="F1875" s="939"/>
      <c r="G1875" s="939"/>
      <c r="H1875" s="939"/>
      <c r="I1875" s="939"/>
      <c r="J1875" s="939"/>
      <c r="K1875" s="939"/>
      <c r="L1875" s="937"/>
      <c r="M1875" s="937"/>
      <c r="N1875" s="937"/>
      <c r="O1875" s="937"/>
      <c r="P1875" s="937"/>
      <c r="Q1875" s="937"/>
      <c r="R1875" s="937"/>
      <c r="S1875" s="937"/>
      <c r="T1875" s="937"/>
      <c r="U1875" s="937"/>
      <c r="V1875" s="937"/>
      <c r="W1875" s="937"/>
      <c r="X1875" s="937"/>
      <c r="Y1875" s="937"/>
      <c r="Z1875" s="937"/>
      <c r="AA1875" s="937"/>
    </row>
    <row r="1876" ht="18.0" customHeight="1">
      <c r="A1876" s="937"/>
      <c r="B1876" s="938"/>
      <c r="C1876" s="937"/>
      <c r="D1876" s="937"/>
      <c r="E1876" s="937"/>
      <c r="F1876" s="939"/>
      <c r="G1876" s="939"/>
      <c r="H1876" s="939"/>
      <c r="I1876" s="939"/>
      <c r="J1876" s="939"/>
      <c r="K1876" s="939"/>
      <c r="L1876" s="937"/>
      <c r="M1876" s="937"/>
      <c r="N1876" s="937"/>
      <c r="O1876" s="937"/>
      <c r="P1876" s="937"/>
      <c r="Q1876" s="937"/>
      <c r="R1876" s="937"/>
      <c r="S1876" s="937"/>
      <c r="T1876" s="937"/>
      <c r="U1876" s="937"/>
      <c r="V1876" s="937"/>
      <c r="W1876" s="937"/>
      <c r="X1876" s="937"/>
      <c r="Y1876" s="937"/>
      <c r="Z1876" s="937"/>
      <c r="AA1876" s="937"/>
    </row>
    <row r="1877" ht="18.0" customHeight="1">
      <c r="A1877" s="937"/>
      <c r="B1877" s="938"/>
      <c r="C1877" s="937"/>
      <c r="D1877" s="937"/>
      <c r="E1877" s="937"/>
      <c r="F1877" s="939"/>
      <c r="G1877" s="939"/>
      <c r="H1877" s="939"/>
      <c r="I1877" s="939"/>
      <c r="J1877" s="939"/>
      <c r="K1877" s="939"/>
      <c r="L1877" s="937"/>
      <c r="M1877" s="937"/>
      <c r="N1877" s="937"/>
      <c r="O1877" s="937"/>
      <c r="P1877" s="937"/>
      <c r="Q1877" s="937"/>
      <c r="R1877" s="937"/>
      <c r="S1877" s="937"/>
      <c r="T1877" s="937"/>
      <c r="U1877" s="937"/>
      <c r="V1877" s="937"/>
      <c r="W1877" s="937"/>
      <c r="X1877" s="937"/>
      <c r="Y1877" s="937"/>
      <c r="Z1877" s="937"/>
      <c r="AA1877" s="937"/>
    </row>
    <row r="1878" ht="18.0" customHeight="1">
      <c r="A1878" s="937"/>
      <c r="B1878" s="938"/>
      <c r="C1878" s="937"/>
      <c r="D1878" s="937"/>
      <c r="E1878" s="937"/>
      <c r="F1878" s="939"/>
      <c r="G1878" s="939"/>
      <c r="H1878" s="939"/>
      <c r="I1878" s="939"/>
      <c r="J1878" s="939"/>
      <c r="K1878" s="939"/>
      <c r="L1878" s="937"/>
      <c r="M1878" s="937"/>
      <c r="N1878" s="937"/>
      <c r="O1878" s="937"/>
      <c r="P1878" s="937"/>
      <c r="Q1878" s="937"/>
      <c r="R1878" s="937"/>
      <c r="S1878" s="937"/>
      <c r="T1878" s="937"/>
      <c r="U1878" s="937"/>
      <c r="V1878" s="937"/>
      <c r="W1878" s="937"/>
      <c r="X1878" s="937"/>
      <c r="Y1878" s="937"/>
      <c r="Z1878" s="937"/>
      <c r="AA1878" s="937"/>
    </row>
    <row r="1879" ht="18.0" customHeight="1">
      <c r="A1879" s="937"/>
      <c r="B1879" s="938"/>
      <c r="C1879" s="937"/>
      <c r="D1879" s="937"/>
      <c r="E1879" s="937"/>
      <c r="F1879" s="939"/>
      <c r="G1879" s="939"/>
      <c r="H1879" s="939"/>
      <c r="I1879" s="939"/>
      <c r="J1879" s="939"/>
      <c r="K1879" s="939"/>
      <c r="L1879" s="937"/>
      <c r="M1879" s="937"/>
      <c r="N1879" s="937"/>
      <c r="O1879" s="937"/>
      <c r="P1879" s="937"/>
      <c r="Q1879" s="937"/>
      <c r="R1879" s="937"/>
      <c r="S1879" s="937"/>
      <c r="T1879" s="937"/>
      <c r="U1879" s="937"/>
      <c r="V1879" s="937"/>
      <c r="W1879" s="937"/>
      <c r="X1879" s="937"/>
      <c r="Y1879" s="937"/>
      <c r="Z1879" s="937"/>
      <c r="AA1879" s="937"/>
    </row>
    <row r="1880" ht="18.0" customHeight="1">
      <c r="A1880" s="937"/>
      <c r="B1880" s="938"/>
      <c r="C1880" s="937"/>
      <c r="D1880" s="937"/>
      <c r="E1880" s="937"/>
      <c r="F1880" s="939"/>
      <c r="G1880" s="939"/>
      <c r="H1880" s="939"/>
      <c r="I1880" s="939"/>
      <c r="J1880" s="939"/>
      <c r="K1880" s="939"/>
      <c r="L1880" s="937"/>
      <c r="M1880" s="937"/>
      <c r="N1880" s="937"/>
      <c r="O1880" s="937"/>
      <c r="P1880" s="937"/>
      <c r="Q1880" s="937"/>
      <c r="R1880" s="937"/>
      <c r="S1880" s="937"/>
      <c r="T1880" s="937"/>
      <c r="U1880" s="937"/>
      <c r="V1880" s="937"/>
      <c r="W1880" s="937"/>
      <c r="X1880" s="937"/>
      <c r="Y1880" s="937"/>
      <c r="Z1880" s="937"/>
      <c r="AA1880" s="937"/>
    </row>
    <row r="1881" ht="18.0" customHeight="1">
      <c r="A1881" s="937"/>
      <c r="B1881" s="938"/>
      <c r="C1881" s="937"/>
      <c r="D1881" s="937"/>
      <c r="E1881" s="937"/>
      <c r="F1881" s="939"/>
      <c r="G1881" s="939"/>
      <c r="H1881" s="939"/>
      <c r="I1881" s="939"/>
      <c r="J1881" s="939"/>
      <c r="K1881" s="939"/>
      <c r="L1881" s="937"/>
      <c r="M1881" s="937"/>
      <c r="N1881" s="937"/>
      <c r="O1881" s="937"/>
      <c r="P1881" s="937"/>
      <c r="Q1881" s="937"/>
      <c r="R1881" s="937"/>
      <c r="S1881" s="937"/>
      <c r="T1881" s="937"/>
      <c r="U1881" s="937"/>
      <c r="V1881" s="937"/>
      <c r="W1881" s="937"/>
      <c r="X1881" s="937"/>
      <c r="Y1881" s="937"/>
      <c r="Z1881" s="937"/>
      <c r="AA1881" s="937"/>
    </row>
    <row r="1882" ht="18.0" customHeight="1">
      <c r="A1882" s="937"/>
      <c r="B1882" s="938"/>
      <c r="C1882" s="937"/>
      <c r="D1882" s="937"/>
      <c r="E1882" s="937"/>
      <c r="F1882" s="939"/>
      <c r="G1882" s="939"/>
      <c r="H1882" s="939"/>
      <c r="I1882" s="939"/>
      <c r="J1882" s="939"/>
      <c r="K1882" s="939"/>
      <c r="L1882" s="937"/>
      <c r="M1882" s="937"/>
      <c r="N1882" s="937"/>
      <c r="O1882" s="937"/>
      <c r="P1882" s="937"/>
      <c r="Q1882" s="937"/>
      <c r="R1882" s="937"/>
      <c r="S1882" s="937"/>
      <c r="T1882" s="937"/>
      <c r="U1882" s="937"/>
      <c r="V1882" s="937"/>
      <c r="W1882" s="937"/>
      <c r="X1882" s="937"/>
      <c r="Y1882" s="937"/>
      <c r="Z1882" s="937"/>
      <c r="AA1882" s="937"/>
    </row>
    <row r="1883" ht="18.0" customHeight="1">
      <c r="A1883" s="937"/>
      <c r="B1883" s="938"/>
      <c r="C1883" s="937"/>
      <c r="D1883" s="937"/>
      <c r="E1883" s="937"/>
      <c r="F1883" s="939"/>
      <c r="G1883" s="939"/>
      <c r="H1883" s="939"/>
      <c r="I1883" s="939"/>
      <c r="J1883" s="939"/>
      <c r="K1883" s="939"/>
      <c r="L1883" s="937"/>
      <c r="M1883" s="937"/>
      <c r="N1883" s="937"/>
      <c r="O1883" s="937"/>
      <c r="P1883" s="937"/>
      <c r="Q1883" s="937"/>
      <c r="R1883" s="937"/>
      <c r="S1883" s="937"/>
      <c r="T1883" s="937"/>
      <c r="U1883" s="937"/>
      <c r="V1883" s="937"/>
      <c r="W1883" s="937"/>
      <c r="X1883" s="937"/>
      <c r="Y1883" s="937"/>
      <c r="Z1883" s="937"/>
      <c r="AA1883" s="937"/>
    </row>
    <row r="1884" ht="18.0" customHeight="1">
      <c r="A1884" s="937"/>
      <c r="B1884" s="938"/>
      <c r="C1884" s="937"/>
      <c r="D1884" s="937"/>
      <c r="E1884" s="937"/>
      <c r="F1884" s="939"/>
      <c r="G1884" s="939"/>
      <c r="H1884" s="939"/>
      <c r="I1884" s="939"/>
      <c r="J1884" s="939"/>
      <c r="K1884" s="939"/>
      <c r="L1884" s="937"/>
      <c r="M1884" s="937"/>
      <c r="N1884" s="937"/>
      <c r="O1884" s="937"/>
      <c r="P1884" s="937"/>
      <c r="Q1884" s="937"/>
      <c r="R1884" s="937"/>
      <c r="S1884" s="937"/>
      <c r="T1884" s="937"/>
      <c r="U1884" s="937"/>
      <c r="V1884" s="937"/>
      <c r="W1884" s="937"/>
      <c r="X1884" s="937"/>
      <c r="Y1884" s="937"/>
      <c r="Z1884" s="937"/>
      <c r="AA1884" s="937"/>
    </row>
    <row r="1885" ht="18.0" customHeight="1">
      <c r="A1885" s="937"/>
      <c r="B1885" s="938"/>
      <c r="C1885" s="937"/>
      <c r="D1885" s="937"/>
      <c r="E1885" s="937"/>
      <c r="F1885" s="939"/>
      <c r="G1885" s="939"/>
      <c r="H1885" s="939"/>
      <c r="I1885" s="939"/>
      <c r="J1885" s="939"/>
      <c r="K1885" s="939"/>
      <c r="L1885" s="937"/>
      <c r="M1885" s="937"/>
      <c r="N1885" s="937"/>
      <c r="O1885" s="937"/>
      <c r="P1885" s="937"/>
      <c r="Q1885" s="937"/>
      <c r="R1885" s="937"/>
      <c r="S1885" s="937"/>
      <c r="T1885" s="937"/>
      <c r="U1885" s="937"/>
      <c r="V1885" s="937"/>
      <c r="W1885" s="937"/>
      <c r="X1885" s="937"/>
      <c r="Y1885" s="937"/>
      <c r="Z1885" s="937"/>
      <c r="AA1885" s="937"/>
    </row>
    <row r="1886" ht="18.0" customHeight="1">
      <c r="A1886" s="937"/>
      <c r="B1886" s="938"/>
      <c r="C1886" s="937"/>
      <c r="D1886" s="937"/>
      <c r="E1886" s="937"/>
      <c r="F1886" s="939"/>
      <c r="G1886" s="939"/>
      <c r="H1886" s="939"/>
      <c r="I1886" s="939"/>
      <c r="J1886" s="939"/>
      <c r="K1886" s="939"/>
      <c r="L1886" s="937"/>
      <c r="M1886" s="937"/>
      <c r="N1886" s="937"/>
      <c r="O1886" s="937"/>
      <c r="P1886" s="937"/>
      <c r="Q1886" s="937"/>
      <c r="R1886" s="937"/>
      <c r="S1886" s="937"/>
      <c r="T1886" s="937"/>
      <c r="U1886" s="937"/>
      <c r="V1886" s="937"/>
      <c r="W1886" s="937"/>
      <c r="X1886" s="937"/>
      <c r="Y1886" s="937"/>
      <c r="Z1886" s="937"/>
      <c r="AA1886" s="937"/>
    </row>
    <row r="1887" ht="18.0" customHeight="1">
      <c r="A1887" s="937"/>
      <c r="B1887" s="938"/>
      <c r="C1887" s="937"/>
      <c r="D1887" s="937"/>
      <c r="E1887" s="937"/>
      <c r="F1887" s="939"/>
      <c r="G1887" s="939"/>
      <c r="H1887" s="939"/>
      <c r="I1887" s="939"/>
      <c r="J1887" s="939"/>
      <c r="K1887" s="939"/>
      <c r="L1887" s="937"/>
      <c r="M1887" s="937"/>
      <c r="N1887" s="937"/>
      <c r="O1887" s="937"/>
      <c r="P1887" s="937"/>
      <c r="Q1887" s="937"/>
      <c r="R1887" s="937"/>
      <c r="S1887" s="937"/>
      <c r="T1887" s="937"/>
      <c r="U1887" s="937"/>
      <c r="V1887" s="937"/>
      <c r="W1887" s="937"/>
      <c r="X1887" s="937"/>
      <c r="Y1887" s="937"/>
      <c r="Z1887" s="937"/>
      <c r="AA1887" s="937"/>
    </row>
    <row r="1888" ht="18.0" customHeight="1">
      <c r="A1888" s="937"/>
      <c r="B1888" s="938"/>
      <c r="C1888" s="937"/>
      <c r="D1888" s="937"/>
      <c r="E1888" s="937"/>
      <c r="F1888" s="939"/>
      <c r="G1888" s="939"/>
      <c r="H1888" s="939"/>
      <c r="I1888" s="939"/>
      <c r="J1888" s="939"/>
      <c r="K1888" s="939"/>
      <c r="L1888" s="937"/>
      <c r="M1888" s="937"/>
      <c r="N1888" s="937"/>
      <c r="O1888" s="937"/>
      <c r="P1888" s="937"/>
      <c r="Q1888" s="937"/>
      <c r="R1888" s="937"/>
      <c r="S1888" s="937"/>
      <c r="T1888" s="937"/>
      <c r="U1888" s="937"/>
      <c r="V1888" s="937"/>
      <c r="W1888" s="937"/>
      <c r="X1888" s="937"/>
      <c r="Y1888" s="937"/>
      <c r="Z1888" s="937"/>
      <c r="AA1888" s="937"/>
    </row>
    <row r="1889" ht="18.0" customHeight="1">
      <c r="A1889" s="937"/>
      <c r="B1889" s="938"/>
      <c r="C1889" s="937"/>
      <c r="D1889" s="937"/>
      <c r="E1889" s="937"/>
      <c r="F1889" s="939"/>
      <c r="G1889" s="939"/>
      <c r="H1889" s="939"/>
      <c r="I1889" s="939"/>
      <c r="J1889" s="939"/>
      <c r="K1889" s="939"/>
      <c r="L1889" s="937"/>
      <c r="M1889" s="937"/>
      <c r="N1889" s="937"/>
      <c r="O1889" s="937"/>
      <c r="P1889" s="937"/>
      <c r="Q1889" s="937"/>
      <c r="R1889" s="937"/>
      <c r="S1889" s="937"/>
      <c r="T1889" s="937"/>
      <c r="U1889" s="937"/>
      <c r="V1889" s="937"/>
      <c r="W1889" s="937"/>
      <c r="X1889" s="937"/>
      <c r="Y1889" s="937"/>
      <c r="Z1889" s="937"/>
      <c r="AA1889" s="937"/>
    </row>
    <row r="1890" ht="18.0" customHeight="1">
      <c r="A1890" s="937"/>
      <c r="B1890" s="938"/>
      <c r="C1890" s="937"/>
      <c r="D1890" s="937"/>
      <c r="E1890" s="937"/>
      <c r="F1890" s="939"/>
      <c r="G1890" s="939"/>
      <c r="H1890" s="939"/>
      <c r="I1890" s="939"/>
      <c r="J1890" s="939"/>
      <c r="K1890" s="939"/>
      <c r="L1890" s="937"/>
      <c r="M1890" s="937"/>
      <c r="N1890" s="937"/>
      <c r="O1890" s="937"/>
      <c r="P1890" s="937"/>
      <c r="Q1890" s="937"/>
      <c r="R1890" s="937"/>
      <c r="S1890" s="937"/>
      <c r="T1890" s="937"/>
      <c r="U1890" s="937"/>
      <c r="V1890" s="937"/>
      <c r="W1890" s="937"/>
      <c r="X1890" s="937"/>
      <c r="Y1890" s="937"/>
      <c r="Z1890" s="937"/>
      <c r="AA1890" s="937"/>
    </row>
    <row r="1891" ht="18.0" customHeight="1">
      <c r="A1891" s="937"/>
      <c r="B1891" s="938"/>
      <c r="C1891" s="937"/>
      <c r="D1891" s="937"/>
      <c r="E1891" s="937"/>
      <c r="F1891" s="939"/>
      <c r="G1891" s="939"/>
      <c r="H1891" s="939"/>
      <c r="I1891" s="939"/>
      <c r="J1891" s="939"/>
      <c r="K1891" s="939"/>
      <c r="L1891" s="937"/>
      <c r="M1891" s="937"/>
      <c r="N1891" s="937"/>
      <c r="O1891" s="937"/>
      <c r="P1891" s="937"/>
      <c r="Q1891" s="937"/>
      <c r="R1891" s="937"/>
      <c r="S1891" s="937"/>
      <c r="T1891" s="937"/>
      <c r="U1891" s="937"/>
      <c r="V1891" s="937"/>
      <c r="W1891" s="937"/>
      <c r="X1891" s="937"/>
      <c r="Y1891" s="937"/>
      <c r="Z1891" s="937"/>
      <c r="AA1891" s="937"/>
    </row>
    <row r="1892" ht="18.0" customHeight="1">
      <c r="A1892" s="937"/>
      <c r="B1892" s="938"/>
      <c r="C1892" s="937"/>
      <c r="D1892" s="937"/>
      <c r="E1892" s="937"/>
      <c r="F1892" s="939"/>
      <c r="G1892" s="939"/>
      <c r="H1892" s="939"/>
      <c r="I1892" s="939"/>
      <c r="J1892" s="939"/>
      <c r="K1892" s="939"/>
      <c r="L1892" s="937"/>
      <c r="M1892" s="937"/>
      <c r="N1892" s="937"/>
      <c r="O1892" s="937"/>
      <c r="P1892" s="937"/>
      <c r="Q1892" s="937"/>
      <c r="R1892" s="937"/>
      <c r="S1892" s="937"/>
      <c r="T1892" s="937"/>
      <c r="U1892" s="937"/>
      <c r="V1892" s="937"/>
      <c r="W1892" s="937"/>
      <c r="X1892" s="937"/>
      <c r="Y1892" s="937"/>
      <c r="Z1892" s="937"/>
      <c r="AA1892" s="937"/>
    </row>
    <row r="1893" ht="18.0" customHeight="1">
      <c r="A1893" s="937"/>
      <c r="B1893" s="938"/>
      <c r="C1893" s="937"/>
      <c r="D1893" s="937"/>
      <c r="E1893" s="937"/>
      <c r="F1893" s="939"/>
      <c r="G1893" s="939"/>
      <c r="H1893" s="939"/>
      <c r="I1893" s="939"/>
      <c r="J1893" s="939"/>
      <c r="K1893" s="939"/>
      <c r="L1893" s="937"/>
      <c r="M1893" s="937"/>
      <c r="N1893" s="937"/>
      <c r="O1893" s="937"/>
      <c r="P1893" s="937"/>
      <c r="Q1893" s="937"/>
      <c r="R1893" s="937"/>
      <c r="S1893" s="937"/>
      <c r="T1893" s="937"/>
      <c r="U1893" s="937"/>
      <c r="V1893" s="937"/>
      <c r="W1893" s="937"/>
      <c r="X1893" s="937"/>
      <c r="Y1893" s="937"/>
      <c r="Z1893" s="937"/>
      <c r="AA1893" s="937"/>
    </row>
    <row r="1894" ht="18.0" customHeight="1">
      <c r="A1894" s="937"/>
      <c r="B1894" s="938"/>
      <c r="C1894" s="937"/>
      <c r="D1894" s="937"/>
      <c r="E1894" s="937"/>
      <c r="F1894" s="939"/>
      <c r="G1894" s="939"/>
      <c r="H1894" s="939"/>
      <c r="I1894" s="939"/>
      <c r="J1894" s="939"/>
      <c r="K1894" s="939"/>
      <c r="L1894" s="937"/>
      <c r="M1894" s="937"/>
      <c r="N1894" s="937"/>
      <c r="O1894" s="937"/>
      <c r="P1894" s="937"/>
      <c r="Q1894" s="937"/>
      <c r="R1894" s="937"/>
      <c r="S1894" s="937"/>
      <c r="T1894" s="937"/>
      <c r="U1894" s="937"/>
      <c r="V1894" s="937"/>
      <c r="W1894" s="937"/>
      <c r="X1894" s="937"/>
      <c r="Y1894" s="937"/>
      <c r="Z1894" s="937"/>
      <c r="AA1894" s="937"/>
    </row>
    <row r="1895" ht="18.0" customHeight="1">
      <c r="A1895" s="937"/>
      <c r="B1895" s="938"/>
      <c r="C1895" s="937"/>
      <c r="D1895" s="937"/>
      <c r="E1895" s="937"/>
      <c r="F1895" s="939"/>
      <c r="G1895" s="939"/>
      <c r="H1895" s="939"/>
      <c r="I1895" s="939"/>
      <c r="J1895" s="939"/>
      <c r="K1895" s="939"/>
      <c r="L1895" s="937"/>
      <c r="M1895" s="937"/>
      <c r="N1895" s="937"/>
      <c r="O1895" s="937"/>
      <c r="P1895" s="937"/>
      <c r="Q1895" s="937"/>
      <c r="R1895" s="937"/>
      <c r="S1895" s="937"/>
      <c r="T1895" s="937"/>
      <c r="U1895" s="937"/>
      <c r="V1895" s="937"/>
      <c r="W1895" s="937"/>
      <c r="X1895" s="937"/>
      <c r="Y1895" s="937"/>
      <c r="Z1895" s="937"/>
      <c r="AA1895" s="937"/>
    </row>
    <row r="1896" ht="18.0" customHeight="1">
      <c r="A1896" s="937"/>
      <c r="B1896" s="938"/>
      <c r="C1896" s="937"/>
      <c r="D1896" s="937"/>
      <c r="E1896" s="937"/>
      <c r="F1896" s="939"/>
      <c r="G1896" s="939"/>
      <c r="H1896" s="939"/>
      <c r="I1896" s="939"/>
      <c r="J1896" s="939"/>
      <c r="K1896" s="939"/>
      <c r="L1896" s="937"/>
      <c r="M1896" s="937"/>
      <c r="N1896" s="937"/>
      <c r="O1896" s="937"/>
      <c r="P1896" s="937"/>
      <c r="Q1896" s="937"/>
      <c r="R1896" s="937"/>
      <c r="S1896" s="937"/>
      <c r="T1896" s="937"/>
      <c r="U1896" s="937"/>
      <c r="V1896" s="937"/>
      <c r="W1896" s="937"/>
      <c r="X1896" s="937"/>
      <c r="Y1896" s="937"/>
      <c r="Z1896" s="937"/>
      <c r="AA1896" s="937"/>
    </row>
    <row r="1897" ht="18.0" customHeight="1">
      <c r="A1897" s="937"/>
      <c r="B1897" s="938"/>
      <c r="C1897" s="937"/>
      <c r="D1897" s="937"/>
      <c r="E1897" s="937"/>
      <c r="F1897" s="939"/>
      <c r="G1897" s="939"/>
      <c r="H1897" s="939"/>
      <c r="I1897" s="939"/>
      <c r="J1897" s="939"/>
      <c r="K1897" s="939"/>
      <c r="L1897" s="937"/>
      <c r="M1897" s="937"/>
      <c r="N1897" s="937"/>
      <c r="O1897" s="937"/>
      <c r="P1897" s="937"/>
      <c r="Q1897" s="937"/>
      <c r="R1897" s="937"/>
      <c r="S1897" s="937"/>
      <c r="T1897" s="937"/>
      <c r="U1897" s="937"/>
      <c r="V1897" s="937"/>
      <c r="W1897" s="937"/>
      <c r="X1897" s="937"/>
      <c r="Y1897" s="937"/>
      <c r="Z1897" s="937"/>
      <c r="AA1897" s="937"/>
    </row>
    <row r="1898" ht="18.0" customHeight="1">
      <c r="A1898" s="937"/>
      <c r="B1898" s="938"/>
      <c r="C1898" s="937"/>
      <c r="D1898" s="937"/>
      <c r="E1898" s="937"/>
      <c r="F1898" s="939"/>
      <c r="G1898" s="939"/>
      <c r="H1898" s="939"/>
      <c r="I1898" s="939"/>
      <c r="J1898" s="939"/>
      <c r="K1898" s="939"/>
      <c r="L1898" s="937"/>
      <c r="M1898" s="937"/>
      <c r="N1898" s="937"/>
      <c r="O1898" s="937"/>
      <c r="P1898" s="937"/>
      <c r="Q1898" s="937"/>
      <c r="R1898" s="937"/>
      <c r="S1898" s="937"/>
      <c r="T1898" s="937"/>
      <c r="U1898" s="937"/>
      <c r="V1898" s="937"/>
      <c r="W1898" s="937"/>
      <c r="X1898" s="937"/>
      <c r="Y1898" s="937"/>
      <c r="Z1898" s="937"/>
      <c r="AA1898" s="937"/>
    </row>
    <row r="1899" ht="18.0" customHeight="1">
      <c r="A1899" s="937"/>
      <c r="B1899" s="938"/>
      <c r="C1899" s="937"/>
      <c r="D1899" s="937"/>
      <c r="E1899" s="937"/>
      <c r="F1899" s="939"/>
      <c r="G1899" s="939"/>
      <c r="H1899" s="939"/>
      <c r="I1899" s="939"/>
      <c r="J1899" s="939"/>
      <c r="K1899" s="939"/>
      <c r="L1899" s="937"/>
      <c r="M1899" s="937"/>
      <c r="N1899" s="937"/>
      <c r="O1899" s="937"/>
      <c r="P1899" s="937"/>
      <c r="Q1899" s="937"/>
      <c r="R1899" s="937"/>
      <c r="S1899" s="937"/>
      <c r="T1899" s="937"/>
      <c r="U1899" s="937"/>
      <c r="V1899" s="937"/>
      <c r="W1899" s="937"/>
      <c r="X1899" s="937"/>
      <c r="Y1899" s="937"/>
      <c r="Z1899" s="937"/>
      <c r="AA1899" s="937"/>
    </row>
    <row r="1900" ht="18.0" customHeight="1">
      <c r="A1900" s="937"/>
      <c r="B1900" s="938"/>
      <c r="C1900" s="937"/>
      <c r="D1900" s="937"/>
      <c r="E1900" s="937"/>
      <c r="F1900" s="939"/>
      <c r="G1900" s="939"/>
      <c r="H1900" s="939"/>
      <c r="I1900" s="939"/>
      <c r="J1900" s="939"/>
      <c r="K1900" s="939"/>
      <c r="L1900" s="937"/>
      <c r="M1900" s="937"/>
      <c r="N1900" s="937"/>
      <c r="O1900" s="937"/>
      <c r="P1900" s="937"/>
      <c r="Q1900" s="937"/>
      <c r="R1900" s="937"/>
      <c r="S1900" s="937"/>
      <c r="T1900" s="937"/>
      <c r="U1900" s="937"/>
      <c r="V1900" s="937"/>
      <c r="W1900" s="937"/>
      <c r="X1900" s="937"/>
      <c r="Y1900" s="937"/>
      <c r="Z1900" s="937"/>
      <c r="AA1900" s="937"/>
    </row>
    <row r="1901" ht="18.0" customHeight="1">
      <c r="A1901" s="937"/>
      <c r="B1901" s="938"/>
      <c r="C1901" s="937"/>
      <c r="D1901" s="937"/>
      <c r="E1901" s="937"/>
      <c r="F1901" s="939"/>
      <c r="G1901" s="939"/>
      <c r="H1901" s="939"/>
      <c r="I1901" s="939"/>
      <c r="J1901" s="939"/>
      <c r="K1901" s="939"/>
      <c r="L1901" s="937"/>
      <c r="M1901" s="937"/>
      <c r="N1901" s="937"/>
      <c r="O1901" s="937"/>
      <c r="P1901" s="937"/>
      <c r="Q1901" s="937"/>
      <c r="R1901" s="937"/>
      <c r="S1901" s="937"/>
      <c r="T1901" s="937"/>
      <c r="U1901" s="937"/>
      <c r="V1901" s="937"/>
      <c r="W1901" s="937"/>
      <c r="X1901" s="937"/>
      <c r="Y1901" s="937"/>
      <c r="Z1901" s="937"/>
      <c r="AA1901" s="937"/>
    </row>
    <row r="1902" ht="18.0" customHeight="1">
      <c r="A1902" s="937"/>
      <c r="B1902" s="938"/>
      <c r="C1902" s="937"/>
      <c r="D1902" s="937"/>
      <c r="E1902" s="937"/>
      <c r="F1902" s="939"/>
      <c r="G1902" s="939"/>
      <c r="H1902" s="939"/>
      <c r="I1902" s="939"/>
      <c r="J1902" s="939"/>
      <c r="K1902" s="939"/>
      <c r="L1902" s="937"/>
      <c r="M1902" s="937"/>
      <c r="N1902" s="937"/>
      <c r="O1902" s="937"/>
      <c r="P1902" s="937"/>
      <c r="Q1902" s="937"/>
      <c r="R1902" s="937"/>
      <c r="S1902" s="937"/>
      <c r="T1902" s="937"/>
      <c r="U1902" s="937"/>
      <c r="V1902" s="937"/>
      <c r="W1902" s="937"/>
      <c r="X1902" s="937"/>
      <c r="Y1902" s="937"/>
      <c r="Z1902" s="937"/>
      <c r="AA1902" s="937"/>
    </row>
    <row r="1903" ht="18.0" customHeight="1">
      <c r="A1903" s="937"/>
      <c r="B1903" s="938"/>
      <c r="C1903" s="937"/>
      <c r="D1903" s="937"/>
      <c r="E1903" s="937"/>
      <c r="F1903" s="939"/>
      <c r="G1903" s="939"/>
      <c r="H1903" s="939"/>
      <c r="I1903" s="939"/>
      <c r="J1903" s="939"/>
      <c r="K1903" s="939"/>
      <c r="L1903" s="937"/>
      <c r="M1903" s="937"/>
      <c r="N1903" s="937"/>
      <c r="O1903" s="937"/>
      <c r="P1903" s="937"/>
      <c r="Q1903" s="937"/>
      <c r="R1903" s="937"/>
      <c r="S1903" s="937"/>
      <c r="T1903" s="937"/>
      <c r="U1903" s="937"/>
      <c r="V1903" s="937"/>
      <c r="W1903" s="937"/>
      <c r="X1903" s="937"/>
      <c r="Y1903" s="937"/>
      <c r="Z1903" s="937"/>
      <c r="AA1903" s="937"/>
    </row>
    <row r="1904" ht="18.0" customHeight="1">
      <c r="A1904" s="937"/>
      <c r="B1904" s="938"/>
      <c r="C1904" s="937"/>
      <c r="D1904" s="937"/>
      <c r="E1904" s="937"/>
      <c r="F1904" s="939"/>
      <c r="G1904" s="939"/>
      <c r="H1904" s="939"/>
      <c r="I1904" s="939"/>
      <c r="J1904" s="939"/>
      <c r="K1904" s="939"/>
      <c r="L1904" s="937"/>
      <c r="M1904" s="937"/>
      <c r="N1904" s="937"/>
      <c r="O1904" s="937"/>
      <c r="P1904" s="937"/>
      <c r="Q1904" s="937"/>
      <c r="R1904" s="937"/>
      <c r="S1904" s="937"/>
      <c r="T1904" s="937"/>
      <c r="U1904" s="937"/>
      <c r="V1904" s="937"/>
      <c r="W1904" s="937"/>
      <c r="X1904" s="937"/>
      <c r="Y1904" s="937"/>
      <c r="Z1904" s="937"/>
      <c r="AA1904" s="937"/>
    </row>
    <row r="1905" ht="18.0" customHeight="1">
      <c r="A1905" s="937"/>
      <c r="B1905" s="938"/>
      <c r="C1905" s="937"/>
      <c r="D1905" s="937"/>
      <c r="E1905" s="937"/>
      <c r="F1905" s="939"/>
      <c r="G1905" s="939"/>
      <c r="H1905" s="939"/>
      <c r="I1905" s="939"/>
      <c r="J1905" s="939"/>
      <c r="K1905" s="939"/>
      <c r="L1905" s="937"/>
      <c r="M1905" s="937"/>
      <c r="N1905" s="937"/>
      <c r="O1905" s="937"/>
      <c r="P1905" s="937"/>
      <c r="Q1905" s="937"/>
      <c r="R1905" s="937"/>
      <c r="S1905" s="937"/>
      <c r="T1905" s="937"/>
      <c r="U1905" s="937"/>
      <c r="V1905" s="937"/>
      <c r="W1905" s="937"/>
      <c r="X1905" s="937"/>
      <c r="Y1905" s="937"/>
      <c r="Z1905" s="937"/>
      <c r="AA1905" s="937"/>
    </row>
    <row r="1906" ht="18.0" customHeight="1">
      <c r="A1906" s="937"/>
      <c r="B1906" s="938"/>
      <c r="C1906" s="937"/>
      <c r="D1906" s="937"/>
      <c r="E1906" s="937"/>
      <c r="F1906" s="939"/>
      <c r="G1906" s="939"/>
      <c r="H1906" s="939"/>
      <c r="I1906" s="939"/>
      <c r="J1906" s="939"/>
      <c r="K1906" s="939"/>
      <c r="L1906" s="937"/>
      <c r="M1906" s="937"/>
      <c r="N1906" s="937"/>
      <c r="O1906" s="937"/>
      <c r="P1906" s="937"/>
      <c r="Q1906" s="937"/>
      <c r="R1906" s="937"/>
      <c r="S1906" s="937"/>
      <c r="T1906" s="937"/>
      <c r="U1906" s="937"/>
      <c r="V1906" s="937"/>
      <c r="W1906" s="937"/>
      <c r="X1906" s="937"/>
      <c r="Y1906" s="937"/>
      <c r="Z1906" s="937"/>
      <c r="AA1906" s="937"/>
    </row>
    <row r="1907" ht="18.0" customHeight="1">
      <c r="A1907" s="937"/>
      <c r="B1907" s="938"/>
      <c r="C1907" s="937"/>
      <c r="D1907" s="937"/>
      <c r="E1907" s="937"/>
      <c r="F1907" s="939"/>
      <c r="G1907" s="939"/>
      <c r="H1907" s="939"/>
      <c r="I1907" s="939"/>
      <c r="J1907" s="939"/>
      <c r="K1907" s="939"/>
      <c r="L1907" s="937"/>
      <c r="M1907" s="937"/>
      <c r="N1907" s="937"/>
      <c r="O1907" s="937"/>
      <c r="P1907" s="937"/>
      <c r="Q1907" s="937"/>
      <c r="R1907" s="937"/>
      <c r="S1907" s="937"/>
      <c r="T1907" s="937"/>
      <c r="U1907" s="937"/>
      <c r="V1907" s="937"/>
      <c r="W1907" s="937"/>
      <c r="X1907" s="937"/>
      <c r="Y1907" s="937"/>
      <c r="Z1907" s="937"/>
      <c r="AA1907" s="937"/>
    </row>
    <row r="1908" ht="18.0" customHeight="1">
      <c r="A1908" s="937"/>
      <c r="B1908" s="938"/>
      <c r="C1908" s="937"/>
      <c r="D1908" s="937"/>
      <c r="E1908" s="937"/>
      <c r="F1908" s="939"/>
      <c r="G1908" s="939"/>
      <c r="H1908" s="939"/>
      <c r="I1908" s="939"/>
      <c r="J1908" s="939"/>
      <c r="K1908" s="939"/>
      <c r="L1908" s="937"/>
      <c r="M1908" s="937"/>
      <c r="N1908" s="937"/>
      <c r="O1908" s="937"/>
      <c r="P1908" s="937"/>
      <c r="Q1908" s="937"/>
      <c r="R1908" s="937"/>
      <c r="S1908" s="937"/>
      <c r="T1908" s="937"/>
      <c r="U1908" s="937"/>
      <c r="V1908" s="937"/>
      <c r="W1908" s="937"/>
      <c r="X1908" s="937"/>
      <c r="Y1908" s="937"/>
      <c r="Z1908" s="937"/>
      <c r="AA1908" s="937"/>
    </row>
    <row r="1909" ht="18.0" customHeight="1">
      <c r="A1909" s="937"/>
      <c r="B1909" s="938"/>
      <c r="C1909" s="937"/>
      <c r="D1909" s="937"/>
      <c r="E1909" s="937"/>
      <c r="F1909" s="939"/>
      <c r="G1909" s="939"/>
      <c r="H1909" s="939"/>
      <c r="I1909" s="939"/>
      <c r="J1909" s="939"/>
      <c r="K1909" s="939"/>
      <c r="L1909" s="937"/>
      <c r="M1909" s="937"/>
      <c r="N1909" s="937"/>
      <c r="O1909" s="937"/>
      <c r="P1909" s="937"/>
      <c r="Q1909" s="937"/>
      <c r="R1909" s="937"/>
      <c r="S1909" s="937"/>
      <c r="T1909" s="937"/>
      <c r="U1909" s="937"/>
      <c r="V1909" s="937"/>
      <c r="W1909" s="937"/>
      <c r="X1909" s="937"/>
      <c r="Y1909" s="937"/>
      <c r="Z1909" s="937"/>
      <c r="AA1909" s="937"/>
    </row>
    <row r="1910" ht="18.0" customHeight="1">
      <c r="A1910" s="937"/>
      <c r="B1910" s="938"/>
      <c r="C1910" s="937"/>
      <c r="D1910" s="937"/>
      <c r="E1910" s="937"/>
      <c r="F1910" s="939"/>
      <c r="G1910" s="939"/>
      <c r="H1910" s="939"/>
      <c r="I1910" s="939"/>
      <c r="J1910" s="939"/>
      <c r="K1910" s="939"/>
      <c r="L1910" s="937"/>
      <c r="M1910" s="937"/>
      <c r="N1910" s="937"/>
      <c r="O1910" s="937"/>
      <c r="P1910" s="937"/>
      <c r="Q1910" s="937"/>
      <c r="R1910" s="937"/>
      <c r="S1910" s="937"/>
      <c r="T1910" s="937"/>
      <c r="U1910" s="937"/>
      <c r="V1910" s="937"/>
      <c r="W1910" s="937"/>
      <c r="X1910" s="937"/>
      <c r="Y1910" s="937"/>
      <c r="Z1910" s="937"/>
      <c r="AA1910" s="937"/>
    </row>
    <row r="1911" ht="18.0" customHeight="1">
      <c r="A1911" s="937"/>
      <c r="B1911" s="938"/>
      <c r="C1911" s="937"/>
      <c r="D1911" s="937"/>
      <c r="E1911" s="937"/>
      <c r="F1911" s="939"/>
      <c r="G1911" s="939"/>
      <c r="H1911" s="939"/>
      <c r="I1911" s="939"/>
      <c r="J1911" s="939"/>
      <c r="K1911" s="939"/>
      <c r="L1911" s="937"/>
      <c r="M1911" s="937"/>
      <c r="N1911" s="937"/>
      <c r="O1911" s="937"/>
      <c r="P1911" s="937"/>
      <c r="Q1911" s="937"/>
      <c r="R1911" s="937"/>
      <c r="S1911" s="937"/>
      <c r="T1911" s="937"/>
      <c r="U1911" s="937"/>
      <c r="V1911" s="937"/>
      <c r="W1911" s="937"/>
      <c r="X1911" s="937"/>
      <c r="Y1911" s="937"/>
      <c r="Z1911" s="937"/>
      <c r="AA1911" s="937"/>
    </row>
    <row r="1912" ht="18.0" customHeight="1">
      <c r="A1912" s="937"/>
      <c r="B1912" s="938"/>
      <c r="C1912" s="937"/>
      <c r="D1912" s="937"/>
      <c r="E1912" s="937"/>
      <c r="F1912" s="939"/>
      <c r="G1912" s="939"/>
      <c r="H1912" s="939"/>
      <c r="I1912" s="939"/>
      <c r="J1912" s="939"/>
      <c r="K1912" s="939"/>
      <c r="L1912" s="937"/>
      <c r="M1912" s="937"/>
      <c r="N1912" s="937"/>
      <c r="O1912" s="937"/>
      <c r="P1912" s="937"/>
      <c r="Q1912" s="937"/>
      <c r="R1912" s="937"/>
      <c r="S1912" s="937"/>
      <c r="T1912" s="937"/>
      <c r="U1912" s="937"/>
      <c r="V1912" s="937"/>
      <c r="W1912" s="937"/>
      <c r="X1912" s="937"/>
      <c r="Y1912" s="937"/>
      <c r="Z1912" s="937"/>
      <c r="AA1912" s="937"/>
    </row>
    <row r="1913" ht="18.0" customHeight="1">
      <c r="A1913" s="937"/>
      <c r="B1913" s="938"/>
      <c r="C1913" s="937"/>
      <c r="D1913" s="937"/>
      <c r="E1913" s="937"/>
      <c r="F1913" s="939"/>
      <c r="G1913" s="939"/>
      <c r="H1913" s="939"/>
      <c r="I1913" s="939"/>
      <c r="J1913" s="939"/>
      <c r="K1913" s="939"/>
      <c r="L1913" s="937"/>
      <c r="M1913" s="937"/>
      <c r="N1913" s="937"/>
      <c r="O1913" s="937"/>
      <c r="P1913" s="937"/>
      <c r="Q1913" s="937"/>
      <c r="R1913" s="937"/>
      <c r="S1913" s="937"/>
      <c r="T1913" s="937"/>
      <c r="U1913" s="937"/>
      <c r="V1913" s="937"/>
      <c r="W1913" s="937"/>
      <c r="X1913" s="937"/>
      <c r="Y1913" s="937"/>
      <c r="Z1913" s="937"/>
      <c r="AA1913" s="937"/>
    </row>
    <row r="1914" ht="18.0" customHeight="1">
      <c r="A1914" s="937"/>
      <c r="B1914" s="938"/>
      <c r="C1914" s="937"/>
      <c r="D1914" s="937"/>
      <c r="E1914" s="937"/>
      <c r="F1914" s="939"/>
      <c r="G1914" s="939"/>
      <c r="H1914" s="939"/>
      <c r="I1914" s="939"/>
      <c r="J1914" s="939"/>
      <c r="K1914" s="939"/>
      <c r="L1914" s="937"/>
      <c r="M1914" s="937"/>
      <c r="N1914" s="937"/>
      <c r="O1914" s="937"/>
      <c r="P1914" s="937"/>
      <c r="Q1914" s="937"/>
      <c r="R1914" s="937"/>
      <c r="S1914" s="937"/>
      <c r="T1914" s="937"/>
      <c r="U1914" s="937"/>
      <c r="V1914" s="937"/>
      <c r="W1914" s="937"/>
      <c r="X1914" s="937"/>
      <c r="Y1914" s="937"/>
      <c r="Z1914" s="937"/>
      <c r="AA1914" s="937"/>
    </row>
    <row r="1915" ht="18.0" customHeight="1">
      <c r="A1915" s="937"/>
      <c r="B1915" s="938"/>
      <c r="C1915" s="937"/>
      <c r="D1915" s="937"/>
      <c r="E1915" s="937"/>
      <c r="F1915" s="939"/>
      <c r="G1915" s="939"/>
      <c r="H1915" s="939"/>
      <c r="I1915" s="939"/>
      <c r="J1915" s="939"/>
      <c r="K1915" s="939"/>
      <c r="L1915" s="937"/>
      <c r="M1915" s="937"/>
      <c r="N1915" s="937"/>
      <c r="O1915" s="937"/>
      <c r="P1915" s="937"/>
      <c r="Q1915" s="937"/>
      <c r="R1915" s="937"/>
      <c r="S1915" s="937"/>
      <c r="T1915" s="937"/>
      <c r="U1915" s="937"/>
      <c r="V1915" s="937"/>
      <c r="W1915" s="937"/>
      <c r="X1915" s="937"/>
      <c r="Y1915" s="937"/>
      <c r="Z1915" s="937"/>
      <c r="AA1915" s="937"/>
    </row>
    <row r="1916" ht="18.0" customHeight="1">
      <c r="A1916" s="937"/>
      <c r="B1916" s="938"/>
      <c r="C1916" s="937"/>
      <c r="D1916" s="937"/>
      <c r="E1916" s="937"/>
      <c r="F1916" s="939"/>
      <c r="G1916" s="939"/>
      <c r="H1916" s="939"/>
      <c r="I1916" s="939"/>
      <c r="J1916" s="939"/>
      <c r="K1916" s="939"/>
      <c r="L1916" s="937"/>
      <c r="M1916" s="937"/>
      <c r="N1916" s="937"/>
      <c r="O1916" s="937"/>
      <c r="P1916" s="937"/>
      <c r="Q1916" s="937"/>
      <c r="R1916" s="937"/>
      <c r="S1916" s="937"/>
      <c r="T1916" s="937"/>
      <c r="U1916" s="937"/>
      <c r="V1916" s="937"/>
      <c r="W1916" s="937"/>
      <c r="X1916" s="937"/>
      <c r="Y1916" s="937"/>
      <c r="Z1916" s="937"/>
      <c r="AA1916" s="937"/>
    </row>
    <row r="1917" ht="18.0" customHeight="1">
      <c r="A1917" s="937"/>
      <c r="B1917" s="938"/>
      <c r="C1917" s="937"/>
      <c r="D1917" s="937"/>
      <c r="E1917" s="937"/>
      <c r="F1917" s="939"/>
      <c r="G1917" s="939"/>
      <c r="H1917" s="939"/>
      <c r="I1917" s="939"/>
      <c r="J1917" s="939"/>
      <c r="K1917" s="939"/>
      <c r="L1917" s="937"/>
      <c r="M1917" s="937"/>
      <c r="N1917" s="937"/>
      <c r="O1917" s="937"/>
      <c r="P1917" s="937"/>
      <c r="Q1917" s="937"/>
      <c r="R1917" s="937"/>
      <c r="S1917" s="937"/>
      <c r="T1917" s="937"/>
      <c r="U1917" s="937"/>
      <c r="V1917" s="937"/>
      <c r="W1917" s="937"/>
      <c r="X1917" s="937"/>
      <c r="Y1917" s="937"/>
      <c r="Z1917" s="937"/>
      <c r="AA1917" s="937"/>
    </row>
    <row r="1918" ht="18.0" customHeight="1">
      <c r="A1918" s="937"/>
      <c r="B1918" s="938"/>
      <c r="C1918" s="937"/>
      <c r="D1918" s="937"/>
      <c r="E1918" s="937"/>
      <c r="F1918" s="939"/>
      <c r="G1918" s="939"/>
      <c r="H1918" s="939"/>
      <c r="I1918" s="939"/>
      <c r="J1918" s="939"/>
      <c r="K1918" s="939"/>
      <c r="L1918" s="937"/>
      <c r="M1918" s="937"/>
      <c r="N1918" s="937"/>
      <c r="O1918" s="937"/>
      <c r="P1918" s="937"/>
      <c r="Q1918" s="937"/>
      <c r="R1918" s="937"/>
      <c r="S1918" s="937"/>
      <c r="T1918" s="937"/>
      <c r="U1918" s="937"/>
      <c r="V1918" s="937"/>
      <c r="W1918" s="937"/>
      <c r="X1918" s="937"/>
      <c r="Y1918" s="937"/>
      <c r="Z1918" s="937"/>
      <c r="AA1918" s="937"/>
    </row>
    <row r="1919" ht="18.0" customHeight="1">
      <c r="A1919" s="937"/>
      <c r="B1919" s="938"/>
      <c r="C1919" s="937"/>
      <c r="D1919" s="937"/>
      <c r="E1919" s="937"/>
      <c r="F1919" s="939"/>
      <c r="G1919" s="939"/>
      <c r="H1919" s="939"/>
      <c r="I1919" s="939"/>
      <c r="J1919" s="939"/>
      <c r="K1919" s="939"/>
      <c r="L1919" s="937"/>
      <c r="M1919" s="937"/>
      <c r="N1919" s="937"/>
      <c r="O1919" s="937"/>
      <c r="P1919" s="937"/>
      <c r="Q1919" s="937"/>
      <c r="R1919" s="937"/>
      <c r="S1919" s="937"/>
      <c r="T1919" s="937"/>
      <c r="U1919" s="937"/>
      <c r="V1919" s="937"/>
      <c r="W1919" s="937"/>
      <c r="X1919" s="937"/>
      <c r="Y1919" s="937"/>
      <c r="Z1919" s="937"/>
      <c r="AA1919" s="937"/>
    </row>
    <row r="1920" ht="18.0" customHeight="1">
      <c r="A1920" s="937"/>
      <c r="B1920" s="938"/>
      <c r="C1920" s="937"/>
      <c r="D1920" s="937"/>
      <c r="E1920" s="937"/>
      <c r="F1920" s="939"/>
      <c r="G1920" s="939"/>
      <c r="H1920" s="939"/>
      <c r="I1920" s="939"/>
      <c r="J1920" s="939"/>
      <c r="K1920" s="939"/>
      <c r="L1920" s="937"/>
      <c r="M1920" s="937"/>
      <c r="N1920" s="937"/>
      <c r="O1920" s="937"/>
      <c r="P1920" s="937"/>
      <c r="Q1920" s="937"/>
      <c r="R1920" s="937"/>
      <c r="S1920" s="937"/>
      <c r="T1920" s="937"/>
      <c r="U1920" s="937"/>
      <c r="V1920" s="937"/>
      <c r="W1920" s="937"/>
      <c r="X1920" s="937"/>
      <c r="Y1920" s="937"/>
      <c r="Z1920" s="937"/>
      <c r="AA1920" s="937"/>
    </row>
    <row r="1921" ht="18.0" customHeight="1">
      <c r="A1921" s="937"/>
      <c r="B1921" s="938"/>
      <c r="C1921" s="937"/>
      <c r="D1921" s="937"/>
      <c r="E1921" s="937"/>
      <c r="F1921" s="939"/>
      <c r="G1921" s="939"/>
      <c r="H1921" s="939"/>
      <c r="I1921" s="939"/>
      <c r="J1921" s="939"/>
      <c r="K1921" s="939"/>
      <c r="L1921" s="937"/>
      <c r="M1921" s="937"/>
      <c r="N1921" s="937"/>
      <c r="O1921" s="937"/>
      <c r="P1921" s="937"/>
      <c r="Q1921" s="937"/>
      <c r="R1921" s="937"/>
      <c r="S1921" s="937"/>
      <c r="T1921" s="937"/>
      <c r="U1921" s="937"/>
      <c r="V1921" s="937"/>
      <c r="W1921" s="937"/>
      <c r="X1921" s="937"/>
      <c r="Y1921" s="937"/>
      <c r="Z1921" s="937"/>
      <c r="AA1921" s="937"/>
    </row>
    <row r="1922" ht="18.0" customHeight="1">
      <c r="A1922" s="937"/>
      <c r="B1922" s="938"/>
      <c r="C1922" s="937"/>
      <c r="D1922" s="937"/>
      <c r="E1922" s="937"/>
      <c r="F1922" s="939"/>
      <c r="G1922" s="939"/>
      <c r="H1922" s="939"/>
      <c r="I1922" s="939"/>
      <c r="J1922" s="939"/>
      <c r="K1922" s="939"/>
      <c r="L1922" s="937"/>
      <c r="M1922" s="937"/>
      <c r="N1922" s="937"/>
      <c r="O1922" s="937"/>
      <c r="P1922" s="937"/>
      <c r="Q1922" s="937"/>
      <c r="R1922" s="937"/>
      <c r="S1922" s="937"/>
      <c r="T1922" s="937"/>
      <c r="U1922" s="937"/>
      <c r="V1922" s="937"/>
      <c r="W1922" s="937"/>
      <c r="X1922" s="937"/>
      <c r="Y1922" s="937"/>
      <c r="Z1922" s="937"/>
      <c r="AA1922" s="937"/>
    </row>
    <row r="1923" ht="18.0" customHeight="1">
      <c r="A1923" s="937"/>
      <c r="B1923" s="938"/>
      <c r="C1923" s="937"/>
      <c r="D1923" s="937"/>
      <c r="E1923" s="937"/>
      <c r="F1923" s="939"/>
      <c r="G1923" s="939"/>
      <c r="H1923" s="939"/>
      <c r="I1923" s="939"/>
      <c r="J1923" s="939"/>
      <c r="K1923" s="939"/>
      <c r="L1923" s="937"/>
      <c r="M1923" s="937"/>
      <c r="N1923" s="937"/>
      <c r="O1923" s="937"/>
      <c r="P1923" s="937"/>
      <c r="Q1923" s="937"/>
      <c r="R1923" s="937"/>
      <c r="S1923" s="937"/>
      <c r="T1923" s="937"/>
      <c r="U1923" s="937"/>
      <c r="V1923" s="937"/>
      <c r="W1923" s="937"/>
      <c r="X1923" s="937"/>
      <c r="Y1923" s="937"/>
      <c r="Z1923" s="937"/>
      <c r="AA1923" s="937"/>
    </row>
    <row r="1924" ht="18.0" customHeight="1">
      <c r="A1924" s="937"/>
      <c r="B1924" s="938"/>
      <c r="C1924" s="937"/>
      <c r="D1924" s="937"/>
      <c r="E1924" s="937"/>
      <c r="F1924" s="939"/>
      <c r="G1924" s="939"/>
      <c r="H1924" s="939"/>
      <c r="I1924" s="939"/>
      <c r="J1924" s="939"/>
      <c r="K1924" s="939"/>
      <c r="L1924" s="937"/>
      <c r="M1924" s="937"/>
      <c r="N1924" s="937"/>
      <c r="O1924" s="937"/>
      <c r="P1924" s="937"/>
      <c r="Q1924" s="937"/>
      <c r="R1924" s="937"/>
      <c r="S1924" s="937"/>
      <c r="T1924" s="937"/>
      <c r="U1924" s="937"/>
      <c r="V1924" s="937"/>
      <c r="W1924" s="937"/>
      <c r="X1924" s="937"/>
      <c r="Y1924" s="937"/>
      <c r="Z1924" s="937"/>
      <c r="AA1924" s="937"/>
    </row>
    <row r="1925" ht="18.0" customHeight="1">
      <c r="A1925" s="937"/>
      <c r="B1925" s="938"/>
      <c r="C1925" s="937"/>
      <c r="D1925" s="937"/>
      <c r="E1925" s="937"/>
      <c r="F1925" s="939"/>
      <c r="G1925" s="939"/>
      <c r="H1925" s="939"/>
      <c r="I1925" s="939"/>
      <c r="J1925" s="939"/>
      <c r="K1925" s="939"/>
      <c r="L1925" s="937"/>
      <c r="M1925" s="937"/>
      <c r="N1925" s="937"/>
      <c r="O1925" s="937"/>
      <c r="P1925" s="937"/>
      <c r="Q1925" s="937"/>
      <c r="R1925" s="937"/>
      <c r="S1925" s="937"/>
      <c r="T1925" s="937"/>
      <c r="U1925" s="937"/>
      <c r="V1925" s="937"/>
      <c r="W1925" s="937"/>
      <c r="X1925" s="937"/>
      <c r="Y1925" s="937"/>
      <c r="Z1925" s="937"/>
      <c r="AA1925" s="937"/>
    </row>
    <row r="1926" ht="18.0" customHeight="1">
      <c r="A1926" s="937"/>
      <c r="B1926" s="938"/>
      <c r="C1926" s="937"/>
      <c r="D1926" s="937"/>
      <c r="E1926" s="937"/>
      <c r="F1926" s="939"/>
      <c r="G1926" s="939"/>
      <c r="H1926" s="939"/>
      <c r="I1926" s="939"/>
      <c r="J1926" s="939"/>
      <c r="K1926" s="939"/>
      <c r="L1926" s="937"/>
      <c r="M1926" s="937"/>
      <c r="N1926" s="937"/>
      <c r="O1926" s="937"/>
      <c r="P1926" s="937"/>
      <c r="Q1926" s="937"/>
      <c r="R1926" s="937"/>
      <c r="S1926" s="937"/>
      <c r="T1926" s="937"/>
      <c r="U1926" s="937"/>
      <c r="V1926" s="937"/>
      <c r="W1926" s="937"/>
      <c r="X1926" s="937"/>
      <c r="Y1926" s="937"/>
      <c r="Z1926" s="937"/>
      <c r="AA1926" s="937"/>
    </row>
    <row r="1927" ht="18.0" customHeight="1">
      <c r="A1927" s="937"/>
      <c r="B1927" s="938"/>
      <c r="C1927" s="937"/>
      <c r="D1927" s="937"/>
      <c r="E1927" s="937"/>
      <c r="F1927" s="939"/>
      <c r="G1927" s="939"/>
      <c r="H1927" s="939"/>
      <c r="I1927" s="939"/>
      <c r="J1927" s="939"/>
      <c r="K1927" s="939"/>
      <c r="L1927" s="937"/>
      <c r="M1927" s="937"/>
      <c r="N1927" s="937"/>
      <c r="O1927" s="937"/>
      <c r="P1927" s="937"/>
      <c r="Q1927" s="937"/>
      <c r="R1927" s="937"/>
      <c r="S1927" s="937"/>
      <c r="T1927" s="937"/>
      <c r="U1927" s="937"/>
      <c r="V1927" s="937"/>
      <c r="W1927" s="937"/>
      <c r="X1927" s="937"/>
      <c r="Y1927" s="937"/>
      <c r="Z1927" s="937"/>
      <c r="AA1927" s="937"/>
    </row>
    <row r="1928" ht="18.0" customHeight="1">
      <c r="A1928" s="937"/>
      <c r="B1928" s="938"/>
      <c r="C1928" s="937"/>
      <c r="D1928" s="937"/>
      <c r="E1928" s="937"/>
      <c r="F1928" s="939"/>
      <c r="G1928" s="939"/>
      <c r="H1928" s="939"/>
      <c r="I1928" s="939"/>
      <c r="J1928" s="939"/>
      <c r="K1928" s="939"/>
      <c r="L1928" s="937"/>
      <c r="M1928" s="937"/>
      <c r="N1928" s="937"/>
      <c r="O1928" s="937"/>
      <c r="P1928" s="937"/>
      <c r="Q1928" s="937"/>
      <c r="R1928" s="937"/>
      <c r="S1928" s="937"/>
      <c r="T1928" s="937"/>
      <c r="U1928" s="937"/>
      <c r="V1928" s="937"/>
      <c r="W1928" s="937"/>
      <c r="X1928" s="937"/>
      <c r="Y1928" s="937"/>
      <c r="Z1928" s="937"/>
      <c r="AA1928" s="937"/>
    </row>
    <row r="1929" ht="18.0" customHeight="1">
      <c r="A1929" s="937"/>
      <c r="B1929" s="938"/>
      <c r="C1929" s="937"/>
      <c r="D1929" s="937"/>
      <c r="E1929" s="937"/>
      <c r="F1929" s="939"/>
      <c r="G1929" s="939"/>
      <c r="H1929" s="939"/>
      <c r="I1929" s="939"/>
      <c r="J1929" s="939"/>
      <c r="K1929" s="939"/>
      <c r="L1929" s="937"/>
      <c r="M1929" s="937"/>
      <c r="N1929" s="937"/>
      <c r="O1929" s="937"/>
      <c r="P1929" s="937"/>
      <c r="Q1929" s="937"/>
      <c r="R1929" s="937"/>
      <c r="S1929" s="937"/>
      <c r="T1929" s="937"/>
      <c r="U1929" s="937"/>
      <c r="V1929" s="937"/>
      <c r="W1929" s="937"/>
      <c r="X1929" s="937"/>
      <c r="Y1929" s="937"/>
      <c r="Z1929" s="937"/>
      <c r="AA1929" s="937"/>
    </row>
    <row r="1930" ht="18.0" customHeight="1">
      <c r="A1930" s="937"/>
      <c r="B1930" s="938"/>
      <c r="C1930" s="937"/>
      <c r="D1930" s="937"/>
      <c r="E1930" s="937"/>
      <c r="F1930" s="939"/>
      <c r="G1930" s="939"/>
      <c r="H1930" s="939"/>
      <c r="I1930" s="939"/>
      <c r="J1930" s="939"/>
      <c r="K1930" s="939"/>
      <c r="L1930" s="937"/>
      <c r="M1930" s="937"/>
      <c r="N1930" s="937"/>
      <c r="O1930" s="937"/>
      <c r="P1930" s="937"/>
      <c r="Q1930" s="937"/>
      <c r="R1930" s="937"/>
      <c r="S1930" s="937"/>
      <c r="T1930" s="937"/>
      <c r="U1930" s="937"/>
      <c r="V1930" s="937"/>
      <c r="W1930" s="937"/>
      <c r="X1930" s="937"/>
      <c r="Y1930" s="937"/>
      <c r="Z1930" s="937"/>
      <c r="AA1930" s="937"/>
    </row>
    <row r="1931" ht="18.0" customHeight="1">
      <c r="A1931" s="937"/>
      <c r="B1931" s="938"/>
      <c r="C1931" s="937"/>
      <c r="D1931" s="937"/>
      <c r="E1931" s="937"/>
      <c r="F1931" s="939"/>
      <c r="G1931" s="939"/>
      <c r="H1931" s="939"/>
      <c r="I1931" s="939"/>
      <c r="J1931" s="939"/>
      <c r="K1931" s="939"/>
      <c r="L1931" s="937"/>
      <c r="M1931" s="937"/>
      <c r="N1931" s="937"/>
      <c r="O1931" s="937"/>
      <c r="P1931" s="937"/>
      <c r="Q1931" s="937"/>
      <c r="R1931" s="937"/>
      <c r="S1931" s="937"/>
      <c r="T1931" s="937"/>
      <c r="U1931" s="937"/>
      <c r="V1931" s="937"/>
      <c r="W1931" s="937"/>
      <c r="X1931" s="937"/>
      <c r="Y1931" s="937"/>
      <c r="Z1931" s="937"/>
      <c r="AA1931" s="937"/>
    </row>
    <row r="1932" ht="18.0" customHeight="1">
      <c r="A1932" s="937"/>
      <c r="B1932" s="938"/>
      <c r="C1932" s="937"/>
      <c r="D1932" s="937"/>
      <c r="E1932" s="937"/>
      <c r="F1932" s="939"/>
      <c r="G1932" s="939"/>
      <c r="H1932" s="939"/>
      <c r="I1932" s="939"/>
      <c r="J1932" s="939"/>
      <c r="K1932" s="939"/>
      <c r="L1932" s="937"/>
      <c r="M1932" s="937"/>
      <c r="N1932" s="937"/>
      <c r="O1932" s="937"/>
      <c r="P1932" s="937"/>
      <c r="Q1932" s="937"/>
      <c r="R1932" s="937"/>
      <c r="S1932" s="937"/>
      <c r="T1932" s="937"/>
      <c r="U1932" s="937"/>
      <c r="V1932" s="937"/>
      <c r="W1932" s="937"/>
      <c r="X1932" s="937"/>
      <c r="Y1932" s="937"/>
      <c r="Z1932" s="937"/>
      <c r="AA1932" s="937"/>
    </row>
    <row r="1933" ht="18.0" customHeight="1">
      <c r="A1933" s="937"/>
      <c r="B1933" s="938"/>
      <c r="C1933" s="937"/>
      <c r="D1933" s="937"/>
      <c r="E1933" s="937"/>
      <c r="F1933" s="939"/>
      <c r="G1933" s="939"/>
      <c r="H1933" s="939"/>
      <c r="I1933" s="939"/>
      <c r="J1933" s="939"/>
      <c r="K1933" s="939"/>
      <c r="L1933" s="937"/>
      <c r="M1933" s="937"/>
      <c r="N1933" s="937"/>
      <c r="O1933" s="937"/>
      <c r="P1933" s="937"/>
      <c r="Q1933" s="937"/>
      <c r="R1933" s="937"/>
      <c r="S1933" s="937"/>
      <c r="T1933" s="937"/>
      <c r="U1933" s="937"/>
      <c r="V1933" s="937"/>
      <c r="W1933" s="937"/>
      <c r="X1933" s="937"/>
      <c r="Y1933" s="937"/>
      <c r="Z1933" s="937"/>
      <c r="AA1933" s="937"/>
    </row>
    <row r="1934" ht="18.0" customHeight="1">
      <c r="A1934" s="937"/>
      <c r="B1934" s="938"/>
      <c r="C1934" s="937"/>
      <c r="D1934" s="937"/>
      <c r="E1934" s="937"/>
      <c r="F1934" s="939"/>
      <c r="G1934" s="939"/>
      <c r="H1934" s="939"/>
      <c r="I1934" s="939"/>
      <c r="J1934" s="939"/>
      <c r="K1934" s="939"/>
      <c r="L1934" s="937"/>
      <c r="M1934" s="937"/>
      <c r="N1934" s="937"/>
      <c r="O1934" s="937"/>
      <c r="P1934" s="937"/>
      <c r="Q1934" s="937"/>
      <c r="R1934" s="937"/>
      <c r="S1934" s="937"/>
      <c r="T1934" s="937"/>
      <c r="U1934" s="937"/>
      <c r="V1934" s="937"/>
      <c r="W1934" s="937"/>
      <c r="X1934" s="937"/>
      <c r="Y1934" s="937"/>
      <c r="Z1934" s="937"/>
      <c r="AA1934" s="937"/>
    </row>
    <row r="1935" ht="18.0" customHeight="1">
      <c r="A1935" s="937"/>
      <c r="B1935" s="938"/>
      <c r="C1935" s="937"/>
      <c r="D1935" s="937"/>
      <c r="E1935" s="937"/>
      <c r="F1935" s="939"/>
      <c r="G1935" s="939"/>
      <c r="H1935" s="939"/>
      <c r="I1935" s="939"/>
      <c r="J1935" s="939"/>
      <c r="K1935" s="939"/>
      <c r="L1935" s="937"/>
      <c r="M1935" s="937"/>
      <c r="N1935" s="937"/>
      <c r="O1935" s="937"/>
      <c r="P1935" s="937"/>
      <c r="Q1935" s="937"/>
      <c r="R1935" s="937"/>
      <c r="S1935" s="937"/>
      <c r="T1935" s="937"/>
      <c r="U1935" s="937"/>
      <c r="V1935" s="937"/>
      <c r="W1935" s="937"/>
      <c r="X1935" s="937"/>
      <c r="Y1935" s="937"/>
      <c r="Z1935" s="937"/>
      <c r="AA1935" s="937"/>
    </row>
    <row r="1936" ht="18.0" customHeight="1">
      <c r="A1936" s="937"/>
      <c r="B1936" s="938"/>
      <c r="C1936" s="937"/>
      <c r="D1936" s="937"/>
      <c r="E1936" s="937"/>
      <c r="F1936" s="939"/>
      <c r="G1936" s="939"/>
      <c r="H1936" s="939"/>
      <c r="I1936" s="939"/>
      <c r="J1936" s="939"/>
      <c r="K1936" s="939"/>
      <c r="L1936" s="937"/>
      <c r="M1936" s="937"/>
      <c r="N1936" s="937"/>
      <c r="O1936" s="937"/>
      <c r="P1936" s="937"/>
      <c r="Q1936" s="937"/>
      <c r="R1936" s="937"/>
      <c r="S1936" s="937"/>
      <c r="T1936" s="937"/>
      <c r="U1936" s="937"/>
      <c r="V1936" s="937"/>
      <c r="W1936" s="937"/>
      <c r="X1936" s="937"/>
      <c r="Y1936" s="937"/>
      <c r="Z1936" s="937"/>
      <c r="AA1936" s="937"/>
    </row>
    <row r="1937" ht="18.0" customHeight="1">
      <c r="A1937" s="937"/>
      <c r="B1937" s="938"/>
      <c r="C1937" s="937"/>
      <c r="D1937" s="937"/>
      <c r="E1937" s="937"/>
      <c r="F1937" s="939"/>
      <c r="G1937" s="939"/>
      <c r="H1937" s="939"/>
      <c r="I1937" s="939"/>
      <c r="J1937" s="939"/>
      <c r="K1937" s="939"/>
      <c r="L1937" s="937"/>
      <c r="M1937" s="937"/>
      <c r="N1937" s="937"/>
      <c r="O1937" s="937"/>
      <c r="P1937" s="937"/>
      <c r="Q1937" s="937"/>
      <c r="R1937" s="937"/>
      <c r="S1937" s="937"/>
      <c r="T1937" s="937"/>
      <c r="U1937" s="937"/>
      <c r="V1937" s="937"/>
      <c r="W1937" s="937"/>
      <c r="X1937" s="937"/>
      <c r="Y1937" s="937"/>
      <c r="Z1937" s="937"/>
      <c r="AA1937" s="937"/>
    </row>
    <row r="1938" ht="18.0" customHeight="1">
      <c r="A1938" s="937"/>
      <c r="B1938" s="938"/>
      <c r="C1938" s="937"/>
      <c r="D1938" s="937"/>
      <c r="E1938" s="937"/>
      <c r="F1938" s="939"/>
      <c r="G1938" s="939"/>
      <c r="H1938" s="939"/>
      <c r="I1938" s="939"/>
      <c r="J1938" s="939"/>
      <c r="K1938" s="939"/>
      <c r="L1938" s="937"/>
      <c r="M1938" s="937"/>
      <c r="N1938" s="937"/>
      <c r="O1938" s="937"/>
      <c r="P1938" s="937"/>
      <c r="Q1938" s="937"/>
      <c r="R1938" s="937"/>
      <c r="S1938" s="937"/>
      <c r="T1938" s="937"/>
      <c r="U1938" s="937"/>
      <c r="V1938" s="937"/>
      <c r="W1938" s="937"/>
      <c r="X1938" s="937"/>
      <c r="Y1938" s="937"/>
      <c r="Z1938" s="937"/>
      <c r="AA1938" s="937"/>
    </row>
    <row r="1939" ht="18.0" customHeight="1">
      <c r="A1939" s="937"/>
      <c r="B1939" s="938"/>
      <c r="C1939" s="937"/>
      <c r="D1939" s="937"/>
      <c r="E1939" s="937"/>
      <c r="F1939" s="939"/>
      <c r="G1939" s="939"/>
      <c r="H1939" s="939"/>
      <c r="I1939" s="939"/>
      <c r="J1939" s="939"/>
      <c r="K1939" s="939"/>
      <c r="L1939" s="937"/>
      <c r="M1939" s="937"/>
      <c r="N1939" s="937"/>
      <c r="O1939" s="937"/>
      <c r="P1939" s="937"/>
      <c r="Q1939" s="937"/>
      <c r="R1939" s="937"/>
      <c r="S1939" s="937"/>
      <c r="T1939" s="937"/>
      <c r="U1939" s="937"/>
      <c r="V1939" s="937"/>
      <c r="W1939" s="937"/>
      <c r="X1939" s="937"/>
      <c r="Y1939" s="937"/>
      <c r="Z1939" s="937"/>
      <c r="AA1939" s="937"/>
    </row>
    <row r="1940" ht="18.0" customHeight="1">
      <c r="A1940" s="937"/>
      <c r="B1940" s="938"/>
      <c r="C1940" s="937"/>
      <c r="D1940" s="937"/>
      <c r="E1940" s="937"/>
      <c r="F1940" s="939"/>
      <c r="G1940" s="939"/>
      <c r="H1940" s="939"/>
      <c r="I1940" s="939"/>
      <c r="J1940" s="939"/>
      <c r="K1940" s="939"/>
      <c r="L1940" s="937"/>
      <c r="M1940" s="937"/>
      <c r="N1940" s="937"/>
      <c r="O1940" s="937"/>
      <c r="P1940" s="937"/>
      <c r="Q1940" s="937"/>
      <c r="R1940" s="937"/>
      <c r="S1940" s="937"/>
      <c r="T1940" s="937"/>
      <c r="U1940" s="937"/>
      <c r="V1940" s="937"/>
      <c r="W1940" s="937"/>
      <c r="X1940" s="937"/>
      <c r="Y1940" s="937"/>
      <c r="Z1940" s="937"/>
      <c r="AA1940" s="937"/>
    </row>
    <row r="1941" ht="18.0" customHeight="1">
      <c r="A1941" s="937"/>
      <c r="B1941" s="938"/>
      <c r="C1941" s="937"/>
      <c r="D1941" s="937"/>
      <c r="E1941" s="937"/>
      <c r="F1941" s="939"/>
      <c r="G1941" s="939"/>
      <c r="H1941" s="939"/>
      <c r="I1941" s="939"/>
      <c r="J1941" s="939"/>
      <c r="K1941" s="939"/>
      <c r="L1941" s="937"/>
      <c r="M1941" s="937"/>
      <c r="N1941" s="937"/>
      <c r="O1941" s="937"/>
      <c r="P1941" s="937"/>
      <c r="Q1941" s="937"/>
      <c r="R1941" s="937"/>
      <c r="S1941" s="937"/>
      <c r="T1941" s="937"/>
      <c r="U1941" s="937"/>
      <c r="V1941" s="937"/>
      <c r="W1941" s="937"/>
      <c r="X1941" s="937"/>
      <c r="Y1941" s="937"/>
      <c r="Z1941" s="937"/>
      <c r="AA1941" s="937"/>
    </row>
    <row r="1942" ht="18.0" customHeight="1">
      <c r="A1942" s="937"/>
      <c r="B1942" s="938"/>
      <c r="C1942" s="937"/>
      <c r="D1942" s="937"/>
      <c r="E1942" s="937"/>
      <c r="F1942" s="939"/>
      <c r="G1942" s="939"/>
      <c r="H1942" s="939"/>
      <c r="I1942" s="939"/>
      <c r="J1942" s="939"/>
      <c r="K1942" s="939"/>
      <c r="L1942" s="937"/>
      <c r="M1942" s="937"/>
      <c r="N1942" s="937"/>
      <c r="O1942" s="937"/>
      <c r="P1942" s="937"/>
      <c r="Q1942" s="937"/>
      <c r="R1942" s="937"/>
      <c r="S1942" s="937"/>
      <c r="T1942" s="937"/>
      <c r="U1942" s="937"/>
      <c r="V1942" s="937"/>
      <c r="W1942" s="937"/>
      <c r="X1942" s="937"/>
      <c r="Y1942" s="937"/>
      <c r="Z1942" s="937"/>
      <c r="AA1942" s="937"/>
    </row>
    <row r="1943" ht="18.0" customHeight="1">
      <c r="A1943" s="937"/>
      <c r="B1943" s="938"/>
      <c r="C1943" s="937"/>
      <c r="D1943" s="937"/>
      <c r="E1943" s="937"/>
      <c r="F1943" s="939"/>
      <c r="G1943" s="939"/>
      <c r="H1943" s="939"/>
      <c r="I1943" s="939"/>
      <c r="J1943" s="939"/>
      <c r="K1943" s="939"/>
      <c r="L1943" s="937"/>
      <c r="M1943" s="937"/>
      <c r="N1943" s="937"/>
      <c r="O1943" s="937"/>
      <c r="P1943" s="937"/>
      <c r="Q1943" s="937"/>
      <c r="R1943" s="937"/>
      <c r="S1943" s="937"/>
      <c r="T1943" s="937"/>
      <c r="U1943" s="937"/>
      <c r="V1943" s="937"/>
      <c r="W1943" s="937"/>
      <c r="X1943" s="937"/>
      <c r="Y1943" s="937"/>
      <c r="Z1943" s="937"/>
      <c r="AA1943" s="937"/>
    </row>
    <row r="1944" ht="18.0" customHeight="1">
      <c r="A1944" s="937"/>
      <c r="B1944" s="938"/>
      <c r="C1944" s="937"/>
      <c r="D1944" s="937"/>
      <c r="E1944" s="937"/>
      <c r="F1944" s="939"/>
      <c r="G1944" s="939"/>
      <c r="H1944" s="939"/>
      <c r="I1944" s="939"/>
      <c r="J1944" s="939"/>
      <c r="K1944" s="939"/>
      <c r="L1944" s="937"/>
      <c r="M1944" s="937"/>
      <c r="N1944" s="937"/>
      <c r="O1944" s="937"/>
      <c r="P1944" s="937"/>
      <c r="Q1944" s="937"/>
      <c r="R1944" s="937"/>
      <c r="S1944" s="937"/>
      <c r="T1944" s="937"/>
      <c r="U1944" s="937"/>
      <c r="V1944" s="937"/>
      <c r="W1944" s="937"/>
      <c r="X1944" s="937"/>
      <c r="Y1944" s="937"/>
      <c r="Z1944" s="937"/>
      <c r="AA1944" s="937"/>
    </row>
    <row r="1945" ht="18.0" customHeight="1">
      <c r="A1945" s="937"/>
      <c r="B1945" s="938"/>
      <c r="C1945" s="937"/>
      <c r="D1945" s="937"/>
      <c r="E1945" s="937"/>
      <c r="F1945" s="939"/>
      <c r="G1945" s="939"/>
      <c r="H1945" s="939"/>
      <c r="I1945" s="939"/>
      <c r="J1945" s="939"/>
      <c r="K1945" s="939"/>
      <c r="L1945" s="937"/>
      <c r="M1945" s="937"/>
      <c r="N1945" s="937"/>
      <c r="O1945" s="937"/>
      <c r="P1945" s="937"/>
      <c r="Q1945" s="937"/>
      <c r="R1945" s="937"/>
      <c r="S1945" s="937"/>
      <c r="T1945" s="937"/>
      <c r="U1945" s="937"/>
      <c r="V1945" s="937"/>
      <c r="W1945" s="937"/>
      <c r="X1945" s="937"/>
      <c r="Y1945" s="937"/>
      <c r="Z1945" s="937"/>
      <c r="AA1945" s="937"/>
    </row>
    <row r="1946" ht="18.0" customHeight="1">
      <c r="A1946" s="937"/>
      <c r="B1946" s="938"/>
      <c r="C1946" s="937"/>
      <c r="D1946" s="937"/>
      <c r="E1946" s="937"/>
      <c r="F1946" s="939"/>
      <c r="G1946" s="939"/>
      <c r="H1946" s="939"/>
      <c r="I1946" s="939"/>
      <c r="J1946" s="939"/>
      <c r="K1946" s="939"/>
      <c r="L1946" s="937"/>
      <c r="M1946" s="937"/>
      <c r="N1946" s="937"/>
      <c r="O1946" s="937"/>
      <c r="P1946" s="937"/>
      <c r="Q1946" s="937"/>
      <c r="R1946" s="937"/>
      <c r="S1946" s="937"/>
      <c r="T1946" s="937"/>
      <c r="U1946" s="937"/>
      <c r="V1946" s="937"/>
      <c r="W1946" s="937"/>
      <c r="X1946" s="937"/>
      <c r="Y1946" s="937"/>
      <c r="Z1946" s="937"/>
      <c r="AA1946" s="937"/>
    </row>
    <row r="1947" ht="18.0" customHeight="1">
      <c r="A1947" s="937"/>
      <c r="B1947" s="938"/>
      <c r="C1947" s="937"/>
      <c r="D1947" s="937"/>
      <c r="E1947" s="937"/>
      <c r="F1947" s="939"/>
      <c r="G1947" s="939"/>
      <c r="H1947" s="939"/>
      <c r="I1947" s="939"/>
      <c r="J1947" s="939"/>
      <c r="K1947" s="939"/>
      <c r="L1947" s="937"/>
      <c r="M1947" s="937"/>
      <c r="N1947" s="937"/>
      <c r="O1947" s="937"/>
      <c r="P1947" s="937"/>
      <c r="Q1947" s="937"/>
      <c r="R1947" s="937"/>
      <c r="S1947" s="937"/>
      <c r="T1947" s="937"/>
      <c r="U1947" s="937"/>
      <c r="V1947" s="937"/>
      <c r="W1947" s="937"/>
      <c r="X1947" s="937"/>
      <c r="Y1947" s="937"/>
      <c r="Z1947" s="937"/>
      <c r="AA1947" s="937"/>
    </row>
    <row r="1948" ht="18.0" customHeight="1">
      <c r="A1948" s="937"/>
      <c r="B1948" s="938"/>
      <c r="C1948" s="937"/>
      <c r="D1948" s="937"/>
      <c r="E1948" s="937"/>
      <c r="F1948" s="939"/>
      <c r="G1948" s="939"/>
      <c r="H1948" s="939"/>
      <c r="I1948" s="939"/>
      <c r="J1948" s="939"/>
      <c r="K1948" s="939"/>
      <c r="L1948" s="937"/>
      <c r="M1948" s="937"/>
      <c r="N1948" s="937"/>
      <c r="O1948" s="937"/>
      <c r="P1948" s="937"/>
      <c r="Q1948" s="937"/>
      <c r="R1948" s="937"/>
      <c r="S1948" s="937"/>
      <c r="T1948" s="937"/>
      <c r="U1948" s="937"/>
      <c r="V1948" s="937"/>
      <c r="W1948" s="937"/>
      <c r="X1948" s="937"/>
      <c r="Y1948" s="937"/>
      <c r="Z1948" s="937"/>
      <c r="AA1948" s="937"/>
    </row>
    <row r="1949" ht="18.0" customHeight="1">
      <c r="A1949" s="937"/>
      <c r="B1949" s="938"/>
      <c r="C1949" s="937"/>
      <c r="D1949" s="937"/>
      <c r="E1949" s="937"/>
      <c r="F1949" s="939"/>
      <c r="G1949" s="939"/>
      <c r="H1949" s="939"/>
      <c r="I1949" s="939"/>
      <c r="J1949" s="939"/>
      <c r="K1949" s="939"/>
      <c r="L1949" s="937"/>
      <c r="M1949" s="937"/>
      <c r="N1949" s="937"/>
      <c r="O1949" s="937"/>
      <c r="P1949" s="937"/>
      <c r="Q1949" s="937"/>
      <c r="R1949" s="937"/>
      <c r="S1949" s="937"/>
      <c r="T1949" s="937"/>
      <c r="U1949" s="937"/>
      <c r="V1949" s="937"/>
      <c r="W1949" s="937"/>
      <c r="X1949" s="937"/>
      <c r="Y1949" s="937"/>
      <c r="Z1949" s="937"/>
      <c r="AA1949" s="937"/>
    </row>
    <row r="1950" ht="18.0" customHeight="1">
      <c r="A1950" s="937"/>
      <c r="B1950" s="938"/>
      <c r="C1950" s="937"/>
      <c r="D1950" s="937"/>
      <c r="E1950" s="937"/>
      <c r="F1950" s="939"/>
      <c r="G1950" s="939"/>
      <c r="H1950" s="939"/>
      <c r="I1950" s="939"/>
      <c r="J1950" s="939"/>
      <c r="K1950" s="939"/>
      <c r="L1950" s="937"/>
      <c r="M1950" s="937"/>
      <c r="N1950" s="937"/>
      <c r="O1950" s="937"/>
      <c r="P1950" s="937"/>
      <c r="Q1950" s="937"/>
      <c r="R1950" s="937"/>
      <c r="S1950" s="937"/>
      <c r="T1950" s="937"/>
      <c r="U1950" s="937"/>
      <c r="V1950" s="937"/>
      <c r="W1950" s="937"/>
      <c r="X1950" s="937"/>
      <c r="Y1950" s="937"/>
      <c r="Z1950" s="937"/>
      <c r="AA1950" s="937"/>
    </row>
    <row r="1951" ht="18.0" customHeight="1">
      <c r="A1951" s="937"/>
      <c r="B1951" s="938"/>
      <c r="C1951" s="937"/>
      <c r="D1951" s="937"/>
      <c r="E1951" s="937"/>
      <c r="F1951" s="939"/>
      <c r="G1951" s="939"/>
      <c r="H1951" s="939"/>
      <c r="I1951" s="939"/>
      <c r="J1951" s="939"/>
      <c r="K1951" s="939"/>
      <c r="L1951" s="937"/>
      <c r="M1951" s="937"/>
      <c r="N1951" s="937"/>
      <c r="O1951" s="937"/>
      <c r="P1951" s="937"/>
      <c r="Q1951" s="937"/>
      <c r="R1951" s="937"/>
      <c r="S1951" s="937"/>
      <c r="T1951" s="937"/>
      <c r="U1951" s="937"/>
      <c r="V1951" s="937"/>
      <c r="W1951" s="937"/>
      <c r="X1951" s="937"/>
      <c r="Y1951" s="937"/>
      <c r="Z1951" s="937"/>
      <c r="AA1951" s="937"/>
    </row>
    <row r="1952" ht="18.0" customHeight="1">
      <c r="A1952" s="937"/>
      <c r="B1952" s="938"/>
      <c r="C1952" s="937"/>
      <c r="D1952" s="937"/>
      <c r="E1952" s="937"/>
      <c r="F1952" s="939"/>
      <c r="G1952" s="939"/>
      <c r="H1952" s="939"/>
      <c r="I1952" s="939"/>
      <c r="J1952" s="939"/>
      <c r="K1952" s="939"/>
      <c r="L1952" s="937"/>
      <c r="M1952" s="937"/>
      <c r="N1952" s="937"/>
      <c r="O1952" s="937"/>
      <c r="P1952" s="937"/>
      <c r="Q1952" s="937"/>
      <c r="R1952" s="937"/>
      <c r="S1952" s="937"/>
      <c r="T1952" s="937"/>
      <c r="U1952" s="937"/>
      <c r="V1952" s="937"/>
      <c r="W1952" s="937"/>
      <c r="X1952" s="937"/>
      <c r="Y1952" s="937"/>
      <c r="Z1952" s="937"/>
      <c r="AA1952" s="937"/>
    </row>
    <row r="1953" ht="18.0" customHeight="1">
      <c r="A1953" s="937"/>
      <c r="B1953" s="938"/>
      <c r="C1953" s="937"/>
      <c r="D1953" s="937"/>
      <c r="E1953" s="937"/>
      <c r="F1953" s="939"/>
      <c r="G1953" s="939"/>
      <c r="H1953" s="939"/>
      <c r="I1953" s="939"/>
      <c r="J1953" s="939"/>
      <c r="K1953" s="939"/>
      <c r="L1953" s="937"/>
      <c r="M1953" s="937"/>
      <c r="N1953" s="937"/>
      <c r="O1953" s="937"/>
      <c r="P1953" s="937"/>
      <c r="Q1953" s="937"/>
      <c r="R1953" s="937"/>
      <c r="S1953" s="937"/>
      <c r="T1953" s="937"/>
      <c r="U1953" s="937"/>
      <c r="V1953" s="937"/>
      <c r="W1953" s="937"/>
      <c r="X1953" s="937"/>
      <c r="Y1953" s="937"/>
      <c r="Z1953" s="937"/>
      <c r="AA1953" s="937"/>
    </row>
    <row r="1954" ht="18.0" customHeight="1">
      <c r="A1954" s="937"/>
      <c r="B1954" s="938"/>
      <c r="C1954" s="937"/>
      <c r="D1954" s="937"/>
      <c r="E1954" s="937"/>
      <c r="F1954" s="939"/>
      <c r="G1954" s="939"/>
      <c r="H1954" s="939"/>
      <c r="I1954" s="939"/>
      <c r="J1954" s="939"/>
      <c r="K1954" s="939"/>
      <c r="L1954" s="937"/>
      <c r="M1954" s="937"/>
      <c r="N1954" s="937"/>
      <c r="O1954" s="937"/>
      <c r="P1954" s="937"/>
      <c r="Q1954" s="937"/>
      <c r="R1954" s="937"/>
      <c r="S1954" s="937"/>
      <c r="T1954" s="937"/>
      <c r="U1954" s="937"/>
      <c r="V1954" s="937"/>
      <c r="W1954" s="937"/>
      <c r="X1954" s="937"/>
      <c r="Y1954" s="937"/>
      <c r="Z1954" s="937"/>
      <c r="AA1954" s="937"/>
    </row>
    <row r="1955" ht="18.0" customHeight="1">
      <c r="A1955" s="937"/>
      <c r="B1955" s="938"/>
      <c r="C1955" s="937"/>
      <c r="D1955" s="937"/>
      <c r="E1955" s="937"/>
      <c r="F1955" s="939"/>
      <c r="G1955" s="939"/>
      <c r="H1955" s="939"/>
      <c r="I1955" s="939"/>
      <c r="J1955" s="939"/>
      <c r="K1955" s="939"/>
      <c r="L1955" s="937"/>
      <c r="M1955" s="937"/>
      <c r="N1955" s="937"/>
      <c r="O1955" s="937"/>
      <c r="P1955" s="937"/>
      <c r="Q1955" s="937"/>
      <c r="R1955" s="937"/>
      <c r="S1955" s="937"/>
      <c r="T1955" s="937"/>
      <c r="U1955" s="937"/>
      <c r="V1955" s="937"/>
      <c r="W1955" s="937"/>
      <c r="X1955" s="937"/>
      <c r="Y1955" s="937"/>
      <c r="Z1955" s="937"/>
      <c r="AA1955" s="937"/>
    </row>
    <row r="1956" ht="18.0" customHeight="1">
      <c r="A1956" s="937"/>
      <c r="B1956" s="938"/>
      <c r="C1956" s="937"/>
      <c r="D1956" s="937"/>
      <c r="E1956" s="937"/>
      <c r="F1956" s="939"/>
      <c r="G1956" s="939"/>
      <c r="H1956" s="939"/>
      <c r="I1956" s="939"/>
      <c r="J1956" s="939"/>
      <c r="K1956" s="939"/>
      <c r="L1956" s="937"/>
      <c r="M1956" s="937"/>
      <c r="N1956" s="937"/>
      <c r="O1956" s="937"/>
      <c r="P1956" s="937"/>
      <c r="Q1956" s="937"/>
      <c r="R1956" s="937"/>
      <c r="S1956" s="937"/>
      <c r="T1956" s="937"/>
      <c r="U1956" s="937"/>
      <c r="V1956" s="937"/>
      <c r="W1956" s="937"/>
      <c r="X1956" s="937"/>
      <c r="Y1956" s="937"/>
      <c r="Z1956" s="937"/>
      <c r="AA1956" s="937"/>
    </row>
    <row r="1957" ht="18.0" customHeight="1">
      <c r="A1957" s="937"/>
      <c r="B1957" s="938"/>
      <c r="C1957" s="937"/>
      <c r="D1957" s="937"/>
      <c r="E1957" s="937"/>
      <c r="F1957" s="939"/>
      <c r="G1957" s="939"/>
      <c r="H1957" s="939"/>
      <c r="I1957" s="939"/>
      <c r="J1957" s="939"/>
      <c r="K1957" s="939"/>
      <c r="L1957" s="937"/>
      <c r="M1957" s="937"/>
      <c r="N1957" s="937"/>
      <c r="O1957" s="937"/>
      <c r="P1957" s="937"/>
      <c r="Q1957" s="937"/>
      <c r="R1957" s="937"/>
      <c r="S1957" s="937"/>
      <c r="T1957" s="937"/>
      <c r="U1957" s="937"/>
      <c r="V1957" s="937"/>
      <c r="W1957" s="937"/>
      <c r="X1957" s="937"/>
      <c r="Y1957" s="937"/>
      <c r="Z1957" s="937"/>
      <c r="AA1957" s="937"/>
    </row>
    <row r="1958" ht="18.0" customHeight="1">
      <c r="A1958" s="937"/>
      <c r="B1958" s="938"/>
      <c r="C1958" s="937"/>
      <c r="D1958" s="937"/>
      <c r="E1958" s="937"/>
      <c r="F1958" s="939"/>
      <c r="G1958" s="939"/>
      <c r="H1958" s="939"/>
      <c r="I1958" s="939"/>
      <c r="J1958" s="939"/>
      <c r="K1958" s="939"/>
      <c r="L1958" s="937"/>
      <c r="M1958" s="937"/>
      <c r="N1958" s="937"/>
      <c r="O1958" s="937"/>
      <c r="P1958" s="937"/>
      <c r="Q1958" s="937"/>
      <c r="R1958" s="937"/>
      <c r="S1958" s="937"/>
      <c r="T1958" s="937"/>
      <c r="U1958" s="937"/>
      <c r="V1958" s="937"/>
      <c r="W1958" s="937"/>
      <c r="X1958" s="937"/>
      <c r="Y1958" s="937"/>
      <c r="Z1958" s="937"/>
      <c r="AA1958" s="937"/>
    </row>
    <row r="1959" ht="18.0" customHeight="1">
      <c r="A1959" s="937"/>
      <c r="B1959" s="938"/>
      <c r="C1959" s="937"/>
      <c r="D1959" s="937"/>
      <c r="E1959" s="937"/>
      <c r="F1959" s="939"/>
      <c r="G1959" s="939"/>
      <c r="H1959" s="939"/>
      <c r="I1959" s="939"/>
      <c r="J1959" s="939"/>
      <c r="K1959" s="939"/>
      <c r="L1959" s="937"/>
      <c r="M1959" s="937"/>
      <c r="N1959" s="937"/>
      <c r="O1959" s="937"/>
      <c r="P1959" s="937"/>
      <c r="Q1959" s="937"/>
      <c r="R1959" s="937"/>
      <c r="S1959" s="937"/>
      <c r="T1959" s="937"/>
      <c r="U1959" s="937"/>
      <c r="V1959" s="937"/>
      <c r="W1959" s="937"/>
      <c r="X1959" s="937"/>
      <c r="Y1959" s="937"/>
      <c r="Z1959" s="937"/>
      <c r="AA1959" s="937"/>
    </row>
    <row r="1960" ht="18.0" customHeight="1">
      <c r="A1960" s="937"/>
      <c r="B1960" s="938"/>
      <c r="C1960" s="937"/>
      <c r="D1960" s="937"/>
      <c r="E1960" s="937"/>
      <c r="F1960" s="939"/>
      <c r="G1960" s="939"/>
      <c r="H1960" s="939"/>
      <c r="I1960" s="939"/>
      <c r="J1960" s="939"/>
      <c r="K1960" s="939"/>
      <c r="L1960" s="937"/>
      <c r="M1960" s="937"/>
      <c r="N1960" s="937"/>
      <c r="O1960" s="937"/>
      <c r="P1960" s="937"/>
      <c r="Q1960" s="937"/>
      <c r="R1960" s="937"/>
      <c r="S1960" s="937"/>
      <c r="T1960" s="937"/>
      <c r="U1960" s="937"/>
      <c r="V1960" s="937"/>
      <c r="W1960" s="937"/>
      <c r="X1960" s="937"/>
      <c r="Y1960" s="937"/>
      <c r="Z1960" s="937"/>
      <c r="AA1960" s="937"/>
    </row>
    <row r="1961" ht="18.0" customHeight="1">
      <c r="A1961" s="937"/>
      <c r="B1961" s="938"/>
      <c r="C1961" s="937"/>
      <c r="D1961" s="937"/>
      <c r="E1961" s="937"/>
      <c r="F1961" s="939"/>
      <c r="G1961" s="939"/>
      <c r="H1961" s="939"/>
      <c r="I1961" s="939"/>
      <c r="J1961" s="939"/>
      <c r="K1961" s="939"/>
      <c r="L1961" s="937"/>
      <c r="M1961" s="937"/>
      <c r="N1961" s="937"/>
      <c r="O1961" s="937"/>
      <c r="P1961" s="937"/>
      <c r="Q1961" s="937"/>
      <c r="R1961" s="937"/>
      <c r="S1961" s="937"/>
      <c r="T1961" s="937"/>
      <c r="U1961" s="937"/>
      <c r="V1961" s="937"/>
      <c r="W1961" s="937"/>
      <c r="X1961" s="937"/>
      <c r="Y1961" s="937"/>
      <c r="Z1961" s="937"/>
      <c r="AA1961" s="937"/>
    </row>
    <row r="1962" ht="18.0" customHeight="1">
      <c r="A1962" s="937"/>
      <c r="B1962" s="938"/>
      <c r="C1962" s="937"/>
      <c r="D1962" s="937"/>
      <c r="E1962" s="937"/>
      <c r="F1962" s="939"/>
      <c r="G1962" s="939"/>
      <c r="H1962" s="939"/>
      <c r="I1962" s="939"/>
      <c r="J1962" s="939"/>
      <c r="K1962" s="939"/>
      <c r="L1962" s="937"/>
      <c r="M1962" s="937"/>
      <c r="N1962" s="937"/>
      <c r="O1962" s="937"/>
      <c r="P1962" s="937"/>
      <c r="Q1962" s="937"/>
      <c r="R1962" s="937"/>
      <c r="S1962" s="937"/>
      <c r="T1962" s="937"/>
      <c r="U1962" s="937"/>
      <c r="V1962" s="937"/>
      <c r="W1962" s="937"/>
      <c r="X1962" s="937"/>
      <c r="Y1962" s="937"/>
      <c r="Z1962" s="937"/>
      <c r="AA1962" s="937"/>
    </row>
    <row r="1963" ht="18.0" customHeight="1">
      <c r="A1963" s="937"/>
      <c r="B1963" s="938"/>
      <c r="C1963" s="937"/>
      <c r="D1963" s="937"/>
      <c r="E1963" s="937"/>
      <c r="F1963" s="939"/>
      <c r="G1963" s="939"/>
      <c r="H1963" s="939"/>
      <c r="I1963" s="939"/>
      <c r="J1963" s="939"/>
      <c r="K1963" s="939"/>
      <c r="L1963" s="937"/>
      <c r="M1963" s="937"/>
      <c r="N1963" s="937"/>
      <c r="O1963" s="937"/>
      <c r="P1963" s="937"/>
      <c r="Q1963" s="937"/>
      <c r="R1963" s="937"/>
      <c r="S1963" s="937"/>
      <c r="T1963" s="937"/>
      <c r="U1963" s="937"/>
      <c r="V1963" s="937"/>
      <c r="W1963" s="937"/>
      <c r="X1963" s="937"/>
      <c r="Y1963" s="937"/>
      <c r="Z1963" s="937"/>
      <c r="AA1963" s="937"/>
    </row>
    <row r="1964" ht="18.0" customHeight="1">
      <c r="A1964" s="937"/>
      <c r="B1964" s="938"/>
      <c r="C1964" s="937"/>
      <c r="D1964" s="937"/>
      <c r="E1964" s="937"/>
      <c r="F1964" s="939"/>
      <c r="G1964" s="939"/>
      <c r="H1964" s="939"/>
      <c r="I1964" s="939"/>
      <c r="J1964" s="939"/>
      <c r="K1964" s="939"/>
      <c r="L1964" s="937"/>
      <c r="M1964" s="937"/>
      <c r="N1964" s="937"/>
      <c r="O1964" s="937"/>
      <c r="P1964" s="937"/>
      <c r="Q1964" s="937"/>
      <c r="R1964" s="937"/>
      <c r="S1964" s="937"/>
      <c r="T1964" s="937"/>
      <c r="U1964" s="937"/>
      <c r="V1964" s="937"/>
      <c r="W1964" s="937"/>
      <c r="X1964" s="937"/>
      <c r="Y1964" s="937"/>
      <c r="Z1964" s="937"/>
      <c r="AA1964" s="937"/>
    </row>
    <row r="1965" ht="18.0" customHeight="1">
      <c r="A1965" s="937"/>
      <c r="B1965" s="938"/>
      <c r="C1965" s="937"/>
      <c r="D1965" s="937"/>
      <c r="E1965" s="937"/>
      <c r="F1965" s="939"/>
      <c r="G1965" s="939"/>
      <c r="H1965" s="939"/>
      <c r="I1965" s="939"/>
      <c r="J1965" s="939"/>
      <c r="K1965" s="939"/>
      <c r="L1965" s="937"/>
      <c r="M1965" s="937"/>
      <c r="N1965" s="937"/>
      <c r="O1965" s="937"/>
      <c r="P1965" s="937"/>
      <c r="Q1965" s="937"/>
      <c r="R1965" s="937"/>
      <c r="S1965" s="937"/>
      <c r="T1965" s="937"/>
      <c r="U1965" s="937"/>
      <c r="V1965" s="937"/>
      <c r="W1965" s="937"/>
      <c r="X1965" s="937"/>
      <c r="Y1965" s="937"/>
      <c r="Z1965" s="937"/>
      <c r="AA1965" s="937"/>
    </row>
    <row r="1966" ht="18.0" customHeight="1">
      <c r="A1966" s="937"/>
      <c r="B1966" s="938"/>
      <c r="C1966" s="937"/>
      <c r="D1966" s="937"/>
      <c r="E1966" s="937"/>
      <c r="F1966" s="939"/>
      <c r="G1966" s="939"/>
      <c r="H1966" s="939"/>
      <c r="I1966" s="939"/>
      <c r="J1966" s="939"/>
      <c r="K1966" s="939"/>
      <c r="L1966" s="937"/>
      <c r="M1966" s="937"/>
      <c r="N1966" s="937"/>
      <c r="O1966" s="937"/>
      <c r="P1966" s="937"/>
      <c r="Q1966" s="937"/>
      <c r="R1966" s="937"/>
      <c r="S1966" s="937"/>
      <c r="T1966" s="937"/>
      <c r="U1966" s="937"/>
      <c r="V1966" s="937"/>
      <c r="W1966" s="937"/>
      <c r="X1966" s="937"/>
      <c r="Y1966" s="937"/>
      <c r="Z1966" s="937"/>
      <c r="AA1966" s="937"/>
    </row>
    <row r="1967" ht="18.0" customHeight="1">
      <c r="A1967" s="937"/>
      <c r="B1967" s="938"/>
      <c r="C1967" s="937"/>
      <c r="D1967" s="937"/>
      <c r="E1967" s="937"/>
      <c r="F1967" s="939"/>
      <c r="G1967" s="939"/>
      <c r="H1967" s="939"/>
      <c r="I1967" s="939"/>
      <c r="J1967" s="939"/>
      <c r="K1967" s="939"/>
      <c r="L1967" s="937"/>
      <c r="M1967" s="937"/>
      <c r="N1967" s="937"/>
      <c r="O1967" s="937"/>
      <c r="P1967" s="937"/>
      <c r="Q1967" s="937"/>
      <c r="R1967" s="937"/>
      <c r="S1967" s="937"/>
      <c r="T1967" s="937"/>
      <c r="U1967" s="937"/>
      <c r="V1967" s="937"/>
      <c r="W1967" s="937"/>
      <c r="X1967" s="937"/>
      <c r="Y1967" s="937"/>
      <c r="Z1967" s="937"/>
      <c r="AA1967" s="937"/>
    </row>
    <row r="1968" ht="18.0" customHeight="1">
      <c r="A1968" s="937"/>
      <c r="B1968" s="938"/>
      <c r="C1968" s="937"/>
      <c r="D1968" s="937"/>
      <c r="E1968" s="937"/>
      <c r="F1968" s="939"/>
      <c r="G1968" s="939"/>
      <c r="H1968" s="939"/>
      <c r="I1968" s="939"/>
      <c r="J1968" s="939"/>
      <c r="K1968" s="939"/>
      <c r="L1968" s="937"/>
      <c r="M1968" s="937"/>
      <c r="N1968" s="937"/>
      <c r="O1968" s="937"/>
      <c r="P1968" s="937"/>
      <c r="Q1968" s="937"/>
      <c r="R1968" s="937"/>
      <c r="S1968" s="937"/>
      <c r="T1968" s="937"/>
      <c r="U1968" s="937"/>
      <c r="V1968" s="937"/>
      <c r="W1968" s="937"/>
      <c r="X1968" s="937"/>
      <c r="Y1968" s="937"/>
      <c r="Z1968" s="937"/>
      <c r="AA1968" s="937"/>
    </row>
    <row r="1969" ht="18.0" customHeight="1">
      <c r="A1969" s="937"/>
      <c r="B1969" s="938"/>
      <c r="C1969" s="937"/>
      <c r="D1969" s="937"/>
      <c r="E1969" s="937"/>
      <c r="F1969" s="939"/>
      <c r="G1969" s="939"/>
      <c r="H1969" s="939"/>
      <c r="I1969" s="939"/>
      <c r="J1969" s="939"/>
      <c r="K1969" s="939"/>
      <c r="L1969" s="937"/>
      <c r="M1969" s="937"/>
      <c r="N1969" s="937"/>
      <c r="O1969" s="937"/>
      <c r="P1969" s="937"/>
      <c r="Q1969" s="937"/>
      <c r="R1969" s="937"/>
      <c r="S1969" s="937"/>
      <c r="T1969" s="937"/>
      <c r="U1969" s="937"/>
      <c r="V1969" s="937"/>
      <c r="W1969" s="937"/>
      <c r="X1969" s="937"/>
      <c r="Y1969" s="937"/>
      <c r="Z1969" s="937"/>
      <c r="AA1969" s="937"/>
    </row>
    <row r="1970" ht="18.0" customHeight="1">
      <c r="A1970" s="937"/>
      <c r="B1970" s="938"/>
      <c r="C1970" s="937"/>
      <c r="D1970" s="937"/>
      <c r="E1970" s="937"/>
      <c r="F1970" s="939"/>
      <c r="G1970" s="939"/>
      <c r="H1970" s="939"/>
      <c r="I1970" s="939"/>
      <c r="J1970" s="939"/>
      <c r="K1970" s="939"/>
      <c r="L1970" s="937"/>
      <c r="M1970" s="937"/>
      <c r="N1970" s="937"/>
      <c r="O1970" s="937"/>
      <c r="P1970" s="937"/>
      <c r="Q1970" s="937"/>
      <c r="R1970" s="937"/>
      <c r="S1970" s="937"/>
      <c r="T1970" s="937"/>
      <c r="U1970" s="937"/>
      <c r="V1970" s="937"/>
      <c r="W1970" s="937"/>
      <c r="X1970" s="937"/>
      <c r="Y1970" s="937"/>
      <c r="Z1970" s="937"/>
      <c r="AA1970" s="937"/>
    </row>
    <row r="1971" ht="18.0" customHeight="1">
      <c r="A1971" s="937"/>
      <c r="B1971" s="938"/>
      <c r="C1971" s="937"/>
      <c r="D1971" s="937"/>
      <c r="E1971" s="937"/>
      <c r="F1971" s="939"/>
      <c r="G1971" s="939"/>
      <c r="H1971" s="939"/>
      <c r="I1971" s="939"/>
      <c r="J1971" s="939"/>
      <c r="K1971" s="939"/>
      <c r="L1971" s="937"/>
      <c r="M1971" s="937"/>
      <c r="N1971" s="937"/>
      <c r="O1971" s="937"/>
      <c r="P1971" s="937"/>
      <c r="Q1971" s="937"/>
      <c r="R1971" s="937"/>
      <c r="S1971" s="937"/>
      <c r="T1971" s="937"/>
      <c r="U1971" s="937"/>
      <c r="V1971" s="937"/>
      <c r="W1971" s="937"/>
      <c r="X1971" s="937"/>
      <c r="Y1971" s="937"/>
      <c r="Z1971" s="937"/>
      <c r="AA1971" s="937"/>
    </row>
    <row r="1972" ht="18.0" customHeight="1">
      <c r="A1972" s="937"/>
      <c r="B1972" s="938"/>
      <c r="C1972" s="937"/>
      <c r="D1972" s="937"/>
      <c r="E1972" s="937"/>
      <c r="F1972" s="939"/>
      <c r="G1972" s="939"/>
      <c r="H1972" s="939"/>
      <c r="I1972" s="939"/>
      <c r="J1972" s="939"/>
      <c r="K1972" s="939"/>
      <c r="L1972" s="937"/>
      <c r="M1972" s="937"/>
      <c r="N1972" s="937"/>
      <c r="O1972" s="937"/>
      <c r="P1972" s="937"/>
      <c r="Q1972" s="937"/>
      <c r="R1972" s="937"/>
      <c r="S1972" s="937"/>
      <c r="T1972" s="937"/>
      <c r="U1972" s="937"/>
      <c r="V1972" s="937"/>
      <c r="W1972" s="937"/>
      <c r="X1972" s="937"/>
      <c r="Y1972" s="937"/>
      <c r="Z1972" s="937"/>
      <c r="AA1972" s="937"/>
    </row>
    <row r="1973" ht="18.0" customHeight="1">
      <c r="A1973" s="937"/>
      <c r="B1973" s="938"/>
      <c r="C1973" s="937"/>
      <c r="D1973" s="937"/>
      <c r="E1973" s="937"/>
      <c r="F1973" s="939"/>
      <c r="G1973" s="939"/>
      <c r="H1973" s="939"/>
      <c r="I1973" s="939"/>
      <c r="J1973" s="939"/>
      <c r="K1973" s="939"/>
      <c r="L1973" s="937"/>
      <c r="M1973" s="937"/>
      <c r="N1973" s="937"/>
      <c r="O1973" s="937"/>
      <c r="P1973" s="937"/>
      <c r="Q1973" s="937"/>
      <c r="R1973" s="937"/>
      <c r="S1973" s="937"/>
      <c r="T1973" s="937"/>
      <c r="U1973" s="937"/>
      <c r="V1973" s="937"/>
      <c r="W1973" s="937"/>
      <c r="X1973" s="937"/>
      <c r="Y1973" s="937"/>
      <c r="Z1973" s="937"/>
      <c r="AA1973" s="937"/>
    </row>
    <row r="1974" ht="18.0" customHeight="1">
      <c r="A1974" s="937"/>
      <c r="B1974" s="938"/>
      <c r="C1974" s="937"/>
      <c r="D1974" s="937"/>
      <c r="E1974" s="937"/>
      <c r="F1974" s="939"/>
      <c r="G1974" s="939"/>
      <c r="H1974" s="939"/>
      <c r="I1974" s="939"/>
      <c r="J1974" s="939"/>
      <c r="K1974" s="939"/>
      <c r="L1974" s="937"/>
      <c r="M1974" s="937"/>
      <c r="N1974" s="937"/>
      <c r="O1974" s="937"/>
      <c r="P1974" s="937"/>
      <c r="Q1974" s="937"/>
      <c r="R1974" s="937"/>
      <c r="S1974" s="937"/>
      <c r="T1974" s="937"/>
      <c r="U1974" s="937"/>
      <c r="V1974" s="937"/>
      <c r="W1974" s="937"/>
      <c r="X1974" s="937"/>
      <c r="Y1974" s="937"/>
      <c r="Z1974" s="937"/>
      <c r="AA1974" s="937"/>
    </row>
    <row r="1975" ht="18.0" customHeight="1">
      <c r="A1975" s="937"/>
      <c r="B1975" s="938"/>
      <c r="C1975" s="937"/>
      <c r="D1975" s="937"/>
      <c r="E1975" s="937"/>
      <c r="F1975" s="939"/>
      <c r="G1975" s="939"/>
      <c r="H1975" s="939"/>
      <c r="I1975" s="939"/>
      <c r="J1975" s="939"/>
      <c r="K1975" s="939"/>
      <c r="L1975" s="937"/>
      <c r="M1975" s="937"/>
      <c r="N1975" s="937"/>
      <c r="O1975" s="937"/>
      <c r="P1975" s="937"/>
      <c r="Q1975" s="937"/>
      <c r="R1975" s="937"/>
      <c r="S1975" s="937"/>
      <c r="T1975" s="937"/>
      <c r="U1975" s="937"/>
      <c r="V1975" s="937"/>
      <c r="W1975" s="937"/>
      <c r="X1975" s="937"/>
      <c r="Y1975" s="937"/>
      <c r="Z1975" s="937"/>
      <c r="AA1975" s="937"/>
    </row>
    <row r="1976" ht="18.0" customHeight="1">
      <c r="A1976" s="937"/>
      <c r="B1976" s="938"/>
      <c r="C1976" s="937"/>
      <c r="D1976" s="937"/>
      <c r="E1976" s="937"/>
      <c r="F1976" s="939"/>
      <c r="G1976" s="939"/>
      <c r="H1976" s="939"/>
      <c r="I1976" s="939"/>
      <c r="J1976" s="939"/>
      <c r="K1976" s="939"/>
      <c r="L1976" s="937"/>
      <c r="M1976" s="937"/>
      <c r="N1976" s="937"/>
      <c r="O1976" s="937"/>
      <c r="P1976" s="937"/>
      <c r="Q1976" s="937"/>
      <c r="R1976" s="937"/>
      <c r="S1976" s="937"/>
      <c r="T1976" s="937"/>
      <c r="U1976" s="937"/>
      <c r="V1976" s="937"/>
      <c r="W1976" s="937"/>
      <c r="X1976" s="937"/>
      <c r="Y1976" s="937"/>
      <c r="Z1976" s="937"/>
      <c r="AA1976" s="937"/>
    </row>
    <row r="1977" ht="18.0" customHeight="1">
      <c r="A1977" s="937"/>
      <c r="B1977" s="938"/>
      <c r="C1977" s="937"/>
      <c r="D1977" s="937"/>
      <c r="E1977" s="937"/>
      <c r="F1977" s="939"/>
      <c r="G1977" s="939"/>
      <c r="H1977" s="939"/>
      <c r="I1977" s="939"/>
      <c r="J1977" s="939"/>
      <c r="K1977" s="939"/>
      <c r="L1977" s="937"/>
      <c r="M1977" s="937"/>
      <c r="N1977" s="937"/>
      <c r="O1977" s="937"/>
      <c r="P1977" s="937"/>
      <c r="Q1977" s="937"/>
      <c r="R1977" s="937"/>
      <c r="S1977" s="937"/>
      <c r="T1977" s="937"/>
      <c r="U1977" s="937"/>
      <c r="V1977" s="937"/>
      <c r="W1977" s="937"/>
      <c r="X1977" s="937"/>
      <c r="Y1977" s="937"/>
      <c r="Z1977" s="937"/>
      <c r="AA1977" s="937"/>
    </row>
    <row r="1978" ht="18.0" customHeight="1">
      <c r="A1978" s="937"/>
      <c r="B1978" s="938"/>
      <c r="C1978" s="937"/>
      <c r="D1978" s="937"/>
      <c r="E1978" s="937"/>
      <c r="F1978" s="939"/>
      <c r="G1978" s="939"/>
      <c r="H1978" s="939"/>
      <c r="I1978" s="939"/>
      <c r="J1978" s="939"/>
      <c r="K1978" s="939"/>
      <c r="L1978" s="937"/>
      <c r="M1978" s="937"/>
      <c r="N1978" s="937"/>
      <c r="O1978" s="937"/>
      <c r="P1978" s="937"/>
      <c r="Q1978" s="937"/>
      <c r="R1978" s="937"/>
      <c r="S1978" s="937"/>
      <c r="T1978" s="937"/>
      <c r="U1978" s="937"/>
      <c r="V1978" s="937"/>
      <c r="W1978" s="937"/>
      <c r="X1978" s="937"/>
      <c r="Y1978" s="937"/>
      <c r="Z1978" s="937"/>
      <c r="AA1978" s="937"/>
    </row>
    <row r="1979" ht="18.0" customHeight="1">
      <c r="A1979" s="937"/>
      <c r="B1979" s="938"/>
      <c r="C1979" s="937"/>
      <c r="D1979" s="937"/>
      <c r="E1979" s="937"/>
      <c r="F1979" s="939"/>
      <c r="G1979" s="939"/>
      <c r="H1979" s="939"/>
      <c r="I1979" s="939"/>
      <c r="J1979" s="939"/>
      <c r="K1979" s="939"/>
      <c r="L1979" s="937"/>
      <c r="M1979" s="937"/>
      <c r="N1979" s="937"/>
      <c r="O1979" s="937"/>
      <c r="P1979" s="937"/>
      <c r="Q1979" s="937"/>
      <c r="R1979" s="937"/>
      <c r="S1979" s="937"/>
      <c r="T1979" s="937"/>
      <c r="U1979" s="937"/>
      <c r="V1979" s="937"/>
      <c r="W1979" s="937"/>
      <c r="X1979" s="937"/>
      <c r="Y1979" s="937"/>
      <c r="Z1979" s="937"/>
      <c r="AA1979" s="937"/>
    </row>
    <row r="1980" ht="18.0" customHeight="1">
      <c r="A1980" s="937"/>
      <c r="B1980" s="938"/>
      <c r="C1980" s="937"/>
      <c r="D1980" s="937"/>
      <c r="E1980" s="937"/>
      <c r="F1980" s="939"/>
      <c r="G1980" s="939"/>
      <c r="H1980" s="939"/>
      <c r="I1980" s="939"/>
      <c r="J1980" s="939"/>
      <c r="K1980" s="939"/>
      <c r="L1980" s="937"/>
      <c r="M1980" s="937"/>
      <c r="N1980" s="937"/>
      <c r="O1980" s="937"/>
      <c r="P1980" s="937"/>
      <c r="Q1980" s="937"/>
      <c r="R1980" s="937"/>
      <c r="S1980" s="937"/>
      <c r="T1980" s="937"/>
      <c r="U1980" s="937"/>
      <c r="V1980" s="937"/>
      <c r="W1980" s="937"/>
      <c r="X1980" s="937"/>
      <c r="Y1980" s="937"/>
      <c r="Z1980" s="937"/>
      <c r="AA1980" s="937"/>
    </row>
    <row r="1981" ht="18.0" customHeight="1">
      <c r="A1981" s="937"/>
      <c r="B1981" s="938"/>
      <c r="C1981" s="937"/>
      <c r="D1981" s="937"/>
      <c r="E1981" s="937"/>
      <c r="F1981" s="939"/>
      <c r="G1981" s="939"/>
      <c r="H1981" s="939"/>
      <c r="I1981" s="939"/>
      <c r="J1981" s="939"/>
      <c r="K1981" s="939"/>
      <c r="L1981" s="937"/>
      <c r="M1981" s="937"/>
      <c r="N1981" s="937"/>
      <c r="O1981" s="937"/>
      <c r="P1981" s="937"/>
      <c r="Q1981" s="937"/>
      <c r="R1981" s="937"/>
      <c r="S1981" s="937"/>
      <c r="T1981" s="937"/>
      <c r="U1981" s="937"/>
      <c r="V1981" s="937"/>
      <c r="W1981" s="937"/>
      <c r="X1981" s="937"/>
      <c r="Y1981" s="937"/>
      <c r="Z1981" s="937"/>
      <c r="AA1981" s="937"/>
    </row>
    <row r="1982" ht="18.0" customHeight="1">
      <c r="A1982" s="937"/>
      <c r="B1982" s="938"/>
      <c r="C1982" s="937"/>
      <c r="D1982" s="937"/>
      <c r="E1982" s="937"/>
      <c r="F1982" s="939"/>
      <c r="G1982" s="939"/>
      <c r="H1982" s="939"/>
      <c r="I1982" s="939"/>
      <c r="J1982" s="939"/>
      <c r="K1982" s="939"/>
      <c r="L1982" s="937"/>
      <c r="M1982" s="937"/>
      <c r="N1982" s="937"/>
      <c r="O1982" s="937"/>
      <c r="P1982" s="937"/>
      <c r="Q1982" s="937"/>
      <c r="R1982" s="937"/>
      <c r="S1982" s="937"/>
      <c r="T1982" s="937"/>
      <c r="U1982" s="937"/>
      <c r="V1982" s="937"/>
      <c r="W1982" s="937"/>
      <c r="X1982" s="937"/>
      <c r="Y1982" s="937"/>
      <c r="Z1982" s="937"/>
      <c r="AA1982" s="937"/>
    </row>
    <row r="1983" ht="18.0" customHeight="1">
      <c r="A1983" s="937"/>
      <c r="B1983" s="938"/>
      <c r="C1983" s="937"/>
      <c r="D1983" s="937"/>
      <c r="E1983" s="937"/>
      <c r="F1983" s="939"/>
      <c r="G1983" s="939"/>
      <c r="H1983" s="939"/>
      <c r="I1983" s="939"/>
      <c r="J1983" s="939"/>
      <c r="K1983" s="939"/>
      <c r="L1983" s="937"/>
      <c r="M1983" s="937"/>
      <c r="N1983" s="937"/>
      <c r="O1983" s="937"/>
      <c r="P1983" s="937"/>
      <c r="Q1983" s="937"/>
      <c r="R1983" s="937"/>
      <c r="S1983" s="937"/>
      <c r="T1983" s="937"/>
      <c r="U1983" s="937"/>
      <c r="V1983" s="937"/>
      <c r="W1983" s="937"/>
      <c r="X1983" s="937"/>
      <c r="Y1983" s="937"/>
      <c r="Z1983" s="937"/>
      <c r="AA1983" s="937"/>
    </row>
    <row r="1984" ht="18.0" customHeight="1">
      <c r="A1984" s="937"/>
      <c r="B1984" s="938"/>
      <c r="C1984" s="937"/>
      <c r="D1984" s="937"/>
      <c r="E1984" s="937"/>
      <c r="F1984" s="939"/>
      <c r="G1984" s="939"/>
      <c r="H1984" s="939"/>
      <c r="I1984" s="939"/>
      <c r="J1984" s="939"/>
      <c r="K1984" s="939"/>
      <c r="L1984" s="937"/>
      <c r="M1984" s="937"/>
      <c r="N1984" s="937"/>
      <c r="O1984" s="937"/>
      <c r="P1984" s="937"/>
      <c r="Q1984" s="937"/>
      <c r="R1984" s="937"/>
      <c r="S1984" s="937"/>
      <c r="T1984" s="937"/>
      <c r="U1984" s="937"/>
      <c r="V1984" s="937"/>
      <c r="W1984" s="937"/>
      <c r="X1984" s="937"/>
      <c r="Y1984" s="937"/>
      <c r="Z1984" s="937"/>
      <c r="AA1984" s="937"/>
    </row>
    <row r="1985" ht="18.0" customHeight="1">
      <c r="A1985" s="937"/>
      <c r="B1985" s="938"/>
      <c r="C1985" s="937"/>
      <c r="D1985" s="937"/>
      <c r="E1985" s="937"/>
      <c r="F1985" s="939"/>
      <c r="G1985" s="939"/>
      <c r="H1985" s="939"/>
      <c r="I1985" s="939"/>
      <c r="J1985" s="939"/>
      <c r="K1985" s="939"/>
      <c r="L1985" s="937"/>
      <c r="M1985" s="937"/>
      <c r="N1985" s="937"/>
      <c r="O1985" s="937"/>
      <c r="P1985" s="937"/>
      <c r="Q1985" s="937"/>
      <c r="R1985" s="937"/>
      <c r="S1985" s="937"/>
      <c r="T1985" s="937"/>
      <c r="U1985" s="937"/>
      <c r="V1985" s="937"/>
      <c r="W1985" s="937"/>
      <c r="X1985" s="937"/>
      <c r="Y1985" s="937"/>
      <c r="Z1985" s="937"/>
      <c r="AA1985" s="937"/>
    </row>
    <row r="1986" ht="18.0" customHeight="1">
      <c r="A1986" s="937"/>
      <c r="B1986" s="938"/>
      <c r="C1986" s="937"/>
      <c r="D1986" s="937"/>
      <c r="E1986" s="937"/>
      <c r="F1986" s="939"/>
      <c r="G1986" s="939"/>
      <c r="H1986" s="939"/>
      <c r="I1986" s="939"/>
      <c r="J1986" s="939"/>
      <c r="K1986" s="939"/>
      <c r="L1986" s="937"/>
      <c r="M1986" s="937"/>
      <c r="N1986" s="937"/>
      <c r="O1986" s="937"/>
      <c r="P1986" s="937"/>
      <c r="Q1986" s="937"/>
      <c r="R1986" s="937"/>
      <c r="S1986" s="937"/>
      <c r="T1986" s="937"/>
      <c r="U1986" s="937"/>
      <c r="V1986" s="937"/>
      <c r="W1986" s="937"/>
      <c r="X1986" s="937"/>
      <c r="Y1986" s="937"/>
      <c r="Z1986" s="937"/>
      <c r="AA1986" s="937"/>
    </row>
    <row r="1987" ht="18.0" customHeight="1">
      <c r="A1987" s="937"/>
      <c r="B1987" s="938"/>
      <c r="C1987" s="937"/>
      <c r="D1987" s="937"/>
      <c r="E1987" s="937"/>
      <c r="F1987" s="939"/>
      <c r="G1987" s="939"/>
      <c r="H1987" s="939"/>
      <c r="I1987" s="939"/>
      <c r="J1987" s="939"/>
      <c r="K1987" s="939"/>
      <c r="L1987" s="937"/>
      <c r="M1987" s="937"/>
      <c r="N1987" s="937"/>
      <c r="O1987" s="937"/>
      <c r="P1987" s="937"/>
      <c r="Q1987" s="937"/>
      <c r="R1987" s="937"/>
      <c r="S1987" s="937"/>
      <c r="T1987" s="937"/>
      <c r="U1987" s="937"/>
      <c r="V1987" s="937"/>
      <c r="W1987" s="937"/>
      <c r="X1987" s="937"/>
      <c r="Y1987" s="937"/>
      <c r="Z1987" s="937"/>
      <c r="AA1987" s="937"/>
    </row>
    <row r="1988" ht="18.0" customHeight="1">
      <c r="A1988" s="937"/>
      <c r="B1988" s="938"/>
      <c r="C1988" s="937"/>
      <c r="D1988" s="937"/>
      <c r="E1988" s="937"/>
      <c r="F1988" s="939"/>
      <c r="G1988" s="939"/>
      <c r="H1988" s="939"/>
      <c r="I1988" s="939"/>
      <c r="J1988" s="939"/>
      <c r="K1988" s="939"/>
      <c r="L1988" s="937"/>
      <c r="M1988" s="937"/>
      <c r="N1988" s="937"/>
      <c r="O1988" s="937"/>
      <c r="P1988" s="937"/>
      <c r="Q1988" s="937"/>
      <c r="R1988" s="937"/>
      <c r="S1988" s="937"/>
      <c r="T1988" s="937"/>
      <c r="U1988" s="937"/>
      <c r="V1988" s="937"/>
      <c r="W1988" s="937"/>
      <c r="X1988" s="937"/>
      <c r="Y1988" s="937"/>
      <c r="Z1988" s="937"/>
      <c r="AA1988" s="937"/>
    </row>
    <row r="1989" ht="18.0" customHeight="1">
      <c r="A1989" s="937"/>
      <c r="B1989" s="938"/>
      <c r="C1989" s="937"/>
      <c r="D1989" s="937"/>
      <c r="E1989" s="937"/>
      <c r="F1989" s="939"/>
      <c r="G1989" s="939"/>
      <c r="H1989" s="939"/>
      <c r="I1989" s="939"/>
      <c r="J1989" s="939"/>
      <c r="K1989" s="939"/>
      <c r="L1989" s="937"/>
      <c r="M1989" s="937"/>
      <c r="N1989" s="937"/>
      <c r="O1989" s="937"/>
      <c r="P1989" s="937"/>
      <c r="Q1989" s="937"/>
      <c r="R1989" s="937"/>
      <c r="S1989" s="937"/>
      <c r="T1989" s="937"/>
      <c r="U1989" s="937"/>
      <c r="V1989" s="937"/>
      <c r="W1989" s="937"/>
      <c r="X1989" s="937"/>
      <c r="Y1989" s="937"/>
      <c r="Z1989" s="937"/>
      <c r="AA1989" s="937"/>
    </row>
    <row r="1990" ht="18.0" customHeight="1">
      <c r="A1990" s="937"/>
      <c r="B1990" s="938"/>
      <c r="C1990" s="937"/>
      <c r="D1990" s="937"/>
      <c r="E1990" s="937"/>
      <c r="F1990" s="939"/>
      <c r="G1990" s="939"/>
      <c r="H1990" s="939"/>
      <c r="I1990" s="939"/>
      <c r="J1990" s="939"/>
      <c r="K1990" s="939"/>
      <c r="L1990" s="937"/>
      <c r="M1990" s="937"/>
      <c r="N1990" s="937"/>
      <c r="O1990" s="937"/>
      <c r="P1990" s="937"/>
      <c r="Q1990" s="937"/>
      <c r="R1990" s="937"/>
      <c r="S1990" s="937"/>
      <c r="T1990" s="937"/>
      <c r="U1990" s="937"/>
      <c r="V1990" s="937"/>
      <c r="W1990" s="937"/>
      <c r="X1990" s="937"/>
      <c r="Y1990" s="937"/>
      <c r="Z1990" s="937"/>
      <c r="AA1990" s="937"/>
    </row>
    <row r="1991" ht="18.0" customHeight="1">
      <c r="A1991" s="937"/>
      <c r="B1991" s="938"/>
      <c r="C1991" s="937"/>
      <c r="D1991" s="937"/>
      <c r="E1991" s="937"/>
      <c r="F1991" s="939"/>
      <c r="G1991" s="939"/>
      <c r="H1991" s="939"/>
      <c r="I1991" s="939"/>
      <c r="J1991" s="939"/>
      <c r="K1991" s="939"/>
      <c r="L1991" s="937"/>
      <c r="M1991" s="937"/>
      <c r="N1991" s="937"/>
      <c r="O1991" s="937"/>
      <c r="P1991" s="937"/>
      <c r="Q1991" s="937"/>
      <c r="R1991" s="937"/>
      <c r="S1991" s="937"/>
      <c r="T1991" s="937"/>
      <c r="U1991" s="937"/>
      <c r="V1991" s="937"/>
      <c r="W1991" s="937"/>
      <c r="X1991" s="937"/>
      <c r="Y1991" s="937"/>
      <c r="Z1991" s="937"/>
      <c r="AA1991" s="937"/>
    </row>
    <row r="1992" ht="18.0" customHeight="1">
      <c r="A1992" s="937"/>
      <c r="B1992" s="938"/>
      <c r="C1992" s="937"/>
      <c r="D1992" s="937"/>
      <c r="E1992" s="937"/>
      <c r="F1992" s="939"/>
      <c r="G1992" s="939"/>
      <c r="H1992" s="939"/>
      <c r="I1992" s="939"/>
      <c r="J1992" s="939"/>
      <c r="K1992" s="939"/>
      <c r="L1992" s="937"/>
      <c r="M1992" s="937"/>
      <c r="N1992" s="937"/>
      <c r="O1992" s="937"/>
      <c r="P1992" s="937"/>
      <c r="Q1992" s="937"/>
      <c r="R1992" s="937"/>
      <c r="S1992" s="937"/>
      <c r="T1992" s="937"/>
      <c r="U1992" s="937"/>
      <c r="V1992" s="937"/>
      <c r="W1992" s="937"/>
      <c r="X1992" s="937"/>
      <c r="Y1992" s="937"/>
      <c r="Z1992" s="937"/>
      <c r="AA1992" s="937"/>
    </row>
    <row r="1993" ht="18.0" customHeight="1">
      <c r="A1993" s="937"/>
      <c r="B1993" s="938"/>
      <c r="C1993" s="937"/>
      <c r="D1993" s="937"/>
      <c r="E1993" s="937"/>
      <c r="F1993" s="939"/>
      <c r="G1993" s="939"/>
      <c r="H1993" s="939"/>
      <c r="I1993" s="939"/>
      <c r="J1993" s="939"/>
      <c r="K1993" s="939"/>
      <c r="L1993" s="937"/>
      <c r="M1993" s="937"/>
      <c r="N1993" s="937"/>
      <c r="O1993" s="937"/>
      <c r="P1993" s="937"/>
      <c r="Q1993" s="937"/>
      <c r="R1993" s="937"/>
      <c r="S1993" s="937"/>
      <c r="T1993" s="937"/>
      <c r="U1993" s="937"/>
      <c r="V1993" s="937"/>
      <c r="W1993" s="937"/>
      <c r="X1993" s="937"/>
      <c r="Y1993" s="937"/>
      <c r="Z1993" s="937"/>
      <c r="AA1993" s="937"/>
    </row>
    <row r="1994" ht="18.0" customHeight="1">
      <c r="A1994" s="937"/>
      <c r="B1994" s="938"/>
      <c r="C1994" s="937"/>
      <c r="D1994" s="937"/>
      <c r="E1994" s="937"/>
      <c r="F1994" s="939"/>
      <c r="G1994" s="939"/>
      <c r="H1994" s="939"/>
      <c r="I1994" s="939"/>
      <c r="J1994" s="939"/>
      <c r="K1994" s="939"/>
      <c r="L1994" s="937"/>
      <c r="M1994" s="937"/>
      <c r="N1994" s="937"/>
      <c r="O1994" s="937"/>
      <c r="P1994" s="937"/>
      <c r="Q1994" s="937"/>
      <c r="R1994" s="937"/>
      <c r="S1994" s="937"/>
      <c r="T1994" s="937"/>
      <c r="U1994" s="937"/>
      <c r="V1994" s="937"/>
      <c r="W1994" s="937"/>
      <c r="X1994" s="937"/>
      <c r="Y1994" s="937"/>
      <c r="Z1994" s="937"/>
      <c r="AA1994" s="937"/>
    </row>
    <row r="1995" ht="18.0" customHeight="1">
      <c r="A1995" s="937"/>
      <c r="B1995" s="938"/>
      <c r="C1995" s="937"/>
      <c r="D1995" s="937"/>
      <c r="E1995" s="937"/>
      <c r="F1995" s="939"/>
      <c r="G1995" s="939"/>
      <c r="H1995" s="939"/>
      <c r="I1995" s="939"/>
      <c r="J1995" s="939"/>
      <c r="K1995" s="939"/>
      <c r="L1995" s="937"/>
      <c r="M1995" s="937"/>
      <c r="N1995" s="937"/>
      <c r="O1995" s="937"/>
      <c r="P1995" s="937"/>
      <c r="Q1995" s="937"/>
      <c r="R1995" s="937"/>
      <c r="S1995" s="937"/>
      <c r="T1995" s="937"/>
      <c r="U1995" s="937"/>
      <c r="V1995" s="937"/>
      <c r="W1995" s="937"/>
      <c r="X1995" s="937"/>
      <c r="Y1995" s="937"/>
      <c r="Z1995" s="937"/>
      <c r="AA1995" s="937"/>
    </row>
    <row r="1996" ht="18.0" customHeight="1">
      <c r="A1996" s="937"/>
      <c r="B1996" s="938"/>
      <c r="C1996" s="937"/>
      <c r="D1996" s="937"/>
      <c r="E1996" s="937"/>
      <c r="F1996" s="939"/>
      <c r="G1996" s="939"/>
      <c r="H1996" s="939"/>
      <c r="I1996" s="939"/>
      <c r="J1996" s="939"/>
      <c r="K1996" s="939"/>
      <c r="L1996" s="937"/>
      <c r="M1996" s="937"/>
      <c r="N1996" s="937"/>
      <c r="O1996" s="937"/>
      <c r="P1996" s="937"/>
      <c r="Q1996" s="937"/>
      <c r="R1996" s="937"/>
      <c r="S1996" s="937"/>
      <c r="T1996" s="937"/>
      <c r="U1996" s="937"/>
      <c r="V1996" s="937"/>
      <c r="W1996" s="937"/>
      <c r="X1996" s="937"/>
      <c r="Y1996" s="937"/>
      <c r="Z1996" s="937"/>
      <c r="AA1996" s="937"/>
    </row>
    <row r="1997" ht="18.0" customHeight="1">
      <c r="A1997" s="937"/>
      <c r="B1997" s="938"/>
      <c r="C1997" s="937"/>
      <c r="D1997" s="937"/>
      <c r="E1997" s="937"/>
      <c r="F1997" s="939"/>
      <c r="G1997" s="939"/>
      <c r="H1997" s="939"/>
      <c r="I1997" s="939"/>
      <c r="J1997" s="939"/>
      <c r="K1997" s="939"/>
      <c r="L1997" s="937"/>
      <c r="M1997" s="937"/>
      <c r="N1997" s="937"/>
      <c r="O1997" s="937"/>
      <c r="P1997" s="937"/>
      <c r="Q1997" s="937"/>
      <c r="R1997" s="937"/>
      <c r="S1997" s="937"/>
      <c r="T1997" s="937"/>
      <c r="U1997" s="937"/>
      <c r="V1997" s="937"/>
      <c r="W1997" s="937"/>
      <c r="X1997" s="937"/>
      <c r="Y1997" s="937"/>
      <c r="Z1997" s="937"/>
      <c r="AA1997" s="937"/>
    </row>
    <row r="1998" ht="18.0" customHeight="1">
      <c r="A1998" s="937"/>
      <c r="B1998" s="938"/>
      <c r="C1998" s="937"/>
      <c r="D1998" s="937"/>
      <c r="E1998" s="937"/>
      <c r="F1998" s="939"/>
      <c r="G1998" s="939"/>
      <c r="H1998" s="939"/>
      <c r="I1998" s="939"/>
      <c r="J1998" s="939"/>
      <c r="K1998" s="939"/>
      <c r="L1998" s="937"/>
      <c r="M1998" s="937"/>
      <c r="N1998" s="937"/>
      <c r="O1998" s="937"/>
      <c r="P1998" s="937"/>
      <c r="Q1998" s="937"/>
      <c r="R1998" s="937"/>
      <c r="S1998" s="937"/>
      <c r="T1998" s="937"/>
      <c r="U1998" s="937"/>
      <c r="V1998" s="937"/>
      <c r="W1998" s="937"/>
      <c r="X1998" s="937"/>
      <c r="Y1998" s="937"/>
      <c r="Z1998" s="937"/>
      <c r="AA1998" s="937"/>
    </row>
    <row r="1999" ht="18.0" customHeight="1">
      <c r="A1999" s="937"/>
      <c r="B1999" s="938"/>
      <c r="C1999" s="937"/>
      <c r="D1999" s="937"/>
      <c r="E1999" s="937"/>
      <c r="F1999" s="939"/>
      <c r="G1999" s="939"/>
      <c r="H1999" s="939"/>
      <c r="I1999" s="939"/>
      <c r="J1999" s="939"/>
      <c r="K1999" s="939"/>
      <c r="L1999" s="937"/>
      <c r="M1999" s="937"/>
      <c r="N1999" s="937"/>
      <c r="O1999" s="937"/>
      <c r="P1999" s="937"/>
      <c r="Q1999" s="937"/>
      <c r="R1999" s="937"/>
      <c r="S1999" s="937"/>
      <c r="T1999" s="937"/>
      <c r="U1999" s="937"/>
      <c r="V1999" s="937"/>
      <c r="W1999" s="937"/>
      <c r="X1999" s="937"/>
      <c r="Y1999" s="937"/>
      <c r="Z1999" s="937"/>
      <c r="AA1999" s="937"/>
    </row>
    <row r="2000" ht="18.0" customHeight="1">
      <c r="A2000" s="937"/>
      <c r="B2000" s="938"/>
      <c r="C2000" s="937"/>
      <c r="D2000" s="937"/>
      <c r="E2000" s="937"/>
      <c r="F2000" s="939"/>
      <c r="G2000" s="939"/>
      <c r="H2000" s="939"/>
      <c r="I2000" s="939"/>
      <c r="J2000" s="939"/>
      <c r="K2000" s="939"/>
      <c r="L2000" s="937"/>
      <c r="M2000" s="937"/>
      <c r="N2000" s="937"/>
      <c r="O2000" s="937"/>
      <c r="P2000" s="937"/>
      <c r="Q2000" s="937"/>
      <c r="R2000" s="937"/>
      <c r="S2000" s="937"/>
      <c r="T2000" s="937"/>
      <c r="U2000" s="937"/>
      <c r="V2000" s="937"/>
      <c r="W2000" s="937"/>
      <c r="X2000" s="937"/>
      <c r="Y2000" s="937"/>
      <c r="Z2000" s="937"/>
      <c r="AA2000" s="937"/>
    </row>
    <row r="2001" ht="18.0" customHeight="1">
      <c r="A2001" s="937"/>
      <c r="B2001" s="938"/>
      <c r="C2001" s="937"/>
      <c r="D2001" s="937"/>
      <c r="E2001" s="937"/>
      <c r="F2001" s="939"/>
      <c r="G2001" s="939"/>
      <c r="H2001" s="939"/>
      <c r="I2001" s="939"/>
      <c r="J2001" s="939"/>
      <c r="K2001" s="939"/>
      <c r="L2001" s="937"/>
      <c r="M2001" s="937"/>
      <c r="N2001" s="937"/>
      <c r="O2001" s="937"/>
      <c r="P2001" s="937"/>
      <c r="Q2001" s="937"/>
      <c r="R2001" s="937"/>
      <c r="S2001" s="937"/>
      <c r="T2001" s="937"/>
      <c r="U2001" s="937"/>
      <c r="V2001" s="937"/>
      <c r="W2001" s="937"/>
      <c r="X2001" s="937"/>
      <c r="Y2001" s="937"/>
      <c r="Z2001" s="937"/>
      <c r="AA2001" s="937"/>
    </row>
    <row r="2002" ht="18.0" customHeight="1">
      <c r="A2002" s="937"/>
      <c r="B2002" s="938"/>
      <c r="C2002" s="937"/>
      <c r="D2002" s="937"/>
      <c r="E2002" s="937"/>
      <c r="F2002" s="939"/>
      <c r="G2002" s="939"/>
      <c r="H2002" s="939"/>
      <c r="I2002" s="939"/>
      <c r="J2002" s="939"/>
      <c r="K2002" s="939"/>
      <c r="L2002" s="937"/>
      <c r="M2002" s="937"/>
      <c r="N2002" s="937"/>
      <c r="O2002" s="937"/>
      <c r="P2002" s="937"/>
      <c r="Q2002" s="937"/>
      <c r="R2002" s="937"/>
      <c r="S2002" s="937"/>
      <c r="T2002" s="937"/>
      <c r="U2002" s="937"/>
      <c r="V2002" s="937"/>
      <c r="W2002" s="937"/>
      <c r="X2002" s="937"/>
      <c r="Y2002" s="937"/>
      <c r="Z2002" s="937"/>
      <c r="AA2002" s="937"/>
    </row>
    <row r="2003" ht="18.0" customHeight="1">
      <c r="A2003" s="937"/>
      <c r="B2003" s="938"/>
      <c r="C2003" s="937"/>
      <c r="D2003" s="937"/>
      <c r="E2003" s="937"/>
      <c r="F2003" s="939"/>
      <c r="G2003" s="939"/>
      <c r="H2003" s="939"/>
      <c r="I2003" s="939"/>
      <c r="J2003" s="939"/>
      <c r="K2003" s="939"/>
      <c r="L2003" s="937"/>
      <c r="M2003" s="937"/>
      <c r="N2003" s="937"/>
      <c r="O2003" s="937"/>
      <c r="P2003" s="937"/>
      <c r="Q2003" s="937"/>
      <c r="R2003" s="937"/>
      <c r="S2003" s="937"/>
      <c r="T2003" s="937"/>
      <c r="U2003" s="937"/>
      <c r="V2003" s="937"/>
      <c r="W2003" s="937"/>
      <c r="X2003" s="937"/>
      <c r="Y2003" s="937"/>
      <c r="Z2003" s="937"/>
      <c r="AA2003" s="937"/>
    </row>
    <row r="2004" ht="18.0" customHeight="1">
      <c r="A2004" s="937"/>
      <c r="B2004" s="938"/>
      <c r="C2004" s="937"/>
      <c r="D2004" s="937"/>
      <c r="E2004" s="937"/>
      <c r="F2004" s="939"/>
      <c r="G2004" s="939"/>
      <c r="H2004" s="939"/>
      <c r="I2004" s="939"/>
      <c r="J2004" s="939"/>
      <c r="K2004" s="939"/>
      <c r="L2004" s="937"/>
      <c r="M2004" s="937"/>
      <c r="N2004" s="937"/>
      <c r="O2004" s="937"/>
      <c r="P2004" s="937"/>
      <c r="Q2004" s="937"/>
      <c r="R2004" s="937"/>
      <c r="S2004" s="937"/>
      <c r="T2004" s="937"/>
      <c r="U2004" s="937"/>
      <c r="V2004" s="937"/>
      <c r="W2004" s="937"/>
      <c r="X2004" s="937"/>
      <c r="Y2004" s="937"/>
      <c r="Z2004" s="937"/>
      <c r="AA2004" s="937"/>
    </row>
    <row r="2005" ht="18.0" customHeight="1">
      <c r="A2005" s="937"/>
      <c r="B2005" s="938"/>
      <c r="C2005" s="937"/>
      <c r="D2005" s="937"/>
      <c r="E2005" s="937"/>
      <c r="F2005" s="939"/>
      <c r="G2005" s="939"/>
      <c r="H2005" s="939"/>
      <c r="I2005" s="939"/>
      <c r="J2005" s="939"/>
      <c r="K2005" s="939"/>
      <c r="L2005" s="937"/>
      <c r="M2005" s="937"/>
      <c r="N2005" s="937"/>
      <c r="O2005" s="937"/>
      <c r="P2005" s="937"/>
      <c r="Q2005" s="937"/>
      <c r="R2005" s="937"/>
      <c r="S2005" s="937"/>
      <c r="T2005" s="937"/>
      <c r="U2005" s="937"/>
      <c r="V2005" s="937"/>
      <c r="W2005" s="937"/>
      <c r="X2005" s="937"/>
      <c r="Y2005" s="937"/>
      <c r="Z2005" s="937"/>
      <c r="AA2005" s="937"/>
    </row>
  </sheetData>
  <printOptions/>
  <pageMargins bottom="0.0" footer="0.0" header="0.0" left="0.0" right="0.0" top="0.0"/>
  <pageSetup orientation="portrait"/>
  <headerFooter>
    <oddFooter/>
  </headerFooter>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32.22"/>
    <col customWidth="1" min="2" max="2" width="31.44"/>
    <col customWidth="1" min="3" max="3" width="9.78"/>
    <col customWidth="1" min="4" max="4" width="14.33"/>
    <col customWidth="1" min="5" max="5" width="27.78"/>
    <col customWidth="1" min="6" max="6" width="36.33"/>
    <col customWidth="1" min="7" max="7" width="31.78"/>
    <col customWidth="1" min="12" max="14" width="19.44"/>
    <col customWidth="1" min="16" max="16" width="31.89"/>
    <col customWidth="1" min="17" max="17" width="55.78"/>
    <col customWidth="1" min="18" max="18" width="43.22"/>
    <col customWidth="1" min="19" max="19" width="43.78"/>
  </cols>
  <sheetData>
    <row r="1">
      <c r="A1" s="982" t="s">
        <v>840</v>
      </c>
      <c r="B1" s="982" t="s">
        <v>841</v>
      </c>
      <c r="C1" s="382" t="s">
        <v>394</v>
      </c>
      <c r="D1" s="382" t="s">
        <v>846</v>
      </c>
      <c r="E1" s="983" t="s">
        <v>842</v>
      </c>
      <c r="F1" s="382" t="s">
        <v>843</v>
      </c>
      <c r="G1" s="382" t="s">
        <v>844</v>
      </c>
      <c r="H1" s="982" t="s">
        <v>853</v>
      </c>
      <c r="I1" s="984" t="s">
        <v>852</v>
      </c>
      <c r="J1" s="984" t="s">
        <v>851</v>
      </c>
      <c r="K1" s="982" t="s">
        <v>3698</v>
      </c>
      <c r="L1" s="382" t="s">
        <v>845</v>
      </c>
      <c r="M1" s="382" t="s">
        <v>375</v>
      </c>
      <c r="N1" s="382" t="s">
        <v>376</v>
      </c>
      <c r="O1" s="982" t="s">
        <v>377</v>
      </c>
      <c r="P1" s="985" t="s">
        <v>854</v>
      </c>
      <c r="Q1" s="382" t="s">
        <v>400</v>
      </c>
      <c r="R1" s="982" t="s">
        <v>855</v>
      </c>
      <c r="S1" s="985" t="s">
        <v>4581</v>
      </c>
      <c r="T1" s="986" t="s">
        <v>826</v>
      </c>
      <c r="U1" s="382" t="s">
        <v>827</v>
      </c>
      <c r="V1" s="382" t="s">
        <v>828</v>
      </c>
      <c r="W1" s="382" t="s">
        <v>829</v>
      </c>
    </row>
    <row r="2" ht="72.0" customHeight="1">
      <c r="A2" s="987" t="s">
        <v>4494</v>
      </c>
      <c r="B2" s="987" t="s">
        <v>4495</v>
      </c>
      <c r="C2" s="987" t="b">
        <v>1</v>
      </c>
      <c r="D2" s="987">
        <v>1.0</v>
      </c>
      <c r="E2" s="987" t="s">
        <v>4498</v>
      </c>
      <c r="F2" s="950" t="s">
        <v>4496</v>
      </c>
      <c r="G2" s="967" t="s">
        <v>4497</v>
      </c>
      <c r="H2" s="971" t="s">
        <v>3341</v>
      </c>
      <c r="I2" s="988">
        <v>0.0</v>
      </c>
      <c r="J2" s="989">
        <v>4.95</v>
      </c>
      <c r="K2" s="987" t="s">
        <v>4501</v>
      </c>
      <c r="L2" s="990" t="s">
        <v>4499</v>
      </c>
      <c r="M2" s="990" t="s">
        <v>4500</v>
      </c>
      <c r="N2" s="987" t="s">
        <v>391</v>
      </c>
      <c r="O2" s="987" t="s">
        <v>384</v>
      </c>
      <c r="P2" s="991" t="s">
        <v>4503</v>
      </c>
      <c r="Q2" s="991" t="s">
        <v>4502</v>
      </c>
      <c r="R2" s="991" t="s">
        <v>4504</v>
      </c>
      <c r="S2" s="992"/>
      <c r="T2" s="987">
        <v>0.125</v>
      </c>
      <c r="U2" s="993">
        <v>8.0</v>
      </c>
      <c r="V2" s="993">
        <v>6.0</v>
      </c>
      <c r="W2" s="993">
        <v>2.0</v>
      </c>
    </row>
    <row r="3" ht="41.25" customHeight="1">
      <c r="A3" s="987" t="s">
        <v>4494</v>
      </c>
      <c r="B3" s="987" t="s">
        <v>4505</v>
      </c>
      <c r="C3" s="987" t="b">
        <v>1</v>
      </c>
      <c r="D3" s="987">
        <v>1.0</v>
      </c>
      <c r="E3" s="987" t="s">
        <v>4506</v>
      </c>
      <c r="F3" s="950" t="s">
        <v>4496</v>
      </c>
      <c r="G3" s="967" t="s">
        <v>4497</v>
      </c>
      <c r="H3" s="971" t="s">
        <v>4508</v>
      </c>
      <c r="I3" s="988">
        <v>0.0</v>
      </c>
      <c r="J3" s="989">
        <v>14.95</v>
      </c>
      <c r="K3" s="987" t="s">
        <v>4507</v>
      </c>
      <c r="L3" s="990" t="s">
        <v>4499</v>
      </c>
      <c r="M3" s="990" t="s">
        <v>4500</v>
      </c>
      <c r="N3" s="987" t="s">
        <v>391</v>
      </c>
      <c r="O3" s="987" t="s">
        <v>384</v>
      </c>
      <c r="P3" s="991" t="s">
        <v>4503</v>
      </c>
      <c r="Q3" s="991" t="s">
        <v>4502</v>
      </c>
      <c r="R3" s="991" t="s">
        <v>4504</v>
      </c>
      <c r="S3" s="992"/>
      <c r="T3" s="987">
        <v>0.5</v>
      </c>
      <c r="U3" s="993">
        <v>12.0</v>
      </c>
      <c r="V3" s="993">
        <v>7.25</v>
      </c>
      <c r="W3" s="993">
        <v>2.0</v>
      </c>
    </row>
    <row r="4" ht="58.5" customHeight="1">
      <c r="A4" s="987" t="s">
        <v>4509</v>
      </c>
      <c r="B4" s="987" t="s">
        <v>4510</v>
      </c>
      <c r="C4" s="987" t="b">
        <v>1</v>
      </c>
      <c r="D4" s="987">
        <v>2.0</v>
      </c>
      <c r="E4" s="987" t="s">
        <v>4513</v>
      </c>
      <c r="F4" s="950" t="s">
        <v>4511</v>
      </c>
      <c r="G4" s="967" t="s">
        <v>4512</v>
      </c>
      <c r="H4" s="971" t="s">
        <v>3341</v>
      </c>
      <c r="I4" s="988">
        <v>0.0</v>
      </c>
      <c r="J4" s="989">
        <v>4.95</v>
      </c>
      <c r="K4" s="987" t="s">
        <v>4501</v>
      </c>
      <c r="L4" s="990" t="s">
        <v>4514</v>
      </c>
      <c r="M4" s="990" t="s">
        <v>4515</v>
      </c>
      <c r="N4" s="987" t="s">
        <v>391</v>
      </c>
      <c r="O4" s="987" t="s">
        <v>383</v>
      </c>
      <c r="P4" s="991" t="s">
        <v>4517</v>
      </c>
      <c r="Q4" s="991" t="s">
        <v>4516</v>
      </c>
      <c r="R4" s="991" t="s">
        <v>4518</v>
      </c>
      <c r="S4" s="992"/>
      <c r="T4" s="987">
        <v>0.125</v>
      </c>
      <c r="U4" s="993">
        <v>8.0</v>
      </c>
      <c r="V4" s="993">
        <v>6.0</v>
      </c>
      <c r="W4" s="993">
        <v>2.0</v>
      </c>
    </row>
    <row r="5" ht="51.75" customHeight="1">
      <c r="A5" s="987" t="s">
        <v>4509</v>
      </c>
      <c r="B5" s="987" t="s">
        <v>4519</v>
      </c>
      <c r="C5" s="987" t="b">
        <v>1</v>
      </c>
      <c r="D5" s="987">
        <v>2.0</v>
      </c>
      <c r="E5" s="987" t="s">
        <v>4520</v>
      </c>
      <c r="F5" s="950" t="s">
        <v>4511</v>
      </c>
      <c r="G5" s="967" t="s">
        <v>4512</v>
      </c>
      <c r="H5" s="971" t="s">
        <v>4508</v>
      </c>
      <c r="I5" s="988">
        <v>0.0</v>
      </c>
      <c r="J5" s="989">
        <v>13.95</v>
      </c>
      <c r="K5" s="987" t="s">
        <v>4507</v>
      </c>
      <c r="L5" s="990" t="s">
        <v>4514</v>
      </c>
      <c r="M5" s="990" t="s">
        <v>4515</v>
      </c>
      <c r="N5" s="987" t="s">
        <v>391</v>
      </c>
      <c r="O5" s="987" t="s">
        <v>383</v>
      </c>
      <c r="P5" s="991" t="s">
        <v>4517</v>
      </c>
      <c r="Q5" s="991" t="s">
        <v>4516</v>
      </c>
      <c r="R5" s="991" t="s">
        <v>4518</v>
      </c>
      <c r="S5" s="992"/>
      <c r="T5" s="987">
        <v>0.5</v>
      </c>
      <c r="U5" s="993">
        <v>12.0</v>
      </c>
      <c r="V5" s="993">
        <v>7.25</v>
      </c>
      <c r="W5" s="993">
        <v>2.0</v>
      </c>
    </row>
    <row r="6" ht="57.0" customHeight="1">
      <c r="A6" s="987" t="s">
        <v>4521</v>
      </c>
      <c r="B6" s="987" t="s">
        <v>4522</v>
      </c>
      <c r="C6" s="987" t="b">
        <v>1</v>
      </c>
      <c r="D6" s="987">
        <v>3.0</v>
      </c>
      <c r="E6" s="987" t="s">
        <v>4525</v>
      </c>
      <c r="F6" s="950" t="s">
        <v>4523</v>
      </c>
      <c r="G6" s="967" t="s">
        <v>4524</v>
      </c>
      <c r="H6" s="971" t="s">
        <v>3341</v>
      </c>
      <c r="I6" s="988">
        <v>0.0</v>
      </c>
      <c r="J6" s="989">
        <v>3.95</v>
      </c>
      <c r="K6" s="987" t="s">
        <v>4501</v>
      </c>
      <c r="L6" s="990" t="s">
        <v>4526</v>
      </c>
      <c r="M6" s="990" t="s">
        <v>1323</v>
      </c>
      <c r="N6" s="987" t="s">
        <v>391</v>
      </c>
      <c r="O6" s="987" t="s">
        <v>285</v>
      </c>
      <c r="P6" s="991" t="s">
        <v>4528</v>
      </c>
      <c r="Q6" s="991" t="s">
        <v>4527</v>
      </c>
      <c r="R6" s="991" t="s">
        <v>4529</v>
      </c>
      <c r="S6" s="992"/>
      <c r="T6" s="987">
        <v>0.125</v>
      </c>
      <c r="U6" s="993">
        <v>8.0</v>
      </c>
      <c r="V6" s="993">
        <v>6.0</v>
      </c>
      <c r="W6" s="993">
        <v>2.0</v>
      </c>
    </row>
    <row r="7" ht="42.75" customHeight="1">
      <c r="A7" s="987" t="s">
        <v>4521</v>
      </c>
      <c r="B7" s="987" t="s">
        <v>4530</v>
      </c>
      <c r="C7" s="987" t="b">
        <v>1</v>
      </c>
      <c r="D7" s="987">
        <v>3.0</v>
      </c>
      <c r="E7" s="987" t="s">
        <v>4531</v>
      </c>
      <c r="F7" s="950" t="s">
        <v>4523</v>
      </c>
      <c r="G7" s="967" t="s">
        <v>4524</v>
      </c>
      <c r="H7" s="971" t="s">
        <v>4508</v>
      </c>
      <c r="I7" s="988">
        <v>0.0</v>
      </c>
      <c r="J7" s="989">
        <v>10.95</v>
      </c>
      <c r="K7" s="987" t="s">
        <v>4507</v>
      </c>
      <c r="L7" s="990" t="s">
        <v>4526</v>
      </c>
      <c r="M7" s="990" t="s">
        <v>1323</v>
      </c>
      <c r="N7" s="987" t="s">
        <v>391</v>
      </c>
      <c r="O7" s="987" t="s">
        <v>285</v>
      </c>
      <c r="P7" s="991" t="s">
        <v>4528</v>
      </c>
      <c r="Q7" s="991" t="s">
        <v>4527</v>
      </c>
      <c r="R7" s="991" t="s">
        <v>4529</v>
      </c>
      <c r="S7" s="992"/>
      <c r="T7" s="987">
        <v>0.5</v>
      </c>
      <c r="U7" s="993">
        <v>12.0</v>
      </c>
      <c r="V7" s="993">
        <v>7.25</v>
      </c>
      <c r="W7" s="993">
        <v>2.0</v>
      </c>
    </row>
    <row r="8" ht="67.5" customHeight="1">
      <c r="A8" s="990" t="s">
        <v>4532</v>
      </c>
      <c r="B8" s="987" t="s">
        <v>4533</v>
      </c>
      <c r="C8" s="987" t="b">
        <v>1</v>
      </c>
      <c r="D8" s="987">
        <v>4.0</v>
      </c>
      <c r="E8" s="990" t="s">
        <v>4536</v>
      </c>
      <c r="F8" s="950" t="s">
        <v>4534</v>
      </c>
      <c r="G8" s="967" t="s">
        <v>4535</v>
      </c>
      <c r="H8" s="971" t="s">
        <v>3341</v>
      </c>
      <c r="I8" s="988">
        <v>0.0</v>
      </c>
      <c r="J8" s="989">
        <v>16.95</v>
      </c>
      <c r="K8" s="987" t="s">
        <v>4501</v>
      </c>
      <c r="L8" s="990" t="s">
        <v>4537</v>
      </c>
      <c r="M8" s="990" t="s">
        <v>1323</v>
      </c>
      <c r="N8" s="987" t="s">
        <v>391</v>
      </c>
      <c r="O8" s="987" t="s">
        <v>302</v>
      </c>
      <c r="P8" s="991" t="s">
        <v>4539</v>
      </c>
      <c r="Q8" s="991" t="s">
        <v>4538</v>
      </c>
      <c r="R8" s="991" t="s">
        <v>4540</v>
      </c>
      <c r="S8" s="992"/>
      <c r="T8" s="987">
        <v>0.125</v>
      </c>
      <c r="U8" s="993">
        <v>8.0</v>
      </c>
      <c r="V8" s="993">
        <v>6.0</v>
      </c>
      <c r="W8" s="993">
        <v>2.0</v>
      </c>
    </row>
    <row r="9" ht="67.5" customHeight="1">
      <c r="A9" s="990" t="s">
        <v>4532</v>
      </c>
      <c r="B9" s="987" t="s">
        <v>4541</v>
      </c>
      <c r="C9" s="987" t="b">
        <v>1</v>
      </c>
      <c r="D9" s="987">
        <v>4.0</v>
      </c>
      <c r="E9" s="990" t="s">
        <v>4542</v>
      </c>
      <c r="F9" s="950" t="s">
        <v>4534</v>
      </c>
      <c r="G9" s="967" t="s">
        <v>4535</v>
      </c>
      <c r="H9" s="971" t="s">
        <v>4508</v>
      </c>
      <c r="I9" s="988">
        <v>0.0</v>
      </c>
      <c r="J9" s="989">
        <v>49.95</v>
      </c>
      <c r="K9" s="987" t="s">
        <v>4507</v>
      </c>
      <c r="L9" s="990" t="s">
        <v>4537</v>
      </c>
      <c r="M9" s="990" t="s">
        <v>1323</v>
      </c>
      <c r="N9" s="987" t="s">
        <v>391</v>
      </c>
      <c r="O9" s="987" t="s">
        <v>302</v>
      </c>
      <c r="P9" s="991" t="s">
        <v>4539</v>
      </c>
      <c r="Q9" s="991" t="s">
        <v>4538</v>
      </c>
      <c r="R9" s="991" t="s">
        <v>4540</v>
      </c>
      <c r="S9" s="992"/>
      <c r="T9" s="987">
        <v>0.5</v>
      </c>
      <c r="U9" s="993">
        <v>12.0</v>
      </c>
      <c r="V9" s="993">
        <v>7.25</v>
      </c>
      <c r="W9" s="993">
        <v>2.0</v>
      </c>
    </row>
    <row r="10" ht="79.5" customHeight="1">
      <c r="A10" s="994" t="s">
        <v>4543</v>
      </c>
      <c r="B10" s="987" t="s">
        <v>4544</v>
      </c>
      <c r="C10" s="987" t="b">
        <v>1</v>
      </c>
      <c r="D10" s="987">
        <v>5.0</v>
      </c>
      <c r="E10" s="987" t="s">
        <v>4547</v>
      </c>
      <c r="F10" s="987" t="s">
        <v>4545</v>
      </c>
      <c r="G10" s="987" t="s">
        <v>4546</v>
      </c>
      <c r="H10" s="987" t="s">
        <v>4582</v>
      </c>
      <c r="I10" s="988">
        <v>0.0</v>
      </c>
      <c r="J10" s="989">
        <v>5.95</v>
      </c>
      <c r="K10" s="987" t="s">
        <v>4550</v>
      </c>
      <c r="L10" s="990" t="s">
        <v>4548</v>
      </c>
      <c r="M10" s="990" t="s">
        <v>4549</v>
      </c>
      <c r="N10" s="987" t="s">
        <v>392</v>
      </c>
      <c r="O10" s="994" t="s">
        <v>284</v>
      </c>
      <c r="P10" s="991" t="s">
        <v>4552</v>
      </c>
      <c r="Q10" s="991" t="s">
        <v>4552</v>
      </c>
      <c r="R10" s="489" t="s">
        <v>4553</v>
      </c>
      <c r="S10" s="995" t="s">
        <v>4554</v>
      </c>
      <c r="T10" s="987">
        <v>0.06</v>
      </c>
      <c r="U10" s="993">
        <v>8.0</v>
      </c>
      <c r="V10" s="993">
        <v>6.0</v>
      </c>
      <c r="W10" s="993">
        <v>2.0</v>
      </c>
    </row>
    <row r="11" ht="52.5" customHeight="1">
      <c r="A11" s="994" t="s">
        <v>4543</v>
      </c>
      <c r="B11" s="987" t="s">
        <v>4555</v>
      </c>
      <c r="C11" s="987" t="b">
        <v>1</v>
      </c>
      <c r="D11" s="987">
        <v>5.0</v>
      </c>
      <c r="E11" s="987" t="s">
        <v>4556</v>
      </c>
      <c r="F11" s="987" t="s">
        <v>4545</v>
      </c>
      <c r="G11" s="987" t="s">
        <v>4546</v>
      </c>
      <c r="H11" s="987" t="s">
        <v>4507</v>
      </c>
      <c r="I11" s="988">
        <v>0.0</v>
      </c>
      <c r="J11" s="989">
        <v>39.95</v>
      </c>
      <c r="K11" s="987" t="s">
        <v>4557</v>
      </c>
      <c r="L11" s="990" t="s">
        <v>4548</v>
      </c>
      <c r="M11" s="990" t="s">
        <v>4549</v>
      </c>
      <c r="N11" s="987" t="s">
        <v>392</v>
      </c>
      <c r="O11" s="994" t="s">
        <v>284</v>
      </c>
      <c r="P11" s="991" t="s">
        <v>4552</v>
      </c>
      <c r="Q11" s="991" t="s">
        <v>4552</v>
      </c>
      <c r="R11" s="489" t="s">
        <v>4553</v>
      </c>
      <c r="S11" s="995" t="s">
        <v>4554</v>
      </c>
      <c r="T11" s="987">
        <v>0.5</v>
      </c>
      <c r="U11" s="993">
        <v>12.0</v>
      </c>
      <c r="V11" s="993">
        <v>7.25</v>
      </c>
      <c r="W11" s="993">
        <v>2.0</v>
      </c>
    </row>
    <row r="12" ht="69.0" customHeight="1">
      <c r="A12" s="987" t="s">
        <v>4567</v>
      </c>
      <c r="B12" s="987" t="s">
        <v>4560</v>
      </c>
      <c r="C12" s="987" t="b">
        <v>1</v>
      </c>
      <c r="D12" s="987">
        <v>6.0</v>
      </c>
      <c r="E12" s="987" t="s">
        <v>4563</v>
      </c>
      <c r="F12" s="987" t="s">
        <v>4561</v>
      </c>
      <c r="G12" s="987" t="s">
        <v>4562</v>
      </c>
      <c r="H12" s="987" t="s">
        <v>4582</v>
      </c>
      <c r="I12" s="988">
        <v>0.0</v>
      </c>
      <c r="J12" s="989">
        <v>5.95</v>
      </c>
      <c r="K12" s="987" t="s">
        <v>4550</v>
      </c>
      <c r="L12" s="990" t="s">
        <v>4564</v>
      </c>
      <c r="M12" s="990" t="s">
        <v>280</v>
      </c>
      <c r="N12" s="987" t="s">
        <v>392</v>
      </c>
      <c r="O12" s="994" t="s">
        <v>388</v>
      </c>
      <c r="P12" s="991" t="s">
        <v>4565</v>
      </c>
      <c r="Q12" s="991" t="s">
        <v>4565</v>
      </c>
      <c r="R12" s="489" t="s">
        <v>4566</v>
      </c>
      <c r="S12" s="995" t="s">
        <v>4554</v>
      </c>
      <c r="T12" s="987">
        <v>0.06</v>
      </c>
      <c r="U12" s="993">
        <v>8.0</v>
      </c>
      <c r="V12" s="993">
        <v>6.0</v>
      </c>
      <c r="W12" s="993">
        <v>2.0</v>
      </c>
    </row>
    <row r="13" ht="27.75" customHeight="1">
      <c r="A13" s="987" t="s">
        <v>4559</v>
      </c>
      <c r="B13" s="987" t="s">
        <v>4568</v>
      </c>
      <c r="C13" s="987" t="b">
        <v>1</v>
      </c>
      <c r="D13" s="987">
        <v>6.0</v>
      </c>
      <c r="E13" s="987" t="s">
        <v>4569</v>
      </c>
      <c r="F13" s="987" t="s">
        <v>4561</v>
      </c>
      <c r="G13" s="987" t="s">
        <v>4562</v>
      </c>
      <c r="H13" s="987" t="s">
        <v>4507</v>
      </c>
      <c r="I13" s="988">
        <v>0.0</v>
      </c>
      <c r="J13" s="989">
        <v>39.95</v>
      </c>
      <c r="K13" s="987" t="s">
        <v>4570</v>
      </c>
      <c r="L13" s="990" t="s">
        <v>4564</v>
      </c>
      <c r="M13" s="990" t="s">
        <v>280</v>
      </c>
      <c r="N13" s="987" t="s">
        <v>392</v>
      </c>
      <c r="O13" s="994" t="s">
        <v>388</v>
      </c>
      <c r="P13" s="991" t="s">
        <v>4565</v>
      </c>
      <c r="Q13" s="991" t="s">
        <v>4583</v>
      </c>
      <c r="R13" s="489" t="s">
        <v>4566</v>
      </c>
      <c r="S13" s="995" t="s">
        <v>4554</v>
      </c>
      <c r="T13" s="987">
        <v>0.5</v>
      </c>
      <c r="U13" s="993">
        <v>12.0</v>
      </c>
      <c r="V13" s="993">
        <v>7.25</v>
      </c>
      <c r="W13" s="993">
        <v>2.0</v>
      </c>
    </row>
    <row r="14" ht="47.25" customHeight="1">
      <c r="A14" s="994" t="s">
        <v>4571</v>
      </c>
      <c r="B14" s="987" t="s">
        <v>4572</v>
      </c>
      <c r="C14" s="987" t="b">
        <v>1</v>
      </c>
      <c r="D14" s="987">
        <v>7.0</v>
      </c>
      <c r="E14" s="987" t="s">
        <v>4575</v>
      </c>
      <c r="F14" s="987" t="s">
        <v>4573</v>
      </c>
      <c r="G14" s="987" t="s">
        <v>4574</v>
      </c>
      <c r="H14" s="987" t="s">
        <v>4582</v>
      </c>
      <c r="I14" s="988">
        <v>0.0</v>
      </c>
      <c r="J14" s="989">
        <v>5.95</v>
      </c>
      <c r="K14" s="987" t="s">
        <v>4550</v>
      </c>
      <c r="L14" s="990" t="s">
        <v>4576</v>
      </c>
      <c r="M14" s="990" t="s">
        <v>280</v>
      </c>
      <c r="N14" s="987" t="s">
        <v>392</v>
      </c>
      <c r="O14" s="987" t="s">
        <v>290</v>
      </c>
      <c r="P14" s="991" t="s">
        <v>4577</v>
      </c>
      <c r="Q14" s="991" t="s">
        <v>4577</v>
      </c>
      <c r="R14" s="489" t="s">
        <v>4578</v>
      </c>
      <c r="S14" s="995" t="s">
        <v>4554</v>
      </c>
      <c r="T14" s="987">
        <v>0.06</v>
      </c>
      <c r="U14" s="993">
        <v>8.0</v>
      </c>
      <c r="V14" s="993">
        <v>6.0</v>
      </c>
      <c r="W14" s="993">
        <v>2.0</v>
      </c>
    </row>
    <row r="15" ht="71.25" customHeight="1">
      <c r="A15" s="994" t="s">
        <v>4571</v>
      </c>
      <c r="B15" s="987" t="s">
        <v>4579</v>
      </c>
      <c r="C15" s="987" t="b">
        <v>1</v>
      </c>
      <c r="D15" s="987">
        <v>7.0</v>
      </c>
      <c r="E15" s="987" t="s">
        <v>4580</v>
      </c>
      <c r="F15" s="987" t="s">
        <v>4573</v>
      </c>
      <c r="G15" s="987" t="s">
        <v>4574</v>
      </c>
      <c r="H15" s="987" t="s">
        <v>4507</v>
      </c>
      <c r="I15" s="988">
        <v>0.0</v>
      </c>
      <c r="J15" s="989">
        <v>39.95</v>
      </c>
      <c r="K15" s="987" t="s">
        <v>4570</v>
      </c>
      <c r="L15" s="990" t="s">
        <v>4576</v>
      </c>
      <c r="M15" s="990" t="s">
        <v>280</v>
      </c>
      <c r="N15" s="987" t="s">
        <v>392</v>
      </c>
      <c r="O15" s="987" t="s">
        <v>290</v>
      </c>
      <c r="P15" s="991" t="s">
        <v>4577</v>
      </c>
      <c r="Q15" s="991" t="s">
        <v>4577</v>
      </c>
      <c r="R15" s="489" t="s">
        <v>4578</v>
      </c>
      <c r="S15" s="995" t="s">
        <v>4554</v>
      </c>
      <c r="T15" s="987">
        <v>0.5</v>
      </c>
      <c r="U15" s="993">
        <v>12.0</v>
      </c>
      <c r="V15" s="993">
        <v>7.25</v>
      </c>
      <c r="W15" s="993">
        <v>2.0</v>
      </c>
    </row>
    <row r="16" ht="70.5" customHeight="1">
      <c r="A16" s="987" t="s">
        <v>4584</v>
      </c>
      <c r="B16" s="994" t="s">
        <v>4585</v>
      </c>
      <c r="C16" s="987" t="b">
        <v>1</v>
      </c>
      <c r="D16" s="987">
        <v>8.0</v>
      </c>
      <c r="E16" s="994" t="s">
        <v>4586</v>
      </c>
      <c r="F16" s="987" t="s">
        <v>4587</v>
      </c>
      <c r="G16" s="987" t="s">
        <v>4588</v>
      </c>
      <c r="H16" s="994" t="s">
        <v>4589</v>
      </c>
      <c r="I16" s="988">
        <v>0.0</v>
      </c>
      <c r="J16" s="996">
        <v>16.95</v>
      </c>
      <c r="K16" s="994">
        <v>10.0</v>
      </c>
      <c r="L16" s="990" t="s">
        <v>4590</v>
      </c>
      <c r="M16" s="990" t="s">
        <v>280</v>
      </c>
      <c r="N16" s="987" t="s">
        <v>382</v>
      </c>
      <c r="O16" s="994" t="s">
        <v>291</v>
      </c>
      <c r="P16" s="991" t="s">
        <v>4591</v>
      </c>
      <c r="Q16" s="991" t="s">
        <v>4592</v>
      </c>
      <c r="R16" s="991" t="s">
        <v>4593</v>
      </c>
      <c r="S16" s="992" t="s">
        <v>4594</v>
      </c>
      <c r="T16" s="987">
        <v>0.3</v>
      </c>
      <c r="U16" s="993">
        <v>8.0</v>
      </c>
      <c r="V16" s="993">
        <v>6.0</v>
      </c>
      <c r="W16" s="993">
        <v>2.0</v>
      </c>
    </row>
    <row r="17" ht="64.5" customHeight="1">
      <c r="A17" s="987" t="s">
        <v>4595</v>
      </c>
      <c r="B17" s="987" t="s">
        <v>4596</v>
      </c>
      <c r="C17" s="987" t="b">
        <v>1</v>
      </c>
      <c r="D17" s="987">
        <v>9.0</v>
      </c>
      <c r="E17" s="987" t="s">
        <v>4597</v>
      </c>
      <c r="F17" s="987" t="s">
        <v>4598</v>
      </c>
      <c r="G17" s="990" t="s">
        <v>4599</v>
      </c>
      <c r="H17" s="987" t="s">
        <v>4589</v>
      </c>
      <c r="I17" s="988">
        <v>0.0</v>
      </c>
      <c r="J17" s="989">
        <v>19.95</v>
      </c>
      <c r="K17" s="987">
        <v>10.0</v>
      </c>
      <c r="L17" s="990" t="s">
        <v>4600</v>
      </c>
      <c r="M17" s="990" t="s">
        <v>3767</v>
      </c>
      <c r="N17" s="987" t="s">
        <v>382</v>
      </c>
      <c r="O17" s="994" t="s">
        <v>383</v>
      </c>
      <c r="P17" s="992" t="s">
        <v>4601</v>
      </c>
      <c r="Q17" s="489" t="s">
        <v>4602</v>
      </c>
      <c r="R17" s="991" t="s">
        <v>4603</v>
      </c>
      <c r="S17" s="992" t="s">
        <v>4604</v>
      </c>
      <c r="T17" s="987">
        <v>0.3</v>
      </c>
      <c r="U17" s="993">
        <v>8.0</v>
      </c>
      <c r="V17" s="993">
        <v>6.0</v>
      </c>
      <c r="W17" s="993">
        <v>2.0</v>
      </c>
    </row>
    <row r="18" ht="51.75" customHeight="1">
      <c r="A18" s="987" t="s">
        <v>4605</v>
      </c>
      <c r="B18" s="994" t="s">
        <v>4606</v>
      </c>
      <c r="C18" s="987" t="b">
        <v>1</v>
      </c>
      <c r="D18" s="987">
        <v>10.0</v>
      </c>
      <c r="E18" s="994" t="s">
        <v>4605</v>
      </c>
      <c r="F18" s="987" t="s">
        <v>4607</v>
      </c>
      <c r="G18" s="987" t="s">
        <v>4608</v>
      </c>
      <c r="H18" s="994" t="s">
        <v>4589</v>
      </c>
      <c r="I18" s="988">
        <v>0.0</v>
      </c>
      <c r="J18" s="996">
        <v>13.95</v>
      </c>
      <c r="K18" s="994">
        <v>10.0</v>
      </c>
      <c r="L18" s="990" t="s">
        <v>4609</v>
      </c>
      <c r="M18" s="990" t="s">
        <v>280</v>
      </c>
      <c r="N18" s="987" t="s">
        <v>382</v>
      </c>
      <c r="O18" s="987" t="s">
        <v>385</v>
      </c>
      <c r="P18" s="992" t="s">
        <v>4610</v>
      </c>
      <c r="Q18" s="991" t="s">
        <v>4611</v>
      </c>
      <c r="R18" s="991" t="s">
        <v>4612</v>
      </c>
      <c r="S18" s="992" t="s">
        <v>4594</v>
      </c>
      <c r="T18" s="987">
        <v>0.3</v>
      </c>
      <c r="U18" s="993">
        <v>8.0</v>
      </c>
      <c r="V18" s="993">
        <v>6.0</v>
      </c>
      <c r="W18" s="993">
        <v>2.0</v>
      </c>
    </row>
    <row r="19" ht="78.75" customHeight="1">
      <c r="A19" s="987" t="s">
        <v>4613</v>
      </c>
      <c r="B19" s="994" t="s">
        <v>4614</v>
      </c>
      <c r="C19" s="987" t="b">
        <v>1</v>
      </c>
      <c r="D19" s="987">
        <v>11.0</v>
      </c>
      <c r="E19" s="994" t="s">
        <v>4613</v>
      </c>
      <c r="F19" s="987" t="s">
        <v>4615</v>
      </c>
      <c r="G19" s="987" t="s">
        <v>4616</v>
      </c>
      <c r="H19" s="994" t="s">
        <v>4589</v>
      </c>
      <c r="I19" s="997"/>
      <c r="J19" s="996">
        <v>19.95</v>
      </c>
      <c r="K19" s="994">
        <v>10.0</v>
      </c>
      <c r="L19" s="990" t="s">
        <v>4617</v>
      </c>
      <c r="M19" s="990" t="s">
        <v>280</v>
      </c>
      <c r="N19" s="987" t="s">
        <v>382</v>
      </c>
      <c r="O19" s="994" t="s">
        <v>289</v>
      </c>
      <c r="P19" s="992" t="s">
        <v>4618</v>
      </c>
      <c r="Q19" s="991" t="s">
        <v>4619</v>
      </c>
      <c r="R19" s="991" t="s">
        <v>4620</v>
      </c>
      <c r="S19" s="992" t="s">
        <v>4594</v>
      </c>
      <c r="T19" s="987">
        <v>0.3</v>
      </c>
      <c r="U19" s="993">
        <v>8.0</v>
      </c>
      <c r="V19" s="993">
        <v>6.0</v>
      </c>
      <c r="W19" s="993">
        <v>2.0</v>
      </c>
    </row>
    <row r="20" ht="43.5" customHeight="1">
      <c r="A20" s="990" t="s">
        <v>4621</v>
      </c>
      <c r="B20" s="987" t="s">
        <v>4622</v>
      </c>
      <c r="C20" s="987" t="b">
        <v>1</v>
      </c>
      <c r="D20" s="987">
        <v>12.0</v>
      </c>
      <c r="E20" s="994" t="s">
        <v>4623</v>
      </c>
      <c r="F20" s="987" t="s">
        <v>4624</v>
      </c>
      <c r="G20" s="987" t="s">
        <v>4625</v>
      </c>
      <c r="H20" s="994" t="s">
        <v>4626</v>
      </c>
      <c r="I20" s="988">
        <v>0.0</v>
      </c>
      <c r="J20" s="996">
        <v>3.95</v>
      </c>
      <c r="K20" s="994">
        <v>25.0</v>
      </c>
      <c r="L20" s="990" t="s">
        <v>4627</v>
      </c>
      <c r="M20" s="990" t="s">
        <v>3767</v>
      </c>
      <c r="N20" s="987" t="s">
        <v>382</v>
      </c>
      <c r="O20" s="987" t="s">
        <v>385</v>
      </c>
      <c r="P20" s="992" t="s">
        <v>4610</v>
      </c>
      <c r="Q20" s="991" t="s">
        <v>4628</v>
      </c>
      <c r="R20" s="991" t="s">
        <v>4629</v>
      </c>
      <c r="S20" s="992" t="s">
        <v>4630</v>
      </c>
      <c r="T20" s="987">
        <v>0.1</v>
      </c>
      <c r="U20" s="993">
        <v>6.0</v>
      </c>
      <c r="V20" s="993">
        <v>4.0</v>
      </c>
      <c r="W20" s="993">
        <v>1.0</v>
      </c>
    </row>
    <row r="21" ht="62.25" customHeight="1">
      <c r="A21" s="987" t="s">
        <v>4631</v>
      </c>
      <c r="B21" s="987" t="s">
        <v>4632</v>
      </c>
      <c r="C21" s="987" t="b">
        <v>1</v>
      </c>
      <c r="D21" s="987">
        <v>13.0</v>
      </c>
      <c r="E21" s="994" t="s">
        <v>4631</v>
      </c>
      <c r="F21" s="987" t="s">
        <v>4633</v>
      </c>
      <c r="G21" s="987" t="s">
        <v>4634</v>
      </c>
      <c r="H21" s="994" t="s">
        <v>4626</v>
      </c>
      <c r="I21" s="988">
        <v>0.0</v>
      </c>
      <c r="J21" s="996">
        <v>3.95</v>
      </c>
      <c r="K21" s="987" t="s">
        <v>4635</v>
      </c>
      <c r="L21" s="990" t="s">
        <v>4600</v>
      </c>
      <c r="M21" s="990" t="s">
        <v>3767</v>
      </c>
      <c r="N21" s="987" t="s">
        <v>382</v>
      </c>
      <c r="O21" s="994" t="s">
        <v>383</v>
      </c>
      <c r="P21" s="992" t="s">
        <v>4601</v>
      </c>
      <c r="Q21" s="991" t="s">
        <v>4636</v>
      </c>
      <c r="R21" s="991" t="s">
        <v>4637</v>
      </c>
      <c r="S21" s="992" t="s">
        <v>4630</v>
      </c>
      <c r="T21" s="987">
        <v>0.1</v>
      </c>
      <c r="U21" s="993">
        <v>6.0</v>
      </c>
      <c r="V21" s="993">
        <v>4.0</v>
      </c>
      <c r="W21" s="993">
        <v>1.0</v>
      </c>
    </row>
    <row r="22" ht="57.0" customHeight="1">
      <c r="A22" s="987" t="s">
        <v>4638</v>
      </c>
      <c r="B22" s="987" t="s">
        <v>4639</v>
      </c>
      <c r="C22" s="987" t="b">
        <v>1</v>
      </c>
      <c r="D22" s="987">
        <v>14.0</v>
      </c>
      <c r="E22" s="994" t="s">
        <v>4638</v>
      </c>
      <c r="F22" s="987" t="s">
        <v>4640</v>
      </c>
      <c r="G22" s="990" t="s">
        <v>4641</v>
      </c>
      <c r="H22" s="994" t="s">
        <v>4626</v>
      </c>
      <c r="I22" s="988">
        <v>0.0</v>
      </c>
      <c r="J22" s="996">
        <v>3.95</v>
      </c>
      <c r="K22" s="987" t="s">
        <v>4635</v>
      </c>
      <c r="L22" s="990" t="s">
        <v>4642</v>
      </c>
      <c r="M22" s="990" t="s">
        <v>1323</v>
      </c>
      <c r="N22" s="987" t="s">
        <v>382</v>
      </c>
      <c r="O22" s="987" t="s">
        <v>89</v>
      </c>
      <c r="P22" s="991" t="s">
        <v>4643</v>
      </c>
      <c r="Q22" s="991" t="s">
        <v>4644</v>
      </c>
      <c r="R22" s="991" t="s">
        <v>4645</v>
      </c>
      <c r="S22" s="992" t="s">
        <v>4630</v>
      </c>
      <c r="T22" s="987">
        <v>0.1</v>
      </c>
      <c r="U22" s="993">
        <v>6.0</v>
      </c>
      <c r="V22" s="993">
        <v>4.0</v>
      </c>
      <c r="W22" s="993">
        <v>1.0</v>
      </c>
    </row>
    <row r="23">
      <c r="A23" s="998" t="s">
        <v>4646</v>
      </c>
      <c r="B23" s="993" t="s">
        <v>4647</v>
      </c>
      <c r="C23" s="987" t="b">
        <v>1</v>
      </c>
      <c r="D23" s="993">
        <v>15.0</v>
      </c>
      <c r="E23" s="998" t="s">
        <v>4648</v>
      </c>
      <c r="F23" s="993" t="s">
        <v>4649</v>
      </c>
      <c r="G23" s="993" t="s">
        <v>4650</v>
      </c>
      <c r="H23" s="994" t="s">
        <v>4626</v>
      </c>
      <c r="I23" s="988">
        <v>0.0</v>
      </c>
      <c r="J23" s="988">
        <v>4.95</v>
      </c>
      <c r="K23" s="987" t="s">
        <v>4635</v>
      </c>
      <c r="L23" s="990" t="s">
        <v>4651</v>
      </c>
      <c r="M23" s="990" t="s">
        <v>1323</v>
      </c>
      <c r="N23" s="987" t="s">
        <v>382</v>
      </c>
      <c r="O23" s="993" t="s">
        <v>326</v>
      </c>
      <c r="P23" s="993" t="s">
        <v>4652</v>
      </c>
      <c r="Q23" s="993" t="s">
        <v>4653</v>
      </c>
      <c r="R23" s="991" t="s">
        <v>4654</v>
      </c>
      <c r="S23" s="992" t="s">
        <v>4630</v>
      </c>
      <c r="T23" s="987">
        <v>0.1</v>
      </c>
      <c r="U23" s="993">
        <v>6.0</v>
      </c>
      <c r="V23" s="993">
        <v>4.0</v>
      </c>
      <c r="W23" s="993">
        <v>1.0</v>
      </c>
    </row>
    <row r="24">
      <c r="A24" s="998" t="s">
        <v>4655</v>
      </c>
      <c r="B24" s="993" t="s">
        <v>4656</v>
      </c>
      <c r="C24" s="987" t="b">
        <v>1</v>
      </c>
      <c r="D24" s="993">
        <v>16.0</v>
      </c>
      <c r="E24" s="998" t="s">
        <v>4655</v>
      </c>
      <c r="F24" s="993" t="s">
        <v>4657</v>
      </c>
      <c r="G24" s="993" t="s">
        <v>4658</v>
      </c>
      <c r="H24" s="994" t="s">
        <v>4626</v>
      </c>
      <c r="I24" s="988">
        <v>0.0</v>
      </c>
      <c r="J24" s="988">
        <v>4.95</v>
      </c>
      <c r="K24" s="987" t="s">
        <v>4635</v>
      </c>
      <c r="L24" s="990" t="s">
        <v>4659</v>
      </c>
      <c r="M24" s="990" t="s">
        <v>1323</v>
      </c>
      <c r="N24" s="987" t="s">
        <v>382</v>
      </c>
      <c r="O24" s="993" t="s">
        <v>302</v>
      </c>
      <c r="P24" s="993" t="s">
        <v>4660</v>
      </c>
      <c r="Q24" s="993" t="s">
        <v>4661</v>
      </c>
      <c r="R24" s="991" t="s">
        <v>4662</v>
      </c>
      <c r="S24" s="992" t="s">
        <v>4630</v>
      </c>
      <c r="T24" s="987">
        <v>0.1</v>
      </c>
      <c r="U24" s="993">
        <v>6.0</v>
      </c>
      <c r="V24" s="993">
        <v>4.0</v>
      </c>
      <c r="W24" s="993">
        <v>1.0</v>
      </c>
    </row>
    <row r="25">
      <c r="A25" s="998" t="s">
        <v>4663</v>
      </c>
      <c r="B25" s="993" t="s">
        <v>4664</v>
      </c>
      <c r="C25" s="987" t="b">
        <v>1</v>
      </c>
      <c r="D25" s="993">
        <v>17.0</v>
      </c>
      <c r="E25" s="998" t="s">
        <v>4663</v>
      </c>
      <c r="F25" s="993" t="s">
        <v>4665</v>
      </c>
      <c r="G25" s="993" t="s">
        <v>4666</v>
      </c>
      <c r="H25" s="994" t="s">
        <v>4626</v>
      </c>
      <c r="I25" s="988">
        <v>0.0</v>
      </c>
      <c r="J25" s="996">
        <v>3.95</v>
      </c>
      <c r="K25" s="987" t="s">
        <v>4635</v>
      </c>
      <c r="L25" s="990" t="s">
        <v>4667</v>
      </c>
      <c r="M25" s="990" t="s">
        <v>1323</v>
      </c>
      <c r="N25" s="987" t="s">
        <v>382</v>
      </c>
      <c r="O25" s="993" t="s">
        <v>289</v>
      </c>
      <c r="P25" s="993" t="s">
        <v>4668</v>
      </c>
      <c r="Q25" s="993" t="s">
        <v>4669</v>
      </c>
      <c r="R25" s="991" t="s">
        <v>4670</v>
      </c>
      <c r="S25" s="992" t="s">
        <v>4630</v>
      </c>
      <c r="T25" s="987">
        <v>0.1</v>
      </c>
      <c r="U25" s="993">
        <v>6.0</v>
      </c>
      <c r="V25" s="993">
        <v>4.0</v>
      </c>
      <c r="W25" s="993">
        <v>1.0</v>
      </c>
    </row>
    <row r="26">
      <c r="A26" s="999"/>
      <c r="B26" s="999"/>
      <c r="C26" s="999"/>
      <c r="D26" s="999"/>
      <c r="E26" s="999"/>
      <c r="F26" s="999"/>
      <c r="G26" s="999"/>
      <c r="H26" s="999"/>
      <c r="I26" s="988"/>
      <c r="J26" s="997"/>
      <c r="K26" s="987"/>
      <c r="L26" s="999"/>
      <c r="M26" s="990"/>
      <c r="N26" s="987"/>
      <c r="O26" s="999"/>
      <c r="P26" s="999"/>
      <c r="Q26" s="999"/>
      <c r="R26" s="999"/>
      <c r="S26" s="1000"/>
      <c r="T26" s="999"/>
      <c r="U26" s="999"/>
      <c r="V26" s="999"/>
      <c r="W26" s="999"/>
    </row>
    <row r="27">
      <c r="A27" s="999"/>
      <c r="B27" s="999"/>
      <c r="C27" s="999"/>
      <c r="D27" s="999"/>
      <c r="E27" s="999"/>
      <c r="F27" s="999"/>
      <c r="G27" s="999"/>
      <c r="H27" s="999"/>
      <c r="I27" s="997"/>
      <c r="J27" s="997"/>
      <c r="K27" s="999"/>
      <c r="L27" s="999"/>
      <c r="M27" s="1001"/>
      <c r="N27" s="999"/>
      <c r="O27" s="999"/>
      <c r="P27" s="999"/>
      <c r="Q27" s="999"/>
      <c r="R27" s="999"/>
      <c r="S27" s="1000"/>
      <c r="T27" s="999"/>
      <c r="U27" s="999"/>
      <c r="V27" s="999"/>
      <c r="W27" s="999"/>
    </row>
    <row r="28">
      <c r="A28" s="999"/>
      <c r="B28" s="999"/>
      <c r="C28" s="999"/>
      <c r="D28" s="999"/>
      <c r="E28" s="999"/>
      <c r="F28" s="999"/>
      <c r="G28" s="999"/>
      <c r="H28" s="999"/>
      <c r="I28" s="997"/>
      <c r="J28" s="997"/>
      <c r="K28" s="999"/>
      <c r="L28" s="999"/>
      <c r="M28" s="1001"/>
      <c r="N28" s="999"/>
      <c r="O28" s="999"/>
      <c r="P28" s="999"/>
      <c r="Q28" s="999"/>
      <c r="R28" s="999"/>
      <c r="S28" s="990"/>
      <c r="T28" s="999"/>
      <c r="U28" s="999"/>
      <c r="V28" s="999"/>
      <c r="W28" s="999"/>
    </row>
    <row r="29">
      <c r="A29" s="999"/>
      <c r="B29" s="999"/>
      <c r="C29" s="999"/>
      <c r="D29" s="999"/>
      <c r="E29" s="999"/>
      <c r="F29" s="999"/>
      <c r="G29" s="999"/>
      <c r="H29" s="999"/>
      <c r="I29" s="997"/>
      <c r="J29" s="997"/>
      <c r="K29" s="999"/>
      <c r="L29" s="999"/>
      <c r="M29" s="1001"/>
      <c r="N29" s="999"/>
      <c r="O29" s="999"/>
      <c r="P29" s="999"/>
      <c r="Q29" s="999"/>
      <c r="R29" s="999"/>
      <c r="S29" s="990"/>
      <c r="T29" s="999"/>
      <c r="U29" s="999"/>
      <c r="V29" s="999"/>
      <c r="W29" s="999"/>
    </row>
    <row r="30">
      <c r="A30" s="999"/>
      <c r="B30" s="999"/>
      <c r="C30" s="999"/>
      <c r="D30" s="999"/>
      <c r="E30" s="999"/>
      <c r="F30" s="999"/>
      <c r="G30" s="999"/>
      <c r="H30" s="999"/>
      <c r="I30" s="997"/>
      <c r="J30" s="997"/>
      <c r="K30" s="999"/>
      <c r="L30" s="999"/>
      <c r="M30" s="1001"/>
      <c r="N30" s="999"/>
      <c r="O30" s="999"/>
      <c r="P30" s="999"/>
      <c r="Q30" s="999"/>
      <c r="R30" s="999"/>
      <c r="S30" s="990"/>
      <c r="T30" s="999"/>
      <c r="U30" s="999"/>
      <c r="V30" s="999"/>
      <c r="W30" s="999"/>
    </row>
    <row r="31">
      <c r="A31" s="999"/>
      <c r="B31" s="999"/>
      <c r="C31" s="999"/>
      <c r="D31" s="999"/>
      <c r="E31" s="999"/>
      <c r="F31" s="999"/>
      <c r="G31" s="999"/>
      <c r="H31" s="999"/>
      <c r="I31" s="997"/>
      <c r="J31" s="997"/>
      <c r="K31" s="999"/>
      <c r="L31" s="999"/>
      <c r="M31" s="1001"/>
      <c r="N31" s="999"/>
      <c r="O31" s="999"/>
      <c r="P31" s="999"/>
      <c r="Q31" s="999"/>
      <c r="R31" s="999"/>
      <c r="S31" s="990"/>
      <c r="T31" s="999"/>
      <c r="U31" s="999"/>
      <c r="V31" s="999"/>
      <c r="W31" s="999"/>
    </row>
    <row r="32">
      <c r="A32" s="999"/>
      <c r="B32" s="999"/>
      <c r="C32" s="999"/>
      <c r="D32" s="999"/>
      <c r="E32" s="999"/>
      <c r="F32" s="999"/>
      <c r="G32" s="999"/>
      <c r="H32" s="999"/>
      <c r="I32" s="997"/>
      <c r="J32" s="997"/>
      <c r="K32" s="999"/>
      <c r="L32" s="999"/>
      <c r="M32" s="1001"/>
      <c r="N32" s="999"/>
      <c r="O32" s="999"/>
      <c r="P32" s="999"/>
      <c r="Q32" s="999"/>
      <c r="R32" s="999"/>
      <c r="S32" s="990"/>
      <c r="T32" s="999"/>
      <c r="U32" s="999"/>
      <c r="V32" s="999"/>
      <c r="W32" s="999"/>
    </row>
    <row r="33">
      <c r="A33" s="999"/>
      <c r="B33" s="999"/>
      <c r="C33" s="999"/>
      <c r="D33" s="999"/>
      <c r="E33" s="999"/>
      <c r="F33" s="999"/>
      <c r="G33" s="999"/>
      <c r="H33" s="999"/>
      <c r="I33" s="997"/>
      <c r="J33" s="997"/>
      <c r="K33" s="999"/>
      <c r="L33" s="999"/>
      <c r="M33" s="1001"/>
      <c r="N33" s="999"/>
      <c r="O33" s="999"/>
      <c r="P33" s="999"/>
      <c r="Q33" s="999"/>
      <c r="R33" s="999"/>
      <c r="S33" s="990"/>
      <c r="T33" s="999"/>
      <c r="U33" s="999"/>
      <c r="V33" s="999"/>
      <c r="W33" s="999"/>
    </row>
    <row r="34">
      <c r="A34" s="999"/>
      <c r="B34" s="999"/>
      <c r="C34" s="999"/>
      <c r="D34" s="999"/>
      <c r="E34" s="999"/>
      <c r="F34" s="999"/>
      <c r="G34" s="999"/>
      <c r="H34" s="999"/>
      <c r="I34" s="997"/>
      <c r="J34" s="997"/>
      <c r="K34" s="999"/>
      <c r="L34" s="999"/>
      <c r="M34" s="1001"/>
      <c r="N34" s="999"/>
      <c r="O34" s="999"/>
      <c r="P34" s="999"/>
      <c r="Q34" s="999"/>
      <c r="R34" s="999"/>
      <c r="S34" s="990"/>
      <c r="T34" s="999"/>
      <c r="U34" s="999"/>
      <c r="V34" s="999"/>
      <c r="W34" s="999"/>
    </row>
    <row r="35">
      <c r="A35" s="999"/>
      <c r="B35" s="999"/>
      <c r="C35" s="999"/>
      <c r="D35" s="999"/>
      <c r="E35" s="999"/>
      <c r="F35" s="999"/>
      <c r="G35" s="999"/>
      <c r="H35" s="999"/>
      <c r="I35" s="997"/>
      <c r="J35" s="997"/>
      <c r="K35" s="999"/>
      <c r="L35" s="999"/>
      <c r="M35" s="1001"/>
      <c r="N35" s="999"/>
      <c r="O35" s="999"/>
      <c r="P35" s="999"/>
      <c r="Q35" s="999"/>
      <c r="R35" s="999"/>
      <c r="S35" s="990"/>
      <c r="T35" s="999"/>
      <c r="U35" s="999"/>
      <c r="V35" s="999"/>
      <c r="W35" s="999"/>
    </row>
    <row r="36">
      <c r="A36" s="999"/>
      <c r="B36" s="999"/>
      <c r="C36" s="999"/>
      <c r="D36" s="999"/>
      <c r="E36" s="999"/>
      <c r="F36" s="999"/>
      <c r="G36" s="999"/>
      <c r="H36" s="999"/>
      <c r="I36" s="997"/>
      <c r="J36" s="997"/>
      <c r="K36" s="999"/>
      <c r="L36" s="999"/>
      <c r="M36" s="1001"/>
      <c r="N36" s="999"/>
      <c r="O36" s="999"/>
      <c r="P36" s="999"/>
      <c r="Q36" s="999"/>
      <c r="R36" s="999"/>
      <c r="S36" s="990"/>
      <c r="T36" s="999"/>
      <c r="U36" s="999"/>
      <c r="V36" s="999"/>
      <c r="W36" s="999"/>
    </row>
    <row r="37" ht="57.0" customHeight="1">
      <c r="A37" s="1002" t="s">
        <v>4671</v>
      </c>
      <c r="B37" s="1003" t="s">
        <v>4672</v>
      </c>
      <c r="C37" s="1002" t="b">
        <v>0</v>
      </c>
      <c r="D37" s="1002">
        <v>99.0</v>
      </c>
      <c r="E37" s="1003" t="s">
        <v>4671</v>
      </c>
      <c r="F37" s="1002" t="s">
        <v>4673</v>
      </c>
      <c r="G37" s="1004" t="s">
        <v>4674</v>
      </c>
      <c r="H37" s="1003" t="s">
        <v>4626</v>
      </c>
      <c r="I37" s="1005">
        <v>0.0</v>
      </c>
      <c r="J37" s="1006">
        <v>3.95</v>
      </c>
      <c r="K37" s="1003">
        <v>25.0</v>
      </c>
      <c r="L37" s="1004" t="s">
        <v>4675</v>
      </c>
      <c r="M37" s="1004" t="s">
        <v>1323</v>
      </c>
      <c r="N37" s="1002" t="s">
        <v>382</v>
      </c>
      <c r="O37" s="1002" t="s">
        <v>384</v>
      </c>
      <c r="P37" s="1007" t="s">
        <v>4676</v>
      </c>
      <c r="Q37" s="1007" t="s">
        <v>4676</v>
      </c>
      <c r="R37" s="1008" t="s">
        <v>4677</v>
      </c>
      <c r="S37" s="1009" t="s">
        <v>4604</v>
      </c>
      <c r="T37" s="1002">
        <v>0.1</v>
      </c>
      <c r="U37" s="1010">
        <v>6.0</v>
      </c>
      <c r="V37" s="1010">
        <v>4.0</v>
      </c>
      <c r="W37" s="1010">
        <v>1.0</v>
      </c>
    </row>
    <row r="38">
      <c r="A38" s="1011" t="s">
        <v>4678</v>
      </c>
      <c r="B38" s="1011" t="s">
        <v>4679</v>
      </c>
      <c r="C38" s="1012" t="b">
        <v>0</v>
      </c>
      <c r="D38" s="1012">
        <v>99.0</v>
      </c>
      <c r="E38" s="1011" t="s">
        <v>4678</v>
      </c>
      <c r="F38" s="1012" t="s">
        <v>4680</v>
      </c>
      <c r="G38" s="1012" t="s">
        <v>4681</v>
      </c>
      <c r="H38" s="1011" t="s">
        <v>4626</v>
      </c>
      <c r="I38" s="1013">
        <v>0.0</v>
      </c>
      <c r="J38" s="1014">
        <v>3.95</v>
      </c>
      <c r="K38" s="1011">
        <v>25.0</v>
      </c>
      <c r="L38" s="1011"/>
      <c r="M38" s="1015"/>
      <c r="N38" s="1011"/>
      <c r="O38" s="1011" t="s">
        <v>89</v>
      </c>
      <c r="P38" s="1016" t="s">
        <v>4682</v>
      </c>
      <c r="Q38" s="1017" t="s">
        <v>4683</v>
      </c>
      <c r="R38" s="1018" t="s">
        <v>4684</v>
      </c>
      <c r="S38" s="1016" t="s">
        <v>4594</v>
      </c>
      <c r="T38" s="1012">
        <v>0.1</v>
      </c>
      <c r="U38" s="1019">
        <v>12.0</v>
      </c>
      <c r="V38" s="1019">
        <v>7.25</v>
      </c>
      <c r="W38" s="1019">
        <v>2.0</v>
      </c>
    </row>
    <row r="39">
      <c r="A39" s="999"/>
      <c r="B39" s="999"/>
      <c r="C39" s="999"/>
      <c r="D39" s="999"/>
      <c r="E39" s="999"/>
      <c r="F39" s="999"/>
      <c r="G39" s="999"/>
      <c r="H39" s="999"/>
      <c r="I39" s="997"/>
      <c r="J39" s="997"/>
      <c r="K39" s="999"/>
      <c r="L39" s="999"/>
      <c r="M39" s="1001"/>
      <c r="N39" s="999"/>
      <c r="O39" s="999"/>
      <c r="P39" s="999"/>
      <c r="Q39" s="999"/>
      <c r="R39" s="999"/>
      <c r="S39" s="990"/>
      <c r="T39" s="999"/>
      <c r="U39" s="999"/>
      <c r="V39" s="999"/>
      <c r="W39" s="999"/>
    </row>
    <row r="40">
      <c r="A40" s="999"/>
      <c r="B40" s="999"/>
      <c r="C40" s="999"/>
      <c r="D40" s="999"/>
      <c r="E40" s="999"/>
      <c r="F40" s="999"/>
      <c r="G40" s="999"/>
      <c r="H40" s="999"/>
      <c r="I40" s="997"/>
      <c r="J40" s="997"/>
      <c r="K40" s="999"/>
      <c r="L40" s="999"/>
      <c r="M40" s="1001"/>
      <c r="N40" s="999"/>
      <c r="O40" s="999"/>
      <c r="P40" s="999"/>
      <c r="Q40" s="999"/>
      <c r="R40" s="999"/>
      <c r="S40" s="990"/>
      <c r="T40" s="999"/>
      <c r="U40" s="999"/>
      <c r="V40" s="999"/>
      <c r="W40" s="999"/>
    </row>
    <row r="41">
      <c r="A41" s="999"/>
      <c r="B41" s="999"/>
      <c r="C41" s="999"/>
      <c r="D41" s="999"/>
      <c r="E41" s="999"/>
      <c r="F41" s="999"/>
      <c r="G41" s="999"/>
      <c r="H41" s="999"/>
      <c r="I41" s="997"/>
      <c r="J41" s="997"/>
      <c r="K41" s="999"/>
      <c r="L41" s="999"/>
      <c r="M41" s="1001"/>
      <c r="N41" s="999"/>
      <c r="O41" s="999"/>
      <c r="P41" s="999"/>
      <c r="Q41" s="999"/>
      <c r="R41" s="999"/>
      <c r="S41" s="990"/>
      <c r="T41" s="999"/>
      <c r="U41" s="999"/>
      <c r="V41" s="999"/>
      <c r="W41" s="999"/>
    </row>
    <row r="42">
      <c r="A42" s="999"/>
      <c r="B42" s="999"/>
      <c r="C42" s="999"/>
      <c r="D42" s="999"/>
      <c r="E42" s="999"/>
      <c r="F42" s="999"/>
      <c r="G42" s="999"/>
      <c r="H42" s="999"/>
      <c r="I42" s="997"/>
      <c r="J42" s="997"/>
      <c r="K42" s="999"/>
      <c r="L42" s="999"/>
      <c r="M42" s="1001"/>
      <c r="N42" s="999"/>
      <c r="O42" s="999"/>
      <c r="P42" s="999"/>
      <c r="Q42" s="999"/>
      <c r="R42" s="999"/>
      <c r="S42" s="990"/>
      <c r="T42" s="999"/>
      <c r="U42" s="999"/>
      <c r="V42" s="999"/>
      <c r="W42" s="999"/>
    </row>
    <row r="43">
      <c r="A43" s="999"/>
      <c r="B43" s="999"/>
      <c r="C43" s="999"/>
      <c r="D43" s="999"/>
      <c r="E43" s="999"/>
      <c r="F43" s="999"/>
      <c r="G43" s="999"/>
      <c r="H43" s="999"/>
      <c r="I43" s="997"/>
      <c r="J43" s="997"/>
      <c r="K43" s="999"/>
      <c r="L43" s="999"/>
      <c r="M43" s="1001"/>
      <c r="N43" s="999"/>
      <c r="O43" s="999"/>
      <c r="P43" s="999"/>
      <c r="Q43" s="999"/>
      <c r="R43" s="999"/>
      <c r="S43" s="990"/>
      <c r="T43" s="999"/>
      <c r="U43" s="999"/>
      <c r="V43" s="999"/>
      <c r="W43" s="999"/>
    </row>
    <row r="44">
      <c r="A44" s="999"/>
      <c r="B44" s="999"/>
      <c r="C44" s="999"/>
      <c r="D44" s="999"/>
      <c r="E44" s="999"/>
      <c r="F44" s="999"/>
      <c r="G44" s="999"/>
      <c r="H44" s="999"/>
      <c r="I44" s="997"/>
      <c r="J44" s="997"/>
      <c r="K44" s="999"/>
      <c r="L44" s="999"/>
      <c r="M44" s="1001"/>
      <c r="N44" s="999"/>
      <c r="O44" s="999"/>
      <c r="P44" s="999"/>
      <c r="Q44" s="999"/>
      <c r="R44" s="999"/>
      <c r="S44" s="990"/>
      <c r="T44" s="999"/>
      <c r="U44" s="999"/>
      <c r="V44" s="999"/>
      <c r="W44" s="999"/>
    </row>
    <row r="45">
      <c r="A45" s="999"/>
      <c r="B45" s="999"/>
      <c r="C45" s="999"/>
      <c r="D45" s="999"/>
      <c r="E45" s="999"/>
      <c r="F45" s="999"/>
      <c r="G45" s="999"/>
      <c r="H45" s="999"/>
      <c r="I45" s="997"/>
      <c r="J45" s="997"/>
      <c r="K45" s="999"/>
      <c r="L45" s="999"/>
      <c r="M45" s="1001"/>
      <c r="N45" s="999"/>
      <c r="O45" s="999"/>
      <c r="P45" s="999"/>
      <c r="Q45" s="999"/>
      <c r="R45" s="999"/>
      <c r="S45" s="990"/>
      <c r="T45" s="999"/>
      <c r="U45" s="999"/>
      <c r="V45" s="999"/>
      <c r="W45" s="999"/>
    </row>
    <row r="46">
      <c r="A46" s="999"/>
      <c r="B46" s="999"/>
      <c r="C46" s="999"/>
      <c r="D46" s="999"/>
      <c r="E46" s="999"/>
      <c r="F46" s="999"/>
      <c r="G46" s="999"/>
      <c r="H46" s="999"/>
      <c r="I46" s="997"/>
      <c r="J46" s="997"/>
      <c r="K46" s="999"/>
      <c r="L46" s="999"/>
      <c r="M46" s="1001"/>
      <c r="N46" s="999"/>
      <c r="O46" s="999"/>
      <c r="P46" s="999"/>
      <c r="Q46" s="999"/>
      <c r="R46" s="999"/>
      <c r="S46" s="990"/>
      <c r="T46" s="999"/>
      <c r="U46" s="999"/>
      <c r="V46" s="999"/>
      <c r="W46" s="999"/>
    </row>
    <row r="47">
      <c r="A47" s="999"/>
      <c r="B47" s="999"/>
      <c r="C47" s="999"/>
      <c r="D47" s="999"/>
      <c r="E47" s="999"/>
      <c r="F47" s="999"/>
      <c r="G47" s="999"/>
      <c r="H47" s="999"/>
      <c r="I47" s="997"/>
      <c r="J47" s="997"/>
      <c r="K47" s="999"/>
      <c r="L47" s="999"/>
      <c r="M47" s="1001"/>
      <c r="N47" s="999"/>
      <c r="O47" s="999"/>
      <c r="P47" s="999"/>
      <c r="Q47" s="999"/>
      <c r="R47" s="999"/>
      <c r="S47" s="990"/>
      <c r="T47" s="999"/>
      <c r="U47" s="999"/>
      <c r="V47" s="999"/>
      <c r="W47" s="999"/>
    </row>
    <row r="48">
      <c r="A48" s="999"/>
      <c r="B48" s="999"/>
      <c r="C48" s="999"/>
      <c r="D48" s="999"/>
      <c r="E48" s="999"/>
      <c r="F48" s="999"/>
      <c r="G48" s="999"/>
      <c r="H48" s="999"/>
      <c r="I48" s="997"/>
      <c r="J48" s="997"/>
      <c r="K48" s="999"/>
      <c r="L48" s="999"/>
      <c r="M48" s="1001"/>
      <c r="N48" s="999"/>
      <c r="O48" s="999"/>
      <c r="P48" s="999"/>
      <c r="Q48" s="999"/>
      <c r="R48" s="999"/>
      <c r="S48" s="990"/>
      <c r="T48" s="999"/>
      <c r="U48" s="999"/>
      <c r="V48" s="999"/>
      <c r="W48" s="999"/>
    </row>
    <row r="49">
      <c r="A49" s="999"/>
      <c r="B49" s="999"/>
      <c r="C49" s="999"/>
      <c r="D49" s="999"/>
      <c r="E49" s="999"/>
      <c r="F49" s="999"/>
      <c r="G49" s="999"/>
      <c r="H49" s="999"/>
      <c r="I49" s="997"/>
      <c r="J49" s="997"/>
      <c r="K49" s="999"/>
      <c r="L49" s="999"/>
      <c r="M49" s="1001"/>
      <c r="N49" s="999"/>
      <c r="O49" s="999"/>
      <c r="P49" s="999"/>
      <c r="Q49" s="999"/>
      <c r="R49" s="999"/>
      <c r="S49" s="990"/>
      <c r="T49" s="999"/>
      <c r="U49" s="999"/>
      <c r="V49" s="999"/>
      <c r="W49" s="999"/>
    </row>
    <row r="50">
      <c r="A50" s="999"/>
      <c r="B50" s="999"/>
      <c r="C50" s="999"/>
      <c r="D50" s="999"/>
      <c r="E50" s="999"/>
      <c r="F50" s="999"/>
      <c r="G50" s="999"/>
      <c r="H50" s="999"/>
      <c r="I50" s="997"/>
      <c r="J50" s="997"/>
      <c r="K50" s="999"/>
      <c r="L50" s="999"/>
      <c r="M50" s="1001"/>
      <c r="N50" s="999"/>
      <c r="O50" s="999"/>
      <c r="P50" s="999"/>
      <c r="Q50" s="999"/>
      <c r="R50" s="999"/>
      <c r="S50" s="990"/>
      <c r="T50" s="999"/>
      <c r="U50" s="999"/>
      <c r="V50" s="999"/>
      <c r="W50" s="999"/>
    </row>
    <row r="51">
      <c r="A51" s="999"/>
      <c r="B51" s="999"/>
      <c r="C51" s="999"/>
      <c r="D51" s="999"/>
      <c r="E51" s="999"/>
      <c r="F51" s="999"/>
      <c r="G51" s="999"/>
      <c r="H51" s="999"/>
      <c r="I51" s="997"/>
      <c r="J51" s="997"/>
      <c r="K51" s="999"/>
      <c r="L51" s="999"/>
      <c r="M51" s="1001"/>
      <c r="N51" s="999"/>
      <c r="O51" s="999"/>
      <c r="P51" s="999"/>
      <c r="Q51" s="999"/>
      <c r="R51" s="999"/>
      <c r="S51" s="990"/>
      <c r="T51" s="999"/>
      <c r="U51" s="999"/>
      <c r="V51" s="999"/>
      <c r="W51" s="999"/>
    </row>
    <row r="52">
      <c r="A52" s="999"/>
      <c r="B52" s="999"/>
      <c r="C52" s="999"/>
      <c r="D52" s="999"/>
      <c r="E52" s="999"/>
      <c r="F52" s="999"/>
      <c r="G52" s="999"/>
      <c r="H52" s="999"/>
      <c r="I52" s="997"/>
      <c r="J52" s="997"/>
      <c r="K52" s="999"/>
      <c r="L52" s="999"/>
      <c r="M52" s="1001"/>
      <c r="N52" s="999"/>
      <c r="O52" s="999"/>
      <c r="P52" s="999"/>
      <c r="Q52" s="999"/>
      <c r="R52" s="999"/>
      <c r="S52" s="990"/>
      <c r="T52" s="999"/>
      <c r="U52" s="999"/>
      <c r="V52" s="999"/>
      <c r="W52" s="999"/>
    </row>
    <row r="53">
      <c r="A53" s="999"/>
      <c r="B53" s="999"/>
      <c r="C53" s="999"/>
      <c r="D53" s="999"/>
      <c r="E53" s="999"/>
      <c r="F53" s="999"/>
      <c r="G53" s="999"/>
      <c r="H53" s="999"/>
      <c r="I53" s="997"/>
      <c r="J53" s="997"/>
      <c r="K53" s="999"/>
      <c r="L53" s="999"/>
      <c r="M53" s="1001"/>
      <c r="N53" s="999"/>
      <c r="O53" s="999"/>
      <c r="P53" s="999"/>
      <c r="Q53" s="999"/>
      <c r="R53" s="999"/>
      <c r="S53" s="990"/>
      <c r="T53" s="999"/>
      <c r="U53" s="999"/>
      <c r="V53" s="999"/>
      <c r="W53" s="999"/>
    </row>
    <row r="54">
      <c r="A54" s="999"/>
      <c r="B54" s="999"/>
      <c r="C54" s="999"/>
      <c r="D54" s="999"/>
      <c r="E54" s="999"/>
      <c r="F54" s="999"/>
      <c r="G54" s="999"/>
      <c r="H54" s="999"/>
      <c r="I54" s="997"/>
      <c r="J54" s="997"/>
      <c r="K54" s="999"/>
      <c r="L54" s="999"/>
      <c r="M54" s="1001"/>
      <c r="N54" s="999"/>
      <c r="O54" s="999"/>
      <c r="P54" s="999"/>
      <c r="Q54" s="999"/>
      <c r="R54" s="999"/>
      <c r="S54" s="990"/>
      <c r="T54" s="999"/>
      <c r="U54" s="999"/>
      <c r="V54" s="999"/>
      <c r="W54" s="999"/>
    </row>
    <row r="55">
      <c r="A55" s="999"/>
      <c r="B55" s="999"/>
      <c r="C55" s="999"/>
      <c r="D55" s="999"/>
      <c r="E55" s="999"/>
      <c r="F55" s="999"/>
      <c r="G55" s="999"/>
      <c r="H55" s="999"/>
      <c r="I55" s="997"/>
      <c r="J55" s="997"/>
      <c r="K55" s="999"/>
      <c r="L55" s="999"/>
      <c r="M55" s="1001"/>
      <c r="N55" s="999"/>
      <c r="O55" s="999"/>
      <c r="P55" s="999"/>
      <c r="Q55" s="999"/>
      <c r="R55" s="999"/>
      <c r="S55" s="990"/>
      <c r="T55" s="999"/>
      <c r="U55" s="999"/>
      <c r="V55" s="999"/>
      <c r="W55" s="999"/>
    </row>
    <row r="56">
      <c r="A56" s="999"/>
      <c r="B56" s="999"/>
      <c r="C56" s="999"/>
      <c r="D56" s="999"/>
      <c r="E56" s="999"/>
      <c r="F56" s="999"/>
      <c r="G56" s="999"/>
      <c r="H56" s="999"/>
      <c r="I56" s="997"/>
      <c r="J56" s="997"/>
      <c r="K56" s="999"/>
      <c r="L56" s="999"/>
      <c r="M56" s="1001"/>
      <c r="N56" s="999"/>
      <c r="O56" s="999"/>
      <c r="P56" s="999"/>
      <c r="Q56" s="999"/>
      <c r="R56" s="999"/>
      <c r="S56" s="990"/>
      <c r="T56" s="999"/>
      <c r="U56" s="999"/>
      <c r="V56" s="999"/>
      <c r="W56" s="999"/>
    </row>
    <row r="57">
      <c r="A57" s="999"/>
      <c r="B57" s="999"/>
      <c r="C57" s="999"/>
      <c r="D57" s="999"/>
      <c r="E57" s="999"/>
      <c r="F57" s="999"/>
      <c r="G57" s="999"/>
      <c r="H57" s="999"/>
      <c r="I57" s="997"/>
      <c r="J57" s="997"/>
      <c r="K57" s="999"/>
      <c r="L57" s="999"/>
      <c r="M57" s="1001"/>
      <c r="N57" s="999"/>
      <c r="O57" s="999"/>
      <c r="P57" s="999"/>
      <c r="Q57" s="999"/>
      <c r="R57" s="999"/>
      <c r="S57" s="990"/>
      <c r="T57" s="999"/>
      <c r="U57" s="999"/>
      <c r="V57" s="999"/>
      <c r="W57" s="999"/>
    </row>
    <row r="58">
      <c r="A58" s="999"/>
      <c r="B58" s="999"/>
      <c r="C58" s="999"/>
      <c r="D58" s="999"/>
      <c r="E58" s="999"/>
      <c r="F58" s="999"/>
      <c r="G58" s="999"/>
      <c r="H58" s="999"/>
      <c r="I58" s="997"/>
      <c r="J58" s="997"/>
      <c r="K58" s="999"/>
      <c r="L58" s="999"/>
      <c r="M58" s="1001"/>
      <c r="N58" s="999"/>
      <c r="O58" s="999"/>
      <c r="P58" s="999"/>
      <c r="Q58" s="999"/>
      <c r="R58" s="999"/>
      <c r="S58" s="990"/>
      <c r="T58" s="999"/>
      <c r="U58" s="999"/>
      <c r="V58" s="999"/>
      <c r="W58" s="999"/>
    </row>
    <row r="59">
      <c r="A59" s="999"/>
      <c r="B59" s="999"/>
      <c r="C59" s="999"/>
      <c r="D59" s="999"/>
      <c r="E59" s="999"/>
      <c r="F59" s="999"/>
      <c r="G59" s="999"/>
      <c r="H59" s="999"/>
      <c r="I59" s="997"/>
      <c r="J59" s="997"/>
      <c r="K59" s="999"/>
      <c r="L59" s="999"/>
      <c r="M59" s="1001"/>
      <c r="N59" s="999"/>
      <c r="O59" s="999"/>
      <c r="P59" s="999"/>
      <c r="Q59" s="999"/>
      <c r="R59" s="999"/>
      <c r="S59" s="990"/>
      <c r="T59" s="999"/>
      <c r="U59" s="999"/>
      <c r="V59" s="999"/>
      <c r="W59" s="999"/>
    </row>
    <row r="60">
      <c r="A60" s="999"/>
      <c r="B60" s="999"/>
      <c r="C60" s="999"/>
      <c r="D60" s="999"/>
      <c r="E60" s="999"/>
      <c r="F60" s="999"/>
      <c r="G60" s="999"/>
      <c r="H60" s="999"/>
      <c r="I60" s="997"/>
      <c r="J60" s="997"/>
      <c r="K60" s="999"/>
      <c r="L60" s="999"/>
      <c r="M60" s="1001"/>
      <c r="N60" s="999"/>
      <c r="O60" s="999"/>
      <c r="P60" s="999"/>
      <c r="Q60" s="999"/>
      <c r="R60" s="999"/>
      <c r="S60" s="990"/>
      <c r="T60" s="999"/>
      <c r="U60" s="999"/>
      <c r="V60" s="999"/>
      <c r="W60" s="999"/>
    </row>
    <row r="61">
      <c r="A61" s="999"/>
      <c r="B61" s="999"/>
      <c r="C61" s="999"/>
      <c r="D61" s="999"/>
      <c r="E61" s="999"/>
      <c r="F61" s="999"/>
      <c r="G61" s="999"/>
      <c r="H61" s="999"/>
      <c r="I61" s="997"/>
      <c r="J61" s="997"/>
      <c r="K61" s="999"/>
      <c r="L61" s="999"/>
      <c r="M61" s="1001"/>
      <c r="N61" s="999"/>
      <c r="O61" s="999"/>
      <c r="P61" s="999"/>
      <c r="Q61" s="999"/>
      <c r="R61" s="999"/>
      <c r="S61" s="990"/>
      <c r="T61" s="999"/>
      <c r="U61" s="999"/>
      <c r="V61" s="999"/>
      <c r="W61" s="999"/>
    </row>
    <row r="62">
      <c r="A62" s="999"/>
      <c r="B62" s="999"/>
      <c r="C62" s="999"/>
      <c r="D62" s="999"/>
      <c r="E62" s="999"/>
      <c r="F62" s="999"/>
      <c r="G62" s="999"/>
      <c r="H62" s="999"/>
      <c r="I62" s="997"/>
      <c r="J62" s="997"/>
      <c r="K62" s="999"/>
      <c r="L62" s="999"/>
      <c r="M62" s="1001"/>
      <c r="N62" s="999"/>
      <c r="O62" s="999"/>
      <c r="P62" s="999"/>
      <c r="Q62" s="999"/>
      <c r="R62" s="999"/>
      <c r="S62" s="990"/>
      <c r="T62" s="999"/>
      <c r="U62" s="999"/>
      <c r="V62" s="999"/>
      <c r="W62" s="999"/>
    </row>
    <row r="63">
      <c r="A63" s="999"/>
      <c r="B63" s="999"/>
      <c r="C63" s="999"/>
      <c r="D63" s="999"/>
      <c r="E63" s="999"/>
      <c r="F63" s="999"/>
      <c r="G63" s="999"/>
      <c r="H63" s="999"/>
      <c r="I63" s="997"/>
      <c r="J63" s="997"/>
      <c r="K63" s="999"/>
      <c r="L63" s="999"/>
      <c r="M63" s="1001"/>
      <c r="N63" s="999"/>
      <c r="O63" s="999"/>
      <c r="P63" s="999"/>
      <c r="Q63" s="999"/>
      <c r="R63" s="999"/>
      <c r="S63" s="990"/>
      <c r="T63" s="999"/>
      <c r="U63" s="999"/>
      <c r="V63" s="999"/>
      <c r="W63" s="999"/>
    </row>
    <row r="64">
      <c r="A64" s="999"/>
      <c r="B64" s="999"/>
      <c r="C64" s="999"/>
      <c r="D64" s="999"/>
      <c r="E64" s="999"/>
      <c r="F64" s="999"/>
      <c r="G64" s="999"/>
      <c r="H64" s="999"/>
      <c r="I64" s="997"/>
      <c r="J64" s="997"/>
      <c r="K64" s="999"/>
      <c r="L64" s="999"/>
      <c r="M64" s="1001"/>
      <c r="N64" s="999"/>
      <c r="O64" s="999"/>
      <c r="P64" s="999"/>
      <c r="Q64" s="999"/>
      <c r="R64" s="999"/>
      <c r="S64" s="990"/>
      <c r="T64" s="999"/>
      <c r="U64" s="999"/>
      <c r="V64" s="999"/>
      <c r="W64" s="999"/>
    </row>
    <row r="65">
      <c r="A65" s="999"/>
      <c r="B65" s="999"/>
      <c r="C65" s="999"/>
      <c r="D65" s="999"/>
      <c r="E65" s="999"/>
      <c r="F65" s="999"/>
      <c r="G65" s="999"/>
      <c r="H65" s="999"/>
      <c r="I65" s="997"/>
      <c r="J65" s="997"/>
      <c r="K65" s="999"/>
      <c r="L65" s="999"/>
      <c r="M65" s="1001"/>
      <c r="N65" s="999"/>
      <c r="O65" s="999"/>
      <c r="P65" s="999"/>
      <c r="Q65" s="999"/>
      <c r="R65" s="999"/>
      <c r="S65" s="990"/>
      <c r="T65" s="999"/>
      <c r="U65" s="999"/>
      <c r="V65" s="999"/>
      <c r="W65" s="999"/>
    </row>
    <row r="66">
      <c r="A66" s="999"/>
      <c r="B66" s="999"/>
      <c r="C66" s="999"/>
      <c r="D66" s="999"/>
      <c r="E66" s="999"/>
      <c r="F66" s="999"/>
      <c r="G66" s="999"/>
      <c r="H66" s="999"/>
      <c r="I66" s="997"/>
      <c r="J66" s="997"/>
      <c r="K66" s="999"/>
      <c r="L66" s="999"/>
      <c r="M66" s="1001"/>
      <c r="N66" s="999"/>
      <c r="O66" s="999"/>
      <c r="P66" s="999"/>
      <c r="Q66" s="999"/>
      <c r="R66" s="999"/>
      <c r="S66" s="990"/>
      <c r="T66" s="999"/>
      <c r="U66" s="999"/>
      <c r="V66" s="999"/>
      <c r="W66" s="999"/>
    </row>
    <row r="67">
      <c r="A67" s="999"/>
      <c r="B67" s="999"/>
      <c r="C67" s="999"/>
      <c r="D67" s="999"/>
      <c r="E67" s="999"/>
      <c r="F67" s="999"/>
      <c r="G67" s="999"/>
      <c r="H67" s="999"/>
      <c r="I67" s="997"/>
      <c r="J67" s="997"/>
      <c r="K67" s="999"/>
      <c r="L67" s="999"/>
      <c r="M67" s="1001"/>
      <c r="N67" s="999"/>
      <c r="O67" s="999"/>
      <c r="P67" s="999"/>
      <c r="Q67" s="999"/>
      <c r="R67" s="999"/>
      <c r="S67" s="990"/>
      <c r="T67" s="999"/>
      <c r="U67" s="999"/>
      <c r="V67" s="999"/>
      <c r="W67" s="999"/>
    </row>
    <row r="68">
      <c r="A68" s="999"/>
      <c r="B68" s="999"/>
      <c r="C68" s="999"/>
      <c r="D68" s="999"/>
      <c r="E68" s="999"/>
      <c r="F68" s="999"/>
      <c r="G68" s="999"/>
      <c r="H68" s="999"/>
      <c r="I68" s="997"/>
      <c r="J68" s="997"/>
      <c r="K68" s="999"/>
      <c r="L68" s="999"/>
      <c r="M68" s="1001"/>
      <c r="N68" s="999"/>
      <c r="O68" s="999"/>
      <c r="P68" s="999"/>
      <c r="Q68" s="999"/>
      <c r="R68" s="999"/>
      <c r="S68" s="990"/>
      <c r="T68" s="999"/>
      <c r="U68" s="999"/>
      <c r="V68" s="999"/>
      <c r="W68" s="999"/>
    </row>
    <row r="69">
      <c r="A69" s="999"/>
      <c r="B69" s="999"/>
      <c r="C69" s="999"/>
      <c r="D69" s="999"/>
      <c r="E69" s="999"/>
      <c r="F69" s="999"/>
      <c r="G69" s="999"/>
      <c r="H69" s="999"/>
      <c r="I69" s="997"/>
      <c r="J69" s="997"/>
      <c r="K69" s="999"/>
      <c r="L69" s="999"/>
      <c r="M69" s="1001"/>
      <c r="N69" s="999"/>
      <c r="O69" s="999"/>
      <c r="P69" s="999"/>
      <c r="Q69" s="999"/>
      <c r="R69" s="999"/>
      <c r="S69" s="990"/>
      <c r="T69" s="999"/>
      <c r="U69" s="999"/>
      <c r="V69" s="999"/>
      <c r="W69" s="999"/>
    </row>
    <row r="70">
      <c r="A70" s="999"/>
      <c r="B70" s="999"/>
      <c r="C70" s="999"/>
      <c r="D70" s="999"/>
      <c r="E70" s="999"/>
      <c r="F70" s="999"/>
      <c r="G70" s="999"/>
      <c r="H70" s="999"/>
      <c r="I70" s="997"/>
      <c r="J70" s="997"/>
      <c r="K70" s="999"/>
      <c r="L70" s="999"/>
      <c r="M70" s="1001"/>
      <c r="N70" s="999"/>
      <c r="O70" s="999"/>
      <c r="P70" s="999"/>
      <c r="Q70" s="999"/>
      <c r="R70" s="999"/>
      <c r="S70" s="990"/>
      <c r="T70" s="999"/>
      <c r="U70" s="999"/>
      <c r="V70" s="999"/>
      <c r="W70" s="999"/>
    </row>
    <row r="71">
      <c r="A71" s="999"/>
      <c r="B71" s="999"/>
      <c r="C71" s="999"/>
      <c r="D71" s="999"/>
      <c r="E71" s="999"/>
      <c r="F71" s="999"/>
      <c r="G71" s="999"/>
      <c r="H71" s="999"/>
      <c r="I71" s="997"/>
      <c r="J71" s="997"/>
      <c r="K71" s="999"/>
      <c r="L71" s="999"/>
      <c r="M71" s="1001"/>
      <c r="N71" s="999"/>
      <c r="O71" s="999"/>
      <c r="P71" s="999"/>
      <c r="Q71" s="999"/>
      <c r="R71" s="999"/>
      <c r="S71" s="990"/>
      <c r="T71" s="999"/>
      <c r="U71" s="999"/>
      <c r="V71" s="999"/>
      <c r="W71" s="999"/>
    </row>
    <row r="72">
      <c r="A72" s="999"/>
      <c r="B72" s="999"/>
      <c r="C72" s="999"/>
      <c r="D72" s="999"/>
      <c r="E72" s="999"/>
      <c r="F72" s="999"/>
      <c r="G72" s="999"/>
      <c r="H72" s="999"/>
      <c r="I72" s="997"/>
      <c r="J72" s="997"/>
      <c r="K72" s="999"/>
      <c r="L72" s="999"/>
      <c r="M72" s="1001"/>
      <c r="N72" s="999"/>
      <c r="O72" s="999"/>
      <c r="P72" s="999"/>
      <c r="Q72" s="999"/>
      <c r="R72" s="999"/>
      <c r="S72" s="990"/>
      <c r="T72" s="999"/>
      <c r="U72" s="999"/>
      <c r="V72" s="999"/>
      <c r="W72" s="999"/>
    </row>
    <row r="73">
      <c r="A73" s="999"/>
      <c r="B73" s="999"/>
      <c r="C73" s="999"/>
      <c r="D73" s="999"/>
      <c r="E73" s="999"/>
      <c r="F73" s="999"/>
      <c r="G73" s="999"/>
      <c r="H73" s="999"/>
      <c r="I73" s="997"/>
      <c r="J73" s="997"/>
      <c r="K73" s="999"/>
      <c r="L73" s="999"/>
      <c r="M73" s="1001"/>
      <c r="N73" s="999"/>
      <c r="O73" s="999"/>
      <c r="P73" s="999"/>
      <c r="Q73" s="999"/>
      <c r="R73" s="999"/>
      <c r="S73" s="990"/>
      <c r="T73" s="999"/>
      <c r="U73" s="999"/>
      <c r="V73" s="999"/>
      <c r="W73" s="999"/>
    </row>
    <row r="74">
      <c r="A74" s="999"/>
      <c r="B74" s="999"/>
      <c r="C74" s="999"/>
      <c r="D74" s="999"/>
      <c r="E74" s="999"/>
      <c r="F74" s="999"/>
      <c r="G74" s="999"/>
      <c r="H74" s="999"/>
      <c r="I74" s="997"/>
      <c r="J74" s="997"/>
      <c r="K74" s="999"/>
      <c r="L74" s="999"/>
      <c r="M74" s="1001"/>
      <c r="N74" s="999"/>
      <c r="O74" s="999"/>
      <c r="P74" s="999"/>
      <c r="Q74" s="999"/>
      <c r="R74" s="999"/>
      <c r="S74" s="990"/>
      <c r="T74" s="999"/>
      <c r="U74" s="999"/>
      <c r="V74" s="999"/>
      <c r="W74" s="999"/>
    </row>
    <row r="75">
      <c r="A75" s="999"/>
      <c r="B75" s="999"/>
      <c r="C75" s="999"/>
      <c r="D75" s="999"/>
      <c r="E75" s="999"/>
      <c r="F75" s="999"/>
      <c r="G75" s="999"/>
      <c r="H75" s="999"/>
      <c r="I75" s="997"/>
      <c r="J75" s="997"/>
      <c r="K75" s="999"/>
      <c r="L75" s="999"/>
      <c r="M75" s="1001"/>
      <c r="N75" s="999"/>
      <c r="O75" s="999"/>
      <c r="P75" s="999"/>
      <c r="Q75" s="999"/>
      <c r="R75" s="999"/>
      <c r="S75" s="990"/>
      <c r="T75" s="999"/>
      <c r="U75" s="999"/>
      <c r="V75" s="999"/>
      <c r="W75" s="999"/>
    </row>
    <row r="76">
      <c r="A76" s="999"/>
      <c r="B76" s="999"/>
      <c r="C76" s="999"/>
      <c r="D76" s="999"/>
      <c r="E76" s="999"/>
      <c r="F76" s="999"/>
      <c r="G76" s="999"/>
      <c r="H76" s="999"/>
      <c r="I76" s="997"/>
      <c r="J76" s="997"/>
      <c r="K76" s="999"/>
      <c r="L76" s="999"/>
      <c r="M76" s="1001"/>
      <c r="N76" s="999"/>
      <c r="O76" s="999"/>
      <c r="P76" s="999"/>
      <c r="Q76" s="999"/>
      <c r="R76" s="999"/>
      <c r="S76" s="990"/>
      <c r="T76" s="999"/>
      <c r="U76" s="999"/>
      <c r="V76" s="999"/>
      <c r="W76" s="999"/>
    </row>
    <row r="77">
      <c r="A77" s="999"/>
      <c r="B77" s="999"/>
      <c r="C77" s="999"/>
      <c r="D77" s="999"/>
      <c r="E77" s="999"/>
      <c r="F77" s="999"/>
      <c r="G77" s="999"/>
      <c r="H77" s="999"/>
      <c r="I77" s="997"/>
      <c r="J77" s="997"/>
      <c r="K77" s="999"/>
      <c r="L77" s="999"/>
      <c r="M77" s="1001"/>
      <c r="N77" s="999"/>
      <c r="O77" s="999"/>
      <c r="P77" s="999"/>
      <c r="Q77" s="999"/>
      <c r="R77" s="999"/>
      <c r="S77" s="990"/>
      <c r="T77" s="999"/>
      <c r="U77" s="999"/>
      <c r="V77" s="999"/>
      <c r="W77" s="999"/>
    </row>
    <row r="78">
      <c r="A78" s="999"/>
      <c r="B78" s="999"/>
      <c r="C78" s="999"/>
      <c r="D78" s="999"/>
      <c r="E78" s="999"/>
      <c r="F78" s="999"/>
      <c r="G78" s="999"/>
      <c r="H78" s="999"/>
      <c r="I78" s="997"/>
      <c r="J78" s="997"/>
      <c r="K78" s="999"/>
      <c r="L78" s="999"/>
      <c r="M78" s="1001"/>
      <c r="N78" s="999"/>
      <c r="O78" s="999"/>
      <c r="P78" s="999"/>
      <c r="Q78" s="999"/>
      <c r="R78" s="999"/>
      <c r="S78" s="990"/>
      <c r="T78" s="999"/>
      <c r="U78" s="999"/>
      <c r="V78" s="999"/>
      <c r="W78" s="999"/>
    </row>
    <row r="79">
      <c r="A79" s="999"/>
      <c r="B79" s="999"/>
      <c r="C79" s="999"/>
      <c r="D79" s="999"/>
      <c r="E79" s="999"/>
      <c r="F79" s="999"/>
      <c r="G79" s="999"/>
      <c r="H79" s="999"/>
      <c r="I79" s="997"/>
      <c r="J79" s="997"/>
      <c r="K79" s="999"/>
      <c r="L79" s="999"/>
      <c r="M79" s="1001"/>
      <c r="N79" s="999"/>
      <c r="O79" s="999"/>
      <c r="P79" s="999"/>
      <c r="Q79" s="999"/>
      <c r="R79" s="999"/>
      <c r="S79" s="990"/>
      <c r="T79" s="999"/>
      <c r="U79" s="999"/>
      <c r="V79" s="999"/>
      <c r="W79" s="999"/>
    </row>
    <row r="80">
      <c r="A80" s="999"/>
      <c r="B80" s="999"/>
      <c r="C80" s="999"/>
      <c r="D80" s="999"/>
      <c r="E80" s="999"/>
      <c r="F80" s="999"/>
      <c r="G80" s="999"/>
      <c r="H80" s="999"/>
      <c r="I80" s="997"/>
      <c r="J80" s="997"/>
      <c r="K80" s="999"/>
      <c r="L80" s="999"/>
      <c r="M80" s="1001"/>
      <c r="N80" s="999"/>
      <c r="O80" s="999"/>
      <c r="P80" s="999"/>
      <c r="Q80" s="999"/>
      <c r="R80" s="999"/>
      <c r="S80" s="990"/>
      <c r="T80" s="999"/>
      <c r="U80" s="999"/>
      <c r="V80" s="999"/>
      <c r="W80" s="999"/>
    </row>
    <row r="81">
      <c r="A81" s="999"/>
      <c r="B81" s="999"/>
      <c r="C81" s="999"/>
      <c r="D81" s="999"/>
      <c r="E81" s="999"/>
      <c r="F81" s="999"/>
      <c r="G81" s="999"/>
      <c r="H81" s="999"/>
      <c r="I81" s="997"/>
      <c r="J81" s="997"/>
      <c r="K81" s="999"/>
      <c r="L81" s="999"/>
      <c r="M81" s="1001"/>
      <c r="N81" s="999"/>
      <c r="O81" s="999"/>
      <c r="P81" s="999"/>
      <c r="Q81" s="999"/>
      <c r="R81" s="999"/>
      <c r="S81" s="990"/>
      <c r="T81" s="999"/>
      <c r="U81" s="999"/>
      <c r="V81" s="999"/>
      <c r="W81" s="999"/>
    </row>
    <row r="82">
      <c r="A82" s="999"/>
      <c r="B82" s="999"/>
      <c r="C82" s="999"/>
      <c r="D82" s="999"/>
      <c r="E82" s="999"/>
      <c r="F82" s="999"/>
      <c r="G82" s="999"/>
      <c r="H82" s="999"/>
      <c r="I82" s="997"/>
      <c r="J82" s="997"/>
      <c r="K82" s="999"/>
      <c r="L82" s="999"/>
      <c r="M82" s="1001"/>
      <c r="N82" s="999"/>
      <c r="O82" s="999"/>
      <c r="P82" s="999"/>
      <c r="Q82" s="999"/>
      <c r="R82" s="999"/>
      <c r="S82" s="990"/>
      <c r="T82" s="999"/>
      <c r="U82" s="999"/>
      <c r="V82" s="999"/>
      <c r="W82" s="999"/>
    </row>
    <row r="83">
      <c r="A83" s="999"/>
      <c r="B83" s="999"/>
      <c r="C83" s="999"/>
      <c r="D83" s="999"/>
      <c r="E83" s="999"/>
      <c r="F83" s="999"/>
      <c r="G83" s="999"/>
      <c r="H83" s="999"/>
      <c r="I83" s="997"/>
      <c r="J83" s="997"/>
      <c r="K83" s="999"/>
      <c r="L83" s="999"/>
      <c r="M83" s="1001"/>
      <c r="N83" s="999"/>
      <c r="O83" s="999"/>
      <c r="P83" s="999"/>
      <c r="Q83" s="999"/>
      <c r="R83" s="999"/>
      <c r="S83" s="990"/>
      <c r="T83" s="999"/>
      <c r="U83" s="999"/>
      <c r="V83" s="999"/>
      <c r="W83" s="999"/>
    </row>
    <row r="84">
      <c r="A84" s="999"/>
      <c r="B84" s="999"/>
      <c r="C84" s="999"/>
      <c r="D84" s="999"/>
      <c r="E84" s="999"/>
      <c r="F84" s="999"/>
      <c r="G84" s="999"/>
      <c r="H84" s="999"/>
      <c r="I84" s="997"/>
      <c r="J84" s="997"/>
      <c r="K84" s="999"/>
      <c r="L84" s="999"/>
      <c r="M84" s="1001"/>
      <c r="N84" s="999"/>
      <c r="O84" s="999"/>
      <c r="P84" s="999"/>
      <c r="Q84" s="999"/>
      <c r="R84" s="999"/>
      <c r="S84" s="990"/>
      <c r="T84" s="999"/>
      <c r="U84" s="999"/>
      <c r="V84" s="999"/>
      <c r="W84" s="999"/>
    </row>
    <row r="85">
      <c r="A85" s="999"/>
      <c r="B85" s="999"/>
      <c r="C85" s="999"/>
      <c r="D85" s="999"/>
      <c r="E85" s="999"/>
      <c r="F85" s="999"/>
      <c r="G85" s="999"/>
      <c r="H85" s="999"/>
      <c r="I85" s="997"/>
      <c r="J85" s="997"/>
      <c r="K85" s="999"/>
      <c r="L85" s="999"/>
      <c r="M85" s="1001"/>
      <c r="N85" s="999"/>
      <c r="O85" s="999"/>
      <c r="P85" s="999"/>
      <c r="Q85" s="999"/>
      <c r="R85" s="999"/>
      <c r="S85" s="990"/>
      <c r="T85" s="999"/>
      <c r="U85" s="999"/>
      <c r="V85" s="999"/>
      <c r="W85" s="999"/>
    </row>
    <row r="86">
      <c r="A86" s="999"/>
      <c r="B86" s="999"/>
      <c r="C86" s="999"/>
      <c r="D86" s="999"/>
      <c r="E86" s="999"/>
      <c r="F86" s="999"/>
      <c r="G86" s="999"/>
      <c r="H86" s="999"/>
      <c r="I86" s="997"/>
      <c r="J86" s="997"/>
      <c r="K86" s="999"/>
      <c r="L86" s="999"/>
      <c r="M86" s="1001"/>
      <c r="N86" s="999"/>
      <c r="O86" s="999"/>
      <c r="P86" s="999"/>
      <c r="Q86" s="999"/>
      <c r="R86" s="999"/>
      <c r="S86" s="990"/>
      <c r="T86" s="999"/>
      <c r="U86" s="999"/>
      <c r="V86" s="999"/>
      <c r="W86" s="999"/>
    </row>
    <row r="87">
      <c r="A87" s="999"/>
      <c r="B87" s="999"/>
      <c r="C87" s="999"/>
      <c r="D87" s="999"/>
      <c r="E87" s="999"/>
      <c r="F87" s="999"/>
      <c r="G87" s="999"/>
      <c r="H87" s="999"/>
      <c r="I87" s="997"/>
      <c r="J87" s="997"/>
      <c r="K87" s="999"/>
      <c r="L87" s="999"/>
      <c r="M87" s="1001"/>
      <c r="N87" s="999"/>
      <c r="O87" s="999"/>
      <c r="P87" s="999"/>
      <c r="Q87" s="999"/>
      <c r="R87" s="999"/>
      <c r="S87" s="990"/>
      <c r="T87" s="999"/>
      <c r="U87" s="999"/>
      <c r="V87" s="999"/>
      <c r="W87" s="999"/>
    </row>
    <row r="88">
      <c r="A88" s="999"/>
      <c r="B88" s="999"/>
      <c r="C88" s="999"/>
      <c r="D88" s="999"/>
      <c r="E88" s="999"/>
      <c r="F88" s="999"/>
      <c r="G88" s="999"/>
      <c r="H88" s="999"/>
      <c r="I88" s="997"/>
      <c r="J88" s="997"/>
      <c r="K88" s="999"/>
      <c r="L88" s="999"/>
      <c r="M88" s="1001"/>
      <c r="N88" s="999"/>
      <c r="O88" s="999"/>
      <c r="P88" s="999"/>
      <c r="Q88" s="999"/>
      <c r="R88" s="999"/>
      <c r="S88" s="990"/>
      <c r="T88" s="999"/>
      <c r="U88" s="999"/>
      <c r="V88" s="999"/>
      <c r="W88" s="999"/>
    </row>
    <row r="89">
      <c r="A89" s="999"/>
      <c r="B89" s="999"/>
      <c r="C89" s="999"/>
      <c r="D89" s="999"/>
      <c r="E89" s="999"/>
      <c r="F89" s="999"/>
      <c r="G89" s="999"/>
      <c r="H89" s="999"/>
      <c r="I89" s="997"/>
      <c r="J89" s="997"/>
      <c r="K89" s="999"/>
      <c r="L89" s="999"/>
      <c r="M89" s="1001"/>
      <c r="N89" s="999"/>
      <c r="O89" s="999"/>
      <c r="P89" s="999"/>
      <c r="Q89" s="999"/>
      <c r="R89" s="999"/>
      <c r="S89" s="990"/>
      <c r="T89" s="999"/>
      <c r="U89" s="999"/>
      <c r="V89" s="999"/>
      <c r="W89" s="999"/>
    </row>
    <row r="90">
      <c r="A90" s="999"/>
      <c r="B90" s="999"/>
      <c r="C90" s="999"/>
      <c r="D90" s="999"/>
      <c r="E90" s="999"/>
      <c r="F90" s="999"/>
      <c r="G90" s="999"/>
      <c r="H90" s="999"/>
      <c r="I90" s="997"/>
      <c r="J90" s="997"/>
      <c r="K90" s="999"/>
      <c r="L90" s="999"/>
      <c r="M90" s="1001"/>
      <c r="N90" s="999"/>
      <c r="O90" s="999"/>
      <c r="P90" s="999"/>
      <c r="Q90" s="999"/>
      <c r="R90" s="999"/>
      <c r="S90" s="990"/>
      <c r="T90" s="999"/>
      <c r="U90" s="999"/>
      <c r="V90" s="999"/>
      <c r="W90" s="999"/>
    </row>
    <row r="91">
      <c r="A91" s="999"/>
      <c r="B91" s="999"/>
      <c r="C91" s="999"/>
      <c r="D91" s="999"/>
      <c r="E91" s="999"/>
      <c r="F91" s="999"/>
      <c r="G91" s="999"/>
      <c r="H91" s="999"/>
      <c r="I91" s="997"/>
      <c r="J91" s="997"/>
      <c r="K91" s="999"/>
      <c r="L91" s="999"/>
      <c r="M91" s="1001"/>
      <c r="N91" s="999"/>
      <c r="O91" s="999"/>
      <c r="P91" s="999"/>
      <c r="Q91" s="999"/>
      <c r="R91" s="999"/>
      <c r="S91" s="990"/>
      <c r="T91" s="999"/>
      <c r="U91" s="999"/>
      <c r="V91" s="999"/>
      <c r="W91" s="999"/>
    </row>
    <row r="92">
      <c r="A92" s="999"/>
      <c r="B92" s="999"/>
      <c r="C92" s="999"/>
      <c r="D92" s="999"/>
      <c r="E92" s="999"/>
      <c r="F92" s="999"/>
      <c r="G92" s="999"/>
      <c r="H92" s="999"/>
      <c r="I92" s="997"/>
      <c r="J92" s="997"/>
      <c r="K92" s="999"/>
      <c r="L92" s="999"/>
      <c r="M92" s="1001"/>
      <c r="N92" s="999"/>
      <c r="O92" s="999"/>
      <c r="P92" s="999"/>
      <c r="Q92" s="999"/>
      <c r="R92" s="999"/>
      <c r="S92" s="990"/>
      <c r="T92" s="999"/>
      <c r="U92" s="999"/>
      <c r="V92" s="999"/>
      <c r="W92" s="999"/>
    </row>
    <row r="93">
      <c r="A93" s="999"/>
      <c r="B93" s="999"/>
      <c r="C93" s="999"/>
      <c r="D93" s="999"/>
      <c r="E93" s="999"/>
      <c r="F93" s="999"/>
      <c r="G93" s="999"/>
      <c r="H93" s="999"/>
      <c r="I93" s="997"/>
      <c r="J93" s="997"/>
      <c r="K93" s="999"/>
      <c r="L93" s="999"/>
      <c r="M93" s="1001"/>
      <c r="N93" s="999"/>
      <c r="O93" s="999"/>
      <c r="P93" s="999"/>
      <c r="Q93" s="999"/>
      <c r="R93" s="999"/>
      <c r="S93" s="990"/>
      <c r="T93" s="999"/>
      <c r="U93" s="999"/>
      <c r="V93" s="999"/>
      <c r="W93" s="999"/>
    </row>
    <row r="94">
      <c r="A94" s="999"/>
      <c r="B94" s="999"/>
      <c r="C94" s="999"/>
      <c r="D94" s="999"/>
      <c r="E94" s="999"/>
      <c r="F94" s="999"/>
      <c r="G94" s="999"/>
      <c r="H94" s="999"/>
      <c r="I94" s="997"/>
      <c r="J94" s="997"/>
      <c r="K94" s="999"/>
      <c r="L94" s="999"/>
      <c r="M94" s="1001"/>
      <c r="N94" s="999"/>
      <c r="O94" s="999"/>
      <c r="P94" s="999"/>
      <c r="Q94" s="999"/>
      <c r="R94" s="999"/>
      <c r="S94" s="990"/>
      <c r="T94" s="999"/>
      <c r="U94" s="999"/>
      <c r="V94" s="999"/>
      <c r="W94" s="999"/>
    </row>
    <row r="95">
      <c r="A95" s="999"/>
      <c r="B95" s="999"/>
      <c r="C95" s="999"/>
      <c r="D95" s="999"/>
      <c r="E95" s="999"/>
      <c r="F95" s="999"/>
      <c r="G95" s="999"/>
      <c r="H95" s="999"/>
      <c r="I95" s="997"/>
      <c r="J95" s="997"/>
      <c r="K95" s="999"/>
      <c r="L95" s="999"/>
      <c r="M95" s="1001"/>
      <c r="N95" s="999"/>
      <c r="O95" s="999"/>
      <c r="P95" s="999"/>
      <c r="Q95" s="999"/>
      <c r="R95" s="999"/>
      <c r="S95" s="990"/>
      <c r="T95" s="999"/>
      <c r="U95" s="999"/>
      <c r="V95" s="999"/>
      <c r="W95" s="999"/>
    </row>
    <row r="96">
      <c r="A96" s="999"/>
      <c r="B96" s="999"/>
      <c r="C96" s="999"/>
      <c r="D96" s="999"/>
      <c r="E96" s="999"/>
      <c r="F96" s="999"/>
      <c r="G96" s="999"/>
      <c r="H96" s="999"/>
      <c r="I96" s="997"/>
      <c r="J96" s="997"/>
      <c r="K96" s="999"/>
      <c r="L96" s="999"/>
      <c r="M96" s="1001"/>
      <c r="N96" s="999"/>
      <c r="O96" s="999"/>
      <c r="P96" s="999"/>
      <c r="Q96" s="999"/>
      <c r="R96" s="999"/>
      <c r="S96" s="990"/>
      <c r="T96" s="999"/>
      <c r="U96" s="999"/>
      <c r="V96" s="999"/>
      <c r="W96" s="999"/>
    </row>
    <row r="97">
      <c r="A97" s="999"/>
      <c r="B97" s="999"/>
      <c r="C97" s="999"/>
      <c r="D97" s="999"/>
      <c r="E97" s="999"/>
      <c r="F97" s="999"/>
      <c r="G97" s="999"/>
      <c r="H97" s="999"/>
      <c r="I97" s="997"/>
      <c r="J97" s="997"/>
      <c r="K97" s="999"/>
      <c r="L97" s="999"/>
      <c r="M97" s="1001"/>
      <c r="N97" s="999"/>
      <c r="O97" s="999"/>
      <c r="P97" s="999"/>
      <c r="Q97" s="999"/>
      <c r="R97" s="999"/>
      <c r="S97" s="990"/>
      <c r="T97" s="999"/>
      <c r="U97" s="999"/>
      <c r="V97" s="999"/>
      <c r="W97" s="999"/>
    </row>
    <row r="98">
      <c r="A98" s="999"/>
      <c r="B98" s="999"/>
      <c r="C98" s="999"/>
      <c r="D98" s="999"/>
      <c r="E98" s="999"/>
      <c r="F98" s="999"/>
      <c r="G98" s="999"/>
      <c r="H98" s="999"/>
      <c r="I98" s="997"/>
      <c r="J98" s="997"/>
      <c r="K98" s="999"/>
      <c r="L98" s="999"/>
      <c r="M98" s="1001"/>
      <c r="N98" s="999"/>
      <c r="O98" s="999"/>
      <c r="P98" s="999"/>
      <c r="Q98" s="999"/>
      <c r="R98" s="999"/>
      <c r="S98" s="990"/>
      <c r="T98" s="999"/>
      <c r="U98" s="999"/>
      <c r="V98" s="999"/>
      <c r="W98" s="999"/>
    </row>
    <row r="99">
      <c r="A99" s="999"/>
      <c r="B99" s="999"/>
      <c r="C99" s="999"/>
      <c r="D99" s="999"/>
      <c r="E99" s="999"/>
      <c r="F99" s="999"/>
      <c r="G99" s="999"/>
      <c r="H99" s="999"/>
      <c r="I99" s="997"/>
      <c r="J99" s="997"/>
      <c r="K99" s="999"/>
      <c r="L99" s="999"/>
      <c r="M99" s="1001"/>
      <c r="N99" s="999"/>
      <c r="O99" s="999"/>
      <c r="P99" s="999"/>
      <c r="Q99" s="999"/>
      <c r="R99" s="999"/>
      <c r="S99" s="990"/>
      <c r="T99" s="999"/>
      <c r="U99" s="999"/>
      <c r="V99" s="999"/>
      <c r="W99" s="999"/>
    </row>
    <row r="100">
      <c r="A100" s="999"/>
      <c r="B100" s="999"/>
      <c r="C100" s="999"/>
      <c r="D100" s="999"/>
      <c r="E100" s="999"/>
      <c r="F100" s="999"/>
      <c r="G100" s="999"/>
      <c r="H100" s="999"/>
      <c r="I100" s="997"/>
      <c r="J100" s="997"/>
      <c r="K100" s="999"/>
      <c r="L100" s="999"/>
      <c r="M100" s="1001"/>
      <c r="N100" s="999"/>
      <c r="O100" s="999"/>
      <c r="P100" s="999"/>
      <c r="Q100" s="999"/>
      <c r="R100" s="999"/>
      <c r="S100" s="990"/>
      <c r="T100" s="999"/>
      <c r="U100" s="999"/>
      <c r="V100" s="999"/>
      <c r="W100" s="999"/>
    </row>
    <row r="101">
      <c r="A101" s="999"/>
      <c r="B101" s="999"/>
      <c r="C101" s="999"/>
      <c r="D101" s="999"/>
      <c r="E101" s="999"/>
      <c r="F101" s="999"/>
      <c r="G101" s="999"/>
      <c r="H101" s="999"/>
      <c r="I101" s="997"/>
      <c r="J101" s="997"/>
      <c r="K101" s="999"/>
      <c r="L101" s="999"/>
      <c r="M101" s="1001"/>
      <c r="N101" s="999"/>
      <c r="O101" s="999"/>
      <c r="P101" s="999"/>
      <c r="Q101" s="999"/>
      <c r="R101" s="999"/>
      <c r="S101" s="990"/>
      <c r="T101" s="999"/>
      <c r="U101" s="999"/>
      <c r="V101" s="999"/>
      <c r="W101" s="999"/>
    </row>
    <row r="102">
      <c r="A102" s="999"/>
      <c r="B102" s="999"/>
      <c r="C102" s="999"/>
      <c r="D102" s="999"/>
      <c r="E102" s="999"/>
      <c r="F102" s="999"/>
      <c r="G102" s="999"/>
      <c r="H102" s="999"/>
      <c r="I102" s="997"/>
      <c r="J102" s="997"/>
      <c r="K102" s="999"/>
      <c r="L102" s="999"/>
      <c r="M102" s="1001"/>
      <c r="N102" s="999"/>
      <c r="O102" s="999"/>
      <c r="P102" s="999"/>
      <c r="Q102" s="999"/>
      <c r="R102" s="999"/>
      <c r="S102" s="990"/>
      <c r="T102" s="999"/>
      <c r="U102" s="999"/>
      <c r="V102" s="999"/>
      <c r="W102" s="999"/>
    </row>
    <row r="103">
      <c r="A103" s="999"/>
      <c r="B103" s="999"/>
      <c r="C103" s="999"/>
      <c r="D103" s="999"/>
      <c r="E103" s="999"/>
      <c r="F103" s="999"/>
      <c r="G103" s="999"/>
      <c r="H103" s="999"/>
      <c r="I103" s="997"/>
      <c r="J103" s="997"/>
      <c r="K103" s="999"/>
      <c r="L103" s="999"/>
      <c r="M103" s="1001"/>
      <c r="N103" s="999"/>
      <c r="O103" s="999"/>
      <c r="P103" s="999"/>
      <c r="Q103" s="999"/>
      <c r="R103" s="999"/>
      <c r="S103" s="990"/>
      <c r="T103" s="999"/>
      <c r="U103" s="999"/>
      <c r="V103" s="999"/>
      <c r="W103" s="999"/>
    </row>
    <row r="104">
      <c r="A104" s="999"/>
      <c r="B104" s="999"/>
      <c r="C104" s="999"/>
      <c r="D104" s="999"/>
      <c r="E104" s="999"/>
      <c r="F104" s="999"/>
      <c r="G104" s="999"/>
      <c r="H104" s="999"/>
      <c r="I104" s="997"/>
      <c r="J104" s="997"/>
      <c r="K104" s="999"/>
      <c r="L104" s="999"/>
      <c r="M104" s="1001"/>
      <c r="N104" s="999"/>
      <c r="O104" s="999"/>
      <c r="P104" s="999"/>
      <c r="Q104" s="999"/>
      <c r="R104" s="999"/>
      <c r="S104" s="990"/>
      <c r="T104" s="999"/>
      <c r="U104" s="999"/>
      <c r="V104" s="999"/>
      <c r="W104" s="999"/>
    </row>
    <row r="105">
      <c r="A105" s="999"/>
      <c r="B105" s="999"/>
      <c r="C105" s="999"/>
      <c r="D105" s="999"/>
      <c r="E105" s="999"/>
      <c r="F105" s="999"/>
      <c r="G105" s="999"/>
      <c r="H105" s="999"/>
      <c r="I105" s="997"/>
      <c r="J105" s="997"/>
      <c r="K105" s="999"/>
      <c r="L105" s="999"/>
      <c r="M105" s="1001"/>
      <c r="N105" s="999"/>
      <c r="O105" s="999"/>
      <c r="P105" s="999"/>
      <c r="Q105" s="999"/>
      <c r="R105" s="999"/>
      <c r="S105" s="990"/>
      <c r="T105" s="999"/>
      <c r="U105" s="999"/>
      <c r="V105" s="999"/>
      <c r="W105" s="999"/>
    </row>
    <row r="106">
      <c r="A106" s="999"/>
      <c r="B106" s="999"/>
      <c r="C106" s="999"/>
      <c r="D106" s="999"/>
      <c r="E106" s="999"/>
      <c r="F106" s="999"/>
      <c r="G106" s="999"/>
      <c r="H106" s="999"/>
      <c r="I106" s="997"/>
      <c r="J106" s="997"/>
      <c r="K106" s="999"/>
      <c r="L106" s="999"/>
      <c r="M106" s="1001"/>
      <c r="N106" s="999"/>
      <c r="O106" s="999"/>
      <c r="P106" s="999"/>
      <c r="Q106" s="999"/>
      <c r="R106" s="999"/>
      <c r="S106" s="990"/>
      <c r="T106" s="999"/>
      <c r="U106" s="999"/>
      <c r="V106" s="999"/>
      <c r="W106" s="999"/>
    </row>
    <row r="107">
      <c r="A107" s="999"/>
      <c r="B107" s="999"/>
      <c r="C107" s="999"/>
      <c r="D107" s="999"/>
      <c r="E107" s="999"/>
      <c r="F107" s="999"/>
      <c r="G107" s="999"/>
      <c r="H107" s="999"/>
      <c r="I107" s="997"/>
      <c r="J107" s="997"/>
      <c r="K107" s="999"/>
      <c r="L107" s="999"/>
      <c r="M107" s="1001"/>
      <c r="N107" s="999"/>
      <c r="O107" s="999"/>
      <c r="P107" s="999"/>
      <c r="Q107" s="999"/>
      <c r="R107" s="999"/>
      <c r="S107" s="990"/>
      <c r="T107" s="999"/>
      <c r="U107" s="999"/>
      <c r="V107" s="999"/>
      <c r="W107" s="999"/>
    </row>
    <row r="108">
      <c r="A108" s="999"/>
      <c r="B108" s="999"/>
      <c r="C108" s="999"/>
      <c r="D108" s="999"/>
      <c r="E108" s="999"/>
      <c r="F108" s="999"/>
      <c r="G108" s="999"/>
      <c r="H108" s="999"/>
      <c r="I108" s="997"/>
      <c r="J108" s="997"/>
      <c r="K108" s="999"/>
      <c r="L108" s="999"/>
      <c r="M108" s="1001"/>
      <c r="N108" s="999"/>
      <c r="O108" s="999"/>
      <c r="P108" s="999"/>
      <c r="Q108" s="999"/>
      <c r="R108" s="999"/>
      <c r="S108" s="990"/>
      <c r="T108" s="999"/>
      <c r="U108" s="999"/>
      <c r="V108" s="999"/>
      <c r="W108" s="999"/>
    </row>
    <row r="109">
      <c r="A109" s="999"/>
      <c r="B109" s="999"/>
      <c r="C109" s="999"/>
      <c r="D109" s="999"/>
      <c r="E109" s="999"/>
      <c r="F109" s="999"/>
      <c r="G109" s="999"/>
      <c r="H109" s="999"/>
      <c r="I109" s="997"/>
      <c r="J109" s="997"/>
      <c r="K109" s="999"/>
      <c r="L109" s="999"/>
      <c r="M109" s="1001"/>
      <c r="N109" s="999"/>
      <c r="O109" s="999"/>
      <c r="P109" s="999"/>
      <c r="Q109" s="999"/>
      <c r="R109" s="999"/>
      <c r="S109" s="990"/>
      <c r="T109" s="999"/>
      <c r="U109" s="999"/>
      <c r="V109" s="999"/>
      <c r="W109" s="999"/>
    </row>
    <row r="110">
      <c r="A110" s="999"/>
      <c r="B110" s="999"/>
      <c r="C110" s="999"/>
      <c r="D110" s="999"/>
      <c r="E110" s="999"/>
      <c r="F110" s="999"/>
      <c r="G110" s="999"/>
      <c r="H110" s="999"/>
      <c r="I110" s="997"/>
      <c r="J110" s="997"/>
      <c r="K110" s="999"/>
      <c r="L110" s="999"/>
      <c r="M110" s="1001"/>
      <c r="N110" s="999"/>
      <c r="O110" s="999"/>
      <c r="P110" s="999"/>
      <c r="Q110" s="999"/>
      <c r="R110" s="999"/>
      <c r="S110" s="990"/>
      <c r="T110" s="999"/>
      <c r="U110" s="999"/>
      <c r="V110" s="999"/>
      <c r="W110" s="999"/>
    </row>
    <row r="111">
      <c r="A111" s="999"/>
      <c r="B111" s="999"/>
      <c r="C111" s="999"/>
      <c r="D111" s="999"/>
      <c r="E111" s="999"/>
      <c r="F111" s="999"/>
      <c r="G111" s="999"/>
      <c r="H111" s="999"/>
      <c r="I111" s="997"/>
      <c r="J111" s="997"/>
      <c r="K111" s="999"/>
      <c r="L111" s="999"/>
      <c r="M111" s="1001"/>
      <c r="N111" s="999"/>
      <c r="O111" s="999"/>
      <c r="P111" s="999"/>
      <c r="Q111" s="999"/>
      <c r="R111" s="999"/>
      <c r="S111" s="990"/>
      <c r="T111" s="999"/>
      <c r="U111" s="999"/>
      <c r="V111" s="999"/>
      <c r="W111" s="999"/>
    </row>
    <row r="112">
      <c r="A112" s="999"/>
      <c r="B112" s="999"/>
      <c r="C112" s="999"/>
      <c r="D112" s="999"/>
      <c r="E112" s="999"/>
      <c r="F112" s="999"/>
      <c r="G112" s="999"/>
      <c r="H112" s="999"/>
      <c r="I112" s="997"/>
      <c r="J112" s="997"/>
      <c r="K112" s="999"/>
      <c r="L112" s="999"/>
      <c r="M112" s="1001"/>
      <c r="N112" s="999"/>
      <c r="O112" s="999"/>
      <c r="P112" s="999"/>
      <c r="Q112" s="999"/>
      <c r="R112" s="999"/>
      <c r="S112" s="990"/>
      <c r="T112" s="999"/>
      <c r="U112" s="999"/>
      <c r="V112" s="999"/>
      <c r="W112" s="999"/>
    </row>
    <row r="113">
      <c r="A113" s="999"/>
      <c r="B113" s="999"/>
      <c r="C113" s="999"/>
      <c r="D113" s="999"/>
      <c r="E113" s="999"/>
      <c r="F113" s="999"/>
      <c r="G113" s="999"/>
      <c r="H113" s="999"/>
      <c r="I113" s="997"/>
      <c r="J113" s="997"/>
      <c r="K113" s="999"/>
      <c r="L113" s="999"/>
      <c r="M113" s="1001"/>
      <c r="N113" s="999"/>
      <c r="O113" s="999"/>
      <c r="P113" s="999"/>
      <c r="Q113" s="999"/>
      <c r="R113" s="999"/>
      <c r="S113" s="990"/>
      <c r="T113" s="999"/>
      <c r="U113" s="999"/>
      <c r="V113" s="999"/>
      <c r="W113" s="999"/>
    </row>
    <row r="114">
      <c r="A114" s="999"/>
      <c r="B114" s="999"/>
      <c r="C114" s="999"/>
      <c r="D114" s="999"/>
      <c r="E114" s="999"/>
      <c r="F114" s="999"/>
      <c r="G114" s="999"/>
      <c r="H114" s="999"/>
      <c r="I114" s="997"/>
      <c r="J114" s="997"/>
      <c r="K114" s="999"/>
      <c r="L114" s="999"/>
      <c r="M114" s="1001"/>
      <c r="N114" s="999"/>
      <c r="O114" s="999"/>
      <c r="P114" s="999"/>
      <c r="Q114" s="999"/>
      <c r="R114" s="999"/>
      <c r="S114" s="990"/>
      <c r="T114" s="999"/>
      <c r="U114" s="999"/>
      <c r="V114" s="999"/>
      <c r="W114" s="999"/>
    </row>
    <row r="115">
      <c r="A115" s="999"/>
      <c r="B115" s="999"/>
      <c r="C115" s="999"/>
      <c r="D115" s="999"/>
      <c r="E115" s="999"/>
      <c r="F115" s="999"/>
      <c r="G115" s="999"/>
      <c r="H115" s="999"/>
      <c r="I115" s="997"/>
      <c r="J115" s="997"/>
      <c r="K115" s="999"/>
      <c r="L115" s="999"/>
      <c r="M115" s="1001"/>
      <c r="N115" s="999"/>
      <c r="O115" s="999"/>
      <c r="P115" s="999"/>
      <c r="Q115" s="999"/>
      <c r="R115" s="999"/>
      <c r="S115" s="990"/>
      <c r="T115" s="999"/>
      <c r="U115" s="999"/>
      <c r="V115" s="999"/>
      <c r="W115" s="999"/>
    </row>
    <row r="116">
      <c r="A116" s="999"/>
      <c r="B116" s="999"/>
      <c r="C116" s="999"/>
      <c r="D116" s="999"/>
      <c r="E116" s="999"/>
      <c r="F116" s="999"/>
      <c r="G116" s="999"/>
      <c r="H116" s="999"/>
      <c r="I116" s="997"/>
      <c r="J116" s="997"/>
      <c r="K116" s="999"/>
      <c r="L116" s="999"/>
      <c r="M116" s="1001"/>
      <c r="N116" s="999"/>
      <c r="O116" s="999"/>
      <c r="P116" s="999"/>
      <c r="Q116" s="999"/>
      <c r="R116" s="999"/>
      <c r="S116" s="990"/>
      <c r="T116" s="999"/>
      <c r="U116" s="999"/>
      <c r="V116" s="999"/>
      <c r="W116" s="999"/>
    </row>
    <row r="117">
      <c r="A117" s="999"/>
      <c r="B117" s="999"/>
      <c r="C117" s="999"/>
      <c r="D117" s="999"/>
      <c r="E117" s="999"/>
      <c r="F117" s="999"/>
      <c r="G117" s="999"/>
      <c r="H117" s="999"/>
      <c r="I117" s="997"/>
      <c r="J117" s="997"/>
      <c r="K117" s="999"/>
      <c r="L117" s="999"/>
      <c r="M117" s="1001"/>
      <c r="N117" s="999"/>
      <c r="O117" s="999"/>
      <c r="P117" s="999"/>
      <c r="Q117" s="999"/>
      <c r="R117" s="999"/>
      <c r="S117" s="990"/>
      <c r="T117" s="999"/>
      <c r="U117" s="999"/>
      <c r="V117" s="999"/>
      <c r="W117" s="999"/>
    </row>
    <row r="118">
      <c r="A118" s="999"/>
      <c r="B118" s="999"/>
      <c r="C118" s="999"/>
      <c r="D118" s="999"/>
      <c r="E118" s="999"/>
      <c r="F118" s="999"/>
      <c r="G118" s="999"/>
      <c r="H118" s="999"/>
      <c r="I118" s="997"/>
      <c r="J118" s="997"/>
      <c r="K118" s="999"/>
      <c r="L118" s="999"/>
      <c r="M118" s="1001"/>
      <c r="N118" s="999"/>
      <c r="O118" s="999"/>
      <c r="P118" s="999"/>
      <c r="Q118" s="999"/>
      <c r="R118" s="999"/>
      <c r="S118" s="990"/>
      <c r="T118" s="999"/>
      <c r="U118" s="999"/>
      <c r="V118" s="999"/>
      <c r="W118" s="999"/>
    </row>
    <row r="119">
      <c r="A119" s="999"/>
      <c r="B119" s="999"/>
      <c r="C119" s="999"/>
      <c r="D119" s="999"/>
      <c r="E119" s="999"/>
      <c r="F119" s="999"/>
      <c r="G119" s="999"/>
      <c r="H119" s="999"/>
      <c r="I119" s="997"/>
      <c r="J119" s="997"/>
      <c r="K119" s="999"/>
      <c r="L119" s="999"/>
      <c r="M119" s="1001"/>
      <c r="N119" s="999"/>
      <c r="O119" s="999"/>
      <c r="P119" s="999"/>
      <c r="Q119" s="999"/>
      <c r="R119" s="999"/>
      <c r="S119" s="990"/>
      <c r="T119" s="999"/>
      <c r="U119" s="999"/>
      <c r="V119" s="999"/>
      <c r="W119" s="999"/>
    </row>
    <row r="120">
      <c r="A120" s="999"/>
      <c r="B120" s="999"/>
      <c r="C120" s="999"/>
      <c r="D120" s="999"/>
      <c r="E120" s="999"/>
      <c r="F120" s="999"/>
      <c r="G120" s="999"/>
      <c r="H120" s="999"/>
      <c r="I120" s="997"/>
      <c r="J120" s="997"/>
      <c r="K120" s="999"/>
      <c r="L120" s="999"/>
      <c r="M120" s="1001"/>
      <c r="N120" s="999"/>
      <c r="O120" s="999"/>
      <c r="P120" s="999"/>
      <c r="Q120" s="999"/>
      <c r="R120" s="999"/>
      <c r="S120" s="990"/>
      <c r="T120" s="999"/>
      <c r="U120" s="999"/>
      <c r="V120" s="999"/>
      <c r="W120" s="999"/>
    </row>
    <row r="121">
      <c r="A121" s="999"/>
      <c r="B121" s="999"/>
      <c r="C121" s="999"/>
      <c r="D121" s="999"/>
      <c r="E121" s="999"/>
      <c r="F121" s="999"/>
      <c r="G121" s="999"/>
      <c r="H121" s="999"/>
      <c r="I121" s="997"/>
      <c r="J121" s="997"/>
      <c r="K121" s="999"/>
      <c r="L121" s="999"/>
      <c r="M121" s="1001"/>
      <c r="N121" s="999"/>
      <c r="O121" s="999"/>
      <c r="P121" s="999"/>
      <c r="Q121" s="999"/>
      <c r="R121" s="999"/>
      <c r="S121" s="990"/>
      <c r="T121" s="999"/>
      <c r="U121" s="999"/>
      <c r="V121" s="999"/>
      <c r="W121" s="999"/>
    </row>
    <row r="122">
      <c r="A122" s="999"/>
      <c r="B122" s="999"/>
      <c r="C122" s="999"/>
      <c r="D122" s="999"/>
      <c r="E122" s="999"/>
      <c r="F122" s="999"/>
      <c r="G122" s="999"/>
      <c r="H122" s="999"/>
      <c r="I122" s="997"/>
      <c r="J122" s="997"/>
      <c r="K122" s="999"/>
      <c r="L122" s="999"/>
      <c r="M122" s="1001"/>
      <c r="N122" s="999"/>
      <c r="O122" s="999"/>
      <c r="P122" s="999"/>
      <c r="Q122" s="999"/>
      <c r="R122" s="999"/>
      <c r="S122" s="990"/>
      <c r="T122" s="999"/>
      <c r="U122" s="999"/>
      <c r="V122" s="999"/>
      <c r="W122" s="999"/>
    </row>
    <row r="123">
      <c r="A123" s="999"/>
      <c r="B123" s="999"/>
      <c r="C123" s="999"/>
      <c r="D123" s="999"/>
      <c r="E123" s="999"/>
      <c r="F123" s="999"/>
      <c r="G123" s="999"/>
      <c r="H123" s="999"/>
      <c r="I123" s="997"/>
      <c r="J123" s="997"/>
      <c r="K123" s="999"/>
      <c r="L123" s="999"/>
      <c r="M123" s="1001"/>
      <c r="N123" s="999"/>
      <c r="O123" s="999"/>
      <c r="P123" s="999"/>
      <c r="Q123" s="999"/>
      <c r="R123" s="999"/>
      <c r="S123" s="990"/>
      <c r="T123" s="999"/>
      <c r="U123" s="999"/>
      <c r="V123" s="999"/>
      <c r="W123" s="999"/>
    </row>
    <row r="124">
      <c r="A124" s="999"/>
      <c r="B124" s="999"/>
      <c r="C124" s="999"/>
      <c r="D124" s="999"/>
      <c r="E124" s="999"/>
      <c r="F124" s="999"/>
      <c r="G124" s="999"/>
      <c r="H124" s="999"/>
      <c r="I124" s="997"/>
      <c r="J124" s="997"/>
      <c r="K124" s="999"/>
      <c r="L124" s="999"/>
      <c r="M124" s="1001"/>
      <c r="N124" s="999"/>
      <c r="O124" s="999"/>
      <c r="P124" s="999"/>
      <c r="Q124" s="999"/>
      <c r="R124" s="999"/>
      <c r="S124" s="990"/>
      <c r="T124" s="999"/>
      <c r="U124" s="999"/>
      <c r="V124" s="999"/>
      <c r="W124" s="999"/>
    </row>
    <row r="125">
      <c r="A125" s="999"/>
      <c r="B125" s="999"/>
      <c r="C125" s="999"/>
      <c r="D125" s="999"/>
      <c r="E125" s="999"/>
      <c r="F125" s="999"/>
      <c r="G125" s="999"/>
      <c r="H125" s="999"/>
      <c r="I125" s="997"/>
      <c r="J125" s="997"/>
      <c r="K125" s="999"/>
      <c r="L125" s="999"/>
      <c r="M125" s="1001"/>
      <c r="N125" s="999"/>
      <c r="O125" s="999"/>
      <c r="P125" s="999"/>
      <c r="Q125" s="999"/>
      <c r="R125" s="999"/>
      <c r="S125" s="990"/>
      <c r="T125" s="999"/>
      <c r="U125" s="999"/>
      <c r="V125" s="999"/>
      <c r="W125" s="999"/>
    </row>
    <row r="126">
      <c r="A126" s="999"/>
      <c r="B126" s="999"/>
      <c r="C126" s="999"/>
      <c r="D126" s="999"/>
      <c r="E126" s="999"/>
      <c r="F126" s="999"/>
      <c r="G126" s="999"/>
      <c r="H126" s="999"/>
      <c r="I126" s="997"/>
      <c r="J126" s="997"/>
      <c r="K126" s="999"/>
      <c r="L126" s="999"/>
      <c r="M126" s="1001"/>
      <c r="N126" s="999"/>
      <c r="O126" s="999"/>
      <c r="P126" s="999"/>
      <c r="Q126" s="999"/>
      <c r="R126" s="999"/>
      <c r="S126" s="990"/>
      <c r="T126" s="999"/>
      <c r="U126" s="999"/>
      <c r="V126" s="999"/>
      <c r="W126" s="999"/>
    </row>
    <row r="127">
      <c r="A127" s="999"/>
      <c r="B127" s="999"/>
      <c r="C127" s="999"/>
      <c r="D127" s="999"/>
      <c r="E127" s="999"/>
      <c r="F127" s="999"/>
      <c r="G127" s="999"/>
      <c r="H127" s="999"/>
      <c r="I127" s="997"/>
      <c r="J127" s="997"/>
      <c r="K127" s="999"/>
      <c r="L127" s="999"/>
      <c r="M127" s="1001"/>
      <c r="N127" s="999"/>
      <c r="O127" s="999"/>
      <c r="P127" s="999"/>
      <c r="Q127" s="999"/>
      <c r="R127" s="999"/>
      <c r="S127" s="990"/>
      <c r="T127" s="999"/>
      <c r="U127" s="999"/>
      <c r="V127" s="999"/>
      <c r="W127" s="999"/>
    </row>
    <row r="128">
      <c r="A128" s="999"/>
      <c r="B128" s="999"/>
      <c r="C128" s="999"/>
      <c r="D128" s="999"/>
      <c r="E128" s="999"/>
      <c r="F128" s="999"/>
      <c r="G128" s="999"/>
      <c r="H128" s="999"/>
      <c r="I128" s="997"/>
      <c r="J128" s="997"/>
      <c r="K128" s="999"/>
      <c r="L128" s="999"/>
      <c r="M128" s="1001"/>
      <c r="N128" s="999"/>
      <c r="O128" s="999"/>
      <c r="P128" s="999"/>
      <c r="Q128" s="999"/>
      <c r="R128" s="999"/>
      <c r="S128" s="990"/>
      <c r="T128" s="999"/>
      <c r="U128" s="999"/>
      <c r="V128" s="999"/>
      <c r="W128" s="999"/>
    </row>
    <row r="129">
      <c r="A129" s="999"/>
      <c r="B129" s="999"/>
      <c r="C129" s="999"/>
      <c r="D129" s="999"/>
      <c r="E129" s="999"/>
      <c r="F129" s="999"/>
      <c r="G129" s="999"/>
      <c r="H129" s="999"/>
      <c r="I129" s="997"/>
      <c r="J129" s="997"/>
      <c r="K129" s="999"/>
      <c r="L129" s="999"/>
      <c r="M129" s="1001"/>
      <c r="N129" s="999"/>
      <c r="O129" s="999"/>
      <c r="P129" s="999"/>
      <c r="Q129" s="999"/>
      <c r="R129" s="999"/>
      <c r="S129" s="990"/>
      <c r="T129" s="999"/>
      <c r="U129" s="999"/>
      <c r="V129" s="999"/>
      <c r="W129" s="999"/>
    </row>
    <row r="130">
      <c r="A130" s="999"/>
      <c r="B130" s="999"/>
      <c r="C130" s="999"/>
      <c r="D130" s="999"/>
      <c r="E130" s="999"/>
      <c r="F130" s="999"/>
      <c r="G130" s="999"/>
      <c r="H130" s="999"/>
      <c r="I130" s="997"/>
      <c r="J130" s="997"/>
      <c r="K130" s="999"/>
      <c r="L130" s="999"/>
      <c r="M130" s="1001"/>
      <c r="N130" s="999"/>
      <c r="O130" s="999"/>
      <c r="P130" s="999"/>
      <c r="Q130" s="999"/>
      <c r="R130" s="999"/>
      <c r="S130" s="990"/>
      <c r="T130" s="999"/>
      <c r="U130" s="999"/>
      <c r="V130" s="999"/>
      <c r="W130" s="999"/>
    </row>
    <row r="131">
      <c r="A131" s="999"/>
      <c r="B131" s="999"/>
      <c r="C131" s="999"/>
      <c r="D131" s="999"/>
      <c r="E131" s="999"/>
      <c r="F131" s="999"/>
      <c r="G131" s="999"/>
      <c r="H131" s="999"/>
      <c r="I131" s="997"/>
      <c r="J131" s="997"/>
      <c r="K131" s="999"/>
      <c r="L131" s="999"/>
      <c r="M131" s="1001"/>
      <c r="N131" s="999"/>
      <c r="O131" s="999"/>
      <c r="P131" s="999"/>
      <c r="Q131" s="999"/>
      <c r="R131" s="999"/>
      <c r="S131" s="990"/>
      <c r="T131" s="999"/>
      <c r="U131" s="999"/>
      <c r="V131" s="999"/>
      <c r="W131" s="999"/>
    </row>
    <row r="132">
      <c r="A132" s="999"/>
      <c r="B132" s="999"/>
      <c r="C132" s="999"/>
      <c r="D132" s="999"/>
      <c r="E132" s="999"/>
      <c r="F132" s="999"/>
      <c r="G132" s="999"/>
      <c r="H132" s="999"/>
      <c r="I132" s="997"/>
      <c r="J132" s="997"/>
      <c r="K132" s="999"/>
      <c r="L132" s="999"/>
      <c r="M132" s="1001"/>
      <c r="N132" s="999"/>
      <c r="O132" s="999"/>
      <c r="P132" s="999"/>
      <c r="Q132" s="999"/>
      <c r="R132" s="999"/>
      <c r="S132" s="990"/>
      <c r="T132" s="999"/>
      <c r="U132" s="999"/>
      <c r="V132" s="999"/>
      <c r="W132" s="999"/>
    </row>
    <row r="133">
      <c r="A133" s="999"/>
      <c r="B133" s="999"/>
      <c r="C133" s="999"/>
      <c r="D133" s="999"/>
      <c r="E133" s="999"/>
      <c r="F133" s="999"/>
      <c r="G133" s="999"/>
      <c r="H133" s="999"/>
      <c r="I133" s="997"/>
      <c r="J133" s="997"/>
      <c r="K133" s="999"/>
      <c r="L133" s="999"/>
      <c r="M133" s="1001"/>
      <c r="N133" s="999"/>
      <c r="O133" s="999"/>
      <c r="P133" s="999"/>
      <c r="Q133" s="999"/>
      <c r="R133" s="999"/>
      <c r="S133" s="990"/>
      <c r="T133" s="999"/>
      <c r="U133" s="999"/>
      <c r="V133" s="999"/>
      <c r="W133" s="999"/>
    </row>
    <row r="134">
      <c r="A134" s="999"/>
      <c r="B134" s="999"/>
      <c r="C134" s="999"/>
      <c r="D134" s="999"/>
      <c r="E134" s="999"/>
      <c r="F134" s="999"/>
      <c r="G134" s="999"/>
      <c r="H134" s="999"/>
      <c r="I134" s="997"/>
      <c r="J134" s="997"/>
      <c r="K134" s="999"/>
      <c r="L134" s="999"/>
      <c r="M134" s="1001"/>
      <c r="N134" s="999"/>
      <c r="O134" s="999"/>
      <c r="P134" s="999"/>
      <c r="Q134" s="999"/>
      <c r="R134" s="999"/>
      <c r="S134" s="990"/>
      <c r="T134" s="999"/>
      <c r="U134" s="999"/>
      <c r="V134" s="999"/>
      <c r="W134" s="999"/>
    </row>
    <row r="135">
      <c r="A135" s="999"/>
      <c r="B135" s="999"/>
      <c r="C135" s="999"/>
      <c r="D135" s="999"/>
      <c r="E135" s="999"/>
      <c r="F135" s="999"/>
      <c r="G135" s="999"/>
      <c r="H135" s="999"/>
      <c r="I135" s="997"/>
      <c r="J135" s="997"/>
      <c r="K135" s="999"/>
      <c r="L135" s="999"/>
      <c r="M135" s="1001"/>
      <c r="N135" s="999"/>
      <c r="O135" s="999"/>
      <c r="P135" s="999"/>
      <c r="Q135" s="999"/>
      <c r="R135" s="999"/>
      <c r="S135" s="990"/>
      <c r="T135" s="999"/>
      <c r="U135" s="999"/>
      <c r="V135" s="999"/>
      <c r="W135" s="999"/>
    </row>
    <row r="136">
      <c r="A136" s="999"/>
      <c r="B136" s="999"/>
      <c r="C136" s="999"/>
      <c r="D136" s="999"/>
      <c r="E136" s="999"/>
      <c r="F136" s="999"/>
      <c r="G136" s="999"/>
      <c r="H136" s="999"/>
      <c r="I136" s="997"/>
      <c r="J136" s="997"/>
      <c r="K136" s="999"/>
      <c r="L136" s="999"/>
      <c r="M136" s="1001"/>
      <c r="N136" s="999"/>
      <c r="O136" s="999"/>
      <c r="P136" s="999"/>
      <c r="Q136" s="999"/>
      <c r="R136" s="999"/>
      <c r="S136" s="990"/>
      <c r="T136" s="999"/>
      <c r="U136" s="999"/>
      <c r="V136" s="999"/>
      <c r="W136" s="999"/>
    </row>
    <row r="137">
      <c r="A137" s="999"/>
      <c r="B137" s="999"/>
      <c r="C137" s="999"/>
      <c r="D137" s="999"/>
      <c r="E137" s="999"/>
      <c r="F137" s="999"/>
      <c r="G137" s="999"/>
      <c r="H137" s="999"/>
      <c r="I137" s="997"/>
      <c r="J137" s="997"/>
      <c r="K137" s="999"/>
      <c r="L137" s="999"/>
      <c r="M137" s="1001"/>
      <c r="N137" s="999"/>
      <c r="O137" s="999"/>
      <c r="P137" s="999"/>
      <c r="Q137" s="999"/>
      <c r="R137" s="999"/>
      <c r="S137" s="990"/>
      <c r="T137" s="999"/>
      <c r="U137" s="999"/>
      <c r="V137" s="999"/>
      <c r="W137" s="999"/>
    </row>
    <row r="138">
      <c r="A138" s="999"/>
      <c r="B138" s="999"/>
      <c r="C138" s="999"/>
      <c r="D138" s="999"/>
      <c r="E138" s="999"/>
      <c r="F138" s="999"/>
      <c r="G138" s="999"/>
      <c r="H138" s="999"/>
      <c r="I138" s="997"/>
      <c r="J138" s="997"/>
      <c r="K138" s="999"/>
      <c r="L138" s="999"/>
      <c r="M138" s="1001"/>
      <c r="N138" s="999"/>
      <c r="O138" s="999"/>
      <c r="P138" s="999"/>
      <c r="Q138" s="999"/>
      <c r="R138" s="999"/>
      <c r="S138" s="990"/>
      <c r="T138" s="999"/>
      <c r="U138" s="999"/>
      <c r="V138" s="999"/>
      <c r="W138" s="999"/>
    </row>
    <row r="139">
      <c r="A139" s="999"/>
      <c r="B139" s="999"/>
      <c r="C139" s="999"/>
      <c r="D139" s="999"/>
      <c r="E139" s="999"/>
      <c r="F139" s="999"/>
      <c r="G139" s="999"/>
      <c r="H139" s="999"/>
      <c r="I139" s="997"/>
      <c r="J139" s="997"/>
      <c r="K139" s="999"/>
      <c r="L139" s="999"/>
      <c r="M139" s="1001"/>
      <c r="N139" s="999"/>
      <c r="O139" s="999"/>
      <c r="P139" s="999"/>
      <c r="Q139" s="999"/>
      <c r="R139" s="999"/>
      <c r="S139" s="990"/>
      <c r="T139" s="999"/>
      <c r="U139" s="999"/>
      <c r="V139" s="999"/>
      <c r="W139" s="999"/>
    </row>
    <row r="140">
      <c r="A140" s="999"/>
      <c r="B140" s="999"/>
      <c r="C140" s="999"/>
      <c r="D140" s="999"/>
      <c r="E140" s="999"/>
      <c r="F140" s="999"/>
      <c r="G140" s="999"/>
      <c r="H140" s="999"/>
      <c r="I140" s="997"/>
      <c r="J140" s="997"/>
      <c r="K140" s="999"/>
      <c r="L140" s="999"/>
      <c r="M140" s="1001"/>
      <c r="N140" s="999"/>
      <c r="O140" s="999"/>
      <c r="P140" s="999"/>
      <c r="Q140" s="999"/>
      <c r="R140" s="999"/>
      <c r="S140" s="990"/>
      <c r="T140" s="999"/>
      <c r="U140" s="999"/>
      <c r="V140" s="999"/>
      <c r="W140" s="999"/>
    </row>
    <row r="141">
      <c r="A141" s="999"/>
      <c r="B141" s="999"/>
      <c r="C141" s="999"/>
      <c r="D141" s="999"/>
      <c r="E141" s="999"/>
      <c r="F141" s="999"/>
      <c r="G141" s="999"/>
      <c r="H141" s="999"/>
      <c r="I141" s="997"/>
      <c r="J141" s="997"/>
      <c r="K141" s="999"/>
      <c r="L141" s="999"/>
      <c r="M141" s="1001"/>
      <c r="N141" s="999"/>
      <c r="O141" s="999"/>
      <c r="P141" s="999"/>
      <c r="Q141" s="999"/>
      <c r="R141" s="999"/>
      <c r="S141" s="990"/>
      <c r="T141" s="999"/>
      <c r="U141" s="999"/>
      <c r="V141" s="999"/>
      <c r="W141" s="999"/>
    </row>
    <row r="142">
      <c r="A142" s="999"/>
      <c r="B142" s="999"/>
      <c r="C142" s="999"/>
      <c r="D142" s="999"/>
      <c r="E142" s="999"/>
      <c r="F142" s="999"/>
      <c r="G142" s="999"/>
      <c r="H142" s="999"/>
      <c r="I142" s="997"/>
      <c r="J142" s="997"/>
      <c r="K142" s="999"/>
      <c r="L142" s="999"/>
      <c r="M142" s="1001"/>
      <c r="N142" s="999"/>
      <c r="O142" s="999"/>
      <c r="P142" s="999"/>
      <c r="Q142" s="999"/>
      <c r="R142" s="999"/>
      <c r="S142" s="990"/>
      <c r="T142" s="999"/>
      <c r="U142" s="999"/>
      <c r="V142" s="999"/>
      <c r="W142" s="999"/>
    </row>
    <row r="143">
      <c r="A143" s="999"/>
      <c r="B143" s="999"/>
      <c r="C143" s="999"/>
      <c r="D143" s="999"/>
      <c r="E143" s="999"/>
      <c r="F143" s="999"/>
      <c r="G143" s="999"/>
      <c r="H143" s="999"/>
      <c r="I143" s="997"/>
      <c r="J143" s="997"/>
      <c r="K143" s="999"/>
      <c r="L143" s="999"/>
      <c r="M143" s="1001"/>
      <c r="N143" s="999"/>
      <c r="O143" s="999"/>
      <c r="P143" s="999"/>
      <c r="Q143" s="999"/>
      <c r="R143" s="999"/>
      <c r="S143" s="990"/>
      <c r="T143" s="999"/>
      <c r="U143" s="999"/>
      <c r="V143" s="999"/>
      <c r="W143" s="999"/>
    </row>
    <row r="144">
      <c r="A144" s="999"/>
      <c r="B144" s="999"/>
      <c r="C144" s="999"/>
      <c r="D144" s="999"/>
      <c r="E144" s="999"/>
      <c r="F144" s="999"/>
      <c r="G144" s="999"/>
      <c r="H144" s="999"/>
      <c r="I144" s="997"/>
      <c r="J144" s="997"/>
      <c r="K144" s="999"/>
      <c r="L144" s="999"/>
      <c r="M144" s="1001"/>
      <c r="N144" s="999"/>
      <c r="O144" s="999"/>
      <c r="P144" s="999"/>
      <c r="Q144" s="999"/>
      <c r="R144" s="999"/>
      <c r="S144" s="990"/>
      <c r="T144" s="999"/>
      <c r="U144" s="999"/>
      <c r="V144" s="999"/>
      <c r="W144" s="999"/>
    </row>
    <row r="145">
      <c r="A145" s="999"/>
      <c r="B145" s="999"/>
      <c r="C145" s="999"/>
      <c r="D145" s="999"/>
      <c r="E145" s="999"/>
      <c r="F145" s="999"/>
      <c r="G145" s="999"/>
      <c r="H145" s="999"/>
      <c r="I145" s="997"/>
      <c r="J145" s="997"/>
      <c r="K145" s="999"/>
      <c r="L145" s="999"/>
      <c r="M145" s="1001"/>
      <c r="N145" s="999"/>
      <c r="O145" s="999"/>
      <c r="P145" s="999"/>
      <c r="Q145" s="999"/>
      <c r="R145" s="999"/>
      <c r="S145" s="990"/>
      <c r="T145" s="999"/>
      <c r="U145" s="999"/>
      <c r="V145" s="999"/>
      <c r="W145" s="999"/>
    </row>
    <row r="146">
      <c r="A146" s="999"/>
      <c r="B146" s="999"/>
      <c r="C146" s="999"/>
      <c r="D146" s="999"/>
      <c r="E146" s="999"/>
      <c r="F146" s="999"/>
      <c r="G146" s="999"/>
      <c r="H146" s="999"/>
      <c r="I146" s="997"/>
      <c r="J146" s="997"/>
      <c r="K146" s="999"/>
      <c r="L146" s="999"/>
      <c r="M146" s="1001"/>
      <c r="N146" s="999"/>
      <c r="O146" s="999"/>
      <c r="P146" s="999"/>
      <c r="Q146" s="999"/>
      <c r="R146" s="999"/>
      <c r="S146" s="990"/>
      <c r="T146" s="999"/>
      <c r="U146" s="999"/>
      <c r="V146" s="999"/>
      <c r="W146" s="999"/>
    </row>
    <row r="147">
      <c r="A147" s="999"/>
      <c r="B147" s="999"/>
      <c r="C147" s="999"/>
      <c r="D147" s="999"/>
      <c r="E147" s="999"/>
      <c r="F147" s="999"/>
      <c r="G147" s="999"/>
      <c r="H147" s="999"/>
      <c r="I147" s="997"/>
      <c r="J147" s="997"/>
      <c r="K147" s="999"/>
      <c r="L147" s="999"/>
      <c r="M147" s="1001"/>
      <c r="N147" s="999"/>
      <c r="O147" s="999"/>
      <c r="P147" s="999"/>
      <c r="Q147" s="999"/>
      <c r="R147" s="999"/>
      <c r="S147" s="990"/>
      <c r="T147" s="999"/>
      <c r="U147" s="999"/>
      <c r="V147" s="999"/>
      <c r="W147" s="999"/>
    </row>
    <row r="148">
      <c r="A148" s="999"/>
      <c r="B148" s="999"/>
      <c r="C148" s="999"/>
      <c r="D148" s="999"/>
      <c r="E148" s="999"/>
      <c r="F148" s="999"/>
      <c r="G148" s="999"/>
      <c r="H148" s="999"/>
      <c r="I148" s="997"/>
      <c r="J148" s="997"/>
      <c r="K148" s="999"/>
      <c r="L148" s="999"/>
      <c r="M148" s="1001"/>
      <c r="N148" s="999"/>
      <c r="O148" s="999"/>
      <c r="P148" s="999"/>
      <c r="Q148" s="999"/>
      <c r="R148" s="999"/>
      <c r="S148" s="990"/>
      <c r="T148" s="999"/>
      <c r="U148" s="999"/>
      <c r="V148" s="999"/>
      <c r="W148" s="999"/>
    </row>
    <row r="149">
      <c r="A149" s="999"/>
      <c r="B149" s="999"/>
      <c r="C149" s="999"/>
      <c r="D149" s="999"/>
      <c r="E149" s="999"/>
      <c r="F149" s="999"/>
      <c r="G149" s="999"/>
      <c r="H149" s="999"/>
      <c r="I149" s="997"/>
      <c r="J149" s="997"/>
      <c r="K149" s="999"/>
      <c r="L149" s="999"/>
      <c r="M149" s="1001"/>
      <c r="N149" s="999"/>
      <c r="O149" s="999"/>
      <c r="P149" s="999"/>
      <c r="Q149" s="999"/>
      <c r="R149" s="999"/>
      <c r="S149" s="990"/>
      <c r="T149" s="999"/>
      <c r="U149" s="999"/>
      <c r="V149" s="999"/>
      <c r="W149" s="999"/>
    </row>
    <row r="150">
      <c r="A150" s="999"/>
      <c r="B150" s="999"/>
      <c r="C150" s="999"/>
      <c r="D150" s="999"/>
      <c r="E150" s="999"/>
      <c r="F150" s="999"/>
      <c r="G150" s="999"/>
      <c r="H150" s="999"/>
      <c r="I150" s="997"/>
      <c r="J150" s="997"/>
      <c r="K150" s="999"/>
      <c r="L150" s="999"/>
      <c r="M150" s="1001"/>
      <c r="N150" s="999"/>
      <c r="O150" s="999"/>
      <c r="P150" s="999"/>
      <c r="Q150" s="999"/>
      <c r="R150" s="999"/>
      <c r="S150" s="990"/>
      <c r="T150" s="999"/>
      <c r="U150" s="999"/>
      <c r="V150" s="999"/>
      <c r="W150" s="999"/>
    </row>
    <row r="151">
      <c r="A151" s="999"/>
      <c r="B151" s="999"/>
      <c r="C151" s="999"/>
      <c r="D151" s="999"/>
      <c r="E151" s="999"/>
      <c r="F151" s="999"/>
      <c r="G151" s="999"/>
      <c r="H151" s="999"/>
      <c r="I151" s="997"/>
      <c r="J151" s="997"/>
      <c r="K151" s="999"/>
      <c r="L151" s="999"/>
      <c r="M151" s="1001"/>
      <c r="N151" s="999"/>
      <c r="O151" s="999"/>
      <c r="P151" s="999"/>
      <c r="Q151" s="999"/>
      <c r="R151" s="999"/>
      <c r="S151" s="990"/>
      <c r="T151" s="999"/>
      <c r="U151" s="999"/>
      <c r="V151" s="999"/>
      <c r="W151" s="999"/>
    </row>
    <row r="152">
      <c r="A152" s="999"/>
      <c r="B152" s="999"/>
      <c r="C152" s="999"/>
      <c r="D152" s="999"/>
      <c r="E152" s="999"/>
      <c r="F152" s="999"/>
      <c r="G152" s="999"/>
      <c r="H152" s="999"/>
      <c r="I152" s="997"/>
      <c r="J152" s="997"/>
      <c r="K152" s="999"/>
      <c r="L152" s="999"/>
      <c r="M152" s="1001"/>
      <c r="N152" s="999"/>
      <c r="O152" s="999"/>
      <c r="P152" s="999"/>
      <c r="Q152" s="999"/>
      <c r="R152" s="999"/>
      <c r="S152" s="990"/>
      <c r="T152" s="999"/>
      <c r="U152" s="999"/>
      <c r="V152" s="999"/>
      <c r="W152" s="999"/>
    </row>
    <row r="153">
      <c r="A153" s="999"/>
      <c r="B153" s="999"/>
      <c r="C153" s="999"/>
      <c r="D153" s="999"/>
      <c r="E153" s="999"/>
      <c r="F153" s="999"/>
      <c r="G153" s="999"/>
      <c r="H153" s="999"/>
      <c r="I153" s="997"/>
      <c r="J153" s="997"/>
      <c r="K153" s="999"/>
      <c r="L153" s="999"/>
      <c r="M153" s="1001"/>
      <c r="N153" s="999"/>
      <c r="O153" s="999"/>
      <c r="P153" s="999"/>
      <c r="Q153" s="999"/>
      <c r="R153" s="999"/>
      <c r="S153" s="990"/>
      <c r="T153" s="999"/>
      <c r="U153" s="999"/>
      <c r="V153" s="999"/>
      <c r="W153" s="999"/>
    </row>
    <row r="154">
      <c r="A154" s="999"/>
      <c r="B154" s="999"/>
      <c r="C154" s="999"/>
      <c r="D154" s="999"/>
      <c r="E154" s="999"/>
      <c r="F154" s="999"/>
      <c r="G154" s="999"/>
      <c r="H154" s="999"/>
      <c r="I154" s="997"/>
      <c r="J154" s="997"/>
      <c r="K154" s="999"/>
      <c r="L154" s="999"/>
      <c r="M154" s="1001"/>
      <c r="N154" s="999"/>
      <c r="O154" s="999"/>
      <c r="P154" s="999"/>
      <c r="Q154" s="999"/>
      <c r="R154" s="999"/>
      <c r="S154" s="990"/>
      <c r="T154" s="999"/>
      <c r="U154" s="999"/>
      <c r="V154" s="999"/>
      <c r="W154" s="999"/>
    </row>
    <row r="155">
      <c r="A155" s="999"/>
      <c r="B155" s="999"/>
      <c r="C155" s="999"/>
      <c r="D155" s="999"/>
      <c r="E155" s="999"/>
      <c r="F155" s="999"/>
      <c r="G155" s="999"/>
      <c r="H155" s="999"/>
      <c r="I155" s="997"/>
      <c r="J155" s="997"/>
      <c r="K155" s="999"/>
      <c r="L155" s="999"/>
      <c r="M155" s="1001"/>
      <c r="N155" s="999"/>
      <c r="O155" s="999"/>
      <c r="P155" s="999"/>
      <c r="Q155" s="999"/>
      <c r="R155" s="999"/>
      <c r="S155" s="990"/>
      <c r="T155" s="999"/>
      <c r="U155" s="999"/>
      <c r="V155" s="999"/>
      <c r="W155" s="999"/>
    </row>
    <row r="156">
      <c r="A156" s="999"/>
      <c r="B156" s="999"/>
      <c r="C156" s="999"/>
      <c r="D156" s="999"/>
      <c r="E156" s="999"/>
      <c r="F156" s="999"/>
      <c r="G156" s="999"/>
      <c r="H156" s="999"/>
      <c r="I156" s="997"/>
      <c r="J156" s="997"/>
      <c r="K156" s="999"/>
      <c r="L156" s="999"/>
      <c r="M156" s="1001"/>
      <c r="N156" s="999"/>
      <c r="O156" s="999"/>
      <c r="P156" s="999"/>
      <c r="Q156" s="999"/>
      <c r="R156" s="999"/>
      <c r="S156" s="990"/>
      <c r="T156" s="999"/>
      <c r="U156" s="999"/>
      <c r="V156" s="999"/>
      <c r="W156" s="999"/>
    </row>
    <row r="157">
      <c r="A157" s="999"/>
      <c r="B157" s="999"/>
      <c r="C157" s="999"/>
      <c r="D157" s="999"/>
      <c r="E157" s="999"/>
      <c r="F157" s="999"/>
      <c r="G157" s="999"/>
      <c r="H157" s="999"/>
      <c r="I157" s="997"/>
      <c r="J157" s="997"/>
      <c r="K157" s="999"/>
      <c r="L157" s="999"/>
      <c r="M157" s="1001"/>
      <c r="N157" s="999"/>
      <c r="O157" s="999"/>
      <c r="P157" s="999"/>
      <c r="Q157" s="999"/>
      <c r="R157" s="999"/>
      <c r="S157" s="990"/>
      <c r="T157" s="999"/>
      <c r="U157" s="999"/>
      <c r="V157" s="999"/>
      <c r="W157" s="999"/>
    </row>
    <row r="158">
      <c r="A158" s="999"/>
      <c r="B158" s="999"/>
      <c r="C158" s="999"/>
      <c r="D158" s="999"/>
      <c r="E158" s="999"/>
      <c r="F158" s="999"/>
      <c r="G158" s="999"/>
      <c r="H158" s="999"/>
      <c r="I158" s="997"/>
      <c r="J158" s="997"/>
      <c r="K158" s="999"/>
      <c r="L158" s="999"/>
      <c r="M158" s="1001"/>
      <c r="N158" s="999"/>
      <c r="O158" s="999"/>
      <c r="P158" s="999"/>
      <c r="Q158" s="999"/>
      <c r="R158" s="999"/>
      <c r="S158" s="990"/>
      <c r="T158" s="999"/>
      <c r="U158" s="999"/>
      <c r="V158" s="999"/>
      <c r="W158" s="999"/>
    </row>
    <row r="159">
      <c r="A159" s="999"/>
      <c r="B159" s="999"/>
      <c r="C159" s="999"/>
      <c r="D159" s="999"/>
      <c r="E159" s="999"/>
      <c r="F159" s="999"/>
      <c r="G159" s="999"/>
      <c r="H159" s="999"/>
      <c r="I159" s="997"/>
      <c r="J159" s="997"/>
      <c r="K159" s="999"/>
      <c r="L159" s="999"/>
      <c r="M159" s="1001"/>
      <c r="N159" s="999"/>
      <c r="O159" s="999"/>
      <c r="P159" s="999"/>
      <c r="Q159" s="999"/>
      <c r="R159" s="999"/>
      <c r="S159" s="990"/>
      <c r="T159" s="999"/>
      <c r="U159" s="999"/>
      <c r="V159" s="999"/>
      <c r="W159" s="999"/>
    </row>
    <row r="160">
      <c r="A160" s="999"/>
      <c r="B160" s="999"/>
      <c r="C160" s="999"/>
      <c r="D160" s="999"/>
      <c r="E160" s="999"/>
      <c r="F160" s="999"/>
      <c r="G160" s="999"/>
      <c r="H160" s="999"/>
      <c r="I160" s="997"/>
      <c r="J160" s="997"/>
      <c r="K160" s="999"/>
      <c r="L160" s="999"/>
      <c r="M160" s="1001"/>
      <c r="N160" s="999"/>
      <c r="O160" s="999"/>
      <c r="P160" s="999"/>
      <c r="Q160" s="999"/>
      <c r="R160" s="999"/>
      <c r="S160" s="990"/>
      <c r="T160" s="999"/>
      <c r="U160" s="999"/>
      <c r="V160" s="999"/>
      <c r="W160" s="999"/>
    </row>
    <row r="161">
      <c r="A161" s="999"/>
      <c r="B161" s="999"/>
      <c r="C161" s="999"/>
      <c r="D161" s="999"/>
      <c r="E161" s="999"/>
      <c r="F161" s="999"/>
      <c r="G161" s="999"/>
      <c r="H161" s="999"/>
      <c r="I161" s="997"/>
      <c r="J161" s="997"/>
      <c r="K161" s="999"/>
      <c r="L161" s="999"/>
      <c r="M161" s="1001"/>
      <c r="N161" s="999"/>
      <c r="O161" s="999"/>
      <c r="P161" s="999"/>
      <c r="Q161" s="999"/>
      <c r="R161" s="999"/>
      <c r="S161" s="990"/>
      <c r="T161" s="999"/>
      <c r="U161" s="999"/>
      <c r="V161" s="999"/>
      <c r="W161" s="999"/>
    </row>
    <row r="162">
      <c r="A162" s="999"/>
      <c r="B162" s="999"/>
      <c r="C162" s="999"/>
      <c r="D162" s="999"/>
      <c r="E162" s="999"/>
      <c r="F162" s="999"/>
      <c r="G162" s="999"/>
      <c r="H162" s="999"/>
      <c r="I162" s="997"/>
      <c r="J162" s="997"/>
      <c r="K162" s="999"/>
      <c r="L162" s="999"/>
      <c r="M162" s="1001"/>
      <c r="N162" s="999"/>
      <c r="O162" s="999"/>
      <c r="P162" s="999"/>
      <c r="Q162" s="999"/>
      <c r="R162" s="999"/>
      <c r="S162" s="990"/>
      <c r="T162" s="999"/>
      <c r="U162" s="999"/>
      <c r="V162" s="999"/>
      <c r="W162" s="999"/>
    </row>
    <row r="163">
      <c r="A163" s="999"/>
      <c r="B163" s="999"/>
      <c r="C163" s="999"/>
      <c r="D163" s="999"/>
      <c r="E163" s="999"/>
      <c r="F163" s="999"/>
      <c r="G163" s="999"/>
      <c r="H163" s="999"/>
      <c r="I163" s="997"/>
      <c r="J163" s="997"/>
      <c r="K163" s="999"/>
      <c r="L163" s="999"/>
      <c r="M163" s="1001"/>
      <c r="N163" s="999"/>
      <c r="O163" s="999"/>
      <c r="P163" s="999"/>
      <c r="Q163" s="999"/>
      <c r="R163" s="999"/>
      <c r="S163" s="990"/>
      <c r="T163" s="999"/>
      <c r="U163" s="999"/>
      <c r="V163" s="999"/>
      <c r="W163" s="999"/>
    </row>
    <row r="164">
      <c r="A164" s="999"/>
      <c r="B164" s="999"/>
      <c r="C164" s="999"/>
      <c r="D164" s="999"/>
      <c r="E164" s="999"/>
      <c r="F164" s="999"/>
      <c r="G164" s="999"/>
      <c r="H164" s="999"/>
      <c r="I164" s="997"/>
      <c r="J164" s="997"/>
      <c r="K164" s="999"/>
      <c r="L164" s="999"/>
      <c r="M164" s="1001"/>
      <c r="N164" s="999"/>
      <c r="O164" s="999"/>
      <c r="P164" s="999"/>
      <c r="Q164" s="999"/>
      <c r="R164" s="999"/>
      <c r="S164" s="990"/>
      <c r="T164" s="999"/>
      <c r="U164" s="999"/>
      <c r="V164" s="999"/>
      <c r="W164" s="999"/>
    </row>
    <row r="165">
      <c r="A165" s="999"/>
      <c r="B165" s="999"/>
      <c r="C165" s="999"/>
      <c r="D165" s="999"/>
      <c r="E165" s="999"/>
      <c r="F165" s="999"/>
      <c r="G165" s="999"/>
      <c r="H165" s="999"/>
      <c r="I165" s="997"/>
      <c r="J165" s="997"/>
      <c r="K165" s="999"/>
      <c r="L165" s="999"/>
      <c r="M165" s="1001"/>
      <c r="N165" s="999"/>
      <c r="O165" s="999"/>
      <c r="P165" s="999"/>
      <c r="Q165" s="999"/>
      <c r="R165" s="999"/>
      <c r="S165" s="990"/>
      <c r="T165" s="999"/>
      <c r="U165" s="999"/>
      <c r="V165" s="999"/>
      <c r="W165" s="999"/>
    </row>
    <row r="166">
      <c r="A166" s="999"/>
      <c r="B166" s="999"/>
      <c r="C166" s="999"/>
      <c r="D166" s="999"/>
      <c r="E166" s="999"/>
      <c r="F166" s="999"/>
      <c r="G166" s="999"/>
      <c r="H166" s="999"/>
      <c r="I166" s="997"/>
      <c r="J166" s="997"/>
      <c r="K166" s="999"/>
      <c r="L166" s="999"/>
      <c r="M166" s="1001"/>
      <c r="N166" s="999"/>
      <c r="O166" s="999"/>
      <c r="P166" s="999"/>
      <c r="Q166" s="999"/>
      <c r="R166" s="999"/>
      <c r="S166" s="990"/>
      <c r="T166" s="999"/>
      <c r="U166" s="999"/>
      <c r="V166" s="999"/>
      <c r="W166" s="999"/>
    </row>
    <row r="167">
      <c r="A167" s="999"/>
      <c r="B167" s="999"/>
      <c r="C167" s="999"/>
      <c r="D167" s="999"/>
      <c r="E167" s="999"/>
      <c r="F167" s="999"/>
      <c r="G167" s="999"/>
      <c r="H167" s="999"/>
      <c r="I167" s="997"/>
      <c r="J167" s="997"/>
      <c r="K167" s="999"/>
      <c r="L167" s="999"/>
      <c r="M167" s="1001"/>
      <c r="N167" s="999"/>
      <c r="O167" s="999"/>
      <c r="P167" s="999"/>
      <c r="Q167" s="999"/>
      <c r="R167" s="999"/>
      <c r="S167" s="990"/>
      <c r="T167" s="999"/>
      <c r="U167" s="999"/>
      <c r="V167" s="999"/>
      <c r="W167" s="999"/>
    </row>
    <row r="168">
      <c r="A168" s="999"/>
      <c r="B168" s="999"/>
      <c r="C168" s="999"/>
      <c r="D168" s="999"/>
      <c r="E168" s="999"/>
      <c r="F168" s="999"/>
      <c r="G168" s="999"/>
      <c r="H168" s="999"/>
      <c r="I168" s="997"/>
      <c r="J168" s="997"/>
      <c r="K168" s="999"/>
      <c r="L168" s="999"/>
      <c r="M168" s="1001"/>
      <c r="N168" s="999"/>
      <c r="O168" s="999"/>
      <c r="P168" s="999"/>
      <c r="Q168" s="999"/>
      <c r="R168" s="999"/>
      <c r="S168" s="990"/>
      <c r="T168" s="999"/>
      <c r="U168" s="999"/>
      <c r="V168" s="999"/>
      <c r="W168" s="999"/>
    </row>
    <row r="169">
      <c r="A169" s="999"/>
      <c r="B169" s="999"/>
      <c r="C169" s="999"/>
      <c r="D169" s="999"/>
      <c r="E169" s="999"/>
      <c r="F169" s="999"/>
      <c r="G169" s="999"/>
      <c r="H169" s="999"/>
      <c r="I169" s="997"/>
      <c r="J169" s="997"/>
      <c r="K169" s="999"/>
      <c r="L169" s="999"/>
      <c r="M169" s="1001"/>
      <c r="N169" s="999"/>
      <c r="O169" s="999"/>
      <c r="P169" s="999"/>
      <c r="Q169" s="999"/>
      <c r="R169" s="999"/>
      <c r="S169" s="990"/>
      <c r="T169" s="999"/>
      <c r="U169" s="999"/>
      <c r="V169" s="999"/>
      <c r="W169" s="999"/>
    </row>
    <row r="170">
      <c r="A170" s="999"/>
      <c r="B170" s="999"/>
      <c r="C170" s="999"/>
      <c r="D170" s="999"/>
      <c r="E170" s="999"/>
      <c r="F170" s="999"/>
      <c r="G170" s="999"/>
      <c r="H170" s="999"/>
      <c r="I170" s="997"/>
      <c r="J170" s="997"/>
      <c r="K170" s="999"/>
      <c r="L170" s="999"/>
      <c r="M170" s="1001"/>
      <c r="N170" s="999"/>
      <c r="O170" s="999"/>
      <c r="P170" s="999"/>
      <c r="Q170" s="999"/>
      <c r="R170" s="999"/>
      <c r="S170" s="990"/>
      <c r="T170" s="999"/>
      <c r="U170" s="999"/>
      <c r="V170" s="999"/>
      <c r="W170" s="999"/>
    </row>
    <row r="171">
      <c r="A171" s="999"/>
      <c r="B171" s="999"/>
      <c r="C171" s="999"/>
      <c r="D171" s="999"/>
      <c r="E171" s="999"/>
      <c r="F171" s="999"/>
      <c r="G171" s="999"/>
      <c r="H171" s="999"/>
      <c r="I171" s="997"/>
      <c r="J171" s="997"/>
      <c r="K171" s="999"/>
      <c r="L171" s="999"/>
      <c r="M171" s="1001"/>
      <c r="N171" s="999"/>
      <c r="O171" s="999"/>
      <c r="P171" s="999"/>
      <c r="Q171" s="999"/>
      <c r="R171" s="999"/>
      <c r="S171" s="990"/>
      <c r="T171" s="999"/>
      <c r="U171" s="999"/>
      <c r="V171" s="999"/>
      <c r="W171" s="999"/>
    </row>
    <row r="172">
      <c r="A172" s="999"/>
      <c r="B172" s="999"/>
      <c r="C172" s="999"/>
      <c r="D172" s="999"/>
      <c r="E172" s="999"/>
      <c r="F172" s="999"/>
      <c r="G172" s="999"/>
      <c r="H172" s="999"/>
      <c r="I172" s="997"/>
      <c r="J172" s="997"/>
      <c r="K172" s="999"/>
      <c r="L172" s="999"/>
      <c r="M172" s="1001"/>
      <c r="N172" s="999"/>
      <c r="O172" s="999"/>
      <c r="P172" s="999"/>
      <c r="Q172" s="999"/>
      <c r="R172" s="999"/>
      <c r="S172" s="990"/>
      <c r="T172" s="999"/>
      <c r="U172" s="999"/>
      <c r="V172" s="999"/>
      <c r="W172" s="999"/>
    </row>
    <row r="173">
      <c r="A173" s="999"/>
      <c r="B173" s="999"/>
      <c r="C173" s="999"/>
      <c r="D173" s="999"/>
      <c r="E173" s="999"/>
      <c r="F173" s="999"/>
      <c r="G173" s="999"/>
      <c r="H173" s="999"/>
      <c r="I173" s="997"/>
      <c r="J173" s="997"/>
      <c r="K173" s="999"/>
      <c r="L173" s="999"/>
      <c r="M173" s="1001"/>
      <c r="N173" s="999"/>
      <c r="O173" s="999"/>
      <c r="P173" s="999"/>
      <c r="Q173" s="999"/>
      <c r="R173" s="999"/>
      <c r="S173" s="990"/>
      <c r="T173" s="999"/>
      <c r="U173" s="999"/>
      <c r="V173" s="999"/>
      <c r="W173" s="999"/>
    </row>
    <row r="174">
      <c r="A174" s="999"/>
      <c r="B174" s="999"/>
      <c r="C174" s="999"/>
      <c r="D174" s="999"/>
      <c r="E174" s="999"/>
      <c r="F174" s="999"/>
      <c r="G174" s="999"/>
      <c r="H174" s="999"/>
      <c r="I174" s="997"/>
      <c r="J174" s="997"/>
      <c r="K174" s="999"/>
      <c r="L174" s="999"/>
      <c r="M174" s="1001"/>
      <c r="N174" s="999"/>
      <c r="O174" s="999"/>
      <c r="P174" s="999"/>
      <c r="Q174" s="999"/>
      <c r="R174" s="999"/>
      <c r="S174" s="990"/>
      <c r="T174" s="999"/>
      <c r="U174" s="999"/>
      <c r="V174" s="999"/>
      <c r="W174" s="999"/>
    </row>
    <row r="175">
      <c r="A175" s="999"/>
      <c r="B175" s="999"/>
      <c r="C175" s="999"/>
      <c r="D175" s="999"/>
      <c r="E175" s="999"/>
      <c r="F175" s="999"/>
      <c r="G175" s="999"/>
      <c r="H175" s="999"/>
      <c r="I175" s="997"/>
      <c r="J175" s="997"/>
      <c r="K175" s="999"/>
      <c r="L175" s="999"/>
      <c r="M175" s="1001"/>
      <c r="N175" s="999"/>
      <c r="O175" s="999"/>
      <c r="P175" s="999"/>
      <c r="Q175" s="999"/>
      <c r="R175" s="999"/>
      <c r="S175" s="990"/>
      <c r="T175" s="999"/>
      <c r="U175" s="999"/>
      <c r="V175" s="999"/>
      <c r="W175" s="999"/>
    </row>
    <row r="176">
      <c r="A176" s="999"/>
      <c r="B176" s="999"/>
      <c r="C176" s="999"/>
      <c r="D176" s="999"/>
      <c r="E176" s="999"/>
      <c r="F176" s="999"/>
      <c r="G176" s="999"/>
      <c r="H176" s="999"/>
      <c r="I176" s="997"/>
      <c r="J176" s="997"/>
      <c r="K176" s="999"/>
      <c r="L176" s="999"/>
      <c r="M176" s="1001"/>
      <c r="N176" s="999"/>
      <c r="O176" s="999"/>
      <c r="P176" s="999"/>
      <c r="Q176" s="999"/>
      <c r="R176" s="999"/>
      <c r="S176" s="990"/>
      <c r="T176" s="999"/>
      <c r="U176" s="999"/>
      <c r="V176" s="999"/>
      <c r="W176" s="999"/>
    </row>
    <row r="177">
      <c r="A177" s="999"/>
      <c r="B177" s="999"/>
      <c r="C177" s="999"/>
      <c r="D177" s="999"/>
      <c r="E177" s="999"/>
      <c r="F177" s="999"/>
      <c r="G177" s="999"/>
      <c r="H177" s="999"/>
      <c r="I177" s="997"/>
      <c r="J177" s="997"/>
      <c r="K177" s="999"/>
      <c r="L177" s="999"/>
      <c r="M177" s="1001"/>
      <c r="N177" s="999"/>
      <c r="O177" s="999"/>
      <c r="P177" s="999"/>
      <c r="Q177" s="999"/>
      <c r="R177" s="999"/>
      <c r="S177" s="990"/>
      <c r="T177" s="999"/>
      <c r="U177" s="999"/>
      <c r="V177" s="999"/>
      <c r="W177" s="999"/>
    </row>
    <row r="178">
      <c r="A178" s="999"/>
      <c r="B178" s="999"/>
      <c r="C178" s="999"/>
      <c r="D178" s="999"/>
      <c r="E178" s="999"/>
      <c r="F178" s="999"/>
      <c r="G178" s="999"/>
      <c r="H178" s="999"/>
      <c r="I178" s="997"/>
      <c r="J178" s="997"/>
      <c r="K178" s="999"/>
      <c r="L178" s="999"/>
      <c r="M178" s="1001"/>
      <c r="N178" s="999"/>
      <c r="O178" s="999"/>
      <c r="P178" s="999"/>
      <c r="Q178" s="999"/>
      <c r="R178" s="999"/>
      <c r="S178" s="990"/>
      <c r="T178" s="999"/>
      <c r="U178" s="999"/>
      <c r="V178" s="999"/>
      <c r="W178" s="999"/>
    </row>
    <row r="179">
      <c r="A179" s="999"/>
      <c r="B179" s="999"/>
      <c r="C179" s="999"/>
      <c r="D179" s="999"/>
      <c r="E179" s="999"/>
      <c r="F179" s="999"/>
      <c r="G179" s="999"/>
      <c r="H179" s="999"/>
      <c r="I179" s="997"/>
      <c r="J179" s="997"/>
      <c r="K179" s="999"/>
      <c r="L179" s="999"/>
      <c r="M179" s="1001"/>
      <c r="N179" s="999"/>
      <c r="O179" s="999"/>
      <c r="P179" s="999"/>
      <c r="Q179" s="999"/>
      <c r="R179" s="999"/>
      <c r="S179" s="990"/>
      <c r="T179" s="999"/>
      <c r="U179" s="999"/>
      <c r="V179" s="999"/>
      <c r="W179" s="999"/>
    </row>
    <row r="180">
      <c r="A180" s="999"/>
      <c r="B180" s="999"/>
      <c r="C180" s="999"/>
      <c r="D180" s="999"/>
      <c r="E180" s="999"/>
      <c r="F180" s="999"/>
      <c r="G180" s="999"/>
      <c r="H180" s="999"/>
      <c r="I180" s="997"/>
      <c r="J180" s="997"/>
      <c r="K180" s="999"/>
      <c r="L180" s="999"/>
      <c r="M180" s="1001"/>
      <c r="N180" s="999"/>
      <c r="O180" s="999"/>
      <c r="P180" s="999"/>
      <c r="Q180" s="999"/>
      <c r="R180" s="999"/>
      <c r="S180" s="990"/>
      <c r="T180" s="999"/>
      <c r="U180" s="999"/>
      <c r="V180" s="999"/>
      <c r="W180" s="999"/>
    </row>
    <row r="181">
      <c r="A181" s="999"/>
      <c r="B181" s="999"/>
      <c r="C181" s="999"/>
      <c r="D181" s="999"/>
      <c r="E181" s="999"/>
      <c r="F181" s="999"/>
      <c r="G181" s="999"/>
      <c r="H181" s="999"/>
      <c r="I181" s="997"/>
      <c r="J181" s="997"/>
      <c r="K181" s="999"/>
      <c r="L181" s="999"/>
      <c r="M181" s="1001"/>
      <c r="N181" s="999"/>
      <c r="O181" s="999"/>
      <c r="P181" s="999"/>
      <c r="Q181" s="999"/>
      <c r="R181" s="999"/>
      <c r="S181" s="990"/>
      <c r="T181" s="999"/>
      <c r="U181" s="999"/>
      <c r="V181" s="999"/>
      <c r="W181" s="999"/>
    </row>
    <row r="182">
      <c r="A182" s="999"/>
      <c r="B182" s="999"/>
      <c r="C182" s="999"/>
      <c r="D182" s="999"/>
      <c r="E182" s="999"/>
      <c r="F182" s="999"/>
      <c r="G182" s="999"/>
      <c r="H182" s="999"/>
      <c r="I182" s="997"/>
      <c r="J182" s="997"/>
      <c r="K182" s="999"/>
      <c r="L182" s="999"/>
      <c r="M182" s="1001"/>
      <c r="N182" s="999"/>
      <c r="O182" s="999"/>
      <c r="P182" s="999"/>
      <c r="Q182" s="999"/>
      <c r="R182" s="999"/>
      <c r="S182" s="990"/>
      <c r="T182" s="999"/>
      <c r="U182" s="999"/>
      <c r="V182" s="999"/>
      <c r="W182" s="999"/>
    </row>
    <row r="183">
      <c r="A183" s="999"/>
      <c r="B183" s="999"/>
      <c r="C183" s="999"/>
      <c r="D183" s="999"/>
      <c r="E183" s="999"/>
      <c r="F183" s="999"/>
      <c r="G183" s="999"/>
      <c r="H183" s="999"/>
      <c r="I183" s="997"/>
      <c r="J183" s="997"/>
      <c r="K183" s="999"/>
      <c r="L183" s="999"/>
      <c r="M183" s="1001"/>
      <c r="N183" s="999"/>
      <c r="O183" s="999"/>
      <c r="P183" s="999"/>
      <c r="Q183" s="999"/>
      <c r="R183" s="999"/>
      <c r="S183" s="990"/>
      <c r="T183" s="999"/>
      <c r="U183" s="999"/>
      <c r="V183" s="999"/>
      <c r="W183" s="999"/>
    </row>
    <row r="184">
      <c r="A184" s="999"/>
      <c r="B184" s="999"/>
      <c r="C184" s="999"/>
      <c r="D184" s="999"/>
      <c r="E184" s="999"/>
      <c r="F184" s="999"/>
      <c r="G184" s="999"/>
      <c r="H184" s="999"/>
      <c r="I184" s="997"/>
      <c r="J184" s="997"/>
      <c r="K184" s="999"/>
      <c r="L184" s="999"/>
      <c r="M184" s="1001"/>
      <c r="N184" s="999"/>
      <c r="O184" s="999"/>
      <c r="P184" s="999"/>
      <c r="Q184" s="999"/>
      <c r="R184" s="999"/>
      <c r="S184" s="990"/>
      <c r="T184" s="999"/>
      <c r="U184" s="999"/>
      <c r="V184" s="999"/>
      <c r="W184" s="999"/>
    </row>
    <row r="185">
      <c r="A185" s="999"/>
      <c r="B185" s="999"/>
      <c r="C185" s="999"/>
      <c r="D185" s="999"/>
      <c r="E185" s="999"/>
      <c r="F185" s="999"/>
      <c r="G185" s="999"/>
      <c r="H185" s="999"/>
      <c r="I185" s="997"/>
      <c r="J185" s="997"/>
      <c r="K185" s="999"/>
      <c r="L185" s="999"/>
      <c r="M185" s="1001"/>
      <c r="N185" s="999"/>
      <c r="O185" s="999"/>
      <c r="P185" s="999"/>
      <c r="Q185" s="999"/>
      <c r="R185" s="999"/>
      <c r="S185" s="990"/>
      <c r="T185" s="999"/>
      <c r="U185" s="999"/>
      <c r="V185" s="999"/>
      <c r="W185" s="999"/>
    </row>
    <row r="186">
      <c r="A186" s="999"/>
      <c r="B186" s="999"/>
      <c r="C186" s="999"/>
      <c r="D186" s="999"/>
      <c r="E186" s="999"/>
      <c r="F186" s="999"/>
      <c r="G186" s="999"/>
      <c r="H186" s="999"/>
      <c r="I186" s="997"/>
      <c r="J186" s="997"/>
      <c r="K186" s="999"/>
      <c r="L186" s="999"/>
      <c r="M186" s="1001"/>
      <c r="N186" s="999"/>
      <c r="O186" s="999"/>
      <c r="P186" s="999"/>
      <c r="Q186" s="999"/>
      <c r="R186" s="999"/>
      <c r="S186" s="990"/>
      <c r="T186" s="999"/>
      <c r="U186" s="999"/>
      <c r="V186" s="999"/>
      <c r="W186" s="999"/>
    </row>
    <row r="187">
      <c r="A187" s="999"/>
      <c r="B187" s="999"/>
      <c r="C187" s="999"/>
      <c r="D187" s="999"/>
      <c r="E187" s="999"/>
      <c r="F187" s="999"/>
      <c r="G187" s="999"/>
      <c r="H187" s="999"/>
      <c r="I187" s="997"/>
      <c r="J187" s="997"/>
      <c r="K187" s="999"/>
      <c r="L187" s="999"/>
      <c r="M187" s="1001"/>
      <c r="N187" s="999"/>
      <c r="O187" s="999"/>
      <c r="P187" s="999"/>
      <c r="Q187" s="999"/>
      <c r="R187" s="999"/>
      <c r="S187" s="990"/>
      <c r="T187" s="999"/>
      <c r="U187" s="999"/>
      <c r="V187" s="999"/>
      <c r="W187" s="999"/>
    </row>
    <row r="188">
      <c r="A188" s="999"/>
      <c r="B188" s="999"/>
      <c r="C188" s="999"/>
      <c r="D188" s="999"/>
      <c r="E188" s="999"/>
      <c r="F188" s="999"/>
      <c r="G188" s="999"/>
      <c r="H188" s="999"/>
      <c r="I188" s="997"/>
      <c r="J188" s="997"/>
      <c r="K188" s="999"/>
      <c r="L188" s="999"/>
      <c r="M188" s="1001"/>
      <c r="N188" s="999"/>
      <c r="O188" s="999"/>
      <c r="P188" s="999"/>
      <c r="Q188" s="999"/>
      <c r="R188" s="999"/>
      <c r="S188" s="990"/>
      <c r="T188" s="999"/>
      <c r="U188" s="999"/>
      <c r="V188" s="999"/>
      <c r="W188" s="999"/>
    </row>
    <row r="189">
      <c r="A189" s="999"/>
      <c r="B189" s="999"/>
      <c r="C189" s="999"/>
      <c r="D189" s="999"/>
      <c r="E189" s="999"/>
      <c r="F189" s="999"/>
      <c r="G189" s="999"/>
      <c r="H189" s="999"/>
      <c r="I189" s="997"/>
      <c r="J189" s="997"/>
      <c r="K189" s="999"/>
      <c r="L189" s="999"/>
      <c r="M189" s="1001"/>
      <c r="N189" s="999"/>
      <c r="O189" s="999"/>
      <c r="P189" s="999"/>
      <c r="Q189" s="999"/>
      <c r="R189" s="999"/>
      <c r="S189" s="990"/>
      <c r="T189" s="999"/>
      <c r="U189" s="999"/>
      <c r="V189" s="999"/>
      <c r="W189" s="999"/>
    </row>
    <row r="190">
      <c r="A190" s="999"/>
      <c r="B190" s="999"/>
      <c r="C190" s="999"/>
      <c r="D190" s="999"/>
      <c r="E190" s="999"/>
      <c r="F190" s="999"/>
      <c r="G190" s="999"/>
      <c r="H190" s="999"/>
      <c r="I190" s="997"/>
      <c r="J190" s="997"/>
      <c r="K190" s="999"/>
      <c r="L190" s="999"/>
      <c r="M190" s="1001"/>
      <c r="N190" s="999"/>
      <c r="O190" s="999"/>
      <c r="P190" s="999"/>
      <c r="Q190" s="999"/>
      <c r="R190" s="999"/>
      <c r="S190" s="990"/>
      <c r="T190" s="999"/>
      <c r="U190" s="999"/>
      <c r="V190" s="999"/>
      <c r="W190" s="999"/>
    </row>
    <row r="191">
      <c r="A191" s="999"/>
      <c r="B191" s="999"/>
      <c r="C191" s="999"/>
      <c r="D191" s="999"/>
      <c r="E191" s="999"/>
      <c r="F191" s="999"/>
      <c r="G191" s="999"/>
      <c r="H191" s="999"/>
      <c r="I191" s="997"/>
      <c r="J191" s="997"/>
      <c r="K191" s="999"/>
      <c r="L191" s="999"/>
      <c r="M191" s="1001"/>
      <c r="N191" s="999"/>
      <c r="O191" s="999"/>
      <c r="P191" s="999"/>
      <c r="Q191" s="999"/>
      <c r="R191" s="999"/>
      <c r="S191" s="990"/>
      <c r="T191" s="999"/>
      <c r="U191" s="999"/>
      <c r="V191" s="999"/>
      <c r="W191" s="999"/>
    </row>
    <row r="192">
      <c r="A192" s="999"/>
      <c r="B192" s="999"/>
      <c r="C192" s="999"/>
      <c r="D192" s="999"/>
      <c r="E192" s="999"/>
      <c r="F192" s="999"/>
      <c r="G192" s="999"/>
      <c r="H192" s="999"/>
      <c r="I192" s="997"/>
      <c r="J192" s="997"/>
      <c r="K192" s="999"/>
      <c r="L192" s="999"/>
      <c r="M192" s="1001"/>
      <c r="N192" s="999"/>
      <c r="O192" s="999"/>
      <c r="P192" s="999"/>
      <c r="Q192" s="999"/>
      <c r="R192" s="999"/>
      <c r="S192" s="990"/>
      <c r="T192" s="999"/>
      <c r="U192" s="999"/>
      <c r="V192" s="999"/>
      <c r="W192" s="999"/>
    </row>
    <row r="193">
      <c r="A193" s="999"/>
      <c r="B193" s="999"/>
      <c r="C193" s="999"/>
      <c r="D193" s="999"/>
      <c r="E193" s="999"/>
      <c r="F193" s="999"/>
      <c r="G193" s="999"/>
      <c r="H193" s="999"/>
      <c r="I193" s="997"/>
      <c r="J193" s="997"/>
      <c r="K193" s="999"/>
      <c r="L193" s="999"/>
      <c r="M193" s="1001"/>
      <c r="N193" s="999"/>
      <c r="O193" s="999"/>
      <c r="P193" s="999"/>
      <c r="Q193" s="999"/>
      <c r="R193" s="999"/>
      <c r="S193" s="990"/>
      <c r="T193" s="999"/>
      <c r="U193" s="999"/>
      <c r="V193" s="999"/>
      <c r="W193" s="999"/>
    </row>
    <row r="194">
      <c r="A194" s="999"/>
      <c r="B194" s="999"/>
      <c r="C194" s="999"/>
      <c r="D194" s="999"/>
      <c r="E194" s="999"/>
      <c r="F194" s="999"/>
      <c r="G194" s="999"/>
      <c r="H194" s="999"/>
      <c r="I194" s="997"/>
      <c r="J194" s="997"/>
      <c r="K194" s="999"/>
      <c r="L194" s="999"/>
      <c r="M194" s="1001"/>
      <c r="N194" s="999"/>
      <c r="O194" s="999"/>
      <c r="P194" s="999"/>
      <c r="Q194" s="999"/>
      <c r="R194" s="999"/>
      <c r="S194" s="990"/>
      <c r="T194" s="999"/>
      <c r="U194" s="999"/>
      <c r="V194" s="999"/>
      <c r="W194" s="999"/>
    </row>
    <row r="195">
      <c r="A195" s="999"/>
      <c r="B195" s="999"/>
      <c r="C195" s="999"/>
      <c r="D195" s="999"/>
      <c r="E195" s="999"/>
      <c r="F195" s="999"/>
      <c r="G195" s="999"/>
      <c r="H195" s="999"/>
      <c r="I195" s="997"/>
      <c r="J195" s="997"/>
      <c r="K195" s="999"/>
      <c r="L195" s="999"/>
      <c r="M195" s="1001"/>
      <c r="N195" s="999"/>
      <c r="O195" s="999"/>
      <c r="P195" s="999"/>
      <c r="Q195" s="999"/>
      <c r="R195" s="999"/>
      <c r="S195" s="990"/>
      <c r="T195" s="999"/>
      <c r="U195" s="999"/>
      <c r="V195" s="999"/>
      <c r="W195" s="999"/>
    </row>
    <row r="196">
      <c r="A196" s="999"/>
      <c r="B196" s="999"/>
      <c r="C196" s="999"/>
      <c r="D196" s="999"/>
      <c r="E196" s="999"/>
      <c r="F196" s="999"/>
      <c r="G196" s="999"/>
      <c r="H196" s="999"/>
      <c r="I196" s="997"/>
      <c r="J196" s="997"/>
      <c r="K196" s="999"/>
      <c r="L196" s="999"/>
      <c r="M196" s="1001"/>
      <c r="N196" s="999"/>
      <c r="O196" s="999"/>
      <c r="P196" s="999"/>
      <c r="Q196" s="999"/>
      <c r="R196" s="999"/>
      <c r="S196" s="990"/>
      <c r="T196" s="999"/>
      <c r="U196" s="999"/>
      <c r="V196" s="999"/>
      <c r="W196" s="999"/>
    </row>
    <row r="197">
      <c r="A197" s="999"/>
      <c r="B197" s="999"/>
      <c r="C197" s="999"/>
      <c r="D197" s="999"/>
      <c r="E197" s="999"/>
      <c r="F197" s="999"/>
      <c r="G197" s="999"/>
      <c r="H197" s="999"/>
      <c r="I197" s="997"/>
      <c r="J197" s="997"/>
      <c r="K197" s="999"/>
      <c r="L197" s="999"/>
      <c r="M197" s="1001"/>
      <c r="N197" s="999"/>
      <c r="O197" s="999"/>
      <c r="P197" s="999"/>
      <c r="Q197" s="999"/>
      <c r="R197" s="999"/>
      <c r="S197" s="990"/>
      <c r="T197" s="999"/>
      <c r="U197" s="999"/>
      <c r="V197" s="999"/>
      <c r="W197" s="999"/>
    </row>
    <row r="198">
      <c r="A198" s="999"/>
      <c r="B198" s="999"/>
      <c r="C198" s="999"/>
      <c r="D198" s="999"/>
      <c r="E198" s="999"/>
      <c r="F198" s="999"/>
      <c r="G198" s="999"/>
      <c r="H198" s="999"/>
      <c r="I198" s="997"/>
      <c r="J198" s="997"/>
      <c r="K198" s="999"/>
      <c r="L198" s="999"/>
      <c r="M198" s="1001"/>
      <c r="N198" s="999"/>
      <c r="O198" s="999"/>
      <c r="P198" s="999"/>
      <c r="Q198" s="999"/>
      <c r="R198" s="999"/>
      <c r="S198" s="990"/>
      <c r="T198" s="999"/>
      <c r="U198" s="999"/>
      <c r="V198" s="999"/>
      <c r="W198" s="999"/>
    </row>
    <row r="199">
      <c r="A199" s="999"/>
      <c r="B199" s="999"/>
      <c r="C199" s="999"/>
      <c r="D199" s="999"/>
      <c r="E199" s="999"/>
      <c r="F199" s="999"/>
      <c r="G199" s="999"/>
      <c r="H199" s="999"/>
      <c r="I199" s="997"/>
      <c r="J199" s="997"/>
      <c r="K199" s="999"/>
      <c r="L199" s="999"/>
      <c r="M199" s="1001"/>
      <c r="N199" s="999"/>
      <c r="O199" s="999"/>
      <c r="P199" s="999"/>
      <c r="Q199" s="999"/>
      <c r="R199" s="999"/>
      <c r="S199" s="990"/>
      <c r="T199" s="999"/>
      <c r="U199" s="999"/>
      <c r="V199" s="999"/>
      <c r="W199" s="999"/>
    </row>
    <row r="200">
      <c r="A200" s="999"/>
      <c r="B200" s="999"/>
      <c r="C200" s="999"/>
      <c r="D200" s="999"/>
      <c r="E200" s="999"/>
      <c r="F200" s="999"/>
      <c r="G200" s="999"/>
      <c r="H200" s="999"/>
      <c r="I200" s="997"/>
      <c r="J200" s="997"/>
      <c r="K200" s="999"/>
      <c r="L200" s="999"/>
      <c r="M200" s="1001"/>
      <c r="N200" s="999"/>
      <c r="O200" s="999"/>
      <c r="P200" s="999"/>
      <c r="Q200" s="999"/>
      <c r="R200" s="999"/>
      <c r="S200" s="990"/>
      <c r="T200" s="999"/>
      <c r="U200" s="999"/>
      <c r="V200" s="999"/>
      <c r="W200" s="999"/>
    </row>
    <row r="201">
      <c r="A201" s="999"/>
      <c r="B201" s="999"/>
      <c r="C201" s="999"/>
      <c r="D201" s="999"/>
      <c r="E201" s="999"/>
      <c r="F201" s="999"/>
      <c r="G201" s="999"/>
      <c r="H201" s="999"/>
      <c r="I201" s="997"/>
      <c r="J201" s="997"/>
      <c r="K201" s="999"/>
      <c r="L201" s="999"/>
      <c r="M201" s="1001"/>
      <c r="N201" s="999"/>
      <c r="O201" s="999"/>
      <c r="P201" s="999"/>
      <c r="Q201" s="999"/>
      <c r="R201" s="999"/>
      <c r="S201" s="990"/>
      <c r="T201" s="999"/>
      <c r="U201" s="999"/>
      <c r="V201" s="999"/>
      <c r="W201" s="999"/>
    </row>
    <row r="202">
      <c r="A202" s="999"/>
      <c r="B202" s="999"/>
      <c r="C202" s="999"/>
      <c r="D202" s="999"/>
      <c r="E202" s="999"/>
      <c r="F202" s="999"/>
      <c r="G202" s="999"/>
      <c r="H202" s="999"/>
      <c r="I202" s="997"/>
      <c r="J202" s="997"/>
      <c r="K202" s="999"/>
      <c r="L202" s="999"/>
      <c r="M202" s="1001"/>
      <c r="N202" s="999"/>
      <c r="O202" s="999"/>
      <c r="P202" s="999"/>
      <c r="Q202" s="999"/>
      <c r="R202" s="999"/>
      <c r="S202" s="990"/>
      <c r="T202" s="999"/>
      <c r="U202" s="999"/>
      <c r="V202" s="999"/>
      <c r="W202" s="999"/>
    </row>
    <row r="203">
      <c r="A203" s="999"/>
      <c r="B203" s="999"/>
      <c r="C203" s="999"/>
      <c r="D203" s="999"/>
      <c r="E203" s="999"/>
      <c r="F203" s="999"/>
      <c r="G203" s="999"/>
      <c r="H203" s="999"/>
      <c r="I203" s="997"/>
      <c r="J203" s="997"/>
      <c r="K203" s="999"/>
      <c r="L203" s="999"/>
      <c r="M203" s="1001"/>
      <c r="N203" s="999"/>
      <c r="O203" s="999"/>
      <c r="P203" s="999"/>
      <c r="Q203" s="999"/>
      <c r="R203" s="999"/>
      <c r="S203" s="990"/>
      <c r="T203" s="999"/>
      <c r="U203" s="999"/>
      <c r="V203" s="999"/>
      <c r="W203" s="999"/>
    </row>
    <row r="204">
      <c r="A204" s="999"/>
      <c r="B204" s="999"/>
      <c r="C204" s="999"/>
      <c r="D204" s="999"/>
      <c r="E204" s="999"/>
      <c r="F204" s="999"/>
      <c r="G204" s="999"/>
      <c r="H204" s="999"/>
      <c r="I204" s="997"/>
      <c r="J204" s="997"/>
      <c r="K204" s="999"/>
      <c r="L204" s="999"/>
      <c r="M204" s="1001"/>
      <c r="N204" s="999"/>
      <c r="O204" s="999"/>
      <c r="P204" s="999"/>
      <c r="Q204" s="999"/>
      <c r="R204" s="999"/>
      <c r="S204" s="990"/>
      <c r="T204" s="999"/>
      <c r="U204" s="999"/>
      <c r="V204" s="999"/>
      <c r="W204" s="999"/>
    </row>
    <row r="205">
      <c r="A205" s="999"/>
      <c r="B205" s="999"/>
      <c r="C205" s="999"/>
      <c r="D205" s="999"/>
      <c r="E205" s="999"/>
      <c r="F205" s="999"/>
      <c r="G205" s="999"/>
      <c r="H205" s="999"/>
      <c r="I205" s="997"/>
      <c r="J205" s="997"/>
      <c r="K205" s="999"/>
      <c r="L205" s="999"/>
      <c r="M205" s="1001"/>
      <c r="N205" s="999"/>
      <c r="O205" s="999"/>
      <c r="P205" s="999"/>
      <c r="Q205" s="999"/>
      <c r="R205" s="999"/>
      <c r="S205" s="990"/>
      <c r="T205" s="999"/>
      <c r="U205" s="999"/>
      <c r="V205" s="999"/>
      <c r="W205" s="999"/>
    </row>
    <row r="206">
      <c r="A206" s="999"/>
      <c r="B206" s="999"/>
      <c r="C206" s="999"/>
      <c r="D206" s="999"/>
      <c r="E206" s="999"/>
      <c r="F206" s="999"/>
      <c r="G206" s="999"/>
      <c r="H206" s="999"/>
      <c r="I206" s="997"/>
      <c r="J206" s="997"/>
      <c r="K206" s="999"/>
      <c r="L206" s="999"/>
      <c r="M206" s="1001"/>
      <c r="N206" s="999"/>
      <c r="O206" s="999"/>
      <c r="P206" s="999"/>
      <c r="Q206" s="999"/>
      <c r="R206" s="999"/>
      <c r="S206" s="990"/>
      <c r="T206" s="999"/>
      <c r="U206" s="999"/>
      <c r="V206" s="999"/>
      <c r="W206" s="999"/>
    </row>
    <row r="207">
      <c r="A207" s="999"/>
      <c r="B207" s="999"/>
      <c r="C207" s="999"/>
      <c r="D207" s="999"/>
      <c r="E207" s="999"/>
      <c r="F207" s="999"/>
      <c r="G207" s="999"/>
      <c r="H207" s="999"/>
      <c r="I207" s="997"/>
      <c r="J207" s="997"/>
      <c r="K207" s="999"/>
      <c r="L207" s="999"/>
      <c r="M207" s="1001"/>
      <c r="N207" s="999"/>
      <c r="O207" s="999"/>
      <c r="P207" s="999"/>
      <c r="Q207" s="999"/>
      <c r="R207" s="999"/>
      <c r="S207" s="990"/>
      <c r="T207" s="999"/>
      <c r="U207" s="999"/>
      <c r="V207" s="999"/>
      <c r="W207" s="999"/>
    </row>
    <row r="208">
      <c r="A208" s="999"/>
      <c r="B208" s="999"/>
      <c r="C208" s="999"/>
      <c r="D208" s="999"/>
      <c r="E208" s="999"/>
      <c r="F208" s="999"/>
      <c r="G208" s="999"/>
      <c r="H208" s="999"/>
      <c r="I208" s="997"/>
      <c r="J208" s="997"/>
      <c r="K208" s="999"/>
      <c r="L208" s="999"/>
      <c r="M208" s="1001"/>
      <c r="N208" s="999"/>
      <c r="O208" s="999"/>
      <c r="P208" s="999"/>
      <c r="Q208" s="999"/>
      <c r="R208" s="999"/>
      <c r="S208" s="990"/>
      <c r="T208" s="999"/>
      <c r="U208" s="999"/>
      <c r="V208" s="999"/>
      <c r="W208" s="999"/>
    </row>
    <row r="209">
      <c r="A209" s="999"/>
      <c r="B209" s="999"/>
      <c r="C209" s="999"/>
      <c r="D209" s="999"/>
      <c r="E209" s="999"/>
      <c r="F209" s="999"/>
      <c r="G209" s="999"/>
      <c r="H209" s="999"/>
      <c r="I209" s="997"/>
      <c r="J209" s="997"/>
      <c r="K209" s="999"/>
      <c r="L209" s="999"/>
      <c r="M209" s="1001"/>
      <c r="N209" s="999"/>
      <c r="O209" s="999"/>
      <c r="P209" s="999"/>
      <c r="Q209" s="999"/>
      <c r="R209" s="999"/>
      <c r="S209" s="990"/>
      <c r="T209" s="999"/>
      <c r="U209" s="999"/>
      <c r="V209" s="999"/>
      <c r="W209" s="999"/>
    </row>
    <row r="210">
      <c r="A210" s="999"/>
      <c r="B210" s="999"/>
      <c r="C210" s="999"/>
      <c r="D210" s="999"/>
      <c r="E210" s="999"/>
      <c r="F210" s="999"/>
      <c r="G210" s="999"/>
      <c r="H210" s="999"/>
      <c r="I210" s="997"/>
      <c r="J210" s="997"/>
      <c r="K210" s="999"/>
      <c r="L210" s="999"/>
      <c r="M210" s="1001"/>
      <c r="N210" s="999"/>
      <c r="O210" s="999"/>
      <c r="P210" s="999"/>
      <c r="Q210" s="999"/>
      <c r="R210" s="999"/>
      <c r="S210" s="990"/>
      <c r="T210" s="999"/>
      <c r="U210" s="999"/>
      <c r="V210" s="999"/>
      <c r="W210" s="999"/>
    </row>
    <row r="211">
      <c r="A211" s="999"/>
      <c r="B211" s="999"/>
      <c r="C211" s="999"/>
      <c r="D211" s="999"/>
      <c r="E211" s="999"/>
      <c r="F211" s="999"/>
      <c r="G211" s="999"/>
      <c r="H211" s="999"/>
      <c r="I211" s="997"/>
      <c r="J211" s="997"/>
      <c r="K211" s="999"/>
      <c r="L211" s="999"/>
      <c r="M211" s="1001"/>
      <c r="N211" s="999"/>
      <c r="O211" s="999"/>
      <c r="P211" s="999"/>
      <c r="Q211" s="999"/>
      <c r="R211" s="999"/>
      <c r="S211" s="990"/>
      <c r="T211" s="999"/>
      <c r="U211" s="999"/>
      <c r="V211" s="999"/>
      <c r="W211" s="999"/>
    </row>
    <row r="212">
      <c r="A212" s="999"/>
      <c r="B212" s="999"/>
      <c r="C212" s="999"/>
      <c r="D212" s="999"/>
      <c r="E212" s="999"/>
      <c r="F212" s="999"/>
      <c r="G212" s="999"/>
      <c r="H212" s="999"/>
      <c r="I212" s="997"/>
      <c r="J212" s="997"/>
      <c r="K212" s="999"/>
      <c r="L212" s="999"/>
      <c r="M212" s="1001"/>
      <c r="N212" s="999"/>
      <c r="O212" s="999"/>
      <c r="P212" s="999"/>
      <c r="Q212" s="999"/>
      <c r="R212" s="999"/>
      <c r="S212" s="990"/>
      <c r="T212" s="999"/>
      <c r="U212" s="999"/>
      <c r="V212" s="999"/>
      <c r="W212" s="999"/>
    </row>
    <row r="213">
      <c r="A213" s="999"/>
      <c r="B213" s="999"/>
      <c r="C213" s="999"/>
      <c r="D213" s="999"/>
      <c r="E213" s="999"/>
      <c r="F213" s="999"/>
      <c r="G213" s="999"/>
      <c r="H213" s="999"/>
      <c r="I213" s="997"/>
      <c r="J213" s="997"/>
      <c r="K213" s="999"/>
      <c r="L213" s="999"/>
      <c r="M213" s="1001"/>
      <c r="N213" s="999"/>
      <c r="O213" s="999"/>
      <c r="P213" s="999"/>
      <c r="Q213" s="999"/>
      <c r="R213" s="999"/>
      <c r="S213" s="990"/>
      <c r="T213" s="999"/>
      <c r="U213" s="999"/>
      <c r="V213" s="999"/>
      <c r="W213" s="999"/>
    </row>
    <row r="214">
      <c r="A214" s="999"/>
      <c r="B214" s="999"/>
      <c r="C214" s="999"/>
      <c r="D214" s="999"/>
      <c r="E214" s="999"/>
      <c r="F214" s="999"/>
      <c r="G214" s="999"/>
      <c r="H214" s="999"/>
      <c r="I214" s="997"/>
      <c r="J214" s="997"/>
      <c r="K214" s="999"/>
      <c r="L214" s="999"/>
      <c r="M214" s="1001"/>
      <c r="N214" s="999"/>
      <c r="O214" s="999"/>
      <c r="P214" s="999"/>
      <c r="Q214" s="999"/>
      <c r="R214" s="999"/>
      <c r="S214" s="990"/>
      <c r="T214" s="999"/>
      <c r="U214" s="999"/>
      <c r="V214" s="999"/>
      <c r="W214" s="999"/>
    </row>
    <row r="215">
      <c r="A215" s="999"/>
      <c r="B215" s="999"/>
      <c r="C215" s="999"/>
      <c r="D215" s="999"/>
      <c r="E215" s="999"/>
      <c r="F215" s="999"/>
      <c r="G215" s="999"/>
      <c r="H215" s="999"/>
      <c r="I215" s="997"/>
      <c r="J215" s="997"/>
      <c r="K215" s="999"/>
      <c r="L215" s="999"/>
      <c r="M215" s="1001"/>
      <c r="N215" s="999"/>
      <c r="O215" s="999"/>
      <c r="P215" s="999"/>
      <c r="Q215" s="999"/>
      <c r="R215" s="999"/>
      <c r="S215" s="990"/>
      <c r="T215" s="999"/>
      <c r="U215" s="999"/>
      <c r="V215" s="999"/>
      <c r="W215" s="999"/>
    </row>
    <row r="216">
      <c r="A216" s="999"/>
      <c r="B216" s="999"/>
      <c r="C216" s="999"/>
      <c r="D216" s="999"/>
      <c r="E216" s="999"/>
      <c r="F216" s="999"/>
      <c r="G216" s="999"/>
      <c r="H216" s="999"/>
      <c r="I216" s="997"/>
      <c r="J216" s="997"/>
      <c r="K216" s="999"/>
      <c r="L216" s="999"/>
      <c r="M216" s="1001"/>
      <c r="N216" s="999"/>
      <c r="O216" s="999"/>
      <c r="P216" s="999"/>
      <c r="Q216" s="999"/>
      <c r="R216" s="999"/>
      <c r="S216" s="990"/>
      <c r="T216" s="999"/>
      <c r="U216" s="999"/>
      <c r="V216" s="999"/>
      <c r="W216" s="999"/>
    </row>
    <row r="217">
      <c r="A217" s="999"/>
      <c r="B217" s="999"/>
      <c r="C217" s="999"/>
      <c r="D217" s="999"/>
      <c r="E217" s="999"/>
      <c r="F217" s="999"/>
      <c r="G217" s="999"/>
      <c r="H217" s="999"/>
      <c r="I217" s="997"/>
      <c r="J217" s="997"/>
      <c r="K217" s="999"/>
      <c r="L217" s="999"/>
      <c r="M217" s="1001"/>
      <c r="N217" s="999"/>
      <c r="O217" s="999"/>
      <c r="P217" s="999"/>
      <c r="Q217" s="999"/>
      <c r="R217" s="999"/>
      <c r="S217" s="990"/>
      <c r="T217" s="999"/>
      <c r="U217" s="999"/>
      <c r="V217" s="999"/>
      <c r="W217" s="999"/>
    </row>
    <row r="218">
      <c r="A218" s="999"/>
      <c r="B218" s="999"/>
      <c r="C218" s="999"/>
      <c r="D218" s="999"/>
      <c r="E218" s="999"/>
      <c r="F218" s="999"/>
      <c r="G218" s="999"/>
      <c r="H218" s="999"/>
      <c r="I218" s="997"/>
      <c r="J218" s="997"/>
      <c r="K218" s="999"/>
      <c r="L218" s="999"/>
      <c r="M218" s="1001"/>
      <c r="N218" s="999"/>
      <c r="O218" s="999"/>
      <c r="P218" s="999"/>
      <c r="Q218" s="999"/>
      <c r="R218" s="999"/>
      <c r="S218" s="990"/>
      <c r="T218" s="999"/>
      <c r="U218" s="999"/>
      <c r="V218" s="999"/>
      <c r="W218" s="999"/>
    </row>
    <row r="219">
      <c r="A219" s="999"/>
      <c r="B219" s="999"/>
      <c r="C219" s="999"/>
      <c r="D219" s="999"/>
      <c r="E219" s="999"/>
      <c r="F219" s="999"/>
      <c r="G219" s="999"/>
      <c r="H219" s="999"/>
      <c r="I219" s="997"/>
      <c r="J219" s="997"/>
      <c r="K219" s="999"/>
      <c r="L219" s="999"/>
      <c r="M219" s="1001"/>
      <c r="N219" s="999"/>
      <c r="O219" s="999"/>
      <c r="P219" s="999"/>
      <c r="Q219" s="999"/>
      <c r="R219" s="999"/>
      <c r="S219" s="990"/>
      <c r="T219" s="999"/>
      <c r="U219" s="999"/>
      <c r="V219" s="999"/>
      <c r="W219" s="999"/>
    </row>
    <row r="220">
      <c r="A220" s="999"/>
      <c r="B220" s="999"/>
      <c r="C220" s="999"/>
      <c r="D220" s="999"/>
      <c r="E220" s="999"/>
      <c r="F220" s="999"/>
      <c r="G220" s="999"/>
      <c r="H220" s="999"/>
      <c r="I220" s="997"/>
      <c r="J220" s="997"/>
      <c r="K220" s="999"/>
      <c r="L220" s="999"/>
      <c r="M220" s="1001"/>
      <c r="N220" s="999"/>
      <c r="O220" s="999"/>
      <c r="P220" s="999"/>
      <c r="Q220" s="999"/>
      <c r="R220" s="999"/>
      <c r="S220" s="990"/>
      <c r="T220" s="999"/>
      <c r="U220" s="999"/>
      <c r="V220" s="999"/>
      <c r="W220" s="999"/>
    </row>
    <row r="221">
      <c r="A221" s="999"/>
      <c r="B221" s="999"/>
      <c r="C221" s="999"/>
      <c r="D221" s="999"/>
      <c r="E221" s="999"/>
      <c r="F221" s="999"/>
      <c r="G221" s="999"/>
      <c r="H221" s="999"/>
      <c r="I221" s="997"/>
      <c r="J221" s="997"/>
      <c r="K221" s="999"/>
      <c r="L221" s="999"/>
      <c r="M221" s="1001"/>
      <c r="N221" s="999"/>
      <c r="O221" s="999"/>
      <c r="P221" s="999"/>
      <c r="Q221" s="999"/>
      <c r="R221" s="999"/>
      <c r="S221" s="990"/>
      <c r="T221" s="999"/>
      <c r="U221" s="999"/>
      <c r="V221" s="999"/>
      <c r="W221" s="999"/>
    </row>
    <row r="222">
      <c r="A222" s="999"/>
      <c r="B222" s="999"/>
      <c r="C222" s="999"/>
      <c r="D222" s="999"/>
      <c r="E222" s="999"/>
      <c r="F222" s="999"/>
      <c r="G222" s="999"/>
      <c r="H222" s="999"/>
      <c r="I222" s="997"/>
      <c r="J222" s="997"/>
      <c r="K222" s="999"/>
      <c r="L222" s="999"/>
      <c r="M222" s="1001"/>
      <c r="N222" s="999"/>
      <c r="O222" s="999"/>
      <c r="P222" s="999"/>
      <c r="Q222" s="999"/>
      <c r="R222" s="999"/>
      <c r="S222" s="990"/>
      <c r="T222" s="999"/>
      <c r="U222" s="999"/>
      <c r="V222" s="999"/>
      <c r="W222" s="999"/>
    </row>
    <row r="223">
      <c r="A223" s="999"/>
      <c r="B223" s="999"/>
      <c r="C223" s="999"/>
      <c r="D223" s="999"/>
      <c r="E223" s="999"/>
      <c r="F223" s="999"/>
      <c r="G223" s="999"/>
      <c r="H223" s="999"/>
      <c r="I223" s="997"/>
      <c r="J223" s="997"/>
      <c r="K223" s="999"/>
      <c r="L223" s="999"/>
      <c r="M223" s="1001"/>
      <c r="N223" s="999"/>
      <c r="O223" s="999"/>
      <c r="P223" s="999"/>
      <c r="Q223" s="999"/>
      <c r="R223" s="999"/>
      <c r="S223" s="990"/>
      <c r="T223" s="999"/>
      <c r="U223" s="999"/>
      <c r="V223" s="999"/>
      <c r="W223" s="999"/>
    </row>
    <row r="224">
      <c r="A224" s="999"/>
      <c r="B224" s="999"/>
      <c r="C224" s="999"/>
      <c r="D224" s="999"/>
      <c r="E224" s="999"/>
      <c r="F224" s="999"/>
      <c r="G224" s="999"/>
      <c r="H224" s="999"/>
      <c r="I224" s="997"/>
      <c r="J224" s="997"/>
      <c r="K224" s="999"/>
      <c r="L224" s="999"/>
      <c r="M224" s="1001"/>
      <c r="N224" s="999"/>
      <c r="O224" s="999"/>
      <c r="P224" s="999"/>
      <c r="Q224" s="999"/>
      <c r="R224" s="999"/>
      <c r="S224" s="990"/>
      <c r="T224" s="999"/>
      <c r="U224" s="999"/>
      <c r="V224" s="999"/>
      <c r="W224" s="999"/>
    </row>
    <row r="225">
      <c r="A225" s="999"/>
      <c r="B225" s="999"/>
      <c r="C225" s="999"/>
      <c r="D225" s="999"/>
      <c r="E225" s="999"/>
      <c r="F225" s="999"/>
      <c r="G225" s="999"/>
      <c r="H225" s="999"/>
      <c r="I225" s="997"/>
      <c r="J225" s="997"/>
      <c r="K225" s="999"/>
      <c r="L225" s="999"/>
      <c r="M225" s="1001"/>
      <c r="N225" s="999"/>
      <c r="O225" s="999"/>
      <c r="P225" s="999"/>
      <c r="Q225" s="999"/>
      <c r="R225" s="999"/>
      <c r="S225" s="990"/>
      <c r="T225" s="999"/>
      <c r="U225" s="999"/>
      <c r="V225" s="999"/>
      <c r="W225" s="999"/>
    </row>
    <row r="226">
      <c r="A226" s="999"/>
      <c r="B226" s="999"/>
      <c r="C226" s="999"/>
      <c r="D226" s="999"/>
      <c r="E226" s="999"/>
      <c r="F226" s="999"/>
      <c r="G226" s="999"/>
      <c r="H226" s="999"/>
      <c r="I226" s="997"/>
      <c r="J226" s="997"/>
      <c r="K226" s="999"/>
      <c r="L226" s="999"/>
      <c r="M226" s="1001"/>
      <c r="N226" s="999"/>
      <c r="O226" s="999"/>
      <c r="P226" s="999"/>
      <c r="Q226" s="999"/>
      <c r="R226" s="999"/>
      <c r="S226" s="990"/>
      <c r="T226" s="999"/>
      <c r="U226" s="999"/>
      <c r="V226" s="999"/>
      <c r="W226" s="999"/>
    </row>
    <row r="227">
      <c r="A227" s="999"/>
      <c r="B227" s="999"/>
      <c r="C227" s="999"/>
      <c r="D227" s="999"/>
      <c r="E227" s="999"/>
      <c r="F227" s="999"/>
      <c r="G227" s="999"/>
      <c r="H227" s="999"/>
      <c r="I227" s="997"/>
      <c r="J227" s="997"/>
      <c r="K227" s="999"/>
      <c r="L227" s="999"/>
      <c r="M227" s="1001"/>
      <c r="N227" s="999"/>
      <c r="O227" s="999"/>
      <c r="P227" s="999"/>
      <c r="Q227" s="999"/>
      <c r="R227" s="999"/>
      <c r="S227" s="990"/>
      <c r="T227" s="999"/>
      <c r="U227" s="999"/>
      <c r="V227" s="999"/>
      <c r="W227" s="999"/>
    </row>
    <row r="228">
      <c r="A228" s="999"/>
      <c r="B228" s="999"/>
      <c r="C228" s="999"/>
      <c r="D228" s="999"/>
      <c r="E228" s="999"/>
      <c r="F228" s="999"/>
      <c r="G228" s="999"/>
      <c r="H228" s="999"/>
      <c r="I228" s="997"/>
      <c r="J228" s="997"/>
      <c r="K228" s="999"/>
      <c r="L228" s="999"/>
      <c r="M228" s="1001"/>
      <c r="N228" s="999"/>
      <c r="O228" s="999"/>
      <c r="P228" s="999"/>
      <c r="Q228" s="999"/>
      <c r="R228" s="999"/>
      <c r="S228" s="990"/>
      <c r="T228" s="999"/>
      <c r="U228" s="999"/>
      <c r="V228" s="999"/>
      <c r="W228" s="999"/>
    </row>
    <row r="229">
      <c r="A229" s="999"/>
      <c r="B229" s="999"/>
      <c r="C229" s="999"/>
      <c r="D229" s="999"/>
      <c r="E229" s="999"/>
      <c r="F229" s="999"/>
      <c r="G229" s="999"/>
      <c r="H229" s="999"/>
      <c r="I229" s="997"/>
      <c r="J229" s="997"/>
      <c r="K229" s="999"/>
      <c r="L229" s="999"/>
      <c r="M229" s="1001"/>
      <c r="N229" s="999"/>
      <c r="O229" s="999"/>
      <c r="P229" s="999"/>
      <c r="Q229" s="999"/>
      <c r="R229" s="999"/>
      <c r="S229" s="990"/>
      <c r="T229" s="999"/>
      <c r="U229" s="999"/>
      <c r="V229" s="999"/>
      <c r="W229" s="999"/>
    </row>
    <row r="230">
      <c r="A230" s="999"/>
      <c r="B230" s="999"/>
      <c r="C230" s="999"/>
      <c r="D230" s="999"/>
      <c r="E230" s="999"/>
      <c r="F230" s="999"/>
      <c r="G230" s="999"/>
      <c r="H230" s="999"/>
      <c r="I230" s="997"/>
      <c r="J230" s="997"/>
      <c r="K230" s="999"/>
      <c r="L230" s="999"/>
      <c r="M230" s="1001"/>
      <c r="N230" s="999"/>
      <c r="O230" s="999"/>
      <c r="P230" s="999"/>
      <c r="Q230" s="999"/>
      <c r="R230" s="999"/>
      <c r="S230" s="990"/>
      <c r="T230" s="999"/>
      <c r="U230" s="999"/>
      <c r="V230" s="999"/>
      <c r="W230" s="999"/>
    </row>
    <row r="231">
      <c r="A231" s="999"/>
      <c r="B231" s="999"/>
      <c r="C231" s="999"/>
      <c r="D231" s="999"/>
      <c r="E231" s="999"/>
      <c r="F231" s="999"/>
      <c r="G231" s="999"/>
      <c r="H231" s="999"/>
      <c r="I231" s="997"/>
      <c r="J231" s="997"/>
      <c r="K231" s="999"/>
      <c r="L231" s="999"/>
      <c r="M231" s="1001"/>
      <c r="N231" s="999"/>
      <c r="O231" s="999"/>
      <c r="P231" s="999"/>
      <c r="Q231" s="999"/>
      <c r="R231" s="999"/>
      <c r="S231" s="990"/>
      <c r="T231" s="999"/>
      <c r="U231" s="999"/>
      <c r="V231" s="999"/>
      <c r="W231" s="999"/>
    </row>
    <row r="232">
      <c r="A232" s="999"/>
      <c r="B232" s="999"/>
      <c r="C232" s="999"/>
      <c r="D232" s="999"/>
      <c r="E232" s="999"/>
      <c r="F232" s="999"/>
      <c r="G232" s="999"/>
      <c r="H232" s="999"/>
      <c r="I232" s="997"/>
      <c r="J232" s="997"/>
      <c r="K232" s="999"/>
      <c r="L232" s="999"/>
      <c r="M232" s="1001"/>
      <c r="N232" s="999"/>
      <c r="O232" s="999"/>
      <c r="P232" s="999"/>
      <c r="Q232" s="999"/>
      <c r="R232" s="999"/>
      <c r="S232" s="990"/>
      <c r="T232" s="999"/>
      <c r="U232" s="999"/>
      <c r="V232" s="999"/>
      <c r="W232" s="999"/>
    </row>
    <row r="233">
      <c r="A233" s="999"/>
      <c r="B233" s="999"/>
      <c r="C233" s="999"/>
      <c r="D233" s="999"/>
      <c r="E233" s="999"/>
      <c r="F233" s="999"/>
      <c r="G233" s="999"/>
      <c r="H233" s="999"/>
      <c r="I233" s="997"/>
      <c r="J233" s="997"/>
      <c r="K233" s="999"/>
      <c r="L233" s="999"/>
      <c r="M233" s="1001"/>
      <c r="N233" s="999"/>
      <c r="O233" s="999"/>
      <c r="P233" s="999"/>
      <c r="Q233" s="999"/>
      <c r="R233" s="999"/>
      <c r="S233" s="990"/>
      <c r="T233" s="999"/>
      <c r="U233" s="999"/>
      <c r="V233" s="999"/>
      <c r="W233" s="999"/>
    </row>
    <row r="234">
      <c r="A234" s="999"/>
      <c r="B234" s="999"/>
      <c r="C234" s="999"/>
      <c r="D234" s="999"/>
      <c r="E234" s="999"/>
      <c r="F234" s="999"/>
      <c r="G234" s="999"/>
      <c r="H234" s="999"/>
      <c r="I234" s="997"/>
      <c r="J234" s="997"/>
      <c r="K234" s="999"/>
      <c r="L234" s="999"/>
      <c r="M234" s="1001"/>
      <c r="N234" s="999"/>
      <c r="O234" s="999"/>
      <c r="P234" s="999"/>
      <c r="Q234" s="999"/>
      <c r="R234" s="999"/>
      <c r="S234" s="990"/>
      <c r="T234" s="999"/>
      <c r="U234" s="999"/>
      <c r="V234" s="999"/>
      <c r="W234" s="999"/>
    </row>
    <row r="235">
      <c r="A235" s="999"/>
      <c r="B235" s="999"/>
      <c r="C235" s="999"/>
      <c r="D235" s="999"/>
      <c r="E235" s="999"/>
      <c r="F235" s="999"/>
      <c r="G235" s="999"/>
      <c r="H235" s="999"/>
      <c r="I235" s="997"/>
      <c r="J235" s="997"/>
      <c r="K235" s="999"/>
      <c r="L235" s="999"/>
      <c r="M235" s="1001"/>
      <c r="N235" s="999"/>
      <c r="O235" s="999"/>
      <c r="P235" s="999"/>
      <c r="Q235" s="999"/>
      <c r="R235" s="999"/>
      <c r="S235" s="990"/>
      <c r="T235" s="999"/>
      <c r="U235" s="999"/>
      <c r="V235" s="999"/>
      <c r="W235" s="999"/>
    </row>
    <row r="236">
      <c r="A236" s="999"/>
      <c r="B236" s="999"/>
      <c r="C236" s="999"/>
      <c r="D236" s="999"/>
      <c r="E236" s="999"/>
      <c r="F236" s="999"/>
      <c r="G236" s="999"/>
      <c r="H236" s="999"/>
      <c r="I236" s="997"/>
      <c r="J236" s="997"/>
      <c r="K236" s="999"/>
      <c r="L236" s="999"/>
      <c r="M236" s="1001"/>
      <c r="N236" s="999"/>
      <c r="O236" s="999"/>
      <c r="P236" s="999"/>
      <c r="Q236" s="999"/>
      <c r="R236" s="999"/>
      <c r="S236" s="990"/>
      <c r="T236" s="999"/>
      <c r="U236" s="999"/>
      <c r="V236" s="999"/>
      <c r="W236" s="999"/>
    </row>
    <row r="237">
      <c r="A237" s="999"/>
      <c r="B237" s="999"/>
      <c r="C237" s="999"/>
      <c r="D237" s="999"/>
      <c r="E237" s="999"/>
      <c r="F237" s="999"/>
      <c r="G237" s="999"/>
      <c r="H237" s="999"/>
      <c r="I237" s="997"/>
      <c r="J237" s="997"/>
      <c r="K237" s="999"/>
      <c r="L237" s="999"/>
      <c r="M237" s="1001"/>
      <c r="N237" s="999"/>
      <c r="O237" s="999"/>
      <c r="P237" s="999"/>
      <c r="Q237" s="999"/>
      <c r="R237" s="999"/>
      <c r="S237" s="990"/>
      <c r="T237" s="999"/>
      <c r="U237" s="999"/>
      <c r="V237" s="999"/>
      <c r="W237" s="999"/>
    </row>
    <row r="238">
      <c r="A238" s="999"/>
      <c r="B238" s="999"/>
      <c r="C238" s="999"/>
      <c r="D238" s="999"/>
      <c r="E238" s="999"/>
      <c r="F238" s="999"/>
      <c r="G238" s="999"/>
      <c r="H238" s="999"/>
      <c r="I238" s="997"/>
      <c r="J238" s="997"/>
      <c r="K238" s="999"/>
      <c r="L238" s="999"/>
      <c r="M238" s="1001"/>
      <c r="N238" s="999"/>
      <c r="O238" s="999"/>
      <c r="P238" s="999"/>
      <c r="Q238" s="999"/>
      <c r="R238" s="999"/>
      <c r="S238" s="990"/>
      <c r="T238" s="999"/>
      <c r="U238" s="999"/>
      <c r="V238" s="999"/>
      <c r="W238" s="999"/>
    </row>
    <row r="239">
      <c r="A239" s="999"/>
      <c r="B239" s="999"/>
      <c r="C239" s="999"/>
      <c r="D239" s="999"/>
      <c r="E239" s="999"/>
      <c r="F239" s="999"/>
      <c r="G239" s="999"/>
      <c r="H239" s="999"/>
      <c r="I239" s="997"/>
      <c r="J239" s="997"/>
      <c r="K239" s="999"/>
      <c r="L239" s="999"/>
      <c r="M239" s="1001"/>
      <c r="N239" s="999"/>
      <c r="O239" s="999"/>
      <c r="P239" s="999"/>
      <c r="Q239" s="999"/>
      <c r="R239" s="999"/>
      <c r="S239" s="990"/>
      <c r="T239" s="999"/>
      <c r="U239" s="999"/>
      <c r="V239" s="999"/>
      <c r="W239" s="999"/>
    </row>
    <row r="240">
      <c r="A240" s="999"/>
      <c r="B240" s="999"/>
      <c r="C240" s="999"/>
      <c r="D240" s="999"/>
      <c r="E240" s="999"/>
      <c r="F240" s="999"/>
      <c r="G240" s="999"/>
      <c r="H240" s="999"/>
      <c r="I240" s="997"/>
      <c r="J240" s="997"/>
      <c r="K240" s="999"/>
      <c r="L240" s="999"/>
      <c r="M240" s="1001"/>
      <c r="N240" s="999"/>
      <c r="O240" s="999"/>
      <c r="P240" s="999"/>
      <c r="Q240" s="999"/>
      <c r="R240" s="999"/>
      <c r="S240" s="990"/>
      <c r="T240" s="999"/>
      <c r="U240" s="999"/>
      <c r="V240" s="999"/>
      <c r="W240" s="999"/>
    </row>
    <row r="241">
      <c r="A241" s="999"/>
      <c r="B241" s="999"/>
      <c r="C241" s="999"/>
      <c r="D241" s="999"/>
      <c r="E241" s="999"/>
      <c r="F241" s="999"/>
      <c r="G241" s="999"/>
      <c r="H241" s="999"/>
      <c r="I241" s="997"/>
      <c r="J241" s="997"/>
      <c r="K241" s="999"/>
      <c r="L241" s="999"/>
      <c r="M241" s="1001"/>
      <c r="N241" s="999"/>
      <c r="O241" s="999"/>
      <c r="P241" s="999"/>
      <c r="Q241" s="999"/>
      <c r="R241" s="999"/>
      <c r="S241" s="990"/>
      <c r="T241" s="999"/>
      <c r="U241" s="999"/>
      <c r="V241" s="999"/>
      <c r="W241" s="999"/>
    </row>
    <row r="242">
      <c r="A242" s="999"/>
      <c r="B242" s="999"/>
      <c r="C242" s="999"/>
      <c r="D242" s="999"/>
      <c r="E242" s="999"/>
      <c r="F242" s="999"/>
      <c r="G242" s="999"/>
      <c r="H242" s="999"/>
      <c r="I242" s="997"/>
      <c r="J242" s="997"/>
      <c r="K242" s="999"/>
      <c r="L242" s="999"/>
      <c r="M242" s="1001"/>
      <c r="N242" s="999"/>
      <c r="O242" s="999"/>
      <c r="P242" s="999"/>
      <c r="Q242" s="999"/>
      <c r="R242" s="999"/>
      <c r="S242" s="990"/>
      <c r="T242" s="999"/>
      <c r="U242" s="999"/>
      <c r="V242" s="999"/>
      <c r="W242" s="999"/>
    </row>
    <row r="243">
      <c r="A243" s="999"/>
      <c r="B243" s="999"/>
      <c r="C243" s="999"/>
      <c r="D243" s="999"/>
      <c r="E243" s="999"/>
      <c r="F243" s="999"/>
      <c r="G243" s="999"/>
      <c r="H243" s="999"/>
      <c r="I243" s="997"/>
      <c r="J243" s="997"/>
      <c r="K243" s="999"/>
      <c r="L243" s="999"/>
      <c r="M243" s="1001"/>
      <c r="N243" s="999"/>
      <c r="O243" s="999"/>
      <c r="P243" s="999"/>
      <c r="Q243" s="999"/>
      <c r="R243" s="999"/>
      <c r="S243" s="990"/>
      <c r="T243" s="999"/>
      <c r="U243" s="999"/>
      <c r="V243" s="999"/>
      <c r="W243" s="999"/>
    </row>
    <row r="244">
      <c r="A244" s="999"/>
      <c r="B244" s="999"/>
      <c r="C244" s="999"/>
      <c r="D244" s="999"/>
      <c r="E244" s="999"/>
      <c r="F244" s="999"/>
      <c r="G244" s="999"/>
      <c r="H244" s="999"/>
      <c r="I244" s="997"/>
      <c r="J244" s="997"/>
      <c r="K244" s="999"/>
      <c r="L244" s="999"/>
      <c r="M244" s="1001"/>
      <c r="N244" s="999"/>
      <c r="O244" s="999"/>
      <c r="P244" s="999"/>
      <c r="Q244" s="999"/>
      <c r="R244" s="999"/>
      <c r="S244" s="990"/>
      <c r="T244" s="999"/>
      <c r="U244" s="999"/>
      <c r="V244" s="999"/>
      <c r="W244" s="999"/>
    </row>
    <row r="245">
      <c r="A245" s="999"/>
      <c r="B245" s="999"/>
      <c r="C245" s="999"/>
      <c r="D245" s="999"/>
      <c r="E245" s="999"/>
      <c r="F245" s="999"/>
      <c r="G245" s="999"/>
      <c r="H245" s="999"/>
      <c r="I245" s="997"/>
      <c r="J245" s="997"/>
      <c r="K245" s="999"/>
      <c r="L245" s="999"/>
      <c r="M245" s="1001"/>
      <c r="N245" s="999"/>
      <c r="O245" s="999"/>
      <c r="P245" s="999"/>
      <c r="Q245" s="999"/>
      <c r="R245" s="999"/>
      <c r="S245" s="990"/>
      <c r="T245" s="999"/>
      <c r="U245" s="999"/>
      <c r="V245" s="999"/>
      <c r="W245" s="999"/>
    </row>
    <row r="246">
      <c r="A246" s="999"/>
      <c r="B246" s="999"/>
      <c r="C246" s="999"/>
      <c r="D246" s="999"/>
      <c r="E246" s="999"/>
      <c r="F246" s="999"/>
      <c r="G246" s="999"/>
      <c r="H246" s="999"/>
      <c r="I246" s="997"/>
      <c r="J246" s="997"/>
      <c r="K246" s="999"/>
      <c r="L246" s="999"/>
      <c r="M246" s="1001"/>
      <c r="N246" s="999"/>
      <c r="O246" s="999"/>
      <c r="P246" s="999"/>
      <c r="Q246" s="999"/>
      <c r="R246" s="999"/>
      <c r="S246" s="990"/>
      <c r="T246" s="999"/>
      <c r="U246" s="999"/>
      <c r="V246" s="999"/>
      <c r="W246" s="999"/>
    </row>
    <row r="247">
      <c r="A247" s="999"/>
      <c r="B247" s="999"/>
      <c r="C247" s="999"/>
      <c r="D247" s="999"/>
      <c r="E247" s="999"/>
      <c r="F247" s="999"/>
      <c r="G247" s="999"/>
      <c r="H247" s="999"/>
      <c r="I247" s="997"/>
      <c r="J247" s="997"/>
      <c r="K247" s="999"/>
      <c r="L247" s="999"/>
      <c r="M247" s="1001"/>
      <c r="N247" s="999"/>
      <c r="O247" s="999"/>
      <c r="P247" s="999"/>
      <c r="Q247" s="999"/>
      <c r="R247" s="999"/>
      <c r="S247" s="990"/>
      <c r="T247" s="999"/>
      <c r="U247" s="999"/>
      <c r="V247" s="999"/>
      <c r="W247" s="999"/>
    </row>
    <row r="248">
      <c r="A248" s="999"/>
      <c r="B248" s="999"/>
      <c r="C248" s="999"/>
      <c r="D248" s="999"/>
      <c r="E248" s="999"/>
      <c r="F248" s="999"/>
      <c r="G248" s="999"/>
      <c r="H248" s="999"/>
      <c r="I248" s="997"/>
      <c r="J248" s="997"/>
      <c r="K248" s="999"/>
      <c r="L248" s="999"/>
      <c r="M248" s="1001"/>
      <c r="N248" s="999"/>
      <c r="O248" s="999"/>
      <c r="P248" s="999"/>
      <c r="Q248" s="999"/>
      <c r="R248" s="999"/>
      <c r="S248" s="990"/>
      <c r="T248" s="999"/>
      <c r="U248" s="999"/>
      <c r="V248" s="999"/>
      <c r="W248" s="999"/>
    </row>
    <row r="249">
      <c r="A249" s="999"/>
      <c r="B249" s="999"/>
      <c r="C249" s="999"/>
      <c r="D249" s="999"/>
      <c r="E249" s="999"/>
      <c r="F249" s="999"/>
      <c r="G249" s="999"/>
      <c r="H249" s="999"/>
      <c r="I249" s="997"/>
      <c r="J249" s="997"/>
      <c r="K249" s="999"/>
      <c r="L249" s="999"/>
      <c r="M249" s="1001"/>
      <c r="N249" s="999"/>
      <c r="O249" s="999"/>
      <c r="P249" s="999"/>
      <c r="Q249" s="999"/>
      <c r="R249" s="999"/>
      <c r="S249" s="990"/>
      <c r="T249" s="999"/>
      <c r="U249" s="999"/>
      <c r="V249" s="999"/>
      <c r="W249" s="999"/>
    </row>
    <row r="250">
      <c r="A250" s="999"/>
      <c r="B250" s="999"/>
      <c r="C250" s="999"/>
      <c r="D250" s="999"/>
      <c r="E250" s="999"/>
      <c r="F250" s="999"/>
      <c r="G250" s="999"/>
      <c r="H250" s="999"/>
      <c r="I250" s="997"/>
      <c r="J250" s="997"/>
      <c r="K250" s="999"/>
      <c r="L250" s="999"/>
      <c r="M250" s="1001"/>
      <c r="N250" s="999"/>
      <c r="O250" s="999"/>
      <c r="P250" s="999"/>
      <c r="Q250" s="999"/>
      <c r="R250" s="999"/>
      <c r="S250" s="990"/>
      <c r="T250" s="999"/>
      <c r="U250" s="999"/>
      <c r="V250" s="999"/>
      <c r="W250" s="999"/>
    </row>
    <row r="251">
      <c r="A251" s="999"/>
      <c r="B251" s="999"/>
      <c r="C251" s="999"/>
      <c r="D251" s="999"/>
      <c r="E251" s="999"/>
      <c r="F251" s="999"/>
      <c r="G251" s="999"/>
      <c r="H251" s="999"/>
      <c r="I251" s="997"/>
      <c r="J251" s="997"/>
      <c r="K251" s="999"/>
      <c r="L251" s="999"/>
      <c r="M251" s="1001"/>
      <c r="N251" s="999"/>
      <c r="O251" s="999"/>
      <c r="P251" s="999"/>
      <c r="Q251" s="999"/>
      <c r="R251" s="999"/>
      <c r="S251" s="990"/>
      <c r="T251" s="999"/>
      <c r="U251" s="999"/>
      <c r="V251" s="999"/>
      <c r="W251" s="999"/>
    </row>
    <row r="252">
      <c r="A252" s="999"/>
      <c r="B252" s="999"/>
      <c r="C252" s="999"/>
      <c r="D252" s="999"/>
      <c r="E252" s="999"/>
      <c r="F252" s="999"/>
      <c r="G252" s="999"/>
      <c r="H252" s="999"/>
      <c r="I252" s="997"/>
      <c r="J252" s="997"/>
      <c r="K252" s="999"/>
      <c r="L252" s="999"/>
      <c r="M252" s="1001"/>
      <c r="N252" s="999"/>
      <c r="O252" s="999"/>
      <c r="P252" s="999"/>
      <c r="Q252" s="999"/>
      <c r="R252" s="999"/>
      <c r="S252" s="990"/>
      <c r="T252" s="999"/>
      <c r="U252" s="999"/>
      <c r="V252" s="999"/>
      <c r="W252" s="999"/>
    </row>
    <row r="253">
      <c r="A253" s="999"/>
      <c r="B253" s="999"/>
      <c r="C253" s="999"/>
      <c r="D253" s="999"/>
      <c r="E253" s="999"/>
      <c r="F253" s="999"/>
      <c r="G253" s="999"/>
      <c r="H253" s="999"/>
      <c r="I253" s="997"/>
      <c r="J253" s="997"/>
      <c r="K253" s="999"/>
      <c r="L253" s="999"/>
      <c r="M253" s="1001"/>
      <c r="N253" s="999"/>
      <c r="O253" s="999"/>
      <c r="P253" s="999"/>
      <c r="Q253" s="999"/>
      <c r="R253" s="999"/>
      <c r="S253" s="990"/>
      <c r="T253" s="999"/>
      <c r="U253" s="999"/>
      <c r="V253" s="999"/>
      <c r="W253" s="999"/>
    </row>
    <row r="254">
      <c r="A254" s="999"/>
      <c r="B254" s="999"/>
      <c r="C254" s="999"/>
      <c r="D254" s="999"/>
      <c r="E254" s="999"/>
      <c r="F254" s="999"/>
      <c r="G254" s="999"/>
      <c r="H254" s="999"/>
      <c r="I254" s="997"/>
      <c r="J254" s="997"/>
      <c r="K254" s="999"/>
      <c r="L254" s="999"/>
      <c r="M254" s="1001"/>
      <c r="N254" s="999"/>
      <c r="O254" s="999"/>
      <c r="P254" s="999"/>
      <c r="Q254" s="999"/>
      <c r="R254" s="999"/>
      <c r="S254" s="990"/>
      <c r="T254" s="999"/>
      <c r="U254" s="999"/>
      <c r="V254" s="999"/>
      <c r="W254" s="999"/>
    </row>
    <row r="255">
      <c r="A255" s="999"/>
      <c r="B255" s="999"/>
      <c r="C255" s="999"/>
      <c r="D255" s="999"/>
      <c r="E255" s="999"/>
      <c r="F255" s="999"/>
      <c r="G255" s="999"/>
      <c r="H255" s="999"/>
      <c r="I255" s="997"/>
      <c r="J255" s="997"/>
      <c r="K255" s="999"/>
      <c r="L255" s="999"/>
      <c r="M255" s="1001"/>
      <c r="N255" s="999"/>
      <c r="O255" s="999"/>
      <c r="P255" s="999"/>
      <c r="Q255" s="999"/>
      <c r="R255" s="999"/>
      <c r="S255" s="990"/>
      <c r="T255" s="999"/>
      <c r="U255" s="999"/>
      <c r="V255" s="999"/>
      <c r="W255" s="999"/>
    </row>
    <row r="256">
      <c r="A256" s="999"/>
      <c r="B256" s="999"/>
      <c r="C256" s="999"/>
      <c r="D256" s="999"/>
      <c r="E256" s="999"/>
      <c r="F256" s="999"/>
      <c r="G256" s="999"/>
      <c r="H256" s="999"/>
      <c r="I256" s="997"/>
      <c r="J256" s="997"/>
      <c r="K256" s="999"/>
      <c r="L256" s="999"/>
      <c r="M256" s="1001"/>
      <c r="N256" s="999"/>
      <c r="O256" s="999"/>
      <c r="P256" s="999"/>
      <c r="Q256" s="999"/>
      <c r="R256" s="999"/>
      <c r="S256" s="990"/>
      <c r="T256" s="999"/>
      <c r="U256" s="999"/>
      <c r="V256" s="999"/>
      <c r="W256" s="999"/>
    </row>
    <row r="257">
      <c r="A257" s="999"/>
      <c r="B257" s="999"/>
      <c r="C257" s="999"/>
      <c r="D257" s="999"/>
      <c r="E257" s="999"/>
      <c r="F257" s="999"/>
      <c r="G257" s="999"/>
      <c r="H257" s="999"/>
      <c r="I257" s="997"/>
      <c r="J257" s="997"/>
      <c r="K257" s="999"/>
      <c r="L257" s="999"/>
      <c r="M257" s="1001"/>
      <c r="N257" s="999"/>
      <c r="O257" s="999"/>
      <c r="P257" s="999"/>
      <c r="Q257" s="999"/>
      <c r="R257" s="999"/>
      <c r="S257" s="990"/>
      <c r="T257" s="999"/>
      <c r="U257" s="999"/>
      <c r="V257" s="999"/>
      <c r="W257" s="999"/>
    </row>
    <row r="258">
      <c r="A258" s="999"/>
      <c r="B258" s="999"/>
      <c r="C258" s="999"/>
      <c r="D258" s="999"/>
      <c r="E258" s="999"/>
      <c r="F258" s="999"/>
      <c r="G258" s="999"/>
      <c r="H258" s="999"/>
      <c r="I258" s="997"/>
      <c r="J258" s="997"/>
      <c r="K258" s="999"/>
      <c r="L258" s="999"/>
      <c r="M258" s="1001"/>
      <c r="N258" s="999"/>
      <c r="O258" s="999"/>
      <c r="P258" s="999"/>
      <c r="Q258" s="999"/>
      <c r="R258" s="999"/>
      <c r="S258" s="990"/>
      <c r="T258" s="999"/>
      <c r="U258" s="999"/>
      <c r="V258" s="999"/>
      <c r="W258" s="999"/>
    </row>
    <row r="259">
      <c r="A259" s="999"/>
      <c r="B259" s="999"/>
      <c r="C259" s="999"/>
      <c r="D259" s="999"/>
      <c r="E259" s="999"/>
      <c r="F259" s="999"/>
      <c r="G259" s="999"/>
      <c r="H259" s="999"/>
      <c r="I259" s="997"/>
      <c r="J259" s="997"/>
      <c r="K259" s="999"/>
      <c r="L259" s="999"/>
      <c r="M259" s="1001"/>
      <c r="N259" s="999"/>
      <c r="O259" s="999"/>
      <c r="P259" s="999"/>
      <c r="Q259" s="999"/>
      <c r="R259" s="999"/>
      <c r="S259" s="990"/>
      <c r="T259" s="999"/>
      <c r="U259" s="999"/>
      <c r="V259" s="999"/>
      <c r="W259" s="999"/>
    </row>
    <row r="260">
      <c r="A260" s="999"/>
      <c r="B260" s="999"/>
      <c r="C260" s="999"/>
      <c r="D260" s="999"/>
      <c r="E260" s="999"/>
      <c r="F260" s="999"/>
      <c r="G260" s="999"/>
      <c r="H260" s="999"/>
      <c r="I260" s="997"/>
      <c r="J260" s="997"/>
      <c r="K260" s="999"/>
      <c r="L260" s="999"/>
      <c r="M260" s="1001"/>
      <c r="N260" s="999"/>
      <c r="O260" s="999"/>
      <c r="P260" s="999"/>
      <c r="Q260" s="999"/>
      <c r="R260" s="999"/>
      <c r="S260" s="990"/>
      <c r="T260" s="999"/>
      <c r="U260" s="999"/>
      <c r="V260" s="999"/>
      <c r="W260" s="999"/>
    </row>
    <row r="261">
      <c r="A261" s="999"/>
      <c r="B261" s="999"/>
      <c r="C261" s="999"/>
      <c r="D261" s="999"/>
      <c r="E261" s="999"/>
      <c r="F261" s="999"/>
      <c r="G261" s="999"/>
      <c r="H261" s="999"/>
      <c r="I261" s="997"/>
      <c r="J261" s="997"/>
      <c r="K261" s="999"/>
      <c r="L261" s="999"/>
      <c r="M261" s="1001"/>
      <c r="N261" s="999"/>
      <c r="O261" s="999"/>
      <c r="P261" s="999"/>
      <c r="Q261" s="999"/>
      <c r="R261" s="999"/>
      <c r="S261" s="990"/>
      <c r="T261" s="999"/>
      <c r="U261" s="999"/>
      <c r="V261" s="999"/>
      <c r="W261" s="999"/>
    </row>
    <row r="262">
      <c r="A262" s="999"/>
      <c r="B262" s="999"/>
      <c r="C262" s="999"/>
      <c r="D262" s="999"/>
      <c r="E262" s="999"/>
      <c r="F262" s="999"/>
      <c r="G262" s="999"/>
      <c r="H262" s="999"/>
      <c r="I262" s="997"/>
      <c r="J262" s="997"/>
      <c r="K262" s="999"/>
      <c r="L262" s="999"/>
      <c r="M262" s="1001"/>
      <c r="N262" s="999"/>
      <c r="O262" s="999"/>
      <c r="P262" s="999"/>
      <c r="Q262" s="999"/>
      <c r="R262" s="999"/>
      <c r="S262" s="990"/>
      <c r="T262" s="999"/>
      <c r="U262" s="999"/>
      <c r="V262" s="999"/>
      <c r="W262" s="999"/>
    </row>
    <row r="263">
      <c r="A263" s="999"/>
      <c r="B263" s="999"/>
      <c r="C263" s="999"/>
      <c r="D263" s="999"/>
      <c r="E263" s="999"/>
      <c r="F263" s="999"/>
      <c r="G263" s="999"/>
      <c r="H263" s="999"/>
      <c r="I263" s="997"/>
      <c r="J263" s="997"/>
      <c r="K263" s="999"/>
      <c r="L263" s="999"/>
      <c r="M263" s="1001"/>
      <c r="N263" s="999"/>
      <c r="O263" s="999"/>
      <c r="P263" s="999"/>
      <c r="Q263" s="999"/>
      <c r="R263" s="999"/>
      <c r="S263" s="990"/>
      <c r="T263" s="999"/>
      <c r="U263" s="999"/>
      <c r="V263" s="999"/>
      <c r="W263" s="999"/>
    </row>
    <row r="264">
      <c r="A264" s="999"/>
      <c r="B264" s="999"/>
      <c r="C264" s="999"/>
      <c r="D264" s="999"/>
      <c r="E264" s="999"/>
      <c r="F264" s="999"/>
      <c r="G264" s="999"/>
      <c r="H264" s="999"/>
      <c r="I264" s="997"/>
      <c r="J264" s="997"/>
      <c r="K264" s="999"/>
      <c r="L264" s="999"/>
      <c r="M264" s="1001"/>
      <c r="N264" s="999"/>
      <c r="O264" s="999"/>
      <c r="P264" s="999"/>
      <c r="Q264" s="999"/>
      <c r="R264" s="999"/>
      <c r="S264" s="990"/>
      <c r="T264" s="999"/>
      <c r="U264" s="999"/>
      <c r="V264" s="999"/>
      <c r="W264" s="999"/>
    </row>
    <row r="265">
      <c r="A265" s="999"/>
      <c r="B265" s="999"/>
      <c r="C265" s="999"/>
      <c r="D265" s="999"/>
      <c r="E265" s="999"/>
      <c r="F265" s="999"/>
      <c r="G265" s="999"/>
      <c r="H265" s="999"/>
      <c r="I265" s="997"/>
      <c r="J265" s="997"/>
      <c r="K265" s="999"/>
      <c r="L265" s="999"/>
      <c r="M265" s="1001"/>
      <c r="N265" s="999"/>
      <c r="O265" s="999"/>
      <c r="P265" s="999"/>
      <c r="Q265" s="999"/>
      <c r="R265" s="999"/>
      <c r="S265" s="990"/>
      <c r="T265" s="999"/>
      <c r="U265" s="999"/>
      <c r="V265" s="999"/>
      <c r="W265" s="999"/>
    </row>
    <row r="266">
      <c r="A266" s="999"/>
      <c r="B266" s="999"/>
      <c r="C266" s="999"/>
      <c r="D266" s="999"/>
      <c r="E266" s="999"/>
      <c r="F266" s="999"/>
      <c r="G266" s="999"/>
      <c r="H266" s="999"/>
      <c r="I266" s="997"/>
      <c r="J266" s="997"/>
      <c r="K266" s="999"/>
      <c r="L266" s="999"/>
      <c r="M266" s="1001"/>
      <c r="N266" s="999"/>
      <c r="O266" s="999"/>
      <c r="P266" s="999"/>
      <c r="Q266" s="999"/>
      <c r="R266" s="999"/>
      <c r="S266" s="990"/>
      <c r="T266" s="999"/>
      <c r="U266" s="999"/>
      <c r="V266" s="999"/>
      <c r="W266" s="999"/>
    </row>
    <row r="267">
      <c r="A267" s="999"/>
      <c r="B267" s="999"/>
      <c r="C267" s="999"/>
      <c r="D267" s="999"/>
      <c r="E267" s="999"/>
      <c r="F267" s="999"/>
      <c r="G267" s="999"/>
      <c r="H267" s="999"/>
      <c r="I267" s="997"/>
      <c r="J267" s="997"/>
      <c r="K267" s="999"/>
      <c r="L267" s="999"/>
      <c r="M267" s="1001"/>
      <c r="N267" s="999"/>
      <c r="O267" s="999"/>
      <c r="P267" s="999"/>
      <c r="Q267" s="999"/>
      <c r="R267" s="999"/>
      <c r="S267" s="990"/>
      <c r="T267" s="999"/>
      <c r="U267" s="999"/>
      <c r="V267" s="999"/>
      <c r="W267" s="999"/>
    </row>
    <row r="268">
      <c r="A268" s="999"/>
      <c r="B268" s="999"/>
      <c r="C268" s="999"/>
      <c r="D268" s="999"/>
      <c r="E268" s="999"/>
      <c r="F268" s="999"/>
      <c r="G268" s="999"/>
      <c r="H268" s="999"/>
      <c r="I268" s="997"/>
      <c r="J268" s="997"/>
      <c r="K268" s="999"/>
      <c r="L268" s="999"/>
      <c r="M268" s="1001"/>
      <c r="N268" s="999"/>
      <c r="O268" s="999"/>
      <c r="P268" s="999"/>
      <c r="Q268" s="999"/>
      <c r="R268" s="999"/>
      <c r="S268" s="990"/>
      <c r="T268" s="999"/>
      <c r="U268" s="999"/>
      <c r="V268" s="999"/>
      <c r="W268" s="999"/>
    </row>
    <row r="269">
      <c r="A269" s="999"/>
      <c r="B269" s="999"/>
      <c r="C269" s="999"/>
      <c r="D269" s="999"/>
      <c r="E269" s="999"/>
      <c r="F269" s="999"/>
      <c r="G269" s="999"/>
      <c r="H269" s="999"/>
      <c r="I269" s="997"/>
      <c r="J269" s="997"/>
      <c r="K269" s="999"/>
      <c r="L269" s="999"/>
      <c r="M269" s="1001"/>
      <c r="N269" s="999"/>
      <c r="O269" s="999"/>
      <c r="P269" s="999"/>
      <c r="Q269" s="999"/>
      <c r="R269" s="999"/>
      <c r="S269" s="990"/>
      <c r="T269" s="999"/>
      <c r="U269" s="999"/>
      <c r="V269" s="999"/>
      <c r="W269" s="999"/>
    </row>
    <row r="270">
      <c r="A270" s="999"/>
      <c r="B270" s="999"/>
      <c r="C270" s="999"/>
      <c r="D270" s="999"/>
      <c r="E270" s="999"/>
      <c r="F270" s="999"/>
      <c r="G270" s="999"/>
      <c r="H270" s="999"/>
      <c r="I270" s="997"/>
      <c r="J270" s="997"/>
      <c r="K270" s="999"/>
      <c r="L270" s="999"/>
      <c r="M270" s="1001"/>
      <c r="N270" s="999"/>
      <c r="O270" s="999"/>
      <c r="P270" s="999"/>
      <c r="Q270" s="999"/>
      <c r="R270" s="999"/>
      <c r="S270" s="990"/>
      <c r="T270" s="999"/>
      <c r="U270" s="999"/>
      <c r="V270" s="999"/>
      <c r="W270" s="999"/>
    </row>
    <row r="271">
      <c r="A271" s="999"/>
      <c r="B271" s="999"/>
      <c r="C271" s="999"/>
      <c r="D271" s="999"/>
      <c r="E271" s="999"/>
      <c r="F271" s="999"/>
      <c r="G271" s="999"/>
      <c r="H271" s="999"/>
      <c r="I271" s="997"/>
      <c r="J271" s="997"/>
      <c r="K271" s="999"/>
      <c r="L271" s="999"/>
      <c r="M271" s="1001"/>
      <c r="N271" s="999"/>
      <c r="O271" s="999"/>
      <c r="P271" s="999"/>
      <c r="Q271" s="999"/>
      <c r="R271" s="999"/>
      <c r="S271" s="990"/>
      <c r="T271" s="999"/>
      <c r="U271" s="999"/>
      <c r="V271" s="999"/>
      <c r="W271" s="999"/>
    </row>
    <row r="272">
      <c r="A272" s="999"/>
      <c r="B272" s="999"/>
      <c r="C272" s="999"/>
      <c r="D272" s="999"/>
      <c r="E272" s="999"/>
      <c r="F272" s="999"/>
      <c r="G272" s="999"/>
      <c r="H272" s="999"/>
      <c r="I272" s="997"/>
      <c r="J272" s="997"/>
      <c r="K272" s="999"/>
      <c r="L272" s="999"/>
      <c r="M272" s="1001"/>
      <c r="N272" s="999"/>
      <c r="O272" s="999"/>
      <c r="P272" s="999"/>
      <c r="Q272" s="999"/>
      <c r="R272" s="999"/>
      <c r="S272" s="990"/>
      <c r="T272" s="999"/>
      <c r="U272" s="999"/>
      <c r="V272" s="999"/>
      <c r="W272" s="999"/>
    </row>
    <row r="273">
      <c r="A273" s="999"/>
      <c r="B273" s="999"/>
      <c r="C273" s="999"/>
      <c r="D273" s="999"/>
      <c r="E273" s="999"/>
      <c r="F273" s="999"/>
      <c r="G273" s="999"/>
      <c r="H273" s="999"/>
      <c r="I273" s="997"/>
      <c r="J273" s="997"/>
      <c r="K273" s="999"/>
      <c r="L273" s="999"/>
      <c r="M273" s="1001"/>
      <c r="N273" s="999"/>
      <c r="O273" s="999"/>
      <c r="P273" s="999"/>
      <c r="Q273" s="999"/>
      <c r="R273" s="999"/>
      <c r="S273" s="990"/>
      <c r="T273" s="999"/>
      <c r="U273" s="999"/>
      <c r="V273" s="999"/>
      <c r="W273" s="999"/>
    </row>
    <row r="274">
      <c r="A274" s="999"/>
      <c r="B274" s="999"/>
      <c r="C274" s="999"/>
      <c r="D274" s="999"/>
      <c r="E274" s="999"/>
      <c r="F274" s="999"/>
      <c r="G274" s="999"/>
      <c r="H274" s="999"/>
      <c r="I274" s="997"/>
      <c r="J274" s="997"/>
      <c r="K274" s="999"/>
      <c r="L274" s="999"/>
      <c r="M274" s="1001"/>
      <c r="N274" s="999"/>
      <c r="O274" s="999"/>
      <c r="P274" s="999"/>
      <c r="Q274" s="999"/>
      <c r="R274" s="999"/>
      <c r="S274" s="990"/>
      <c r="T274" s="999"/>
      <c r="U274" s="999"/>
      <c r="V274" s="999"/>
      <c r="W274" s="999"/>
    </row>
    <row r="275">
      <c r="A275" s="999"/>
      <c r="B275" s="999"/>
      <c r="C275" s="999"/>
      <c r="D275" s="999"/>
      <c r="E275" s="999"/>
      <c r="F275" s="999"/>
      <c r="G275" s="999"/>
      <c r="H275" s="999"/>
      <c r="I275" s="997"/>
      <c r="J275" s="997"/>
      <c r="K275" s="999"/>
      <c r="L275" s="999"/>
      <c r="M275" s="1001"/>
      <c r="N275" s="999"/>
      <c r="O275" s="999"/>
      <c r="P275" s="999"/>
      <c r="Q275" s="999"/>
      <c r="R275" s="999"/>
      <c r="S275" s="990"/>
      <c r="T275" s="999"/>
      <c r="U275" s="999"/>
      <c r="V275" s="999"/>
      <c r="W275" s="999"/>
    </row>
    <row r="276">
      <c r="A276" s="999"/>
      <c r="B276" s="999"/>
      <c r="C276" s="999"/>
      <c r="D276" s="999"/>
      <c r="E276" s="999"/>
      <c r="F276" s="999"/>
      <c r="G276" s="999"/>
      <c r="H276" s="999"/>
      <c r="I276" s="997"/>
      <c r="J276" s="997"/>
      <c r="K276" s="999"/>
      <c r="L276" s="999"/>
      <c r="M276" s="1001"/>
      <c r="N276" s="999"/>
      <c r="O276" s="999"/>
      <c r="P276" s="999"/>
      <c r="Q276" s="999"/>
      <c r="R276" s="999"/>
      <c r="S276" s="990"/>
      <c r="T276" s="999"/>
      <c r="U276" s="999"/>
      <c r="V276" s="999"/>
      <c r="W276" s="999"/>
    </row>
    <row r="277">
      <c r="A277" s="999"/>
      <c r="B277" s="999"/>
      <c r="C277" s="999"/>
      <c r="D277" s="999"/>
      <c r="E277" s="999"/>
      <c r="F277" s="999"/>
      <c r="G277" s="999"/>
      <c r="H277" s="999"/>
      <c r="I277" s="997"/>
      <c r="J277" s="997"/>
      <c r="K277" s="999"/>
      <c r="L277" s="999"/>
      <c r="M277" s="1001"/>
      <c r="N277" s="999"/>
      <c r="O277" s="999"/>
      <c r="P277" s="999"/>
      <c r="Q277" s="999"/>
      <c r="R277" s="999"/>
      <c r="S277" s="990"/>
      <c r="T277" s="999"/>
      <c r="U277" s="999"/>
      <c r="V277" s="999"/>
      <c r="W277" s="999"/>
    </row>
    <row r="278">
      <c r="A278" s="999"/>
      <c r="B278" s="999"/>
      <c r="C278" s="999"/>
      <c r="D278" s="999"/>
      <c r="E278" s="999"/>
      <c r="F278" s="999"/>
      <c r="G278" s="999"/>
      <c r="H278" s="999"/>
      <c r="I278" s="997"/>
      <c r="J278" s="997"/>
      <c r="K278" s="999"/>
      <c r="L278" s="999"/>
      <c r="M278" s="1001"/>
      <c r="N278" s="999"/>
      <c r="O278" s="999"/>
      <c r="P278" s="999"/>
      <c r="Q278" s="999"/>
      <c r="R278" s="999"/>
      <c r="S278" s="990"/>
      <c r="T278" s="999"/>
      <c r="U278" s="999"/>
      <c r="V278" s="999"/>
      <c r="W278" s="999"/>
    </row>
    <row r="279">
      <c r="A279" s="999"/>
      <c r="B279" s="999"/>
      <c r="C279" s="999"/>
      <c r="D279" s="999"/>
      <c r="E279" s="999"/>
      <c r="F279" s="999"/>
      <c r="G279" s="999"/>
      <c r="H279" s="999"/>
      <c r="I279" s="997"/>
      <c r="J279" s="997"/>
      <c r="K279" s="999"/>
      <c r="L279" s="999"/>
      <c r="M279" s="1001"/>
      <c r="N279" s="999"/>
      <c r="O279" s="999"/>
      <c r="P279" s="999"/>
      <c r="Q279" s="999"/>
      <c r="R279" s="999"/>
      <c r="S279" s="990"/>
      <c r="T279" s="999"/>
      <c r="U279" s="999"/>
      <c r="V279" s="999"/>
      <c r="W279" s="999"/>
    </row>
    <row r="280">
      <c r="A280" s="999"/>
      <c r="B280" s="999"/>
      <c r="C280" s="999"/>
      <c r="D280" s="999"/>
      <c r="E280" s="999"/>
      <c r="F280" s="999"/>
      <c r="G280" s="999"/>
      <c r="H280" s="999"/>
      <c r="I280" s="997"/>
      <c r="J280" s="997"/>
      <c r="K280" s="999"/>
      <c r="L280" s="999"/>
      <c r="M280" s="1001"/>
      <c r="N280" s="999"/>
      <c r="O280" s="999"/>
      <c r="P280" s="999"/>
      <c r="Q280" s="999"/>
      <c r="R280" s="999"/>
      <c r="S280" s="990"/>
      <c r="T280" s="999"/>
      <c r="U280" s="999"/>
      <c r="V280" s="999"/>
      <c r="W280" s="999"/>
    </row>
    <row r="281">
      <c r="A281" s="999"/>
      <c r="B281" s="999"/>
      <c r="C281" s="999"/>
      <c r="D281" s="999"/>
      <c r="E281" s="999"/>
      <c r="F281" s="999"/>
      <c r="G281" s="999"/>
      <c r="H281" s="999"/>
      <c r="I281" s="997"/>
      <c r="J281" s="997"/>
      <c r="K281" s="999"/>
      <c r="L281" s="999"/>
      <c r="M281" s="1001"/>
      <c r="N281" s="999"/>
      <c r="O281" s="999"/>
      <c r="P281" s="999"/>
      <c r="Q281" s="999"/>
      <c r="R281" s="999"/>
      <c r="S281" s="990"/>
      <c r="T281" s="999"/>
      <c r="U281" s="999"/>
      <c r="V281" s="999"/>
      <c r="W281" s="999"/>
    </row>
    <row r="282">
      <c r="A282" s="999"/>
      <c r="B282" s="999"/>
      <c r="C282" s="999"/>
      <c r="D282" s="999"/>
      <c r="E282" s="999"/>
      <c r="F282" s="999"/>
      <c r="G282" s="999"/>
      <c r="H282" s="999"/>
      <c r="I282" s="997"/>
      <c r="J282" s="997"/>
      <c r="K282" s="999"/>
      <c r="L282" s="999"/>
      <c r="M282" s="1001"/>
      <c r="N282" s="999"/>
      <c r="O282" s="999"/>
      <c r="P282" s="999"/>
      <c r="Q282" s="999"/>
      <c r="R282" s="999"/>
      <c r="S282" s="990"/>
      <c r="T282" s="999"/>
      <c r="U282" s="999"/>
      <c r="V282" s="999"/>
      <c r="W282" s="999"/>
    </row>
    <row r="283">
      <c r="A283" s="999"/>
      <c r="B283" s="999"/>
      <c r="C283" s="999"/>
      <c r="D283" s="999"/>
      <c r="E283" s="999"/>
      <c r="F283" s="999"/>
      <c r="G283" s="999"/>
      <c r="H283" s="999"/>
      <c r="I283" s="997"/>
      <c r="J283" s="997"/>
      <c r="K283" s="999"/>
      <c r="L283" s="999"/>
      <c r="M283" s="1001"/>
      <c r="N283" s="999"/>
      <c r="O283" s="999"/>
      <c r="P283" s="999"/>
      <c r="Q283" s="999"/>
      <c r="R283" s="999"/>
      <c r="S283" s="990"/>
      <c r="T283" s="999"/>
      <c r="U283" s="999"/>
      <c r="V283" s="999"/>
      <c r="W283" s="999"/>
    </row>
    <row r="284">
      <c r="A284" s="999"/>
      <c r="B284" s="999"/>
      <c r="C284" s="999"/>
      <c r="D284" s="999"/>
      <c r="E284" s="999"/>
      <c r="F284" s="999"/>
      <c r="G284" s="999"/>
      <c r="H284" s="999"/>
      <c r="I284" s="997"/>
      <c r="J284" s="997"/>
      <c r="K284" s="999"/>
      <c r="L284" s="999"/>
      <c r="M284" s="1001"/>
      <c r="N284" s="999"/>
      <c r="O284" s="999"/>
      <c r="P284" s="999"/>
      <c r="Q284" s="999"/>
      <c r="R284" s="999"/>
      <c r="S284" s="990"/>
      <c r="T284" s="999"/>
      <c r="U284" s="999"/>
      <c r="V284" s="999"/>
      <c r="W284" s="999"/>
    </row>
    <row r="285">
      <c r="A285" s="999"/>
      <c r="B285" s="999"/>
      <c r="C285" s="999"/>
      <c r="D285" s="999"/>
      <c r="E285" s="999"/>
      <c r="F285" s="999"/>
      <c r="G285" s="999"/>
      <c r="H285" s="999"/>
      <c r="I285" s="997"/>
      <c r="J285" s="997"/>
      <c r="K285" s="999"/>
      <c r="L285" s="999"/>
      <c r="M285" s="1001"/>
      <c r="N285" s="999"/>
      <c r="O285" s="999"/>
      <c r="P285" s="999"/>
      <c r="Q285" s="999"/>
      <c r="R285" s="999"/>
      <c r="S285" s="990"/>
      <c r="T285" s="999"/>
      <c r="U285" s="999"/>
      <c r="V285" s="999"/>
      <c r="W285" s="999"/>
    </row>
    <row r="286">
      <c r="A286" s="999"/>
      <c r="B286" s="999"/>
      <c r="C286" s="999"/>
      <c r="D286" s="999"/>
      <c r="E286" s="999"/>
      <c r="F286" s="999"/>
      <c r="G286" s="999"/>
      <c r="H286" s="999"/>
      <c r="I286" s="997"/>
      <c r="J286" s="997"/>
      <c r="K286" s="999"/>
      <c r="L286" s="999"/>
      <c r="M286" s="1001"/>
      <c r="N286" s="999"/>
      <c r="O286" s="999"/>
      <c r="P286" s="999"/>
      <c r="Q286" s="999"/>
      <c r="R286" s="999"/>
      <c r="S286" s="990"/>
      <c r="T286" s="999"/>
      <c r="U286" s="999"/>
      <c r="V286" s="999"/>
      <c r="W286" s="999"/>
    </row>
    <row r="287">
      <c r="A287" s="999"/>
      <c r="B287" s="999"/>
      <c r="C287" s="999"/>
      <c r="D287" s="999"/>
      <c r="E287" s="999"/>
      <c r="F287" s="999"/>
      <c r="G287" s="999"/>
      <c r="H287" s="999"/>
      <c r="I287" s="997"/>
      <c r="J287" s="997"/>
      <c r="K287" s="999"/>
      <c r="L287" s="999"/>
      <c r="M287" s="1001"/>
      <c r="N287" s="999"/>
      <c r="O287" s="999"/>
      <c r="P287" s="999"/>
      <c r="Q287" s="999"/>
      <c r="R287" s="999"/>
      <c r="S287" s="990"/>
      <c r="T287" s="999"/>
      <c r="U287" s="999"/>
      <c r="V287" s="999"/>
      <c r="W287" s="999"/>
    </row>
    <row r="288">
      <c r="A288" s="999"/>
      <c r="B288" s="999"/>
      <c r="C288" s="999"/>
      <c r="D288" s="999"/>
      <c r="E288" s="999"/>
      <c r="F288" s="999"/>
      <c r="G288" s="999"/>
      <c r="H288" s="999"/>
      <c r="I288" s="997"/>
      <c r="J288" s="997"/>
      <c r="K288" s="999"/>
      <c r="L288" s="999"/>
      <c r="M288" s="1001"/>
      <c r="N288" s="999"/>
      <c r="O288" s="999"/>
      <c r="P288" s="999"/>
      <c r="Q288" s="999"/>
      <c r="R288" s="999"/>
      <c r="S288" s="990"/>
      <c r="T288" s="999"/>
      <c r="U288" s="999"/>
      <c r="V288" s="999"/>
      <c r="W288" s="999"/>
    </row>
    <row r="289">
      <c r="A289" s="999"/>
      <c r="B289" s="999"/>
      <c r="C289" s="999"/>
      <c r="D289" s="999"/>
      <c r="E289" s="999"/>
      <c r="F289" s="999"/>
      <c r="G289" s="999"/>
      <c r="H289" s="999"/>
      <c r="I289" s="997"/>
      <c r="J289" s="997"/>
      <c r="K289" s="999"/>
      <c r="L289" s="999"/>
      <c r="M289" s="1001"/>
      <c r="N289" s="999"/>
      <c r="O289" s="999"/>
      <c r="P289" s="999"/>
      <c r="Q289" s="999"/>
      <c r="R289" s="999"/>
      <c r="S289" s="990"/>
      <c r="T289" s="999"/>
      <c r="U289" s="999"/>
      <c r="V289" s="999"/>
      <c r="W289" s="999"/>
    </row>
    <row r="290">
      <c r="A290" s="999"/>
      <c r="B290" s="999"/>
      <c r="C290" s="999"/>
      <c r="D290" s="999"/>
      <c r="E290" s="999"/>
      <c r="F290" s="999"/>
      <c r="G290" s="999"/>
      <c r="H290" s="999"/>
      <c r="I290" s="997"/>
      <c r="J290" s="997"/>
      <c r="K290" s="999"/>
      <c r="L290" s="999"/>
      <c r="M290" s="1001"/>
      <c r="N290" s="999"/>
      <c r="O290" s="999"/>
      <c r="P290" s="999"/>
      <c r="Q290" s="999"/>
      <c r="R290" s="999"/>
      <c r="S290" s="990"/>
      <c r="T290" s="999"/>
      <c r="U290" s="999"/>
      <c r="V290" s="999"/>
      <c r="W290" s="999"/>
    </row>
    <row r="291">
      <c r="A291" s="999"/>
      <c r="B291" s="999"/>
      <c r="C291" s="999"/>
      <c r="D291" s="999"/>
      <c r="E291" s="999"/>
      <c r="F291" s="999"/>
      <c r="G291" s="999"/>
      <c r="H291" s="999"/>
      <c r="I291" s="997"/>
      <c r="J291" s="997"/>
      <c r="K291" s="999"/>
      <c r="L291" s="999"/>
      <c r="M291" s="1001"/>
      <c r="N291" s="999"/>
      <c r="O291" s="999"/>
      <c r="P291" s="999"/>
      <c r="Q291" s="999"/>
      <c r="R291" s="999"/>
      <c r="S291" s="990"/>
      <c r="T291" s="999"/>
      <c r="U291" s="999"/>
      <c r="V291" s="999"/>
      <c r="W291" s="999"/>
    </row>
    <row r="292">
      <c r="A292" s="999"/>
      <c r="B292" s="999"/>
      <c r="C292" s="999"/>
      <c r="D292" s="999"/>
      <c r="E292" s="999"/>
      <c r="F292" s="999"/>
      <c r="G292" s="999"/>
      <c r="H292" s="999"/>
      <c r="I292" s="997"/>
      <c r="J292" s="997"/>
      <c r="K292" s="999"/>
      <c r="L292" s="999"/>
      <c r="M292" s="1001"/>
      <c r="N292" s="999"/>
      <c r="O292" s="999"/>
      <c r="P292" s="999"/>
      <c r="Q292" s="999"/>
      <c r="R292" s="999"/>
      <c r="S292" s="990"/>
      <c r="T292" s="999"/>
      <c r="U292" s="999"/>
      <c r="V292" s="999"/>
      <c r="W292" s="999"/>
    </row>
    <row r="293">
      <c r="A293" s="999"/>
      <c r="B293" s="999"/>
      <c r="C293" s="999"/>
      <c r="D293" s="999"/>
      <c r="E293" s="999"/>
      <c r="F293" s="999"/>
      <c r="G293" s="999"/>
      <c r="H293" s="999"/>
      <c r="I293" s="997"/>
      <c r="J293" s="997"/>
      <c r="K293" s="999"/>
      <c r="L293" s="999"/>
      <c r="M293" s="1001"/>
      <c r="N293" s="999"/>
      <c r="O293" s="999"/>
      <c r="P293" s="999"/>
      <c r="Q293" s="999"/>
      <c r="R293" s="999"/>
      <c r="S293" s="990"/>
      <c r="T293" s="999"/>
      <c r="U293" s="999"/>
      <c r="V293" s="999"/>
      <c r="W293" s="999"/>
    </row>
    <row r="294">
      <c r="A294" s="999"/>
      <c r="B294" s="999"/>
      <c r="C294" s="999"/>
      <c r="D294" s="999"/>
      <c r="E294" s="999"/>
      <c r="F294" s="999"/>
      <c r="G294" s="999"/>
      <c r="H294" s="999"/>
      <c r="I294" s="997"/>
      <c r="J294" s="997"/>
      <c r="K294" s="999"/>
      <c r="L294" s="999"/>
      <c r="M294" s="1001"/>
      <c r="N294" s="999"/>
      <c r="O294" s="999"/>
      <c r="P294" s="999"/>
      <c r="Q294" s="999"/>
      <c r="R294" s="999"/>
      <c r="S294" s="990"/>
      <c r="T294" s="999"/>
      <c r="U294" s="999"/>
      <c r="V294" s="999"/>
      <c r="W294" s="999"/>
    </row>
    <row r="295">
      <c r="A295" s="999"/>
      <c r="B295" s="999"/>
      <c r="C295" s="999"/>
      <c r="D295" s="999"/>
      <c r="E295" s="999"/>
      <c r="F295" s="999"/>
      <c r="G295" s="999"/>
      <c r="H295" s="999"/>
      <c r="I295" s="997"/>
      <c r="J295" s="997"/>
      <c r="K295" s="999"/>
      <c r="L295" s="999"/>
      <c r="M295" s="1001"/>
      <c r="N295" s="999"/>
      <c r="O295" s="999"/>
      <c r="P295" s="999"/>
      <c r="Q295" s="999"/>
      <c r="R295" s="999"/>
      <c r="S295" s="990"/>
      <c r="T295" s="999"/>
      <c r="U295" s="999"/>
      <c r="V295" s="999"/>
      <c r="W295" s="999"/>
    </row>
    <row r="296">
      <c r="A296" s="999"/>
      <c r="B296" s="999"/>
      <c r="C296" s="999"/>
      <c r="D296" s="999"/>
      <c r="E296" s="999"/>
      <c r="F296" s="999"/>
      <c r="G296" s="999"/>
      <c r="H296" s="999"/>
      <c r="I296" s="997"/>
      <c r="J296" s="997"/>
      <c r="K296" s="999"/>
      <c r="L296" s="999"/>
      <c r="M296" s="1001"/>
      <c r="N296" s="999"/>
      <c r="O296" s="999"/>
      <c r="P296" s="999"/>
      <c r="Q296" s="999"/>
      <c r="R296" s="999"/>
      <c r="S296" s="990"/>
      <c r="T296" s="999"/>
      <c r="U296" s="999"/>
      <c r="V296" s="999"/>
      <c r="W296" s="999"/>
    </row>
    <row r="297">
      <c r="A297" s="999"/>
      <c r="B297" s="999"/>
      <c r="C297" s="999"/>
      <c r="D297" s="999"/>
      <c r="E297" s="999"/>
      <c r="F297" s="999"/>
      <c r="G297" s="999"/>
      <c r="H297" s="999"/>
      <c r="I297" s="997"/>
      <c r="J297" s="997"/>
      <c r="K297" s="999"/>
      <c r="L297" s="999"/>
      <c r="M297" s="1001"/>
      <c r="N297" s="999"/>
      <c r="O297" s="999"/>
      <c r="P297" s="999"/>
      <c r="Q297" s="999"/>
      <c r="R297" s="999"/>
      <c r="S297" s="990"/>
      <c r="T297" s="999"/>
      <c r="U297" s="999"/>
      <c r="V297" s="999"/>
      <c r="W297" s="999"/>
    </row>
    <row r="298">
      <c r="A298" s="999"/>
      <c r="B298" s="999"/>
      <c r="C298" s="999"/>
      <c r="D298" s="999"/>
      <c r="E298" s="999"/>
      <c r="F298" s="999"/>
      <c r="G298" s="999"/>
      <c r="H298" s="999"/>
      <c r="I298" s="997"/>
      <c r="J298" s="997"/>
      <c r="K298" s="999"/>
      <c r="L298" s="999"/>
      <c r="M298" s="1001"/>
      <c r="N298" s="999"/>
      <c r="O298" s="999"/>
      <c r="P298" s="999"/>
      <c r="Q298" s="999"/>
      <c r="R298" s="999"/>
      <c r="S298" s="990"/>
      <c r="T298" s="999"/>
      <c r="U298" s="999"/>
      <c r="V298" s="999"/>
      <c r="W298" s="999"/>
    </row>
    <row r="299">
      <c r="A299" s="999"/>
      <c r="B299" s="999"/>
      <c r="C299" s="999"/>
      <c r="D299" s="999"/>
      <c r="E299" s="999"/>
      <c r="F299" s="999"/>
      <c r="G299" s="999"/>
      <c r="H299" s="999"/>
      <c r="I299" s="997"/>
      <c r="J299" s="997"/>
      <c r="K299" s="999"/>
      <c r="L299" s="999"/>
      <c r="M299" s="1001"/>
      <c r="N299" s="999"/>
      <c r="O299" s="999"/>
      <c r="P299" s="999"/>
      <c r="Q299" s="999"/>
      <c r="R299" s="999"/>
      <c r="S299" s="990"/>
      <c r="T299" s="999"/>
      <c r="U299" s="999"/>
      <c r="V299" s="999"/>
      <c r="W299" s="999"/>
    </row>
    <row r="300">
      <c r="A300" s="999"/>
      <c r="B300" s="999"/>
      <c r="C300" s="999"/>
      <c r="D300" s="999"/>
      <c r="E300" s="999"/>
      <c r="F300" s="999"/>
      <c r="G300" s="999"/>
      <c r="H300" s="999"/>
      <c r="I300" s="997"/>
      <c r="J300" s="997"/>
      <c r="K300" s="999"/>
      <c r="L300" s="999"/>
      <c r="M300" s="1001"/>
      <c r="N300" s="999"/>
      <c r="O300" s="999"/>
      <c r="P300" s="999"/>
      <c r="Q300" s="999"/>
      <c r="R300" s="999"/>
      <c r="S300" s="990"/>
      <c r="T300" s="999"/>
      <c r="U300" s="999"/>
      <c r="V300" s="999"/>
      <c r="W300" s="999"/>
    </row>
    <row r="301">
      <c r="A301" s="999"/>
      <c r="B301" s="999"/>
      <c r="C301" s="999"/>
      <c r="D301" s="999"/>
      <c r="E301" s="999"/>
      <c r="F301" s="999"/>
      <c r="G301" s="999"/>
      <c r="H301" s="999"/>
      <c r="I301" s="997"/>
      <c r="J301" s="997"/>
      <c r="K301" s="999"/>
      <c r="L301" s="999"/>
      <c r="M301" s="1001"/>
      <c r="N301" s="999"/>
      <c r="O301" s="999"/>
      <c r="P301" s="999"/>
      <c r="Q301" s="999"/>
      <c r="R301" s="999"/>
      <c r="S301" s="990"/>
      <c r="T301" s="999"/>
      <c r="U301" s="999"/>
      <c r="V301" s="999"/>
      <c r="W301" s="999"/>
    </row>
    <row r="302">
      <c r="A302" s="999"/>
      <c r="B302" s="999"/>
      <c r="C302" s="999"/>
      <c r="D302" s="999"/>
      <c r="E302" s="999"/>
      <c r="F302" s="999"/>
      <c r="G302" s="999"/>
      <c r="H302" s="999"/>
      <c r="I302" s="997"/>
      <c r="J302" s="997"/>
      <c r="K302" s="999"/>
      <c r="L302" s="999"/>
      <c r="M302" s="1001"/>
      <c r="N302" s="999"/>
      <c r="O302" s="999"/>
      <c r="P302" s="999"/>
      <c r="Q302" s="999"/>
      <c r="R302" s="999"/>
      <c r="S302" s="990"/>
      <c r="T302" s="999"/>
      <c r="U302" s="999"/>
      <c r="V302" s="999"/>
      <c r="W302" s="999"/>
    </row>
    <row r="303">
      <c r="A303" s="999"/>
      <c r="B303" s="999"/>
      <c r="C303" s="999"/>
      <c r="D303" s="999"/>
      <c r="E303" s="999"/>
      <c r="F303" s="999"/>
      <c r="G303" s="999"/>
      <c r="H303" s="999"/>
      <c r="I303" s="997"/>
      <c r="J303" s="997"/>
      <c r="K303" s="999"/>
      <c r="L303" s="999"/>
      <c r="M303" s="1001"/>
      <c r="N303" s="999"/>
      <c r="O303" s="999"/>
      <c r="P303" s="999"/>
      <c r="Q303" s="999"/>
      <c r="R303" s="999"/>
      <c r="S303" s="990"/>
      <c r="T303" s="999"/>
      <c r="U303" s="999"/>
      <c r="V303" s="999"/>
      <c r="W303" s="999"/>
    </row>
    <row r="304">
      <c r="A304" s="999"/>
      <c r="B304" s="999"/>
      <c r="C304" s="999"/>
      <c r="D304" s="999"/>
      <c r="E304" s="999"/>
      <c r="F304" s="999"/>
      <c r="G304" s="999"/>
      <c r="H304" s="999"/>
      <c r="I304" s="997"/>
      <c r="J304" s="997"/>
      <c r="K304" s="999"/>
      <c r="L304" s="999"/>
      <c r="M304" s="1001"/>
      <c r="N304" s="999"/>
      <c r="O304" s="999"/>
      <c r="P304" s="999"/>
      <c r="Q304" s="999"/>
      <c r="R304" s="999"/>
      <c r="S304" s="990"/>
      <c r="T304" s="999"/>
      <c r="U304" s="999"/>
      <c r="V304" s="999"/>
      <c r="W304" s="999"/>
    </row>
    <row r="305">
      <c r="A305" s="999"/>
      <c r="B305" s="999"/>
      <c r="C305" s="999"/>
      <c r="D305" s="999"/>
      <c r="E305" s="999"/>
      <c r="F305" s="999"/>
      <c r="G305" s="999"/>
      <c r="H305" s="999"/>
      <c r="I305" s="997"/>
      <c r="J305" s="997"/>
      <c r="K305" s="999"/>
      <c r="L305" s="999"/>
      <c r="M305" s="1001"/>
      <c r="N305" s="999"/>
      <c r="O305" s="999"/>
      <c r="P305" s="999"/>
      <c r="Q305" s="999"/>
      <c r="R305" s="999"/>
      <c r="S305" s="990"/>
      <c r="T305" s="999"/>
      <c r="U305" s="999"/>
      <c r="V305" s="999"/>
      <c r="W305" s="999"/>
    </row>
    <row r="306">
      <c r="A306" s="999"/>
      <c r="B306" s="999"/>
      <c r="C306" s="999"/>
      <c r="D306" s="999"/>
      <c r="E306" s="999"/>
      <c r="F306" s="999"/>
      <c r="G306" s="999"/>
      <c r="H306" s="999"/>
      <c r="I306" s="997"/>
      <c r="J306" s="997"/>
      <c r="K306" s="999"/>
      <c r="L306" s="999"/>
      <c r="M306" s="1001"/>
      <c r="N306" s="999"/>
      <c r="O306" s="999"/>
      <c r="P306" s="999"/>
      <c r="Q306" s="999"/>
      <c r="R306" s="999"/>
      <c r="S306" s="990"/>
      <c r="T306" s="999"/>
      <c r="U306" s="999"/>
      <c r="V306" s="999"/>
      <c r="W306" s="999"/>
    </row>
    <row r="307">
      <c r="A307" s="999"/>
      <c r="B307" s="999"/>
      <c r="C307" s="999"/>
      <c r="D307" s="999"/>
      <c r="E307" s="999"/>
      <c r="F307" s="999"/>
      <c r="G307" s="999"/>
      <c r="H307" s="999"/>
      <c r="I307" s="997"/>
      <c r="J307" s="997"/>
      <c r="K307" s="999"/>
      <c r="L307" s="999"/>
      <c r="M307" s="1001"/>
      <c r="N307" s="999"/>
      <c r="O307" s="999"/>
      <c r="P307" s="999"/>
      <c r="Q307" s="999"/>
      <c r="R307" s="999"/>
      <c r="S307" s="990"/>
      <c r="T307" s="999"/>
      <c r="U307" s="999"/>
      <c r="V307" s="999"/>
      <c r="W307" s="999"/>
    </row>
    <row r="308">
      <c r="A308" s="999"/>
      <c r="B308" s="999"/>
      <c r="C308" s="999"/>
      <c r="D308" s="999"/>
      <c r="E308" s="999"/>
      <c r="F308" s="999"/>
      <c r="G308" s="999"/>
      <c r="H308" s="999"/>
      <c r="I308" s="997"/>
      <c r="J308" s="997"/>
      <c r="K308" s="999"/>
      <c r="L308" s="999"/>
      <c r="M308" s="1001"/>
      <c r="N308" s="999"/>
      <c r="O308" s="999"/>
      <c r="P308" s="999"/>
      <c r="Q308" s="999"/>
      <c r="R308" s="999"/>
      <c r="S308" s="990"/>
      <c r="T308" s="999"/>
      <c r="U308" s="999"/>
      <c r="V308" s="999"/>
      <c r="W308" s="999"/>
    </row>
    <row r="309">
      <c r="A309" s="999"/>
      <c r="B309" s="999"/>
      <c r="C309" s="999"/>
      <c r="D309" s="999"/>
      <c r="E309" s="999"/>
      <c r="F309" s="999"/>
      <c r="G309" s="999"/>
      <c r="H309" s="999"/>
      <c r="I309" s="997"/>
      <c r="J309" s="997"/>
      <c r="K309" s="999"/>
      <c r="L309" s="999"/>
      <c r="M309" s="1001"/>
      <c r="N309" s="999"/>
      <c r="O309" s="999"/>
      <c r="P309" s="999"/>
      <c r="Q309" s="999"/>
      <c r="R309" s="999"/>
      <c r="S309" s="990"/>
      <c r="T309" s="999"/>
      <c r="U309" s="999"/>
      <c r="V309" s="999"/>
      <c r="W309" s="999"/>
    </row>
    <row r="310">
      <c r="A310" s="999"/>
      <c r="B310" s="999"/>
      <c r="C310" s="999"/>
      <c r="D310" s="999"/>
      <c r="E310" s="999"/>
      <c r="F310" s="999"/>
      <c r="G310" s="999"/>
      <c r="H310" s="999"/>
      <c r="I310" s="997"/>
      <c r="J310" s="997"/>
      <c r="K310" s="999"/>
      <c r="L310" s="999"/>
      <c r="M310" s="1001"/>
      <c r="N310" s="999"/>
      <c r="O310" s="999"/>
      <c r="P310" s="999"/>
      <c r="Q310" s="999"/>
      <c r="R310" s="999"/>
      <c r="S310" s="990"/>
      <c r="T310" s="999"/>
      <c r="U310" s="999"/>
      <c r="V310" s="999"/>
      <c r="W310" s="999"/>
    </row>
    <row r="311">
      <c r="A311" s="999"/>
      <c r="B311" s="999"/>
      <c r="C311" s="999"/>
      <c r="D311" s="999"/>
      <c r="E311" s="999"/>
      <c r="F311" s="999"/>
      <c r="G311" s="999"/>
      <c r="H311" s="999"/>
      <c r="I311" s="997"/>
      <c r="J311" s="997"/>
      <c r="K311" s="999"/>
      <c r="L311" s="999"/>
      <c r="M311" s="1001"/>
      <c r="N311" s="999"/>
      <c r="O311" s="999"/>
      <c r="P311" s="999"/>
      <c r="Q311" s="999"/>
      <c r="R311" s="999"/>
      <c r="S311" s="990"/>
      <c r="T311" s="999"/>
      <c r="U311" s="999"/>
      <c r="V311" s="999"/>
      <c r="W311" s="999"/>
    </row>
    <row r="312">
      <c r="A312" s="999"/>
      <c r="B312" s="999"/>
      <c r="C312" s="999"/>
      <c r="D312" s="999"/>
      <c r="E312" s="999"/>
      <c r="F312" s="999"/>
      <c r="G312" s="999"/>
      <c r="H312" s="999"/>
      <c r="I312" s="997"/>
      <c r="J312" s="997"/>
      <c r="K312" s="999"/>
      <c r="L312" s="999"/>
      <c r="M312" s="1001"/>
      <c r="N312" s="999"/>
      <c r="O312" s="999"/>
      <c r="P312" s="999"/>
      <c r="Q312" s="999"/>
      <c r="R312" s="999"/>
      <c r="S312" s="990"/>
      <c r="T312" s="999"/>
      <c r="U312" s="999"/>
      <c r="V312" s="999"/>
      <c r="W312" s="999"/>
    </row>
    <row r="313">
      <c r="A313" s="999"/>
      <c r="B313" s="999"/>
      <c r="C313" s="999"/>
      <c r="D313" s="999"/>
      <c r="E313" s="999"/>
      <c r="F313" s="999"/>
      <c r="G313" s="999"/>
      <c r="H313" s="999"/>
      <c r="I313" s="997"/>
      <c r="J313" s="997"/>
      <c r="K313" s="999"/>
      <c r="L313" s="999"/>
      <c r="M313" s="1001"/>
      <c r="N313" s="999"/>
      <c r="O313" s="999"/>
      <c r="P313" s="999"/>
      <c r="Q313" s="999"/>
      <c r="R313" s="999"/>
      <c r="S313" s="990"/>
      <c r="T313" s="999"/>
      <c r="U313" s="999"/>
      <c r="V313" s="999"/>
      <c r="W313" s="999"/>
    </row>
    <row r="314">
      <c r="A314" s="999"/>
      <c r="B314" s="999"/>
      <c r="C314" s="999"/>
      <c r="D314" s="999"/>
      <c r="E314" s="999"/>
      <c r="F314" s="999"/>
      <c r="G314" s="999"/>
      <c r="H314" s="999"/>
      <c r="I314" s="997"/>
      <c r="J314" s="997"/>
      <c r="K314" s="999"/>
      <c r="L314" s="999"/>
      <c r="M314" s="1001"/>
      <c r="N314" s="999"/>
      <c r="O314" s="999"/>
      <c r="P314" s="999"/>
      <c r="Q314" s="999"/>
      <c r="R314" s="999"/>
      <c r="S314" s="990"/>
      <c r="T314" s="999"/>
      <c r="U314" s="999"/>
      <c r="V314" s="999"/>
      <c r="W314" s="999"/>
    </row>
    <row r="315">
      <c r="A315" s="999"/>
      <c r="B315" s="999"/>
      <c r="C315" s="999"/>
      <c r="D315" s="999"/>
      <c r="E315" s="999"/>
      <c r="F315" s="999"/>
      <c r="G315" s="999"/>
      <c r="H315" s="999"/>
      <c r="I315" s="997"/>
      <c r="J315" s="997"/>
      <c r="K315" s="999"/>
      <c r="L315" s="999"/>
      <c r="M315" s="1001"/>
      <c r="N315" s="999"/>
      <c r="O315" s="999"/>
      <c r="P315" s="999"/>
      <c r="Q315" s="999"/>
      <c r="R315" s="999"/>
      <c r="S315" s="990"/>
      <c r="T315" s="999"/>
      <c r="U315" s="999"/>
      <c r="V315" s="999"/>
      <c r="W315" s="999"/>
    </row>
    <row r="316">
      <c r="A316" s="999"/>
      <c r="B316" s="999"/>
      <c r="C316" s="999"/>
      <c r="D316" s="999"/>
      <c r="E316" s="999"/>
      <c r="F316" s="999"/>
      <c r="G316" s="999"/>
      <c r="H316" s="999"/>
      <c r="I316" s="997"/>
      <c r="J316" s="997"/>
      <c r="K316" s="999"/>
      <c r="L316" s="999"/>
      <c r="M316" s="1001"/>
      <c r="N316" s="999"/>
      <c r="O316" s="999"/>
      <c r="P316" s="999"/>
      <c r="Q316" s="999"/>
      <c r="R316" s="999"/>
      <c r="S316" s="990"/>
      <c r="T316" s="999"/>
      <c r="U316" s="999"/>
      <c r="V316" s="999"/>
      <c r="W316" s="999"/>
    </row>
    <row r="317">
      <c r="A317" s="999"/>
      <c r="B317" s="999"/>
      <c r="C317" s="999"/>
      <c r="D317" s="999"/>
      <c r="E317" s="999"/>
      <c r="F317" s="999"/>
      <c r="G317" s="999"/>
      <c r="H317" s="999"/>
      <c r="I317" s="997"/>
      <c r="J317" s="997"/>
      <c r="K317" s="999"/>
      <c r="L317" s="999"/>
      <c r="M317" s="1001"/>
      <c r="N317" s="999"/>
      <c r="O317" s="999"/>
      <c r="P317" s="999"/>
      <c r="Q317" s="999"/>
      <c r="R317" s="999"/>
      <c r="S317" s="990"/>
      <c r="T317" s="999"/>
      <c r="U317" s="999"/>
      <c r="V317" s="999"/>
      <c r="W317" s="999"/>
    </row>
    <row r="318">
      <c r="A318" s="999"/>
      <c r="B318" s="999"/>
      <c r="C318" s="999"/>
      <c r="D318" s="999"/>
      <c r="E318" s="999"/>
      <c r="F318" s="999"/>
      <c r="G318" s="999"/>
      <c r="H318" s="999"/>
      <c r="I318" s="997"/>
      <c r="J318" s="997"/>
      <c r="K318" s="999"/>
      <c r="L318" s="999"/>
      <c r="M318" s="1001"/>
      <c r="N318" s="999"/>
      <c r="O318" s="999"/>
      <c r="P318" s="999"/>
      <c r="Q318" s="999"/>
      <c r="R318" s="999"/>
      <c r="S318" s="990"/>
      <c r="T318" s="999"/>
      <c r="U318" s="999"/>
      <c r="V318" s="999"/>
      <c r="W318" s="999"/>
    </row>
    <row r="319">
      <c r="A319" s="999"/>
      <c r="B319" s="999"/>
      <c r="C319" s="999"/>
      <c r="D319" s="999"/>
      <c r="E319" s="999"/>
      <c r="F319" s="999"/>
      <c r="G319" s="999"/>
      <c r="H319" s="999"/>
      <c r="I319" s="997"/>
      <c r="J319" s="997"/>
      <c r="K319" s="999"/>
      <c r="L319" s="999"/>
      <c r="M319" s="1001"/>
      <c r="N319" s="999"/>
      <c r="O319" s="999"/>
      <c r="P319" s="999"/>
      <c r="Q319" s="999"/>
      <c r="R319" s="999"/>
      <c r="S319" s="990"/>
      <c r="T319" s="999"/>
      <c r="U319" s="999"/>
      <c r="V319" s="999"/>
      <c r="W319" s="999"/>
    </row>
    <row r="320">
      <c r="A320" s="999"/>
      <c r="B320" s="999"/>
      <c r="C320" s="999"/>
      <c r="D320" s="999"/>
      <c r="E320" s="999"/>
      <c r="F320" s="999"/>
      <c r="G320" s="999"/>
      <c r="H320" s="999"/>
      <c r="I320" s="997"/>
      <c r="J320" s="997"/>
      <c r="K320" s="999"/>
      <c r="L320" s="999"/>
      <c r="M320" s="1001"/>
      <c r="N320" s="999"/>
      <c r="O320" s="999"/>
      <c r="P320" s="999"/>
      <c r="Q320" s="999"/>
      <c r="R320" s="999"/>
      <c r="S320" s="990"/>
      <c r="T320" s="999"/>
      <c r="U320" s="999"/>
      <c r="V320" s="999"/>
      <c r="W320" s="999"/>
    </row>
    <row r="321">
      <c r="A321" s="999"/>
      <c r="B321" s="999"/>
      <c r="C321" s="999"/>
      <c r="D321" s="999"/>
      <c r="E321" s="999"/>
      <c r="F321" s="999"/>
      <c r="G321" s="999"/>
      <c r="H321" s="999"/>
      <c r="I321" s="997"/>
      <c r="J321" s="997"/>
      <c r="K321" s="999"/>
      <c r="L321" s="999"/>
      <c r="M321" s="1001"/>
      <c r="N321" s="999"/>
      <c r="O321" s="999"/>
      <c r="P321" s="999"/>
      <c r="Q321" s="999"/>
      <c r="R321" s="999"/>
      <c r="S321" s="990"/>
      <c r="T321" s="999"/>
      <c r="U321" s="999"/>
      <c r="V321" s="999"/>
      <c r="W321" s="999"/>
    </row>
    <row r="322">
      <c r="A322" s="999"/>
      <c r="B322" s="999"/>
      <c r="C322" s="999"/>
      <c r="D322" s="999"/>
      <c r="E322" s="999"/>
      <c r="F322" s="999"/>
      <c r="G322" s="999"/>
      <c r="H322" s="999"/>
      <c r="I322" s="997"/>
      <c r="J322" s="997"/>
      <c r="K322" s="999"/>
      <c r="L322" s="999"/>
      <c r="M322" s="1001"/>
      <c r="N322" s="999"/>
      <c r="O322" s="999"/>
      <c r="P322" s="999"/>
      <c r="Q322" s="999"/>
      <c r="R322" s="999"/>
      <c r="S322" s="990"/>
      <c r="T322" s="999"/>
      <c r="U322" s="999"/>
      <c r="V322" s="999"/>
      <c r="W322" s="999"/>
    </row>
    <row r="323">
      <c r="A323" s="999"/>
      <c r="B323" s="999"/>
      <c r="C323" s="999"/>
      <c r="D323" s="999"/>
      <c r="E323" s="999"/>
      <c r="F323" s="999"/>
      <c r="G323" s="999"/>
      <c r="H323" s="999"/>
      <c r="I323" s="997"/>
      <c r="J323" s="997"/>
      <c r="K323" s="999"/>
      <c r="L323" s="999"/>
      <c r="M323" s="1001"/>
      <c r="N323" s="999"/>
      <c r="O323" s="999"/>
      <c r="P323" s="999"/>
      <c r="Q323" s="999"/>
      <c r="R323" s="999"/>
      <c r="S323" s="990"/>
      <c r="T323" s="999"/>
      <c r="U323" s="999"/>
      <c r="V323" s="999"/>
      <c r="W323" s="999"/>
    </row>
    <row r="324">
      <c r="A324" s="999"/>
      <c r="B324" s="999"/>
      <c r="C324" s="999"/>
      <c r="D324" s="999"/>
      <c r="E324" s="999"/>
      <c r="F324" s="999"/>
      <c r="G324" s="999"/>
      <c r="H324" s="999"/>
      <c r="I324" s="997"/>
      <c r="J324" s="997"/>
      <c r="K324" s="999"/>
      <c r="L324" s="999"/>
      <c r="M324" s="1001"/>
      <c r="N324" s="999"/>
      <c r="O324" s="999"/>
      <c r="P324" s="999"/>
      <c r="Q324" s="999"/>
      <c r="R324" s="999"/>
      <c r="S324" s="990"/>
      <c r="T324" s="999"/>
      <c r="U324" s="999"/>
      <c r="V324" s="999"/>
      <c r="W324" s="999"/>
    </row>
    <row r="325">
      <c r="A325" s="999"/>
      <c r="B325" s="999"/>
      <c r="C325" s="999"/>
      <c r="D325" s="999"/>
      <c r="E325" s="999"/>
      <c r="F325" s="999"/>
      <c r="G325" s="999"/>
      <c r="H325" s="999"/>
      <c r="I325" s="997"/>
      <c r="J325" s="997"/>
      <c r="K325" s="999"/>
      <c r="L325" s="999"/>
      <c r="M325" s="1001"/>
      <c r="N325" s="999"/>
      <c r="O325" s="999"/>
      <c r="P325" s="999"/>
      <c r="Q325" s="999"/>
      <c r="R325" s="999"/>
      <c r="S325" s="990"/>
      <c r="T325" s="999"/>
      <c r="U325" s="999"/>
      <c r="V325" s="999"/>
      <c r="W325" s="999"/>
    </row>
    <row r="326">
      <c r="A326" s="999"/>
      <c r="B326" s="999"/>
      <c r="C326" s="999"/>
      <c r="D326" s="999"/>
      <c r="E326" s="999"/>
      <c r="F326" s="999"/>
      <c r="G326" s="999"/>
      <c r="H326" s="999"/>
      <c r="I326" s="997"/>
      <c r="J326" s="997"/>
      <c r="K326" s="999"/>
      <c r="L326" s="999"/>
      <c r="M326" s="1001"/>
      <c r="N326" s="999"/>
      <c r="O326" s="999"/>
      <c r="P326" s="999"/>
      <c r="Q326" s="999"/>
      <c r="R326" s="999"/>
      <c r="S326" s="990"/>
      <c r="T326" s="999"/>
      <c r="U326" s="999"/>
      <c r="V326" s="999"/>
      <c r="W326" s="999"/>
    </row>
    <row r="327">
      <c r="A327" s="999"/>
      <c r="B327" s="999"/>
      <c r="C327" s="999"/>
      <c r="D327" s="999"/>
      <c r="E327" s="999"/>
      <c r="F327" s="999"/>
      <c r="G327" s="999"/>
      <c r="H327" s="999"/>
      <c r="I327" s="997"/>
      <c r="J327" s="997"/>
      <c r="K327" s="999"/>
      <c r="L327" s="999"/>
      <c r="M327" s="1001"/>
      <c r="N327" s="999"/>
      <c r="O327" s="999"/>
      <c r="P327" s="999"/>
      <c r="Q327" s="999"/>
      <c r="R327" s="999"/>
      <c r="S327" s="990"/>
      <c r="T327" s="999"/>
      <c r="U327" s="999"/>
      <c r="V327" s="999"/>
      <c r="W327" s="999"/>
    </row>
    <row r="328">
      <c r="A328" s="999"/>
      <c r="B328" s="999"/>
      <c r="C328" s="999"/>
      <c r="D328" s="999"/>
      <c r="E328" s="999"/>
      <c r="F328" s="999"/>
      <c r="G328" s="999"/>
      <c r="H328" s="999"/>
      <c r="I328" s="997"/>
      <c r="J328" s="997"/>
      <c r="K328" s="999"/>
      <c r="L328" s="999"/>
      <c r="M328" s="1001"/>
      <c r="N328" s="999"/>
      <c r="O328" s="999"/>
      <c r="P328" s="999"/>
      <c r="Q328" s="999"/>
      <c r="R328" s="999"/>
      <c r="S328" s="990"/>
      <c r="T328" s="999"/>
      <c r="U328" s="999"/>
      <c r="V328" s="999"/>
      <c r="W328" s="999"/>
    </row>
    <row r="329">
      <c r="A329" s="999"/>
      <c r="B329" s="999"/>
      <c r="C329" s="999"/>
      <c r="D329" s="999"/>
      <c r="E329" s="999"/>
      <c r="F329" s="999"/>
      <c r="G329" s="999"/>
      <c r="H329" s="999"/>
      <c r="I329" s="997"/>
      <c r="J329" s="997"/>
      <c r="K329" s="999"/>
      <c r="L329" s="999"/>
      <c r="M329" s="1001"/>
      <c r="N329" s="999"/>
      <c r="O329" s="999"/>
      <c r="P329" s="999"/>
      <c r="Q329" s="999"/>
      <c r="R329" s="999"/>
      <c r="S329" s="990"/>
      <c r="T329" s="999"/>
      <c r="U329" s="999"/>
      <c r="V329" s="999"/>
      <c r="W329" s="999"/>
    </row>
    <row r="330">
      <c r="A330" s="999"/>
      <c r="B330" s="999"/>
      <c r="C330" s="999"/>
      <c r="D330" s="999"/>
      <c r="E330" s="999"/>
      <c r="F330" s="999"/>
      <c r="G330" s="999"/>
      <c r="H330" s="999"/>
      <c r="I330" s="997"/>
      <c r="J330" s="997"/>
      <c r="K330" s="999"/>
      <c r="L330" s="999"/>
      <c r="M330" s="1001"/>
      <c r="N330" s="999"/>
      <c r="O330" s="999"/>
      <c r="P330" s="999"/>
      <c r="Q330" s="999"/>
      <c r="R330" s="999"/>
      <c r="S330" s="990"/>
      <c r="T330" s="999"/>
      <c r="U330" s="999"/>
      <c r="V330" s="999"/>
      <c r="W330" s="999"/>
    </row>
    <row r="331">
      <c r="A331" s="999"/>
      <c r="B331" s="999"/>
      <c r="C331" s="999"/>
      <c r="D331" s="999"/>
      <c r="E331" s="999"/>
      <c r="F331" s="999"/>
      <c r="G331" s="999"/>
      <c r="H331" s="999"/>
      <c r="I331" s="997"/>
      <c r="J331" s="997"/>
      <c r="K331" s="999"/>
      <c r="L331" s="999"/>
      <c r="M331" s="1001"/>
      <c r="N331" s="999"/>
      <c r="O331" s="999"/>
      <c r="P331" s="999"/>
      <c r="Q331" s="999"/>
      <c r="R331" s="999"/>
      <c r="S331" s="990"/>
      <c r="T331" s="999"/>
      <c r="U331" s="999"/>
      <c r="V331" s="999"/>
      <c r="W331" s="999"/>
    </row>
    <row r="332">
      <c r="A332" s="999"/>
      <c r="B332" s="999"/>
      <c r="C332" s="999"/>
      <c r="D332" s="999"/>
      <c r="E332" s="999"/>
      <c r="F332" s="999"/>
      <c r="G332" s="999"/>
      <c r="H332" s="999"/>
      <c r="I332" s="997"/>
      <c r="J332" s="997"/>
      <c r="K332" s="999"/>
      <c r="L332" s="999"/>
      <c r="M332" s="1001"/>
      <c r="N332" s="999"/>
      <c r="O332" s="999"/>
      <c r="P332" s="999"/>
      <c r="Q332" s="999"/>
      <c r="R332" s="999"/>
      <c r="S332" s="990"/>
      <c r="T332" s="999"/>
      <c r="U332" s="999"/>
      <c r="V332" s="999"/>
      <c r="W332" s="999"/>
    </row>
    <row r="333">
      <c r="A333" s="999"/>
      <c r="B333" s="999"/>
      <c r="C333" s="999"/>
      <c r="D333" s="999"/>
      <c r="E333" s="999"/>
      <c r="F333" s="999"/>
      <c r="G333" s="999"/>
      <c r="H333" s="999"/>
      <c r="I333" s="997"/>
      <c r="J333" s="997"/>
      <c r="K333" s="999"/>
      <c r="L333" s="999"/>
      <c r="M333" s="1001"/>
      <c r="N333" s="999"/>
      <c r="O333" s="999"/>
      <c r="P333" s="999"/>
      <c r="Q333" s="999"/>
      <c r="R333" s="999"/>
      <c r="S333" s="990"/>
      <c r="T333" s="999"/>
      <c r="U333" s="999"/>
      <c r="V333" s="999"/>
      <c r="W333" s="999"/>
    </row>
    <row r="334">
      <c r="A334" s="999"/>
      <c r="B334" s="999"/>
      <c r="C334" s="999"/>
      <c r="D334" s="999"/>
      <c r="E334" s="999"/>
      <c r="F334" s="999"/>
      <c r="G334" s="999"/>
      <c r="H334" s="999"/>
      <c r="I334" s="997"/>
      <c r="J334" s="997"/>
      <c r="K334" s="999"/>
      <c r="L334" s="999"/>
      <c r="M334" s="1001"/>
      <c r="N334" s="999"/>
      <c r="O334" s="999"/>
      <c r="P334" s="999"/>
      <c r="Q334" s="999"/>
      <c r="R334" s="999"/>
      <c r="S334" s="990"/>
      <c r="T334" s="999"/>
      <c r="U334" s="999"/>
      <c r="V334" s="999"/>
      <c r="W334" s="999"/>
    </row>
    <row r="335">
      <c r="A335" s="999"/>
      <c r="B335" s="999"/>
      <c r="C335" s="999"/>
      <c r="D335" s="999"/>
      <c r="E335" s="999"/>
      <c r="F335" s="999"/>
      <c r="G335" s="999"/>
      <c r="H335" s="999"/>
      <c r="I335" s="997"/>
      <c r="J335" s="997"/>
      <c r="K335" s="999"/>
      <c r="L335" s="999"/>
      <c r="M335" s="1001"/>
      <c r="N335" s="999"/>
      <c r="O335" s="999"/>
      <c r="P335" s="999"/>
      <c r="Q335" s="999"/>
      <c r="R335" s="999"/>
      <c r="S335" s="990"/>
      <c r="T335" s="999"/>
      <c r="U335" s="999"/>
      <c r="V335" s="999"/>
      <c r="W335" s="999"/>
    </row>
    <row r="336">
      <c r="A336" s="999"/>
      <c r="B336" s="999"/>
      <c r="C336" s="999"/>
      <c r="D336" s="999"/>
      <c r="E336" s="999"/>
      <c r="F336" s="999"/>
      <c r="G336" s="999"/>
      <c r="H336" s="999"/>
      <c r="I336" s="997"/>
      <c r="J336" s="997"/>
      <c r="K336" s="999"/>
      <c r="L336" s="999"/>
      <c r="M336" s="1001"/>
      <c r="N336" s="999"/>
      <c r="O336" s="999"/>
      <c r="P336" s="999"/>
      <c r="Q336" s="999"/>
      <c r="R336" s="999"/>
      <c r="S336" s="990"/>
      <c r="T336" s="999"/>
      <c r="U336" s="999"/>
      <c r="V336" s="999"/>
      <c r="W336" s="999"/>
    </row>
    <row r="337">
      <c r="A337" s="999"/>
      <c r="B337" s="999"/>
      <c r="C337" s="999"/>
      <c r="D337" s="999"/>
      <c r="E337" s="999"/>
      <c r="F337" s="999"/>
      <c r="G337" s="999"/>
      <c r="H337" s="999"/>
      <c r="I337" s="997"/>
      <c r="J337" s="997"/>
      <c r="K337" s="999"/>
      <c r="L337" s="999"/>
      <c r="M337" s="1001"/>
      <c r="N337" s="999"/>
      <c r="O337" s="999"/>
      <c r="P337" s="999"/>
      <c r="Q337" s="999"/>
      <c r="R337" s="999"/>
      <c r="S337" s="990"/>
      <c r="T337" s="999"/>
      <c r="U337" s="999"/>
      <c r="V337" s="999"/>
      <c r="W337" s="999"/>
    </row>
    <row r="338">
      <c r="A338" s="999"/>
      <c r="B338" s="999"/>
      <c r="C338" s="999"/>
      <c r="D338" s="999"/>
      <c r="E338" s="999"/>
      <c r="F338" s="999"/>
      <c r="G338" s="999"/>
      <c r="H338" s="999"/>
      <c r="I338" s="997"/>
      <c r="J338" s="997"/>
      <c r="K338" s="999"/>
      <c r="L338" s="999"/>
      <c r="M338" s="1001"/>
      <c r="N338" s="999"/>
      <c r="O338" s="999"/>
      <c r="P338" s="999"/>
      <c r="Q338" s="999"/>
      <c r="R338" s="999"/>
      <c r="S338" s="990"/>
      <c r="T338" s="999"/>
      <c r="U338" s="999"/>
      <c r="V338" s="999"/>
      <c r="W338" s="999"/>
    </row>
    <row r="339">
      <c r="A339" s="999"/>
      <c r="B339" s="999"/>
      <c r="C339" s="999"/>
      <c r="D339" s="999"/>
      <c r="E339" s="999"/>
      <c r="F339" s="999"/>
      <c r="G339" s="999"/>
      <c r="H339" s="999"/>
      <c r="I339" s="997"/>
      <c r="J339" s="997"/>
      <c r="K339" s="999"/>
      <c r="L339" s="999"/>
      <c r="M339" s="1001"/>
      <c r="N339" s="999"/>
      <c r="O339" s="999"/>
      <c r="P339" s="999"/>
      <c r="Q339" s="999"/>
      <c r="R339" s="999"/>
      <c r="S339" s="990"/>
      <c r="T339" s="999"/>
      <c r="U339" s="999"/>
      <c r="V339" s="999"/>
      <c r="W339" s="999"/>
    </row>
    <row r="340">
      <c r="A340" s="999"/>
      <c r="B340" s="999"/>
      <c r="C340" s="999"/>
      <c r="D340" s="999"/>
      <c r="E340" s="999"/>
      <c r="F340" s="999"/>
      <c r="G340" s="999"/>
      <c r="H340" s="999"/>
      <c r="I340" s="997"/>
      <c r="J340" s="997"/>
      <c r="K340" s="999"/>
      <c r="L340" s="999"/>
      <c r="M340" s="1001"/>
      <c r="N340" s="999"/>
      <c r="O340" s="999"/>
      <c r="P340" s="999"/>
      <c r="Q340" s="999"/>
      <c r="R340" s="999"/>
      <c r="S340" s="990"/>
      <c r="T340" s="999"/>
      <c r="U340" s="999"/>
      <c r="V340" s="999"/>
      <c r="W340" s="999"/>
    </row>
    <row r="341">
      <c r="A341" s="999"/>
      <c r="B341" s="999"/>
      <c r="C341" s="999"/>
      <c r="D341" s="999"/>
      <c r="E341" s="999"/>
      <c r="F341" s="999"/>
      <c r="G341" s="999"/>
      <c r="H341" s="999"/>
      <c r="I341" s="997"/>
      <c r="J341" s="997"/>
      <c r="K341" s="999"/>
      <c r="L341" s="999"/>
      <c r="M341" s="1001"/>
      <c r="N341" s="999"/>
      <c r="O341" s="999"/>
      <c r="P341" s="999"/>
      <c r="Q341" s="999"/>
      <c r="R341" s="999"/>
      <c r="S341" s="990"/>
      <c r="T341" s="999"/>
      <c r="U341" s="999"/>
      <c r="V341" s="999"/>
      <c r="W341" s="999"/>
    </row>
    <row r="342">
      <c r="A342" s="999"/>
      <c r="B342" s="999"/>
      <c r="C342" s="999"/>
      <c r="D342" s="999"/>
      <c r="E342" s="999"/>
      <c r="F342" s="999"/>
      <c r="G342" s="999"/>
      <c r="H342" s="999"/>
      <c r="I342" s="997"/>
      <c r="J342" s="997"/>
      <c r="K342" s="999"/>
      <c r="L342" s="999"/>
      <c r="M342" s="1001"/>
      <c r="N342" s="999"/>
      <c r="O342" s="999"/>
      <c r="P342" s="999"/>
      <c r="Q342" s="999"/>
      <c r="R342" s="999"/>
      <c r="S342" s="990"/>
      <c r="T342" s="999"/>
      <c r="U342" s="999"/>
      <c r="V342" s="999"/>
      <c r="W342" s="999"/>
    </row>
    <row r="343">
      <c r="A343" s="999"/>
      <c r="B343" s="999"/>
      <c r="C343" s="999"/>
      <c r="D343" s="999"/>
      <c r="E343" s="999"/>
      <c r="F343" s="999"/>
      <c r="G343" s="999"/>
      <c r="H343" s="999"/>
      <c r="I343" s="997"/>
      <c r="J343" s="997"/>
      <c r="K343" s="999"/>
      <c r="L343" s="999"/>
      <c r="M343" s="1001"/>
      <c r="N343" s="999"/>
      <c r="O343" s="999"/>
      <c r="P343" s="999"/>
      <c r="Q343" s="999"/>
      <c r="R343" s="999"/>
      <c r="S343" s="990"/>
      <c r="T343" s="999"/>
      <c r="U343" s="999"/>
      <c r="V343" s="999"/>
      <c r="W343" s="999"/>
    </row>
    <row r="344">
      <c r="A344" s="999"/>
      <c r="B344" s="999"/>
      <c r="C344" s="999"/>
      <c r="D344" s="999"/>
      <c r="E344" s="999"/>
      <c r="F344" s="999"/>
      <c r="G344" s="999"/>
      <c r="H344" s="999"/>
      <c r="I344" s="997"/>
      <c r="J344" s="997"/>
      <c r="K344" s="999"/>
      <c r="L344" s="999"/>
      <c r="M344" s="1001"/>
      <c r="N344" s="999"/>
      <c r="O344" s="999"/>
      <c r="P344" s="999"/>
      <c r="Q344" s="999"/>
      <c r="R344" s="999"/>
      <c r="S344" s="990"/>
      <c r="T344" s="999"/>
      <c r="U344" s="999"/>
      <c r="V344" s="999"/>
      <c r="W344" s="999"/>
    </row>
    <row r="345">
      <c r="A345" s="999"/>
      <c r="B345" s="999"/>
      <c r="C345" s="999"/>
      <c r="D345" s="999"/>
      <c r="E345" s="999"/>
      <c r="F345" s="999"/>
      <c r="G345" s="999"/>
      <c r="H345" s="999"/>
      <c r="I345" s="997"/>
      <c r="J345" s="997"/>
      <c r="K345" s="999"/>
      <c r="L345" s="999"/>
      <c r="M345" s="1001"/>
      <c r="N345" s="999"/>
      <c r="O345" s="999"/>
      <c r="P345" s="999"/>
      <c r="Q345" s="999"/>
      <c r="R345" s="999"/>
      <c r="S345" s="990"/>
      <c r="T345" s="999"/>
      <c r="U345" s="999"/>
      <c r="V345" s="999"/>
      <c r="W345" s="999"/>
    </row>
    <row r="346">
      <c r="A346" s="999"/>
      <c r="B346" s="999"/>
      <c r="C346" s="999"/>
      <c r="D346" s="999"/>
      <c r="E346" s="999"/>
      <c r="F346" s="999"/>
      <c r="G346" s="999"/>
      <c r="H346" s="999"/>
      <c r="I346" s="997"/>
      <c r="J346" s="997"/>
      <c r="K346" s="999"/>
      <c r="L346" s="999"/>
      <c r="M346" s="1001"/>
      <c r="N346" s="999"/>
      <c r="O346" s="999"/>
      <c r="P346" s="999"/>
      <c r="Q346" s="999"/>
      <c r="R346" s="999"/>
      <c r="S346" s="990"/>
      <c r="T346" s="999"/>
      <c r="U346" s="999"/>
      <c r="V346" s="999"/>
      <c r="W346" s="999"/>
    </row>
    <row r="347">
      <c r="A347" s="999"/>
      <c r="B347" s="999"/>
      <c r="C347" s="999"/>
      <c r="D347" s="999"/>
      <c r="E347" s="999"/>
      <c r="F347" s="999"/>
      <c r="G347" s="999"/>
      <c r="H347" s="999"/>
      <c r="I347" s="997"/>
      <c r="J347" s="997"/>
      <c r="K347" s="999"/>
      <c r="L347" s="999"/>
      <c r="M347" s="1001"/>
      <c r="N347" s="999"/>
      <c r="O347" s="999"/>
      <c r="P347" s="999"/>
      <c r="Q347" s="999"/>
      <c r="R347" s="999"/>
      <c r="S347" s="990"/>
      <c r="T347" s="999"/>
      <c r="U347" s="999"/>
      <c r="V347" s="999"/>
      <c r="W347" s="999"/>
    </row>
    <row r="348">
      <c r="A348" s="999"/>
      <c r="B348" s="999"/>
      <c r="C348" s="999"/>
      <c r="D348" s="999"/>
      <c r="E348" s="999"/>
      <c r="F348" s="999"/>
      <c r="G348" s="999"/>
      <c r="H348" s="999"/>
      <c r="I348" s="997"/>
      <c r="J348" s="997"/>
      <c r="K348" s="999"/>
      <c r="L348" s="999"/>
      <c r="M348" s="1001"/>
      <c r="N348" s="999"/>
      <c r="O348" s="999"/>
      <c r="P348" s="999"/>
      <c r="Q348" s="999"/>
      <c r="R348" s="999"/>
      <c r="S348" s="990"/>
      <c r="T348" s="999"/>
      <c r="U348" s="999"/>
      <c r="V348" s="999"/>
      <c r="W348" s="999"/>
    </row>
    <row r="349">
      <c r="A349" s="999"/>
      <c r="B349" s="999"/>
      <c r="C349" s="999"/>
      <c r="D349" s="999"/>
      <c r="E349" s="999"/>
      <c r="F349" s="999"/>
      <c r="G349" s="999"/>
      <c r="H349" s="999"/>
      <c r="I349" s="997"/>
      <c r="J349" s="997"/>
      <c r="K349" s="999"/>
      <c r="L349" s="999"/>
      <c r="M349" s="1001"/>
      <c r="N349" s="999"/>
      <c r="O349" s="999"/>
      <c r="P349" s="999"/>
      <c r="Q349" s="999"/>
      <c r="R349" s="999"/>
      <c r="S349" s="990"/>
      <c r="T349" s="999"/>
      <c r="U349" s="999"/>
      <c r="V349" s="999"/>
      <c r="W349" s="999"/>
    </row>
    <row r="350">
      <c r="A350" s="999"/>
      <c r="B350" s="999"/>
      <c r="C350" s="999"/>
      <c r="D350" s="999"/>
      <c r="E350" s="999"/>
      <c r="F350" s="999"/>
      <c r="G350" s="999"/>
      <c r="H350" s="999"/>
      <c r="I350" s="997"/>
      <c r="J350" s="997"/>
      <c r="K350" s="999"/>
      <c r="L350" s="999"/>
      <c r="M350" s="1001"/>
      <c r="N350" s="999"/>
      <c r="O350" s="999"/>
      <c r="P350" s="999"/>
      <c r="Q350" s="999"/>
      <c r="R350" s="999"/>
      <c r="S350" s="990"/>
      <c r="T350" s="999"/>
      <c r="U350" s="999"/>
      <c r="V350" s="999"/>
      <c r="W350" s="999"/>
    </row>
    <row r="351">
      <c r="A351" s="999"/>
      <c r="B351" s="999"/>
      <c r="C351" s="999"/>
      <c r="D351" s="999"/>
      <c r="E351" s="999"/>
      <c r="F351" s="999"/>
      <c r="G351" s="999"/>
      <c r="H351" s="999"/>
      <c r="I351" s="997"/>
      <c r="J351" s="997"/>
      <c r="K351" s="999"/>
      <c r="L351" s="999"/>
      <c r="M351" s="1001"/>
      <c r="N351" s="999"/>
      <c r="O351" s="999"/>
      <c r="P351" s="999"/>
      <c r="Q351" s="999"/>
      <c r="R351" s="999"/>
      <c r="S351" s="990"/>
      <c r="T351" s="999"/>
      <c r="U351" s="999"/>
      <c r="V351" s="999"/>
      <c r="W351" s="999"/>
    </row>
    <row r="352">
      <c r="A352" s="999"/>
      <c r="B352" s="999"/>
      <c r="C352" s="999"/>
      <c r="D352" s="999"/>
      <c r="E352" s="999"/>
      <c r="F352" s="999"/>
      <c r="G352" s="999"/>
      <c r="H352" s="999"/>
      <c r="I352" s="997"/>
      <c r="J352" s="997"/>
      <c r="K352" s="999"/>
      <c r="L352" s="999"/>
      <c r="M352" s="1001"/>
      <c r="N352" s="999"/>
      <c r="O352" s="999"/>
      <c r="P352" s="999"/>
      <c r="Q352" s="999"/>
      <c r="R352" s="999"/>
      <c r="S352" s="990"/>
      <c r="T352" s="999"/>
      <c r="U352" s="999"/>
      <c r="V352" s="999"/>
      <c r="W352" s="999"/>
    </row>
    <row r="353">
      <c r="A353" s="999"/>
      <c r="B353" s="999"/>
      <c r="C353" s="999"/>
      <c r="D353" s="999"/>
      <c r="E353" s="999"/>
      <c r="F353" s="999"/>
      <c r="G353" s="999"/>
      <c r="H353" s="999"/>
      <c r="I353" s="997"/>
      <c r="J353" s="997"/>
      <c r="K353" s="999"/>
      <c r="L353" s="999"/>
      <c r="M353" s="1001"/>
      <c r="N353" s="999"/>
      <c r="O353" s="999"/>
      <c r="P353" s="999"/>
      <c r="Q353" s="999"/>
      <c r="R353" s="999"/>
      <c r="S353" s="990"/>
      <c r="T353" s="999"/>
      <c r="U353" s="999"/>
      <c r="V353" s="999"/>
      <c r="W353" s="999"/>
    </row>
    <row r="354">
      <c r="A354" s="999"/>
      <c r="B354" s="999"/>
      <c r="C354" s="999"/>
      <c r="D354" s="999"/>
      <c r="E354" s="999"/>
      <c r="F354" s="999"/>
      <c r="G354" s="999"/>
      <c r="H354" s="999"/>
      <c r="I354" s="997"/>
      <c r="J354" s="997"/>
      <c r="K354" s="999"/>
      <c r="L354" s="999"/>
      <c r="M354" s="1001"/>
      <c r="N354" s="999"/>
      <c r="O354" s="999"/>
      <c r="P354" s="999"/>
      <c r="Q354" s="999"/>
      <c r="R354" s="999"/>
      <c r="S354" s="990"/>
      <c r="T354" s="999"/>
      <c r="U354" s="999"/>
      <c r="V354" s="999"/>
      <c r="W354" s="999"/>
    </row>
    <row r="355">
      <c r="A355" s="999"/>
      <c r="B355" s="999"/>
      <c r="C355" s="999"/>
      <c r="D355" s="999"/>
      <c r="E355" s="999"/>
      <c r="F355" s="999"/>
      <c r="G355" s="999"/>
      <c r="H355" s="999"/>
      <c r="I355" s="997"/>
      <c r="J355" s="997"/>
      <c r="K355" s="999"/>
      <c r="L355" s="999"/>
      <c r="M355" s="1001"/>
      <c r="N355" s="999"/>
      <c r="O355" s="999"/>
      <c r="P355" s="999"/>
      <c r="Q355" s="999"/>
      <c r="R355" s="999"/>
      <c r="S355" s="990"/>
      <c r="T355" s="999"/>
      <c r="U355" s="999"/>
      <c r="V355" s="999"/>
      <c r="W355" s="999"/>
    </row>
    <row r="356">
      <c r="A356" s="999"/>
      <c r="B356" s="999"/>
      <c r="C356" s="999"/>
      <c r="D356" s="999"/>
      <c r="E356" s="999"/>
      <c r="F356" s="999"/>
      <c r="G356" s="999"/>
      <c r="H356" s="999"/>
      <c r="I356" s="997"/>
      <c r="J356" s="997"/>
      <c r="K356" s="999"/>
      <c r="L356" s="999"/>
      <c r="M356" s="1001"/>
      <c r="N356" s="999"/>
      <c r="O356" s="999"/>
      <c r="P356" s="999"/>
      <c r="Q356" s="999"/>
      <c r="R356" s="999"/>
      <c r="S356" s="990"/>
      <c r="T356" s="999"/>
      <c r="U356" s="999"/>
      <c r="V356" s="999"/>
      <c r="W356" s="999"/>
    </row>
    <row r="357">
      <c r="A357" s="999"/>
      <c r="B357" s="999"/>
      <c r="C357" s="999"/>
      <c r="D357" s="999"/>
      <c r="E357" s="999"/>
      <c r="F357" s="999"/>
      <c r="G357" s="999"/>
      <c r="H357" s="999"/>
      <c r="I357" s="997"/>
      <c r="J357" s="997"/>
      <c r="K357" s="999"/>
      <c r="L357" s="999"/>
      <c r="M357" s="1001"/>
      <c r="N357" s="999"/>
      <c r="O357" s="999"/>
      <c r="P357" s="999"/>
      <c r="Q357" s="999"/>
      <c r="R357" s="999"/>
      <c r="S357" s="990"/>
      <c r="T357" s="999"/>
      <c r="U357" s="999"/>
      <c r="V357" s="999"/>
      <c r="W357" s="999"/>
    </row>
    <row r="358">
      <c r="A358" s="999"/>
      <c r="B358" s="999"/>
      <c r="C358" s="999"/>
      <c r="D358" s="999"/>
      <c r="E358" s="999"/>
      <c r="F358" s="999"/>
      <c r="G358" s="999"/>
      <c r="H358" s="999"/>
      <c r="I358" s="997"/>
      <c r="J358" s="997"/>
      <c r="K358" s="999"/>
      <c r="L358" s="999"/>
      <c r="M358" s="1001"/>
      <c r="N358" s="999"/>
      <c r="O358" s="999"/>
      <c r="P358" s="999"/>
      <c r="Q358" s="999"/>
      <c r="R358" s="999"/>
      <c r="S358" s="990"/>
      <c r="T358" s="999"/>
      <c r="U358" s="999"/>
      <c r="V358" s="999"/>
      <c r="W358" s="999"/>
    </row>
    <row r="359">
      <c r="A359" s="999"/>
      <c r="B359" s="999"/>
      <c r="C359" s="999"/>
      <c r="D359" s="999"/>
      <c r="E359" s="999"/>
      <c r="F359" s="999"/>
      <c r="G359" s="999"/>
      <c r="H359" s="999"/>
      <c r="I359" s="997"/>
      <c r="J359" s="997"/>
      <c r="K359" s="999"/>
      <c r="L359" s="999"/>
      <c r="M359" s="1001"/>
      <c r="N359" s="999"/>
      <c r="O359" s="999"/>
      <c r="P359" s="999"/>
      <c r="Q359" s="999"/>
      <c r="R359" s="999"/>
      <c r="S359" s="990"/>
      <c r="T359" s="999"/>
      <c r="U359" s="999"/>
      <c r="V359" s="999"/>
      <c r="W359" s="999"/>
    </row>
    <row r="360">
      <c r="A360" s="999"/>
      <c r="B360" s="999"/>
      <c r="C360" s="999"/>
      <c r="D360" s="999"/>
      <c r="E360" s="999"/>
      <c r="F360" s="999"/>
      <c r="G360" s="999"/>
      <c r="H360" s="999"/>
      <c r="I360" s="997"/>
      <c r="J360" s="997"/>
      <c r="K360" s="999"/>
      <c r="L360" s="999"/>
      <c r="M360" s="1001"/>
      <c r="N360" s="999"/>
      <c r="O360" s="999"/>
      <c r="P360" s="999"/>
      <c r="Q360" s="999"/>
      <c r="R360" s="999"/>
      <c r="S360" s="990"/>
      <c r="T360" s="999"/>
      <c r="U360" s="999"/>
      <c r="V360" s="999"/>
      <c r="W360" s="999"/>
    </row>
    <row r="361">
      <c r="A361" s="999"/>
      <c r="B361" s="999"/>
      <c r="C361" s="999"/>
      <c r="D361" s="999"/>
      <c r="E361" s="999"/>
      <c r="F361" s="999"/>
      <c r="G361" s="999"/>
      <c r="H361" s="999"/>
      <c r="I361" s="997"/>
      <c r="J361" s="997"/>
      <c r="K361" s="999"/>
      <c r="L361" s="999"/>
      <c r="M361" s="1001"/>
      <c r="N361" s="999"/>
      <c r="O361" s="999"/>
      <c r="P361" s="999"/>
      <c r="Q361" s="999"/>
      <c r="R361" s="999"/>
      <c r="S361" s="990"/>
      <c r="T361" s="999"/>
      <c r="U361" s="999"/>
      <c r="V361" s="999"/>
      <c r="W361" s="999"/>
    </row>
    <row r="362">
      <c r="A362" s="999"/>
      <c r="B362" s="999"/>
      <c r="C362" s="999"/>
      <c r="D362" s="999"/>
      <c r="E362" s="999"/>
      <c r="F362" s="999"/>
      <c r="G362" s="999"/>
      <c r="H362" s="999"/>
      <c r="I362" s="997"/>
      <c r="J362" s="997"/>
      <c r="K362" s="999"/>
      <c r="L362" s="999"/>
      <c r="M362" s="1001"/>
      <c r="N362" s="999"/>
      <c r="O362" s="999"/>
      <c r="P362" s="999"/>
      <c r="Q362" s="999"/>
      <c r="R362" s="999"/>
      <c r="S362" s="990"/>
      <c r="T362" s="999"/>
      <c r="U362" s="999"/>
      <c r="V362" s="999"/>
      <c r="W362" s="999"/>
    </row>
    <row r="363">
      <c r="A363" s="999"/>
      <c r="B363" s="999"/>
      <c r="C363" s="999"/>
      <c r="D363" s="999"/>
      <c r="E363" s="999"/>
      <c r="F363" s="999"/>
      <c r="G363" s="999"/>
      <c r="H363" s="999"/>
      <c r="I363" s="997"/>
      <c r="J363" s="997"/>
      <c r="K363" s="999"/>
      <c r="L363" s="999"/>
      <c r="M363" s="1001"/>
      <c r="N363" s="999"/>
      <c r="O363" s="999"/>
      <c r="P363" s="999"/>
      <c r="Q363" s="999"/>
      <c r="R363" s="999"/>
      <c r="S363" s="990"/>
      <c r="T363" s="999"/>
      <c r="U363" s="999"/>
      <c r="V363" s="999"/>
      <c r="W363" s="999"/>
    </row>
    <row r="364">
      <c r="A364" s="999"/>
      <c r="B364" s="999"/>
      <c r="C364" s="999"/>
      <c r="D364" s="999"/>
      <c r="E364" s="999"/>
      <c r="F364" s="999"/>
      <c r="G364" s="999"/>
      <c r="H364" s="999"/>
      <c r="I364" s="997"/>
      <c r="J364" s="997"/>
      <c r="K364" s="999"/>
      <c r="L364" s="999"/>
      <c r="M364" s="1001"/>
      <c r="N364" s="999"/>
      <c r="O364" s="999"/>
      <c r="P364" s="999"/>
      <c r="Q364" s="999"/>
      <c r="R364" s="999"/>
      <c r="S364" s="990"/>
      <c r="T364" s="999"/>
      <c r="U364" s="999"/>
      <c r="V364" s="999"/>
      <c r="W364" s="999"/>
    </row>
    <row r="365">
      <c r="A365" s="999"/>
      <c r="B365" s="999"/>
      <c r="C365" s="999"/>
      <c r="D365" s="999"/>
      <c r="E365" s="999"/>
      <c r="F365" s="999"/>
      <c r="G365" s="999"/>
      <c r="H365" s="999"/>
      <c r="I365" s="997"/>
      <c r="J365" s="997"/>
      <c r="K365" s="999"/>
      <c r="L365" s="999"/>
      <c r="M365" s="1001"/>
      <c r="N365" s="999"/>
      <c r="O365" s="999"/>
      <c r="P365" s="999"/>
      <c r="Q365" s="999"/>
      <c r="R365" s="999"/>
      <c r="S365" s="990"/>
      <c r="T365" s="999"/>
      <c r="U365" s="999"/>
      <c r="V365" s="999"/>
      <c r="W365" s="999"/>
    </row>
    <row r="366">
      <c r="A366" s="999"/>
      <c r="B366" s="999"/>
      <c r="C366" s="999"/>
      <c r="D366" s="999"/>
      <c r="E366" s="999"/>
      <c r="F366" s="999"/>
      <c r="G366" s="999"/>
      <c r="H366" s="999"/>
      <c r="I366" s="997"/>
      <c r="J366" s="997"/>
      <c r="K366" s="999"/>
      <c r="L366" s="999"/>
      <c r="M366" s="1001"/>
      <c r="N366" s="999"/>
      <c r="O366" s="999"/>
      <c r="P366" s="999"/>
      <c r="Q366" s="999"/>
      <c r="R366" s="999"/>
      <c r="S366" s="990"/>
      <c r="T366" s="999"/>
      <c r="U366" s="999"/>
      <c r="V366" s="999"/>
      <c r="W366" s="999"/>
    </row>
    <row r="367">
      <c r="A367" s="999"/>
      <c r="B367" s="999"/>
      <c r="C367" s="999"/>
      <c r="D367" s="999"/>
      <c r="E367" s="999"/>
      <c r="F367" s="999"/>
      <c r="G367" s="999"/>
      <c r="H367" s="999"/>
      <c r="I367" s="997"/>
      <c r="J367" s="997"/>
      <c r="K367" s="999"/>
      <c r="L367" s="999"/>
      <c r="M367" s="1001"/>
      <c r="N367" s="999"/>
      <c r="O367" s="999"/>
      <c r="P367" s="999"/>
      <c r="Q367" s="999"/>
      <c r="R367" s="999"/>
      <c r="S367" s="990"/>
      <c r="T367" s="999"/>
      <c r="U367" s="999"/>
      <c r="V367" s="999"/>
      <c r="W367" s="999"/>
    </row>
    <row r="368">
      <c r="A368" s="999"/>
      <c r="B368" s="999"/>
      <c r="C368" s="999"/>
      <c r="D368" s="999"/>
      <c r="E368" s="999"/>
      <c r="F368" s="999"/>
      <c r="G368" s="999"/>
      <c r="H368" s="999"/>
      <c r="I368" s="997"/>
      <c r="J368" s="997"/>
      <c r="K368" s="999"/>
      <c r="L368" s="999"/>
      <c r="M368" s="1001"/>
      <c r="N368" s="999"/>
      <c r="O368" s="999"/>
      <c r="P368" s="999"/>
      <c r="Q368" s="999"/>
      <c r="R368" s="999"/>
      <c r="S368" s="990"/>
      <c r="T368" s="999"/>
      <c r="U368" s="999"/>
      <c r="V368" s="999"/>
      <c r="W368" s="999"/>
    </row>
    <row r="369">
      <c r="A369" s="999"/>
      <c r="B369" s="999"/>
      <c r="C369" s="999"/>
      <c r="D369" s="999"/>
      <c r="E369" s="999"/>
      <c r="F369" s="999"/>
      <c r="G369" s="999"/>
      <c r="H369" s="999"/>
      <c r="I369" s="997"/>
      <c r="J369" s="997"/>
      <c r="K369" s="999"/>
      <c r="L369" s="999"/>
      <c r="M369" s="1001"/>
      <c r="N369" s="999"/>
      <c r="O369" s="999"/>
      <c r="P369" s="999"/>
      <c r="Q369" s="999"/>
      <c r="R369" s="999"/>
      <c r="S369" s="990"/>
      <c r="T369" s="999"/>
      <c r="U369" s="999"/>
      <c r="V369" s="999"/>
      <c r="W369" s="999"/>
    </row>
    <row r="370">
      <c r="A370" s="999"/>
      <c r="B370" s="999"/>
      <c r="C370" s="999"/>
      <c r="D370" s="999"/>
      <c r="E370" s="999"/>
      <c r="F370" s="999"/>
      <c r="G370" s="999"/>
      <c r="H370" s="999"/>
      <c r="I370" s="997"/>
      <c r="J370" s="997"/>
      <c r="K370" s="999"/>
      <c r="L370" s="999"/>
      <c r="M370" s="1001"/>
      <c r="N370" s="999"/>
      <c r="O370" s="999"/>
      <c r="P370" s="999"/>
      <c r="Q370" s="999"/>
      <c r="R370" s="999"/>
      <c r="S370" s="990"/>
      <c r="T370" s="999"/>
      <c r="U370" s="999"/>
      <c r="V370" s="999"/>
      <c r="W370" s="999"/>
    </row>
    <row r="371">
      <c r="A371" s="999"/>
      <c r="B371" s="999"/>
      <c r="C371" s="999"/>
      <c r="D371" s="999"/>
      <c r="E371" s="999"/>
      <c r="F371" s="999"/>
      <c r="G371" s="999"/>
      <c r="H371" s="999"/>
      <c r="I371" s="997"/>
      <c r="J371" s="997"/>
      <c r="K371" s="999"/>
      <c r="L371" s="999"/>
      <c r="M371" s="1001"/>
      <c r="N371" s="999"/>
      <c r="O371" s="999"/>
      <c r="P371" s="999"/>
      <c r="Q371" s="999"/>
      <c r="R371" s="999"/>
      <c r="S371" s="990"/>
      <c r="T371" s="999"/>
      <c r="U371" s="999"/>
      <c r="V371" s="999"/>
      <c r="W371" s="999"/>
    </row>
    <row r="372">
      <c r="A372" s="999"/>
      <c r="B372" s="999"/>
      <c r="C372" s="999"/>
      <c r="D372" s="999"/>
      <c r="E372" s="999"/>
      <c r="F372" s="999"/>
      <c r="G372" s="999"/>
      <c r="H372" s="999"/>
      <c r="I372" s="997"/>
      <c r="J372" s="997"/>
      <c r="K372" s="999"/>
      <c r="L372" s="999"/>
      <c r="M372" s="1001"/>
      <c r="N372" s="999"/>
      <c r="O372" s="999"/>
      <c r="P372" s="999"/>
      <c r="Q372" s="999"/>
      <c r="R372" s="999"/>
      <c r="S372" s="990"/>
      <c r="T372" s="999"/>
      <c r="U372" s="999"/>
      <c r="V372" s="999"/>
      <c r="W372" s="999"/>
    </row>
    <row r="373">
      <c r="A373" s="999"/>
      <c r="B373" s="999"/>
      <c r="C373" s="999"/>
      <c r="D373" s="999"/>
      <c r="E373" s="999"/>
      <c r="F373" s="999"/>
      <c r="G373" s="999"/>
      <c r="H373" s="999"/>
      <c r="I373" s="997"/>
      <c r="J373" s="997"/>
      <c r="K373" s="999"/>
      <c r="L373" s="999"/>
      <c r="M373" s="1001"/>
      <c r="N373" s="999"/>
      <c r="O373" s="999"/>
      <c r="P373" s="999"/>
      <c r="Q373" s="999"/>
      <c r="R373" s="999"/>
      <c r="S373" s="990"/>
      <c r="T373" s="999"/>
      <c r="U373" s="999"/>
      <c r="V373" s="999"/>
      <c r="W373" s="999"/>
    </row>
    <row r="374">
      <c r="A374" s="999"/>
      <c r="B374" s="999"/>
      <c r="C374" s="999"/>
      <c r="D374" s="999"/>
      <c r="E374" s="999"/>
      <c r="F374" s="999"/>
      <c r="G374" s="999"/>
      <c r="H374" s="999"/>
      <c r="I374" s="997"/>
      <c r="J374" s="997"/>
      <c r="K374" s="999"/>
      <c r="L374" s="999"/>
      <c r="M374" s="1001"/>
      <c r="N374" s="999"/>
      <c r="O374" s="999"/>
      <c r="P374" s="999"/>
      <c r="Q374" s="999"/>
      <c r="R374" s="999"/>
      <c r="S374" s="990"/>
      <c r="T374" s="999"/>
      <c r="U374" s="999"/>
      <c r="V374" s="999"/>
      <c r="W374" s="999"/>
    </row>
    <row r="375">
      <c r="A375" s="999"/>
      <c r="B375" s="999"/>
      <c r="C375" s="999"/>
      <c r="D375" s="999"/>
      <c r="E375" s="999"/>
      <c r="F375" s="999"/>
      <c r="G375" s="999"/>
      <c r="H375" s="999"/>
      <c r="I375" s="997"/>
      <c r="J375" s="997"/>
      <c r="K375" s="999"/>
      <c r="L375" s="999"/>
      <c r="M375" s="1001"/>
      <c r="N375" s="999"/>
      <c r="O375" s="999"/>
      <c r="P375" s="999"/>
      <c r="Q375" s="999"/>
      <c r="R375" s="999"/>
      <c r="S375" s="990"/>
      <c r="T375" s="999"/>
      <c r="U375" s="999"/>
      <c r="V375" s="999"/>
      <c r="W375" s="999"/>
    </row>
    <row r="376">
      <c r="A376" s="999"/>
      <c r="B376" s="999"/>
      <c r="C376" s="999"/>
      <c r="D376" s="999"/>
      <c r="E376" s="999"/>
      <c r="F376" s="999"/>
      <c r="G376" s="999"/>
      <c r="H376" s="999"/>
      <c r="I376" s="997"/>
      <c r="J376" s="997"/>
      <c r="K376" s="999"/>
      <c r="L376" s="999"/>
      <c r="M376" s="1001"/>
      <c r="N376" s="999"/>
      <c r="O376" s="999"/>
      <c r="P376" s="999"/>
      <c r="Q376" s="999"/>
      <c r="R376" s="999"/>
      <c r="S376" s="990"/>
      <c r="T376" s="999"/>
      <c r="U376" s="999"/>
      <c r="V376" s="999"/>
      <c r="W376" s="999"/>
    </row>
    <row r="377">
      <c r="A377" s="999"/>
      <c r="B377" s="999"/>
      <c r="C377" s="999"/>
      <c r="D377" s="999"/>
      <c r="E377" s="999"/>
      <c r="F377" s="999"/>
      <c r="G377" s="999"/>
      <c r="H377" s="999"/>
      <c r="I377" s="997"/>
      <c r="J377" s="997"/>
      <c r="K377" s="999"/>
      <c r="L377" s="999"/>
      <c r="M377" s="1001"/>
      <c r="N377" s="999"/>
      <c r="O377" s="999"/>
      <c r="P377" s="999"/>
      <c r="Q377" s="999"/>
      <c r="R377" s="999"/>
      <c r="S377" s="990"/>
      <c r="T377" s="999"/>
      <c r="U377" s="999"/>
      <c r="V377" s="999"/>
      <c r="W377" s="999"/>
    </row>
    <row r="378">
      <c r="A378" s="999"/>
      <c r="B378" s="999"/>
      <c r="C378" s="999"/>
      <c r="D378" s="999"/>
      <c r="E378" s="999"/>
      <c r="F378" s="999"/>
      <c r="G378" s="999"/>
      <c r="H378" s="999"/>
      <c r="I378" s="997"/>
      <c r="J378" s="997"/>
      <c r="K378" s="999"/>
      <c r="L378" s="999"/>
      <c r="M378" s="1001"/>
      <c r="N378" s="999"/>
      <c r="O378" s="999"/>
      <c r="P378" s="999"/>
      <c r="Q378" s="999"/>
      <c r="R378" s="999"/>
      <c r="S378" s="990"/>
      <c r="T378" s="999"/>
      <c r="U378" s="999"/>
      <c r="V378" s="999"/>
      <c r="W378" s="999"/>
    </row>
    <row r="379">
      <c r="A379" s="999"/>
      <c r="B379" s="999"/>
      <c r="C379" s="999"/>
      <c r="D379" s="999"/>
      <c r="E379" s="999"/>
      <c r="F379" s="999"/>
      <c r="G379" s="999"/>
      <c r="H379" s="999"/>
      <c r="I379" s="997"/>
      <c r="J379" s="997"/>
      <c r="K379" s="999"/>
      <c r="L379" s="999"/>
      <c r="M379" s="1001"/>
      <c r="N379" s="999"/>
      <c r="O379" s="999"/>
      <c r="P379" s="999"/>
      <c r="Q379" s="999"/>
      <c r="R379" s="999"/>
      <c r="S379" s="990"/>
      <c r="T379" s="999"/>
      <c r="U379" s="999"/>
      <c r="V379" s="999"/>
      <c r="W379" s="999"/>
    </row>
    <row r="380">
      <c r="A380" s="999"/>
      <c r="B380" s="999"/>
      <c r="C380" s="999"/>
      <c r="D380" s="999"/>
      <c r="E380" s="999"/>
      <c r="F380" s="999"/>
      <c r="G380" s="999"/>
      <c r="H380" s="999"/>
      <c r="I380" s="997"/>
      <c r="J380" s="997"/>
      <c r="K380" s="999"/>
      <c r="L380" s="999"/>
      <c r="M380" s="1001"/>
      <c r="N380" s="999"/>
      <c r="O380" s="999"/>
      <c r="P380" s="999"/>
      <c r="Q380" s="999"/>
      <c r="R380" s="999"/>
      <c r="S380" s="990"/>
      <c r="T380" s="999"/>
      <c r="U380" s="999"/>
      <c r="V380" s="999"/>
      <c r="W380" s="999"/>
    </row>
    <row r="381">
      <c r="A381" s="999"/>
      <c r="B381" s="999"/>
      <c r="C381" s="999"/>
      <c r="D381" s="999"/>
      <c r="E381" s="999"/>
      <c r="F381" s="999"/>
      <c r="G381" s="999"/>
      <c r="H381" s="999"/>
      <c r="I381" s="997"/>
      <c r="J381" s="997"/>
      <c r="K381" s="999"/>
      <c r="L381" s="999"/>
      <c r="M381" s="1001"/>
      <c r="N381" s="999"/>
      <c r="O381" s="999"/>
      <c r="P381" s="999"/>
      <c r="Q381" s="999"/>
      <c r="R381" s="999"/>
      <c r="S381" s="990"/>
      <c r="T381" s="999"/>
      <c r="U381" s="999"/>
      <c r="V381" s="999"/>
      <c r="W381" s="999"/>
    </row>
    <row r="382">
      <c r="A382" s="999"/>
      <c r="B382" s="999"/>
      <c r="C382" s="999"/>
      <c r="D382" s="999"/>
      <c r="E382" s="999"/>
      <c r="F382" s="999"/>
      <c r="G382" s="999"/>
      <c r="H382" s="999"/>
      <c r="I382" s="997"/>
      <c r="J382" s="997"/>
      <c r="K382" s="999"/>
      <c r="L382" s="999"/>
      <c r="M382" s="1001"/>
      <c r="N382" s="999"/>
      <c r="O382" s="999"/>
      <c r="P382" s="999"/>
      <c r="Q382" s="999"/>
      <c r="R382" s="999"/>
      <c r="S382" s="990"/>
      <c r="T382" s="999"/>
      <c r="U382" s="999"/>
      <c r="V382" s="999"/>
      <c r="W382" s="999"/>
    </row>
    <row r="383">
      <c r="A383" s="999"/>
      <c r="B383" s="999"/>
      <c r="C383" s="999"/>
      <c r="D383" s="999"/>
      <c r="E383" s="999"/>
      <c r="F383" s="999"/>
      <c r="G383" s="999"/>
      <c r="H383" s="999"/>
      <c r="I383" s="997"/>
      <c r="J383" s="997"/>
      <c r="K383" s="999"/>
      <c r="L383" s="999"/>
      <c r="M383" s="1001"/>
      <c r="N383" s="999"/>
      <c r="O383" s="999"/>
      <c r="P383" s="999"/>
      <c r="Q383" s="999"/>
      <c r="R383" s="999"/>
      <c r="S383" s="990"/>
      <c r="T383" s="999"/>
      <c r="U383" s="999"/>
      <c r="V383" s="999"/>
      <c r="W383" s="999"/>
    </row>
    <row r="384">
      <c r="A384" s="999"/>
      <c r="B384" s="999"/>
      <c r="C384" s="999"/>
      <c r="D384" s="999"/>
      <c r="E384" s="999"/>
      <c r="F384" s="999"/>
      <c r="G384" s="999"/>
      <c r="H384" s="999"/>
      <c r="I384" s="997"/>
      <c r="J384" s="997"/>
      <c r="K384" s="999"/>
      <c r="L384" s="999"/>
      <c r="M384" s="1001"/>
      <c r="N384" s="999"/>
      <c r="O384" s="999"/>
      <c r="P384" s="999"/>
      <c r="Q384" s="999"/>
      <c r="R384" s="999"/>
      <c r="S384" s="990"/>
      <c r="T384" s="999"/>
      <c r="U384" s="999"/>
      <c r="V384" s="999"/>
      <c r="W384" s="999"/>
    </row>
    <row r="385">
      <c r="A385" s="999"/>
      <c r="B385" s="999"/>
      <c r="C385" s="999"/>
      <c r="D385" s="999"/>
      <c r="E385" s="999"/>
      <c r="F385" s="999"/>
      <c r="G385" s="999"/>
      <c r="H385" s="999"/>
      <c r="I385" s="997"/>
      <c r="J385" s="997"/>
      <c r="K385" s="999"/>
      <c r="L385" s="999"/>
      <c r="M385" s="1001"/>
      <c r="N385" s="999"/>
      <c r="O385" s="999"/>
      <c r="P385" s="999"/>
      <c r="Q385" s="999"/>
      <c r="R385" s="999"/>
      <c r="S385" s="990"/>
      <c r="T385" s="999"/>
      <c r="U385" s="999"/>
      <c r="V385" s="999"/>
      <c r="W385" s="999"/>
    </row>
    <row r="386">
      <c r="A386" s="999"/>
      <c r="B386" s="999"/>
      <c r="C386" s="999"/>
      <c r="D386" s="999"/>
      <c r="E386" s="999"/>
      <c r="F386" s="999"/>
      <c r="G386" s="999"/>
      <c r="H386" s="999"/>
      <c r="I386" s="997"/>
      <c r="J386" s="997"/>
      <c r="K386" s="999"/>
      <c r="L386" s="999"/>
      <c r="M386" s="1001"/>
      <c r="N386" s="999"/>
      <c r="O386" s="999"/>
      <c r="P386" s="999"/>
      <c r="Q386" s="999"/>
      <c r="R386" s="999"/>
      <c r="S386" s="990"/>
      <c r="T386" s="999"/>
      <c r="U386" s="999"/>
      <c r="V386" s="999"/>
      <c r="W386" s="999"/>
    </row>
    <row r="387">
      <c r="A387" s="999"/>
      <c r="B387" s="999"/>
      <c r="C387" s="999"/>
      <c r="D387" s="999"/>
      <c r="E387" s="999"/>
      <c r="F387" s="999"/>
      <c r="G387" s="999"/>
      <c r="H387" s="999"/>
      <c r="I387" s="997"/>
      <c r="J387" s="997"/>
      <c r="K387" s="999"/>
      <c r="L387" s="999"/>
      <c r="M387" s="1001"/>
      <c r="N387" s="999"/>
      <c r="O387" s="999"/>
      <c r="P387" s="999"/>
      <c r="Q387" s="999"/>
      <c r="R387" s="999"/>
      <c r="S387" s="990"/>
      <c r="T387" s="999"/>
      <c r="U387" s="999"/>
      <c r="V387" s="999"/>
      <c r="W387" s="999"/>
    </row>
    <row r="388">
      <c r="A388" s="999"/>
      <c r="B388" s="999"/>
      <c r="C388" s="999"/>
      <c r="D388" s="999"/>
      <c r="E388" s="999"/>
      <c r="F388" s="999"/>
      <c r="G388" s="999"/>
      <c r="H388" s="999"/>
      <c r="I388" s="997"/>
      <c r="J388" s="997"/>
      <c r="K388" s="999"/>
      <c r="L388" s="999"/>
      <c r="M388" s="1001"/>
      <c r="N388" s="999"/>
      <c r="O388" s="999"/>
      <c r="P388" s="999"/>
      <c r="Q388" s="999"/>
      <c r="R388" s="999"/>
      <c r="S388" s="990"/>
      <c r="T388" s="999"/>
      <c r="U388" s="999"/>
      <c r="V388" s="999"/>
      <c r="W388" s="999"/>
    </row>
    <row r="389">
      <c r="A389" s="999"/>
      <c r="B389" s="999"/>
      <c r="C389" s="999"/>
      <c r="D389" s="999"/>
      <c r="E389" s="999"/>
      <c r="F389" s="999"/>
      <c r="G389" s="999"/>
      <c r="H389" s="999"/>
      <c r="I389" s="997"/>
      <c r="J389" s="997"/>
      <c r="K389" s="999"/>
      <c r="L389" s="999"/>
      <c r="M389" s="1001"/>
      <c r="N389" s="999"/>
      <c r="O389" s="999"/>
      <c r="P389" s="999"/>
      <c r="Q389" s="999"/>
      <c r="R389" s="999"/>
      <c r="S389" s="990"/>
      <c r="T389" s="999"/>
      <c r="U389" s="999"/>
      <c r="V389" s="999"/>
      <c r="W389" s="999"/>
    </row>
    <row r="390">
      <c r="A390" s="999"/>
      <c r="B390" s="999"/>
      <c r="C390" s="999"/>
      <c r="D390" s="999"/>
      <c r="E390" s="999"/>
      <c r="F390" s="999"/>
      <c r="G390" s="999"/>
      <c r="H390" s="999"/>
      <c r="I390" s="997"/>
      <c r="J390" s="997"/>
      <c r="K390" s="999"/>
      <c r="L390" s="999"/>
      <c r="M390" s="1001"/>
      <c r="N390" s="999"/>
      <c r="O390" s="999"/>
      <c r="P390" s="999"/>
      <c r="Q390" s="999"/>
      <c r="R390" s="999"/>
      <c r="S390" s="990"/>
      <c r="T390" s="999"/>
      <c r="U390" s="999"/>
      <c r="V390" s="999"/>
      <c r="W390" s="999"/>
    </row>
    <row r="391">
      <c r="A391" s="999"/>
      <c r="B391" s="999"/>
      <c r="C391" s="999"/>
      <c r="D391" s="999"/>
      <c r="E391" s="999"/>
      <c r="F391" s="999"/>
      <c r="G391" s="999"/>
      <c r="H391" s="999"/>
      <c r="I391" s="997"/>
      <c r="J391" s="997"/>
      <c r="K391" s="999"/>
      <c r="L391" s="999"/>
      <c r="M391" s="1001"/>
      <c r="N391" s="999"/>
      <c r="O391" s="999"/>
      <c r="P391" s="999"/>
      <c r="Q391" s="999"/>
      <c r="R391" s="999"/>
      <c r="S391" s="990"/>
      <c r="T391" s="999"/>
      <c r="U391" s="999"/>
      <c r="V391" s="999"/>
      <c r="W391" s="999"/>
    </row>
    <row r="392">
      <c r="A392" s="999"/>
      <c r="B392" s="999"/>
      <c r="C392" s="999"/>
      <c r="D392" s="999"/>
      <c r="E392" s="999"/>
      <c r="F392" s="999"/>
      <c r="G392" s="999"/>
      <c r="H392" s="999"/>
      <c r="I392" s="997"/>
      <c r="J392" s="997"/>
      <c r="K392" s="999"/>
      <c r="L392" s="999"/>
      <c r="M392" s="1001"/>
      <c r="N392" s="999"/>
      <c r="O392" s="999"/>
      <c r="P392" s="999"/>
      <c r="Q392" s="999"/>
      <c r="R392" s="999"/>
      <c r="S392" s="990"/>
      <c r="T392" s="999"/>
      <c r="U392" s="999"/>
      <c r="V392" s="999"/>
      <c r="W392" s="999"/>
    </row>
    <row r="393">
      <c r="A393" s="999"/>
      <c r="B393" s="999"/>
      <c r="C393" s="999"/>
      <c r="D393" s="999"/>
      <c r="E393" s="999"/>
      <c r="F393" s="999"/>
      <c r="G393" s="999"/>
      <c r="H393" s="999"/>
      <c r="I393" s="997"/>
      <c r="J393" s="997"/>
      <c r="K393" s="999"/>
      <c r="L393" s="999"/>
      <c r="M393" s="1001"/>
      <c r="N393" s="999"/>
      <c r="O393" s="999"/>
      <c r="P393" s="999"/>
      <c r="Q393" s="999"/>
      <c r="R393" s="999"/>
      <c r="S393" s="990"/>
      <c r="T393" s="999"/>
      <c r="U393" s="999"/>
      <c r="V393" s="999"/>
      <c r="W393" s="999"/>
    </row>
    <row r="394">
      <c r="A394" s="999"/>
      <c r="B394" s="999"/>
      <c r="C394" s="999"/>
      <c r="D394" s="999"/>
      <c r="E394" s="999"/>
      <c r="F394" s="999"/>
      <c r="G394" s="999"/>
      <c r="H394" s="999"/>
      <c r="I394" s="997"/>
      <c r="J394" s="997"/>
      <c r="K394" s="999"/>
      <c r="L394" s="999"/>
      <c r="M394" s="1001"/>
      <c r="N394" s="999"/>
      <c r="O394" s="999"/>
      <c r="P394" s="999"/>
      <c r="Q394" s="999"/>
      <c r="R394" s="999"/>
      <c r="S394" s="990"/>
      <c r="T394" s="999"/>
      <c r="U394" s="999"/>
      <c r="V394" s="999"/>
      <c r="W394" s="999"/>
    </row>
    <row r="395">
      <c r="A395" s="999"/>
      <c r="B395" s="999"/>
      <c r="C395" s="999"/>
      <c r="D395" s="999"/>
      <c r="E395" s="999"/>
      <c r="F395" s="999"/>
      <c r="G395" s="999"/>
      <c r="H395" s="999"/>
      <c r="I395" s="997"/>
      <c r="J395" s="997"/>
      <c r="K395" s="999"/>
      <c r="L395" s="999"/>
      <c r="M395" s="1001"/>
      <c r="N395" s="999"/>
      <c r="O395" s="999"/>
      <c r="P395" s="999"/>
      <c r="Q395" s="999"/>
      <c r="R395" s="999"/>
      <c r="S395" s="990"/>
      <c r="T395" s="999"/>
      <c r="U395" s="999"/>
      <c r="V395" s="999"/>
      <c r="W395" s="999"/>
    </row>
    <row r="396">
      <c r="A396" s="999"/>
      <c r="B396" s="999"/>
      <c r="C396" s="999"/>
      <c r="D396" s="999"/>
      <c r="E396" s="999"/>
      <c r="F396" s="999"/>
      <c r="G396" s="999"/>
      <c r="H396" s="999"/>
      <c r="I396" s="997"/>
      <c r="J396" s="997"/>
      <c r="K396" s="999"/>
      <c r="L396" s="999"/>
      <c r="M396" s="1001"/>
      <c r="N396" s="999"/>
      <c r="O396" s="999"/>
      <c r="P396" s="999"/>
      <c r="Q396" s="999"/>
      <c r="R396" s="999"/>
      <c r="S396" s="990"/>
      <c r="T396" s="999"/>
      <c r="U396" s="999"/>
      <c r="V396" s="999"/>
      <c r="W396" s="999"/>
    </row>
    <row r="397">
      <c r="A397" s="999"/>
      <c r="B397" s="999"/>
      <c r="C397" s="999"/>
      <c r="D397" s="999"/>
      <c r="E397" s="999"/>
      <c r="F397" s="999"/>
      <c r="G397" s="999"/>
      <c r="H397" s="999"/>
      <c r="I397" s="997"/>
      <c r="J397" s="997"/>
      <c r="K397" s="999"/>
      <c r="L397" s="999"/>
      <c r="M397" s="1001"/>
      <c r="N397" s="999"/>
      <c r="O397" s="999"/>
      <c r="P397" s="999"/>
      <c r="Q397" s="999"/>
      <c r="R397" s="999"/>
      <c r="S397" s="990"/>
      <c r="T397" s="999"/>
      <c r="U397" s="999"/>
      <c r="V397" s="999"/>
      <c r="W397" s="999"/>
    </row>
    <row r="398">
      <c r="A398" s="999"/>
      <c r="B398" s="999"/>
      <c r="C398" s="999"/>
      <c r="D398" s="999"/>
      <c r="E398" s="999"/>
      <c r="F398" s="999"/>
      <c r="G398" s="999"/>
      <c r="H398" s="999"/>
      <c r="I398" s="997"/>
      <c r="J398" s="997"/>
      <c r="K398" s="999"/>
      <c r="L398" s="999"/>
      <c r="M398" s="1001"/>
      <c r="N398" s="999"/>
      <c r="O398" s="999"/>
      <c r="P398" s="999"/>
      <c r="Q398" s="999"/>
      <c r="R398" s="999"/>
      <c r="S398" s="990"/>
      <c r="T398" s="999"/>
      <c r="U398" s="999"/>
      <c r="V398" s="999"/>
      <c r="W398" s="999"/>
    </row>
    <row r="399">
      <c r="A399" s="999"/>
      <c r="B399" s="999"/>
      <c r="C399" s="999"/>
      <c r="D399" s="999"/>
      <c r="E399" s="999"/>
      <c r="F399" s="999"/>
      <c r="G399" s="999"/>
      <c r="H399" s="999"/>
      <c r="I399" s="997"/>
      <c r="J399" s="997"/>
      <c r="K399" s="999"/>
      <c r="L399" s="999"/>
      <c r="M399" s="1001"/>
      <c r="N399" s="999"/>
      <c r="O399" s="999"/>
      <c r="P399" s="999"/>
      <c r="Q399" s="999"/>
      <c r="R399" s="999"/>
      <c r="S399" s="990"/>
      <c r="T399" s="999"/>
      <c r="U399" s="999"/>
      <c r="V399" s="999"/>
      <c r="W399" s="999"/>
    </row>
    <row r="400">
      <c r="A400" s="999"/>
      <c r="B400" s="999"/>
      <c r="C400" s="999"/>
      <c r="D400" s="999"/>
      <c r="E400" s="999"/>
      <c r="F400" s="999"/>
      <c r="G400" s="999"/>
      <c r="H400" s="999"/>
      <c r="I400" s="997"/>
      <c r="J400" s="997"/>
      <c r="K400" s="999"/>
      <c r="L400" s="999"/>
      <c r="M400" s="1001"/>
      <c r="N400" s="999"/>
      <c r="O400" s="999"/>
      <c r="P400" s="999"/>
      <c r="Q400" s="999"/>
      <c r="R400" s="999"/>
      <c r="S400" s="990"/>
      <c r="T400" s="999"/>
      <c r="U400" s="999"/>
      <c r="V400" s="999"/>
      <c r="W400" s="999"/>
    </row>
    <row r="401">
      <c r="A401" s="999"/>
      <c r="B401" s="999"/>
      <c r="C401" s="999"/>
      <c r="D401" s="999"/>
      <c r="E401" s="999"/>
      <c r="F401" s="999"/>
      <c r="G401" s="999"/>
      <c r="H401" s="999"/>
      <c r="I401" s="997"/>
      <c r="J401" s="997"/>
      <c r="K401" s="999"/>
      <c r="L401" s="999"/>
      <c r="M401" s="1001"/>
      <c r="N401" s="999"/>
      <c r="O401" s="999"/>
      <c r="P401" s="999"/>
      <c r="Q401" s="999"/>
      <c r="R401" s="999"/>
      <c r="S401" s="990"/>
      <c r="T401" s="999"/>
      <c r="U401" s="999"/>
      <c r="V401" s="999"/>
      <c r="W401" s="999"/>
    </row>
    <row r="402">
      <c r="A402" s="999"/>
      <c r="B402" s="999"/>
      <c r="C402" s="999"/>
      <c r="D402" s="999"/>
      <c r="E402" s="999"/>
      <c r="F402" s="999"/>
      <c r="G402" s="999"/>
      <c r="H402" s="999"/>
      <c r="I402" s="997"/>
      <c r="J402" s="997"/>
      <c r="K402" s="999"/>
      <c r="L402" s="999"/>
      <c r="M402" s="1001"/>
      <c r="N402" s="999"/>
      <c r="O402" s="999"/>
      <c r="P402" s="999"/>
      <c r="Q402" s="999"/>
      <c r="R402" s="999"/>
      <c r="S402" s="990"/>
      <c r="T402" s="999"/>
      <c r="U402" s="999"/>
      <c r="V402" s="999"/>
      <c r="W402" s="999"/>
    </row>
    <row r="403">
      <c r="A403" s="999"/>
      <c r="B403" s="999"/>
      <c r="C403" s="999"/>
      <c r="D403" s="999"/>
      <c r="E403" s="999"/>
      <c r="F403" s="999"/>
      <c r="G403" s="999"/>
      <c r="H403" s="999"/>
      <c r="I403" s="997"/>
      <c r="J403" s="997"/>
      <c r="K403" s="999"/>
      <c r="L403" s="999"/>
      <c r="M403" s="1001"/>
      <c r="N403" s="999"/>
      <c r="O403" s="999"/>
      <c r="P403" s="999"/>
      <c r="Q403" s="999"/>
      <c r="R403" s="999"/>
      <c r="S403" s="990"/>
      <c r="T403" s="999"/>
      <c r="U403" s="999"/>
      <c r="V403" s="999"/>
      <c r="W403" s="999"/>
    </row>
    <row r="404">
      <c r="A404" s="999"/>
      <c r="B404" s="999"/>
      <c r="C404" s="999"/>
      <c r="D404" s="999"/>
      <c r="E404" s="999"/>
      <c r="F404" s="999"/>
      <c r="G404" s="999"/>
      <c r="H404" s="999"/>
      <c r="I404" s="997"/>
      <c r="J404" s="997"/>
      <c r="K404" s="999"/>
      <c r="L404" s="999"/>
      <c r="M404" s="1001"/>
      <c r="N404" s="999"/>
      <c r="O404" s="999"/>
      <c r="P404" s="999"/>
      <c r="Q404" s="999"/>
      <c r="R404" s="999"/>
      <c r="S404" s="990"/>
      <c r="T404" s="999"/>
      <c r="U404" s="999"/>
      <c r="V404" s="999"/>
      <c r="W404" s="999"/>
    </row>
    <row r="405">
      <c r="A405" s="999"/>
      <c r="B405" s="999"/>
      <c r="C405" s="999"/>
      <c r="D405" s="999"/>
      <c r="E405" s="999"/>
      <c r="F405" s="999"/>
      <c r="G405" s="999"/>
      <c r="H405" s="999"/>
      <c r="I405" s="997"/>
      <c r="J405" s="997"/>
      <c r="K405" s="999"/>
      <c r="L405" s="999"/>
      <c r="M405" s="1001"/>
      <c r="N405" s="999"/>
      <c r="O405" s="999"/>
      <c r="P405" s="999"/>
      <c r="Q405" s="999"/>
      <c r="R405" s="999"/>
      <c r="S405" s="990"/>
      <c r="T405" s="999"/>
      <c r="U405" s="999"/>
      <c r="V405" s="999"/>
      <c r="W405" s="999"/>
    </row>
    <row r="406">
      <c r="A406" s="999"/>
      <c r="B406" s="999"/>
      <c r="C406" s="999"/>
      <c r="D406" s="999"/>
      <c r="E406" s="999"/>
      <c r="F406" s="999"/>
      <c r="G406" s="999"/>
      <c r="H406" s="999"/>
      <c r="I406" s="997"/>
      <c r="J406" s="997"/>
      <c r="K406" s="999"/>
      <c r="L406" s="999"/>
      <c r="M406" s="1001"/>
      <c r="N406" s="999"/>
      <c r="O406" s="999"/>
      <c r="P406" s="999"/>
      <c r="Q406" s="999"/>
      <c r="R406" s="999"/>
      <c r="S406" s="990"/>
      <c r="T406" s="999"/>
      <c r="U406" s="999"/>
      <c r="V406" s="999"/>
      <c r="W406" s="999"/>
    </row>
    <row r="407">
      <c r="A407" s="999"/>
      <c r="B407" s="999"/>
      <c r="C407" s="999"/>
      <c r="D407" s="999"/>
      <c r="E407" s="999"/>
      <c r="F407" s="999"/>
      <c r="G407" s="999"/>
      <c r="H407" s="999"/>
      <c r="I407" s="997"/>
      <c r="J407" s="997"/>
      <c r="K407" s="999"/>
      <c r="L407" s="999"/>
      <c r="M407" s="1001"/>
      <c r="N407" s="999"/>
      <c r="O407" s="999"/>
      <c r="P407" s="999"/>
      <c r="Q407" s="999"/>
      <c r="R407" s="999"/>
      <c r="S407" s="990"/>
      <c r="T407" s="999"/>
      <c r="U407" s="999"/>
      <c r="V407" s="999"/>
      <c r="W407" s="999"/>
    </row>
    <row r="408">
      <c r="A408" s="999"/>
      <c r="B408" s="999"/>
      <c r="C408" s="999"/>
      <c r="D408" s="999"/>
      <c r="E408" s="999"/>
      <c r="F408" s="999"/>
      <c r="G408" s="999"/>
      <c r="H408" s="999"/>
      <c r="I408" s="997"/>
      <c r="J408" s="997"/>
      <c r="K408" s="999"/>
      <c r="L408" s="999"/>
      <c r="M408" s="1001"/>
      <c r="N408" s="999"/>
      <c r="O408" s="999"/>
      <c r="P408" s="999"/>
      <c r="Q408" s="999"/>
      <c r="R408" s="999"/>
      <c r="S408" s="990"/>
      <c r="T408" s="999"/>
      <c r="U408" s="999"/>
      <c r="V408" s="999"/>
      <c r="W408" s="999"/>
    </row>
    <row r="409">
      <c r="A409" s="999"/>
      <c r="B409" s="999"/>
      <c r="C409" s="999"/>
      <c r="D409" s="999"/>
      <c r="E409" s="999"/>
      <c r="F409" s="999"/>
      <c r="G409" s="999"/>
      <c r="H409" s="999"/>
      <c r="I409" s="997"/>
      <c r="J409" s="997"/>
      <c r="K409" s="999"/>
      <c r="L409" s="999"/>
      <c r="M409" s="1001"/>
      <c r="N409" s="999"/>
      <c r="O409" s="999"/>
      <c r="P409" s="999"/>
      <c r="Q409" s="999"/>
      <c r="R409" s="999"/>
      <c r="S409" s="990"/>
      <c r="T409" s="999"/>
      <c r="U409" s="999"/>
      <c r="V409" s="999"/>
      <c r="W409" s="999"/>
    </row>
    <row r="410">
      <c r="A410" s="999"/>
      <c r="B410" s="999"/>
      <c r="C410" s="999"/>
      <c r="D410" s="999"/>
      <c r="E410" s="999"/>
      <c r="F410" s="999"/>
      <c r="G410" s="999"/>
      <c r="H410" s="999"/>
      <c r="I410" s="997"/>
      <c r="J410" s="997"/>
      <c r="K410" s="999"/>
      <c r="L410" s="999"/>
      <c r="M410" s="1001"/>
      <c r="N410" s="999"/>
      <c r="O410" s="999"/>
      <c r="P410" s="999"/>
      <c r="Q410" s="999"/>
      <c r="R410" s="999"/>
      <c r="S410" s="990"/>
      <c r="T410" s="999"/>
      <c r="U410" s="999"/>
      <c r="V410" s="999"/>
      <c r="W410" s="999"/>
    </row>
    <row r="411">
      <c r="A411" s="999"/>
      <c r="B411" s="999"/>
      <c r="C411" s="999"/>
      <c r="D411" s="999"/>
      <c r="E411" s="999"/>
      <c r="F411" s="999"/>
      <c r="G411" s="999"/>
      <c r="H411" s="999"/>
      <c r="I411" s="997"/>
      <c r="J411" s="997"/>
      <c r="K411" s="999"/>
      <c r="L411" s="999"/>
      <c r="M411" s="1001"/>
      <c r="N411" s="999"/>
      <c r="O411" s="999"/>
      <c r="P411" s="999"/>
      <c r="Q411" s="999"/>
      <c r="R411" s="999"/>
      <c r="S411" s="990"/>
      <c r="T411" s="999"/>
      <c r="U411" s="999"/>
      <c r="V411" s="999"/>
      <c r="W411" s="999"/>
    </row>
    <row r="412">
      <c r="A412" s="999"/>
      <c r="B412" s="999"/>
      <c r="C412" s="999"/>
      <c r="D412" s="999"/>
      <c r="E412" s="999"/>
      <c r="F412" s="999"/>
      <c r="G412" s="999"/>
      <c r="H412" s="999"/>
      <c r="I412" s="997"/>
      <c r="J412" s="997"/>
      <c r="K412" s="999"/>
      <c r="L412" s="999"/>
      <c r="M412" s="1001"/>
      <c r="N412" s="999"/>
      <c r="O412" s="999"/>
      <c r="P412" s="999"/>
      <c r="Q412" s="999"/>
      <c r="R412" s="999"/>
      <c r="S412" s="990"/>
      <c r="T412" s="999"/>
      <c r="U412" s="999"/>
      <c r="V412" s="999"/>
      <c r="W412" s="999"/>
    </row>
    <row r="413">
      <c r="A413" s="999"/>
      <c r="B413" s="999"/>
      <c r="C413" s="999"/>
      <c r="D413" s="999"/>
      <c r="E413" s="999"/>
      <c r="F413" s="999"/>
      <c r="G413" s="999"/>
      <c r="H413" s="999"/>
      <c r="I413" s="997"/>
      <c r="J413" s="997"/>
      <c r="K413" s="999"/>
      <c r="L413" s="999"/>
      <c r="M413" s="1001"/>
      <c r="N413" s="999"/>
      <c r="O413" s="999"/>
      <c r="P413" s="999"/>
      <c r="Q413" s="999"/>
      <c r="R413" s="999"/>
      <c r="S413" s="990"/>
      <c r="T413" s="999"/>
      <c r="U413" s="999"/>
      <c r="V413" s="999"/>
      <c r="W413" s="999"/>
    </row>
    <row r="414">
      <c r="A414" s="999"/>
      <c r="B414" s="999"/>
      <c r="C414" s="999"/>
      <c r="D414" s="999"/>
      <c r="E414" s="999"/>
      <c r="F414" s="999"/>
      <c r="G414" s="999"/>
      <c r="H414" s="999"/>
      <c r="I414" s="997"/>
      <c r="J414" s="997"/>
      <c r="K414" s="999"/>
      <c r="L414" s="999"/>
      <c r="M414" s="1001"/>
      <c r="N414" s="999"/>
      <c r="O414" s="999"/>
      <c r="P414" s="999"/>
      <c r="Q414" s="999"/>
      <c r="R414" s="999"/>
      <c r="S414" s="990"/>
      <c r="T414" s="999"/>
      <c r="U414" s="999"/>
      <c r="V414" s="999"/>
      <c r="W414" s="999"/>
    </row>
    <row r="415">
      <c r="A415" s="999"/>
      <c r="B415" s="999"/>
      <c r="C415" s="999"/>
      <c r="D415" s="999"/>
      <c r="E415" s="999"/>
      <c r="F415" s="999"/>
      <c r="G415" s="999"/>
      <c r="H415" s="999"/>
      <c r="I415" s="997"/>
      <c r="J415" s="997"/>
      <c r="K415" s="999"/>
      <c r="L415" s="999"/>
      <c r="M415" s="1001"/>
      <c r="N415" s="999"/>
      <c r="O415" s="999"/>
      <c r="P415" s="999"/>
      <c r="Q415" s="999"/>
      <c r="R415" s="999"/>
      <c r="S415" s="990"/>
      <c r="T415" s="999"/>
      <c r="U415" s="999"/>
      <c r="V415" s="999"/>
      <c r="W415" s="999"/>
    </row>
    <row r="416">
      <c r="A416" s="999"/>
      <c r="B416" s="999"/>
      <c r="C416" s="999"/>
      <c r="D416" s="999"/>
      <c r="E416" s="999"/>
      <c r="F416" s="999"/>
      <c r="G416" s="999"/>
      <c r="H416" s="999"/>
      <c r="I416" s="997"/>
      <c r="J416" s="997"/>
      <c r="K416" s="999"/>
      <c r="L416" s="999"/>
      <c r="M416" s="1001"/>
      <c r="N416" s="999"/>
      <c r="O416" s="999"/>
      <c r="P416" s="999"/>
      <c r="Q416" s="999"/>
      <c r="R416" s="999"/>
      <c r="S416" s="990"/>
      <c r="T416" s="999"/>
      <c r="U416" s="999"/>
      <c r="V416" s="999"/>
      <c r="W416" s="999"/>
    </row>
    <row r="417">
      <c r="A417" s="999"/>
      <c r="B417" s="999"/>
      <c r="C417" s="999"/>
      <c r="D417" s="999"/>
      <c r="E417" s="999"/>
      <c r="F417" s="999"/>
      <c r="G417" s="999"/>
      <c r="H417" s="999"/>
      <c r="I417" s="997"/>
      <c r="J417" s="997"/>
      <c r="K417" s="999"/>
      <c r="L417" s="999"/>
      <c r="M417" s="1001"/>
      <c r="N417" s="999"/>
      <c r="O417" s="999"/>
      <c r="P417" s="999"/>
      <c r="Q417" s="999"/>
      <c r="R417" s="999"/>
      <c r="S417" s="990"/>
      <c r="T417" s="999"/>
      <c r="U417" s="999"/>
      <c r="V417" s="999"/>
      <c r="W417" s="999"/>
    </row>
    <row r="418">
      <c r="A418" s="999"/>
      <c r="B418" s="999"/>
      <c r="C418" s="999"/>
      <c r="D418" s="999"/>
      <c r="E418" s="999"/>
      <c r="F418" s="999"/>
      <c r="G418" s="999"/>
      <c r="H418" s="999"/>
      <c r="I418" s="997"/>
      <c r="J418" s="997"/>
      <c r="K418" s="999"/>
      <c r="L418" s="999"/>
      <c r="M418" s="1001"/>
      <c r="N418" s="999"/>
      <c r="O418" s="999"/>
      <c r="P418" s="999"/>
      <c r="Q418" s="999"/>
      <c r="R418" s="999"/>
      <c r="S418" s="990"/>
      <c r="T418" s="999"/>
      <c r="U418" s="999"/>
      <c r="V418" s="999"/>
      <c r="W418" s="999"/>
    </row>
    <row r="419">
      <c r="A419" s="999"/>
      <c r="B419" s="999"/>
      <c r="C419" s="999"/>
      <c r="D419" s="999"/>
      <c r="E419" s="999"/>
      <c r="F419" s="999"/>
      <c r="G419" s="999"/>
      <c r="H419" s="999"/>
      <c r="I419" s="997"/>
      <c r="J419" s="997"/>
      <c r="K419" s="999"/>
      <c r="L419" s="999"/>
      <c r="M419" s="1001"/>
      <c r="N419" s="999"/>
      <c r="O419" s="999"/>
      <c r="P419" s="999"/>
      <c r="Q419" s="999"/>
      <c r="R419" s="999"/>
      <c r="S419" s="990"/>
      <c r="T419" s="999"/>
      <c r="U419" s="999"/>
      <c r="V419" s="999"/>
      <c r="W419" s="999"/>
    </row>
    <row r="420">
      <c r="A420" s="999"/>
      <c r="B420" s="999"/>
      <c r="C420" s="999"/>
      <c r="D420" s="999"/>
      <c r="E420" s="999"/>
      <c r="F420" s="999"/>
      <c r="G420" s="999"/>
      <c r="H420" s="999"/>
      <c r="I420" s="997"/>
      <c r="J420" s="997"/>
      <c r="K420" s="999"/>
      <c r="L420" s="999"/>
      <c r="M420" s="1001"/>
      <c r="N420" s="999"/>
      <c r="O420" s="999"/>
      <c r="P420" s="999"/>
      <c r="Q420" s="999"/>
      <c r="R420" s="999"/>
      <c r="S420" s="990"/>
      <c r="T420" s="999"/>
      <c r="U420" s="999"/>
      <c r="V420" s="999"/>
      <c r="W420" s="999"/>
    </row>
    <row r="421">
      <c r="A421" s="999"/>
      <c r="B421" s="999"/>
      <c r="C421" s="999"/>
      <c r="D421" s="999"/>
      <c r="E421" s="999"/>
      <c r="F421" s="999"/>
      <c r="G421" s="999"/>
      <c r="H421" s="999"/>
      <c r="I421" s="997"/>
      <c r="J421" s="997"/>
      <c r="K421" s="999"/>
      <c r="L421" s="999"/>
      <c r="M421" s="1001"/>
      <c r="N421" s="999"/>
      <c r="O421" s="999"/>
      <c r="P421" s="999"/>
      <c r="Q421" s="999"/>
      <c r="R421" s="999"/>
      <c r="S421" s="990"/>
      <c r="T421" s="999"/>
      <c r="U421" s="999"/>
      <c r="V421" s="999"/>
      <c r="W421" s="999"/>
    </row>
    <row r="422">
      <c r="A422" s="999"/>
      <c r="B422" s="999"/>
      <c r="C422" s="999"/>
      <c r="D422" s="999"/>
      <c r="E422" s="999"/>
      <c r="F422" s="999"/>
      <c r="G422" s="999"/>
      <c r="H422" s="999"/>
      <c r="I422" s="997"/>
      <c r="J422" s="997"/>
      <c r="K422" s="999"/>
      <c r="L422" s="999"/>
      <c r="M422" s="1001"/>
      <c r="N422" s="999"/>
      <c r="O422" s="999"/>
      <c r="P422" s="999"/>
      <c r="Q422" s="999"/>
      <c r="R422" s="999"/>
      <c r="S422" s="990"/>
      <c r="T422" s="999"/>
      <c r="U422" s="999"/>
      <c r="V422" s="999"/>
      <c r="W422" s="999"/>
    </row>
    <row r="423">
      <c r="A423" s="999"/>
      <c r="B423" s="999"/>
      <c r="C423" s="999"/>
      <c r="D423" s="999"/>
      <c r="E423" s="999"/>
      <c r="F423" s="999"/>
      <c r="G423" s="999"/>
      <c r="H423" s="999"/>
      <c r="I423" s="997"/>
      <c r="J423" s="997"/>
      <c r="K423" s="999"/>
      <c r="L423" s="999"/>
      <c r="M423" s="1001"/>
      <c r="N423" s="999"/>
      <c r="O423" s="999"/>
      <c r="P423" s="999"/>
      <c r="Q423" s="999"/>
      <c r="R423" s="999"/>
      <c r="S423" s="990"/>
      <c r="T423" s="999"/>
      <c r="U423" s="999"/>
      <c r="V423" s="999"/>
      <c r="W423" s="999"/>
    </row>
    <row r="424">
      <c r="A424" s="999"/>
      <c r="B424" s="999"/>
      <c r="C424" s="999"/>
      <c r="D424" s="999"/>
      <c r="E424" s="999"/>
      <c r="F424" s="999"/>
      <c r="G424" s="999"/>
      <c r="H424" s="999"/>
      <c r="I424" s="997"/>
      <c r="J424" s="997"/>
      <c r="K424" s="999"/>
      <c r="L424" s="999"/>
      <c r="M424" s="1001"/>
      <c r="N424" s="999"/>
      <c r="O424" s="999"/>
      <c r="P424" s="999"/>
      <c r="Q424" s="999"/>
      <c r="R424" s="999"/>
      <c r="S424" s="990"/>
      <c r="T424" s="999"/>
      <c r="U424" s="999"/>
      <c r="V424" s="999"/>
      <c r="W424" s="999"/>
    </row>
    <row r="425">
      <c r="A425" s="999"/>
      <c r="B425" s="999"/>
      <c r="C425" s="999"/>
      <c r="D425" s="999"/>
      <c r="E425" s="999"/>
      <c r="F425" s="999"/>
      <c r="G425" s="999"/>
      <c r="H425" s="999"/>
      <c r="I425" s="997"/>
      <c r="J425" s="997"/>
      <c r="K425" s="999"/>
      <c r="L425" s="999"/>
      <c r="M425" s="1001"/>
      <c r="N425" s="999"/>
      <c r="O425" s="999"/>
      <c r="P425" s="999"/>
      <c r="Q425" s="999"/>
      <c r="R425" s="999"/>
      <c r="S425" s="990"/>
      <c r="T425" s="999"/>
      <c r="U425" s="999"/>
      <c r="V425" s="999"/>
      <c r="W425" s="999"/>
    </row>
    <row r="426">
      <c r="A426" s="999"/>
      <c r="B426" s="999"/>
      <c r="C426" s="999"/>
      <c r="D426" s="999"/>
      <c r="E426" s="999"/>
      <c r="F426" s="999"/>
      <c r="G426" s="999"/>
      <c r="H426" s="999"/>
      <c r="I426" s="997"/>
      <c r="J426" s="997"/>
      <c r="K426" s="999"/>
      <c r="L426" s="999"/>
      <c r="M426" s="1001"/>
      <c r="N426" s="999"/>
      <c r="O426" s="999"/>
      <c r="P426" s="999"/>
      <c r="Q426" s="999"/>
      <c r="R426" s="999"/>
      <c r="S426" s="990"/>
      <c r="T426" s="999"/>
      <c r="U426" s="999"/>
      <c r="V426" s="999"/>
      <c r="W426" s="999"/>
    </row>
    <row r="427">
      <c r="A427" s="999"/>
      <c r="B427" s="999"/>
      <c r="C427" s="999"/>
      <c r="D427" s="999"/>
      <c r="E427" s="999"/>
      <c r="F427" s="999"/>
      <c r="G427" s="999"/>
      <c r="H427" s="999"/>
      <c r="I427" s="997"/>
      <c r="J427" s="997"/>
      <c r="K427" s="999"/>
      <c r="L427" s="999"/>
      <c r="M427" s="1001"/>
      <c r="N427" s="999"/>
      <c r="O427" s="999"/>
      <c r="P427" s="999"/>
      <c r="Q427" s="999"/>
      <c r="R427" s="999"/>
      <c r="S427" s="990"/>
      <c r="T427" s="999"/>
      <c r="U427" s="999"/>
      <c r="V427" s="999"/>
      <c r="W427" s="999"/>
    </row>
    <row r="428">
      <c r="A428" s="999"/>
      <c r="B428" s="999"/>
      <c r="C428" s="999"/>
      <c r="D428" s="999"/>
      <c r="E428" s="999"/>
      <c r="F428" s="999"/>
      <c r="G428" s="999"/>
      <c r="H428" s="999"/>
      <c r="I428" s="997"/>
      <c r="J428" s="997"/>
      <c r="K428" s="999"/>
      <c r="L428" s="999"/>
      <c r="M428" s="1001"/>
      <c r="N428" s="999"/>
      <c r="O428" s="999"/>
      <c r="P428" s="999"/>
      <c r="Q428" s="999"/>
      <c r="R428" s="999"/>
      <c r="S428" s="990"/>
      <c r="T428" s="999"/>
      <c r="U428" s="999"/>
      <c r="V428" s="999"/>
      <c r="W428" s="999"/>
    </row>
    <row r="429">
      <c r="A429" s="999"/>
      <c r="B429" s="999"/>
      <c r="C429" s="999"/>
      <c r="D429" s="999"/>
      <c r="E429" s="999"/>
      <c r="F429" s="999"/>
      <c r="G429" s="999"/>
      <c r="H429" s="999"/>
      <c r="I429" s="997"/>
      <c r="J429" s="997"/>
      <c r="K429" s="999"/>
      <c r="L429" s="999"/>
      <c r="M429" s="1001"/>
      <c r="N429" s="999"/>
      <c r="O429" s="999"/>
      <c r="P429" s="999"/>
      <c r="Q429" s="999"/>
      <c r="R429" s="999"/>
      <c r="S429" s="990"/>
      <c r="T429" s="999"/>
      <c r="U429" s="999"/>
      <c r="V429" s="999"/>
      <c r="W429" s="999"/>
    </row>
    <row r="430">
      <c r="A430" s="999"/>
      <c r="B430" s="999"/>
      <c r="C430" s="999"/>
      <c r="D430" s="999"/>
      <c r="E430" s="999"/>
      <c r="F430" s="999"/>
      <c r="G430" s="999"/>
      <c r="H430" s="999"/>
      <c r="I430" s="997"/>
      <c r="J430" s="997"/>
      <c r="K430" s="999"/>
      <c r="L430" s="999"/>
      <c r="M430" s="1001"/>
      <c r="N430" s="999"/>
      <c r="O430" s="999"/>
      <c r="P430" s="999"/>
      <c r="Q430" s="999"/>
      <c r="R430" s="999"/>
      <c r="S430" s="990"/>
      <c r="T430" s="999"/>
      <c r="U430" s="999"/>
      <c r="V430" s="999"/>
      <c r="W430" s="999"/>
    </row>
    <row r="431">
      <c r="A431" s="999"/>
      <c r="B431" s="999"/>
      <c r="C431" s="999"/>
      <c r="D431" s="999"/>
      <c r="E431" s="999"/>
      <c r="F431" s="999"/>
      <c r="G431" s="999"/>
      <c r="H431" s="999"/>
      <c r="I431" s="997"/>
      <c r="J431" s="997"/>
      <c r="K431" s="999"/>
      <c r="L431" s="999"/>
      <c r="M431" s="1001"/>
      <c r="N431" s="999"/>
      <c r="O431" s="999"/>
      <c r="P431" s="999"/>
      <c r="Q431" s="999"/>
      <c r="R431" s="999"/>
      <c r="S431" s="990"/>
      <c r="T431" s="999"/>
      <c r="U431" s="999"/>
      <c r="V431" s="999"/>
      <c r="W431" s="999"/>
    </row>
    <row r="432">
      <c r="A432" s="999"/>
      <c r="B432" s="999"/>
      <c r="C432" s="999"/>
      <c r="D432" s="999"/>
      <c r="E432" s="999"/>
      <c r="F432" s="999"/>
      <c r="G432" s="999"/>
      <c r="H432" s="999"/>
      <c r="I432" s="997"/>
      <c r="J432" s="997"/>
      <c r="K432" s="999"/>
      <c r="L432" s="999"/>
      <c r="M432" s="1001"/>
      <c r="N432" s="999"/>
      <c r="O432" s="999"/>
      <c r="P432" s="999"/>
      <c r="Q432" s="999"/>
      <c r="R432" s="999"/>
      <c r="S432" s="990"/>
      <c r="T432" s="999"/>
      <c r="U432" s="999"/>
      <c r="V432" s="999"/>
      <c r="W432" s="999"/>
    </row>
    <row r="433">
      <c r="A433" s="999"/>
      <c r="B433" s="999"/>
      <c r="C433" s="999"/>
      <c r="D433" s="999"/>
      <c r="E433" s="999"/>
      <c r="F433" s="999"/>
      <c r="G433" s="999"/>
      <c r="H433" s="999"/>
      <c r="I433" s="997"/>
      <c r="J433" s="997"/>
      <c r="K433" s="999"/>
      <c r="L433" s="999"/>
      <c r="M433" s="1001"/>
      <c r="N433" s="999"/>
      <c r="O433" s="999"/>
      <c r="P433" s="999"/>
      <c r="Q433" s="999"/>
      <c r="R433" s="999"/>
      <c r="S433" s="990"/>
      <c r="T433" s="999"/>
      <c r="U433" s="999"/>
      <c r="V433" s="999"/>
      <c r="W433" s="999"/>
    </row>
    <row r="434">
      <c r="A434" s="999"/>
      <c r="B434" s="999"/>
      <c r="C434" s="999"/>
      <c r="D434" s="999"/>
      <c r="E434" s="999"/>
      <c r="F434" s="999"/>
      <c r="G434" s="999"/>
      <c r="H434" s="999"/>
      <c r="I434" s="997"/>
      <c r="J434" s="997"/>
      <c r="K434" s="999"/>
      <c r="L434" s="999"/>
      <c r="M434" s="1001"/>
      <c r="N434" s="999"/>
      <c r="O434" s="999"/>
      <c r="P434" s="999"/>
      <c r="Q434" s="999"/>
      <c r="R434" s="999"/>
      <c r="S434" s="990"/>
      <c r="T434" s="999"/>
      <c r="U434" s="999"/>
      <c r="V434" s="999"/>
      <c r="W434" s="999"/>
    </row>
    <row r="435">
      <c r="A435" s="999"/>
      <c r="B435" s="999"/>
      <c r="C435" s="999"/>
      <c r="D435" s="999"/>
      <c r="E435" s="999"/>
      <c r="F435" s="999"/>
      <c r="G435" s="999"/>
      <c r="H435" s="999"/>
      <c r="I435" s="997"/>
      <c r="J435" s="997"/>
      <c r="K435" s="999"/>
      <c r="L435" s="999"/>
      <c r="M435" s="1001"/>
      <c r="N435" s="999"/>
      <c r="O435" s="999"/>
      <c r="P435" s="999"/>
      <c r="Q435" s="999"/>
      <c r="R435" s="999"/>
      <c r="S435" s="990"/>
      <c r="T435" s="999"/>
      <c r="U435" s="999"/>
      <c r="V435" s="999"/>
      <c r="W435" s="999"/>
    </row>
    <row r="436">
      <c r="A436" s="999"/>
      <c r="B436" s="999"/>
      <c r="C436" s="999"/>
      <c r="D436" s="999"/>
      <c r="E436" s="999"/>
      <c r="F436" s="999"/>
      <c r="G436" s="999"/>
      <c r="H436" s="999"/>
      <c r="I436" s="997"/>
      <c r="J436" s="997"/>
      <c r="K436" s="999"/>
      <c r="L436" s="999"/>
      <c r="M436" s="1001"/>
      <c r="N436" s="999"/>
      <c r="O436" s="999"/>
      <c r="P436" s="999"/>
      <c r="Q436" s="999"/>
      <c r="R436" s="999"/>
      <c r="S436" s="990"/>
      <c r="T436" s="999"/>
      <c r="U436" s="999"/>
      <c r="V436" s="999"/>
      <c r="W436" s="999"/>
    </row>
    <row r="437">
      <c r="A437" s="999"/>
      <c r="B437" s="999"/>
      <c r="C437" s="999"/>
      <c r="D437" s="999"/>
      <c r="E437" s="999"/>
      <c r="F437" s="999"/>
      <c r="G437" s="999"/>
      <c r="H437" s="999"/>
      <c r="I437" s="997"/>
      <c r="J437" s="997"/>
      <c r="K437" s="999"/>
      <c r="L437" s="999"/>
      <c r="M437" s="1001"/>
      <c r="N437" s="999"/>
      <c r="O437" s="999"/>
      <c r="P437" s="999"/>
      <c r="Q437" s="999"/>
      <c r="R437" s="999"/>
      <c r="S437" s="990"/>
      <c r="T437" s="999"/>
      <c r="U437" s="999"/>
      <c r="V437" s="999"/>
      <c r="W437" s="999"/>
    </row>
    <row r="438">
      <c r="A438" s="999"/>
      <c r="B438" s="999"/>
      <c r="C438" s="999"/>
      <c r="D438" s="999"/>
      <c r="E438" s="999"/>
      <c r="F438" s="999"/>
      <c r="G438" s="999"/>
      <c r="H438" s="999"/>
      <c r="I438" s="997"/>
      <c r="J438" s="997"/>
      <c r="K438" s="999"/>
      <c r="L438" s="999"/>
      <c r="M438" s="1001"/>
      <c r="N438" s="999"/>
      <c r="O438" s="999"/>
      <c r="P438" s="999"/>
      <c r="Q438" s="999"/>
      <c r="R438" s="999"/>
      <c r="S438" s="990"/>
      <c r="T438" s="999"/>
      <c r="U438" s="999"/>
      <c r="V438" s="999"/>
      <c r="W438" s="999"/>
    </row>
    <row r="439">
      <c r="A439" s="999"/>
      <c r="B439" s="999"/>
      <c r="C439" s="999"/>
      <c r="D439" s="999"/>
      <c r="E439" s="999"/>
      <c r="F439" s="999"/>
      <c r="G439" s="999"/>
      <c r="H439" s="999"/>
      <c r="I439" s="997"/>
      <c r="J439" s="997"/>
      <c r="K439" s="999"/>
      <c r="L439" s="999"/>
      <c r="M439" s="1001"/>
      <c r="N439" s="999"/>
      <c r="O439" s="999"/>
      <c r="P439" s="999"/>
      <c r="Q439" s="999"/>
      <c r="R439" s="999"/>
      <c r="S439" s="990"/>
      <c r="T439" s="999"/>
      <c r="U439" s="999"/>
      <c r="V439" s="999"/>
      <c r="W439" s="999"/>
    </row>
    <row r="440">
      <c r="A440" s="999"/>
      <c r="B440" s="999"/>
      <c r="C440" s="999"/>
      <c r="D440" s="999"/>
      <c r="E440" s="999"/>
      <c r="F440" s="999"/>
      <c r="G440" s="999"/>
      <c r="H440" s="999"/>
      <c r="I440" s="997"/>
      <c r="J440" s="997"/>
      <c r="K440" s="999"/>
      <c r="L440" s="999"/>
      <c r="M440" s="1001"/>
      <c r="N440" s="999"/>
      <c r="O440" s="999"/>
      <c r="P440" s="999"/>
      <c r="Q440" s="999"/>
      <c r="R440" s="999"/>
      <c r="S440" s="990"/>
      <c r="T440" s="999"/>
      <c r="U440" s="999"/>
      <c r="V440" s="999"/>
      <c r="W440" s="999"/>
    </row>
    <row r="441">
      <c r="A441" s="999"/>
      <c r="B441" s="999"/>
      <c r="C441" s="999"/>
      <c r="D441" s="999"/>
      <c r="E441" s="999"/>
      <c r="F441" s="999"/>
      <c r="G441" s="999"/>
      <c r="H441" s="999"/>
      <c r="I441" s="997"/>
      <c r="J441" s="997"/>
      <c r="K441" s="999"/>
      <c r="L441" s="999"/>
      <c r="M441" s="1001"/>
      <c r="N441" s="999"/>
      <c r="O441" s="999"/>
      <c r="P441" s="999"/>
      <c r="Q441" s="999"/>
      <c r="R441" s="999"/>
      <c r="S441" s="990"/>
      <c r="T441" s="999"/>
      <c r="U441" s="999"/>
      <c r="V441" s="999"/>
      <c r="W441" s="999"/>
    </row>
    <row r="442">
      <c r="A442" s="999"/>
      <c r="B442" s="999"/>
      <c r="C442" s="999"/>
      <c r="D442" s="999"/>
      <c r="E442" s="999"/>
      <c r="F442" s="999"/>
      <c r="G442" s="999"/>
      <c r="H442" s="999"/>
      <c r="I442" s="997"/>
      <c r="J442" s="997"/>
      <c r="K442" s="999"/>
      <c r="L442" s="999"/>
      <c r="M442" s="1001"/>
      <c r="N442" s="999"/>
      <c r="O442" s="999"/>
      <c r="P442" s="999"/>
      <c r="Q442" s="999"/>
      <c r="R442" s="999"/>
      <c r="S442" s="990"/>
      <c r="T442" s="999"/>
      <c r="U442" s="999"/>
      <c r="V442" s="999"/>
      <c r="W442" s="999"/>
    </row>
    <row r="443">
      <c r="A443" s="999"/>
      <c r="B443" s="999"/>
      <c r="C443" s="999"/>
      <c r="D443" s="999"/>
      <c r="E443" s="999"/>
      <c r="F443" s="999"/>
      <c r="G443" s="999"/>
      <c r="H443" s="999"/>
      <c r="I443" s="997"/>
      <c r="J443" s="997"/>
      <c r="K443" s="999"/>
      <c r="L443" s="999"/>
      <c r="M443" s="1001"/>
      <c r="N443" s="999"/>
      <c r="O443" s="999"/>
      <c r="P443" s="999"/>
      <c r="Q443" s="999"/>
      <c r="R443" s="999"/>
      <c r="S443" s="990"/>
      <c r="T443" s="999"/>
      <c r="U443" s="999"/>
      <c r="V443" s="999"/>
      <c r="W443" s="999"/>
    </row>
    <row r="444">
      <c r="A444" s="999"/>
      <c r="B444" s="999"/>
      <c r="C444" s="999"/>
      <c r="D444" s="999"/>
      <c r="E444" s="999"/>
      <c r="F444" s="999"/>
      <c r="G444" s="999"/>
      <c r="H444" s="999"/>
      <c r="I444" s="997"/>
      <c r="J444" s="997"/>
      <c r="K444" s="999"/>
      <c r="L444" s="999"/>
      <c r="M444" s="1001"/>
      <c r="N444" s="999"/>
      <c r="O444" s="999"/>
      <c r="P444" s="999"/>
      <c r="Q444" s="999"/>
      <c r="R444" s="999"/>
      <c r="S444" s="990"/>
      <c r="T444" s="999"/>
      <c r="U444" s="999"/>
      <c r="V444" s="999"/>
      <c r="W444" s="999"/>
    </row>
    <row r="445">
      <c r="A445" s="999"/>
      <c r="B445" s="999"/>
      <c r="C445" s="999"/>
      <c r="D445" s="999"/>
      <c r="E445" s="999"/>
      <c r="F445" s="999"/>
      <c r="G445" s="999"/>
      <c r="H445" s="999"/>
      <c r="I445" s="997"/>
      <c r="J445" s="997"/>
      <c r="K445" s="999"/>
      <c r="L445" s="999"/>
      <c r="M445" s="1001"/>
      <c r="N445" s="999"/>
      <c r="O445" s="999"/>
      <c r="P445" s="999"/>
      <c r="Q445" s="999"/>
      <c r="R445" s="999"/>
      <c r="S445" s="990"/>
      <c r="T445" s="999"/>
      <c r="U445" s="999"/>
      <c r="V445" s="999"/>
      <c r="W445" s="999"/>
    </row>
    <row r="446">
      <c r="A446" s="999"/>
      <c r="B446" s="999"/>
      <c r="C446" s="999"/>
      <c r="D446" s="999"/>
      <c r="E446" s="999"/>
      <c r="F446" s="999"/>
      <c r="G446" s="999"/>
      <c r="H446" s="999"/>
      <c r="I446" s="997"/>
      <c r="J446" s="997"/>
      <c r="K446" s="999"/>
      <c r="L446" s="999"/>
      <c r="M446" s="1001"/>
      <c r="N446" s="999"/>
      <c r="O446" s="999"/>
      <c r="P446" s="999"/>
      <c r="Q446" s="999"/>
      <c r="R446" s="999"/>
      <c r="S446" s="990"/>
      <c r="T446" s="999"/>
      <c r="U446" s="999"/>
      <c r="V446" s="999"/>
      <c r="W446" s="999"/>
    </row>
    <row r="447">
      <c r="A447" s="999"/>
      <c r="B447" s="999"/>
      <c r="C447" s="999"/>
      <c r="D447" s="999"/>
      <c r="E447" s="999"/>
      <c r="F447" s="999"/>
      <c r="G447" s="999"/>
      <c r="H447" s="999"/>
      <c r="I447" s="997"/>
      <c r="J447" s="997"/>
      <c r="K447" s="999"/>
      <c r="L447" s="999"/>
      <c r="M447" s="1001"/>
      <c r="N447" s="999"/>
      <c r="O447" s="999"/>
      <c r="P447" s="999"/>
      <c r="Q447" s="999"/>
      <c r="R447" s="999"/>
      <c r="S447" s="990"/>
      <c r="T447" s="999"/>
      <c r="U447" s="999"/>
      <c r="V447" s="999"/>
      <c r="W447" s="999"/>
    </row>
    <row r="448">
      <c r="A448" s="999"/>
      <c r="B448" s="999"/>
      <c r="C448" s="999"/>
      <c r="D448" s="999"/>
      <c r="E448" s="999"/>
      <c r="F448" s="999"/>
      <c r="G448" s="999"/>
      <c r="H448" s="999"/>
      <c r="I448" s="997"/>
      <c r="J448" s="997"/>
      <c r="K448" s="999"/>
      <c r="L448" s="999"/>
      <c r="M448" s="1001"/>
      <c r="N448" s="999"/>
      <c r="O448" s="999"/>
      <c r="P448" s="999"/>
      <c r="Q448" s="999"/>
      <c r="R448" s="999"/>
      <c r="S448" s="990"/>
      <c r="T448" s="999"/>
      <c r="U448" s="999"/>
      <c r="V448" s="999"/>
      <c r="W448" s="999"/>
    </row>
    <row r="449">
      <c r="A449" s="999"/>
      <c r="B449" s="999"/>
      <c r="C449" s="999"/>
      <c r="D449" s="999"/>
      <c r="E449" s="999"/>
      <c r="F449" s="999"/>
      <c r="G449" s="999"/>
      <c r="H449" s="999"/>
      <c r="I449" s="997"/>
      <c r="J449" s="997"/>
      <c r="K449" s="999"/>
      <c r="L449" s="999"/>
      <c r="M449" s="1001"/>
      <c r="N449" s="999"/>
      <c r="O449" s="999"/>
      <c r="P449" s="999"/>
      <c r="Q449" s="999"/>
      <c r="R449" s="999"/>
      <c r="S449" s="990"/>
      <c r="T449" s="999"/>
      <c r="U449" s="999"/>
      <c r="V449" s="999"/>
      <c r="W449" s="999"/>
    </row>
    <row r="450">
      <c r="A450" s="999"/>
      <c r="B450" s="999"/>
      <c r="C450" s="999"/>
      <c r="D450" s="999"/>
      <c r="E450" s="999"/>
      <c r="F450" s="999"/>
      <c r="G450" s="999"/>
      <c r="H450" s="999"/>
      <c r="I450" s="997"/>
      <c r="J450" s="997"/>
      <c r="K450" s="999"/>
      <c r="L450" s="999"/>
      <c r="M450" s="1001"/>
      <c r="N450" s="999"/>
      <c r="O450" s="999"/>
      <c r="P450" s="999"/>
      <c r="Q450" s="999"/>
      <c r="R450" s="999"/>
      <c r="S450" s="990"/>
      <c r="T450" s="999"/>
      <c r="U450" s="999"/>
      <c r="V450" s="999"/>
      <c r="W450" s="999"/>
    </row>
    <row r="451">
      <c r="A451" s="999"/>
      <c r="B451" s="999"/>
      <c r="C451" s="999"/>
      <c r="D451" s="999"/>
      <c r="E451" s="999"/>
      <c r="F451" s="999"/>
      <c r="G451" s="999"/>
      <c r="H451" s="999"/>
      <c r="I451" s="997"/>
      <c r="J451" s="997"/>
      <c r="K451" s="999"/>
      <c r="L451" s="999"/>
      <c r="M451" s="1001"/>
      <c r="N451" s="999"/>
      <c r="O451" s="999"/>
      <c r="P451" s="999"/>
      <c r="Q451" s="999"/>
      <c r="R451" s="999"/>
      <c r="S451" s="990"/>
      <c r="T451" s="999"/>
      <c r="U451" s="999"/>
      <c r="V451" s="999"/>
      <c r="W451" s="999"/>
    </row>
    <row r="452">
      <c r="A452" s="999"/>
      <c r="B452" s="999"/>
      <c r="C452" s="999"/>
      <c r="D452" s="999"/>
      <c r="E452" s="999"/>
      <c r="F452" s="999"/>
      <c r="G452" s="999"/>
      <c r="H452" s="999"/>
      <c r="I452" s="997"/>
      <c r="J452" s="997"/>
      <c r="K452" s="999"/>
      <c r="L452" s="999"/>
      <c r="M452" s="1001"/>
      <c r="N452" s="999"/>
      <c r="O452" s="999"/>
      <c r="P452" s="999"/>
      <c r="Q452" s="999"/>
      <c r="R452" s="999"/>
      <c r="S452" s="990"/>
      <c r="T452" s="999"/>
      <c r="U452" s="999"/>
      <c r="V452" s="999"/>
      <c r="W452" s="999"/>
    </row>
    <row r="453">
      <c r="A453" s="999"/>
      <c r="B453" s="999"/>
      <c r="C453" s="999"/>
      <c r="D453" s="999"/>
      <c r="E453" s="999"/>
      <c r="F453" s="999"/>
      <c r="G453" s="999"/>
      <c r="H453" s="999"/>
      <c r="I453" s="997"/>
      <c r="J453" s="997"/>
      <c r="K453" s="999"/>
      <c r="L453" s="999"/>
      <c r="M453" s="1001"/>
      <c r="N453" s="999"/>
      <c r="O453" s="999"/>
      <c r="P453" s="999"/>
      <c r="Q453" s="999"/>
      <c r="R453" s="999"/>
      <c r="S453" s="990"/>
      <c r="T453" s="999"/>
      <c r="U453" s="999"/>
      <c r="V453" s="999"/>
      <c r="W453" s="999"/>
    </row>
    <row r="454">
      <c r="A454" s="999"/>
      <c r="B454" s="999"/>
      <c r="C454" s="999"/>
      <c r="D454" s="999"/>
      <c r="E454" s="999"/>
      <c r="F454" s="999"/>
      <c r="G454" s="999"/>
      <c r="H454" s="999"/>
      <c r="I454" s="997"/>
      <c r="J454" s="997"/>
      <c r="K454" s="999"/>
      <c r="L454" s="999"/>
      <c r="M454" s="1001"/>
      <c r="N454" s="999"/>
      <c r="O454" s="999"/>
      <c r="P454" s="999"/>
      <c r="Q454" s="999"/>
      <c r="R454" s="999"/>
      <c r="S454" s="990"/>
      <c r="T454" s="999"/>
      <c r="U454" s="999"/>
      <c r="V454" s="999"/>
      <c r="W454" s="999"/>
    </row>
    <row r="455">
      <c r="A455" s="999"/>
      <c r="B455" s="999"/>
      <c r="C455" s="999"/>
      <c r="D455" s="999"/>
      <c r="E455" s="999"/>
      <c r="F455" s="999"/>
      <c r="G455" s="999"/>
      <c r="H455" s="999"/>
      <c r="I455" s="997"/>
      <c r="J455" s="997"/>
      <c r="K455" s="999"/>
      <c r="L455" s="999"/>
      <c r="M455" s="1001"/>
      <c r="N455" s="999"/>
      <c r="O455" s="999"/>
      <c r="P455" s="999"/>
      <c r="Q455" s="999"/>
      <c r="R455" s="999"/>
      <c r="S455" s="990"/>
      <c r="T455" s="999"/>
      <c r="U455" s="999"/>
      <c r="V455" s="999"/>
      <c r="W455" s="999"/>
    </row>
    <row r="456">
      <c r="A456" s="999"/>
      <c r="B456" s="999"/>
      <c r="C456" s="999"/>
      <c r="D456" s="999"/>
      <c r="E456" s="999"/>
      <c r="F456" s="999"/>
      <c r="G456" s="999"/>
      <c r="H456" s="999"/>
      <c r="I456" s="997"/>
      <c r="J456" s="997"/>
      <c r="K456" s="999"/>
      <c r="L456" s="999"/>
      <c r="M456" s="1001"/>
      <c r="N456" s="999"/>
      <c r="O456" s="999"/>
      <c r="P456" s="999"/>
      <c r="Q456" s="999"/>
      <c r="R456" s="999"/>
      <c r="S456" s="990"/>
      <c r="T456" s="999"/>
      <c r="U456" s="999"/>
      <c r="V456" s="999"/>
      <c r="W456" s="999"/>
    </row>
    <row r="457">
      <c r="A457" s="999"/>
      <c r="B457" s="999"/>
      <c r="C457" s="999"/>
      <c r="D457" s="999"/>
      <c r="E457" s="999"/>
      <c r="F457" s="999"/>
      <c r="G457" s="999"/>
      <c r="H457" s="999"/>
      <c r="I457" s="997"/>
      <c r="J457" s="997"/>
      <c r="K457" s="999"/>
      <c r="L457" s="999"/>
      <c r="M457" s="1001"/>
      <c r="N457" s="999"/>
      <c r="O457" s="999"/>
      <c r="P457" s="999"/>
      <c r="Q457" s="999"/>
      <c r="R457" s="999"/>
      <c r="S457" s="990"/>
      <c r="T457" s="999"/>
      <c r="U457" s="999"/>
      <c r="V457" s="999"/>
      <c r="W457" s="999"/>
    </row>
    <row r="458">
      <c r="A458" s="999"/>
      <c r="B458" s="999"/>
      <c r="C458" s="999"/>
      <c r="D458" s="999"/>
      <c r="E458" s="999"/>
      <c r="F458" s="999"/>
      <c r="G458" s="999"/>
      <c r="H458" s="999"/>
      <c r="I458" s="997"/>
      <c r="J458" s="997"/>
      <c r="K458" s="999"/>
      <c r="L458" s="999"/>
      <c r="M458" s="1001"/>
      <c r="N458" s="999"/>
      <c r="O458" s="999"/>
      <c r="P458" s="999"/>
      <c r="Q458" s="999"/>
      <c r="R458" s="999"/>
      <c r="S458" s="990"/>
      <c r="T458" s="999"/>
      <c r="U458" s="999"/>
      <c r="V458" s="999"/>
      <c r="W458" s="999"/>
    </row>
    <row r="459">
      <c r="A459" s="999"/>
      <c r="B459" s="999"/>
      <c r="C459" s="999"/>
      <c r="D459" s="999"/>
      <c r="E459" s="999"/>
      <c r="F459" s="999"/>
      <c r="G459" s="999"/>
      <c r="H459" s="999"/>
      <c r="I459" s="997"/>
      <c r="J459" s="997"/>
      <c r="K459" s="999"/>
      <c r="L459" s="999"/>
      <c r="M459" s="1001"/>
      <c r="N459" s="999"/>
      <c r="O459" s="999"/>
      <c r="P459" s="999"/>
      <c r="Q459" s="999"/>
      <c r="R459" s="999"/>
      <c r="S459" s="990"/>
      <c r="T459" s="999"/>
      <c r="U459" s="999"/>
      <c r="V459" s="999"/>
      <c r="W459" s="999"/>
    </row>
    <row r="460">
      <c r="A460" s="999"/>
      <c r="B460" s="999"/>
      <c r="C460" s="999"/>
      <c r="D460" s="999"/>
      <c r="E460" s="999"/>
      <c r="F460" s="999"/>
      <c r="G460" s="999"/>
      <c r="H460" s="999"/>
      <c r="I460" s="997"/>
      <c r="J460" s="997"/>
      <c r="K460" s="999"/>
      <c r="L460" s="999"/>
      <c r="M460" s="1001"/>
      <c r="N460" s="999"/>
      <c r="O460" s="999"/>
      <c r="P460" s="999"/>
      <c r="Q460" s="999"/>
      <c r="R460" s="999"/>
      <c r="S460" s="990"/>
      <c r="T460" s="999"/>
      <c r="U460" s="999"/>
      <c r="V460" s="999"/>
      <c r="W460" s="999"/>
    </row>
    <row r="461">
      <c r="A461" s="999"/>
      <c r="B461" s="999"/>
      <c r="C461" s="999"/>
      <c r="D461" s="999"/>
      <c r="E461" s="999"/>
      <c r="F461" s="999"/>
      <c r="G461" s="999"/>
      <c r="H461" s="999"/>
      <c r="I461" s="997"/>
      <c r="J461" s="997"/>
      <c r="K461" s="999"/>
      <c r="L461" s="999"/>
      <c r="M461" s="1001"/>
      <c r="N461" s="999"/>
      <c r="O461" s="999"/>
      <c r="P461" s="999"/>
      <c r="Q461" s="999"/>
      <c r="R461" s="999"/>
      <c r="S461" s="990"/>
      <c r="T461" s="999"/>
      <c r="U461" s="999"/>
      <c r="V461" s="999"/>
      <c r="W461" s="999"/>
    </row>
    <row r="462">
      <c r="A462" s="999"/>
      <c r="B462" s="999"/>
      <c r="C462" s="999"/>
      <c r="D462" s="999"/>
      <c r="E462" s="999"/>
      <c r="F462" s="999"/>
      <c r="G462" s="999"/>
      <c r="H462" s="999"/>
      <c r="I462" s="997"/>
      <c r="J462" s="997"/>
      <c r="K462" s="999"/>
      <c r="L462" s="999"/>
      <c r="M462" s="1001"/>
      <c r="N462" s="999"/>
      <c r="O462" s="999"/>
      <c r="P462" s="999"/>
      <c r="Q462" s="999"/>
      <c r="R462" s="999"/>
      <c r="S462" s="990"/>
      <c r="T462" s="999"/>
      <c r="U462" s="999"/>
      <c r="V462" s="999"/>
      <c r="W462" s="999"/>
    </row>
    <row r="463">
      <c r="A463" s="999"/>
      <c r="B463" s="999"/>
      <c r="C463" s="999"/>
      <c r="D463" s="999"/>
      <c r="E463" s="999"/>
      <c r="F463" s="999"/>
      <c r="G463" s="999"/>
      <c r="H463" s="999"/>
      <c r="I463" s="997"/>
      <c r="J463" s="997"/>
      <c r="K463" s="999"/>
      <c r="L463" s="999"/>
      <c r="M463" s="1001"/>
      <c r="N463" s="999"/>
      <c r="O463" s="999"/>
      <c r="P463" s="999"/>
      <c r="Q463" s="999"/>
      <c r="R463" s="999"/>
      <c r="S463" s="990"/>
      <c r="T463" s="999"/>
      <c r="U463" s="999"/>
      <c r="V463" s="999"/>
      <c r="W463" s="999"/>
    </row>
    <row r="464">
      <c r="A464" s="999"/>
      <c r="B464" s="999"/>
      <c r="C464" s="999"/>
      <c r="D464" s="999"/>
      <c r="E464" s="999"/>
      <c r="F464" s="999"/>
      <c r="G464" s="999"/>
      <c r="H464" s="999"/>
      <c r="I464" s="997"/>
      <c r="J464" s="997"/>
      <c r="K464" s="999"/>
      <c r="L464" s="999"/>
      <c r="M464" s="1001"/>
      <c r="N464" s="999"/>
      <c r="O464" s="999"/>
      <c r="P464" s="999"/>
      <c r="Q464" s="999"/>
      <c r="R464" s="999"/>
      <c r="S464" s="990"/>
      <c r="T464" s="999"/>
      <c r="U464" s="999"/>
      <c r="V464" s="999"/>
      <c r="W464" s="999"/>
    </row>
    <row r="465">
      <c r="A465" s="999"/>
      <c r="B465" s="999"/>
      <c r="C465" s="999"/>
      <c r="D465" s="999"/>
      <c r="E465" s="999"/>
      <c r="F465" s="999"/>
      <c r="G465" s="999"/>
      <c r="H465" s="999"/>
      <c r="I465" s="997"/>
      <c r="J465" s="997"/>
      <c r="K465" s="999"/>
      <c r="L465" s="999"/>
      <c r="M465" s="1001"/>
      <c r="N465" s="999"/>
      <c r="O465" s="999"/>
      <c r="P465" s="999"/>
      <c r="Q465" s="999"/>
      <c r="R465" s="999"/>
      <c r="S465" s="990"/>
      <c r="T465" s="999"/>
      <c r="U465" s="999"/>
      <c r="V465" s="999"/>
      <c r="W465" s="999"/>
    </row>
    <row r="466">
      <c r="A466" s="999"/>
      <c r="B466" s="999"/>
      <c r="C466" s="999"/>
      <c r="D466" s="999"/>
      <c r="E466" s="999"/>
      <c r="F466" s="999"/>
      <c r="G466" s="999"/>
      <c r="H466" s="999"/>
      <c r="I466" s="997"/>
      <c r="J466" s="997"/>
      <c r="K466" s="999"/>
      <c r="L466" s="999"/>
      <c r="M466" s="1001"/>
      <c r="N466" s="999"/>
      <c r="O466" s="999"/>
      <c r="P466" s="999"/>
      <c r="Q466" s="999"/>
      <c r="R466" s="999"/>
      <c r="S466" s="990"/>
      <c r="T466" s="999"/>
      <c r="U466" s="999"/>
      <c r="V466" s="999"/>
      <c r="W466" s="999"/>
    </row>
    <row r="467">
      <c r="A467" s="999"/>
      <c r="B467" s="999"/>
      <c r="C467" s="999"/>
      <c r="D467" s="999"/>
      <c r="E467" s="999"/>
      <c r="F467" s="999"/>
      <c r="G467" s="999"/>
      <c r="H467" s="999"/>
      <c r="I467" s="997"/>
      <c r="J467" s="997"/>
      <c r="K467" s="999"/>
      <c r="L467" s="999"/>
      <c r="M467" s="1001"/>
      <c r="N467" s="999"/>
      <c r="O467" s="999"/>
      <c r="P467" s="999"/>
      <c r="Q467" s="999"/>
      <c r="R467" s="999"/>
      <c r="S467" s="990"/>
      <c r="T467" s="999"/>
      <c r="U467" s="999"/>
      <c r="V467" s="999"/>
      <c r="W467" s="999"/>
    </row>
    <row r="468">
      <c r="A468" s="999"/>
      <c r="B468" s="999"/>
      <c r="C468" s="999"/>
      <c r="D468" s="999"/>
      <c r="E468" s="999"/>
      <c r="F468" s="999"/>
      <c r="G468" s="999"/>
      <c r="H468" s="999"/>
      <c r="I468" s="997"/>
      <c r="J468" s="997"/>
      <c r="K468" s="999"/>
      <c r="L468" s="999"/>
      <c r="M468" s="1001"/>
      <c r="N468" s="999"/>
      <c r="O468" s="999"/>
      <c r="P468" s="999"/>
      <c r="Q468" s="999"/>
      <c r="R468" s="999"/>
      <c r="S468" s="990"/>
      <c r="T468" s="999"/>
      <c r="U468" s="999"/>
      <c r="V468" s="999"/>
      <c r="W468" s="999"/>
    </row>
    <row r="469">
      <c r="A469" s="999"/>
      <c r="B469" s="999"/>
      <c r="C469" s="999"/>
      <c r="D469" s="999"/>
      <c r="E469" s="999"/>
      <c r="F469" s="999"/>
      <c r="G469" s="999"/>
      <c r="H469" s="999"/>
      <c r="I469" s="997"/>
      <c r="J469" s="997"/>
      <c r="K469" s="999"/>
      <c r="L469" s="999"/>
      <c r="M469" s="1001"/>
      <c r="N469" s="999"/>
      <c r="O469" s="999"/>
      <c r="P469" s="999"/>
      <c r="Q469" s="999"/>
      <c r="R469" s="999"/>
      <c r="S469" s="990"/>
      <c r="T469" s="999"/>
      <c r="U469" s="999"/>
      <c r="V469" s="999"/>
      <c r="W469" s="999"/>
    </row>
    <row r="470">
      <c r="A470" s="999"/>
      <c r="B470" s="999"/>
      <c r="C470" s="999"/>
      <c r="D470" s="999"/>
      <c r="E470" s="999"/>
      <c r="F470" s="999"/>
      <c r="G470" s="999"/>
      <c r="H470" s="999"/>
      <c r="I470" s="997"/>
      <c r="J470" s="997"/>
      <c r="K470" s="999"/>
      <c r="L470" s="999"/>
      <c r="M470" s="1001"/>
      <c r="N470" s="999"/>
      <c r="O470" s="999"/>
      <c r="P470" s="999"/>
      <c r="Q470" s="999"/>
      <c r="R470" s="999"/>
      <c r="S470" s="990"/>
      <c r="T470" s="999"/>
      <c r="U470" s="999"/>
      <c r="V470" s="999"/>
      <c r="W470" s="999"/>
    </row>
    <row r="471">
      <c r="A471" s="999"/>
      <c r="B471" s="999"/>
      <c r="C471" s="999"/>
      <c r="D471" s="999"/>
      <c r="E471" s="999"/>
      <c r="F471" s="999"/>
      <c r="G471" s="999"/>
      <c r="H471" s="999"/>
      <c r="I471" s="997"/>
      <c r="J471" s="997"/>
      <c r="K471" s="999"/>
      <c r="L471" s="999"/>
      <c r="M471" s="1001"/>
      <c r="N471" s="999"/>
      <c r="O471" s="999"/>
      <c r="P471" s="999"/>
      <c r="Q471" s="999"/>
      <c r="R471" s="999"/>
      <c r="S471" s="990"/>
      <c r="T471" s="999"/>
      <c r="U471" s="999"/>
      <c r="V471" s="999"/>
      <c r="W471" s="999"/>
    </row>
    <row r="472">
      <c r="A472" s="999"/>
      <c r="B472" s="999"/>
      <c r="C472" s="999"/>
      <c r="D472" s="999"/>
      <c r="E472" s="999"/>
      <c r="F472" s="999"/>
      <c r="G472" s="999"/>
      <c r="H472" s="999"/>
      <c r="I472" s="997"/>
      <c r="J472" s="997"/>
      <c r="K472" s="999"/>
      <c r="L472" s="999"/>
      <c r="M472" s="1001"/>
      <c r="N472" s="999"/>
      <c r="O472" s="999"/>
      <c r="P472" s="999"/>
      <c r="Q472" s="999"/>
      <c r="R472" s="999"/>
      <c r="S472" s="990"/>
      <c r="T472" s="999"/>
      <c r="U472" s="999"/>
      <c r="V472" s="999"/>
      <c r="W472" s="999"/>
    </row>
    <row r="473">
      <c r="A473" s="999"/>
      <c r="B473" s="999"/>
      <c r="C473" s="999"/>
      <c r="D473" s="999"/>
      <c r="E473" s="999"/>
      <c r="F473" s="999"/>
      <c r="G473" s="999"/>
      <c r="H473" s="999"/>
      <c r="I473" s="997"/>
      <c r="J473" s="997"/>
      <c r="K473" s="999"/>
      <c r="L473" s="999"/>
      <c r="M473" s="1001"/>
      <c r="N473" s="999"/>
      <c r="O473" s="999"/>
      <c r="P473" s="999"/>
      <c r="Q473" s="999"/>
      <c r="R473" s="999"/>
      <c r="S473" s="990"/>
      <c r="T473" s="999"/>
      <c r="U473" s="999"/>
      <c r="V473" s="999"/>
      <c r="W473" s="999"/>
    </row>
    <row r="474">
      <c r="A474" s="999"/>
      <c r="B474" s="999"/>
      <c r="C474" s="999"/>
      <c r="D474" s="999"/>
      <c r="E474" s="999"/>
      <c r="F474" s="999"/>
      <c r="G474" s="999"/>
      <c r="H474" s="999"/>
      <c r="I474" s="997"/>
      <c r="J474" s="997"/>
      <c r="K474" s="999"/>
      <c r="L474" s="999"/>
      <c r="M474" s="1001"/>
      <c r="N474" s="999"/>
      <c r="O474" s="999"/>
      <c r="P474" s="999"/>
      <c r="Q474" s="999"/>
      <c r="R474" s="999"/>
      <c r="S474" s="990"/>
      <c r="T474" s="999"/>
      <c r="U474" s="999"/>
      <c r="V474" s="999"/>
      <c r="W474" s="999"/>
    </row>
    <row r="475">
      <c r="A475" s="999"/>
      <c r="B475" s="999"/>
      <c r="C475" s="999"/>
      <c r="D475" s="999"/>
      <c r="E475" s="999"/>
      <c r="F475" s="999"/>
      <c r="G475" s="999"/>
      <c r="H475" s="999"/>
      <c r="I475" s="997"/>
      <c r="J475" s="997"/>
      <c r="K475" s="999"/>
      <c r="L475" s="999"/>
      <c r="M475" s="1001"/>
      <c r="N475" s="999"/>
      <c r="O475" s="999"/>
      <c r="P475" s="999"/>
      <c r="Q475" s="999"/>
      <c r="R475" s="999"/>
      <c r="S475" s="990"/>
      <c r="T475" s="999"/>
      <c r="U475" s="999"/>
      <c r="V475" s="999"/>
      <c r="W475" s="999"/>
    </row>
    <row r="476">
      <c r="A476" s="999"/>
      <c r="B476" s="999"/>
      <c r="C476" s="999"/>
      <c r="D476" s="999"/>
      <c r="E476" s="999"/>
      <c r="F476" s="999"/>
      <c r="G476" s="999"/>
      <c r="H476" s="999"/>
      <c r="I476" s="997"/>
      <c r="J476" s="997"/>
      <c r="K476" s="999"/>
      <c r="L476" s="999"/>
      <c r="M476" s="1001"/>
      <c r="N476" s="999"/>
      <c r="O476" s="999"/>
      <c r="P476" s="999"/>
      <c r="Q476" s="999"/>
      <c r="R476" s="999"/>
      <c r="S476" s="990"/>
      <c r="T476" s="999"/>
      <c r="U476" s="999"/>
      <c r="V476" s="999"/>
      <c r="W476" s="999"/>
    </row>
    <row r="477">
      <c r="A477" s="999"/>
      <c r="B477" s="999"/>
      <c r="C477" s="999"/>
      <c r="D477" s="999"/>
      <c r="E477" s="999"/>
      <c r="F477" s="999"/>
      <c r="G477" s="999"/>
      <c r="H477" s="999"/>
      <c r="I477" s="997"/>
      <c r="J477" s="997"/>
      <c r="K477" s="999"/>
      <c r="L477" s="999"/>
      <c r="M477" s="1001"/>
      <c r="N477" s="999"/>
      <c r="O477" s="999"/>
      <c r="P477" s="999"/>
      <c r="Q477" s="999"/>
      <c r="R477" s="999"/>
      <c r="S477" s="990"/>
      <c r="T477" s="999"/>
      <c r="U477" s="999"/>
      <c r="V477" s="999"/>
      <c r="W477" s="999"/>
    </row>
    <row r="478">
      <c r="A478" s="999"/>
      <c r="B478" s="999"/>
      <c r="C478" s="999"/>
      <c r="D478" s="999"/>
      <c r="E478" s="999"/>
      <c r="F478" s="999"/>
      <c r="G478" s="999"/>
      <c r="H478" s="999"/>
      <c r="I478" s="997"/>
      <c r="J478" s="997"/>
      <c r="K478" s="999"/>
      <c r="L478" s="999"/>
      <c r="M478" s="1001"/>
      <c r="N478" s="999"/>
      <c r="O478" s="999"/>
      <c r="P478" s="999"/>
      <c r="Q478" s="999"/>
      <c r="R478" s="999"/>
      <c r="S478" s="990"/>
      <c r="T478" s="999"/>
      <c r="U478" s="999"/>
      <c r="V478" s="999"/>
      <c r="W478" s="999"/>
    </row>
    <row r="479">
      <c r="A479" s="999"/>
      <c r="B479" s="999"/>
      <c r="C479" s="999"/>
      <c r="D479" s="999"/>
      <c r="E479" s="999"/>
      <c r="F479" s="999"/>
      <c r="G479" s="999"/>
      <c r="H479" s="999"/>
      <c r="I479" s="997"/>
      <c r="J479" s="997"/>
      <c r="K479" s="999"/>
      <c r="L479" s="999"/>
      <c r="M479" s="1001"/>
      <c r="N479" s="999"/>
      <c r="O479" s="999"/>
      <c r="P479" s="999"/>
      <c r="Q479" s="999"/>
      <c r="R479" s="999"/>
      <c r="S479" s="990"/>
      <c r="T479" s="999"/>
      <c r="U479" s="999"/>
      <c r="V479" s="999"/>
      <c r="W479" s="999"/>
    </row>
    <row r="480">
      <c r="A480" s="999"/>
      <c r="B480" s="999"/>
      <c r="C480" s="999"/>
      <c r="D480" s="999"/>
      <c r="E480" s="999"/>
      <c r="F480" s="999"/>
      <c r="G480" s="999"/>
      <c r="H480" s="999"/>
      <c r="I480" s="997"/>
      <c r="J480" s="997"/>
      <c r="K480" s="999"/>
      <c r="L480" s="999"/>
      <c r="M480" s="1001"/>
      <c r="N480" s="999"/>
      <c r="O480" s="999"/>
      <c r="P480" s="999"/>
      <c r="Q480" s="999"/>
      <c r="R480" s="999"/>
      <c r="S480" s="990"/>
      <c r="T480" s="999"/>
      <c r="U480" s="999"/>
      <c r="V480" s="999"/>
      <c r="W480" s="999"/>
    </row>
    <row r="481">
      <c r="A481" s="999"/>
      <c r="B481" s="999"/>
      <c r="C481" s="999"/>
      <c r="D481" s="999"/>
      <c r="E481" s="999"/>
      <c r="F481" s="999"/>
      <c r="G481" s="999"/>
      <c r="H481" s="999"/>
      <c r="I481" s="997"/>
      <c r="J481" s="997"/>
      <c r="K481" s="999"/>
      <c r="L481" s="999"/>
      <c r="M481" s="1001"/>
      <c r="N481" s="999"/>
      <c r="O481" s="999"/>
      <c r="P481" s="999"/>
      <c r="Q481" s="999"/>
      <c r="R481" s="999"/>
      <c r="S481" s="990"/>
      <c r="T481" s="999"/>
      <c r="U481" s="999"/>
      <c r="V481" s="999"/>
      <c r="W481" s="999"/>
    </row>
    <row r="482">
      <c r="A482" s="999"/>
      <c r="B482" s="999"/>
      <c r="C482" s="999"/>
      <c r="D482" s="999"/>
      <c r="E482" s="999"/>
      <c r="F482" s="999"/>
      <c r="G482" s="999"/>
      <c r="H482" s="999"/>
      <c r="I482" s="997"/>
      <c r="J482" s="997"/>
      <c r="K482" s="999"/>
      <c r="L482" s="999"/>
      <c r="M482" s="1001"/>
      <c r="N482" s="999"/>
      <c r="O482" s="999"/>
      <c r="P482" s="999"/>
      <c r="Q482" s="999"/>
      <c r="R482" s="999"/>
      <c r="S482" s="990"/>
      <c r="T482" s="999"/>
      <c r="U482" s="999"/>
      <c r="V482" s="999"/>
      <c r="W482" s="999"/>
    </row>
    <row r="483">
      <c r="A483" s="999"/>
      <c r="B483" s="999"/>
      <c r="C483" s="999"/>
      <c r="D483" s="999"/>
      <c r="E483" s="999"/>
      <c r="F483" s="999"/>
      <c r="G483" s="999"/>
      <c r="H483" s="999"/>
      <c r="I483" s="997"/>
      <c r="J483" s="997"/>
      <c r="K483" s="999"/>
      <c r="L483" s="999"/>
      <c r="M483" s="1001"/>
      <c r="N483" s="999"/>
      <c r="O483" s="999"/>
      <c r="P483" s="999"/>
      <c r="Q483" s="999"/>
      <c r="R483" s="999"/>
      <c r="S483" s="990"/>
      <c r="T483" s="999"/>
      <c r="U483" s="999"/>
      <c r="V483" s="999"/>
      <c r="W483" s="999"/>
    </row>
    <row r="484">
      <c r="A484" s="999"/>
      <c r="B484" s="999"/>
      <c r="C484" s="999"/>
      <c r="D484" s="999"/>
      <c r="E484" s="999"/>
      <c r="F484" s="999"/>
      <c r="G484" s="999"/>
      <c r="H484" s="999"/>
      <c r="I484" s="997"/>
      <c r="J484" s="997"/>
      <c r="K484" s="999"/>
      <c r="L484" s="999"/>
      <c r="M484" s="1001"/>
      <c r="N484" s="999"/>
      <c r="O484" s="999"/>
      <c r="P484" s="999"/>
      <c r="Q484" s="999"/>
      <c r="R484" s="999"/>
      <c r="S484" s="990"/>
      <c r="T484" s="999"/>
      <c r="U484" s="999"/>
      <c r="V484" s="999"/>
      <c r="W484" s="999"/>
    </row>
    <row r="485">
      <c r="A485" s="999"/>
      <c r="B485" s="999"/>
      <c r="C485" s="999"/>
      <c r="D485" s="999"/>
      <c r="E485" s="999"/>
      <c r="F485" s="999"/>
      <c r="G485" s="999"/>
      <c r="H485" s="999"/>
      <c r="I485" s="997"/>
      <c r="J485" s="997"/>
      <c r="K485" s="999"/>
      <c r="L485" s="999"/>
      <c r="M485" s="1001"/>
      <c r="N485" s="999"/>
      <c r="O485" s="999"/>
      <c r="P485" s="999"/>
      <c r="Q485" s="999"/>
      <c r="R485" s="999"/>
      <c r="S485" s="990"/>
      <c r="T485" s="999"/>
      <c r="U485" s="999"/>
      <c r="V485" s="999"/>
      <c r="W485" s="999"/>
    </row>
    <row r="486">
      <c r="A486" s="999"/>
      <c r="B486" s="999"/>
      <c r="C486" s="999"/>
      <c r="D486" s="999"/>
      <c r="E486" s="999"/>
      <c r="F486" s="999"/>
      <c r="G486" s="999"/>
      <c r="H486" s="999"/>
      <c r="I486" s="997"/>
      <c r="J486" s="997"/>
      <c r="K486" s="999"/>
      <c r="L486" s="999"/>
      <c r="M486" s="1001"/>
      <c r="N486" s="999"/>
      <c r="O486" s="999"/>
      <c r="P486" s="999"/>
      <c r="Q486" s="999"/>
      <c r="R486" s="999"/>
      <c r="S486" s="990"/>
      <c r="T486" s="999"/>
      <c r="U486" s="999"/>
      <c r="V486" s="999"/>
      <c r="W486" s="999"/>
    </row>
    <row r="487">
      <c r="A487" s="999"/>
      <c r="B487" s="999"/>
      <c r="C487" s="999"/>
      <c r="D487" s="999"/>
      <c r="E487" s="999"/>
      <c r="F487" s="999"/>
      <c r="G487" s="999"/>
      <c r="H487" s="999"/>
      <c r="I487" s="997"/>
      <c r="J487" s="997"/>
      <c r="K487" s="999"/>
      <c r="L487" s="999"/>
      <c r="M487" s="1001"/>
      <c r="N487" s="999"/>
      <c r="O487" s="999"/>
      <c r="P487" s="999"/>
      <c r="Q487" s="999"/>
      <c r="R487" s="999"/>
      <c r="S487" s="990"/>
      <c r="T487" s="999"/>
      <c r="U487" s="999"/>
      <c r="V487" s="999"/>
      <c r="W487" s="999"/>
    </row>
    <row r="488">
      <c r="A488" s="999"/>
      <c r="B488" s="999"/>
      <c r="C488" s="999"/>
      <c r="D488" s="999"/>
      <c r="E488" s="999"/>
      <c r="F488" s="999"/>
      <c r="G488" s="999"/>
      <c r="H488" s="999"/>
      <c r="I488" s="997"/>
      <c r="J488" s="997"/>
      <c r="K488" s="999"/>
      <c r="L488" s="999"/>
      <c r="M488" s="1001"/>
      <c r="N488" s="999"/>
      <c r="O488" s="999"/>
      <c r="P488" s="999"/>
      <c r="Q488" s="999"/>
      <c r="R488" s="999"/>
      <c r="S488" s="990"/>
      <c r="T488" s="999"/>
      <c r="U488" s="999"/>
      <c r="V488" s="999"/>
      <c r="W488" s="999"/>
    </row>
    <row r="489">
      <c r="A489" s="999"/>
      <c r="B489" s="999"/>
      <c r="C489" s="999"/>
      <c r="D489" s="999"/>
      <c r="E489" s="999"/>
      <c r="F489" s="999"/>
      <c r="G489" s="999"/>
      <c r="H489" s="999"/>
      <c r="I489" s="997"/>
      <c r="J489" s="997"/>
      <c r="K489" s="999"/>
      <c r="L489" s="999"/>
      <c r="M489" s="1001"/>
      <c r="N489" s="999"/>
      <c r="O489" s="999"/>
      <c r="P489" s="999"/>
      <c r="Q489" s="999"/>
      <c r="R489" s="999"/>
      <c r="S489" s="990"/>
      <c r="T489" s="999"/>
      <c r="U489" s="999"/>
      <c r="V489" s="999"/>
      <c r="W489" s="999"/>
    </row>
    <row r="490">
      <c r="A490" s="999"/>
      <c r="B490" s="999"/>
      <c r="C490" s="999"/>
      <c r="D490" s="999"/>
      <c r="E490" s="999"/>
      <c r="F490" s="999"/>
      <c r="G490" s="999"/>
      <c r="H490" s="999"/>
      <c r="I490" s="997"/>
      <c r="J490" s="997"/>
      <c r="K490" s="999"/>
      <c r="L490" s="999"/>
      <c r="M490" s="1001"/>
      <c r="N490" s="999"/>
      <c r="O490" s="999"/>
      <c r="P490" s="999"/>
      <c r="Q490" s="999"/>
      <c r="R490" s="999"/>
      <c r="S490" s="990"/>
      <c r="T490" s="999"/>
      <c r="U490" s="999"/>
      <c r="V490" s="999"/>
      <c r="W490" s="999"/>
    </row>
    <row r="491">
      <c r="A491" s="999"/>
      <c r="B491" s="999"/>
      <c r="C491" s="999"/>
      <c r="D491" s="999"/>
      <c r="E491" s="999"/>
      <c r="F491" s="999"/>
      <c r="G491" s="999"/>
      <c r="H491" s="999"/>
      <c r="I491" s="997"/>
      <c r="J491" s="997"/>
      <c r="K491" s="999"/>
      <c r="L491" s="999"/>
      <c r="M491" s="1001"/>
      <c r="N491" s="999"/>
      <c r="O491" s="999"/>
      <c r="P491" s="999"/>
      <c r="Q491" s="999"/>
      <c r="R491" s="999"/>
      <c r="S491" s="990"/>
      <c r="T491" s="999"/>
      <c r="U491" s="999"/>
      <c r="V491" s="999"/>
      <c r="W491" s="999"/>
    </row>
    <row r="492">
      <c r="A492" s="999"/>
      <c r="B492" s="999"/>
      <c r="C492" s="999"/>
      <c r="D492" s="999"/>
      <c r="E492" s="999"/>
      <c r="F492" s="999"/>
      <c r="G492" s="999"/>
      <c r="H492" s="999"/>
      <c r="I492" s="997"/>
      <c r="J492" s="997"/>
      <c r="K492" s="999"/>
      <c r="L492" s="999"/>
      <c r="M492" s="1001"/>
      <c r="N492" s="999"/>
      <c r="O492" s="999"/>
      <c r="P492" s="999"/>
      <c r="Q492" s="999"/>
      <c r="R492" s="999"/>
      <c r="S492" s="990"/>
      <c r="T492" s="999"/>
      <c r="U492" s="999"/>
      <c r="V492" s="999"/>
      <c r="W492" s="999"/>
    </row>
    <row r="493">
      <c r="A493" s="999"/>
      <c r="B493" s="999"/>
      <c r="C493" s="999"/>
      <c r="D493" s="999"/>
      <c r="E493" s="999"/>
      <c r="F493" s="999"/>
      <c r="G493" s="999"/>
      <c r="H493" s="999"/>
      <c r="I493" s="997"/>
      <c r="J493" s="997"/>
      <c r="K493" s="999"/>
      <c r="L493" s="999"/>
      <c r="M493" s="1001"/>
      <c r="N493" s="999"/>
      <c r="O493" s="999"/>
      <c r="P493" s="999"/>
      <c r="Q493" s="999"/>
      <c r="R493" s="999"/>
      <c r="S493" s="990"/>
      <c r="T493" s="999"/>
      <c r="U493" s="999"/>
      <c r="V493" s="999"/>
      <c r="W493" s="999"/>
    </row>
    <row r="494">
      <c r="A494" s="999"/>
      <c r="B494" s="999"/>
      <c r="C494" s="999"/>
      <c r="D494" s="999"/>
      <c r="E494" s="999"/>
      <c r="F494" s="999"/>
      <c r="G494" s="999"/>
      <c r="H494" s="999"/>
      <c r="I494" s="997"/>
      <c r="J494" s="997"/>
      <c r="K494" s="999"/>
      <c r="L494" s="999"/>
      <c r="M494" s="1001"/>
      <c r="N494" s="999"/>
      <c r="O494" s="999"/>
      <c r="P494" s="999"/>
      <c r="Q494" s="999"/>
      <c r="R494" s="999"/>
      <c r="S494" s="990"/>
      <c r="T494" s="999"/>
      <c r="U494" s="999"/>
      <c r="V494" s="999"/>
      <c r="W494" s="999"/>
    </row>
    <row r="495">
      <c r="A495" s="999"/>
      <c r="B495" s="999"/>
      <c r="C495" s="999"/>
      <c r="D495" s="999"/>
      <c r="E495" s="999"/>
      <c r="F495" s="999"/>
      <c r="G495" s="999"/>
      <c r="H495" s="999"/>
      <c r="I495" s="997"/>
      <c r="J495" s="997"/>
      <c r="K495" s="999"/>
      <c r="L495" s="999"/>
      <c r="M495" s="1001"/>
      <c r="N495" s="999"/>
      <c r="O495" s="999"/>
      <c r="P495" s="999"/>
      <c r="Q495" s="999"/>
      <c r="R495" s="999"/>
      <c r="S495" s="990"/>
      <c r="T495" s="999"/>
      <c r="U495" s="999"/>
      <c r="V495" s="999"/>
      <c r="W495" s="999"/>
    </row>
    <row r="496">
      <c r="A496" s="999"/>
      <c r="B496" s="999"/>
      <c r="C496" s="999"/>
      <c r="D496" s="999"/>
      <c r="E496" s="999"/>
      <c r="F496" s="999"/>
      <c r="G496" s="999"/>
      <c r="H496" s="999"/>
      <c r="I496" s="997"/>
      <c r="J496" s="997"/>
      <c r="K496" s="999"/>
      <c r="L496" s="999"/>
      <c r="M496" s="1001"/>
      <c r="N496" s="999"/>
      <c r="O496" s="999"/>
      <c r="P496" s="999"/>
      <c r="Q496" s="999"/>
      <c r="R496" s="999"/>
      <c r="S496" s="990"/>
      <c r="T496" s="999"/>
      <c r="U496" s="999"/>
      <c r="V496" s="999"/>
      <c r="W496" s="999"/>
    </row>
    <row r="497">
      <c r="A497" s="999"/>
      <c r="B497" s="999"/>
      <c r="C497" s="999"/>
      <c r="D497" s="999"/>
      <c r="E497" s="999"/>
      <c r="F497" s="999"/>
      <c r="G497" s="999"/>
      <c r="H497" s="999"/>
      <c r="I497" s="997"/>
      <c r="J497" s="997"/>
      <c r="K497" s="999"/>
      <c r="L497" s="999"/>
      <c r="M497" s="1001"/>
      <c r="N497" s="999"/>
      <c r="O497" s="999"/>
      <c r="P497" s="999"/>
      <c r="Q497" s="999"/>
      <c r="R497" s="999"/>
      <c r="S497" s="990"/>
      <c r="T497" s="999"/>
      <c r="U497" s="999"/>
      <c r="V497" s="999"/>
      <c r="W497" s="999"/>
    </row>
    <row r="498">
      <c r="A498" s="999"/>
      <c r="B498" s="999"/>
      <c r="C498" s="999"/>
      <c r="D498" s="999"/>
      <c r="E498" s="999"/>
      <c r="F498" s="999"/>
      <c r="G498" s="999"/>
      <c r="H498" s="999"/>
      <c r="I498" s="997"/>
      <c r="J498" s="997"/>
      <c r="K498" s="999"/>
      <c r="L498" s="999"/>
      <c r="M498" s="1001"/>
      <c r="N498" s="999"/>
      <c r="O498" s="999"/>
      <c r="P498" s="999"/>
      <c r="Q498" s="999"/>
      <c r="R498" s="999"/>
      <c r="S498" s="990"/>
      <c r="T498" s="999"/>
      <c r="U498" s="999"/>
      <c r="V498" s="999"/>
      <c r="W498" s="999"/>
    </row>
    <row r="499">
      <c r="A499" s="999"/>
      <c r="B499" s="999"/>
      <c r="C499" s="999"/>
      <c r="D499" s="999"/>
      <c r="E499" s="999"/>
      <c r="F499" s="999"/>
      <c r="G499" s="999"/>
      <c r="H499" s="999"/>
      <c r="I499" s="997"/>
      <c r="J499" s="997"/>
      <c r="K499" s="999"/>
      <c r="L499" s="999"/>
      <c r="M499" s="1001"/>
      <c r="N499" s="999"/>
      <c r="O499" s="999"/>
      <c r="P499" s="999"/>
      <c r="Q499" s="999"/>
      <c r="R499" s="999"/>
      <c r="S499" s="990"/>
      <c r="T499" s="999"/>
      <c r="U499" s="999"/>
      <c r="V499" s="999"/>
      <c r="W499" s="999"/>
    </row>
    <row r="500">
      <c r="A500" s="999"/>
      <c r="B500" s="999"/>
      <c r="C500" s="999"/>
      <c r="D500" s="999"/>
      <c r="E500" s="999"/>
      <c r="F500" s="999"/>
      <c r="G500" s="999"/>
      <c r="H500" s="999"/>
      <c r="I500" s="997"/>
      <c r="J500" s="997"/>
      <c r="K500" s="999"/>
      <c r="L500" s="999"/>
      <c r="M500" s="1001"/>
      <c r="N500" s="999"/>
      <c r="O500" s="999"/>
      <c r="P500" s="999"/>
      <c r="Q500" s="999"/>
      <c r="R500" s="999"/>
      <c r="S500" s="990"/>
      <c r="T500" s="999"/>
      <c r="U500" s="999"/>
      <c r="V500" s="999"/>
      <c r="W500" s="999"/>
    </row>
    <row r="501">
      <c r="A501" s="999"/>
      <c r="B501" s="999"/>
      <c r="C501" s="999"/>
      <c r="D501" s="999"/>
      <c r="E501" s="999"/>
      <c r="F501" s="999"/>
      <c r="G501" s="999"/>
      <c r="H501" s="999"/>
      <c r="I501" s="997"/>
      <c r="J501" s="997"/>
      <c r="K501" s="999"/>
      <c r="L501" s="999"/>
      <c r="M501" s="1001"/>
      <c r="N501" s="999"/>
      <c r="O501" s="999"/>
      <c r="P501" s="999"/>
      <c r="Q501" s="999"/>
      <c r="R501" s="999"/>
      <c r="S501" s="990"/>
      <c r="T501" s="999"/>
      <c r="U501" s="999"/>
      <c r="V501" s="999"/>
      <c r="W501" s="999"/>
    </row>
    <row r="502">
      <c r="A502" s="999"/>
      <c r="B502" s="999"/>
      <c r="C502" s="999"/>
      <c r="D502" s="999"/>
      <c r="E502" s="999"/>
      <c r="F502" s="999"/>
      <c r="G502" s="999"/>
      <c r="H502" s="999"/>
      <c r="I502" s="997"/>
      <c r="J502" s="997"/>
      <c r="K502" s="999"/>
      <c r="L502" s="999"/>
      <c r="M502" s="1001"/>
      <c r="N502" s="999"/>
      <c r="O502" s="999"/>
      <c r="P502" s="999"/>
      <c r="Q502" s="999"/>
      <c r="R502" s="999"/>
      <c r="S502" s="990"/>
      <c r="T502" s="999"/>
      <c r="U502" s="999"/>
      <c r="V502" s="999"/>
      <c r="W502" s="999"/>
    </row>
    <row r="503">
      <c r="A503" s="999"/>
      <c r="B503" s="999"/>
      <c r="C503" s="999"/>
      <c r="D503" s="999"/>
      <c r="E503" s="999"/>
      <c r="F503" s="999"/>
      <c r="G503" s="999"/>
      <c r="H503" s="999"/>
      <c r="I503" s="997"/>
      <c r="J503" s="997"/>
      <c r="K503" s="999"/>
      <c r="L503" s="999"/>
      <c r="M503" s="1001"/>
      <c r="N503" s="999"/>
      <c r="O503" s="999"/>
      <c r="P503" s="999"/>
      <c r="Q503" s="999"/>
      <c r="R503" s="999"/>
      <c r="S503" s="990"/>
      <c r="T503" s="999"/>
      <c r="U503" s="999"/>
      <c r="V503" s="999"/>
      <c r="W503" s="999"/>
    </row>
    <row r="504">
      <c r="A504" s="999"/>
      <c r="B504" s="999"/>
      <c r="C504" s="999"/>
      <c r="D504" s="999"/>
      <c r="E504" s="999"/>
      <c r="F504" s="999"/>
      <c r="G504" s="999"/>
      <c r="H504" s="999"/>
      <c r="I504" s="997"/>
      <c r="J504" s="997"/>
      <c r="K504" s="999"/>
      <c r="L504" s="999"/>
      <c r="M504" s="1001"/>
      <c r="N504" s="999"/>
      <c r="O504" s="999"/>
      <c r="P504" s="999"/>
      <c r="Q504" s="999"/>
      <c r="R504" s="999"/>
      <c r="S504" s="990"/>
      <c r="T504" s="999"/>
      <c r="U504" s="999"/>
      <c r="V504" s="999"/>
      <c r="W504" s="999"/>
    </row>
    <row r="505">
      <c r="A505" s="999"/>
      <c r="B505" s="999"/>
      <c r="C505" s="999"/>
      <c r="D505" s="999"/>
      <c r="E505" s="999"/>
      <c r="F505" s="999"/>
      <c r="G505" s="999"/>
      <c r="H505" s="999"/>
      <c r="I505" s="997"/>
      <c r="J505" s="997"/>
      <c r="K505" s="999"/>
      <c r="L505" s="999"/>
      <c r="M505" s="1001"/>
      <c r="N505" s="999"/>
      <c r="O505" s="999"/>
      <c r="P505" s="999"/>
      <c r="Q505" s="999"/>
      <c r="R505" s="999"/>
      <c r="S505" s="990"/>
      <c r="T505" s="999"/>
      <c r="U505" s="999"/>
      <c r="V505" s="999"/>
      <c r="W505" s="999"/>
    </row>
    <row r="506">
      <c r="A506" s="999"/>
      <c r="B506" s="999"/>
      <c r="C506" s="999"/>
      <c r="D506" s="999"/>
      <c r="E506" s="999"/>
      <c r="F506" s="999"/>
      <c r="G506" s="999"/>
      <c r="H506" s="999"/>
      <c r="I506" s="997"/>
      <c r="J506" s="997"/>
      <c r="K506" s="999"/>
      <c r="L506" s="999"/>
      <c r="M506" s="1001"/>
      <c r="N506" s="999"/>
      <c r="O506" s="999"/>
      <c r="P506" s="999"/>
      <c r="Q506" s="999"/>
      <c r="R506" s="999"/>
      <c r="S506" s="990"/>
      <c r="T506" s="999"/>
      <c r="U506" s="999"/>
      <c r="V506" s="999"/>
      <c r="W506" s="999"/>
    </row>
    <row r="507">
      <c r="A507" s="999"/>
      <c r="B507" s="999"/>
      <c r="C507" s="999"/>
      <c r="D507" s="999"/>
      <c r="E507" s="999"/>
      <c r="F507" s="999"/>
      <c r="G507" s="999"/>
      <c r="H507" s="999"/>
      <c r="I507" s="997"/>
      <c r="J507" s="997"/>
      <c r="K507" s="999"/>
      <c r="L507" s="999"/>
      <c r="M507" s="1001"/>
      <c r="N507" s="999"/>
      <c r="O507" s="999"/>
      <c r="P507" s="999"/>
      <c r="Q507" s="999"/>
      <c r="R507" s="999"/>
      <c r="S507" s="990"/>
      <c r="T507" s="999"/>
      <c r="U507" s="999"/>
      <c r="V507" s="999"/>
      <c r="W507" s="999"/>
    </row>
    <row r="508">
      <c r="A508" s="999"/>
      <c r="B508" s="999"/>
      <c r="C508" s="999"/>
      <c r="D508" s="999"/>
      <c r="E508" s="999"/>
      <c r="F508" s="999"/>
      <c r="G508" s="999"/>
      <c r="H508" s="999"/>
      <c r="I508" s="997"/>
      <c r="J508" s="997"/>
      <c r="K508" s="999"/>
      <c r="L508" s="999"/>
      <c r="M508" s="1001"/>
      <c r="N508" s="999"/>
      <c r="O508" s="999"/>
      <c r="P508" s="999"/>
      <c r="Q508" s="999"/>
      <c r="R508" s="999"/>
      <c r="S508" s="990"/>
      <c r="T508" s="999"/>
      <c r="U508" s="999"/>
      <c r="V508" s="999"/>
      <c r="W508" s="999"/>
    </row>
    <row r="509">
      <c r="A509" s="999"/>
      <c r="B509" s="999"/>
      <c r="C509" s="999"/>
      <c r="D509" s="999"/>
      <c r="E509" s="999"/>
      <c r="F509" s="999"/>
      <c r="G509" s="999"/>
      <c r="H509" s="999"/>
      <c r="I509" s="997"/>
      <c r="J509" s="997"/>
      <c r="K509" s="999"/>
      <c r="L509" s="999"/>
      <c r="M509" s="1001"/>
      <c r="N509" s="999"/>
      <c r="O509" s="999"/>
      <c r="P509" s="999"/>
      <c r="Q509" s="999"/>
      <c r="R509" s="999"/>
      <c r="S509" s="990"/>
      <c r="T509" s="999"/>
      <c r="U509" s="999"/>
      <c r="V509" s="999"/>
      <c r="W509" s="999"/>
    </row>
    <row r="510">
      <c r="A510" s="999"/>
      <c r="B510" s="999"/>
      <c r="C510" s="999"/>
      <c r="D510" s="999"/>
      <c r="E510" s="999"/>
      <c r="F510" s="999"/>
      <c r="G510" s="999"/>
      <c r="H510" s="999"/>
      <c r="I510" s="997"/>
      <c r="J510" s="997"/>
      <c r="K510" s="999"/>
      <c r="L510" s="999"/>
      <c r="M510" s="1001"/>
      <c r="N510" s="999"/>
      <c r="O510" s="999"/>
      <c r="P510" s="999"/>
      <c r="Q510" s="999"/>
      <c r="R510" s="999"/>
      <c r="S510" s="990"/>
      <c r="T510" s="999"/>
      <c r="U510" s="999"/>
      <c r="V510" s="999"/>
      <c r="W510" s="999"/>
    </row>
    <row r="511">
      <c r="A511" s="999"/>
      <c r="B511" s="999"/>
      <c r="C511" s="999"/>
      <c r="D511" s="999"/>
      <c r="E511" s="999"/>
      <c r="F511" s="999"/>
      <c r="G511" s="999"/>
      <c r="H511" s="999"/>
      <c r="I511" s="997"/>
      <c r="J511" s="997"/>
      <c r="K511" s="999"/>
      <c r="L511" s="999"/>
      <c r="M511" s="1001"/>
      <c r="N511" s="999"/>
      <c r="O511" s="999"/>
      <c r="P511" s="999"/>
      <c r="Q511" s="999"/>
      <c r="R511" s="999"/>
      <c r="S511" s="990"/>
      <c r="T511" s="999"/>
      <c r="U511" s="999"/>
      <c r="V511" s="999"/>
      <c r="W511" s="999"/>
    </row>
    <row r="512">
      <c r="A512" s="999"/>
      <c r="B512" s="999"/>
      <c r="C512" s="999"/>
      <c r="D512" s="999"/>
      <c r="E512" s="999"/>
      <c r="F512" s="999"/>
      <c r="G512" s="999"/>
      <c r="H512" s="999"/>
      <c r="I512" s="997"/>
      <c r="J512" s="997"/>
      <c r="K512" s="999"/>
      <c r="L512" s="999"/>
      <c r="M512" s="1001"/>
      <c r="N512" s="999"/>
      <c r="O512" s="999"/>
      <c r="P512" s="999"/>
      <c r="Q512" s="999"/>
      <c r="R512" s="999"/>
      <c r="S512" s="990"/>
      <c r="T512" s="999"/>
      <c r="U512" s="999"/>
      <c r="V512" s="999"/>
      <c r="W512" s="999"/>
    </row>
    <row r="513">
      <c r="A513" s="999"/>
      <c r="B513" s="999"/>
      <c r="C513" s="999"/>
      <c r="D513" s="999"/>
      <c r="E513" s="999"/>
      <c r="F513" s="999"/>
      <c r="G513" s="999"/>
      <c r="H513" s="999"/>
      <c r="I513" s="997"/>
      <c r="J513" s="997"/>
      <c r="K513" s="999"/>
      <c r="L513" s="999"/>
      <c r="M513" s="1001"/>
      <c r="N513" s="999"/>
      <c r="O513" s="999"/>
      <c r="P513" s="999"/>
      <c r="Q513" s="999"/>
      <c r="R513" s="999"/>
      <c r="S513" s="990"/>
      <c r="T513" s="999"/>
      <c r="U513" s="999"/>
      <c r="V513" s="999"/>
      <c r="W513" s="999"/>
    </row>
    <row r="514">
      <c r="A514" s="999"/>
      <c r="B514" s="999"/>
      <c r="C514" s="999"/>
      <c r="D514" s="999"/>
      <c r="E514" s="999"/>
      <c r="F514" s="999"/>
      <c r="G514" s="999"/>
      <c r="H514" s="999"/>
      <c r="I514" s="997"/>
      <c r="J514" s="997"/>
      <c r="K514" s="999"/>
      <c r="L514" s="999"/>
      <c r="M514" s="1001"/>
      <c r="N514" s="999"/>
      <c r="O514" s="999"/>
      <c r="P514" s="999"/>
      <c r="Q514" s="999"/>
      <c r="R514" s="999"/>
      <c r="S514" s="990"/>
      <c r="T514" s="999"/>
      <c r="U514" s="999"/>
      <c r="V514" s="999"/>
      <c r="W514" s="999"/>
    </row>
    <row r="515">
      <c r="A515" s="999"/>
      <c r="B515" s="999"/>
      <c r="C515" s="999"/>
      <c r="D515" s="999"/>
      <c r="E515" s="999"/>
      <c r="F515" s="999"/>
      <c r="G515" s="999"/>
      <c r="H515" s="999"/>
      <c r="I515" s="997"/>
      <c r="J515" s="997"/>
      <c r="K515" s="999"/>
      <c r="L515" s="999"/>
      <c r="M515" s="1001"/>
      <c r="N515" s="999"/>
      <c r="O515" s="999"/>
      <c r="P515" s="999"/>
      <c r="Q515" s="999"/>
      <c r="R515" s="999"/>
      <c r="S515" s="990"/>
      <c r="T515" s="999"/>
      <c r="U515" s="999"/>
      <c r="V515" s="999"/>
      <c r="W515" s="999"/>
    </row>
    <row r="516">
      <c r="A516" s="999"/>
      <c r="B516" s="999"/>
      <c r="C516" s="999"/>
      <c r="D516" s="999"/>
      <c r="E516" s="999"/>
      <c r="F516" s="999"/>
      <c r="G516" s="999"/>
      <c r="H516" s="999"/>
      <c r="I516" s="997"/>
      <c r="J516" s="997"/>
      <c r="K516" s="999"/>
      <c r="L516" s="999"/>
      <c r="M516" s="1001"/>
      <c r="N516" s="999"/>
      <c r="O516" s="999"/>
      <c r="P516" s="999"/>
      <c r="Q516" s="999"/>
      <c r="R516" s="999"/>
      <c r="S516" s="990"/>
      <c r="T516" s="999"/>
      <c r="U516" s="999"/>
      <c r="V516" s="999"/>
      <c r="W516" s="999"/>
    </row>
    <row r="517">
      <c r="A517" s="999"/>
      <c r="B517" s="999"/>
      <c r="C517" s="999"/>
      <c r="D517" s="999"/>
      <c r="E517" s="999"/>
      <c r="F517" s="999"/>
      <c r="G517" s="999"/>
      <c r="H517" s="999"/>
      <c r="I517" s="997"/>
      <c r="J517" s="997"/>
      <c r="K517" s="999"/>
      <c r="L517" s="999"/>
      <c r="M517" s="1001"/>
      <c r="N517" s="999"/>
      <c r="O517" s="999"/>
      <c r="P517" s="999"/>
      <c r="Q517" s="999"/>
      <c r="R517" s="999"/>
      <c r="S517" s="990"/>
      <c r="T517" s="999"/>
      <c r="U517" s="999"/>
      <c r="V517" s="999"/>
      <c r="W517" s="999"/>
    </row>
    <row r="518">
      <c r="A518" s="999"/>
      <c r="B518" s="999"/>
      <c r="C518" s="999"/>
      <c r="D518" s="999"/>
      <c r="E518" s="999"/>
      <c r="F518" s="999"/>
      <c r="G518" s="999"/>
      <c r="H518" s="999"/>
      <c r="I518" s="997"/>
      <c r="J518" s="997"/>
      <c r="K518" s="999"/>
      <c r="L518" s="999"/>
      <c r="M518" s="1001"/>
      <c r="N518" s="999"/>
      <c r="O518" s="999"/>
      <c r="P518" s="999"/>
      <c r="Q518" s="999"/>
      <c r="R518" s="999"/>
      <c r="S518" s="990"/>
      <c r="T518" s="999"/>
      <c r="U518" s="999"/>
      <c r="V518" s="999"/>
      <c r="W518" s="999"/>
    </row>
    <row r="519">
      <c r="A519" s="999"/>
      <c r="B519" s="999"/>
      <c r="C519" s="999"/>
      <c r="D519" s="999"/>
      <c r="E519" s="999"/>
      <c r="F519" s="999"/>
      <c r="G519" s="999"/>
      <c r="H519" s="999"/>
      <c r="I519" s="997"/>
      <c r="J519" s="997"/>
      <c r="K519" s="999"/>
      <c r="L519" s="999"/>
      <c r="M519" s="1001"/>
      <c r="N519" s="999"/>
      <c r="O519" s="999"/>
      <c r="P519" s="999"/>
      <c r="Q519" s="999"/>
      <c r="R519" s="999"/>
      <c r="S519" s="990"/>
      <c r="T519" s="999"/>
      <c r="U519" s="999"/>
      <c r="V519" s="999"/>
      <c r="W519" s="999"/>
    </row>
    <row r="520">
      <c r="A520" s="999"/>
      <c r="B520" s="999"/>
      <c r="C520" s="999"/>
      <c r="D520" s="999"/>
      <c r="E520" s="999"/>
      <c r="F520" s="999"/>
      <c r="G520" s="999"/>
      <c r="H520" s="999"/>
      <c r="I520" s="997"/>
      <c r="J520" s="997"/>
      <c r="K520" s="999"/>
      <c r="L520" s="999"/>
      <c r="M520" s="1001"/>
      <c r="N520" s="999"/>
      <c r="O520" s="999"/>
      <c r="P520" s="999"/>
      <c r="Q520" s="999"/>
      <c r="R520" s="999"/>
      <c r="S520" s="990"/>
      <c r="T520" s="999"/>
      <c r="U520" s="999"/>
      <c r="V520" s="999"/>
      <c r="W520" s="999"/>
    </row>
    <row r="521">
      <c r="A521" s="999"/>
      <c r="B521" s="999"/>
      <c r="C521" s="999"/>
      <c r="D521" s="999"/>
      <c r="E521" s="999"/>
      <c r="F521" s="999"/>
      <c r="G521" s="999"/>
      <c r="H521" s="999"/>
      <c r="I521" s="997"/>
      <c r="J521" s="997"/>
      <c r="K521" s="999"/>
      <c r="L521" s="999"/>
      <c r="M521" s="1001"/>
      <c r="N521" s="999"/>
      <c r="O521" s="999"/>
      <c r="P521" s="999"/>
      <c r="Q521" s="999"/>
      <c r="R521" s="999"/>
      <c r="S521" s="990"/>
      <c r="T521" s="999"/>
      <c r="U521" s="999"/>
      <c r="V521" s="999"/>
      <c r="W521" s="999"/>
    </row>
    <row r="522">
      <c r="A522" s="999"/>
      <c r="B522" s="999"/>
      <c r="C522" s="999"/>
      <c r="D522" s="999"/>
      <c r="E522" s="999"/>
      <c r="F522" s="999"/>
      <c r="G522" s="999"/>
      <c r="H522" s="999"/>
      <c r="I522" s="997"/>
      <c r="J522" s="997"/>
      <c r="K522" s="999"/>
      <c r="L522" s="999"/>
      <c r="M522" s="1001"/>
      <c r="N522" s="999"/>
      <c r="O522" s="999"/>
      <c r="P522" s="999"/>
      <c r="Q522" s="999"/>
      <c r="R522" s="999"/>
      <c r="S522" s="990"/>
      <c r="T522" s="999"/>
      <c r="U522" s="999"/>
      <c r="V522" s="999"/>
      <c r="W522" s="999"/>
    </row>
    <row r="523">
      <c r="A523" s="999"/>
      <c r="B523" s="999"/>
      <c r="C523" s="999"/>
      <c r="D523" s="999"/>
      <c r="E523" s="999"/>
      <c r="F523" s="999"/>
      <c r="G523" s="999"/>
      <c r="H523" s="999"/>
      <c r="I523" s="997"/>
      <c r="J523" s="997"/>
      <c r="K523" s="999"/>
      <c r="L523" s="999"/>
      <c r="M523" s="1001"/>
      <c r="N523" s="999"/>
      <c r="O523" s="999"/>
      <c r="P523" s="999"/>
      <c r="Q523" s="999"/>
      <c r="R523" s="999"/>
      <c r="S523" s="990"/>
      <c r="T523" s="999"/>
      <c r="U523" s="999"/>
      <c r="V523" s="999"/>
      <c r="W523" s="999"/>
    </row>
    <row r="524">
      <c r="A524" s="999"/>
      <c r="B524" s="999"/>
      <c r="C524" s="999"/>
      <c r="D524" s="999"/>
      <c r="E524" s="999"/>
      <c r="F524" s="999"/>
      <c r="G524" s="999"/>
      <c r="H524" s="999"/>
      <c r="I524" s="997"/>
      <c r="J524" s="997"/>
      <c r="K524" s="999"/>
      <c r="L524" s="999"/>
      <c r="M524" s="1001"/>
      <c r="N524" s="999"/>
      <c r="O524" s="999"/>
      <c r="P524" s="999"/>
      <c r="Q524" s="999"/>
      <c r="R524" s="999"/>
      <c r="S524" s="990"/>
      <c r="T524" s="999"/>
      <c r="U524" s="999"/>
      <c r="V524" s="999"/>
      <c r="W524" s="999"/>
    </row>
    <row r="525">
      <c r="A525" s="999"/>
      <c r="B525" s="999"/>
      <c r="C525" s="999"/>
      <c r="D525" s="999"/>
      <c r="E525" s="999"/>
      <c r="F525" s="999"/>
      <c r="G525" s="999"/>
      <c r="H525" s="999"/>
      <c r="I525" s="997"/>
      <c r="J525" s="997"/>
      <c r="K525" s="999"/>
      <c r="L525" s="999"/>
      <c r="M525" s="1001"/>
      <c r="N525" s="999"/>
      <c r="O525" s="999"/>
      <c r="P525" s="999"/>
      <c r="Q525" s="999"/>
      <c r="R525" s="999"/>
      <c r="S525" s="990"/>
      <c r="T525" s="999"/>
      <c r="U525" s="999"/>
      <c r="V525" s="999"/>
      <c r="W525" s="999"/>
    </row>
    <row r="526">
      <c r="A526" s="999"/>
      <c r="B526" s="999"/>
      <c r="C526" s="999"/>
      <c r="D526" s="999"/>
      <c r="E526" s="999"/>
      <c r="F526" s="999"/>
      <c r="G526" s="999"/>
      <c r="H526" s="999"/>
      <c r="I526" s="997"/>
      <c r="J526" s="997"/>
      <c r="K526" s="999"/>
      <c r="L526" s="999"/>
      <c r="M526" s="1001"/>
      <c r="N526" s="999"/>
      <c r="O526" s="999"/>
      <c r="P526" s="999"/>
      <c r="Q526" s="999"/>
      <c r="R526" s="999"/>
      <c r="S526" s="990"/>
      <c r="T526" s="999"/>
      <c r="U526" s="999"/>
      <c r="V526" s="999"/>
      <c r="W526" s="999"/>
    </row>
    <row r="527">
      <c r="A527" s="999"/>
      <c r="B527" s="999"/>
      <c r="C527" s="999"/>
      <c r="D527" s="999"/>
      <c r="E527" s="999"/>
      <c r="F527" s="999"/>
      <c r="G527" s="999"/>
      <c r="H527" s="999"/>
      <c r="I527" s="997"/>
      <c r="J527" s="997"/>
      <c r="K527" s="999"/>
      <c r="L527" s="999"/>
      <c r="M527" s="1001"/>
      <c r="N527" s="999"/>
      <c r="O527" s="999"/>
      <c r="P527" s="999"/>
      <c r="Q527" s="999"/>
      <c r="R527" s="999"/>
      <c r="S527" s="990"/>
      <c r="T527" s="999"/>
      <c r="U527" s="999"/>
      <c r="V527" s="999"/>
      <c r="W527" s="999"/>
    </row>
    <row r="528">
      <c r="A528" s="999"/>
      <c r="B528" s="999"/>
      <c r="C528" s="999"/>
      <c r="D528" s="999"/>
      <c r="E528" s="999"/>
      <c r="F528" s="999"/>
      <c r="G528" s="999"/>
      <c r="H528" s="999"/>
      <c r="I528" s="997"/>
      <c r="J528" s="997"/>
      <c r="K528" s="999"/>
      <c r="L528" s="999"/>
      <c r="M528" s="1001"/>
      <c r="N528" s="999"/>
      <c r="O528" s="999"/>
      <c r="P528" s="999"/>
      <c r="Q528" s="999"/>
      <c r="R528" s="999"/>
      <c r="S528" s="990"/>
      <c r="T528" s="999"/>
      <c r="U528" s="999"/>
      <c r="V528" s="999"/>
      <c r="W528" s="999"/>
    </row>
    <row r="529">
      <c r="A529" s="999"/>
      <c r="B529" s="999"/>
      <c r="C529" s="999"/>
      <c r="D529" s="999"/>
      <c r="E529" s="999"/>
      <c r="F529" s="999"/>
      <c r="G529" s="999"/>
      <c r="H529" s="999"/>
      <c r="I529" s="997"/>
      <c r="J529" s="997"/>
      <c r="K529" s="999"/>
      <c r="L529" s="999"/>
      <c r="M529" s="1001"/>
      <c r="N529" s="999"/>
      <c r="O529" s="999"/>
      <c r="P529" s="999"/>
      <c r="Q529" s="999"/>
      <c r="R529" s="999"/>
      <c r="S529" s="990"/>
      <c r="T529" s="999"/>
      <c r="U529" s="999"/>
      <c r="V529" s="999"/>
      <c r="W529" s="999"/>
    </row>
    <row r="530">
      <c r="A530" s="999"/>
      <c r="B530" s="999"/>
      <c r="C530" s="999"/>
      <c r="D530" s="999"/>
      <c r="E530" s="999"/>
      <c r="F530" s="999"/>
      <c r="G530" s="999"/>
      <c r="H530" s="999"/>
      <c r="I530" s="997"/>
      <c r="J530" s="997"/>
      <c r="K530" s="999"/>
      <c r="L530" s="999"/>
      <c r="M530" s="1001"/>
      <c r="N530" s="999"/>
      <c r="O530" s="999"/>
      <c r="P530" s="999"/>
      <c r="Q530" s="999"/>
      <c r="R530" s="999"/>
      <c r="S530" s="990"/>
      <c r="T530" s="999"/>
      <c r="U530" s="999"/>
      <c r="V530" s="999"/>
      <c r="W530" s="999"/>
    </row>
    <row r="531">
      <c r="A531" s="999"/>
      <c r="B531" s="999"/>
      <c r="C531" s="999"/>
      <c r="D531" s="999"/>
      <c r="E531" s="999"/>
      <c r="F531" s="999"/>
      <c r="G531" s="999"/>
      <c r="H531" s="999"/>
      <c r="I531" s="997"/>
      <c r="J531" s="997"/>
      <c r="K531" s="999"/>
      <c r="L531" s="999"/>
      <c r="M531" s="1001"/>
      <c r="N531" s="999"/>
      <c r="O531" s="999"/>
      <c r="P531" s="999"/>
      <c r="Q531" s="999"/>
      <c r="R531" s="999"/>
      <c r="S531" s="990"/>
      <c r="T531" s="999"/>
      <c r="U531" s="999"/>
      <c r="V531" s="999"/>
      <c r="W531" s="999"/>
    </row>
    <row r="532">
      <c r="A532" s="999"/>
      <c r="B532" s="999"/>
      <c r="C532" s="999"/>
      <c r="D532" s="999"/>
      <c r="E532" s="999"/>
      <c r="F532" s="999"/>
      <c r="G532" s="999"/>
      <c r="H532" s="999"/>
      <c r="I532" s="997"/>
      <c r="J532" s="997"/>
      <c r="K532" s="999"/>
      <c r="L532" s="999"/>
      <c r="M532" s="1001"/>
      <c r="N532" s="999"/>
      <c r="O532" s="999"/>
      <c r="P532" s="999"/>
      <c r="Q532" s="999"/>
      <c r="R532" s="999"/>
      <c r="S532" s="990"/>
      <c r="T532" s="999"/>
      <c r="U532" s="999"/>
      <c r="V532" s="999"/>
      <c r="W532" s="999"/>
    </row>
    <row r="533">
      <c r="A533" s="999"/>
      <c r="B533" s="999"/>
      <c r="C533" s="999"/>
      <c r="D533" s="999"/>
      <c r="E533" s="999"/>
      <c r="F533" s="999"/>
      <c r="G533" s="999"/>
      <c r="H533" s="999"/>
      <c r="I533" s="997"/>
      <c r="J533" s="997"/>
      <c r="K533" s="999"/>
      <c r="L533" s="999"/>
      <c r="M533" s="1001"/>
      <c r="N533" s="999"/>
      <c r="O533" s="999"/>
      <c r="P533" s="999"/>
      <c r="Q533" s="999"/>
      <c r="R533" s="999"/>
      <c r="S533" s="990"/>
      <c r="T533" s="999"/>
      <c r="U533" s="999"/>
      <c r="V533" s="999"/>
      <c r="W533" s="999"/>
    </row>
    <row r="534">
      <c r="A534" s="999"/>
      <c r="B534" s="999"/>
      <c r="C534" s="999"/>
      <c r="D534" s="999"/>
      <c r="E534" s="999"/>
      <c r="F534" s="999"/>
      <c r="G534" s="999"/>
      <c r="H534" s="999"/>
      <c r="I534" s="997"/>
      <c r="J534" s="997"/>
      <c r="K534" s="999"/>
      <c r="L534" s="999"/>
      <c r="M534" s="1001"/>
      <c r="N534" s="999"/>
      <c r="O534" s="999"/>
      <c r="P534" s="999"/>
      <c r="Q534" s="999"/>
      <c r="R534" s="999"/>
      <c r="S534" s="990"/>
      <c r="T534" s="999"/>
      <c r="U534" s="999"/>
      <c r="V534" s="999"/>
      <c r="W534" s="999"/>
    </row>
    <row r="535">
      <c r="A535" s="999"/>
      <c r="B535" s="999"/>
      <c r="C535" s="999"/>
      <c r="D535" s="999"/>
      <c r="E535" s="999"/>
      <c r="F535" s="999"/>
      <c r="G535" s="999"/>
      <c r="H535" s="999"/>
      <c r="I535" s="997"/>
      <c r="J535" s="997"/>
      <c r="K535" s="999"/>
      <c r="L535" s="999"/>
      <c r="M535" s="1001"/>
      <c r="N535" s="999"/>
      <c r="O535" s="999"/>
      <c r="P535" s="999"/>
      <c r="Q535" s="999"/>
      <c r="R535" s="999"/>
      <c r="S535" s="990"/>
      <c r="T535" s="999"/>
      <c r="U535" s="999"/>
      <c r="V535" s="999"/>
      <c r="W535" s="999"/>
    </row>
    <row r="536">
      <c r="A536" s="999"/>
      <c r="B536" s="999"/>
      <c r="C536" s="999"/>
      <c r="D536" s="999"/>
      <c r="E536" s="999"/>
      <c r="F536" s="999"/>
      <c r="G536" s="999"/>
      <c r="H536" s="999"/>
      <c r="I536" s="997"/>
      <c r="J536" s="997"/>
      <c r="K536" s="999"/>
      <c r="L536" s="999"/>
      <c r="M536" s="1001"/>
      <c r="N536" s="999"/>
      <c r="O536" s="999"/>
      <c r="P536" s="999"/>
      <c r="Q536" s="999"/>
      <c r="R536" s="999"/>
      <c r="S536" s="990"/>
      <c r="T536" s="999"/>
      <c r="U536" s="999"/>
      <c r="V536" s="999"/>
      <c r="W536" s="999"/>
    </row>
    <row r="537">
      <c r="A537" s="999"/>
      <c r="B537" s="999"/>
      <c r="C537" s="999"/>
      <c r="D537" s="999"/>
      <c r="E537" s="999"/>
      <c r="F537" s="999"/>
      <c r="G537" s="999"/>
      <c r="H537" s="999"/>
      <c r="I537" s="997"/>
      <c r="J537" s="997"/>
      <c r="K537" s="999"/>
      <c r="L537" s="999"/>
      <c r="M537" s="1001"/>
      <c r="N537" s="999"/>
      <c r="O537" s="999"/>
      <c r="P537" s="999"/>
      <c r="Q537" s="999"/>
      <c r="R537" s="999"/>
      <c r="S537" s="990"/>
      <c r="T537" s="999"/>
      <c r="U537" s="999"/>
      <c r="V537" s="999"/>
      <c r="W537" s="999"/>
    </row>
    <row r="538">
      <c r="A538" s="999"/>
      <c r="B538" s="999"/>
      <c r="C538" s="999"/>
      <c r="D538" s="999"/>
      <c r="E538" s="999"/>
      <c r="F538" s="999"/>
      <c r="G538" s="999"/>
      <c r="H538" s="999"/>
      <c r="I538" s="997"/>
      <c r="J538" s="997"/>
      <c r="K538" s="999"/>
      <c r="L538" s="999"/>
      <c r="M538" s="1001"/>
      <c r="N538" s="999"/>
      <c r="O538" s="999"/>
      <c r="P538" s="999"/>
      <c r="Q538" s="999"/>
      <c r="R538" s="999"/>
      <c r="S538" s="990"/>
      <c r="T538" s="999"/>
      <c r="U538" s="999"/>
      <c r="V538" s="999"/>
      <c r="W538" s="999"/>
    </row>
    <row r="539">
      <c r="A539" s="999"/>
      <c r="B539" s="999"/>
      <c r="C539" s="999"/>
      <c r="D539" s="999"/>
      <c r="E539" s="999"/>
      <c r="F539" s="999"/>
      <c r="G539" s="999"/>
      <c r="H539" s="999"/>
      <c r="I539" s="997"/>
      <c r="J539" s="997"/>
      <c r="K539" s="999"/>
      <c r="L539" s="999"/>
      <c r="M539" s="1001"/>
      <c r="N539" s="999"/>
      <c r="O539" s="999"/>
      <c r="P539" s="999"/>
      <c r="Q539" s="999"/>
      <c r="R539" s="999"/>
      <c r="S539" s="990"/>
      <c r="T539" s="999"/>
      <c r="U539" s="999"/>
      <c r="V539" s="999"/>
      <c r="W539" s="999"/>
    </row>
    <row r="540">
      <c r="A540" s="999"/>
      <c r="B540" s="999"/>
      <c r="C540" s="999"/>
      <c r="D540" s="999"/>
      <c r="E540" s="999"/>
      <c r="F540" s="999"/>
      <c r="G540" s="999"/>
      <c r="H540" s="999"/>
      <c r="I540" s="997"/>
      <c r="J540" s="997"/>
      <c r="K540" s="999"/>
      <c r="L540" s="999"/>
      <c r="M540" s="1001"/>
      <c r="N540" s="999"/>
      <c r="O540" s="999"/>
      <c r="P540" s="999"/>
      <c r="Q540" s="999"/>
      <c r="R540" s="999"/>
      <c r="S540" s="990"/>
      <c r="T540" s="999"/>
      <c r="U540" s="999"/>
      <c r="V540" s="999"/>
      <c r="W540" s="999"/>
    </row>
    <row r="541">
      <c r="A541" s="999"/>
      <c r="B541" s="999"/>
      <c r="C541" s="999"/>
      <c r="D541" s="999"/>
      <c r="E541" s="999"/>
      <c r="F541" s="999"/>
      <c r="G541" s="999"/>
      <c r="H541" s="999"/>
      <c r="I541" s="997"/>
      <c r="J541" s="997"/>
      <c r="K541" s="999"/>
      <c r="L541" s="999"/>
      <c r="M541" s="1001"/>
      <c r="N541" s="999"/>
      <c r="O541" s="999"/>
      <c r="P541" s="999"/>
      <c r="Q541" s="999"/>
      <c r="R541" s="999"/>
      <c r="S541" s="990"/>
      <c r="T541" s="999"/>
      <c r="U541" s="999"/>
      <c r="V541" s="999"/>
      <c r="W541" s="999"/>
    </row>
    <row r="542">
      <c r="A542" s="999"/>
      <c r="B542" s="999"/>
      <c r="C542" s="999"/>
      <c r="D542" s="999"/>
      <c r="E542" s="999"/>
      <c r="F542" s="999"/>
      <c r="G542" s="999"/>
      <c r="H542" s="999"/>
      <c r="I542" s="997"/>
      <c r="J542" s="997"/>
      <c r="K542" s="999"/>
      <c r="L542" s="999"/>
      <c r="M542" s="1001"/>
      <c r="N542" s="999"/>
      <c r="O542" s="999"/>
      <c r="P542" s="999"/>
      <c r="Q542" s="999"/>
      <c r="R542" s="999"/>
      <c r="S542" s="990"/>
      <c r="T542" s="999"/>
      <c r="U542" s="999"/>
      <c r="V542" s="999"/>
      <c r="W542" s="999"/>
    </row>
    <row r="543">
      <c r="A543" s="999"/>
      <c r="B543" s="999"/>
      <c r="C543" s="999"/>
      <c r="D543" s="999"/>
      <c r="E543" s="999"/>
      <c r="F543" s="999"/>
      <c r="G543" s="999"/>
      <c r="H543" s="999"/>
      <c r="I543" s="997"/>
      <c r="J543" s="997"/>
      <c r="K543" s="999"/>
      <c r="L543" s="999"/>
      <c r="M543" s="1001"/>
      <c r="N543" s="999"/>
      <c r="O543" s="999"/>
      <c r="P543" s="999"/>
      <c r="Q543" s="999"/>
      <c r="R543" s="999"/>
      <c r="S543" s="990"/>
      <c r="T543" s="999"/>
      <c r="U543" s="999"/>
      <c r="V543" s="999"/>
      <c r="W543" s="999"/>
    </row>
    <row r="544">
      <c r="A544" s="999"/>
      <c r="B544" s="999"/>
      <c r="C544" s="999"/>
      <c r="D544" s="999"/>
      <c r="E544" s="999"/>
      <c r="F544" s="999"/>
      <c r="G544" s="999"/>
      <c r="H544" s="999"/>
      <c r="I544" s="997"/>
      <c r="J544" s="997"/>
      <c r="K544" s="999"/>
      <c r="L544" s="999"/>
      <c r="M544" s="1001"/>
      <c r="N544" s="999"/>
      <c r="O544" s="999"/>
      <c r="P544" s="999"/>
      <c r="Q544" s="999"/>
      <c r="R544" s="999"/>
      <c r="S544" s="990"/>
      <c r="T544" s="999"/>
      <c r="U544" s="999"/>
      <c r="V544" s="999"/>
      <c r="W544" s="999"/>
    </row>
    <row r="545">
      <c r="A545" s="999"/>
      <c r="B545" s="999"/>
      <c r="C545" s="999"/>
      <c r="D545" s="999"/>
      <c r="E545" s="999"/>
      <c r="F545" s="999"/>
      <c r="G545" s="999"/>
      <c r="H545" s="999"/>
      <c r="I545" s="997"/>
      <c r="J545" s="997"/>
      <c r="K545" s="999"/>
      <c r="L545" s="999"/>
      <c r="M545" s="1001"/>
      <c r="N545" s="999"/>
      <c r="O545" s="999"/>
      <c r="P545" s="999"/>
      <c r="Q545" s="999"/>
      <c r="R545" s="999"/>
      <c r="S545" s="990"/>
      <c r="T545" s="999"/>
      <c r="U545" s="999"/>
      <c r="V545" s="999"/>
      <c r="W545" s="999"/>
    </row>
    <row r="546">
      <c r="A546" s="999"/>
      <c r="B546" s="999"/>
      <c r="C546" s="999"/>
      <c r="D546" s="999"/>
      <c r="E546" s="999"/>
      <c r="F546" s="999"/>
      <c r="G546" s="999"/>
      <c r="H546" s="999"/>
      <c r="I546" s="997"/>
      <c r="J546" s="997"/>
      <c r="K546" s="999"/>
      <c r="L546" s="999"/>
      <c r="M546" s="1001"/>
      <c r="N546" s="999"/>
      <c r="O546" s="999"/>
      <c r="P546" s="999"/>
      <c r="Q546" s="999"/>
      <c r="R546" s="999"/>
      <c r="S546" s="990"/>
      <c r="T546" s="999"/>
      <c r="U546" s="999"/>
      <c r="V546" s="999"/>
      <c r="W546" s="999"/>
    </row>
    <row r="547">
      <c r="A547" s="999"/>
      <c r="B547" s="999"/>
      <c r="C547" s="999"/>
      <c r="D547" s="999"/>
      <c r="E547" s="999"/>
      <c r="F547" s="999"/>
      <c r="G547" s="999"/>
      <c r="H547" s="999"/>
      <c r="I547" s="997"/>
      <c r="J547" s="997"/>
      <c r="K547" s="999"/>
      <c r="L547" s="999"/>
      <c r="M547" s="1001"/>
      <c r="N547" s="999"/>
      <c r="O547" s="999"/>
      <c r="P547" s="999"/>
      <c r="Q547" s="999"/>
      <c r="R547" s="999"/>
      <c r="S547" s="990"/>
      <c r="T547" s="999"/>
      <c r="U547" s="999"/>
      <c r="V547" s="999"/>
      <c r="W547" s="999"/>
    </row>
    <row r="548">
      <c r="A548" s="999"/>
      <c r="B548" s="999"/>
      <c r="C548" s="999"/>
      <c r="D548" s="999"/>
      <c r="E548" s="999"/>
      <c r="F548" s="999"/>
      <c r="G548" s="999"/>
      <c r="H548" s="999"/>
      <c r="I548" s="997"/>
      <c r="J548" s="997"/>
      <c r="K548" s="999"/>
      <c r="L548" s="999"/>
      <c r="M548" s="1001"/>
      <c r="N548" s="999"/>
      <c r="O548" s="999"/>
      <c r="P548" s="999"/>
      <c r="Q548" s="999"/>
      <c r="R548" s="999"/>
      <c r="S548" s="990"/>
      <c r="T548" s="999"/>
      <c r="U548" s="999"/>
      <c r="V548" s="999"/>
      <c r="W548" s="999"/>
    </row>
    <row r="549">
      <c r="A549" s="999"/>
      <c r="B549" s="999"/>
      <c r="C549" s="999"/>
      <c r="D549" s="999"/>
      <c r="E549" s="999"/>
      <c r="F549" s="999"/>
      <c r="G549" s="999"/>
      <c r="H549" s="999"/>
      <c r="I549" s="997"/>
      <c r="J549" s="997"/>
      <c r="K549" s="999"/>
      <c r="L549" s="999"/>
      <c r="M549" s="1001"/>
      <c r="N549" s="999"/>
      <c r="O549" s="999"/>
      <c r="P549" s="999"/>
      <c r="Q549" s="999"/>
      <c r="R549" s="999"/>
      <c r="S549" s="990"/>
      <c r="T549" s="999"/>
      <c r="U549" s="999"/>
      <c r="V549" s="999"/>
      <c r="W549" s="999"/>
    </row>
    <row r="550">
      <c r="A550" s="999"/>
      <c r="B550" s="999"/>
      <c r="C550" s="999"/>
      <c r="D550" s="999"/>
      <c r="E550" s="999"/>
      <c r="F550" s="999"/>
      <c r="G550" s="999"/>
      <c r="H550" s="999"/>
      <c r="I550" s="997"/>
      <c r="J550" s="997"/>
      <c r="K550" s="999"/>
      <c r="L550" s="999"/>
      <c r="M550" s="1001"/>
      <c r="N550" s="999"/>
      <c r="O550" s="999"/>
      <c r="P550" s="999"/>
      <c r="Q550" s="999"/>
      <c r="R550" s="999"/>
      <c r="S550" s="990"/>
      <c r="T550" s="999"/>
      <c r="U550" s="999"/>
      <c r="V550" s="999"/>
      <c r="W550" s="999"/>
    </row>
    <row r="551">
      <c r="A551" s="999"/>
      <c r="B551" s="999"/>
      <c r="C551" s="999"/>
      <c r="D551" s="999"/>
      <c r="E551" s="999"/>
      <c r="F551" s="999"/>
      <c r="G551" s="999"/>
      <c r="H551" s="999"/>
      <c r="I551" s="997"/>
      <c r="J551" s="997"/>
      <c r="K551" s="999"/>
      <c r="L551" s="999"/>
      <c r="M551" s="1001"/>
      <c r="N551" s="999"/>
      <c r="O551" s="999"/>
      <c r="P551" s="999"/>
      <c r="Q551" s="999"/>
      <c r="R551" s="999"/>
      <c r="S551" s="990"/>
      <c r="T551" s="999"/>
      <c r="U551" s="999"/>
      <c r="V551" s="999"/>
      <c r="W551" s="999"/>
    </row>
    <row r="552">
      <c r="A552" s="999"/>
      <c r="B552" s="999"/>
      <c r="C552" s="999"/>
      <c r="D552" s="999"/>
      <c r="E552" s="999"/>
      <c r="F552" s="999"/>
      <c r="G552" s="999"/>
      <c r="H552" s="999"/>
      <c r="I552" s="997"/>
      <c r="J552" s="997"/>
      <c r="K552" s="999"/>
      <c r="L552" s="999"/>
      <c r="M552" s="1001"/>
      <c r="N552" s="999"/>
      <c r="O552" s="999"/>
      <c r="P552" s="999"/>
      <c r="Q552" s="999"/>
      <c r="R552" s="999"/>
      <c r="S552" s="990"/>
      <c r="T552" s="999"/>
      <c r="U552" s="999"/>
      <c r="V552" s="999"/>
      <c r="W552" s="999"/>
    </row>
    <row r="553">
      <c r="A553" s="999"/>
      <c r="B553" s="999"/>
      <c r="C553" s="999"/>
      <c r="D553" s="999"/>
      <c r="E553" s="999"/>
      <c r="F553" s="999"/>
      <c r="G553" s="999"/>
      <c r="H553" s="999"/>
      <c r="I553" s="997"/>
      <c r="J553" s="997"/>
      <c r="K553" s="999"/>
      <c r="L553" s="999"/>
      <c r="M553" s="1001"/>
      <c r="N553" s="999"/>
      <c r="O553" s="999"/>
      <c r="P553" s="999"/>
      <c r="Q553" s="999"/>
      <c r="R553" s="999"/>
      <c r="S553" s="990"/>
      <c r="T553" s="999"/>
      <c r="U553" s="999"/>
      <c r="V553" s="999"/>
      <c r="W553" s="999"/>
    </row>
    <row r="554">
      <c r="A554" s="999"/>
      <c r="B554" s="999"/>
      <c r="C554" s="999"/>
      <c r="D554" s="999"/>
      <c r="E554" s="999"/>
      <c r="F554" s="999"/>
      <c r="G554" s="999"/>
      <c r="H554" s="999"/>
      <c r="I554" s="997"/>
      <c r="J554" s="997"/>
      <c r="K554" s="999"/>
      <c r="L554" s="999"/>
      <c r="M554" s="1001"/>
      <c r="N554" s="999"/>
      <c r="O554" s="999"/>
      <c r="P554" s="999"/>
      <c r="Q554" s="999"/>
      <c r="R554" s="999"/>
      <c r="S554" s="990"/>
      <c r="T554" s="999"/>
      <c r="U554" s="999"/>
      <c r="V554" s="999"/>
      <c r="W554" s="999"/>
    </row>
    <row r="555">
      <c r="A555" s="999"/>
      <c r="B555" s="999"/>
      <c r="C555" s="999"/>
      <c r="D555" s="999"/>
      <c r="E555" s="999"/>
      <c r="F555" s="999"/>
      <c r="G555" s="999"/>
      <c r="H555" s="999"/>
      <c r="I555" s="997"/>
      <c r="J555" s="997"/>
      <c r="K555" s="999"/>
      <c r="L555" s="999"/>
      <c r="M555" s="1001"/>
      <c r="N555" s="999"/>
      <c r="O555" s="999"/>
      <c r="P555" s="999"/>
      <c r="Q555" s="999"/>
      <c r="R555" s="999"/>
      <c r="S555" s="990"/>
      <c r="T555" s="999"/>
      <c r="U555" s="999"/>
      <c r="V555" s="999"/>
      <c r="W555" s="999"/>
    </row>
    <row r="556">
      <c r="A556" s="999"/>
      <c r="B556" s="999"/>
      <c r="C556" s="999"/>
      <c r="D556" s="999"/>
      <c r="E556" s="999"/>
      <c r="F556" s="999"/>
      <c r="G556" s="999"/>
      <c r="H556" s="999"/>
      <c r="I556" s="997"/>
      <c r="J556" s="997"/>
      <c r="K556" s="999"/>
      <c r="L556" s="999"/>
      <c r="M556" s="1001"/>
      <c r="N556" s="999"/>
      <c r="O556" s="999"/>
      <c r="P556" s="999"/>
      <c r="Q556" s="999"/>
      <c r="R556" s="999"/>
      <c r="S556" s="990"/>
      <c r="T556" s="999"/>
      <c r="U556" s="999"/>
      <c r="V556" s="999"/>
      <c r="W556" s="999"/>
    </row>
    <row r="557">
      <c r="A557" s="999"/>
      <c r="B557" s="999"/>
      <c r="C557" s="999"/>
      <c r="D557" s="999"/>
      <c r="E557" s="999"/>
      <c r="F557" s="999"/>
      <c r="G557" s="999"/>
      <c r="H557" s="999"/>
      <c r="I557" s="997"/>
      <c r="J557" s="997"/>
      <c r="K557" s="999"/>
      <c r="L557" s="999"/>
      <c r="M557" s="1001"/>
      <c r="N557" s="999"/>
      <c r="O557" s="999"/>
      <c r="P557" s="999"/>
      <c r="Q557" s="999"/>
      <c r="R557" s="999"/>
      <c r="S557" s="990"/>
      <c r="T557" s="999"/>
      <c r="U557" s="999"/>
      <c r="V557" s="999"/>
      <c r="W557" s="999"/>
    </row>
    <row r="558">
      <c r="A558" s="999"/>
      <c r="B558" s="999"/>
      <c r="C558" s="999"/>
      <c r="D558" s="999"/>
      <c r="E558" s="999"/>
      <c r="F558" s="999"/>
      <c r="G558" s="999"/>
      <c r="H558" s="999"/>
      <c r="I558" s="997"/>
      <c r="J558" s="997"/>
      <c r="K558" s="999"/>
      <c r="L558" s="999"/>
      <c r="M558" s="1001"/>
      <c r="N558" s="999"/>
      <c r="O558" s="999"/>
      <c r="P558" s="999"/>
      <c r="Q558" s="999"/>
      <c r="R558" s="999"/>
      <c r="S558" s="990"/>
      <c r="T558" s="999"/>
      <c r="U558" s="999"/>
      <c r="V558" s="999"/>
      <c r="W558" s="999"/>
    </row>
    <row r="559">
      <c r="A559" s="999"/>
      <c r="B559" s="999"/>
      <c r="C559" s="999"/>
      <c r="D559" s="999"/>
      <c r="E559" s="999"/>
      <c r="F559" s="999"/>
      <c r="G559" s="999"/>
      <c r="H559" s="999"/>
      <c r="I559" s="997"/>
      <c r="J559" s="997"/>
      <c r="K559" s="999"/>
      <c r="L559" s="999"/>
      <c r="M559" s="1001"/>
      <c r="N559" s="999"/>
      <c r="O559" s="999"/>
      <c r="P559" s="999"/>
      <c r="Q559" s="999"/>
      <c r="R559" s="999"/>
      <c r="S559" s="990"/>
      <c r="T559" s="999"/>
      <c r="U559" s="999"/>
      <c r="V559" s="999"/>
      <c r="W559" s="999"/>
    </row>
    <row r="560">
      <c r="A560" s="999"/>
      <c r="B560" s="999"/>
      <c r="C560" s="999"/>
      <c r="D560" s="999"/>
      <c r="E560" s="999"/>
      <c r="F560" s="999"/>
      <c r="G560" s="999"/>
      <c r="H560" s="999"/>
      <c r="I560" s="997"/>
      <c r="J560" s="997"/>
      <c r="K560" s="999"/>
      <c r="L560" s="999"/>
      <c r="M560" s="1001"/>
      <c r="N560" s="999"/>
      <c r="O560" s="999"/>
      <c r="P560" s="999"/>
      <c r="Q560" s="999"/>
      <c r="R560" s="999"/>
      <c r="S560" s="990"/>
      <c r="T560" s="999"/>
      <c r="U560" s="999"/>
      <c r="V560" s="999"/>
      <c r="W560" s="999"/>
    </row>
    <row r="561">
      <c r="A561" s="999"/>
      <c r="B561" s="999"/>
      <c r="C561" s="999"/>
      <c r="D561" s="999"/>
      <c r="E561" s="999"/>
      <c r="F561" s="999"/>
      <c r="G561" s="999"/>
      <c r="H561" s="999"/>
      <c r="I561" s="997"/>
      <c r="J561" s="997"/>
      <c r="K561" s="999"/>
      <c r="L561" s="999"/>
      <c r="M561" s="1001"/>
      <c r="N561" s="999"/>
      <c r="O561" s="999"/>
      <c r="P561" s="999"/>
      <c r="Q561" s="999"/>
      <c r="R561" s="999"/>
      <c r="S561" s="990"/>
      <c r="T561" s="999"/>
      <c r="U561" s="999"/>
      <c r="V561" s="999"/>
      <c r="W561" s="999"/>
    </row>
    <row r="562">
      <c r="A562" s="999"/>
      <c r="B562" s="999"/>
      <c r="C562" s="999"/>
      <c r="D562" s="999"/>
      <c r="E562" s="999"/>
      <c r="F562" s="999"/>
      <c r="G562" s="999"/>
      <c r="H562" s="999"/>
      <c r="I562" s="997"/>
      <c r="J562" s="997"/>
      <c r="K562" s="999"/>
      <c r="L562" s="999"/>
      <c r="M562" s="1001"/>
      <c r="N562" s="999"/>
      <c r="O562" s="999"/>
      <c r="P562" s="999"/>
      <c r="Q562" s="999"/>
      <c r="R562" s="999"/>
      <c r="S562" s="990"/>
      <c r="T562" s="999"/>
      <c r="U562" s="999"/>
      <c r="V562" s="999"/>
      <c r="W562" s="999"/>
    </row>
    <row r="563">
      <c r="A563" s="999"/>
      <c r="B563" s="999"/>
      <c r="C563" s="999"/>
      <c r="D563" s="999"/>
      <c r="E563" s="999"/>
      <c r="F563" s="999"/>
      <c r="G563" s="999"/>
      <c r="H563" s="999"/>
      <c r="I563" s="997"/>
      <c r="J563" s="997"/>
      <c r="K563" s="999"/>
      <c r="L563" s="999"/>
      <c r="M563" s="1001"/>
      <c r="N563" s="999"/>
      <c r="O563" s="999"/>
      <c r="P563" s="999"/>
      <c r="Q563" s="999"/>
      <c r="R563" s="999"/>
      <c r="S563" s="990"/>
      <c r="T563" s="999"/>
      <c r="U563" s="999"/>
      <c r="V563" s="999"/>
      <c r="W563" s="999"/>
    </row>
    <row r="564">
      <c r="A564" s="999"/>
      <c r="B564" s="999"/>
      <c r="C564" s="999"/>
      <c r="D564" s="999"/>
      <c r="E564" s="999"/>
      <c r="F564" s="999"/>
      <c r="G564" s="999"/>
      <c r="H564" s="999"/>
      <c r="I564" s="997"/>
      <c r="J564" s="997"/>
      <c r="K564" s="999"/>
      <c r="L564" s="999"/>
      <c r="M564" s="1001"/>
      <c r="N564" s="999"/>
      <c r="O564" s="999"/>
      <c r="P564" s="999"/>
      <c r="Q564" s="999"/>
      <c r="R564" s="999"/>
      <c r="S564" s="990"/>
      <c r="T564" s="999"/>
      <c r="U564" s="999"/>
      <c r="V564" s="999"/>
      <c r="W564" s="999"/>
    </row>
    <row r="565">
      <c r="A565" s="999"/>
      <c r="B565" s="999"/>
      <c r="C565" s="999"/>
      <c r="D565" s="999"/>
      <c r="E565" s="999"/>
      <c r="F565" s="999"/>
      <c r="G565" s="999"/>
      <c r="H565" s="999"/>
      <c r="I565" s="997"/>
      <c r="J565" s="997"/>
      <c r="K565" s="999"/>
      <c r="L565" s="999"/>
      <c r="M565" s="1001"/>
      <c r="N565" s="999"/>
      <c r="O565" s="999"/>
      <c r="P565" s="999"/>
      <c r="Q565" s="999"/>
      <c r="R565" s="999"/>
      <c r="S565" s="990"/>
      <c r="T565" s="999"/>
      <c r="U565" s="999"/>
      <c r="V565" s="999"/>
      <c r="W565" s="999"/>
    </row>
    <row r="566">
      <c r="A566" s="999"/>
      <c r="B566" s="999"/>
      <c r="C566" s="999"/>
      <c r="D566" s="999"/>
      <c r="E566" s="999"/>
      <c r="F566" s="999"/>
      <c r="G566" s="999"/>
      <c r="H566" s="999"/>
      <c r="I566" s="997"/>
      <c r="J566" s="997"/>
      <c r="K566" s="999"/>
      <c r="L566" s="999"/>
      <c r="M566" s="1001"/>
      <c r="N566" s="999"/>
      <c r="O566" s="999"/>
      <c r="P566" s="999"/>
      <c r="Q566" s="999"/>
      <c r="R566" s="999"/>
      <c r="S566" s="990"/>
      <c r="T566" s="999"/>
      <c r="U566" s="999"/>
      <c r="V566" s="999"/>
      <c r="W566" s="999"/>
    </row>
    <row r="567">
      <c r="A567" s="999"/>
      <c r="B567" s="999"/>
      <c r="C567" s="999"/>
      <c r="D567" s="999"/>
      <c r="E567" s="999"/>
      <c r="F567" s="999"/>
      <c r="G567" s="999"/>
      <c r="H567" s="999"/>
      <c r="I567" s="997"/>
      <c r="J567" s="997"/>
      <c r="K567" s="999"/>
      <c r="L567" s="999"/>
      <c r="M567" s="1001"/>
      <c r="N567" s="999"/>
      <c r="O567" s="999"/>
      <c r="P567" s="999"/>
      <c r="Q567" s="999"/>
      <c r="R567" s="999"/>
      <c r="S567" s="990"/>
      <c r="T567" s="999"/>
      <c r="U567" s="999"/>
      <c r="V567" s="999"/>
      <c r="W567" s="999"/>
    </row>
    <row r="568">
      <c r="A568" s="999"/>
      <c r="B568" s="999"/>
      <c r="C568" s="999"/>
      <c r="D568" s="999"/>
      <c r="E568" s="999"/>
      <c r="F568" s="999"/>
      <c r="G568" s="999"/>
      <c r="H568" s="999"/>
      <c r="I568" s="997"/>
      <c r="J568" s="997"/>
      <c r="K568" s="999"/>
      <c r="L568" s="999"/>
      <c r="M568" s="1001"/>
      <c r="N568" s="999"/>
      <c r="O568" s="999"/>
      <c r="P568" s="999"/>
      <c r="Q568" s="999"/>
      <c r="R568" s="999"/>
      <c r="S568" s="990"/>
      <c r="T568" s="999"/>
      <c r="U568" s="999"/>
      <c r="V568" s="999"/>
      <c r="W568" s="999"/>
    </row>
    <row r="569">
      <c r="A569" s="999"/>
      <c r="B569" s="999"/>
      <c r="C569" s="999"/>
      <c r="D569" s="999"/>
      <c r="E569" s="999"/>
      <c r="F569" s="999"/>
      <c r="G569" s="999"/>
      <c r="H569" s="999"/>
      <c r="I569" s="997"/>
      <c r="J569" s="997"/>
      <c r="K569" s="999"/>
      <c r="L569" s="999"/>
      <c r="M569" s="1001"/>
      <c r="N569" s="999"/>
      <c r="O569" s="999"/>
      <c r="P569" s="999"/>
      <c r="Q569" s="999"/>
      <c r="R569" s="999"/>
      <c r="S569" s="990"/>
      <c r="T569" s="999"/>
      <c r="U569" s="999"/>
      <c r="V569" s="999"/>
      <c r="W569" s="999"/>
    </row>
    <row r="570">
      <c r="A570" s="999"/>
      <c r="B570" s="999"/>
      <c r="C570" s="999"/>
      <c r="D570" s="999"/>
      <c r="E570" s="999"/>
      <c r="F570" s="999"/>
      <c r="G570" s="999"/>
      <c r="H570" s="999"/>
      <c r="I570" s="997"/>
      <c r="J570" s="997"/>
      <c r="K570" s="999"/>
      <c r="L570" s="999"/>
      <c r="M570" s="1001"/>
      <c r="N570" s="999"/>
      <c r="O570" s="999"/>
      <c r="P570" s="999"/>
      <c r="Q570" s="999"/>
      <c r="R570" s="999"/>
      <c r="S570" s="990"/>
      <c r="T570" s="999"/>
      <c r="U570" s="999"/>
      <c r="V570" s="999"/>
      <c r="W570" s="999"/>
    </row>
    <row r="571">
      <c r="A571" s="999"/>
      <c r="B571" s="999"/>
      <c r="C571" s="999"/>
      <c r="D571" s="999"/>
      <c r="E571" s="999"/>
      <c r="F571" s="999"/>
      <c r="G571" s="999"/>
      <c r="H571" s="999"/>
      <c r="I571" s="997"/>
      <c r="J571" s="997"/>
      <c r="K571" s="999"/>
      <c r="L571" s="999"/>
      <c r="M571" s="1001"/>
      <c r="N571" s="999"/>
      <c r="O571" s="999"/>
      <c r="P571" s="999"/>
      <c r="Q571" s="999"/>
      <c r="R571" s="999"/>
      <c r="S571" s="990"/>
      <c r="T571" s="999"/>
      <c r="U571" s="999"/>
      <c r="V571" s="999"/>
      <c r="W571" s="999"/>
    </row>
    <row r="572">
      <c r="A572" s="999"/>
      <c r="B572" s="999"/>
      <c r="C572" s="999"/>
      <c r="D572" s="999"/>
      <c r="E572" s="999"/>
      <c r="F572" s="999"/>
      <c r="G572" s="999"/>
      <c r="H572" s="999"/>
      <c r="I572" s="997"/>
      <c r="J572" s="997"/>
      <c r="K572" s="999"/>
      <c r="L572" s="999"/>
      <c r="M572" s="1001"/>
      <c r="N572" s="999"/>
      <c r="O572" s="999"/>
      <c r="P572" s="999"/>
      <c r="Q572" s="999"/>
      <c r="R572" s="999"/>
      <c r="S572" s="990"/>
      <c r="T572" s="999"/>
      <c r="U572" s="999"/>
      <c r="V572" s="999"/>
      <c r="W572" s="999"/>
    </row>
    <row r="573">
      <c r="A573" s="999"/>
      <c r="B573" s="999"/>
      <c r="C573" s="999"/>
      <c r="D573" s="999"/>
      <c r="E573" s="999"/>
      <c r="F573" s="999"/>
      <c r="G573" s="999"/>
      <c r="H573" s="999"/>
      <c r="I573" s="997"/>
      <c r="J573" s="997"/>
      <c r="K573" s="999"/>
      <c r="L573" s="999"/>
      <c r="M573" s="1001"/>
      <c r="N573" s="999"/>
      <c r="O573" s="999"/>
      <c r="P573" s="999"/>
      <c r="Q573" s="999"/>
      <c r="R573" s="999"/>
      <c r="S573" s="990"/>
      <c r="T573" s="999"/>
      <c r="U573" s="999"/>
      <c r="V573" s="999"/>
      <c r="W573" s="999"/>
    </row>
    <row r="574">
      <c r="A574" s="999"/>
      <c r="B574" s="999"/>
      <c r="C574" s="999"/>
      <c r="D574" s="999"/>
      <c r="E574" s="999"/>
      <c r="F574" s="999"/>
      <c r="G574" s="999"/>
      <c r="H574" s="999"/>
      <c r="I574" s="997"/>
      <c r="J574" s="997"/>
      <c r="K574" s="999"/>
      <c r="L574" s="999"/>
      <c r="M574" s="1001"/>
      <c r="N574" s="999"/>
      <c r="O574" s="999"/>
      <c r="P574" s="999"/>
      <c r="Q574" s="999"/>
      <c r="R574" s="999"/>
      <c r="S574" s="990"/>
      <c r="T574" s="999"/>
      <c r="U574" s="999"/>
      <c r="V574" s="999"/>
      <c r="W574" s="999"/>
    </row>
    <row r="575">
      <c r="A575" s="999"/>
      <c r="B575" s="999"/>
      <c r="C575" s="999"/>
      <c r="D575" s="999"/>
      <c r="E575" s="999"/>
      <c r="F575" s="999"/>
      <c r="G575" s="999"/>
      <c r="H575" s="999"/>
      <c r="I575" s="997"/>
      <c r="J575" s="997"/>
      <c r="K575" s="999"/>
      <c r="L575" s="999"/>
      <c r="M575" s="1001"/>
      <c r="N575" s="999"/>
      <c r="O575" s="999"/>
      <c r="P575" s="999"/>
      <c r="Q575" s="999"/>
      <c r="R575" s="999"/>
      <c r="S575" s="990"/>
      <c r="T575" s="999"/>
      <c r="U575" s="999"/>
      <c r="V575" s="999"/>
      <c r="W575" s="999"/>
    </row>
    <row r="576">
      <c r="A576" s="999"/>
      <c r="B576" s="999"/>
      <c r="C576" s="999"/>
      <c r="D576" s="999"/>
      <c r="E576" s="999"/>
      <c r="F576" s="999"/>
      <c r="G576" s="999"/>
      <c r="H576" s="999"/>
      <c r="I576" s="997"/>
      <c r="J576" s="997"/>
      <c r="K576" s="999"/>
      <c r="L576" s="999"/>
      <c r="M576" s="1001"/>
      <c r="N576" s="999"/>
      <c r="O576" s="999"/>
      <c r="P576" s="999"/>
      <c r="Q576" s="999"/>
      <c r="R576" s="999"/>
      <c r="S576" s="990"/>
      <c r="T576" s="999"/>
      <c r="U576" s="999"/>
      <c r="V576" s="999"/>
      <c r="W576" s="999"/>
    </row>
    <row r="577">
      <c r="A577" s="999"/>
      <c r="B577" s="999"/>
      <c r="C577" s="999"/>
      <c r="D577" s="999"/>
      <c r="E577" s="999"/>
      <c r="F577" s="999"/>
      <c r="G577" s="999"/>
      <c r="H577" s="999"/>
      <c r="I577" s="997"/>
      <c r="J577" s="997"/>
      <c r="K577" s="999"/>
      <c r="L577" s="999"/>
      <c r="M577" s="1001"/>
      <c r="N577" s="999"/>
      <c r="O577" s="999"/>
      <c r="P577" s="999"/>
      <c r="Q577" s="999"/>
      <c r="R577" s="999"/>
      <c r="S577" s="990"/>
      <c r="T577" s="999"/>
      <c r="U577" s="999"/>
      <c r="V577" s="999"/>
      <c r="W577" s="999"/>
    </row>
    <row r="578">
      <c r="A578" s="999"/>
      <c r="B578" s="999"/>
      <c r="C578" s="999"/>
      <c r="D578" s="999"/>
      <c r="E578" s="999"/>
      <c r="F578" s="999"/>
      <c r="G578" s="999"/>
      <c r="H578" s="999"/>
      <c r="I578" s="997"/>
      <c r="J578" s="997"/>
      <c r="K578" s="999"/>
      <c r="L578" s="999"/>
      <c r="M578" s="1001"/>
      <c r="N578" s="999"/>
      <c r="O578" s="999"/>
      <c r="P578" s="999"/>
      <c r="Q578" s="999"/>
      <c r="R578" s="999"/>
      <c r="S578" s="990"/>
      <c r="T578" s="999"/>
      <c r="U578" s="999"/>
      <c r="V578" s="999"/>
      <c r="W578" s="999"/>
    </row>
    <row r="579">
      <c r="A579" s="999"/>
      <c r="B579" s="999"/>
      <c r="C579" s="999"/>
      <c r="D579" s="999"/>
      <c r="E579" s="999"/>
      <c r="F579" s="999"/>
      <c r="G579" s="999"/>
      <c r="H579" s="999"/>
      <c r="I579" s="997"/>
      <c r="J579" s="997"/>
      <c r="K579" s="999"/>
      <c r="L579" s="999"/>
      <c r="M579" s="1001"/>
      <c r="N579" s="999"/>
      <c r="O579" s="999"/>
      <c r="P579" s="999"/>
      <c r="Q579" s="999"/>
      <c r="R579" s="999"/>
      <c r="S579" s="990"/>
      <c r="T579" s="999"/>
      <c r="U579" s="999"/>
      <c r="V579" s="999"/>
      <c r="W579" s="999"/>
    </row>
    <row r="580">
      <c r="A580" s="999"/>
      <c r="B580" s="999"/>
      <c r="C580" s="999"/>
      <c r="D580" s="999"/>
      <c r="E580" s="999"/>
      <c r="F580" s="999"/>
      <c r="G580" s="999"/>
      <c r="H580" s="999"/>
      <c r="I580" s="997"/>
      <c r="J580" s="997"/>
      <c r="K580" s="999"/>
      <c r="L580" s="999"/>
      <c r="M580" s="1001"/>
      <c r="N580" s="999"/>
      <c r="O580" s="999"/>
      <c r="P580" s="999"/>
      <c r="Q580" s="999"/>
      <c r="R580" s="999"/>
      <c r="S580" s="990"/>
      <c r="T580" s="999"/>
      <c r="U580" s="999"/>
      <c r="V580" s="999"/>
      <c r="W580" s="999"/>
    </row>
    <row r="581">
      <c r="A581" s="999"/>
      <c r="B581" s="999"/>
      <c r="C581" s="999"/>
      <c r="D581" s="999"/>
      <c r="E581" s="999"/>
      <c r="F581" s="999"/>
      <c r="G581" s="999"/>
      <c r="H581" s="999"/>
      <c r="I581" s="997"/>
      <c r="J581" s="997"/>
      <c r="K581" s="999"/>
      <c r="L581" s="999"/>
      <c r="M581" s="1001"/>
      <c r="N581" s="999"/>
      <c r="O581" s="999"/>
      <c r="P581" s="999"/>
      <c r="Q581" s="999"/>
      <c r="R581" s="999"/>
      <c r="S581" s="990"/>
      <c r="T581" s="999"/>
      <c r="U581" s="999"/>
      <c r="V581" s="999"/>
      <c r="W581" s="999"/>
    </row>
    <row r="582">
      <c r="A582" s="999"/>
      <c r="B582" s="999"/>
      <c r="C582" s="999"/>
      <c r="D582" s="999"/>
      <c r="E582" s="999"/>
      <c r="F582" s="999"/>
      <c r="G582" s="999"/>
      <c r="H582" s="999"/>
      <c r="I582" s="997"/>
      <c r="J582" s="997"/>
      <c r="K582" s="999"/>
      <c r="L582" s="999"/>
      <c r="M582" s="1001"/>
      <c r="N582" s="999"/>
      <c r="O582" s="999"/>
      <c r="P582" s="999"/>
      <c r="Q582" s="999"/>
      <c r="R582" s="999"/>
      <c r="S582" s="990"/>
      <c r="T582" s="999"/>
      <c r="U582" s="999"/>
      <c r="V582" s="999"/>
      <c r="W582" s="999"/>
    </row>
    <row r="583">
      <c r="A583" s="999"/>
      <c r="B583" s="999"/>
      <c r="C583" s="999"/>
      <c r="D583" s="999"/>
      <c r="E583" s="999"/>
      <c r="F583" s="999"/>
      <c r="G583" s="999"/>
      <c r="H583" s="999"/>
      <c r="I583" s="997"/>
      <c r="J583" s="997"/>
      <c r="K583" s="999"/>
      <c r="L583" s="999"/>
      <c r="M583" s="1001"/>
      <c r="N583" s="999"/>
      <c r="O583" s="999"/>
      <c r="P583" s="999"/>
      <c r="Q583" s="999"/>
      <c r="R583" s="999"/>
      <c r="S583" s="990"/>
      <c r="T583" s="999"/>
      <c r="U583" s="999"/>
      <c r="V583" s="999"/>
      <c r="W583" s="999"/>
    </row>
    <row r="584">
      <c r="A584" s="999"/>
      <c r="B584" s="999"/>
      <c r="C584" s="999"/>
      <c r="D584" s="999"/>
      <c r="E584" s="999"/>
      <c r="F584" s="999"/>
      <c r="G584" s="999"/>
      <c r="H584" s="999"/>
      <c r="I584" s="997"/>
      <c r="J584" s="997"/>
      <c r="K584" s="999"/>
      <c r="L584" s="999"/>
      <c r="M584" s="1001"/>
      <c r="N584" s="999"/>
      <c r="O584" s="999"/>
      <c r="P584" s="999"/>
      <c r="Q584" s="999"/>
      <c r="R584" s="999"/>
      <c r="S584" s="990"/>
      <c r="T584" s="999"/>
      <c r="U584" s="999"/>
      <c r="V584" s="999"/>
      <c r="W584" s="999"/>
    </row>
    <row r="585">
      <c r="A585" s="999"/>
      <c r="B585" s="999"/>
      <c r="C585" s="999"/>
      <c r="D585" s="999"/>
      <c r="E585" s="999"/>
      <c r="F585" s="999"/>
      <c r="G585" s="999"/>
      <c r="H585" s="999"/>
      <c r="I585" s="997"/>
      <c r="J585" s="997"/>
      <c r="K585" s="999"/>
      <c r="L585" s="999"/>
      <c r="M585" s="1001"/>
      <c r="N585" s="999"/>
      <c r="O585" s="999"/>
      <c r="P585" s="999"/>
      <c r="Q585" s="999"/>
      <c r="R585" s="999"/>
      <c r="S585" s="990"/>
      <c r="T585" s="999"/>
      <c r="U585" s="999"/>
      <c r="V585" s="999"/>
      <c r="W585" s="999"/>
    </row>
    <row r="586">
      <c r="A586" s="999"/>
      <c r="B586" s="999"/>
      <c r="C586" s="999"/>
      <c r="D586" s="999"/>
      <c r="E586" s="999"/>
      <c r="F586" s="999"/>
      <c r="G586" s="999"/>
      <c r="H586" s="999"/>
      <c r="I586" s="997"/>
      <c r="J586" s="997"/>
      <c r="K586" s="999"/>
      <c r="L586" s="999"/>
      <c r="M586" s="1001"/>
      <c r="N586" s="999"/>
      <c r="O586" s="999"/>
      <c r="P586" s="999"/>
      <c r="Q586" s="999"/>
      <c r="R586" s="999"/>
      <c r="S586" s="990"/>
      <c r="T586" s="999"/>
      <c r="U586" s="999"/>
      <c r="V586" s="999"/>
      <c r="W586" s="999"/>
    </row>
    <row r="587">
      <c r="A587" s="999"/>
      <c r="B587" s="999"/>
      <c r="C587" s="999"/>
      <c r="D587" s="999"/>
      <c r="E587" s="999"/>
      <c r="F587" s="999"/>
      <c r="G587" s="999"/>
      <c r="H587" s="999"/>
      <c r="I587" s="997"/>
      <c r="J587" s="997"/>
      <c r="K587" s="999"/>
      <c r="L587" s="999"/>
      <c r="M587" s="1001"/>
      <c r="N587" s="999"/>
      <c r="O587" s="999"/>
      <c r="P587" s="999"/>
      <c r="Q587" s="999"/>
      <c r="R587" s="999"/>
      <c r="S587" s="990"/>
      <c r="T587" s="999"/>
      <c r="U587" s="999"/>
      <c r="V587" s="999"/>
      <c r="W587" s="999"/>
    </row>
    <row r="588">
      <c r="A588" s="999"/>
      <c r="B588" s="999"/>
      <c r="C588" s="999"/>
      <c r="D588" s="999"/>
      <c r="E588" s="999"/>
      <c r="F588" s="999"/>
      <c r="G588" s="999"/>
      <c r="H588" s="999"/>
      <c r="I588" s="997"/>
      <c r="J588" s="997"/>
      <c r="K588" s="999"/>
      <c r="L588" s="999"/>
      <c r="M588" s="1001"/>
      <c r="N588" s="999"/>
      <c r="O588" s="999"/>
      <c r="P588" s="999"/>
      <c r="Q588" s="999"/>
      <c r="R588" s="999"/>
      <c r="S588" s="990"/>
      <c r="T588" s="999"/>
      <c r="U588" s="999"/>
      <c r="V588" s="999"/>
      <c r="W588" s="999"/>
    </row>
    <row r="589">
      <c r="A589" s="999"/>
      <c r="B589" s="999"/>
      <c r="C589" s="999"/>
      <c r="D589" s="999"/>
      <c r="E589" s="999"/>
      <c r="F589" s="999"/>
      <c r="G589" s="999"/>
      <c r="H589" s="999"/>
      <c r="I589" s="997"/>
      <c r="J589" s="997"/>
      <c r="K589" s="999"/>
      <c r="L589" s="999"/>
      <c r="M589" s="1001"/>
      <c r="N589" s="999"/>
      <c r="O589" s="999"/>
      <c r="P589" s="999"/>
      <c r="Q589" s="999"/>
      <c r="R589" s="999"/>
      <c r="S589" s="990"/>
      <c r="T589" s="999"/>
      <c r="U589" s="999"/>
      <c r="V589" s="999"/>
      <c r="W589" s="999"/>
    </row>
    <row r="590">
      <c r="A590" s="999"/>
      <c r="B590" s="999"/>
      <c r="C590" s="999"/>
      <c r="D590" s="999"/>
      <c r="E590" s="999"/>
      <c r="F590" s="999"/>
      <c r="G590" s="999"/>
      <c r="H590" s="999"/>
      <c r="I590" s="997"/>
      <c r="J590" s="997"/>
      <c r="K590" s="999"/>
      <c r="L590" s="999"/>
      <c r="M590" s="1001"/>
      <c r="N590" s="999"/>
      <c r="O590" s="999"/>
      <c r="P590" s="999"/>
      <c r="Q590" s="999"/>
      <c r="R590" s="999"/>
      <c r="S590" s="990"/>
      <c r="T590" s="999"/>
      <c r="U590" s="999"/>
      <c r="V590" s="999"/>
      <c r="W590" s="999"/>
    </row>
    <row r="591">
      <c r="A591" s="999"/>
      <c r="B591" s="999"/>
      <c r="C591" s="999"/>
      <c r="D591" s="999"/>
      <c r="E591" s="999"/>
      <c r="F591" s="999"/>
      <c r="G591" s="999"/>
      <c r="H591" s="999"/>
      <c r="I591" s="997"/>
      <c r="J591" s="997"/>
      <c r="K591" s="999"/>
      <c r="L591" s="999"/>
      <c r="M591" s="1001"/>
      <c r="N591" s="999"/>
      <c r="O591" s="999"/>
      <c r="P591" s="999"/>
      <c r="Q591" s="999"/>
      <c r="R591" s="999"/>
      <c r="S591" s="990"/>
      <c r="T591" s="999"/>
      <c r="U591" s="999"/>
      <c r="V591" s="999"/>
      <c r="W591" s="999"/>
    </row>
    <row r="592">
      <c r="A592" s="999"/>
      <c r="B592" s="999"/>
      <c r="C592" s="999"/>
      <c r="D592" s="999"/>
      <c r="E592" s="999"/>
      <c r="F592" s="999"/>
      <c r="G592" s="999"/>
      <c r="H592" s="999"/>
      <c r="I592" s="997"/>
      <c r="J592" s="997"/>
      <c r="K592" s="999"/>
      <c r="L592" s="999"/>
      <c r="M592" s="1001"/>
      <c r="N592" s="999"/>
      <c r="O592" s="999"/>
      <c r="P592" s="999"/>
      <c r="Q592" s="999"/>
      <c r="R592" s="999"/>
      <c r="S592" s="990"/>
      <c r="T592" s="999"/>
      <c r="U592" s="999"/>
      <c r="V592" s="999"/>
      <c r="W592" s="999"/>
    </row>
    <row r="593">
      <c r="A593" s="999"/>
      <c r="B593" s="999"/>
      <c r="C593" s="999"/>
      <c r="D593" s="999"/>
      <c r="E593" s="999"/>
      <c r="F593" s="999"/>
      <c r="G593" s="999"/>
      <c r="H593" s="999"/>
      <c r="I593" s="997"/>
      <c r="J593" s="997"/>
      <c r="K593" s="999"/>
      <c r="L593" s="999"/>
      <c r="M593" s="1001"/>
      <c r="N593" s="999"/>
      <c r="O593" s="999"/>
      <c r="P593" s="999"/>
      <c r="Q593" s="999"/>
      <c r="R593" s="999"/>
      <c r="S593" s="990"/>
      <c r="T593" s="999"/>
      <c r="U593" s="999"/>
      <c r="V593" s="999"/>
      <c r="W593" s="999"/>
    </row>
    <row r="594">
      <c r="A594" s="999"/>
      <c r="B594" s="999"/>
      <c r="C594" s="999"/>
      <c r="D594" s="999"/>
      <c r="E594" s="999"/>
      <c r="F594" s="999"/>
      <c r="G594" s="999"/>
      <c r="H594" s="999"/>
      <c r="I594" s="997"/>
      <c r="J594" s="997"/>
      <c r="K594" s="999"/>
      <c r="L594" s="999"/>
      <c r="M594" s="1001"/>
      <c r="N594" s="999"/>
      <c r="O594" s="999"/>
      <c r="P594" s="999"/>
      <c r="Q594" s="999"/>
      <c r="R594" s="999"/>
      <c r="S594" s="990"/>
      <c r="T594" s="999"/>
      <c r="U594" s="999"/>
      <c r="V594" s="999"/>
      <c r="W594" s="999"/>
    </row>
    <row r="595">
      <c r="A595" s="999"/>
      <c r="B595" s="999"/>
      <c r="C595" s="999"/>
      <c r="D595" s="999"/>
      <c r="E595" s="999"/>
      <c r="F595" s="999"/>
      <c r="G595" s="999"/>
      <c r="H595" s="999"/>
      <c r="I595" s="997"/>
      <c r="J595" s="997"/>
      <c r="K595" s="999"/>
      <c r="L595" s="999"/>
      <c r="M595" s="1001"/>
      <c r="N595" s="999"/>
      <c r="O595" s="999"/>
      <c r="P595" s="999"/>
      <c r="Q595" s="999"/>
      <c r="R595" s="999"/>
      <c r="S595" s="990"/>
      <c r="T595" s="999"/>
      <c r="U595" s="999"/>
      <c r="V595" s="999"/>
      <c r="W595" s="999"/>
    </row>
    <row r="596">
      <c r="A596" s="999"/>
      <c r="B596" s="999"/>
      <c r="C596" s="999"/>
      <c r="D596" s="999"/>
      <c r="E596" s="999"/>
      <c r="F596" s="999"/>
      <c r="G596" s="999"/>
      <c r="H596" s="999"/>
      <c r="I596" s="997"/>
      <c r="J596" s="997"/>
      <c r="K596" s="999"/>
      <c r="L596" s="999"/>
      <c r="M596" s="1001"/>
      <c r="N596" s="999"/>
      <c r="O596" s="999"/>
      <c r="P596" s="999"/>
      <c r="Q596" s="999"/>
      <c r="R596" s="999"/>
      <c r="S596" s="990"/>
      <c r="T596" s="999"/>
      <c r="U596" s="999"/>
      <c r="V596" s="999"/>
      <c r="W596" s="999"/>
    </row>
    <row r="597">
      <c r="A597" s="999"/>
      <c r="B597" s="999"/>
      <c r="C597" s="999"/>
      <c r="D597" s="999"/>
      <c r="E597" s="999"/>
      <c r="F597" s="999"/>
      <c r="G597" s="999"/>
      <c r="H597" s="999"/>
      <c r="I597" s="997"/>
      <c r="J597" s="997"/>
      <c r="K597" s="999"/>
      <c r="L597" s="999"/>
      <c r="M597" s="1001"/>
      <c r="N597" s="999"/>
      <c r="O597" s="999"/>
      <c r="P597" s="999"/>
      <c r="Q597" s="999"/>
      <c r="R597" s="999"/>
      <c r="S597" s="990"/>
      <c r="T597" s="999"/>
      <c r="U597" s="999"/>
      <c r="V597" s="999"/>
      <c r="W597" s="999"/>
    </row>
    <row r="598">
      <c r="A598" s="999"/>
      <c r="B598" s="999"/>
      <c r="C598" s="999"/>
      <c r="D598" s="999"/>
      <c r="E598" s="999"/>
      <c r="F598" s="999"/>
      <c r="G598" s="999"/>
      <c r="H598" s="999"/>
      <c r="I598" s="997"/>
      <c r="J598" s="997"/>
      <c r="K598" s="999"/>
      <c r="L598" s="999"/>
      <c r="M598" s="1001"/>
      <c r="N598" s="999"/>
      <c r="O598" s="999"/>
      <c r="P598" s="999"/>
      <c r="Q598" s="999"/>
      <c r="R598" s="999"/>
      <c r="S598" s="990"/>
      <c r="T598" s="999"/>
      <c r="U598" s="999"/>
      <c r="V598" s="999"/>
      <c r="W598" s="999"/>
    </row>
    <row r="599">
      <c r="A599" s="999"/>
      <c r="B599" s="999"/>
      <c r="C599" s="999"/>
      <c r="D599" s="999"/>
      <c r="E599" s="999"/>
      <c r="F599" s="999"/>
      <c r="G599" s="999"/>
      <c r="H599" s="999"/>
      <c r="I599" s="997"/>
      <c r="J599" s="997"/>
      <c r="K599" s="999"/>
      <c r="L599" s="999"/>
      <c r="M599" s="1001"/>
      <c r="N599" s="999"/>
      <c r="O599" s="999"/>
      <c r="P599" s="999"/>
      <c r="Q599" s="999"/>
      <c r="R599" s="999"/>
      <c r="S599" s="990"/>
      <c r="T599" s="999"/>
      <c r="U599" s="999"/>
      <c r="V599" s="999"/>
      <c r="W599" s="999"/>
    </row>
    <row r="600">
      <c r="A600" s="999"/>
      <c r="B600" s="999"/>
      <c r="C600" s="999"/>
      <c r="D600" s="999"/>
      <c r="E600" s="999"/>
      <c r="F600" s="999"/>
      <c r="G600" s="999"/>
      <c r="H600" s="999"/>
      <c r="I600" s="997"/>
      <c r="J600" s="997"/>
      <c r="K600" s="999"/>
      <c r="L600" s="999"/>
      <c r="M600" s="1001"/>
      <c r="N600" s="999"/>
      <c r="O600" s="999"/>
      <c r="P600" s="999"/>
      <c r="Q600" s="999"/>
      <c r="R600" s="999"/>
      <c r="S600" s="990"/>
      <c r="T600" s="999"/>
      <c r="U600" s="999"/>
      <c r="V600" s="999"/>
      <c r="W600" s="999"/>
    </row>
    <row r="601">
      <c r="A601" s="999"/>
      <c r="B601" s="999"/>
      <c r="C601" s="999"/>
      <c r="D601" s="999"/>
      <c r="E601" s="999"/>
      <c r="F601" s="999"/>
      <c r="G601" s="999"/>
      <c r="H601" s="999"/>
      <c r="I601" s="997"/>
      <c r="J601" s="997"/>
      <c r="K601" s="999"/>
      <c r="L601" s="999"/>
      <c r="M601" s="1001"/>
      <c r="N601" s="999"/>
      <c r="O601" s="999"/>
      <c r="P601" s="999"/>
      <c r="Q601" s="999"/>
      <c r="R601" s="999"/>
      <c r="S601" s="990"/>
      <c r="T601" s="999"/>
      <c r="U601" s="999"/>
      <c r="V601" s="999"/>
      <c r="W601" s="999"/>
    </row>
    <row r="602">
      <c r="A602" s="999"/>
      <c r="B602" s="999"/>
      <c r="C602" s="999"/>
      <c r="D602" s="999"/>
      <c r="E602" s="999"/>
      <c r="F602" s="999"/>
      <c r="G602" s="999"/>
      <c r="H602" s="999"/>
      <c r="I602" s="997"/>
      <c r="J602" s="997"/>
      <c r="K602" s="999"/>
      <c r="L602" s="999"/>
      <c r="M602" s="1001"/>
      <c r="N602" s="999"/>
      <c r="O602" s="999"/>
      <c r="P602" s="999"/>
      <c r="Q602" s="999"/>
      <c r="R602" s="999"/>
      <c r="S602" s="990"/>
      <c r="T602" s="999"/>
      <c r="U602" s="999"/>
      <c r="V602" s="999"/>
      <c r="W602" s="999"/>
    </row>
    <row r="603">
      <c r="A603" s="999"/>
      <c r="B603" s="999"/>
      <c r="C603" s="999"/>
      <c r="D603" s="999"/>
      <c r="E603" s="999"/>
      <c r="F603" s="999"/>
      <c r="G603" s="999"/>
      <c r="H603" s="999"/>
      <c r="I603" s="997"/>
      <c r="J603" s="997"/>
      <c r="K603" s="999"/>
      <c r="L603" s="999"/>
      <c r="M603" s="1001"/>
      <c r="N603" s="999"/>
      <c r="O603" s="999"/>
      <c r="P603" s="999"/>
      <c r="Q603" s="999"/>
      <c r="R603" s="999"/>
      <c r="S603" s="990"/>
      <c r="T603" s="999"/>
      <c r="U603" s="999"/>
      <c r="V603" s="999"/>
      <c r="W603" s="999"/>
    </row>
    <row r="604">
      <c r="A604" s="999"/>
      <c r="B604" s="999"/>
      <c r="C604" s="999"/>
      <c r="D604" s="999"/>
      <c r="E604" s="999"/>
      <c r="F604" s="999"/>
      <c r="G604" s="999"/>
      <c r="H604" s="999"/>
      <c r="I604" s="997"/>
      <c r="J604" s="997"/>
      <c r="K604" s="999"/>
      <c r="L604" s="999"/>
      <c r="M604" s="1001"/>
      <c r="N604" s="999"/>
      <c r="O604" s="999"/>
      <c r="P604" s="999"/>
      <c r="Q604" s="999"/>
      <c r="R604" s="999"/>
      <c r="S604" s="990"/>
      <c r="T604" s="999"/>
      <c r="U604" s="999"/>
      <c r="V604" s="999"/>
      <c r="W604" s="999"/>
    </row>
    <row r="605">
      <c r="A605" s="999"/>
      <c r="B605" s="999"/>
      <c r="C605" s="999"/>
      <c r="D605" s="999"/>
      <c r="E605" s="999"/>
      <c r="F605" s="999"/>
      <c r="G605" s="999"/>
      <c r="H605" s="999"/>
      <c r="I605" s="997"/>
      <c r="J605" s="997"/>
      <c r="K605" s="999"/>
      <c r="L605" s="999"/>
      <c r="M605" s="1001"/>
      <c r="N605" s="999"/>
      <c r="O605" s="999"/>
      <c r="P605" s="999"/>
      <c r="Q605" s="999"/>
      <c r="R605" s="999"/>
      <c r="S605" s="990"/>
      <c r="T605" s="999"/>
      <c r="U605" s="999"/>
      <c r="V605" s="999"/>
      <c r="W605" s="999"/>
    </row>
    <row r="606">
      <c r="A606" s="999"/>
      <c r="B606" s="999"/>
      <c r="C606" s="999"/>
      <c r="D606" s="999"/>
      <c r="E606" s="999"/>
      <c r="F606" s="999"/>
      <c r="G606" s="999"/>
      <c r="H606" s="999"/>
      <c r="I606" s="997"/>
      <c r="J606" s="997"/>
      <c r="K606" s="999"/>
      <c r="L606" s="999"/>
      <c r="M606" s="1001"/>
      <c r="N606" s="999"/>
      <c r="O606" s="999"/>
      <c r="P606" s="999"/>
      <c r="Q606" s="999"/>
      <c r="R606" s="999"/>
      <c r="S606" s="990"/>
      <c r="T606" s="999"/>
      <c r="U606" s="999"/>
      <c r="V606" s="999"/>
      <c r="W606" s="999"/>
    </row>
    <row r="607">
      <c r="A607" s="999"/>
      <c r="B607" s="999"/>
      <c r="C607" s="999"/>
      <c r="D607" s="999"/>
      <c r="E607" s="999"/>
      <c r="F607" s="999"/>
      <c r="G607" s="999"/>
      <c r="H607" s="999"/>
      <c r="I607" s="997"/>
      <c r="J607" s="997"/>
      <c r="K607" s="999"/>
      <c r="L607" s="999"/>
      <c r="M607" s="1001"/>
      <c r="N607" s="999"/>
      <c r="O607" s="999"/>
      <c r="P607" s="999"/>
      <c r="Q607" s="999"/>
      <c r="R607" s="999"/>
      <c r="S607" s="990"/>
      <c r="T607" s="999"/>
      <c r="U607" s="999"/>
      <c r="V607" s="999"/>
      <c r="W607" s="999"/>
    </row>
    <row r="608">
      <c r="A608" s="999"/>
      <c r="B608" s="999"/>
      <c r="C608" s="999"/>
      <c r="D608" s="999"/>
      <c r="E608" s="999"/>
      <c r="F608" s="999"/>
      <c r="G608" s="999"/>
      <c r="H608" s="999"/>
      <c r="I608" s="997"/>
      <c r="J608" s="997"/>
      <c r="K608" s="999"/>
      <c r="L608" s="999"/>
      <c r="M608" s="1001"/>
      <c r="N608" s="999"/>
      <c r="O608" s="999"/>
      <c r="P608" s="999"/>
      <c r="Q608" s="999"/>
      <c r="R608" s="999"/>
      <c r="S608" s="990"/>
      <c r="T608" s="999"/>
      <c r="U608" s="999"/>
      <c r="V608" s="999"/>
      <c r="W608" s="999"/>
    </row>
    <row r="609">
      <c r="A609" s="999"/>
      <c r="B609" s="999"/>
      <c r="C609" s="999"/>
      <c r="D609" s="999"/>
      <c r="E609" s="999"/>
      <c r="F609" s="999"/>
      <c r="G609" s="999"/>
      <c r="H609" s="999"/>
      <c r="I609" s="997"/>
      <c r="J609" s="997"/>
      <c r="K609" s="999"/>
      <c r="L609" s="999"/>
      <c r="M609" s="1001"/>
      <c r="N609" s="999"/>
      <c r="O609" s="999"/>
      <c r="P609" s="999"/>
      <c r="Q609" s="999"/>
      <c r="R609" s="999"/>
      <c r="S609" s="990"/>
      <c r="T609" s="999"/>
      <c r="U609" s="999"/>
      <c r="V609" s="999"/>
      <c r="W609" s="999"/>
    </row>
    <row r="610">
      <c r="A610" s="999"/>
      <c r="B610" s="999"/>
      <c r="C610" s="999"/>
      <c r="D610" s="999"/>
      <c r="E610" s="999"/>
      <c r="F610" s="999"/>
      <c r="G610" s="999"/>
      <c r="H610" s="999"/>
      <c r="I610" s="997"/>
      <c r="J610" s="997"/>
      <c r="K610" s="999"/>
      <c r="L610" s="999"/>
      <c r="M610" s="1001"/>
      <c r="N610" s="999"/>
      <c r="O610" s="999"/>
      <c r="P610" s="999"/>
      <c r="Q610" s="999"/>
      <c r="R610" s="999"/>
      <c r="S610" s="990"/>
      <c r="T610" s="999"/>
      <c r="U610" s="999"/>
      <c r="V610" s="999"/>
      <c r="W610" s="999"/>
    </row>
    <row r="611">
      <c r="A611" s="999"/>
      <c r="B611" s="999"/>
      <c r="C611" s="999"/>
      <c r="D611" s="999"/>
      <c r="E611" s="999"/>
      <c r="F611" s="999"/>
      <c r="G611" s="999"/>
      <c r="H611" s="999"/>
      <c r="I611" s="997"/>
      <c r="J611" s="997"/>
      <c r="K611" s="999"/>
      <c r="L611" s="999"/>
      <c r="M611" s="1001"/>
      <c r="N611" s="999"/>
      <c r="O611" s="999"/>
      <c r="P611" s="999"/>
      <c r="Q611" s="999"/>
      <c r="R611" s="999"/>
      <c r="S611" s="990"/>
      <c r="T611" s="999"/>
      <c r="U611" s="999"/>
      <c r="V611" s="999"/>
      <c r="W611" s="999"/>
    </row>
    <row r="612">
      <c r="A612" s="999"/>
      <c r="B612" s="999"/>
      <c r="C612" s="999"/>
      <c r="D612" s="999"/>
      <c r="E612" s="999"/>
      <c r="F612" s="999"/>
      <c r="G612" s="999"/>
      <c r="H612" s="999"/>
      <c r="I612" s="997"/>
      <c r="J612" s="997"/>
      <c r="K612" s="999"/>
      <c r="L612" s="999"/>
      <c r="M612" s="1001"/>
      <c r="N612" s="999"/>
      <c r="O612" s="999"/>
      <c r="P612" s="999"/>
      <c r="Q612" s="999"/>
      <c r="R612" s="999"/>
      <c r="S612" s="990"/>
      <c r="T612" s="999"/>
      <c r="U612" s="999"/>
      <c r="V612" s="999"/>
      <c r="W612" s="999"/>
    </row>
    <row r="613">
      <c r="A613" s="999"/>
      <c r="B613" s="999"/>
      <c r="C613" s="999"/>
      <c r="D613" s="999"/>
      <c r="E613" s="999"/>
      <c r="F613" s="999"/>
      <c r="G613" s="999"/>
      <c r="H613" s="999"/>
      <c r="I613" s="997"/>
      <c r="J613" s="997"/>
      <c r="K613" s="999"/>
      <c r="L613" s="999"/>
      <c r="M613" s="1001"/>
      <c r="N613" s="999"/>
      <c r="O613" s="999"/>
      <c r="P613" s="999"/>
      <c r="Q613" s="999"/>
      <c r="R613" s="999"/>
      <c r="S613" s="990"/>
      <c r="T613" s="999"/>
      <c r="U613" s="999"/>
      <c r="V613" s="999"/>
      <c r="W613" s="999"/>
    </row>
    <row r="614">
      <c r="A614" s="999"/>
      <c r="B614" s="999"/>
      <c r="C614" s="999"/>
      <c r="D614" s="999"/>
      <c r="E614" s="999"/>
      <c r="F614" s="999"/>
      <c r="G614" s="999"/>
      <c r="H614" s="999"/>
      <c r="I614" s="997"/>
      <c r="J614" s="997"/>
      <c r="K614" s="999"/>
      <c r="L614" s="999"/>
      <c r="M614" s="1001"/>
      <c r="N614" s="999"/>
      <c r="O614" s="999"/>
      <c r="P614" s="999"/>
      <c r="Q614" s="999"/>
      <c r="R614" s="999"/>
      <c r="S614" s="990"/>
      <c r="T614" s="999"/>
      <c r="U614" s="999"/>
      <c r="V614" s="999"/>
      <c r="W614" s="999"/>
    </row>
    <row r="615">
      <c r="A615" s="999"/>
      <c r="B615" s="999"/>
      <c r="C615" s="999"/>
      <c r="D615" s="999"/>
      <c r="E615" s="999"/>
      <c r="F615" s="999"/>
      <c r="G615" s="999"/>
      <c r="H615" s="999"/>
      <c r="I615" s="997"/>
      <c r="J615" s="997"/>
      <c r="K615" s="999"/>
      <c r="L615" s="999"/>
      <c r="M615" s="1001"/>
      <c r="N615" s="999"/>
      <c r="O615" s="999"/>
      <c r="P615" s="999"/>
      <c r="Q615" s="999"/>
      <c r="R615" s="999"/>
      <c r="S615" s="990"/>
      <c r="T615" s="999"/>
      <c r="U615" s="999"/>
      <c r="V615" s="999"/>
      <c r="W615" s="999"/>
    </row>
    <row r="616">
      <c r="A616" s="999"/>
      <c r="B616" s="999"/>
      <c r="C616" s="999"/>
      <c r="D616" s="999"/>
      <c r="E616" s="999"/>
      <c r="F616" s="999"/>
      <c r="G616" s="999"/>
      <c r="H616" s="999"/>
      <c r="I616" s="997"/>
      <c r="J616" s="997"/>
      <c r="K616" s="999"/>
      <c r="L616" s="999"/>
      <c r="M616" s="1001"/>
      <c r="N616" s="999"/>
      <c r="O616" s="999"/>
      <c r="P616" s="999"/>
      <c r="Q616" s="999"/>
      <c r="R616" s="999"/>
      <c r="S616" s="990"/>
      <c r="T616" s="999"/>
      <c r="U616" s="999"/>
      <c r="V616" s="999"/>
      <c r="W616" s="999"/>
    </row>
    <row r="617">
      <c r="A617" s="999"/>
      <c r="B617" s="999"/>
      <c r="C617" s="999"/>
      <c r="D617" s="999"/>
      <c r="E617" s="999"/>
      <c r="F617" s="999"/>
      <c r="G617" s="999"/>
      <c r="H617" s="999"/>
      <c r="I617" s="997"/>
      <c r="J617" s="997"/>
      <c r="K617" s="999"/>
      <c r="L617" s="999"/>
      <c r="M617" s="1001"/>
      <c r="N617" s="999"/>
      <c r="O617" s="999"/>
      <c r="P617" s="999"/>
      <c r="Q617" s="999"/>
      <c r="R617" s="999"/>
      <c r="S617" s="990"/>
      <c r="T617" s="999"/>
      <c r="U617" s="999"/>
      <c r="V617" s="999"/>
      <c r="W617" s="999"/>
    </row>
    <row r="618">
      <c r="A618" s="999"/>
      <c r="B618" s="999"/>
      <c r="C618" s="999"/>
      <c r="D618" s="999"/>
      <c r="E618" s="999"/>
      <c r="F618" s="999"/>
      <c r="G618" s="999"/>
      <c r="H618" s="999"/>
      <c r="I618" s="997"/>
      <c r="J618" s="997"/>
      <c r="K618" s="999"/>
      <c r="L618" s="999"/>
      <c r="M618" s="1001"/>
      <c r="N618" s="999"/>
      <c r="O618" s="999"/>
      <c r="P618" s="999"/>
      <c r="Q618" s="999"/>
      <c r="R618" s="999"/>
      <c r="S618" s="990"/>
      <c r="T618" s="999"/>
      <c r="U618" s="999"/>
      <c r="V618" s="999"/>
      <c r="W618" s="999"/>
    </row>
    <row r="619">
      <c r="A619" s="999"/>
      <c r="B619" s="999"/>
      <c r="C619" s="999"/>
      <c r="D619" s="999"/>
      <c r="E619" s="999"/>
      <c r="F619" s="999"/>
      <c r="G619" s="999"/>
      <c r="H619" s="999"/>
      <c r="I619" s="997"/>
      <c r="J619" s="997"/>
      <c r="K619" s="999"/>
      <c r="L619" s="999"/>
      <c r="M619" s="1001"/>
      <c r="N619" s="999"/>
      <c r="O619" s="999"/>
      <c r="P619" s="999"/>
      <c r="Q619" s="999"/>
      <c r="R619" s="999"/>
      <c r="S619" s="990"/>
      <c r="T619" s="999"/>
      <c r="U619" s="999"/>
      <c r="V619" s="999"/>
      <c r="W619" s="999"/>
    </row>
    <row r="620">
      <c r="A620" s="999"/>
      <c r="B620" s="999"/>
      <c r="C620" s="999"/>
      <c r="D620" s="999"/>
      <c r="E620" s="999"/>
      <c r="F620" s="999"/>
      <c r="G620" s="999"/>
      <c r="H620" s="999"/>
      <c r="I620" s="997"/>
      <c r="J620" s="997"/>
      <c r="K620" s="999"/>
      <c r="L620" s="999"/>
      <c r="M620" s="1001"/>
      <c r="N620" s="999"/>
      <c r="O620" s="999"/>
      <c r="P620" s="999"/>
      <c r="Q620" s="999"/>
      <c r="R620" s="999"/>
      <c r="S620" s="990"/>
      <c r="T620" s="999"/>
      <c r="U620" s="999"/>
      <c r="V620" s="999"/>
      <c r="W620" s="999"/>
    </row>
    <row r="621">
      <c r="A621" s="999"/>
      <c r="B621" s="999"/>
      <c r="C621" s="999"/>
      <c r="D621" s="999"/>
      <c r="E621" s="999"/>
      <c r="F621" s="999"/>
      <c r="G621" s="999"/>
      <c r="H621" s="999"/>
      <c r="I621" s="997"/>
      <c r="J621" s="997"/>
      <c r="K621" s="999"/>
      <c r="L621" s="999"/>
      <c r="M621" s="1001"/>
      <c r="N621" s="999"/>
      <c r="O621" s="999"/>
      <c r="P621" s="999"/>
      <c r="Q621" s="999"/>
      <c r="R621" s="999"/>
      <c r="S621" s="990"/>
      <c r="T621" s="999"/>
      <c r="U621" s="999"/>
      <c r="V621" s="999"/>
      <c r="W621" s="999"/>
    </row>
    <row r="622">
      <c r="A622" s="999"/>
      <c r="B622" s="999"/>
      <c r="C622" s="999"/>
      <c r="D622" s="999"/>
      <c r="E622" s="999"/>
      <c r="F622" s="999"/>
      <c r="G622" s="999"/>
      <c r="H622" s="999"/>
      <c r="I622" s="997"/>
      <c r="J622" s="997"/>
      <c r="K622" s="999"/>
      <c r="L622" s="999"/>
      <c r="M622" s="1001"/>
      <c r="N622" s="999"/>
      <c r="O622" s="999"/>
      <c r="P622" s="999"/>
      <c r="Q622" s="999"/>
      <c r="R622" s="999"/>
      <c r="S622" s="990"/>
      <c r="T622" s="999"/>
      <c r="U622" s="999"/>
      <c r="V622" s="999"/>
      <c r="W622" s="999"/>
    </row>
    <row r="623">
      <c r="A623" s="999"/>
      <c r="B623" s="999"/>
      <c r="C623" s="999"/>
      <c r="D623" s="999"/>
      <c r="E623" s="999"/>
      <c r="F623" s="999"/>
      <c r="G623" s="999"/>
      <c r="H623" s="999"/>
      <c r="I623" s="997"/>
      <c r="J623" s="997"/>
      <c r="K623" s="999"/>
      <c r="L623" s="999"/>
      <c r="M623" s="1001"/>
      <c r="N623" s="999"/>
      <c r="O623" s="999"/>
      <c r="P623" s="999"/>
      <c r="Q623" s="999"/>
      <c r="R623" s="999"/>
      <c r="S623" s="990"/>
      <c r="T623" s="999"/>
      <c r="U623" s="999"/>
      <c r="V623" s="999"/>
      <c r="W623" s="999"/>
    </row>
    <row r="624">
      <c r="A624" s="999"/>
      <c r="B624" s="999"/>
      <c r="C624" s="999"/>
      <c r="D624" s="999"/>
      <c r="E624" s="999"/>
      <c r="F624" s="999"/>
      <c r="G624" s="999"/>
      <c r="H624" s="999"/>
      <c r="I624" s="997"/>
      <c r="J624" s="997"/>
      <c r="K624" s="999"/>
      <c r="L624" s="999"/>
      <c r="M624" s="1001"/>
      <c r="N624" s="999"/>
      <c r="O624" s="999"/>
      <c r="P624" s="999"/>
      <c r="Q624" s="999"/>
      <c r="R624" s="999"/>
      <c r="S624" s="990"/>
      <c r="T624" s="999"/>
      <c r="U624" s="999"/>
      <c r="V624" s="999"/>
      <c r="W624" s="999"/>
    </row>
    <row r="625">
      <c r="A625" s="999"/>
      <c r="B625" s="999"/>
      <c r="C625" s="999"/>
      <c r="D625" s="999"/>
      <c r="E625" s="999"/>
      <c r="F625" s="999"/>
      <c r="G625" s="999"/>
      <c r="H625" s="999"/>
      <c r="I625" s="997"/>
      <c r="J625" s="997"/>
      <c r="K625" s="999"/>
      <c r="L625" s="999"/>
      <c r="M625" s="1001"/>
      <c r="N625" s="999"/>
      <c r="O625" s="999"/>
      <c r="P625" s="999"/>
      <c r="Q625" s="999"/>
      <c r="R625" s="999"/>
      <c r="S625" s="990"/>
      <c r="T625" s="999"/>
      <c r="U625" s="999"/>
      <c r="V625" s="999"/>
      <c r="W625" s="999"/>
    </row>
    <row r="626">
      <c r="A626" s="999"/>
      <c r="B626" s="999"/>
      <c r="C626" s="999"/>
      <c r="D626" s="999"/>
      <c r="E626" s="999"/>
      <c r="F626" s="999"/>
      <c r="G626" s="999"/>
      <c r="H626" s="999"/>
      <c r="I626" s="997"/>
      <c r="J626" s="997"/>
      <c r="K626" s="999"/>
      <c r="L626" s="999"/>
      <c r="M626" s="1001"/>
      <c r="N626" s="999"/>
      <c r="O626" s="999"/>
      <c r="P626" s="999"/>
      <c r="Q626" s="999"/>
      <c r="R626" s="999"/>
      <c r="S626" s="990"/>
      <c r="T626" s="999"/>
      <c r="U626" s="999"/>
      <c r="V626" s="999"/>
      <c r="W626" s="999"/>
    </row>
    <row r="627">
      <c r="A627" s="999"/>
      <c r="B627" s="999"/>
      <c r="C627" s="999"/>
      <c r="D627" s="999"/>
      <c r="E627" s="999"/>
      <c r="F627" s="999"/>
      <c r="G627" s="999"/>
      <c r="H627" s="999"/>
      <c r="I627" s="997"/>
      <c r="J627" s="997"/>
      <c r="K627" s="999"/>
      <c r="L627" s="999"/>
      <c r="M627" s="1001"/>
      <c r="N627" s="999"/>
      <c r="O627" s="999"/>
      <c r="P627" s="999"/>
      <c r="Q627" s="999"/>
      <c r="R627" s="999"/>
      <c r="S627" s="990"/>
      <c r="T627" s="999"/>
      <c r="U627" s="999"/>
      <c r="V627" s="999"/>
      <c r="W627" s="999"/>
    </row>
    <row r="628">
      <c r="A628" s="999"/>
      <c r="B628" s="999"/>
      <c r="C628" s="999"/>
      <c r="D628" s="999"/>
      <c r="E628" s="999"/>
      <c r="F628" s="999"/>
      <c r="G628" s="999"/>
      <c r="H628" s="999"/>
      <c r="I628" s="997"/>
      <c r="J628" s="997"/>
      <c r="K628" s="999"/>
      <c r="L628" s="999"/>
      <c r="M628" s="1001"/>
      <c r="N628" s="999"/>
      <c r="O628" s="999"/>
      <c r="P628" s="999"/>
      <c r="Q628" s="999"/>
      <c r="R628" s="999"/>
      <c r="S628" s="990"/>
      <c r="T628" s="999"/>
      <c r="U628" s="999"/>
      <c r="V628" s="999"/>
      <c r="W628" s="999"/>
    </row>
    <row r="629">
      <c r="A629" s="999"/>
      <c r="B629" s="999"/>
      <c r="C629" s="999"/>
      <c r="D629" s="999"/>
      <c r="E629" s="999"/>
      <c r="F629" s="999"/>
      <c r="G629" s="999"/>
      <c r="H629" s="999"/>
      <c r="I629" s="997"/>
      <c r="J629" s="997"/>
      <c r="K629" s="999"/>
      <c r="L629" s="999"/>
      <c r="M629" s="1001"/>
      <c r="N629" s="999"/>
      <c r="O629" s="999"/>
      <c r="P629" s="999"/>
      <c r="Q629" s="999"/>
      <c r="R629" s="999"/>
      <c r="S629" s="990"/>
      <c r="T629" s="999"/>
      <c r="U629" s="999"/>
      <c r="V629" s="999"/>
      <c r="W629" s="999"/>
    </row>
    <row r="630">
      <c r="A630" s="999"/>
      <c r="B630" s="999"/>
      <c r="C630" s="999"/>
      <c r="D630" s="999"/>
      <c r="E630" s="999"/>
      <c r="F630" s="999"/>
      <c r="G630" s="999"/>
      <c r="H630" s="999"/>
      <c r="I630" s="997"/>
      <c r="J630" s="997"/>
      <c r="K630" s="999"/>
      <c r="L630" s="999"/>
      <c r="M630" s="1001"/>
      <c r="N630" s="999"/>
      <c r="O630" s="999"/>
      <c r="P630" s="999"/>
      <c r="Q630" s="999"/>
      <c r="R630" s="999"/>
      <c r="S630" s="990"/>
      <c r="T630" s="999"/>
      <c r="U630" s="999"/>
      <c r="V630" s="999"/>
      <c r="W630" s="999"/>
    </row>
    <row r="631">
      <c r="A631" s="999"/>
      <c r="B631" s="999"/>
      <c r="C631" s="999"/>
      <c r="D631" s="999"/>
      <c r="E631" s="999"/>
      <c r="F631" s="999"/>
      <c r="G631" s="999"/>
      <c r="H631" s="999"/>
      <c r="I631" s="997"/>
      <c r="J631" s="997"/>
      <c r="K631" s="999"/>
      <c r="L631" s="999"/>
      <c r="M631" s="1001"/>
      <c r="N631" s="999"/>
      <c r="O631" s="999"/>
      <c r="P631" s="999"/>
      <c r="Q631" s="999"/>
      <c r="R631" s="999"/>
      <c r="S631" s="990"/>
      <c r="T631" s="999"/>
      <c r="U631" s="999"/>
      <c r="V631" s="999"/>
      <c r="W631" s="999"/>
    </row>
    <row r="632">
      <c r="A632" s="999"/>
      <c r="B632" s="999"/>
      <c r="C632" s="999"/>
      <c r="D632" s="999"/>
      <c r="E632" s="999"/>
      <c r="F632" s="999"/>
      <c r="G632" s="999"/>
      <c r="H632" s="999"/>
      <c r="I632" s="997"/>
      <c r="J632" s="997"/>
      <c r="K632" s="999"/>
      <c r="L632" s="999"/>
      <c r="M632" s="1001"/>
      <c r="N632" s="999"/>
      <c r="O632" s="999"/>
      <c r="P632" s="999"/>
      <c r="Q632" s="999"/>
      <c r="R632" s="999"/>
      <c r="S632" s="990"/>
      <c r="T632" s="999"/>
      <c r="U632" s="999"/>
      <c r="V632" s="999"/>
      <c r="W632" s="999"/>
    </row>
    <row r="633">
      <c r="A633" s="999"/>
      <c r="B633" s="999"/>
      <c r="C633" s="999"/>
      <c r="D633" s="999"/>
      <c r="E633" s="999"/>
      <c r="F633" s="999"/>
      <c r="G633" s="999"/>
      <c r="H633" s="999"/>
      <c r="I633" s="997"/>
      <c r="J633" s="997"/>
      <c r="K633" s="999"/>
      <c r="L633" s="999"/>
      <c r="M633" s="1001"/>
      <c r="N633" s="999"/>
      <c r="O633" s="999"/>
      <c r="P633" s="999"/>
      <c r="Q633" s="999"/>
      <c r="R633" s="999"/>
      <c r="S633" s="990"/>
      <c r="T633" s="999"/>
      <c r="U633" s="999"/>
      <c r="V633" s="999"/>
      <c r="W633" s="999"/>
    </row>
    <row r="634">
      <c r="A634" s="999"/>
      <c r="B634" s="999"/>
      <c r="C634" s="999"/>
      <c r="D634" s="999"/>
      <c r="E634" s="999"/>
      <c r="F634" s="999"/>
      <c r="G634" s="999"/>
      <c r="H634" s="999"/>
      <c r="I634" s="997"/>
      <c r="J634" s="997"/>
      <c r="K634" s="999"/>
      <c r="L634" s="999"/>
      <c r="M634" s="1001"/>
      <c r="N634" s="999"/>
      <c r="O634" s="999"/>
      <c r="P634" s="999"/>
      <c r="Q634" s="999"/>
      <c r="R634" s="999"/>
      <c r="S634" s="990"/>
      <c r="T634" s="999"/>
      <c r="U634" s="999"/>
      <c r="V634" s="999"/>
      <c r="W634" s="999"/>
    </row>
    <row r="635">
      <c r="A635" s="999"/>
      <c r="B635" s="999"/>
      <c r="C635" s="999"/>
      <c r="D635" s="999"/>
      <c r="E635" s="999"/>
      <c r="F635" s="999"/>
      <c r="G635" s="999"/>
      <c r="H635" s="999"/>
      <c r="I635" s="997"/>
      <c r="J635" s="997"/>
      <c r="K635" s="999"/>
      <c r="L635" s="999"/>
      <c r="M635" s="1001"/>
      <c r="N635" s="999"/>
      <c r="O635" s="999"/>
      <c r="P635" s="999"/>
      <c r="Q635" s="999"/>
      <c r="R635" s="999"/>
      <c r="S635" s="990"/>
      <c r="T635" s="999"/>
      <c r="U635" s="999"/>
      <c r="V635" s="999"/>
      <c r="W635" s="999"/>
    </row>
    <row r="636">
      <c r="A636" s="999"/>
      <c r="B636" s="999"/>
      <c r="C636" s="999"/>
      <c r="D636" s="999"/>
      <c r="E636" s="999"/>
      <c r="F636" s="999"/>
      <c r="G636" s="999"/>
      <c r="H636" s="999"/>
      <c r="I636" s="997"/>
      <c r="J636" s="997"/>
      <c r="K636" s="999"/>
      <c r="L636" s="999"/>
      <c r="M636" s="1001"/>
      <c r="N636" s="999"/>
      <c r="O636" s="999"/>
      <c r="P636" s="999"/>
      <c r="Q636" s="999"/>
      <c r="R636" s="999"/>
      <c r="S636" s="990"/>
      <c r="T636" s="999"/>
      <c r="U636" s="999"/>
      <c r="V636" s="999"/>
      <c r="W636" s="999"/>
    </row>
    <row r="637">
      <c r="A637" s="999"/>
      <c r="B637" s="999"/>
      <c r="C637" s="999"/>
      <c r="D637" s="999"/>
      <c r="E637" s="999"/>
      <c r="F637" s="999"/>
      <c r="G637" s="999"/>
      <c r="H637" s="999"/>
      <c r="I637" s="997"/>
      <c r="J637" s="997"/>
      <c r="K637" s="999"/>
      <c r="L637" s="999"/>
      <c r="M637" s="1001"/>
      <c r="N637" s="999"/>
      <c r="O637" s="999"/>
      <c r="P637" s="999"/>
      <c r="Q637" s="999"/>
      <c r="R637" s="999"/>
      <c r="S637" s="990"/>
      <c r="T637" s="999"/>
      <c r="U637" s="999"/>
      <c r="V637" s="999"/>
      <c r="W637" s="999"/>
    </row>
    <row r="638">
      <c r="A638" s="999"/>
      <c r="B638" s="999"/>
      <c r="C638" s="999"/>
      <c r="D638" s="999"/>
      <c r="E638" s="999"/>
      <c r="F638" s="999"/>
      <c r="G638" s="999"/>
      <c r="H638" s="999"/>
      <c r="I638" s="997"/>
      <c r="J638" s="997"/>
      <c r="K638" s="999"/>
      <c r="L638" s="999"/>
      <c r="M638" s="1001"/>
      <c r="N638" s="999"/>
      <c r="O638" s="999"/>
      <c r="P638" s="999"/>
      <c r="Q638" s="999"/>
      <c r="R638" s="999"/>
      <c r="S638" s="990"/>
      <c r="T638" s="999"/>
      <c r="U638" s="999"/>
      <c r="V638" s="999"/>
      <c r="W638" s="999"/>
    </row>
    <row r="639">
      <c r="A639" s="999"/>
      <c r="B639" s="999"/>
      <c r="C639" s="999"/>
      <c r="D639" s="999"/>
      <c r="E639" s="999"/>
      <c r="F639" s="999"/>
      <c r="G639" s="999"/>
      <c r="H639" s="999"/>
      <c r="I639" s="997"/>
      <c r="J639" s="997"/>
      <c r="K639" s="999"/>
      <c r="L639" s="999"/>
      <c r="M639" s="1001"/>
      <c r="N639" s="999"/>
      <c r="O639" s="999"/>
      <c r="P639" s="999"/>
      <c r="Q639" s="999"/>
      <c r="R639" s="999"/>
      <c r="S639" s="990"/>
      <c r="T639" s="999"/>
      <c r="U639" s="999"/>
      <c r="V639" s="999"/>
      <c r="W639" s="999"/>
    </row>
    <row r="640">
      <c r="A640" s="999"/>
      <c r="B640" s="999"/>
      <c r="C640" s="999"/>
      <c r="D640" s="999"/>
      <c r="E640" s="999"/>
      <c r="F640" s="999"/>
      <c r="G640" s="999"/>
      <c r="H640" s="999"/>
      <c r="I640" s="997"/>
      <c r="J640" s="997"/>
      <c r="K640" s="999"/>
      <c r="L640" s="999"/>
      <c r="M640" s="1001"/>
      <c r="N640" s="999"/>
      <c r="O640" s="999"/>
      <c r="P640" s="999"/>
      <c r="Q640" s="999"/>
      <c r="R640" s="999"/>
      <c r="S640" s="990"/>
      <c r="T640" s="999"/>
      <c r="U640" s="999"/>
      <c r="V640" s="999"/>
      <c r="W640" s="999"/>
    </row>
    <row r="641">
      <c r="A641" s="999"/>
      <c r="B641" s="999"/>
      <c r="C641" s="999"/>
      <c r="D641" s="999"/>
      <c r="E641" s="999"/>
      <c r="F641" s="999"/>
      <c r="G641" s="999"/>
      <c r="H641" s="999"/>
      <c r="I641" s="997"/>
      <c r="J641" s="997"/>
      <c r="K641" s="999"/>
      <c r="L641" s="999"/>
      <c r="M641" s="1001"/>
      <c r="N641" s="999"/>
      <c r="O641" s="999"/>
      <c r="P641" s="999"/>
      <c r="Q641" s="999"/>
      <c r="R641" s="999"/>
      <c r="S641" s="990"/>
      <c r="T641" s="999"/>
      <c r="U641" s="999"/>
      <c r="V641" s="999"/>
      <c r="W641" s="999"/>
    </row>
    <row r="642">
      <c r="A642" s="999"/>
      <c r="B642" s="999"/>
      <c r="C642" s="999"/>
      <c r="D642" s="999"/>
      <c r="E642" s="999"/>
      <c r="F642" s="999"/>
      <c r="G642" s="999"/>
      <c r="H642" s="999"/>
      <c r="I642" s="997"/>
      <c r="J642" s="997"/>
      <c r="K642" s="999"/>
      <c r="L642" s="999"/>
      <c r="M642" s="1001"/>
      <c r="N642" s="999"/>
      <c r="O642" s="999"/>
      <c r="P642" s="999"/>
      <c r="Q642" s="999"/>
      <c r="R642" s="999"/>
      <c r="S642" s="990"/>
      <c r="T642" s="999"/>
      <c r="U642" s="999"/>
      <c r="V642" s="999"/>
      <c r="W642" s="999"/>
    </row>
    <row r="643">
      <c r="A643" s="999"/>
      <c r="B643" s="999"/>
      <c r="C643" s="999"/>
      <c r="D643" s="999"/>
      <c r="E643" s="999"/>
      <c r="F643" s="999"/>
      <c r="G643" s="999"/>
      <c r="H643" s="999"/>
      <c r="I643" s="997"/>
      <c r="J643" s="997"/>
      <c r="K643" s="999"/>
      <c r="L643" s="999"/>
      <c r="M643" s="1001"/>
      <c r="N643" s="999"/>
      <c r="O643" s="999"/>
      <c r="P643" s="999"/>
      <c r="Q643" s="999"/>
      <c r="R643" s="999"/>
      <c r="S643" s="990"/>
      <c r="T643" s="999"/>
      <c r="U643" s="999"/>
      <c r="V643" s="999"/>
      <c r="W643" s="999"/>
    </row>
    <row r="644">
      <c r="A644" s="999"/>
      <c r="B644" s="999"/>
      <c r="C644" s="999"/>
      <c r="D644" s="999"/>
      <c r="E644" s="999"/>
      <c r="F644" s="999"/>
      <c r="G644" s="999"/>
      <c r="H644" s="999"/>
      <c r="I644" s="997"/>
      <c r="J644" s="997"/>
      <c r="K644" s="999"/>
      <c r="L644" s="999"/>
      <c r="M644" s="1001"/>
      <c r="N644" s="999"/>
      <c r="O644" s="999"/>
      <c r="P644" s="999"/>
      <c r="Q644" s="999"/>
      <c r="R644" s="999"/>
      <c r="S644" s="990"/>
      <c r="T644" s="999"/>
      <c r="U644" s="999"/>
      <c r="V644" s="999"/>
      <c r="W644" s="999"/>
    </row>
    <row r="645">
      <c r="A645" s="999"/>
      <c r="B645" s="999"/>
      <c r="C645" s="999"/>
      <c r="D645" s="999"/>
      <c r="E645" s="999"/>
      <c r="F645" s="999"/>
      <c r="G645" s="999"/>
      <c r="H645" s="999"/>
      <c r="I645" s="997"/>
      <c r="J645" s="997"/>
      <c r="K645" s="999"/>
      <c r="L645" s="999"/>
      <c r="M645" s="1001"/>
      <c r="N645" s="999"/>
      <c r="O645" s="999"/>
      <c r="P645" s="999"/>
      <c r="Q645" s="999"/>
      <c r="R645" s="999"/>
      <c r="S645" s="990"/>
      <c r="T645" s="999"/>
      <c r="U645" s="999"/>
      <c r="V645" s="999"/>
      <c r="W645" s="999"/>
    </row>
    <row r="646">
      <c r="A646" s="999"/>
      <c r="B646" s="999"/>
      <c r="C646" s="999"/>
      <c r="D646" s="999"/>
      <c r="E646" s="999"/>
      <c r="F646" s="999"/>
      <c r="G646" s="999"/>
      <c r="H646" s="999"/>
      <c r="I646" s="997"/>
      <c r="J646" s="997"/>
      <c r="K646" s="999"/>
      <c r="L646" s="999"/>
      <c r="M646" s="1001"/>
      <c r="N646" s="999"/>
      <c r="O646" s="999"/>
      <c r="P646" s="999"/>
      <c r="Q646" s="999"/>
      <c r="R646" s="999"/>
      <c r="S646" s="990"/>
      <c r="T646" s="999"/>
      <c r="U646" s="999"/>
      <c r="V646" s="999"/>
      <c r="W646" s="999"/>
    </row>
    <row r="647">
      <c r="A647" s="999"/>
      <c r="B647" s="999"/>
      <c r="C647" s="999"/>
      <c r="D647" s="999"/>
      <c r="E647" s="999"/>
      <c r="F647" s="999"/>
      <c r="G647" s="999"/>
      <c r="H647" s="999"/>
      <c r="I647" s="997"/>
      <c r="J647" s="997"/>
      <c r="K647" s="999"/>
      <c r="L647" s="999"/>
      <c r="M647" s="1001"/>
      <c r="N647" s="999"/>
      <c r="O647" s="999"/>
      <c r="P647" s="999"/>
      <c r="Q647" s="999"/>
      <c r="R647" s="999"/>
      <c r="S647" s="990"/>
      <c r="T647" s="999"/>
      <c r="U647" s="999"/>
      <c r="V647" s="999"/>
      <c r="W647" s="999"/>
    </row>
    <row r="648">
      <c r="A648" s="999"/>
      <c r="B648" s="999"/>
      <c r="C648" s="999"/>
      <c r="D648" s="999"/>
      <c r="E648" s="999"/>
      <c r="F648" s="999"/>
      <c r="G648" s="999"/>
      <c r="H648" s="999"/>
      <c r="I648" s="997"/>
      <c r="J648" s="997"/>
      <c r="K648" s="999"/>
      <c r="L648" s="999"/>
      <c r="M648" s="1001"/>
      <c r="N648" s="999"/>
      <c r="O648" s="999"/>
      <c r="P648" s="999"/>
      <c r="Q648" s="999"/>
      <c r="R648" s="999"/>
      <c r="S648" s="990"/>
      <c r="T648" s="999"/>
      <c r="U648" s="999"/>
      <c r="V648" s="999"/>
      <c r="W648" s="999"/>
    </row>
    <row r="649">
      <c r="A649" s="999"/>
      <c r="B649" s="999"/>
      <c r="C649" s="999"/>
      <c r="D649" s="999"/>
      <c r="E649" s="999"/>
      <c r="F649" s="999"/>
      <c r="G649" s="999"/>
      <c r="H649" s="999"/>
      <c r="I649" s="997"/>
      <c r="J649" s="997"/>
      <c r="K649" s="999"/>
      <c r="L649" s="999"/>
      <c r="M649" s="1001"/>
      <c r="N649" s="999"/>
      <c r="O649" s="999"/>
      <c r="P649" s="999"/>
      <c r="Q649" s="999"/>
      <c r="R649" s="999"/>
      <c r="S649" s="990"/>
      <c r="T649" s="999"/>
      <c r="U649" s="999"/>
      <c r="V649" s="999"/>
      <c r="W649" s="999"/>
    </row>
    <row r="650">
      <c r="A650" s="999"/>
      <c r="B650" s="999"/>
      <c r="C650" s="999"/>
      <c r="D650" s="999"/>
      <c r="E650" s="999"/>
      <c r="F650" s="999"/>
      <c r="G650" s="999"/>
      <c r="H650" s="999"/>
      <c r="I650" s="997"/>
      <c r="J650" s="997"/>
      <c r="K650" s="999"/>
      <c r="L650" s="999"/>
      <c r="M650" s="1001"/>
      <c r="N650" s="999"/>
      <c r="O650" s="999"/>
      <c r="P650" s="999"/>
      <c r="Q650" s="999"/>
      <c r="R650" s="999"/>
      <c r="S650" s="990"/>
      <c r="T650" s="999"/>
      <c r="U650" s="999"/>
      <c r="V650" s="999"/>
      <c r="W650" s="999"/>
    </row>
    <row r="651">
      <c r="A651" s="999"/>
      <c r="B651" s="999"/>
      <c r="C651" s="999"/>
      <c r="D651" s="999"/>
      <c r="E651" s="999"/>
      <c r="F651" s="999"/>
      <c r="G651" s="999"/>
      <c r="H651" s="999"/>
      <c r="I651" s="997"/>
      <c r="J651" s="997"/>
      <c r="K651" s="999"/>
      <c r="L651" s="999"/>
      <c r="M651" s="1001"/>
      <c r="N651" s="999"/>
      <c r="O651" s="999"/>
      <c r="P651" s="999"/>
      <c r="Q651" s="999"/>
      <c r="R651" s="999"/>
      <c r="S651" s="990"/>
      <c r="T651" s="999"/>
      <c r="U651" s="999"/>
      <c r="V651" s="999"/>
      <c r="W651" s="999"/>
    </row>
    <row r="652">
      <c r="A652" s="999"/>
      <c r="B652" s="999"/>
      <c r="C652" s="999"/>
      <c r="D652" s="999"/>
      <c r="E652" s="999"/>
      <c r="F652" s="999"/>
      <c r="G652" s="999"/>
      <c r="H652" s="999"/>
      <c r="I652" s="997"/>
      <c r="J652" s="997"/>
      <c r="K652" s="999"/>
      <c r="L652" s="999"/>
      <c r="M652" s="1001"/>
      <c r="N652" s="999"/>
      <c r="O652" s="999"/>
      <c r="P652" s="999"/>
      <c r="Q652" s="999"/>
      <c r="R652" s="999"/>
      <c r="S652" s="990"/>
      <c r="T652" s="999"/>
      <c r="U652" s="999"/>
      <c r="V652" s="999"/>
      <c r="W652" s="999"/>
    </row>
    <row r="653">
      <c r="A653" s="999"/>
      <c r="B653" s="999"/>
      <c r="C653" s="999"/>
      <c r="D653" s="999"/>
      <c r="E653" s="999"/>
      <c r="F653" s="999"/>
      <c r="G653" s="999"/>
      <c r="H653" s="999"/>
      <c r="I653" s="997"/>
      <c r="J653" s="997"/>
      <c r="K653" s="999"/>
      <c r="L653" s="999"/>
      <c r="M653" s="1001"/>
      <c r="N653" s="999"/>
      <c r="O653" s="999"/>
      <c r="P653" s="999"/>
      <c r="Q653" s="999"/>
      <c r="R653" s="999"/>
      <c r="S653" s="990"/>
      <c r="T653" s="999"/>
      <c r="U653" s="999"/>
      <c r="V653" s="999"/>
      <c r="W653" s="999"/>
    </row>
    <row r="654">
      <c r="A654" s="999"/>
      <c r="B654" s="999"/>
      <c r="C654" s="999"/>
      <c r="D654" s="999"/>
      <c r="E654" s="999"/>
      <c r="F654" s="999"/>
      <c r="G654" s="999"/>
      <c r="H654" s="999"/>
      <c r="I654" s="997"/>
      <c r="J654" s="997"/>
      <c r="K654" s="999"/>
      <c r="L654" s="999"/>
      <c r="M654" s="1001"/>
      <c r="N654" s="999"/>
      <c r="O654" s="999"/>
      <c r="P654" s="999"/>
      <c r="Q654" s="999"/>
      <c r="R654" s="999"/>
      <c r="S654" s="990"/>
      <c r="T654" s="999"/>
      <c r="U654" s="999"/>
      <c r="V654" s="999"/>
      <c r="W654" s="999"/>
    </row>
    <row r="655">
      <c r="A655" s="999"/>
      <c r="B655" s="999"/>
      <c r="C655" s="999"/>
      <c r="D655" s="999"/>
      <c r="E655" s="999"/>
      <c r="F655" s="999"/>
      <c r="G655" s="999"/>
      <c r="H655" s="999"/>
      <c r="I655" s="997"/>
      <c r="J655" s="997"/>
      <c r="K655" s="999"/>
      <c r="L655" s="999"/>
      <c r="M655" s="1001"/>
      <c r="N655" s="999"/>
      <c r="O655" s="999"/>
      <c r="P655" s="999"/>
      <c r="Q655" s="999"/>
      <c r="R655" s="999"/>
      <c r="S655" s="990"/>
      <c r="T655" s="999"/>
      <c r="U655" s="999"/>
      <c r="V655" s="999"/>
      <c r="W655" s="999"/>
    </row>
    <row r="656">
      <c r="A656" s="999"/>
      <c r="B656" s="999"/>
      <c r="C656" s="999"/>
      <c r="D656" s="999"/>
      <c r="E656" s="999"/>
      <c r="F656" s="999"/>
      <c r="G656" s="999"/>
      <c r="H656" s="999"/>
      <c r="I656" s="997"/>
      <c r="J656" s="997"/>
      <c r="K656" s="999"/>
      <c r="L656" s="999"/>
      <c r="M656" s="1001"/>
      <c r="N656" s="999"/>
      <c r="O656" s="999"/>
      <c r="P656" s="999"/>
      <c r="Q656" s="999"/>
      <c r="R656" s="999"/>
      <c r="S656" s="990"/>
      <c r="T656" s="999"/>
      <c r="U656" s="999"/>
      <c r="V656" s="999"/>
      <c r="W656" s="999"/>
    </row>
    <row r="657">
      <c r="A657" s="999"/>
      <c r="B657" s="999"/>
      <c r="C657" s="999"/>
      <c r="D657" s="999"/>
      <c r="E657" s="999"/>
      <c r="F657" s="999"/>
      <c r="G657" s="999"/>
      <c r="H657" s="999"/>
      <c r="I657" s="997"/>
      <c r="J657" s="997"/>
      <c r="K657" s="999"/>
      <c r="L657" s="999"/>
      <c r="M657" s="1001"/>
      <c r="N657" s="999"/>
      <c r="O657" s="999"/>
      <c r="P657" s="999"/>
      <c r="Q657" s="999"/>
      <c r="R657" s="999"/>
      <c r="S657" s="990"/>
      <c r="T657" s="999"/>
      <c r="U657" s="999"/>
      <c r="V657" s="999"/>
      <c r="W657" s="999"/>
    </row>
    <row r="658">
      <c r="A658" s="999"/>
      <c r="B658" s="999"/>
      <c r="C658" s="999"/>
      <c r="D658" s="999"/>
      <c r="E658" s="999"/>
      <c r="F658" s="999"/>
      <c r="G658" s="999"/>
      <c r="H658" s="999"/>
      <c r="I658" s="997"/>
      <c r="J658" s="997"/>
      <c r="K658" s="999"/>
      <c r="L658" s="999"/>
      <c r="M658" s="1001"/>
      <c r="N658" s="999"/>
      <c r="O658" s="999"/>
      <c r="P658" s="999"/>
      <c r="Q658" s="999"/>
      <c r="R658" s="999"/>
      <c r="S658" s="990"/>
      <c r="T658" s="999"/>
      <c r="U658" s="999"/>
      <c r="V658" s="999"/>
      <c r="W658" s="999"/>
    </row>
    <row r="659">
      <c r="A659" s="999"/>
      <c r="B659" s="999"/>
      <c r="C659" s="999"/>
      <c r="D659" s="999"/>
      <c r="E659" s="999"/>
      <c r="F659" s="999"/>
      <c r="G659" s="999"/>
      <c r="H659" s="999"/>
      <c r="I659" s="997"/>
      <c r="J659" s="997"/>
      <c r="K659" s="999"/>
      <c r="L659" s="999"/>
      <c r="M659" s="1001"/>
      <c r="N659" s="999"/>
      <c r="O659" s="999"/>
      <c r="P659" s="999"/>
      <c r="Q659" s="999"/>
      <c r="R659" s="999"/>
      <c r="S659" s="990"/>
      <c r="T659" s="999"/>
      <c r="U659" s="999"/>
      <c r="V659" s="999"/>
      <c r="W659" s="999"/>
    </row>
    <row r="660">
      <c r="A660" s="999"/>
      <c r="B660" s="999"/>
      <c r="C660" s="999"/>
      <c r="D660" s="999"/>
      <c r="E660" s="999"/>
      <c r="F660" s="999"/>
      <c r="G660" s="999"/>
      <c r="H660" s="999"/>
      <c r="I660" s="997"/>
      <c r="J660" s="997"/>
      <c r="K660" s="999"/>
      <c r="L660" s="999"/>
      <c r="M660" s="1001"/>
      <c r="N660" s="999"/>
      <c r="O660" s="999"/>
      <c r="P660" s="999"/>
      <c r="Q660" s="999"/>
      <c r="R660" s="999"/>
      <c r="S660" s="990"/>
      <c r="T660" s="999"/>
      <c r="U660" s="999"/>
      <c r="V660" s="999"/>
      <c r="W660" s="999"/>
    </row>
    <row r="661">
      <c r="A661" s="999"/>
      <c r="B661" s="999"/>
      <c r="C661" s="999"/>
      <c r="D661" s="999"/>
      <c r="E661" s="999"/>
      <c r="F661" s="999"/>
      <c r="G661" s="999"/>
      <c r="H661" s="999"/>
      <c r="I661" s="997"/>
      <c r="J661" s="997"/>
      <c r="K661" s="999"/>
      <c r="L661" s="999"/>
      <c r="M661" s="1001"/>
      <c r="N661" s="999"/>
      <c r="O661" s="999"/>
      <c r="P661" s="999"/>
      <c r="Q661" s="999"/>
      <c r="R661" s="999"/>
      <c r="S661" s="990"/>
      <c r="T661" s="999"/>
      <c r="U661" s="999"/>
      <c r="V661" s="999"/>
      <c r="W661" s="999"/>
    </row>
    <row r="662">
      <c r="A662" s="999"/>
      <c r="B662" s="999"/>
      <c r="C662" s="999"/>
      <c r="D662" s="999"/>
      <c r="E662" s="999"/>
      <c r="F662" s="999"/>
      <c r="G662" s="999"/>
      <c r="H662" s="999"/>
      <c r="I662" s="997"/>
      <c r="J662" s="997"/>
      <c r="K662" s="999"/>
      <c r="L662" s="999"/>
      <c r="M662" s="1001"/>
      <c r="N662" s="999"/>
      <c r="O662" s="999"/>
      <c r="P662" s="999"/>
      <c r="Q662" s="999"/>
      <c r="R662" s="999"/>
      <c r="S662" s="990"/>
      <c r="T662" s="999"/>
      <c r="U662" s="999"/>
      <c r="V662" s="999"/>
      <c r="W662" s="999"/>
    </row>
    <row r="663">
      <c r="A663" s="999"/>
      <c r="B663" s="999"/>
      <c r="C663" s="999"/>
      <c r="D663" s="999"/>
      <c r="E663" s="999"/>
      <c r="F663" s="999"/>
      <c r="G663" s="999"/>
      <c r="H663" s="999"/>
      <c r="I663" s="997"/>
      <c r="J663" s="997"/>
      <c r="K663" s="999"/>
      <c r="L663" s="999"/>
      <c r="M663" s="1001"/>
      <c r="N663" s="999"/>
      <c r="O663" s="999"/>
      <c r="P663" s="999"/>
      <c r="Q663" s="999"/>
      <c r="R663" s="999"/>
      <c r="S663" s="990"/>
      <c r="T663" s="999"/>
      <c r="U663" s="999"/>
      <c r="V663" s="999"/>
      <c r="W663" s="999"/>
    </row>
    <row r="664">
      <c r="A664" s="999"/>
      <c r="B664" s="999"/>
      <c r="C664" s="999"/>
      <c r="D664" s="999"/>
      <c r="E664" s="999"/>
      <c r="F664" s="999"/>
      <c r="G664" s="999"/>
      <c r="H664" s="999"/>
      <c r="I664" s="997"/>
      <c r="J664" s="997"/>
      <c r="K664" s="999"/>
      <c r="L664" s="999"/>
      <c r="M664" s="1001"/>
      <c r="N664" s="999"/>
      <c r="O664" s="999"/>
      <c r="P664" s="999"/>
      <c r="Q664" s="999"/>
      <c r="R664" s="999"/>
      <c r="S664" s="990"/>
      <c r="T664" s="999"/>
      <c r="U664" s="999"/>
      <c r="V664" s="999"/>
      <c r="W664" s="999"/>
    </row>
    <row r="665">
      <c r="A665" s="999"/>
      <c r="B665" s="999"/>
      <c r="C665" s="999"/>
      <c r="D665" s="999"/>
      <c r="E665" s="999"/>
      <c r="F665" s="999"/>
      <c r="G665" s="999"/>
      <c r="H665" s="999"/>
      <c r="I665" s="997"/>
      <c r="J665" s="997"/>
      <c r="K665" s="999"/>
      <c r="L665" s="999"/>
      <c r="M665" s="1001"/>
      <c r="N665" s="999"/>
      <c r="O665" s="999"/>
      <c r="P665" s="999"/>
      <c r="Q665" s="999"/>
      <c r="R665" s="999"/>
      <c r="S665" s="990"/>
      <c r="T665" s="999"/>
      <c r="U665" s="999"/>
      <c r="V665" s="999"/>
      <c r="W665" s="999"/>
    </row>
    <row r="666">
      <c r="A666" s="999"/>
      <c r="B666" s="999"/>
      <c r="C666" s="999"/>
      <c r="D666" s="999"/>
      <c r="E666" s="999"/>
      <c r="F666" s="999"/>
      <c r="G666" s="999"/>
      <c r="H666" s="999"/>
      <c r="I666" s="997"/>
      <c r="J666" s="997"/>
      <c r="K666" s="999"/>
      <c r="L666" s="999"/>
      <c r="M666" s="1001"/>
      <c r="N666" s="999"/>
      <c r="O666" s="999"/>
      <c r="P666" s="999"/>
      <c r="Q666" s="999"/>
      <c r="R666" s="999"/>
      <c r="S666" s="990"/>
      <c r="T666" s="999"/>
      <c r="U666" s="999"/>
      <c r="V666" s="999"/>
      <c r="W666" s="999"/>
    </row>
    <row r="667">
      <c r="A667" s="999"/>
      <c r="B667" s="999"/>
      <c r="C667" s="999"/>
      <c r="D667" s="999"/>
      <c r="E667" s="999"/>
      <c r="F667" s="999"/>
      <c r="G667" s="999"/>
      <c r="H667" s="999"/>
      <c r="I667" s="997"/>
      <c r="J667" s="997"/>
      <c r="K667" s="999"/>
      <c r="L667" s="999"/>
      <c r="M667" s="1001"/>
      <c r="N667" s="999"/>
      <c r="O667" s="999"/>
      <c r="P667" s="999"/>
      <c r="Q667" s="999"/>
      <c r="R667" s="999"/>
      <c r="S667" s="990"/>
      <c r="T667" s="999"/>
      <c r="U667" s="999"/>
      <c r="V667" s="999"/>
      <c r="W667" s="999"/>
    </row>
    <row r="668">
      <c r="A668" s="999"/>
      <c r="B668" s="999"/>
      <c r="C668" s="999"/>
      <c r="D668" s="999"/>
      <c r="E668" s="999"/>
      <c r="F668" s="999"/>
      <c r="G668" s="999"/>
      <c r="H668" s="999"/>
      <c r="I668" s="997"/>
      <c r="J668" s="997"/>
      <c r="K668" s="999"/>
      <c r="L668" s="999"/>
      <c r="M668" s="1001"/>
      <c r="N668" s="999"/>
      <c r="O668" s="999"/>
      <c r="P668" s="999"/>
      <c r="Q668" s="999"/>
      <c r="R668" s="999"/>
      <c r="S668" s="990"/>
      <c r="T668" s="999"/>
      <c r="U668" s="999"/>
      <c r="V668" s="999"/>
      <c r="W668" s="999"/>
    </row>
    <row r="669">
      <c r="A669" s="999"/>
      <c r="B669" s="999"/>
      <c r="C669" s="999"/>
      <c r="D669" s="999"/>
      <c r="E669" s="999"/>
      <c r="F669" s="999"/>
      <c r="G669" s="999"/>
      <c r="H669" s="999"/>
      <c r="I669" s="997"/>
      <c r="J669" s="997"/>
      <c r="K669" s="999"/>
      <c r="L669" s="999"/>
      <c r="M669" s="1001"/>
      <c r="N669" s="999"/>
      <c r="O669" s="999"/>
      <c r="P669" s="999"/>
      <c r="Q669" s="999"/>
      <c r="R669" s="999"/>
      <c r="S669" s="990"/>
      <c r="T669" s="999"/>
      <c r="U669" s="999"/>
      <c r="V669" s="999"/>
      <c r="W669" s="999"/>
    </row>
    <row r="670">
      <c r="A670" s="999"/>
      <c r="B670" s="999"/>
      <c r="C670" s="999"/>
      <c r="D670" s="999"/>
      <c r="E670" s="999"/>
      <c r="F670" s="999"/>
      <c r="G670" s="999"/>
      <c r="H670" s="999"/>
      <c r="I670" s="997"/>
      <c r="J670" s="997"/>
      <c r="K670" s="999"/>
      <c r="L670" s="999"/>
      <c r="M670" s="1001"/>
      <c r="N670" s="999"/>
      <c r="O670" s="999"/>
      <c r="P670" s="999"/>
      <c r="Q670" s="999"/>
      <c r="R670" s="999"/>
      <c r="S670" s="990"/>
      <c r="T670" s="999"/>
      <c r="U670" s="999"/>
      <c r="V670" s="999"/>
      <c r="W670" s="999"/>
    </row>
    <row r="671">
      <c r="A671" s="999"/>
      <c r="B671" s="999"/>
      <c r="C671" s="999"/>
      <c r="D671" s="999"/>
      <c r="E671" s="999"/>
      <c r="F671" s="999"/>
      <c r="G671" s="999"/>
      <c r="H671" s="999"/>
      <c r="I671" s="997"/>
      <c r="J671" s="997"/>
      <c r="K671" s="999"/>
      <c r="L671" s="999"/>
      <c r="M671" s="1001"/>
      <c r="N671" s="999"/>
      <c r="O671" s="999"/>
      <c r="P671" s="999"/>
      <c r="Q671" s="999"/>
      <c r="R671" s="999"/>
      <c r="S671" s="990"/>
      <c r="T671" s="999"/>
      <c r="U671" s="999"/>
      <c r="V671" s="999"/>
      <c r="W671" s="999"/>
    </row>
    <row r="672">
      <c r="A672" s="999"/>
      <c r="B672" s="999"/>
      <c r="C672" s="999"/>
      <c r="D672" s="999"/>
      <c r="E672" s="999"/>
      <c r="F672" s="999"/>
      <c r="G672" s="999"/>
      <c r="H672" s="999"/>
      <c r="I672" s="997"/>
      <c r="J672" s="997"/>
      <c r="K672" s="999"/>
      <c r="L672" s="999"/>
      <c r="M672" s="1001"/>
      <c r="N672" s="999"/>
      <c r="O672" s="999"/>
      <c r="P672" s="999"/>
      <c r="Q672" s="999"/>
      <c r="R672" s="999"/>
      <c r="S672" s="990"/>
      <c r="T672" s="999"/>
      <c r="U672" s="999"/>
      <c r="V672" s="999"/>
      <c r="W672" s="999"/>
    </row>
    <row r="673">
      <c r="A673" s="999"/>
      <c r="B673" s="999"/>
      <c r="C673" s="999"/>
      <c r="D673" s="999"/>
      <c r="E673" s="999"/>
      <c r="F673" s="999"/>
      <c r="G673" s="999"/>
      <c r="H673" s="999"/>
      <c r="I673" s="997"/>
      <c r="J673" s="997"/>
      <c r="K673" s="999"/>
      <c r="L673" s="999"/>
      <c r="M673" s="1001"/>
      <c r="N673" s="999"/>
      <c r="O673" s="999"/>
      <c r="P673" s="999"/>
      <c r="Q673" s="999"/>
      <c r="R673" s="999"/>
      <c r="S673" s="990"/>
      <c r="T673" s="999"/>
      <c r="U673" s="999"/>
      <c r="V673" s="999"/>
      <c r="W673" s="999"/>
    </row>
    <row r="674">
      <c r="A674" s="999"/>
      <c r="B674" s="999"/>
      <c r="C674" s="999"/>
      <c r="D674" s="999"/>
      <c r="E674" s="999"/>
      <c r="F674" s="999"/>
      <c r="G674" s="999"/>
      <c r="H674" s="999"/>
      <c r="I674" s="997"/>
      <c r="J674" s="997"/>
      <c r="K674" s="999"/>
      <c r="L674" s="999"/>
      <c r="M674" s="1001"/>
      <c r="N674" s="999"/>
      <c r="O674" s="999"/>
      <c r="P674" s="999"/>
      <c r="Q674" s="999"/>
      <c r="R674" s="999"/>
      <c r="S674" s="990"/>
      <c r="T674" s="999"/>
      <c r="U674" s="999"/>
      <c r="V674" s="999"/>
      <c r="W674" s="999"/>
    </row>
    <row r="675">
      <c r="A675" s="999"/>
      <c r="B675" s="999"/>
      <c r="C675" s="999"/>
      <c r="D675" s="999"/>
      <c r="E675" s="999"/>
      <c r="F675" s="999"/>
      <c r="G675" s="999"/>
      <c r="H675" s="999"/>
      <c r="I675" s="997"/>
      <c r="J675" s="997"/>
      <c r="K675" s="999"/>
      <c r="L675" s="999"/>
      <c r="M675" s="1001"/>
      <c r="N675" s="999"/>
      <c r="O675" s="999"/>
      <c r="P675" s="999"/>
      <c r="Q675" s="999"/>
      <c r="R675" s="999"/>
      <c r="S675" s="990"/>
      <c r="T675" s="999"/>
      <c r="U675" s="999"/>
      <c r="V675" s="999"/>
      <c r="W675" s="999"/>
    </row>
    <row r="676">
      <c r="A676" s="999"/>
      <c r="B676" s="999"/>
      <c r="C676" s="999"/>
      <c r="D676" s="999"/>
      <c r="E676" s="999"/>
      <c r="F676" s="999"/>
      <c r="G676" s="999"/>
      <c r="H676" s="999"/>
      <c r="I676" s="997"/>
      <c r="J676" s="997"/>
      <c r="K676" s="999"/>
      <c r="L676" s="999"/>
      <c r="M676" s="1001"/>
      <c r="N676" s="999"/>
      <c r="O676" s="999"/>
      <c r="P676" s="999"/>
      <c r="Q676" s="999"/>
      <c r="R676" s="999"/>
      <c r="S676" s="990"/>
      <c r="T676" s="999"/>
      <c r="U676" s="999"/>
      <c r="V676" s="999"/>
      <c r="W676" s="999"/>
    </row>
    <row r="677">
      <c r="A677" s="999"/>
      <c r="B677" s="999"/>
      <c r="C677" s="999"/>
      <c r="D677" s="999"/>
      <c r="E677" s="999"/>
      <c r="F677" s="999"/>
      <c r="G677" s="999"/>
      <c r="H677" s="999"/>
      <c r="I677" s="997"/>
      <c r="J677" s="997"/>
      <c r="K677" s="999"/>
      <c r="L677" s="999"/>
      <c r="M677" s="1001"/>
      <c r="N677" s="999"/>
      <c r="O677" s="999"/>
      <c r="P677" s="999"/>
      <c r="Q677" s="999"/>
      <c r="R677" s="999"/>
      <c r="S677" s="990"/>
      <c r="T677" s="999"/>
      <c r="U677" s="999"/>
      <c r="V677" s="999"/>
      <c r="W677" s="999"/>
    </row>
    <row r="678">
      <c r="A678" s="999"/>
      <c r="B678" s="999"/>
      <c r="C678" s="999"/>
      <c r="D678" s="999"/>
      <c r="E678" s="999"/>
      <c r="F678" s="999"/>
      <c r="G678" s="999"/>
      <c r="H678" s="999"/>
      <c r="I678" s="997"/>
      <c r="J678" s="997"/>
      <c r="K678" s="999"/>
      <c r="L678" s="999"/>
      <c r="M678" s="1001"/>
      <c r="N678" s="999"/>
      <c r="O678" s="999"/>
      <c r="P678" s="999"/>
      <c r="Q678" s="999"/>
      <c r="R678" s="999"/>
      <c r="S678" s="990"/>
      <c r="T678" s="999"/>
      <c r="U678" s="999"/>
      <c r="V678" s="999"/>
      <c r="W678" s="999"/>
    </row>
    <row r="679">
      <c r="A679" s="999"/>
      <c r="B679" s="999"/>
      <c r="C679" s="999"/>
      <c r="D679" s="999"/>
      <c r="E679" s="999"/>
      <c r="F679" s="999"/>
      <c r="G679" s="999"/>
      <c r="H679" s="999"/>
      <c r="I679" s="997"/>
      <c r="J679" s="997"/>
      <c r="K679" s="999"/>
      <c r="L679" s="999"/>
      <c r="M679" s="1001"/>
      <c r="N679" s="999"/>
      <c r="O679" s="999"/>
      <c r="P679" s="999"/>
      <c r="Q679" s="999"/>
      <c r="R679" s="999"/>
      <c r="S679" s="990"/>
      <c r="T679" s="999"/>
      <c r="U679" s="999"/>
      <c r="V679" s="999"/>
      <c r="W679" s="999"/>
    </row>
    <row r="680">
      <c r="A680" s="999"/>
      <c r="B680" s="999"/>
      <c r="C680" s="999"/>
      <c r="D680" s="999"/>
      <c r="E680" s="999"/>
      <c r="F680" s="999"/>
      <c r="G680" s="999"/>
      <c r="H680" s="999"/>
      <c r="I680" s="997"/>
      <c r="J680" s="997"/>
      <c r="K680" s="999"/>
      <c r="L680" s="999"/>
      <c r="M680" s="1001"/>
      <c r="N680" s="999"/>
      <c r="O680" s="999"/>
      <c r="P680" s="999"/>
      <c r="Q680" s="999"/>
      <c r="R680" s="999"/>
      <c r="S680" s="990"/>
      <c r="T680" s="999"/>
      <c r="U680" s="999"/>
      <c r="V680" s="999"/>
      <c r="W680" s="999"/>
    </row>
    <row r="681">
      <c r="A681" s="999"/>
      <c r="B681" s="999"/>
      <c r="C681" s="999"/>
      <c r="D681" s="999"/>
      <c r="E681" s="999"/>
      <c r="F681" s="999"/>
      <c r="G681" s="999"/>
      <c r="H681" s="999"/>
      <c r="I681" s="997"/>
      <c r="J681" s="997"/>
      <c r="K681" s="999"/>
      <c r="L681" s="999"/>
      <c r="M681" s="1001"/>
      <c r="N681" s="999"/>
      <c r="O681" s="999"/>
      <c r="P681" s="999"/>
      <c r="Q681" s="999"/>
      <c r="R681" s="999"/>
      <c r="S681" s="990"/>
      <c r="T681" s="999"/>
      <c r="U681" s="999"/>
      <c r="V681" s="999"/>
      <c r="W681" s="999"/>
    </row>
    <row r="682">
      <c r="A682" s="999"/>
      <c r="B682" s="999"/>
      <c r="C682" s="999"/>
      <c r="D682" s="999"/>
      <c r="E682" s="999"/>
      <c r="F682" s="999"/>
      <c r="G682" s="999"/>
      <c r="H682" s="999"/>
      <c r="I682" s="997"/>
      <c r="J682" s="997"/>
      <c r="K682" s="999"/>
      <c r="L682" s="999"/>
      <c r="M682" s="1001"/>
      <c r="N682" s="999"/>
      <c r="O682" s="999"/>
      <c r="P682" s="999"/>
      <c r="Q682" s="999"/>
      <c r="R682" s="999"/>
      <c r="S682" s="990"/>
      <c r="T682" s="999"/>
      <c r="U682" s="999"/>
      <c r="V682" s="999"/>
      <c r="W682" s="999"/>
    </row>
    <row r="683">
      <c r="A683" s="999"/>
      <c r="B683" s="999"/>
      <c r="C683" s="999"/>
      <c r="D683" s="999"/>
      <c r="E683" s="999"/>
      <c r="F683" s="999"/>
      <c r="G683" s="999"/>
      <c r="H683" s="999"/>
      <c r="I683" s="997"/>
      <c r="J683" s="997"/>
      <c r="K683" s="999"/>
      <c r="L683" s="999"/>
      <c r="M683" s="1001"/>
      <c r="N683" s="999"/>
      <c r="O683" s="999"/>
      <c r="P683" s="999"/>
      <c r="Q683" s="999"/>
      <c r="R683" s="999"/>
      <c r="S683" s="990"/>
      <c r="T683" s="999"/>
      <c r="U683" s="999"/>
      <c r="V683" s="999"/>
      <c r="W683" s="999"/>
    </row>
    <row r="684">
      <c r="A684" s="999"/>
      <c r="B684" s="999"/>
      <c r="C684" s="999"/>
      <c r="D684" s="999"/>
      <c r="E684" s="999"/>
      <c r="F684" s="999"/>
      <c r="G684" s="999"/>
      <c r="H684" s="999"/>
      <c r="I684" s="997"/>
      <c r="J684" s="997"/>
      <c r="K684" s="999"/>
      <c r="L684" s="999"/>
      <c r="M684" s="1001"/>
      <c r="N684" s="999"/>
      <c r="O684" s="999"/>
      <c r="P684" s="999"/>
      <c r="Q684" s="999"/>
      <c r="R684" s="999"/>
      <c r="S684" s="990"/>
      <c r="T684" s="999"/>
      <c r="U684" s="999"/>
      <c r="V684" s="999"/>
      <c r="W684" s="999"/>
    </row>
    <row r="685">
      <c r="A685" s="999"/>
      <c r="B685" s="999"/>
      <c r="C685" s="999"/>
      <c r="D685" s="999"/>
      <c r="E685" s="999"/>
      <c r="F685" s="999"/>
      <c r="G685" s="999"/>
      <c r="H685" s="999"/>
      <c r="I685" s="997"/>
      <c r="J685" s="997"/>
      <c r="K685" s="999"/>
      <c r="L685" s="999"/>
      <c r="M685" s="1001"/>
      <c r="N685" s="999"/>
      <c r="O685" s="999"/>
      <c r="P685" s="999"/>
      <c r="Q685" s="999"/>
      <c r="R685" s="999"/>
      <c r="S685" s="990"/>
      <c r="T685" s="999"/>
      <c r="U685" s="999"/>
      <c r="V685" s="999"/>
      <c r="W685" s="999"/>
    </row>
    <row r="686">
      <c r="A686" s="999"/>
      <c r="B686" s="999"/>
      <c r="C686" s="999"/>
      <c r="D686" s="999"/>
      <c r="E686" s="999"/>
      <c r="F686" s="999"/>
      <c r="G686" s="999"/>
      <c r="H686" s="999"/>
      <c r="I686" s="997"/>
      <c r="J686" s="997"/>
      <c r="K686" s="999"/>
      <c r="L686" s="999"/>
      <c r="M686" s="1001"/>
      <c r="N686" s="999"/>
      <c r="O686" s="999"/>
      <c r="P686" s="999"/>
      <c r="Q686" s="999"/>
      <c r="R686" s="999"/>
      <c r="S686" s="990"/>
      <c r="T686" s="999"/>
      <c r="U686" s="999"/>
      <c r="V686" s="999"/>
      <c r="W686" s="999"/>
    </row>
    <row r="687">
      <c r="A687" s="999"/>
      <c r="B687" s="999"/>
      <c r="C687" s="999"/>
      <c r="D687" s="999"/>
      <c r="E687" s="999"/>
      <c r="F687" s="999"/>
      <c r="G687" s="999"/>
      <c r="H687" s="999"/>
      <c r="I687" s="997"/>
      <c r="J687" s="997"/>
      <c r="K687" s="999"/>
      <c r="L687" s="999"/>
      <c r="M687" s="1001"/>
      <c r="N687" s="999"/>
      <c r="O687" s="999"/>
      <c r="P687" s="999"/>
      <c r="Q687" s="999"/>
      <c r="R687" s="999"/>
      <c r="S687" s="990"/>
      <c r="T687" s="999"/>
      <c r="U687" s="999"/>
      <c r="V687" s="999"/>
      <c r="W687" s="999"/>
    </row>
    <row r="688">
      <c r="A688" s="999"/>
      <c r="B688" s="999"/>
      <c r="C688" s="999"/>
      <c r="D688" s="999"/>
      <c r="E688" s="999"/>
      <c r="F688" s="999"/>
      <c r="G688" s="999"/>
      <c r="H688" s="999"/>
      <c r="I688" s="997"/>
      <c r="J688" s="997"/>
      <c r="K688" s="999"/>
      <c r="L688" s="999"/>
      <c r="M688" s="1001"/>
      <c r="N688" s="999"/>
      <c r="O688" s="999"/>
      <c r="P688" s="999"/>
      <c r="Q688" s="999"/>
      <c r="R688" s="999"/>
      <c r="S688" s="990"/>
      <c r="T688" s="999"/>
      <c r="U688" s="999"/>
      <c r="V688" s="999"/>
      <c r="W688" s="999"/>
    </row>
    <row r="689">
      <c r="A689" s="999"/>
      <c r="B689" s="999"/>
      <c r="C689" s="999"/>
      <c r="D689" s="999"/>
      <c r="E689" s="999"/>
      <c r="F689" s="999"/>
      <c r="G689" s="999"/>
      <c r="H689" s="999"/>
      <c r="I689" s="997"/>
      <c r="J689" s="997"/>
      <c r="K689" s="999"/>
      <c r="L689" s="999"/>
      <c r="M689" s="1001"/>
      <c r="N689" s="999"/>
      <c r="O689" s="999"/>
      <c r="P689" s="999"/>
      <c r="Q689" s="999"/>
      <c r="R689" s="999"/>
      <c r="S689" s="990"/>
      <c r="T689" s="999"/>
      <c r="U689" s="999"/>
      <c r="V689" s="999"/>
      <c r="W689" s="999"/>
    </row>
    <row r="690">
      <c r="A690" s="999"/>
      <c r="B690" s="999"/>
      <c r="C690" s="999"/>
      <c r="D690" s="999"/>
      <c r="E690" s="999"/>
      <c r="F690" s="999"/>
      <c r="G690" s="999"/>
      <c r="H690" s="999"/>
      <c r="I690" s="997"/>
      <c r="J690" s="997"/>
      <c r="K690" s="999"/>
      <c r="L690" s="999"/>
      <c r="M690" s="1001"/>
      <c r="N690" s="999"/>
      <c r="O690" s="999"/>
      <c r="P690" s="999"/>
      <c r="Q690" s="999"/>
      <c r="R690" s="999"/>
      <c r="S690" s="990"/>
      <c r="T690" s="999"/>
      <c r="U690" s="999"/>
      <c r="V690" s="999"/>
      <c r="W690" s="999"/>
    </row>
    <row r="691">
      <c r="A691" s="999"/>
      <c r="B691" s="999"/>
      <c r="C691" s="999"/>
      <c r="D691" s="999"/>
      <c r="E691" s="999"/>
      <c r="F691" s="999"/>
      <c r="G691" s="999"/>
      <c r="H691" s="999"/>
      <c r="I691" s="997"/>
      <c r="J691" s="997"/>
      <c r="K691" s="999"/>
      <c r="L691" s="999"/>
      <c r="M691" s="1001"/>
      <c r="N691" s="999"/>
      <c r="O691" s="999"/>
      <c r="P691" s="999"/>
      <c r="Q691" s="999"/>
      <c r="R691" s="999"/>
      <c r="S691" s="990"/>
      <c r="T691" s="999"/>
      <c r="U691" s="999"/>
      <c r="V691" s="999"/>
      <c r="W691" s="999"/>
    </row>
    <row r="692">
      <c r="A692" s="999"/>
      <c r="B692" s="999"/>
      <c r="C692" s="999"/>
      <c r="D692" s="999"/>
      <c r="E692" s="999"/>
      <c r="F692" s="999"/>
      <c r="G692" s="999"/>
      <c r="H692" s="999"/>
      <c r="I692" s="997"/>
      <c r="J692" s="997"/>
      <c r="K692" s="999"/>
      <c r="L692" s="999"/>
      <c r="M692" s="1001"/>
      <c r="N692" s="999"/>
      <c r="O692" s="999"/>
      <c r="P692" s="999"/>
      <c r="Q692" s="999"/>
      <c r="R692" s="999"/>
      <c r="S692" s="990"/>
      <c r="T692" s="999"/>
      <c r="U692" s="999"/>
      <c r="V692" s="999"/>
      <c r="W692" s="999"/>
    </row>
    <row r="693">
      <c r="A693" s="999"/>
      <c r="B693" s="999"/>
      <c r="C693" s="999"/>
      <c r="D693" s="999"/>
      <c r="E693" s="999"/>
      <c r="F693" s="999"/>
      <c r="G693" s="999"/>
      <c r="H693" s="999"/>
      <c r="I693" s="997"/>
      <c r="J693" s="997"/>
      <c r="K693" s="999"/>
      <c r="L693" s="999"/>
      <c r="M693" s="1001"/>
      <c r="N693" s="999"/>
      <c r="O693" s="999"/>
      <c r="P693" s="999"/>
      <c r="Q693" s="999"/>
      <c r="R693" s="999"/>
      <c r="S693" s="990"/>
      <c r="T693" s="999"/>
      <c r="U693" s="999"/>
      <c r="V693" s="999"/>
      <c r="W693" s="999"/>
    </row>
    <row r="694">
      <c r="A694" s="999"/>
      <c r="B694" s="999"/>
      <c r="C694" s="999"/>
      <c r="D694" s="999"/>
      <c r="E694" s="999"/>
      <c r="F694" s="999"/>
      <c r="G694" s="999"/>
      <c r="H694" s="999"/>
      <c r="I694" s="997"/>
      <c r="J694" s="997"/>
      <c r="K694" s="999"/>
      <c r="L694" s="999"/>
      <c r="M694" s="1001"/>
      <c r="N694" s="999"/>
      <c r="O694" s="999"/>
      <c r="P694" s="999"/>
      <c r="Q694" s="999"/>
      <c r="R694" s="999"/>
      <c r="S694" s="990"/>
      <c r="T694" s="999"/>
      <c r="U694" s="999"/>
      <c r="V694" s="999"/>
      <c r="W694" s="999"/>
    </row>
    <row r="695">
      <c r="A695" s="999"/>
      <c r="B695" s="999"/>
      <c r="C695" s="999"/>
      <c r="D695" s="999"/>
      <c r="E695" s="999"/>
      <c r="F695" s="999"/>
      <c r="G695" s="999"/>
      <c r="H695" s="999"/>
      <c r="I695" s="997"/>
      <c r="J695" s="997"/>
      <c r="K695" s="999"/>
      <c r="L695" s="999"/>
      <c r="M695" s="1001"/>
      <c r="N695" s="999"/>
      <c r="O695" s="999"/>
      <c r="P695" s="999"/>
      <c r="Q695" s="999"/>
      <c r="R695" s="999"/>
      <c r="S695" s="990"/>
      <c r="T695" s="999"/>
      <c r="U695" s="999"/>
      <c r="V695" s="999"/>
      <c r="W695" s="999"/>
    </row>
    <row r="696">
      <c r="A696" s="999"/>
      <c r="B696" s="999"/>
      <c r="C696" s="999"/>
      <c r="D696" s="999"/>
      <c r="E696" s="999"/>
      <c r="F696" s="999"/>
      <c r="G696" s="999"/>
      <c r="H696" s="999"/>
      <c r="I696" s="997"/>
      <c r="J696" s="997"/>
      <c r="K696" s="999"/>
      <c r="L696" s="999"/>
      <c r="M696" s="1001"/>
      <c r="N696" s="999"/>
      <c r="O696" s="999"/>
      <c r="P696" s="999"/>
      <c r="Q696" s="999"/>
      <c r="R696" s="999"/>
      <c r="S696" s="990"/>
      <c r="T696" s="999"/>
      <c r="U696" s="999"/>
      <c r="V696" s="999"/>
      <c r="W696" s="999"/>
    </row>
    <row r="697">
      <c r="A697" s="999"/>
      <c r="B697" s="999"/>
      <c r="C697" s="999"/>
      <c r="D697" s="999"/>
      <c r="E697" s="999"/>
      <c r="F697" s="999"/>
      <c r="G697" s="999"/>
      <c r="H697" s="999"/>
      <c r="I697" s="997"/>
      <c r="J697" s="997"/>
      <c r="K697" s="999"/>
      <c r="L697" s="999"/>
      <c r="M697" s="1001"/>
      <c r="N697" s="999"/>
      <c r="O697" s="999"/>
      <c r="P697" s="999"/>
      <c r="Q697" s="999"/>
      <c r="R697" s="999"/>
      <c r="S697" s="990"/>
      <c r="T697" s="999"/>
      <c r="U697" s="999"/>
      <c r="V697" s="999"/>
      <c r="W697" s="999"/>
    </row>
    <row r="698">
      <c r="A698" s="999"/>
      <c r="B698" s="999"/>
      <c r="C698" s="999"/>
      <c r="D698" s="999"/>
      <c r="E698" s="999"/>
      <c r="F698" s="999"/>
      <c r="G698" s="999"/>
      <c r="H698" s="999"/>
      <c r="I698" s="997"/>
      <c r="J698" s="997"/>
      <c r="K698" s="999"/>
      <c r="L698" s="999"/>
      <c r="M698" s="1001"/>
      <c r="N698" s="999"/>
      <c r="O698" s="999"/>
      <c r="P698" s="999"/>
      <c r="Q698" s="999"/>
      <c r="R698" s="999"/>
      <c r="S698" s="990"/>
      <c r="T698" s="999"/>
      <c r="U698" s="999"/>
      <c r="V698" s="999"/>
      <c r="W698" s="999"/>
    </row>
    <row r="699">
      <c r="A699" s="999"/>
      <c r="B699" s="999"/>
      <c r="C699" s="999"/>
      <c r="D699" s="999"/>
      <c r="E699" s="999"/>
      <c r="F699" s="999"/>
      <c r="G699" s="999"/>
      <c r="H699" s="999"/>
      <c r="I699" s="997"/>
      <c r="J699" s="997"/>
      <c r="K699" s="999"/>
      <c r="L699" s="999"/>
      <c r="M699" s="1001"/>
      <c r="N699" s="999"/>
      <c r="O699" s="999"/>
      <c r="P699" s="999"/>
      <c r="Q699" s="999"/>
      <c r="R699" s="999"/>
      <c r="S699" s="990"/>
      <c r="T699" s="999"/>
      <c r="U699" s="999"/>
      <c r="V699" s="999"/>
      <c r="W699" s="999"/>
    </row>
    <row r="700">
      <c r="A700" s="999"/>
      <c r="B700" s="999"/>
      <c r="C700" s="999"/>
      <c r="D700" s="999"/>
      <c r="E700" s="999"/>
      <c r="F700" s="999"/>
      <c r="G700" s="999"/>
      <c r="H700" s="999"/>
      <c r="I700" s="997"/>
      <c r="J700" s="997"/>
      <c r="K700" s="999"/>
      <c r="L700" s="999"/>
      <c r="M700" s="1001"/>
      <c r="N700" s="999"/>
      <c r="O700" s="999"/>
      <c r="P700" s="999"/>
      <c r="Q700" s="999"/>
      <c r="R700" s="999"/>
      <c r="S700" s="990"/>
      <c r="T700" s="999"/>
      <c r="U700" s="999"/>
      <c r="V700" s="999"/>
      <c r="W700" s="999"/>
    </row>
    <row r="701">
      <c r="A701" s="999"/>
      <c r="B701" s="999"/>
      <c r="C701" s="999"/>
      <c r="D701" s="999"/>
      <c r="E701" s="999"/>
      <c r="F701" s="999"/>
      <c r="G701" s="999"/>
      <c r="H701" s="999"/>
      <c r="I701" s="997"/>
      <c r="J701" s="997"/>
      <c r="K701" s="999"/>
      <c r="L701" s="999"/>
      <c r="M701" s="1001"/>
      <c r="N701" s="999"/>
      <c r="O701" s="999"/>
      <c r="P701" s="999"/>
      <c r="Q701" s="999"/>
      <c r="R701" s="999"/>
      <c r="S701" s="990"/>
      <c r="T701" s="999"/>
      <c r="U701" s="999"/>
      <c r="V701" s="999"/>
      <c r="W701" s="999"/>
    </row>
    <row r="702">
      <c r="A702" s="999"/>
      <c r="B702" s="999"/>
      <c r="C702" s="999"/>
      <c r="D702" s="999"/>
      <c r="E702" s="999"/>
      <c r="F702" s="999"/>
      <c r="G702" s="999"/>
      <c r="H702" s="999"/>
      <c r="I702" s="997"/>
      <c r="J702" s="997"/>
      <c r="K702" s="999"/>
      <c r="L702" s="999"/>
      <c r="M702" s="1001"/>
      <c r="N702" s="999"/>
      <c r="O702" s="999"/>
      <c r="P702" s="999"/>
      <c r="Q702" s="999"/>
      <c r="R702" s="999"/>
      <c r="S702" s="990"/>
      <c r="T702" s="999"/>
      <c r="U702" s="999"/>
      <c r="V702" s="999"/>
      <c r="W702" s="999"/>
    </row>
    <row r="703">
      <c r="A703" s="999"/>
      <c r="B703" s="999"/>
      <c r="C703" s="999"/>
      <c r="D703" s="999"/>
      <c r="E703" s="999"/>
      <c r="F703" s="999"/>
      <c r="G703" s="999"/>
      <c r="H703" s="999"/>
      <c r="I703" s="997"/>
      <c r="J703" s="997"/>
      <c r="K703" s="999"/>
      <c r="L703" s="999"/>
      <c r="M703" s="1001"/>
      <c r="N703" s="999"/>
      <c r="O703" s="999"/>
      <c r="P703" s="999"/>
      <c r="Q703" s="999"/>
      <c r="R703" s="999"/>
      <c r="S703" s="990"/>
      <c r="T703" s="999"/>
      <c r="U703" s="999"/>
      <c r="V703" s="999"/>
      <c r="W703" s="999"/>
    </row>
    <row r="704">
      <c r="A704" s="999"/>
      <c r="B704" s="999"/>
      <c r="C704" s="999"/>
      <c r="D704" s="999"/>
      <c r="E704" s="999"/>
      <c r="F704" s="999"/>
      <c r="G704" s="999"/>
      <c r="H704" s="999"/>
      <c r="I704" s="997"/>
      <c r="J704" s="997"/>
      <c r="K704" s="999"/>
      <c r="L704" s="999"/>
      <c r="M704" s="1001"/>
      <c r="N704" s="999"/>
      <c r="O704" s="999"/>
      <c r="P704" s="999"/>
      <c r="Q704" s="999"/>
      <c r="R704" s="999"/>
      <c r="S704" s="990"/>
      <c r="T704" s="999"/>
      <c r="U704" s="999"/>
      <c r="V704" s="999"/>
      <c r="W704" s="999"/>
    </row>
    <row r="705">
      <c r="A705" s="999"/>
      <c r="B705" s="999"/>
      <c r="C705" s="999"/>
      <c r="D705" s="999"/>
      <c r="E705" s="999"/>
      <c r="F705" s="999"/>
      <c r="G705" s="999"/>
      <c r="H705" s="999"/>
      <c r="I705" s="997"/>
      <c r="J705" s="997"/>
      <c r="K705" s="999"/>
      <c r="L705" s="999"/>
      <c r="M705" s="1001"/>
      <c r="N705" s="999"/>
      <c r="O705" s="999"/>
      <c r="P705" s="999"/>
      <c r="Q705" s="999"/>
      <c r="R705" s="999"/>
      <c r="S705" s="990"/>
      <c r="T705" s="999"/>
      <c r="U705" s="999"/>
      <c r="V705" s="999"/>
      <c r="W705" s="999"/>
    </row>
    <row r="706">
      <c r="A706" s="999"/>
      <c r="B706" s="999"/>
      <c r="C706" s="999"/>
      <c r="D706" s="999"/>
      <c r="E706" s="999"/>
      <c r="F706" s="999"/>
      <c r="G706" s="999"/>
      <c r="H706" s="999"/>
      <c r="I706" s="997"/>
      <c r="J706" s="997"/>
      <c r="K706" s="999"/>
      <c r="L706" s="999"/>
      <c r="M706" s="1001"/>
      <c r="N706" s="999"/>
      <c r="O706" s="999"/>
      <c r="P706" s="999"/>
      <c r="Q706" s="999"/>
      <c r="R706" s="999"/>
      <c r="S706" s="990"/>
      <c r="T706" s="999"/>
      <c r="U706" s="999"/>
      <c r="V706" s="999"/>
      <c r="W706" s="999"/>
    </row>
    <row r="707">
      <c r="A707" s="999"/>
      <c r="B707" s="999"/>
      <c r="C707" s="999"/>
      <c r="D707" s="999"/>
      <c r="E707" s="999"/>
      <c r="F707" s="999"/>
      <c r="G707" s="999"/>
      <c r="H707" s="999"/>
      <c r="I707" s="997"/>
      <c r="J707" s="997"/>
      <c r="K707" s="999"/>
      <c r="L707" s="999"/>
      <c r="M707" s="1001"/>
      <c r="N707" s="999"/>
      <c r="O707" s="999"/>
      <c r="P707" s="999"/>
      <c r="Q707" s="999"/>
      <c r="R707" s="999"/>
      <c r="S707" s="990"/>
      <c r="T707" s="999"/>
      <c r="U707" s="999"/>
      <c r="V707" s="999"/>
      <c r="W707" s="999"/>
    </row>
    <row r="708">
      <c r="A708" s="999"/>
      <c r="B708" s="999"/>
      <c r="C708" s="999"/>
      <c r="D708" s="999"/>
      <c r="E708" s="999"/>
      <c r="F708" s="999"/>
      <c r="G708" s="999"/>
      <c r="H708" s="999"/>
      <c r="I708" s="997"/>
      <c r="J708" s="997"/>
      <c r="K708" s="999"/>
      <c r="L708" s="999"/>
      <c r="M708" s="1001"/>
      <c r="N708" s="999"/>
      <c r="O708" s="999"/>
      <c r="P708" s="999"/>
      <c r="Q708" s="999"/>
      <c r="R708" s="999"/>
      <c r="S708" s="990"/>
      <c r="T708" s="999"/>
      <c r="U708" s="999"/>
      <c r="V708" s="999"/>
      <c r="W708" s="999"/>
    </row>
    <row r="709">
      <c r="A709" s="999"/>
      <c r="B709" s="999"/>
      <c r="C709" s="999"/>
      <c r="D709" s="999"/>
      <c r="E709" s="999"/>
      <c r="F709" s="999"/>
      <c r="G709" s="999"/>
      <c r="H709" s="999"/>
      <c r="I709" s="997"/>
      <c r="J709" s="997"/>
      <c r="K709" s="999"/>
      <c r="L709" s="999"/>
      <c r="M709" s="1001"/>
      <c r="N709" s="999"/>
      <c r="O709" s="999"/>
      <c r="P709" s="999"/>
      <c r="Q709" s="999"/>
      <c r="R709" s="999"/>
      <c r="S709" s="990"/>
      <c r="T709" s="999"/>
      <c r="U709" s="999"/>
      <c r="V709" s="999"/>
      <c r="W709" s="999"/>
    </row>
    <row r="710">
      <c r="A710" s="999"/>
      <c r="B710" s="999"/>
      <c r="C710" s="999"/>
      <c r="D710" s="999"/>
      <c r="E710" s="999"/>
      <c r="F710" s="999"/>
      <c r="G710" s="999"/>
      <c r="H710" s="999"/>
      <c r="I710" s="997"/>
      <c r="J710" s="997"/>
      <c r="K710" s="999"/>
      <c r="L710" s="999"/>
      <c r="M710" s="1001"/>
      <c r="N710" s="999"/>
      <c r="O710" s="999"/>
      <c r="P710" s="999"/>
      <c r="Q710" s="999"/>
      <c r="R710" s="999"/>
      <c r="S710" s="990"/>
      <c r="T710" s="999"/>
      <c r="U710" s="999"/>
      <c r="V710" s="999"/>
      <c r="W710" s="999"/>
    </row>
    <row r="711">
      <c r="A711" s="999"/>
      <c r="B711" s="999"/>
      <c r="C711" s="999"/>
      <c r="D711" s="999"/>
      <c r="E711" s="999"/>
      <c r="F711" s="999"/>
      <c r="G711" s="999"/>
      <c r="H711" s="999"/>
      <c r="I711" s="997"/>
      <c r="J711" s="997"/>
      <c r="K711" s="999"/>
      <c r="L711" s="999"/>
      <c r="M711" s="1001"/>
      <c r="N711" s="999"/>
      <c r="O711" s="999"/>
      <c r="P711" s="999"/>
      <c r="Q711" s="999"/>
      <c r="R711" s="999"/>
      <c r="S711" s="990"/>
      <c r="T711" s="999"/>
      <c r="U711" s="999"/>
      <c r="V711" s="999"/>
      <c r="W711" s="999"/>
    </row>
    <row r="712">
      <c r="A712" s="999"/>
      <c r="B712" s="999"/>
      <c r="C712" s="999"/>
      <c r="D712" s="999"/>
      <c r="E712" s="999"/>
      <c r="F712" s="999"/>
      <c r="G712" s="999"/>
      <c r="H712" s="999"/>
      <c r="I712" s="997"/>
      <c r="J712" s="997"/>
      <c r="K712" s="999"/>
      <c r="L712" s="999"/>
      <c r="M712" s="1001"/>
      <c r="N712" s="999"/>
      <c r="O712" s="999"/>
      <c r="P712" s="999"/>
      <c r="Q712" s="999"/>
      <c r="R712" s="999"/>
      <c r="S712" s="990"/>
      <c r="T712" s="999"/>
      <c r="U712" s="999"/>
      <c r="V712" s="999"/>
      <c r="W712" s="999"/>
    </row>
    <row r="713">
      <c r="A713" s="999"/>
      <c r="B713" s="999"/>
      <c r="C713" s="999"/>
      <c r="D713" s="999"/>
      <c r="E713" s="999"/>
      <c r="F713" s="999"/>
      <c r="G713" s="999"/>
      <c r="H713" s="999"/>
      <c r="I713" s="997"/>
      <c r="J713" s="997"/>
      <c r="K713" s="999"/>
      <c r="L713" s="999"/>
      <c r="M713" s="1001"/>
      <c r="N713" s="999"/>
      <c r="O713" s="999"/>
      <c r="P713" s="999"/>
      <c r="Q713" s="999"/>
      <c r="R713" s="999"/>
      <c r="S713" s="990"/>
      <c r="T713" s="999"/>
      <c r="U713" s="999"/>
      <c r="V713" s="999"/>
      <c r="W713" s="999"/>
    </row>
    <row r="714">
      <c r="A714" s="999"/>
      <c r="B714" s="999"/>
      <c r="C714" s="999"/>
      <c r="D714" s="999"/>
      <c r="E714" s="999"/>
      <c r="F714" s="999"/>
      <c r="G714" s="999"/>
      <c r="H714" s="999"/>
      <c r="I714" s="997"/>
      <c r="J714" s="997"/>
      <c r="K714" s="999"/>
      <c r="L714" s="999"/>
      <c r="M714" s="1001"/>
      <c r="N714" s="999"/>
      <c r="O714" s="999"/>
      <c r="P714" s="999"/>
      <c r="Q714" s="999"/>
      <c r="R714" s="999"/>
      <c r="S714" s="990"/>
      <c r="T714" s="999"/>
      <c r="U714" s="999"/>
      <c r="V714" s="999"/>
      <c r="W714" s="999"/>
    </row>
    <row r="715">
      <c r="A715" s="999"/>
      <c r="B715" s="999"/>
      <c r="C715" s="999"/>
      <c r="D715" s="999"/>
      <c r="E715" s="999"/>
      <c r="F715" s="999"/>
      <c r="G715" s="999"/>
      <c r="H715" s="999"/>
      <c r="I715" s="997"/>
      <c r="J715" s="997"/>
      <c r="K715" s="999"/>
      <c r="L715" s="999"/>
      <c r="M715" s="1001"/>
      <c r="N715" s="999"/>
      <c r="O715" s="999"/>
      <c r="P715" s="999"/>
      <c r="Q715" s="999"/>
      <c r="R715" s="999"/>
      <c r="S715" s="990"/>
      <c r="T715" s="999"/>
      <c r="U715" s="999"/>
      <c r="V715" s="999"/>
      <c r="W715" s="999"/>
    </row>
    <row r="716">
      <c r="A716" s="999"/>
      <c r="B716" s="999"/>
      <c r="C716" s="999"/>
      <c r="D716" s="999"/>
      <c r="E716" s="999"/>
      <c r="F716" s="999"/>
      <c r="G716" s="999"/>
      <c r="H716" s="999"/>
      <c r="I716" s="997"/>
      <c r="J716" s="997"/>
      <c r="K716" s="999"/>
      <c r="L716" s="999"/>
      <c r="M716" s="1001"/>
      <c r="N716" s="999"/>
      <c r="O716" s="999"/>
      <c r="P716" s="999"/>
      <c r="Q716" s="999"/>
      <c r="R716" s="999"/>
      <c r="S716" s="990"/>
      <c r="T716" s="999"/>
      <c r="U716" s="999"/>
      <c r="V716" s="999"/>
      <c r="W716" s="999"/>
    </row>
    <row r="717">
      <c r="A717" s="999"/>
      <c r="B717" s="999"/>
      <c r="C717" s="999"/>
      <c r="D717" s="999"/>
      <c r="E717" s="999"/>
      <c r="F717" s="999"/>
      <c r="G717" s="999"/>
      <c r="H717" s="999"/>
      <c r="I717" s="997"/>
      <c r="J717" s="997"/>
      <c r="K717" s="999"/>
      <c r="L717" s="999"/>
      <c r="M717" s="1001"/>
      <c r="N717" s="999"/>
      <c r="O717" s="999"/>
      <c r="P717" s="999"/>
      <c r="Q717" s="999"/>
      <c r="R717" s="999"/>
      <c r="S717" s="990"/>
      <c r="T717" s="999"/>
      <c r="U717" s="999"/>
      <c r="V717" s="999"/>
      <c r="W717" s="999"/>
    </row>
    <row r="718">
      <c r="A718" s="999"/>
      <c r="B718" s="999"/>
      <c r="C718" s="999"/>
      <c r="D718" s="999"/>
      <c r="E718" s="999"/>
      <c r="F718" s="999"/>
      <c r="G718" s="999"/>
      <c r="H718" s="999"/>
      <c r="I718" s="997"/>
      <c r="J718" s="997"/>
      <c r="K718" s="999"/>
      <c r="L718" s="999"/>
      <c r="M718" s="1001"/>
      <c r="N718" s="999"/>
      <c r="O718" s="999"/>
      <c r="P718" s="999"/>
      <c r="Q718" s="999"/>
      <c r="R718" s="999"/>
      <c r="S718" s="990"/>
      <c r="T718" s="999"/>
      <c r="U718" s="999"/>
      <c r="V718" s="999"/>
      <c r="W718" s="999"/>
    </row>
    <row r="719">
      <c r="A719" s="999"/>
      <c r="B719" s="999"/>
      <c r="C719" s="999"/>
      <c r="D719" s="999"/>
      <c r="E719" s="999"/>
      <c r="F719" s="999"/>
      <c r="G719" s="999"/>
      <c r="H719" s="999"/>
      <c r="I719" s="997"/>
      <c r="J719" s="997"/>
      <c r="K719" s="999"/>
      <c r="L719" s="999"/>
      <c r="M719" s="1001"/>
      <c r="N719" s="999"/>
      <c r="O719" s="999"/>
      <c r="P719" s="999"/>
      <c r="Q719" s="999"/>
      <c r="R719" s="999"/>
      <c r="S719" s="990"/>
      <c r="T719" s="999"/>
      <c r="U719" s="999"/>
      <c r="V719" s="999"/>
      <c r="W719" s="999"/>
    </row>
    <row r="720">
      <c r="A720" s="999"/>
      <c r="B720" s="999"/>
      <c r="C720" s="999"/>
      <c r="D720" s="999"/>
      <c r="E720" s="999"/>
      <c r="F720" s="999"/>
      <c r="G720" s="999"/>
      <c r="H720" s="999"/>
      <c r="I720" s="997"/>
      <c r="J720" s="997"/>
      <c r="K720" s="999"/>
      <c r="L720" s="999"/>
      <c r="M720" s="1001"/>
      <c r="N720" s="999"/>
      <c r="O720" s="999"/>
      <c r="P720" s="999"/>
      <c r="Q720" s="999"/>
      <c r="R720" s="999"/>
      <c r="S720" s="990"/>
      <c r="T720" s="999"/>
      <c r="U720" s="999"/>
      <c r="V720" s="999"/>
      <c r="W720" s="999"/>
    </row>
    <row r="721">
      <c r="A721" s="999"/>
      <c r="B721" s="999"/>
      <c r="C721" s="999"/>
      <c r="D721" s="999"/>
      <c r="E721" s="999"/>
      <c r="F721" s="999"/>
      <c r="G721" s="999"/>
      <c r="H721" s="999"/>
      <c r="I721" s="997"/>
      <c r="J721" s="997"/>
      <c r="K721" s="999"/>
      <c r="L721" s="999"/>
      <c r="M721" s="1001"/>
      <c r="N721" s="999"/>
      <c r="O721" s="999"/>
      <c r="P721" s="999"/>
      <c r="Q721" s="999"/>
      <c r="R721" s="999"/>
      <c r="S721" s="990"/>
      <c r="T721" s="999"/>
      <c r="U721" s="999"/>
      <c r="V721" s="999"/>
      <c r="W721" s="999"/>
    </row>
    <row r="722">
      <c r="A722" s="999"/>
      <c r="B722" s="999"/>
      <c r="C722" s="999"/>
      <c r="D722" s="999"/>
      <c r="E722" s="999"/>
      <c r="F722" s="999"/>
      <c r="G722" s="999"/>
      <c r="H722" s="999"/>
      <c r="I722" s="997"/>
      <c r="J722" s="997"/>
      <c r="K722" s="999"/>
      <c r="L722" s="999"/>
      <c r="M722" s="1001"/>
      <c r="N722" s="999"/>
      <c r="O722" s="999"/>
      <c r="P722" s="999"/>
      <c r="Q722" s="999"/>
      <c r="R722" s="999"/>
      <c r="S722" s="990"/>
      <c r="T722" s="999"/>
      <c r="U722" s="999"/>
      <c r="V722" s="999"/>
      <c r="W722" s="999"/>
    </row>
    <row r="723">
      <c r="A723" s="999"/>
      <c r="B723" s="999"/>
      <c r="C723" s="999"/>
      <c r="D723" s="999"/>
      <c r="E723" s="999"/>
      <c r="F723" s="999"/>
      <c r="G723" s="999"/>
      <c r="H723" s="999"/>
      <c r="I723" s="997"/>
      <c r="J723" s="997"/>
      <c r="K723" s="999"/>
      <c r="L723" s="999"/>
      <c r="M723" s="1001"/>
      <c r="N723" s="999"/>
      <c r="O723" s="999"/>
      <c r="P723" s="999"/>
      <c r="Q723" s="999"/>
      <c r="R723" s="999"/>
      <c r="S723" s="990"/>
      <c r="T723" s="999"/>
      <c r="U723" s="999"/>
      <c r="V723" s="999"/>
      <c r="W723" s="999"/>
    </row>
    <row r="724">
      <c r="A724" s="999"/>
      <c r="B724" s="999"/>
      <c r="C724" s="999"/>
      <c r="D724" s="999"/>
      <c r="E724" s="999"/>
      <c r="F724" s="999"/>
      <c r="G724" s="999"/>
      <c r="H724" s="999"/>
      <c r="I724" s="997"/>
      <c r="J724" s="997"/>
      <c r="K724" s="999"/>
      <c r="L724" s="999"/>
      <c r="M724" s="1001"/>
      <c r="N724" s="999"/>
      <c r="O724" s="999"/>
      <c r="P724" s="999"/>
      <c r="Q724" s="999"/>
      <c r="R724" s="999"/>
      <c r="S724" s="990"/>
      <c r="T724" s="999"/>
      <c r="U724" s="999"/>
      <c r="V724" s="999"/>
      <c r="W724" s="999"/>
    </row>
    <row r="725">
      <c r="A725" s="999"/>
      <c r="B725" s="999"/>
      <c r="C725" s="999"/>
      <c r="D725" s="999"/>
      <c r="E725" s="999"/>
      <c r="F725" s="999"/>
      <c r="G725" s="999"/>
      <c r="H725" s="999"/>
      <c r="I725" s="997"/>
      <c r="J725" s="997"/>
      <c r="K725" s="999"/>
      <c r="L725" s="999"/>
      <c r="M725" s="1001"/>
      <c r="N725" s="999"/>
      <c r="O725" s="999"/>
      <c r="P725" s="999"/>
      <c r="Q725" s="999"/>
      <c r="R725" s="999"/>
      <c r="S725" s="990"/>
      <c r="T725" s="999"/>
      <c r="U725" s="999"/>
      <c r="V725" s="999"/>
      <c r="W725" s="999"/>
    </row>
    <row r="726">
      <c r="A726" s="999"/>
      <c r="B726" s="999"/>
      <c r="C726" s="999"/>
      <c r="D726" s="999"/>
      <c r="E726" s="999"/>
      <c r="F726" s="999"/>
      <c r="G726" s="999"/>
      <c r="H726" s="999"/>
      <c r="I726" s="997"/>
      <c r="J726" s="997"/>
      <c r="K726" s="999"/>
      <c r="L726" s="999"/>
      <c r="M726" s="1001"/>
      <c r="N726" s="999"/>
      <c r="O726" s="999"/>
      <c r="P726" s="999"/>
      <c r="Q726" s="999"/>
      <c r="R726" s="999"/>
      <c r="S726" s="990"/>
      <c r="T726" s="999"/>
      <c r="U726" s="999"/>
      <c r="V726" s="999"/>
      <c r="W726" s="999"/>
    </row>
    <row r="727">
      <c r="A727" s="999"/>
      <c r="B727" s="999"/>
      <c r="C727" s="999"/>
      <c r="D727" s="999"/>
      <c r="E727" s="999"/>
      <c r="F727" s="999"/>
      <c r="G727" s="999"/>
      <c r="H727" s="999"/>
      <c r="I727" s="997"/>
      <c r="J727" s="997"/>
      <c r="K727" s="999"/>
      <c r="L727" s="999"/>
      <c r="M727" s="1001"/>
      <c r="N727" s="999"/>
      <c r="O727" s="999"/>
      <c r="P727" s="999"/>
      <c r="Q727" s="999"/>
      <c r="R727" s="999"/>
      <c r="S727" s="990"/>
      <c r="T727" s="999"/>
      <c r="U727" s="999"/>
      <c r="V727" s="999"/>
      <c r="W727" s="999"/>
    </row>
    <row r="728">
      <c r="A728" s="999"/>
      <c r="B728" s="999"/>
      <c r="C728" s="999"/>
      <c r="D728" s="999"/>
      <c r="E728" s="999"/>
      <c r="F728" s="999"/>
      <c r="G728" s="999"/>
      <c r="H728" s="999"/>
      <c r="I728" s="997"/>
      <c r="J728" s="997"/>
      <c r="K728" s="999"/>
      <c r="L728" s="999"/>
      <c r="M728" s="1001"/>
      <c r="N728" s="999"/>
      <c r="O728" s="999"/>
      <c r="P728" s="999"/>
      <c r="Q728" s="999"/>
      <c r="R728" s="999"/>
      <c r="S728" s="990"/>
      <c r="T728" s="999"/>
      <c r="U728" s="999"/>
      <c r="V728" s="999"/>
      <c r="W728" s="999"/>
    </row>
    <row r="729">
      <c r="A729" s="999"/>
      <c r="B729" s="999"/>
      <c r="C729" s="999"/>
      <c r="D729" s="999"/>
      <c r="E729" s="999"/>
      <c r="F729" s="999"/>
      <c r="G729" s="999"/>
      <c r="H729" s="999"/>
      <c r="I729" s="997"/>
      <c r="J729" s="997"/>
      <c r="K729" s="999"/>
      <c r="L729" s="999"/>
      <c r="M729" s="1001"/>
      <c r="N729" s="999"/>
      <c r="O729" s="999"/>
      <c r="P729" s="999"/>
      <c r="Q729" s="999"/>
      <c r="R729" s="999"/>
      <c r="S729" s="990"/>
      <c r="T729" s="999"/>
      <c r="U729" s="999"/>
      <c r="V729" s="999"/>
      <c r="W729" s="999"/>
    </row>
    <row r="730">
      <c r="A730" s="999"/>
      <c r="B730" s="999"/>
      <c r="C730" s="999"/>
      <c r="D730" s="999"/>
      <c r="E730" s="999"/>
      <c r="F730" s="999"/>
      <c r="G730" s="999"/>
      <c r="H730" s="999"/>
      <c r="I730" s="997"/>
      <c r="J730" s="997"/>
      <c r="K730" s="999"/>
      <c r="L730" s="999"/>
      <c r="M730" s="1001"/>
      <c r="N730" s="999"/>
      <c r="O730" s="999"/>
      <c r="P730" s="999"/>
      <c r="Q730" s="999"/>
      <c r="R730" s="999"/>
      <c r="S730" s="990"/>
      <c r="T730" s="999"/>
      <c r="U730" s="999"/>
      <c r="V730" s="999"/>
      <c r="W730" s="999"/>
    </row>
    <row r="731">
      <c r="A731" s="999"/>
      <c r="B731" s="999"/>
      <c r="C731" s="999"/>
      <c r="D731" s="999"/>
      <c r="E731" s="999"/>
      <c r="F731" s="999"/>
      <c r="G731" s="999"/>
      <c r="H731" s="999"/>
      <c r="I731" s="997"/>
      <c r="J731" s="997"/>
      <c r="K731" s="999"/>
      <c r="L731" s="999"/>
      <c r="M731" s="1001"/>
      <c r="N731" s="999"/>
      <c r="O731" s="999"/>
      <c r="P731" s="999"/>
      <c r="Q731" s="999"/>
      <c r="R731" s="999"/>
      <c r="S731" s="990"/>
      <c r="T731" s="999"/>
      <c r="U731" s="999"/>
      <c r="V731" s="999"/>
      <c r="W731" s="999"/>
    </row>
    <row r="732">
      <c r="A732" s="999"/>
      <c r="B732" s="999"/>
      <c r="C732" s="999"/>
      <c r="D732" s="999"/>
      <c r="E732" s="999"/>
      <c r="F732" s="999"/>
      <c r="G732" s="999"/>
      <c r="H732" s="999"/>
      <c r="I732" s="997"/>
      <c r="J732" s="997"/>
      <c r="K732" s="999"/>
      <c r="L732" s="999"/>
      <c r="M732" s="1001"/>
      <c r="N732" s="999"/>
      <c r="O732" s="999"/>
      <c r="P732" s="999"/>
      <c r="Q732" s="999"/>
      <c r="R732" s="999"/>
      <c r="S732" s="990"/>
      <c r="T732" s="999"/>
      <c r="U732" s="999"/>
      <c r="V732" s="999"/>
      <c r="W732" s="999"/>
    </row>
    <row r="733">
      <c r="A733" s="999"/>
      <c r="B733" s="999"/>
      <c r="C733" s="999"/>
      <c r="D733" s="999"/>
      <c r="E733" s="999"/>
      <c r="F733" s="999"/>
      <c r="G733" s="999"/>
      <c r="H733" s="999"/>
      <c r="I733" s="997"/>
      <c r="J733" s="997"/>
      <c r="K733" s="999"/>
      <c r="L733" s="999"/>
      <c r="M733" s="1001"/>
      <c r="N733" s="999"/>
      <c r="O733" s="999"/>
      <c r="P733" s="999"/>
      <c r="Q733" s="999"/>
      <c r="R733" s="999"/>
      <c r="S733" s="990"/>
      <c r="T733" s="999"/>
      <c r="U733" s="999"/>
      <c r="V733" s="999"/>
      <c r="W733" s="999"/>
    </row>
    <row r="734">
      <c r="A734" s="999"/>
      <c r="B734" s="999"/>
      <c r="C734" s="999"/>
      <c r="D734" s="999"/>
      <c r="E734" s="999"/>
      <c r="F734" s="999"/>
      <c r="G734" s="999"/>
      <c r="H734" s="999"/>
      <c r="I734" s="997"/>
      <c r="J734" s="997"/>
      <c r="K734" s="999"/>
      <c r="L734" s="999"/>
      <c r="M734" s="1001"/>
      <c r="N734" s="999"/>
      <c r="O734" s="999"/>
      <c r="P734" s="999"/>
      <c r="Q734" s="999"/>
      <c r="R734" s="999"/>
      <c r="S734" s="990"/>
      <c r="T734" s="999"/>
      <c r="U734" s="999"/>
      <c r="V734" s="999"/>
      <c r="W734" s="999"/>
    </row>
    <row r="735">
      <c r="A735" s="999"/>
      <c r="B735" s="999"/>
      <c r="C735" s="999"/>
      <c r="D735" s="999"/>
      <c r="E735" s="999"/>
      <c r="F735" s="999"/>
      <c r="G735" s="999"/>
      <c r="H735" s="999"/>
      <c r="I735" s="997"/>
      <c r="J735" s="997"/>
      <c r="K735" s="999"/>
      <c r="L735" s="999"/>
      <c r="M735" s="1001"/>
      <c r="N735" s="999"/>
      <c r="O735" s="999"/>
      <c r="P735" s="999"/>
      <c r="Q735" s="999"/>
      <c r="R735" s="999"/>
      <c r="S735" s="990"/>
      <c r="T735" s="999"/>
      <c r="U735" s="999"/>
      <c r="V735" s="999"/>
      <c r="W735" s="999"/>
    </row>
    <row r="736">
      <c r="A736" s="999"/>
      <c r="B736" s="999"/>
      <c r="C736" s="999"/>
      <c r="D736" s="999"/>
      <c r="E736" s="999"/>
      <c r="F736" s="999"/>
      <c r="G736" s="999"/>
      <c r="H736" s="999"/>
      <c r="I736" s="997"/>
      <c r="J736" s="997"/>
      <c r="K736" s="999"/>
      <c r="L736" s="999"/>
      <c r="M736" s="1001"/>
      <c r="N736" s="999"/>
      <c r="O736" s="999"/>
      <c r="P736" s="999"/>
      <c r="Q736" s="999"/>
      <c r="R736" s="999"/>
      <c r="S736" s="990"/>
      <c r="T736" s="999"/>
      <c r="U736" s="999"/>
      <c r="V736" s="999"/>
      <c r="W736" s="999"/>
    </row>
    <row r="737">
      <c r="A737" s="999"/>
      <c r="B737" s="999"/>
      <c r="C737" s="999"/>
      <c r="D737" s="999"/>
      <c r="E737" s="999"/>
      <c r="F737" s="999"/>
      <c r="G737" s="999"/>
      <c r="H737" s="999"/>
      <c r="I737" s="997"/>
      <c r="J737" s="997"/>
      <c r="K737" s="999"/>
      <c r="L737" s="999"/>
      <c r="M737" s="1001"/>
      <c r="N737" s="999"/>
      <c r="O737" s="999"/>
      <c r="P737" s="999"/>
      <c r="Q737" s="999"/>
      <c r="R737" s="999"/>
      <c r="S737" s="990"/>
      <c r="T737" s="999"/>
      <c r="U737" s="999"/>
      <c r="V737" s="999"/>
      <c r="W737" s="999"/>
    </row>
    <row r="738">
      <c r="A738" s="999"/>
      <c r="B738" s="999"/>
      <c r="C738" s="999"/>
      <c r="D738" s="999"/>
      <c r="E738" s="999"/>
      <c r="F738" s="999"/>
      <c r="G738" s="999"/>
      <c r="H738" s="999"/>
      <c r="I738" s="997"/>
      <c r="J738" s="997"/>
      <c r="K738" s="999"/>
      <c r="L738" s="999"/>
      <c r="M738" s="1001"/>
      <c r="N738" s="999"/>
      <c r="O738" s="999"/>
      <c r="P738" s="999"/>
      <c r="Q738" s="999"/>
      <c r="R738" s="999"/>
      <c r="S738" s="990"/>
      <c r="T738" s="999"/>
      <c r="U738" s="999"/>
      <c r="V738" s="999"/>
      <c r="W738" s="999"/>
    </row>
    <row r="739">
      <c r="A739" s="999"/>
      <c r="B739" s="999"/>
      <c r="C739" s="999"/>
      <c r="D739" s="999"/>
      <c r="E739" s="999"/>
      <c r="F739" s="999"/>
      <c r="G739" s="999"/>
      <c r="H739" s="999"/>
      <c r="I739" s="997"/>
      <c r="J739" s="997"/>
      <c r="K739" s="999"/>
      <c r="L739" s="999"/>
      <c r="M739" s="1001"/>
      <c r="N739" s="999"/>
      <c r="O739" s="999"/>
      <c r="P739" s="999"/>
      <c r="Q739" s="999"/>
      <c r="R739" s="999"/>
      <c r="S739" s="990"/>
      <c r="T739" s="999"/>
      <c r="U739" s="999"/>
      <c r="V739" s="999"/>
      <c r="W739" s="999"/>
    </row>
    <row r="740">
      <c r="A740" s="999"/>
      <c r="B740" s="999"/>
      <c r="C740" s="999"/>
      <c r="D740" s="999"/>
      <c r="E740" s="999"/>
      <c r="F740" s="999"/>
      <c r="G740" s="999"/>
      <c r="H740" s="999"/>
      <c r="I740" s="997"/>
      <c r="J740" s="997"/>
      <c r="K740" s="999"/>
      <c r="L740" s="999"/>
      <c r="M740" s="1001"/>
      <c r="N740" s="999"/>
      <c r="O740" s="999"/>
      <c r="P740" s="999"/>
      <c r="Q740" s="999"/>
      <c r="R740" s="999"/>
      <c r="S740" s="990"/>
      <c r="T740" s="999"/>
      <c r="U740" s="999"/>
      <c r="V740" s="999"/>
      <c r="W740" s="999"/>
    </row>
    <row r="741">
      <c r="A741" s="999"/>
      <c r="B741" s="999"/>
      <c r="C741" s="999"/>
      <c r="D741" s="999"/>
      <c r="E741" s="999"/>
      <c r="F741" s="999"/>
      <c r="G741" s="999"/>
      <c r="H741" s="999"/>
      <c r="I741" s="997"/>
      <c r="J741" s="997"/>
      <c r="K741" s="999"/>
      <c r="L741" s="999"/>
      <c r="M741" s="1001"/>
      <c r="N741" s="999"/>
      <c r="O741" s="999"/>
      <c r="P741" s="999"/>
      <c r="Q741" s="999"/>
      <c r="R741" s="999"/>
      <c r="S741" s="990"/>
      <c r="T741" s="999"/>
      <c r="U741" s="999"/>
      <c r="V741" s="999"/>
      <c r="W741" s="999"/>
    </row>
    <row r="742">
      <c r="A742" s="999"/>
      <c r="B742" s="999"/>
      <c r="C742" s="999"/>
      <c r="D742" s="999"/>
      <c r="E742" s="999"/>
      <c r="F742" s="999"/>
      <c r="G742" s="999"/>
      <c r="H742" s="999"/>
      <c r="I742" s="997"/>
      <c r="J742" s="997"/>
      <c r="K742" s="999"/>
      <c r="L742" s="999"/>
      <c r="M742" s="1001"/>
      <c r="N742" s="999"/>
      <c r="O742" s="999"/>
      <c r="P742" s="999"/>
      <c r="Q742" s="999"/>
      <c r="R742" s="999"/>
      <c r="S742" s="990"/>
      <c r="T742" s="999"/>
      <c r="U742" s="999"/>
      <c r="V742" s="999"/>
      <c r="W742" s="999"/>
    </row>
    <row r="743">
      <c r="A743" s="999"/>
      <c r="B743" s="999"/>
      <c r="C743" s="999"/>
      <c r="D743" s="999"/>
      <c r="E743" s="999"/>
      <c r="F743" s="999"/>
      <c r="G743" s="999"/>
      <c r="H743" s="999"/>
      <c r="I743" s="997"/>
      <c r="J743" s="997"/>
      <c r="K743" s="999"/>
      <c r="L743" s="999"/>
      <c r="M743" s="1001"/>
      <c r="N743" s="999"/>
      <c r="O743" s="999"/>
      <c r="P743" s="999"/>
      <c r="Q743" s="999"/>
      <c r="R743" s="999"/>
      <c r="S743" s="990"/>
      <c r="T743" s="999"/>
      <c r="U743" s="999"/>
      <c r="V743" s="999"/>
      <c r="W743" s="999"/>
    </row>
    <row r="744">
      <c r="A744" s="999"/>
      <c r="B744" s="999"/>
      <c r="C744" s="999"/>
      <c r="D744" s="999"/>
      <c r="E744" s="999"/>
      <c r="F744" s="999"/>
      <c r="G744" s="999"/>
      <c r="H744" s="999"/>
      <c r="I744" s="997"/>
      <c r="J744" s="997"/>
      <c r="K744" s="999"/>
      <c r="L744" s="999"/>
      <c r="M744" s="1001"/>
      <c r="N744" s="999"/>
      <c r="O744" s="999"/>
      <c r="P744" s="999"/>
      <c r="Q744" s="999"/>
      <c r="R744" s="999"/>
      <c r="S744" s="990"/>
      <c r="T744" s="999"/>
      <c r="U744" s="999"/>
      <c r="V744" s="999"/>
      <c r="W744" s="999"/>
    </row>
    <row r="745">
      <c r="A745" s="999"/>
      <c r="B745" s="999"/>
      <c r="C745" s="999"/>
      <c r="D745" s="999"/>
      <c r="E745" s="999"/>
      <c r="F745" s="999"/>
      <c r="G745" s="999"/>
      <c r="H745" s="999"/>
      <c r="I745" s="997"/>
      <c r="J745" s="997"/>
      <c r="K745" s="999"/>
      <c r="L745" s="999"/>
      <c r="M745" s="1001"/>
      <c r="N745" s="999"/>
      <c r="O745" s="999"/>
      <c r="P745" s="999"/>
      <c r="Q745" s="999"/>
      <c r="R745" s="999"/>
      <c r="S745" s="990"/>
      <c r="T745" s="999"/>
      <c r="U745" s="999"/>
      <c r="V745" s="999"/>
      <c r="W745" s="999"/>
    </row>
    <row r="746">
      <c r="A746" s="999"/>
      <c r="B746" s="999"/>
      <c r="C746" s="999"/>
      <c r="D746" s="999"/>
      <c r="E746" s="999"/>
      <c r="F746" s="999"/>
      <c r="G746" s="999"/>
      <c r="H746" s="999"/>
      <c r="I746" s="997"/>
      <c r="J746" s="997"/>
      <c r="K746" s="999"/>
      <c r="L746" s="999"/>
      <c r="M746" s="1001"/>
      <c r="N746" s="999"/>
      <c r="O746" s="999"/>
      <c r="P746" s="999"/>
      <c r="Q746" s="999"/>
      <c r="R746" s="999"/>
      <c r="S746" s="990"/>
      <c r="T746" s="999"/>
      <c r="U746" s="999"/>
      <c r="V746" s="999"/>
      <c r="W746" s="999"/>
    </row>
    <row r="747">
      <c r="A747" s="999"/>
      <c r="B747" s="999"/>
      <c r="C747" s="999"/>
      <c r="D747" s="999"/>
      <c r="E747" s="999"/>
      <c r="F747" s="999"/>
      <c r="G747" s="999"/>
      <c r="H747" s="999"/>
      <c r="I747" s="997"/>
      <c r="J747" s="997"/>
      <c r="K747" s="999"/>
      <c r="L747" s="999"/>
      <c r="M747" s="1001"/>
      <c r="N747" s="999"/>
      <c r="O747" s="999"/>
      <c r="P747" s="999"/>
      <c r="Q747" s="999"/>
      <c r="R747" s="999"/>
      <c r="S747" s="990"/>
      <c r="T747" s="999"/>
      <c r="U747" s="999"/>
      <c r="V747" s="999"/>
      <c r="W747" s="999"/>
    </row>
    <row r="748">
      <c r="A748" s="999"/>
      <c r="B748" s="999"/>
      <c r="C748" s="999"/>
      <c r="D748" s="999"/>
      <c r="E748" s="999"/>
      <c r="F748" s="999"/>
      <c r="G748" s="999"/>
      <c r="H748" s="999"/>
      <c r="I748" s="997"/>
      <c r="J748" s="997"/>
      <c r="K748" s="999"/>
      <c r="L748" s="999"/>
      <c r="M748" s="1001"/>
      <c r="N748" s="999"/>
      <c r="O748" s="999"/>
      <c r="P748" s="999"/>
      <c r="Q748" s="999"/>
      <c r="R748" s="999"/>
      <c r="S748" s="990"/>
      <c r="T748" s="999"/>
      <c r="U748" s="999"/>
      <c r="V748" s="999"/>
      <c r="W748" s="999"/>
    </row>
    <row r="749">
      <c r="A749" s="999"/>
      <c r="B749" s="999"/>
      <c r="C749" s="999"/>
      <c r="D749" s="999"/>
      <c r="E749" s="999"/>
      <c r="F749" s="999"/>
      <c r="G749" s="999"/>
      <c r="H749" s="999"/>
      <c r="I749" s="997"/>
      <c r="J749" s="997"/>
      <c r="K749" s="999"/>
      <c r="L749" s="999"/>
      <c r="M749" s="1001"/>
      <c r="N749" s="999"/>
      <c r="O749" s="999"/>
      <c r="P749" s="999"/>
      <c r="Q749" s="999"/>
      <c r="R749" s="999"/>
      <c r="S749" s="990"/>
      <c r="T749" s="999"/>
      <c r="U749" s="999"/>
      <c r="V749" s="999"/>
      <c r="W749" s="999"/>
    </row>
    <row r="750">
      <c r="A750" s="999"/>
      <c r="B750" s="999"/>
      <c r="C750" s="999"/>
      <c r="D750" s="999"/>
      <c r="E750" s="999"/>
      <c r="F750" s="999"/>
      <c r="G750" s="999"/>
      <c r="H750" s="999"/>
      <c r="I750" s="997"/>
      <c r="J750" s="997"/>
      <c r="K750" s="999"/>
      <c r="L750" s="999"/>
      <c r="M750" s="1001"/>
      <c r="N750" s="999"/>
      <c r="O750" s="999"/>
      <c r="P750" s="999"/>
      <c r="Q750" s="999"/>
      <c r="R750" s="999"/>
      <c r="S750" s="990"/>
      <c r="T750" s="999"/>
      <c r="U750" s="999"/>
      <c r="V750" s="999"/>
      <c r="W750" s="999"/>
    </row>
    <row r="751">
      <c r="A751" s="999"/>
      <c r="B751" s="999"/>
      <c r="C751" s="999"/>
      <c r="D751" s="999"/>
      <c r="E751" s="999"/>
      <c r="F751" s="999"/>
      <c r="G751" s="999"/>
      <c r="H751" s="999"/>
      <c r="I751" s="997"/>
      <c r="J751" s="997"/>
      <c r="K751" s="999"/>
      <c r="L751" s="999"/>
      <c r="M751" s="1001"/>
      <c r="N751" s="999"/>
      <c r="O751" s="999"/>
      <c r="P751" s="999"/>
      <c r="Q751" s="999"/>
      <c r="R751" s="999"/>
      <c r="S751" s="990"/>
      <c r="T751" s="999"/>
      <c r="U751" s="999"/>
      <c r="V751" s="999"/>
      <c r="W751" s="999"/>
    </row>
    <row r="752">
      <c r="A752" s="999"/>
      <c r="B752" s="999"/>
      <c r="C752" s="999"/>
      <c r="D752" s="999"/>
      <c r="E752" s="999"/>
      <c r="F752" s="999"/>
      <c r="G752" s="999"/>
      <c r="H752" s="999"/>
      <c r="I752" s="997"/>
      <c r="J752" s="997"/>
      <c r="K752" s="999"/>
      <c r="L752" s="999"/>
      <c r="M752" s="1001"/>
      <c r="N752" s="999"/>
      <c r="O752" s="999"/>
      <c r="P752" s="999"/>
      <c r="Q752" s="999"/>
      <c r="R752" s="999"/>
      <c r="S752" s="990"/>
      <c r="T752" s="999"/>
      <c r="U752" s="999"/>
      <c r="V752" s="999"/>
      <c r="W752" s="999"/>
    </row>
    <row r="753">
      <c r="A753" s="999"/>
      <c r="B753" s="999"/>
      <c r="C753" s="999"/>
      <c r="D753" s="999"/>
      <c r="E753" s="999"/>
      <c r="F753" s="999"/>
      <c r="G753" s="999"/>
      <c r="H753" s="999"/>
      <c r="I753" s="997"/>
      <c r="J753" s="997"/>
      <c r="K753" s="999"/>
      <c r="L753" s="999"/>
      <c r="M753" s="1001"/>
      <c r="N753" s="999"/>
      <c r="O753" s="999"/>
      <c r="P753" s="999"/>
      <c r="Q753" s="999"/>
      <c r="R753" s="999"/>
      <c r="S753" s="990"/>
      <c r="T753" s="999"/>
      <c r="U753" s="999"/>
      <c r="V753" s="999"/>
      <c r="W753" s="999"/>
    </row>
    <row r="754">
      <c r="A754" s="999"/>
      <c r="B754" s="999"/>
      <c r="C754" s="999"/>
      <c r="D754" s="999"/>
      <c r="E754" s="999"/>
      <c r="F754" s="999"/>
      <c r="G754" s="999"/>
      <c r="H754" s="999"/>
      <c r="I754" s="997"/>
      <c r="J754" s="997"/>
      <c r="K754" s="999"/>
      <c r="L754" s="999"/>
      <c r="M754" s="1001"/>
      <c r="N754" s="999"/>
      <c r="O754" s="999"/>
      <c r="P754" s="999"/>
      <c r="Q754" s="999"/>
      <c r="R754" s="999"/>
      <c r="S754" s="990"/>
      <c r="T754" s="999"/>
      <c r="U754" s="999"/>
      <c r="V754" s="999"/>
      <c r="W754" s="999"/>
    </row>
    <row r="755">
      <c r="A755" s="999"/>
      <c r="B755" s="999"/>
      <c r="C755" s="999"/>
      <c r="D755" s="999"/>
      <c r="E755" s="999"/>
      <c r="F755" s="999"/>
      <c r="G755" s="999"/>
      <c r="H755" s="999"/>
      <c r="I755" s="997"/>
      <c r="J755" s="997"/>
      <c r="K755" s="999"/>
      <c r="L755" s="999"/>
      <c r="M755" s="1001"/>
      <c r="N755" s="999"/>
      <c r="O755" s="999"/>
      <c r="P755" s="999"/>
      <c r="Q755" s="999"/>
      <c r="R755" s="999"/>
      <c r="S755" s="990"/>
      <c r="T755" s="999"/>
      <c r="U755" s="999"/>
      <c r="V755" s="999"/>
      <c r="W755" s="999"/>
    </row>
    <row r="756">
      <c r="A756" s="999"/>
      <c r="B756" s="999"/>
      <c r="C756" s="999"/>
      <c r="D756" s="999"/>
      <c r="E756" s="999"/>
      <c r="F756" s="999"/>
      <c r="G756" s="999"/>
      <c r="H756" s="999"/>
      <c r="I756" s="997"/>
      <c r="J756" s="997"/>
      <c r="K756" s="999"/>
      <c r="L756" s="999"/>
      <c r="M756" s="1001"/>
      <c r="N756" s="999"/>
      <c r="O756" s="999"/>
      <c r="P756" s="999"/>
      <c r="Q756" s="999"/>
      <c r="R756" s="999"/>
      <c r="S756" s="990"/>
      <c r="T756" s="999"/>
      <c r="U756" s="999"/>
      <c r="V756" s="999"/>
      <c r="W756" s="999"/>
    </row>
    <row r="757">
      <c r="A757" s="999"/>
      <c r="B757" s="999"/>
      <c r="C757" s="999"/>
      <c r="D757" s="999"/>
      <c r="E757" s="999"/>
      <c r="F757" s="999"/>
      <c r="G757" s="999"/>
      <c r="H757" s="999"/>
      <c r="I757" s="997"/>
      <c r="J757" s="997"/>
      <c r="K757" s="999"/>
      <c r="L757" s="999"/>
      <c r="M757" s="1001"/>
      <c r="N757" s="999"/>
      <c r="O757" s="999"/>
      <c r="P757" s="999"/>
      <c r="Q757" s="999"/>
      <c r="R757" s="999"/>
      <c r="S757" s="990"/>
      <c r="T757" s="999"/>
      <c r="U757" s="999"/>
      <c r="V757" s="999"/>
      <c r="W757" s="999"/>
    </row>
    <row r="758">
      <c r="A758" s="999"/>
      <c r="B758" s="999"/>
      <c r="C758" s="999"/>
      <c r="D758" s="999"/>
      <c r="E758" s="999"/>
      <c r="F758" s="999"/>
      <c r="G758" s="999"/>
      <c r="H758" s="999"/>
      <c r="I758" s="997"/>
      <c r="J758" s="997"/>
      <c r="K758" s="999"/>
      <c r="L758" s="999"/>
      <c r="M758" s="1001"/>
      <c r="N758" s="999"/>
      <c r="O758" s="999"/>
      <c r="P758" s="999"/>
      <c r="Q758" s="999"/>
      <c r="R758" s="999"/>
      <c r="S758" s="990"/>
      <c r="T758" s="999"/>
      <c r="U758" s="999"/>
      <c r="V758" s="999"/>
      <c r="W758" s="999"/>
    </row>
    <row r="759">
      <c r="A759" s="999"/>
      <c r="B759" s="999"/>
      <c r="C759" s="999"/>
      <c r="D759" s="999"/>
      <c r="E759" s="999"/>
      <c r="F759" s="999"/>
      <c r="G759" s="999"/>
      <c r="H759" s="999"/>
      <c r="I759" s="997"/>
      <c r="J759" s="997"/>
      <c r="K759" s="999"/>
      <c r="L759" s="999"/>
      <c r="M759" s="1001"/>
      <c r="N759" s="999"/>
      <c r="O759" s="999"/>
      <c r="P759" s="999"/>
      <c r="Q759" s="999"/>
      <c r="R759" s="999"/>
      <c r="S759" s="990"/>
      <c r="T759" s="999"/>
      <c r="U759" s="999"/>
      <c r="V759" s="999"/>
      <c r="W759" s="999"/>
    </row>
    <row r="760">
      <c r="A760" s="999"/>
      <c r="B760" s="999"/>
      <c r="C760" s="999"/>
      <c r="D760" s="999"/>
      <c r="E760" s="999"/>
      <c r="F760" s="999"/>
      <c r="G760" s="999"/>
      <c r="H760" s="999"/>
      <c r="I760" s="997"/>
      <c r="J760" s="997"/>
      <c r="K760" s="999"/>
      <c r="L760" s="999"/>
      <c r="M760" s="1001"/>
      <c r="N760" s="999"/>
      <c r="O760" s="999"/>
      <c r="P760" s="999"/>
      <c r="Q760" s="999"/>
      <c r="R760" s="999"/>
      <c r="S760" s="990"/>
      <c r="T760" s="999"/>
      <c r="U760" s="999"/>
      <c r="V760" s="999"/>
      <c r="W760" s="999"/>
    </row>
    <row r="761">
      <c r="A761" s="999"/>
      <c r="B761" s="999"/>
      <c r="C761" s="999"/>
      <c r="D761" s="999"/>
      <c r="E761" s="999"/>
      <c r="F761" s="999"/>
      <c r="G761" s="999"/>
      <c r="H761" s="999"/>
      <c r="I761" s="997"/>
      <c r="J761" s="997"/>
      <c r="K761" s="999"/>
      <c r="L761" s="999"/>
      <c r="M761" s="1001"/>
      <c r="N761" s="999"/>
      <c r="O761" s="999"/>
      <c r="P761" s="999"/>
      <c r="Q761" s="999"/>
      <c r="R761" s="999"/>
      <c r="S761" s="990"/>
      <c r="T761" s="999"/>
      <c r="U761" s="999"/>
      <c r="V761" s="999"/>
      <c r="W761" s="999"/>
    </row>
    <row r="762">
      <c r="A762" s="999"/>
      <c r="B762" s="999"/>
      <c r="C762" s="999"/>
      <c r="D762" s="999"/>
      <c r="E762" s="999"/>
      <c r="F762" s="999"/>
      <c r="G762" s="999"/>
      <c r="H762" s="999"/>
      <c r="I762" s="997"/>
      <c r="J762" s="997"/>
      <c r="K762" s="999"/>
      <c r="L762" s="999"/>
      <c r="M762" s="1001"/>
      <c r="N762" s="999"/>
      <c r="O762" s="999"/>
      <c r="P762" s="999"/>
      <c r="Q762" s="999"/>
      <c r="R762" s="999"/>
      <c r="S762" s="990"/>
      <c r="T762" s="999"/>
      <c r="U762" s="999"/>
      <c r="V762" s="999"/>
      <c r="W762" s="999"/>
    </row>
    <row r="763">
      <c r="A763" s="999"/>
      <c r="B763" s="999"/>
      <c r="C763" s="999"/>
      <c r="D763" s="999"/>
      <c r="E763" s="999"/>
      <c r="F763" s="999"/>
      <c r="G763" s="999"/>
      <c r="H763" s="999"/>
      <c r="I763" s="997"/>
      <c r="J763" s="997"/>
      <c r="K763" s="999"/>
      <c r="L763" s="999"/>
      <c r="M763" s="1001"/>
      <c r="N763" s="999"/>
      <c r="O763" s="999"/>
      <c r="P763" s="999"/>
      <c r="Q763" s="999"/>
      <c r="R763" s="999"/>
      <c r="S763" s="990"/>
      <c r="T763" s="999"/>
      <c r="U763" s="999"/>
      <c r="V763" s="999"/>
      <c r="W763" s="999"/>
    </row>
    <row r="764">
      <c r="A764" s="999"/>
      <c r="B764" s="999"/>
      <c r="C764" s="999"/>
      <c r="D764" s="999"/>
      <c r="E764" s="999"/>
      <c r="F764" s="999"/>
      <c r="G764" s="999"/>
      <c r="H764" s="999"/>
      <c r="I764" s="997"/>
      <c r="J764" s="997"/>
      <c r="K764" s="999"/>
      <c r="L764" s="999"/>
      <c r="M764" s="1001"/>
      <c r="N764" s="999"/>
      <c r="O764" s="999"/>
      <c r="P764" s="999"/>
      <c r="Q764" s="999"/>
      <c r="R764" s="999"/>
      <c r="S764" s="990"/>
      <c r="T764" s="999"/>
      <c r="U764" s="999"/>
      <c r="V764" s="999"/>
      <c r="W764" s="999"/>
    </row>
    <row r="765">
      <c r="A765" s="999"/>
      <c r="B765" s="999"/>
      <c r="C765" s="999"/>
      <c r="D765" s="999"/>
      <c r="E765" s="999"/>
      <c r="F765" s="999"/>
      <c r="G765" s="999"/>
      <c r="H765" s="999"/>
      <c r="I765" s="997"/>
      <c r="J765" s="997"/>
      <c r="K765" s="999"/>
      <c r="L765" s="999"/>
      <c r="M765" s="1001"/>
      <c r="N765" s="999"/>
      <c r="O765" s="999"/>
      <c r="P765" s="999"/>
      <c r="Q765" s="999"/>
      <c r="R765" s="999"/>
      <c r="S765" s="990"/>
      <c r="T765" s="999"/>
      <c r="U765" s="999"/>
      <c r="V765" s="999"/>
      <c r="W765" s="999"/>
    </row>
    <row r="766">
      <c r="A766" s="999"/>
      <c r="B766" s="999"/>
      <c r="C766" s="999"/>
      <c r="D766" s="999"/>
      <c r="E766" s="999"/>
      <c r="F766" s="999"/>
      <c r="G766" s="999"/>
      <c r="H766" s="999"/>
      <c r="I766" s="997"/>
      <c r="J766" s="997"/>
      <c r="K766" s="999"/>
      <c r="L766" s="999"/>
      <c r="M766" s="1001"/>
      <c r="N766" s="999"/>
      <c r="O766" s="999"/>
      <c r="P766" s="999"/>
      <c r="Q766" s="999"/>
      <c r="R766" s="999"/>
      <c r="S766" s="990"/>
      <c r="T766" s="999"/>
      <c r="U766" s="999"/>
      <c r="V766" s="999"/>
      <c r="W766" s="999"/>
    </row>
    <row r="767">
      <c r="A767" s="999"/>
      <c r="B767" s="999"/>
      <c r="C767" s="999"/>
      <c r="D767" s="999"/>
      <c r="E767" s="999"/>
      <c r="F767" s="999"/>
      <c r="G767" s="999"/>
      <c r="H767" s="999"/>
      <c r="I767" s="997"/>
      <c r="J767" s="997"/>
      <c r="K767" s="999"/>
      <c r="L767" s="999"/>
      <c r="M767" s="1001"/>
      <c r="N767" s="999"/>
      <c r="O767" s="999"/>
      <c r="P767" s="999"/>
      <c r="Q767" s="999"/>
      <c r="R767" s="999"/>
      <c r="S767" s="990"/>
      <c r="T767" s="999"/>
      <c r="U767" s="999"/>
      <c r="V767" s="999"/>
      <c r="W767" s="999"/>
    </row>
    <row r="768">
      <c r="A768" s="999"/>
      <c r="B768" s="999"/>
      <c r="C768" s="999"/>
      <c r="D768" s="999"/>
      <c r="E768" s="999"/>
      <c r="F768" s="999"/>
      <c r="G768" s="999"/>
      <c r="H768" s="999"/>
      <c r="I768" s="997"/>
      <c r="J768" s="997"/>
      <c r="K768" s="999"/>
      <c r="L768" s="999"/>
      <c r="M768" s="1001"/>
      <c r="N768" s="999"/>
      <c r="O768" s="999"/>
      <c r="P768" s="999"/>
      <c r="Q768" s="999"/>
      <c r="R768" s="999"/>
      <c r="S768" s="990"/>
      <c r="T768" s="999"/>
      <c r="U768" s="999"/>
      <c r="V768" s="999"/>
      <c r="W768" s="999"/>
    </row>
    <row r="769">
      <c r="A769" s="999"/>
      <c r="B769" s="999"/>
      <c r="C769" s="999"/>
      <c r="D769" s="999"/>
      <c r="E769" s="999"/>
      <c r="F769" s="999"/>
      <c r="G769" s="999"/>
      <c r="H769" s="999"/>
      <c r="I769" s="997"/>
      <c r="J769" s="997"/>
      <c r="K769" s="999"/>
      <c r="L769" s="999"/>
      <c r="M769" s="1001"/>
      <c r="N769" s="999"/>
      <c r="O769" s="999"/>
      <c r="P769" s="999"/>
      <c r="Q769" s="999"/>
      <c r="R769" s="999"/>
      <c r="S769" s="990"/>
      <c r="T769" s="999"/>
      <c r="U769" s="999"/>
      <c r="V769" s="999"/>
      <c r="W769" s="999"/>
    </row>
    <row r="770">
      <c r="A770" s="999"/>
      <c r="B770" s="999"/>
      <c r="C770" s="999"/>
      <c r="D770" s="999"/>
      <c r="E770" s="999"/>
      <c r="F770" s="999"/>
      <c r="G770" s="999"/>
      <c r="H770" s="999"/>
      <c r="I770" s="997"/>
      <c r="J770" s="997"/>
      <c r="K770" s="999"/>
      <c r="L770" s="999"/>
      <c r="M770" s="1001"/>
      <c r="N770" s="999"/>
      <c r="O770" s="999"/>
      <c r="P770" s="999"/>
      <c r="Q770" s="999"/>
      <c r="R770" s="999"/>
      <c r="S770" s="990"/>
      <c r="T770" s="999"/>
      <c r="U770" s="999"/>
      <c r="V770" s="999"/>
      <c r="W770" s="999"/>
    </row>
    <row r="771">
      <c r="A771" s="999"/>
      <c r="B771" s="999"/>
      <c r="C771" s="999"/>
      <c r="D771" s="999"/>
      <c r="E771" s="999"/>
      <c r="F771" s="999"/>
      <c r="G771" s="999"/>
      <c r="H771" s="999"/>
      <c r="I771" s="997"/>
      <c r="J771" s="997"/>
      <c r="K771" s="999"/>
      <c r="L771" s="999"/>
      <c r="M771" s="1001"/>
      <c r="N771" s="999"/>
      <c r="O771" s="999"/>
      <c r="P771" s="999"/>
      <c r="Q771" s="999"/>
      <c r="R771" s="999"/>
      <c r="S771" s="990"/>
      <c r="T771" s="999"/>
      <c r="U771" s="999"/>
      <c r="V771" s="999"/>
      <c r="W771" s="999"/>
    </row>
    <row r="772">
      <c r="A772" s="999"/>
      <c r="B772" s="999"/>
      <c r="C772" s="999"/>
      <c r="D772" s="999"/>
      <c r="E772" s="999"/>
      <c r="F772" s="999"/>
      <c r="G772" s="999"/>
      <c r="H772" s="999"/>
      <c r="I772" s="997"/>
      <c r="J772" s="997"/>
      <c r="K772" s="999"/>
      <c r="L772" s="999"/>
      <c r="M772" s="1001"/>
      <c r="N772" s="999"/>
      <c r="O772" s="999"/>
      <c r="P772" s="999"/>
      <c r="Q772" s="999"/>
      <c r="R772" s="999"/>
      <c r="S772" s="990"/>
      <c r="T772" s="999"/>
      <c r="U772" s="999"/>
      <c r="V772" s="999"/>
      <c r="W772" s="999"/>
    </row>
    <row r="773">
      <c r="A773" s="999"/>
      <c r="B773" s="999"/>
      <c r="C773" s="999"/>
      <c r="D773" s="999"/>
      <c r="E773" s="999"/>
      <c r="F773" s="999"/>
      <c r="G773" s="999"/>
      <c r="H773" s="999"/>
      <c r="I773" s="997"/>
      <c r="J773" s="997"/>
      <c r="K773" s="999"/>
      <c r="L773" s="999"/>
      <c r="M773" s="1001"/>
      <c r="N773" s="999"/>
      <c r="O773" s="999"/>
      <c r="P773" s="999"/>
      <c r="Q773" s="999"/>
      <c r="R773" s="999"/>
      <c r="S773" s="990"/>
      <c r="T773" s="999"/>
      <c r="U773" s="999"/>
      <c r="V773" s="999"/>
      <c r="W773" s="999"/>
    </row>
    <row r="774">
      <c r="A774" s="999"/>
      <c r="B774" s="999"/>
      <c r="C774" s="999"/>
      <c r="D774" s="999"/>
      <c r="E774" s="999"/>
      <c r="F774" s="999"/>
      <c r="G774" s="999"/>
      <c r="H774" s="999"/>
      <c r="I774" s="997"/>
      <c r="J774" s="997"/>
      <c r="K774" s="999"/>
      <c r="L774" s="999"/>
      <c r="M774" s="1001"/>
      <c r="N774" s="999"/>
      <c r="O774" s="999"/>
      <c r="P774" s="999"/>
      <c r="Q774" s="999"/>
      <c r="R774" s="999"/>
      <c r="S774" s="990"/>
      <c r="T774" s="999"/>
      <c r="U774" s="999"/>
      <c r="V774" s="999"/>
      <c r="W774" s="999"/>
    </row>
    <row r="775">
      <c r="A775" s="999"/>
      <c r="B775" s="999"/>
      <c r="C775" s="999"/>
      <c r="D775" s="999"/>
      <c r="E775" s="999"/>
      <c r="F775" s="999"/>
      <c r="G775" s="999"/>
      <c r="H775" s="999"/>
      <c r="I775" s="997"/>
      <c r="J775" s="997"/>
      <c r="K775" s="999"/>
      <c r="L775" s="999"/>
      <c r="M775" s="1001"/>
      <c r="N775" s="999"/>
      <c r="O775" s="999"/>
      <c r="P775" s="999"/>
      <c r="Q775" s="999"/>
      <c r="R775" s="999"/>
      <c r="S775" s="990"/>
      <c r="T775" s="999"/>
      <c r="U775" s="999"/>
      <c r="V775" s="999"/>
      <c r="W775" s="999"/>
    </row>
    <row r="776">
      <c r="A776" s="999"/>
      <c r="B776" s="999"/>
      <c r="C776" s="999"/>
      <c r="D776" s="999"/>
      <c r="E776" s="999"/>
      <c r="F776" s="999"/>
      <c r="G776" s="999"/>
      <c r="H776" s="999"/>
      <c r="I776" s="997"/>
      <c r="J776" s="997"/>
      <c r="K776" s="999"/>
      <c r="L776" s="999"/>
      <c r="M776" s="1001"/>
      <c r="N776" s="999"/>
      <c r="O776" s="999"/>
      <c r="P776" s="999"/>
      <c r="Q776" s="999"/>
      <c r="R776" s="999"/>
      <c r="S776" s="990"/>
      <c r="T776" s="999"/>
      <c r="U776" s="999"/>
      <c r="V776" s="999"/>
      <c r="W776" s="999"/>
    </row>
    <row r="777">
      <c r="A777" s="999"/>
      <c r="B777" s="999"/>
      <c r="C777" s="999"/>
      <c r="D777" s="999"/>
      <c r="E777" s="999"/>
      <c r="F777" s="999"/>
      <c r="G777" s="999"/>
      <c r="H777" s="999"/>
      <c r="I777" s="997"/>
      <c r="J777" s="997"/>
      <c r="K777" s="999"/>
      <c r="L777" s="999"/>
      <c r="M777" s="1001"/>
      <c r="N777" s="999"/>
      <c r="O777" s="999"/>
      <c r="P777" s="999"/>
      <c r="Q777" s="999"/>
      <c r="R777" s="999"/>
      <c r="S777" s="990"/>
      <c r="T777" s="999"/>
      <c r="U777" s="999"/>
      <c r="V777" s="999"/>
      <c r="W777" s="999"/>
    </row>
    <row r="778">
      <c r="A778" s="999"/>
      <c r="B778" s="999"/>
      <c r="C778" s="999"/>
      <c r="D778" s="999"/>
      <c r="E778" s="999"/>
      <c r="F778" s="999"/>
      <c r="G778" s="999"/>
      <c r="H778" s="999"/>
      <c r="I778" s="997"/>
      <c r="J778" s="997"/>
      <c r="K778" s="999"/>
      <c r="L778" s="999"/>
      <c r="M778" s="1001"/>
      <c r="N778" s="999"/>
      <c r="O778" s="999"/>
      <c r="P778" s="999"/>
      <c r="Q778" s="999"/>
      <c r="R778" s="999"/>
      <c r="S778" s="990"/>
      <c r="T778" s="999"/>
      <c r="U778" s="999"/>
      <c r="V778" s="999"/>
      <c r="W778" s="999"/>
    </row>
    <row r="779">
      <c r="A779" s="999"/>
      <c r="B779" s="999"/>
      <c r="C779" s="999"/>
      <c r="D779" s="999"/>
      <c r="E779" s="999"/>
      <c r="F779" s="999"/>
      <c r="G779" s="999"/>
      <c r="H779" s="999"/>
      <c r="I779" s="997"/>
      <c r="J779" s="997"/>
      <c r="K779" s="999"/>
      <c r="L779" s="999"/>
      <c r="M779" s="1001"/>
      <c r="N779" s="999"/>
      <c r="O779" s="999"/>
      <c r="P779" s="999"/>
      <c r="Q779" s="999"/>
      <c r="R779" s="999"/>
      <c r="S779" s="990"/>
      <c r="T779" s="999"/>
      <c r="U779" s="999"/>
      <c r="V779" s="999"/>
      <c r="W779" s="999"/>
    </row>
    <row r="780">
      <c r="A780" s="999"/>
      <c r="B780" s="999"/>
      <c r="C780" s="999"/>
      <c r="D780" s="999"/>
      <c r="E780" s="999"/>
      <c r="F780" s="999"/>
      <c r="G780" s="999"/>
      <c r="H780" s="999"/>
      <c r="I780" s="997"/>
      <c r="J780" s="997"/>
      <c r="K780" s="999"/>
      <c r="L780" s="999"/>
      <c r="M780" s="1001"/>
      <c r="N780" s="999"/>
      <c r="O780" s="999"/>
      <c r="P780" s="999"/>
      <c r="Q780" s="999"/>
      <c r="R780" s="999"/>
      <c r="S780" s="990"/>
      <c r="T780" s="999"/>
      <c r="U780" s="999"/>
      <c r="V780" s="999"/>
      <c r="W780" s="999"/>
    </row>
    <row r="781">
      <c r="A781" s="999"/>
      <c r="B781" s="999"/>
      <c r="C781" s="999"/>
      <c r="D781" s="999"/>
      <c r="E781" s="999"/>
      <c r="F781" s="999"/>
      <c r="G781" s="999"/>
      <c r="H781" s="999"/>
      <c r="I781" s="997"/>
      <c r="J781" s="997"/>
      <c r="K781" s="999"/>
      <c r="L781" s="999"/>
      <c r="M781" s="1001"/>
      <c r="N781" s="999"/>
      <c r="O781" s="999"/>
      <c r="P781" s="999"/>
      <c r="Q781" s="999"/>
      <c r="R781" s="999"/>
      <c r="S781" s="990"/>
      <c r="T781" s="999"/>
      <c r="U781" s="999"/>
      <c r="V781" s="999"/>
      <c r="W781" s="999"/>
    </row>
    <row r="782">
      <c r="A782" s="999"/>
      <c r="B782" s="999"/>
      <c r="C782" s="999"/>
      <c r="D782" s="999"/>
      <c r="E782" s="999"/>
      <c r="F782" s="999"/>
      <c r="G782" s="999"/>
      <c r="H782" s="999"/>
      <c r="I782" s="997"/>
      <c r="J782" s="997"/>
      <c r="K782" s="999"/>
      <c r="L782" s="999"/>
      <c r="M782" s="1001"/>
      <c r="N782" s="999"/>
      <c r="O782" s="999"/>
      <c r="P782" s="999"/>
      <c r="Q782" s="999"/>
      <c r="R782" s="999"/>
      <c r="S782" s="990"/>
      <c r="T782" s="999"/>
      <c r="U782" s="999"/>
      <c r="V782" s="999"/>
      <c r="W782" s="999"/>
    </row>
    <row r="783">
      <c r="A783" s="999"/>
      <c r="B783" s="999"/>
      <c r="C783" s="999"/>
      <c r="D783" s="999"/>
      <c r="E783" s="999"/>
      <c r="F783" s="999"/>
      <c r="G783" s="999"/>
      <c r="H783" s="999"/>
      <c r="I783" s="997"/>
      <c r="J783" s="997"/>
      <c r="K783" s="999"/>
      <c r="L783" s="999"/>
      <c r="M783" s="1001"/>
      <c r="N783" s="999"/>
      <c r="O783" s="999"/>
      <c r="P783" s="999"/>
      <c r="Q783" s="999"/>
      <c r="R783" s="999"/>
      <c r="S783" s="990"/>
      <c r="T783" s="999"/>
      <c r="U783" s="999"/>
      <c r="V783" s="999"/>
      <c r="W783" s="999"/>
    </row>
    <row r="784">
      <c r="A784" s="999"/>
      <c r="B784" s="999"/>
      <c r="C784" s="999"/>
      <c r="D784" s="999"/>
      <c r="E784" s="999"/>
      <c r="F784" s="999"/>
      <c r="G784" s="999"/>
      <c r="H784" s="999"/>
      <c r="I784" s="997"/>
      <c r="J784" s="997"/>
      <c r="K784" s="999"/>
      <c r="L784" s="999"/>
      <c r="M784" s="1001"/>
      <c r="N784" s="999"/>
      <c r="O784" s="999"/>
      <c r="P784" s="999"/>
      <c r="Q784" s="999"/>
      <c r="R784" s="999"/>
      <c r="S784" s="990"/>
      <c r="T784" s="999"/>
      <c r="U784" s="999"/>
      <c r="V784" s="999"/>
      <c r="W784" s="999"/>
    </row>
    <row r="785">
      <c r="A785" s="999"/>
      <c r="B785" s="999"/>
      <c r="C785" s="999"/>
      <c r="D785" s="999"/>
      <c r="E785" s="999"/>
      <c r="F785" s="999"/>
      <c r="G785" s="999"/>
      <c r="H785" s="999"/>
      <c r="I785" s="997"/>
      <c r="J785" s="997"/>
      <c r="K785" s="999"/>
      <c r="L785" s="999"/>
      <c r="M785" s="1001"/>
      <c r="N785" s="999"/>
      <c r="O785" s="999"/>
      <c r="P785" s="999"/>
      <c r="Q785" s="999"/>
      <c r="R785" s="999"/>
      <c r="S785" s="990"/>
      <c r="T785" s="999"/>
      <c r="U785" s="999"/>
      <c r="V785" s="999"/>
      <c r="W785" s="999"/>
    </row>
    <row r="786">
      <c r="A786" s="999"/>
      <c r="B786" s="999"/>
      <c r="C786" s="999"/>
      <c r="D786" s="999"/>
      <c r="E786" s="999"/>
      <c r="F786" s="999"/>
      <c r="G786" s="999"/>
      <c r="H786" s="999"/>
      <c r="I786" s="997"/>
      <c r="J786" s="997"/>
      <c r="K786" s="999"/>
      <c r="L786" s="999"/>
      <c r="M786" s="1001"/>
      <c r="N786" s="999"/>
      <c r="O786" s="999"/>
      <c r="P786" s="999"/>
      <c r="Q786" s="999"/>
      <c r="R786" s="999"/>
      <c r="S786" s="990"/>
      <c r="T786" s="999"/>
      <c r="U786" s="999"/>
      <c r="V786" s="999"/>
      <c r="W786" s="999"/>
    </row>
    <row r="787">
      <c r="A787" s="999"/>
      <c r="B787" s="999"/>
      <c r="C787" s="999"/>
      <c r="D787" s="999"/>
      <c r="E787" s="999"/>
      <c r="F787" s="999"/>
      <c r="G787" s="999"/>
      <c r="H787" s="999"/>
      <c r="I787" s="997"/>
      <c r="J787" s="997"/>
      <c r="K787" s="999"/>
      <c r="L787" s="999"/>
      <c r="M787" s="1001"/>
      <c r="N787" s="999"/>
      <c r="O787" s="999"/>
      <c r="P787" s="999"/>
      <c r="Q787" s="999"/>
      <c r="R787" s="999"/>
      <c r="S787" s="990"/>
      <c r="T787" s="999"/>
      <c r="U787" s="999"/>
      <c r="V787" s="999"/>
      <c r="W787" s="999"/>
    </row>
    <row r="788">
      <c r="A788" s="999"/>
      <c r="B788" s="999"/>
      <c r="C788" s="999"/>
      <c r="D788" s="999"/>
      <c r="E788" s="999"/>
      <c r="F788" s="999"/>
      <c r="G788" s="999"/>
      <c r="H788" s="999"/>
      <c r="I788" s="997"/>
      <c r="J788" s="997"/>
      <c r="K788" s="999"/>
      <c r="L788" s="999"/>
      <c r="M788" s="1001"/>
      <c r="N788" s="999"/>
      <c r="O788" s="999"/>
      <c r="P788" s="999"/>
      <c r="Q788" s="999"/>
      <c r="R788" s="999"/>
      <c r="S788" s="990"/>
      <c r="T788" s="999"/>
      <c r="U788" s="999"/>
      <c r="V788" s="999"/>
      <c r="W788" s="999"/>
    </row>
    <row r="789">
      <c r="A789" s="999"/>
      <c r="B789" s="999"/>
      <c r="C789" s="999"/>
      <c r="D789" s="999"/>
      <c r="E789" s="999"/>
      <c r="F789" s="999"/>
      <c r="G789" s="999"/>
      <c r="H789" s="999"/>
      <c r="I789" s="997"/>
      <c r="J789" s="997"/>
      <c r="K789" s="999"/>
      <c r="L789" s="999"/>
      <c r="M789" s="1001"/>
      <c r="N789" s="999"/>
      <c r="O789" s="999"/>
      <c r="P789" s="999"/>
      <c r="Q789" s="999"/>
      <c r="R789" s="999"/>
      <c r="S789" s="990"/>
      <c r="T789" s="999"/>
      <c r="U789" s="999"/>
      <c r="V789" s="999"/>
      <c r="W789" s="999"/>
    </row>
    <row r="790">
      <c r="A790" s="999"/>
      <c r="B790" s="999"/>
      <c r="C790" s="999"/>
      <c r="D790" s="999"/>
      <c r="E790" s="999"/>
      <c r="F790" s="999"/>
      <c r="G790" s="999"/>
      <c r="H790" s="999"/>
      <c r="I790" s="997"/>
      <c r="J790" s="997"/>
      <c r="K790" s="999"/>
      <c r="L790" s="999"/>
      <c r="M790" s="1001"/>
      <c r="N790" s="999"/>
      <c r="O790" s="999"/>
      <c r="P790" s="999"/>
      <c r="Q790" s="999"/>
      <c r="R790" s="999"/>
      <c r="S790" s="990"/>
      <c r="T790" s="999"/>
      <c r="U790" s="999"/>
      <c r="V790" s="999"/>
      <c r="W790" s="999"/>
    </row>
    <row r="791">
      <c r="A791" s="999"/>
      <c r="B791" s="999"/>
      <c r="C791" s="999"/>
      <c r="D791" s="999"/>
      <c r="E791" s="999"/>
      <c r="F791" s="999"/>
      <c r="G791" s="999"/>
      <c r="H791" s="999"/>
      <c r="I791" s="997"/>
      <c r="J791" s="997"/>
      <c r="K791" s="999"/>
      <c r="L791" s="999"/>
      <c r="M791" s="1001"/>
      <c r="N791" s="999"/>
      <c r="O791" s="999"/>
      <c r="P791" s="999"/>
      <c r="Q791" s="999"/>
      <c r="R791" s="999"/>
      <c r="S791" s="990"/>
      <c r="T791" s="999"/>
      <c r="U791" s="999"/>
      <c r="V791" s="999"/>
      <c r="W791" s="999"/>
    </row>
    <row r="792">
      <c r="A792" s="999"/>
      <c r="B792" s="999"/>
      <c r="C792" s="999"/>
      <c r="D792" s="999"/>
      <c r="E792" s="999"/>
      <c r="F792" s="999"/>
      <c r="G792" s="999"/>
      <c r="H792" s="999"/>
      <c r="I792" s="997"/>
      <c r="J792" s="997"/>
      <c r="K792" s="999"/>
      <c r="L792" s="999"/>
      <c r="M792" s="1001"/>
      <c r="N792" s="999"/>
      <c r="O792" s="999"/>
      <c r="P792" s="999"/>
      <c r="Q792" s="999"/>
      <c r="R792" s="999"/>
      <c r="S792" s="990"/>
      <c r="T792" s="999"/>
      <c r="U792" s="999"/>
      <c r="V792" s="999"/>
      <c r="W792" s="999"/>
    </row>
    <row r="793">
      <c r="A793" s="999"/>
      <c r="B793" s="999"/>
      <c r="C793" s="999"/>
      <c r="D793" s="999"/>
      <c r="E793" s="999"/>
      <c r="F793" s="999"/>
      <c r="G793" s="999"/>
      <c r="H793" s="999"/>
      <c r="I793" s="997"/>
      <c r="J793" s="997"/>
      <c r="K793" s="999"/>
      <c r="L793" s="999"/>
      <c r="M793" s="1001"/>
      <c r="N793" s="999"/>
      <c r="O793" s="999"/>
      <c r="P793" s="999"/>
      <c r="Q793" s="999"/>
      <c r="R793" s="999"/>
      <c r="S793" s="990"/>
      <c r="T793" s="999"/>
      <c r="U793" s="999"/>
      <c r="V793" s="999"/>
      <c r="W793" s="999"/>
    </row>
    <row r="794">
      <c r="A794" s="999"/>
      <c r="B794" s="999"/>
      <c r="C794" s="999"/>
      <c r="D794" s="999"/>
      <c r="E794" s="999"/>
      <c r="F794" s="999"/>
      <c r="G794" s="999"/>
      <c r="H794" s="999"/>
      <c r="I794" s="997"/>
      <c r="J794" s="997"/>
      <c r="K794" s="999"/>
      <c r="L794" s="999"/>
      <c r="M794" s="1001"/>
      <c r="N794" s="999"/>
      <c r="O794" s="999"/>
      <c r="P794" s="999"/>
      <c r="Q794" s="999"/>
      <c r="R794" s="999"/>
      <c r="S794" s="990"/>
      <c r="T794" s="999"/>
      <c r="U794" s="999"/>
      <c r="V794" s="999"/>
      <c r="W794" s="999"/>
    </row>
    <row r="795">
      <c r="A795" s="999"/>
      <c r="B795" s="999"/>
      <c r="C795" s="999"/>
      <c r="D795" s="999"/>
      <c r="E795" s="999"/>
      <c r="F795" s="999"/>
      <c r="G795" s="999"/>
      <c r="H795" s="999"/>
      <c r="I795" s="997"/>
      <c r="J795" s="997"/>
      <c r="K795" s="999"/>
      <c r="L795" s="999"/>
      <c r="M795" s="1001"/>
      <c r="N795" s="999"/>
      <c r="O795" s="999"/>
      <c r="P795" s="999"/>
      <c r="Q795" s="999"/>
      <c r="R795" s="999"/>
      <c r="S795" s="990"/>
      <c r="T795" s="999"/>
      <c r="U795" s="999"/>
      <c r="V795" s="999"/>
      <c r="W795" s="999"/>
    </row>
    <row r="796">
      <c r="A796" s="999"/>
      <c r="B796" s="999"/>
      <c r="C796" s="999"/>
      <c r="D796" s="999"/>
      <c r="E796" s="999"/>
      <c r="F796" s="999"/>
      <c r="G796" s="999"/>
      <c r="H796" s="999"/>
      <c r="I796" s="997"/>
      <c r="J796" s="997"/>
      <c r="K796" s="999"/>
      <c r="L796" s="999"/>
      <c r="M796" s="1001"/>
      <c r="N796" s="999"/>
      <c r="O796" s="999"/>
      <c r="P796" s="999"/>
      <c r="Q796" s="999"/>
      <c r="R796" s="999"/>
      <c r="S796" s="990"/>
      <c r="T796" s="999"/>
      <c r="U796" s="999"/>
      <c r="V796" s="999"/>
      <c r="W796" s="999"/>
    </row>
    <row r="797">
      <c r="A797" s="999"/>
      <c r="B797" s="999"/>
      <c r="C797" s="999"/>
      <c r="D797" s="999"/>
      <c r="E797" s="999"/>
      <c r="F797" s="999"/>
      <c r="G797" s="999"/>
      <c r="H797" s="999"/>
      <c r="I797" s="997"/>
      <c r="J797" s="997"/>
      <c r="K797" s="999"/>
      <c r="L797" s="999"/>
      <c r="M797" s="1001"/>
      <c r="N797" s="999"/>
      <c r="O797" s="999"/>
      <c r="P797" s="999"/>
      <c r="Q797" s="999"/>
      <c r="R797" s="999"/>
      <c r="S797" s="990"/>
      <c r="T797" s="999"/>
      <c r="U797" s="999"/>
      <c r="V797" s="999"/>
      <c r="W797" s="999"/>
    </row>
    <row r="798">
      <c r="A798" s="999"/>
      <c r="B798" s="999"/>
      <c r="C798" s="999"/>
      <c r="D798" s="999"/>
      <c r="E798" s="999"/>
      <c r="F798" s="999"/>
      <c r="G798" s="999"/>
      <c r="H798" s="999"/>
      <c r="I798" s="997"/>
      <c r="J798" s="997"/>
      <c r="K798" s="999"/>
      <c r="L798" s="999"/>
      <c r="M798" s="1001"/>
      <c r="N798" s="999"/>
      <c r="O798" s="999"/>
      <c r="P798" s="999"/>
      <c r="Q798" s="999"/>
      <c r="R798" s="999"/>
      <c r="S798" s="990"/>
      <c r="T798" s="999"/>
      <c r="U798" s="999"/>
      <c r="V798" s="999"/>
      <c r="W798" s="999"/>
    </row>
    <row r="799">
      <c r="A799" s="999"/>
      <c r="B799" s="999"/>
      <c r="C799" s="999"/>
      <c r="D799" s="999"/>
      <c r="E799" s="999"/>
      <c r="F799" s="999"/>
      <c r="G799" s="999"/>
      <c r="H799" s="999"/>
      <c r="I799" s="997"/>
      <c r="J799" s="997"/>
      <c r="K799" s="999"/>
      <c r="L799" s="999"/>
      <c r="M799" s="1001"/>
      <c r="N799" s="999"/>
      <c r="O799" s="999"/>
      <c r="P799" s="999"/>
      <c r="Q799" s="999"/>
      <c r="R799" s="999"/>
      <c r="S799" s="990"/>
      <c r="T799" s="999"/>
      <c r="U799" s="999"/>
      <c r="V799" s="999"/>
      <c r="W799" s="999"/>
    </row>
    <row r="800">
      <c r="A800" s="999"/>
      <c r="B800" s="999"/>
      <c r="C800" s="999"/>
      <c r="D800" s="999"/>
      <c r="E800" s="999"/>
      <c r="F800" s="999"/>
      <c r="G800" s="999"/>
      <c r="H800" s="999"/>
      <c r="I800" s="997"/>
      <c r="J800" s="997"/>
      <c r="K800" s="999"/>
      <c r="L800" s="999"/>
      <c r="M800" s="1001"/>
      <c r="N800" s="999"/>
      <c r="O800" s="999"/>
      <c r="P800" s="999"/>
      <c r="Q800" s="999"/>
      <c r="R800" s="999"/>
      <c r="S800" s="990"/>
      <c r="T800" s="999"/>
      <c r="U800" s="999"/>
      <c r="V800" s="999"/>
      <c r="W800" s="999"/>
    </row>
    <row r="801">
      <c r="A801" s="999"/>
      <c r="B801" s="999"/>
      <c r="C801" s="999"/>
      <c r="D801" s="999"/>
      <c r="E801" s="999"/>
      <c r="F801" s="999"/>
      <c r="G801" s="999"/>
      <c r="H801" s="999"/>
      <c r="I801" s="997"/>
      <c r="J801" s="997"/>
      <c r="K801" s="999"/>
      <c r="L801" s="999"/>
      <c r="M801" s="1001"/>
      <c r="N801" s="999"/>
      <c r="O801" s="999"/>
      <c r="P801" s="999"/>
      <c r="Q801" s="999"/>
      <c r="R801" s="999"/>
      <c r="S801" s="990"/>
      <c r="T801" s="999"/>
      <c r="U801" s="999"/>
      <c r="V801" s="999"/>
      <c r="W801" s="999"/>
    </row>
    <row r="802">
      <c r="A802" s="999"/>
      <c r="B802" s="999"/>
      <c r="C802" s="999"/>
      <c r="D802" s="999"/>
      <c r="E802" s="999"/>
      <c r="F802" s="999"/>
      <c r="G802" s="999"/>
      <c r="H802" s="999"/>
      <c r="I802" s="997"/>
      <c r="J802" s="997"/>
      <c r="K802" s="999"/>
      <c r="L802" s="999"/>
      <c r="M802" s="1001"/>
      <c r="N802" s="999"/>
      <c r="O802" s="999"/>
      <c r="P802" s="999"/>
      <c r="Q802" s="999"/>
      <c r="R802" s="999"/>
      <c r="S802" s="990"/>
      <c r="T802" s="999"/>
      <c r="U802" s="999"/>
      <c r="V802" s="999"/>
      <c r="W802" s="999"/>
    </row>
    <row r="803">
      <c r="A803" s="999"/>
      <c r="B803" s="999"/>
      <c r="C803" s="999"/>
      <c r="D803" s="999"/>
      <c r="E803" s="999"/>
      <c r="F803" s="999"/>
      <c r="G803" s="999"/>
      <c r="H803" s="999"/>
      <c r="I803" s="997"/>
      <c r="J803" s="997"/>
      <c r="K803" s="999"/>
      <c r="L803" s="999"/>
      <c r="M803" s="1001"/>
      <c r="N803" s="999"/>
      <c r="O803" s="999"/>
      <c r="P803" s="999"/>
      <c r="Q803" s="999"/>
      <c r="R803" s="999"/>
      <c r="S803" s="990"/>
      <c r="T803" s="999"/>
      <c r="U803" s="999"/>
      <c r="V803" s="999"/>
      <c r="W803" s="999"/>
    </row>
    <row r="804">
      <c r="A804" s="999"/>
      <c r="B804" s="999"/>
      <c r="C804" s="999"/>
      <c r="D804" s="999"/>
      <c r="E804" s="999"/>
      <c r="F804" s="999"/>
      <c r="G804" s="999"/>
      <c r="H804" s="999"/>
      <c r="I804" s="997"/>
      <c r="J804" s="997"/>
      <c r="K804" s="999"/>
      <c r="L804" s="999"/>
      <c r="M804" s="1001"/>
      <c r="N804" s="999"/>
      <c r="O804" s="999"/>
      <c r="P804" s="999"/>
      <c r="Q804" s="999"/>
      <c r="R804" s="999"/>
      <c r="S804" s="990"/>
      <c r="T804" s="999"/>
      <c r="U804" s="999"/>
      <c r="V804" s="999"/>
      <c r="W804" s="999"/>
    </row>
    <row r="805">
      <c r="A805" s="999"/>
      <c r="B805" s="999"/>
      <c r="C805" s="999"/>
      <c r="D805" s="999"/>
      <c r="E805" s="999"/>
      <c r="F805" s="999"/>
      <c r="G805" s="999"/>
      <c r="H805" s="999"/>
      <c r="I805" s="997"/>
      <c r="J805" s="997"/>
      <c r="K805" s="999"/>
      <c r="L805" s="999"/>
      <c r="M805" s="1001"/>
      <c r="N805" s="999"/>
      <c r="O805" s="999"/>
      <c r="P805" s="999"/>
      <c r="Q805" s="999"/>
      <c r="R805" s="999"/>
      <c r="S805" s="990"/>
      <c r="T805" s="999"/>
      <c r="U805" s="999"/>
      <c r="V805" s="999"/>
      <c r="W805" s="999"/>
    </row>
    <row r="806">
      <c r="A806" s="999"/>
      <c r="B806" s="999"/>
      <c r="C806" s="999"/>
      <c r="D806" s="999"/>
      <c r="E806" s="999"/>
      <c r="F806" s="999"/>
      <c r="G806" s="999"/>
      <c r="H806" s="999"/>
      <c r="I806" s="997"/>
      <c r="J806" s="997"/>
      <c r="K806" s="999"/>
      <c r="L806" s="999"/>
      <c r="M806" s="1001"/>
      <c r="N806" s="999"/>
      <c r="O806" s="999"/>
      <c r="P806" s="999"/>
      <c r="Q806" s="999"/>
      <c r="R806" s="999"/>
      <c r="S806" s="990"/>
      <c r="T806" s="999"/>
      <c r="U806" s="999"/>
      <c r="V806" s="999"/>
      <c r="W806" s="999"/>
    </row>
    <row r="807">
      <c r="A807" s="999"/>
      <c r="B807" s="999"/>
      <c r="C807" s="999"/>
      <c r="D807" s="999"/>
      <c r="E807" s="999"/>
      <c r="F807" s="999"/>
      <c r="G807" s="999"/>
      <c r="H807" s="999"/>
      <c r="I807" s="997"/>
      <c r="J807" s="997"/>
      <c r="K807" s="999"/>
      <c r="L807" s="999"/>
      <c r="M807" s="1001"/>
      <c r="N807" s="999"/>
      <c r="O807" s="999"/>
      <c r="P807" s="999"/>
      <c r="Q807" s="999"/>
      <c r="R807" s="999"/>
      <c r="S807" s="990"/>
      <c r="T807" s="999"/>
      <c r="U807" s="999"/>
      <c r="V807" s="999"/>
      <c r="W807" s="999"/>
    </row>
    <row r="808">
      <c r="A808" s="999"/>
      <c r="B808" s="999"/>
      <c r="C808" s="999"/>
      <c r="D808" s="999"/>
      <c r="E808" s="999"/>
      <c r="F808" s="999"/>
      <c r="G808" s="999"/>
      <c r="H808" s="999"/>
      <c r="I808" s="997"/>
      <c r="J808" s="997"/>
      <c r="K808" s="999"/>
      <c r="L808" s="999"/>
      <c r="M808" s="1001"/>
      <c r="N808" s="999"/>
      <c r="O808" s="999"/>
      <c r="P808" s="999"/>
      <c r="Q808" s="999"/>
      <c r="R808" s="999"/>
      <c r="S808" s="990"/>
      <c r="T808" s="999"/>
      <c r="U808" s="999"/>
      <c r="V808" s="999"/>
      <c r="W808" s="999"/>
    </row>
    <row r="809">
      <c r="A809" s="999"/>
      <c r="B809" s="999"/>
      <c r="C809" s="999"/>
      <c r="D809" s="999"/>
      <c r="E809" s="999"/>
      <c r="F809" s="999"/>
      <c r="G809" s="999"/>
      <c r="H809" s="999"/>
      <c r="I809" s="997"/>
      <c r="J809" s="997"/>
      <c r="K809" s="999"/>
      <c r="L809" s="999"/>
      <c r="M809" s="1001"/>
      <c r="N809" s="999"/>
      <c r="O809" s="999"/>
      <c r="P809" s="999"/>
      <c r="Q809" s="999"/>
      <c r="R809" s="999"/>
      <c r="S809" s="990"/>
      <c r="T809" s="999"/>
      <c r="U809" s="999"/>
      <c r="V809" s="999"/>
      <c r="W809" s="999"/>
    </row>
    <row r="810">
      <c r="A810" s="999"/>
      <c r="B810" s="999"/>
      <c r="C810" s="999"/>
      <c r="D810" s="999"/>
      <c r="E810" s="999"/>
      <c r="F810" s="999"/>
      <c r="G810" s="999"/>
      <c r="H810" s="999"/>
      <c r="I810" s="997"/>
      <c r="J810" s="997"/>
      <c r="K810" s="999"/>
      <c r="L810" s="999"/>
      <c r="M810" s="1001"/>
      <c r="N810" s="999"/>
      <c r="O810" s="999"/>
      <c r="P810" s="999"/>
      <c r="Q810" s="999"/>
      <c r="R810" s="999"/>
      <c r="S810" s="990"/>
      <c r="T810" s="999"/>
      <c r="U810" s="999"/>
      <c r="V810" s="999"/>
      <c r="W810" s="999"/>
    </row>
    <row r="811">
      <c r="A811" s="999"/>
      <c r="B811" s="999"/>
      <c r="C811" s="999"/>
      <c r="D811" s="999"/>
      <c r="E811" s="999"/>
      <c r="F811" s="999"/>
      <c r="G811" s="999"/>
      <c r="H811" s="999"/>
      <c r="I811" s="997"/>
      <c r="J811" s="997"/>
      <c r="K811" s="999"/>
      <c r="L811" s="999"/>
      <c r="M811" s="1001"/>
      <c r="N811" s="999"/>
      <c r="O811" s="999"/>
      <c r="P811" s="999"/>
      <c r="Q811" s="999"/>
      <c r="R811" s="999"/>
      <c r="S811" s="990"/>
      <c r="T811" s="999"/>
      <c r="U811" s="999"/>
      <c r="V811" s="999"/>
      <c r="W811" s="999"/>
    </row>
    <row r="812">
      <c r="A812" s="999"/>
      <c r="B812" s="999"/>
      <c r="C812" s="999"/>
      <c r="D812" s="999"/>
      <c r="E812" s="999"/>
      <c r="F812" s="999"/>
      <c r="G812" s="999"/>
      <c r="H812" s="999"/>
      <c r="I812" s="997"/>
      <c r="J812" s="997"/>
      <c r="K812" s="999"/>
      <c r="L812" s="999"/>
      <c r="M812" s="1001"/>
      <c r="N812" s="999"/>
      <c r="O812" s="999"/>
      <c r="P812" s="999"/>
      <c r="Q812" s="999"/>
      <c r="R812" s="999"/>
      <c r="S812" s="990"/>
      <c r="T812" s="999"/>
      <c r="U812" s="999"/>
      <c r="V812" s="999"/>
      <c r="W812" s="999"/>
    </row>
    <row r="813">
      <c r="A813" s="999"/>
      <c r="B813" s="999"/>
      <c r="C813" s="999"/>
      <c r="D813" s="999"/>
      <c r="E813" s="999"/>
      <c r="F813" s="999"/>
      <c r="G813" s="999"/>
      <c r="H813" s="999"/>
      <c r="I813" s="997"/>
      <c r="J813" s="997"/>
      <c r="K813" s="999"/>
      <c r="L813" s="999"/>
      <c r="M813" s="1001"/>
      <c r="N813" s="999"/>
      <c r="O813" s="999"/>
      <c r="P813" s="999"/>
      <c r="Q813" s="999"/>
      <c r="R813" s="999"/>
      <c r="S813" s="990"/>
      <c r="T813" s="999"/>
      <c r="U813" s="999"/>
      <c r="V813" s="999"/>
      <c r="W813" s="999"/>
    </row>
    <row r="814">
      <c r="A814" s="999"/>
      <c r="B814" s="999"/>
      <c r="C814" s="999"/>
      <c r="D814" s="999"/>
      <c r="E814" s="999"/>
      <c r="F814" s="999"/>
      <c r="G814" s="999"/>
      <c r="H814" s="999"/>
      <c r="I814" s="997"/>
      <c r="J814" s="997"/>
      <c r="K814" s="999"/>
      <c r="L814" s="999"/>
      <c r="M814" s="1001"/>
      <c r="N814" s="999"/>
      <c r="O814" s="999"/>
      <c r="P814" s="999"/>
      <c r="Q814" s="999"/>
      <c r="R814" s="999"/>
      <c r="S814" s="990"/>
      <c r="T814" s="999"/>
      <c r="U814" s="999"/>
      <c r="V814" s="999"/>
      <c r="W814" s="999"/>
    </row>
    <row r="815">
      <c r="A815" s="999"/>
      <c r="B815" s="999"/>
      <c r="C815" s="999"/>
      <c r="D815" s="999"/>
      <c r="E815" s="999"/>
      <c r="F815" s="999"/>
      <c r="G815" s="999"/>
      <c r="H815" s="999"/>
      <c r="I815" s="997"/>
      <c r="J815" s="997"/>
      <c r="K815" s="999"/>
      <c r="L815" s="999"/>
      <c r="M815" s="1001"/>
      <c r="N815" s="999"/>
      <c r="O815" s="999"/>
      <c r="P815" s="999"/>
      <c r="Q815" s="999"/>
      <c r="R815" s="999"/>
      <c r="S815" s="990"/>
      <c r="T815" s="999"/>
      <c r="U815" s="999"/>
      <c r="V815" s="999"/>
      <c r="W815" s="999"/>
    </row>
    <row r="816">
      <c r="A816" s="999"/>
      <c r="B816" s="999"/>
      <c r="C816" s="999"/>
      <c r="D816" s="999"/>
      <c r="E816" s="999"/>
      <c r="F816" s="999"/>
      <c r="G816" s="999"/>
      <c r="H816" s="999"/>
      <c r="I816" s="997"/>
      <c r="J816" s="997"/>
      <c r="K816" s="999"/>
      <c r="L816" s="999"/>
      <c r="M816" s="1001"/>
      <c r="N816" s="999"/>
      <c r="O816" s="999"/>
      <c r="P816" s="999"/>
      <c r="Q816" s="999"/>
      <c r="R816" s="999"/>
      <c r="S816" s="990"/>
      <c r="T816" s="999"/>
      <c r="U816" s="999"/>
      <c r="V816" s="999"/>
      <c r="W816" s="999"/>
    </row>
    <row r="817">
      <c r="A817" s="999"/>
      <c r="B817" s="999"/>
      <c r="C817" s="999"/>
      <c r="D817" s="999"/>
      <c r="E817" s="999"/>
      <c r="F817" s="999"/>
      <c r="G817" s="999"/>
      <c r="H817" s="999"/>
      <c r="I817" s="997"/>
      <c r="J817" s="997"/>
      <c r="K817" s="999"/>
      <c r="L817" s="999"/>
      <c r="M817" s="1001"/>
      <c r="N817" s="999"/>
      <c r="O817" s="999"/>
      <c r="P817" s="999"/>
      <c r="Q817" s="999"/>
      <c r="R817" s="999"/>
      <c r="S817" s="990"/>
      <c r="T817" s="999"/>
      <c r="U817" s="999"/>
      <c r="V817" s="999"/>
      <c r="W817" s="999"/>
    </row>
    <row r="818">
      <c r="A818" s="999"/>
      <c r="B818" s="999"/>
      <c r="C818" s="999"/>
      <c r="D818" s="999"/>
      <c r="E818" s="999"/>
      <c r="F818" s="999"/>
      <c r="G818" s="999"/>
      <c r="H818" s="999"/>
      <c r="I818" s="997"/>
      <c r="J818" s="997"/>
      <c r="K818" s="999"/>
      <c r="L818" s="999"/>
      <c r="M818" s="1001"/>
      <c r="N818" s="999"/>
      <c r="O818" s="999"/>
      <c r="P818" s="999"/>
      <c r="Q818" s="999"/>
      <c r="R818" s="999"/>
      <c r="S818" s="990"/>
      <c r="T818" s="999"/>
      <c r="U818" s="999"/>
      <c r="V818" s="999"/>
      <c r="W818" s="999"/>
    </row>
    <row r="819">
      <c r="A819" s="999"/>
      <c r="B819" s="999"/>
      <c r="C819" s="999"/>
      <c r="D819" s="999"/>
      <c r="E819" s="999"/>
      <c r="F819" s="999"/>
      <c r="G819" s="999"/>
      <c r="H819" s="999"/>
      <c r="I819" s="997"/>
      <c r="J819" s="997"/>
      <c r="K819" s="999"/>
      <c r="L819" s="999"/>
      <c r="M819" s="1001"/>
      <c r="N819" s="999"/>
      <c r="O819" s="999"/>
      <c r="P819" s="999"/>
      <c r="Q819" s="999"/>
      <c r="R819" s="999"/>
      <c r="S819" s="990"/>
      <c r="T819" s="999"/>
      <c r="U819" s="999"/>
      <c r="V819" s="999"/>
      <c r="W819" s="999"/>
    </row>
    <row r="820">
      <c r="A820" s="999"/>
      <c r="B820" s="999"/>
      <c r="C820" s="999"/>
      <c r="D820" s="999"/>
      <c r="E820" s="999"/>
      <c r="F820" s="999"/>
      <c r="G820" s="999"/>
      <c r="H820" s="999"/>
      <c r="I820" s="997"/>
      <c r="J820" s="997"/>
      <c r="K820" s="999"/>
      <c r="L820" s="999"/>
      <c r="M820" s="1001"/>
      <c r="N820" s="999"/>
      <c r="O820" s="999"/>
      <c r="P820" s="999"/>
      <c r="Q820" s="999"/>
      <c r="R820" s="999"/>
      <c r="S820" s="990"/>
      <c r="T820" s="999"/>
      <c r="U820" s="999"/>
      <c r="V820" s="999"/>
      <c r="W820" s="999"/>
    </row>
    <row r="821">
      <c r="A821" s="999"/>
      <c r="B821" s="999"/>
      <c r="C821" s="999"/>
      <c r="D821" s="999"/>
      <c r="E821" s="999"/>
      <c r="F821" s="999"/>
      <c r="G821" s="999"/>
      <c r="H821" s="999"/>
      <c r="I821" s="997"/>
      <c r="J821" s="997"/>
      <c r="K821" s="999"/>
      <c r="L821" s="999"/>
      <c r="M821" s="1001"/>
      <c r="N821" s="999"/>
      <c r="O821" s="999"/>
      <c r="P821" s="999"/>
      <c r="Q821" s="999"/>
      <c r="R821" s="999"/>
      <c r="S821" s="990"/>
      <c r="T821" s="999"/>
      <c r="U821" s="999"/>
      <c r="V821" s="999"/>
      <c r="W821" s="999"/>
    </row>
    <row r="822">
      <c r="A822" s="999"/>
      <c r="B822" s="999"/>
      <c r="C822" s="999"/>
      <c r="D822" s="999"/>
      <c r="E822" s="999"/>
      <c r="F822" s="999"/>
      <c r="G822" s="999"/>
      <c r="H822" s="999"/>
      <c r="I822" s="997"/>
      <c r="J822" s="997"/>
      <c r="K822" s="999"/>
      <c r="L822" s="999"/>
      <c r="M822" s="1001"/>
      <c r="N822" s="999"/>
      <c r="O822" s="999"/>
      <c r="P822" s="999"/>
      <c r="Q822" s="999"/>
      <c r="R822" s="999"/>
      <c r="S822" s="990"/>
      <c r="T822" s="999"/>
      <c r="U822" s="999"/>
      <c r="V822" s="999"/>
      <c r="W822" s="999"/>
    </row>
    <row r="823">
      <c r="A823" s="999"/>
      <c r="B823" s="999"/>
      <c r="C823" s="999"/>
      <c r="D823" s="999"/>
      <c r="E823" s="999"/>
      <c r="F823" s="999"/>
      <c r="G823" s="999"/>
      <c r="H823" s="999"/>
      <c r="I823" s="997"/>
      <c r="J823" s="997"/>
      <c r="K823" s="999"/>
      <c r="L823" s="999"/>
      <c r="M823" s="1001"/>
      <c r="N823" s="999"/>
      <c r="O823" s="999"/>
      <c r="P823" s="999"/>
      <c r="Q823" s="999"/>
      <c r="R823" s="999"/>
      <c r="S823" s="990"/>
      <c r="T823" s="999"/>
      <c r="U823" s="999"/>
      <c r="V823" s="999"/>
      <c r="W823" s="999"/>
    </row>
    <row r="824">
      <c r="A824" s="999"/>
      <c r="B824" s="999"/>
      <c r="C824" s="999"/>
      <c r="D824" s="999"/>
      <c r="E824" s="999"/>
      <c r="F824" s="999"/>
      <c r="G824" s="999"/>
      <c r="H824" s="999"/>
      <c r="I824" s="997"/>
      <c r="J824" s="997"/>
      <c r="K824" s="999"/>
      <c r="L824" s="999"/>
      <c r="M824" s="1001"/>
      <c r="N824" s="999"/>
      <c r="O824" s="999"/>
      <c r="P824" s="999"/>
      <c r="Q824" s="999"/>
      <c r="R824" s="999"/>
      <c r="S824" s="990"/>
      <c r="T824" s="999"/>
      <c r="U824" s="999"/>
      <c r="V824" s="999"/>
      <c r="W824" s="999"/>
    </row>
    <row r="825">
      <c r="A825" s="999"/>
      <c r="B825" s="999"/>
      <c r="C825" s="999"/>
      <c r="D825" s="999"/>
      <c r="E825" s="999"/>
      <c r="F825" s="999"/>
      <c r="G825" s="999"/>
      <c r="H825" s="999"/>
      <c r="I825" s="997"/>
      <c r="J825" s="997"/>
      <c r="K825" s="999"/>
      <c r="L825" s="999"/>
      <c r="M825" s="1001"/>
      <c r="N825" s="999"/>
      <c r="O825" s="999"/>
      <c r="P825" s="999"/>
      <c r="Q825" s="999"/>
      <c r="R825" s="999"/>
      <c r="S825" s="990"/>
      <c r="T825" s="999"/>
      <c r="U825" s="999"/>
      <c r="V825" s="999"/>
      <c r="W825" s="999"/>
    </row>
    <row r="826">
      <c r="A826" s="999"/>
      <c r="B826" s="999"/>
      <c r="C826" s="999"/>
      <c r="D826" s="999"/>
      <c r="E826" s="999"/>
      <c r="F826" s="999"/>
      <c r="G826" s="999"/>
      <c r="H826" s="999"/>
      <c r="I826" s="997"/>
      <c r="J826" s="997"/>
      <c r="K826" s="999"/>
      <c r="L826" s="999"/>
      <c r="M826" s="1001"/>
      <c r="N826" s="999"/>
      <c r="O826" s="999"/>
      <c r="P826" s="999"/>
      <c r="Q826" s="999"/>
      <c r="R826" s="999"/>
      <c r="S826" s="990"/>
      <c r="T826" s="999"/>
      <c r="U826" s="999"/>
      <c r="V826" s="999"/>
      <c r="W826" s="999"/>
    </row>
    <row r="827">
      <c r="A827" s="999"/>
      <c r="B827" s="999"/>
      <c r="C827" s="999"/>
      <c r="D827" s="999"/>
      <c r="E827" s="999"/>
      <c r="F827" s="999"/>
      <c r="G827" s="999"/>
      <c r="H827" s="999"/>
      <c r="I827" s="997"/>
      <c r="J827" s="997"/>
      <c r="K827" s="999"/>
      <c r="L827" s="999"/>
      <c r="M827" s="1001"/>
      <c r="N827" s="999"/>
      <c r="O827" s="999"/>
      <c r="P827" s="999"/>
      <c r="Q827" s="999"/>
      <c r="R827" s="999"/>
      <c r="S827" s="990"/>
      <c r="T827" s="999"/>
      <c r="U827" s="999"/>
      <c r="V827" s="999"/>
      <c r="W827" s="999"/>
    </row>
    <row r="828">
      <c r="A828" s="999"/>
      <c r="B828" s="999"/>
      <c r="C828" s="999"/>
      <c r="D828" s="999"/>
      <c r="E828" s="999"/>
      <c r="F828" s="999"/>
      <c r="G828" s="999"/>
      <c r="H828" s="999"/>
      <c r="I828" s="997"/>
      <c r="J828" s="997"/>
      <c r="K828" s="999"/>
      <c r="L828" s="999"/>
      <c r="M828" s="1001"/>
      <c r="N828" s="999"/>
      <c r="O828" s="999"/>
      <c r="P828" s="999"/>
      <c r="Q828" s="999"/>
      <c r="R828" s="999"/>
      <c r="S828" s="990"/>
      <c r="T828" s="999"/>
      <c r="U828" s="999"/>
      <c r="V828" s="999"/>
      <c r="W828" s="999"/>
    </row>
    <row r="829">
      <c r="A829" s="999"/>
      <c r="B829" s="999"/>
      <c r="C829" s="999"/>
      <c r="D829" s="999"/>
      <c r="E829" s="999"/>
      <c r="F829" s="999"/>
      <c r="G829" s="999"/>
      <c r="H829" s="999"/>
      <c r="I829" s="997"/>
      <c r="J829" s="997"/>
      <c r="K829" s="999"/>
      <c r="L829" s="999"/>
      <c r="M829" s="1001"/>
      <c r="N829" s="999"/>
      <c r="O829" s="999"/>
      <c r="P829" s="999"/>
      <c r="Q829" s="999"/>
      <c r="R829" s="999"/>
      <c r="S829" s="990"/>
      <c r="T829" s="999"/>
      <c r="U829" s="999"/>
      <c r="V829" s="999"/>
      <c r="W829" s="999"/>
    </row>
    <row r="830">
      <c r="A830" s="999"/>
      <c r="B830" s="999"/>
      <c r="C830" s="999"/>
      <c r="D830" s="999"/>
      <c r="E830" s="999"/>
      <c r="F830" s="999"/>
      <c r="G830" s="999"/>
      <c r="H830" s="999"/>
      <c r="I830" s="997"/>
      <c r="J830" s="997"/>
      <c r="K830" s="999"/>
      <c r="L830" s="999"/>
      <c r="M830" s="1001"/>
      <c r="N830" s="999"/>
      <c r="O830" s="999"/>
      <c r="P830" s="999"/>
      <c r="Q830" s="999"/>
      <c r="R830" s="999"/>
      <c r="S830" s="990"/>
      <c r="T830" s="999"/>
      <c r="U830" s="999"/>
      <c r="V830" s="999"/>
      <c r="W830" s="999"/>
    </row>
    <row r="831">
      <c r="A831" s="999"/>
      <c r="B831" s="999"/>
      <c r="C831" s="999"/>
      <c r="D831" s="999"/>
      <c r="E831" s="999"/>
      <c r="F831" s="999"/>
      <c r="G831" s="999"/>
      <c r="H831" s="999"/>
      <c r="I831" s="997"/>
      <c r="J831" s="997"/>
      <c r="K831" s="999"/>
      <c r="L831" s="999"/>
      <c r="M831" s="1001"/>
      <c r="N831" s="999"/>
      <c r="O831" s="999"/>
      <c r="P831" s="999"/>
      <c r="Q831" s="999"/>
      <c r="R831" s="999"/>
      <c r="S831" s="990"/>
      <c r="T831" s="999"/>
      <c r="U831" s="999"/>
      <c r="V831" s="999"/>
      <c r="W831" s="999"/>
    </row>
    <row r="832">
      <c r="A832" s="999"/>
      <c r="B832" s="999"/>
      <c r="C832" s="999"/>
      <c r="D832" s="999"/>
      <c r="E832" s="999"/>
      <c r="F832" s="999"/>
      <c r="G832" s="999"/>
      <c r="H832" s="999"/>
      <c r="I832" s="997"/>
      <c r="J832" s="997"/>
      <c r="K832" s="999"/>
      <c r="L832" s="999"/>
      <c r="M832" s="1001"/>
      <c r="N832" s="999"/>
      <c r="O832" s="999"/>
      <c r="P832" s="999"/>
      <c r="Q832" s="999"/>
      <c r="R832" s="999"/>
      <c r="S832" s="990"/>
      <c r="T832" s="999"/>
      <c r="U832" s="999"/>
      <c r="V832" s="999"/>
      <c r="W832" s="999"/>
    </row>
    <row r="833">
      <c r="A833" s="999"/>
      <c r="B833" s="999"/>
      <c r="C833" s="999"/>
      <c r="D833" s="999"/>
      <c r="E833" s="999"/>
      <c r="F833" s="999"/>
      <c r="G833" s="999"/>
      <c r="H833" s="999"/>
      <c r="I833" s="997"/>
      <c r="J833" s="997"/>
      <c r="K833" s="999"/>
      <c r="L833" s="999"/>
      <c r="M833" s="1001"/>
      <c r="N833" s="999"/>
      <c r="O833" s="999"/>
      <c r="P833" s="999"/>
      <c r="Q833" s="999"/>
      <c r="R833" s="999"/>
      <c r="S833" s="990"/>
      <c r="T833" s="999"/>
      <c r="U833" s="999"/>
      <c r="V833" s="999"/>
      <c r="W833" s="999"/>
    </row>
    <row r="834">
      <c r="A834" s="999"/>
      <c r="B834" s="999"/>
      <c r="C834" s="999"/>
      <c r="D834" s="999"/>
      <c r="E834" s="999"/>
      <c r="F834" s="999"/>
      <c r="G834" s="999"/>
      <c r="H834" s="999"/>
      <c r="I834" s="997"/>
      <c r="J834" s="997"/>
      <c r="K834" s="999"/>
      <c r="L834" s="999"/>
      <c r="M834" s="1001"/>
      <c r="N834" s="999"/>
      <c r="O834" s="999"/>
      <c r="P834" s="999"/>
      <c r="Q834" s="999"/>
      <c r="R834" s="999"/>
      <c r="S834" s="990"/>
      <c r="T834" s="999"/>
      <c r="U834" s="999"/>
      <c r="V834" s="999"/>
      <c r="W834" s="999"/>
    </row>
    <row r="835">
      <c r="A835" s="999"/>
      <c r="B835" s="999"/>
      <c r="C835" s="999"/>
      <c r="D835" s="999"/>
      <c r="E835" s="999"/>
      <c r="F835" s="999"/>
      <c r="G835" s="999"/>
      <c r="H835" s="999"/>
      <c r="I835" s="997"/>
      <c r="J835" s="997"/>
      <c r="K835" s="999"/>
      <c r="L835" s="999"/>
      <c r="M835" s="1001"/>
      <c r="N835" s="999"/>
      <c r="O835" s="999"/>
      <c r="P835" s="999"/>
      <c r="Q835" s="999"/>
      <c r="R835" s="999"/>
      <c r="S835" s="990"/>
      <c r="T835" s="999"/>
      <c r="U835" s="999"/>
      <c r="V835" s="999"/>
      <c r="W835" s="999"/>
    </row>
    <row r="836">
      <c r="A836" s="999"/>
      <c r="B836" s="999"/>
      <c r="C836" s="999"/>
      <c r="D836" s="999"/>
      <c r="E836" s="999"/>
      <c r="F836" s="999"/>
      <c r="G836" s="999"/>
      <c r="H836" s="999"/>
      <c r="I836" s="997"/>
      <c r="J836" s="997"/>
      <c r="K836" s="999"/>
      <c r="L836" s="999"/>
      <c r="M836" s="1001"/>
      <c r="N836" s="999"/>
      <c r="O836" s="999"/>
      <c r="P836" s="999"/>
      <c r="Q836" s="999"/>
      <c r="R836" s="999"/>
      <c r="S836" s="990"/>
      <c r="T836" s="999"/>
      <c r="U836" s="999"/>
      <c r="V836" s="999"/>
      <c r="W836" s="999"/>
    </row>
    <row r="837">
      <c r="A837" s="999"/>
      <c r="B837" s="999"/>
      <c r="C837" s="999"/>
      <c r="D837" s="999"/>
      <c r="E837" s="999"/>
      <c r="F837" s="999"/>
      <c r="G837" s="999"/>
      <c r="H837" s="999"/>
      <c r="I837" s="997"/>
      <c r="J837" s="997"/>
      <c r="K837" s="999"/>
      <c r="L837" s="999"/>
      <c r="M837" s="1001"/>
      <c r="N837" s="999"/>
      <c r="O837" s="999"/>
      <c r="P837" s="999"/>
      <c r="Q837" s="999"/>
      <c r="R837" s="999"/>
      <c r="S837" s="990"/>
      <c r="T837" s="999"/>
      <c r="U837" s="999"/>
      <c r="V837" s="999"/>
      <c r="W837" s="999"/>
    </row>
    <row r="838">
      <c r="A838" s="999"/>
      <c r="B838" s="999"/>
      <c r="C838" s="999"/>
      <c r="D838" s="999"/>
      <c r="E838" s="999"/>
      <c r="F838" s="999"/>
      <c r="G838" s="999"/>
      <c r="H838" s="999"/>
      <c r="I838" s="997"/>
      <c r="J838" s="997"/>
      <c r="K838" s="999"/>
      <c r="L838" s="999"/>
      <c r="M838" s="1001"/>
      <c r="N838" s="999"/>
      <c r="O838" s="999"/>
      <c r="P838" s="999"/>
      <c r="Q838" s="999"/>
      <c r="R838" s="999"/>
      <c r="S838" s="990"/>
      <c r="T838" s="999"/>
      <c r="U838" s="999"/>
      <c r="V838" s="999"/>
      <c r="W838" s="999"/>
    </row>
    <row r="839">
      <c r="A839" s="999"/>
      <c r="B839" s="999"/>
      <c r="C839" s="999"/>
      <c r="D839" s="999"/>
      <c r="E839" s="999"/>
      <c r="F839" s="999"/>
      <c r="G839" s="999"/>
      <c r="H839" s="999"/>
      <c r="I839" s="997"/>
      <c r="J839" s="997"/>
      <c r="K839" s="999"/>
      <c r="L839" s="999"/>
      <c r="M839" s="1001"/>
      <c r="N839" s="999"/>
      <c r="O839" s="999"/>
      <c r="P839" s="999"/>
      <c r="Q839" s="999"/>
      <c r="R839" s="999"/>
      <c r="S839" s="990"/>
      <c r="T839" s="999"/>
      <c r="U839" s="999"/>
      <c r="V839" s="999"/>
      <c r="W839" s="999"/>
    </row>
    <row r="840">
      <c r="A840" s="999"/>
      <c r="B840" s="999"/>
      <c r="C840" s="999"/>
      <c r="D840" s="999"/>
      <c r="E840" s="999"/>
      <c r="F840" s="999"/>
      <c r="G840" s="999"/>
      <c r="H840" s="999"/>
      <c r="I840" s="997"/>
      <c r="J840" s="997"/>
      <c r="K840" s="999"/>
      <c r="L840" s="999"/>
      <c r="M840" s="1001"/>
      <c r="N840" s="999"/>
      <c r="O840" s="999"/>
      <c r="P840" s="999"/>
      <c r="Q840" s="999"/>
      <c r="R840" s="999"/>
      <c r="S840" s="990"/>
      <c r="T840" s="999"/>
      <c r="U840" s="999"/>
      <c r="V840" s="999"/>
      <c r="W840" s="999"/>
    </row>
    <row r="841">
      <c r="A841" s="999"/>
      <c r="B841" s="999"/>
      <c r="C841" s="999"/>
      <c r="D841" s="999"/>
      <c r="E841" s="999"/>
      <c r="F841" s="999"/>
      <c r="G841" s="999"/>
      <c r="H841" s="999"/>
      <c r="I841" s="997"/>
      <c r="J841" s="997"/>
      <c r="K841" s="999"/>
      <c r="L841" s="999"/>
      <c r="M841" s="1001"/>
      <c r="N841" s="999"/>
      <c r="O841" s="999"/>
      <c r="P841" s="999"/>
      <c r="Q841" s="999"/>
      <c r="R841" s="999"/>
      <c r="S841" s="990"/>
      <c r="T841" s="999"/>
      <c r="U841" s="999"/>
      <c r="V841" s="999"/>
      <c r="W841" s="999"/>
    </row>
    <row r="842">
      <c r="A842" s="999"/>
      <c r="B842" s="999"/>
      <c r="C842" s="999"/>
      <c r="D842" s="999"/>
      <c r="E842" s="999"/>
      <c r="F842" s="999"/>
      <c r="G842" s="999"/>
      <c r="H842" s="999"/>
      <c r="I842" s="997"/>
      <c r="J842" s="997"/>
      <c r="K842" s="999"/>
      <c r="L842" s="999"/>
      <c r="M842" s="1001"/>
      <c r="N842" s="999"/>
      <c r="O842" s="999"/>
      <c r="P842" s="999"/>
      <c r="Q842" s="999"/>
      <c r="R842" s="999"/>
      <c r="S842" s="990"/>
      <c r="T842" s="999"/>
      <c r="U842" s="999"/>
      <c r="V842" s="999"/>
      <c r="W842" s="999"/>
    </row>
    <row r="843">
      <c r="A843" s="999"/>
      <c r="B843" s="999"/>
      <c r="C843" s="999"/>
      <c r="D843" s="999"/>
      <c r="E843" s="999"/>
      <c r="F843" s="999"/>
      <c r="G843" s="999"/>
      <c r="H843" s="999"/>
      <c r="I843" s="997"/>
      <c r="J843" s="997"/>
      <c r="K843" s="999"/>
      <c r="L843" s="999"/>
      <c r="M843" s="1001"/>
      <c r="N843" s="999"/>
      <c r="O843" s="999"/>
      <c r="P843" s="999"/>
      <c r="Q843" s="999"/>
      <c r="R843" s="999"/>
      <c r="S843" s="990"/>
      <c r="T843" s="999"/>
      <c r="U843" s="999"/>
      <c r="V843" s="999"/>
      <c r="W843" s="999"/>
    </row>
    <row r="844">
      <c r="A844" s="999"/>
      <c r="B844" s="999"/>
      <c r="C844" s="999"/>
      <c r="D844" s="999"/>
      <c r="E844" s="999"/>
      <c r="F844" s="999"/>
      <c r="G844" s="999"/>
      <c r="H844" s="999"/>
      <c r="I844" s="997"/>
      <c r="J844" s="997"/>
      <c r="K844" s="999"/>
      <c r="L844" s="999"/>
      <c r="M844" s="1001"/>
      <c r="N844" s="999"/>
      <c r="O844" s="999"/>
      <c r="P844" s="999"/>
      <c r="Q844" s="999"/>
      <c r="R844" s="999"/>
      <c r="S844" s="990"/>
      <c r="T844" s="999"/>
      <c r="U844" s="999"/>
      <c r="V844" s="999"/>
      <c r="W844" s="999"/>
    </row>
    <row r="845">
      <c r="A845" s="999"/>
      <c r="B845" s="999"/>
      <c r="C845" s="999"/>
      <c r="D845" s="999"/>
      <c r="E845" s="999"/>
      <c r="F845" s="999"/>
      <c r="G845" s="999"/>
      <c r="H845" s="999"/>
      <c r="I845" s="997"/>
      <c r="J845" s="997"/>
      <c r="K845" s="999"/>
      <c r="L845" s="999"/>
      <c r="M845" s="1001"/>
      <c r="N845" s="999"/>
      <c r="O845" s="999"/>
      <c r="P845" s="999"/>
      <c r="Q845" s="999"/>
      <c r="R845" s="999"/>
      <c r="S845" s="990"/>
      <c r="T845" s="999"/>
      <c r="U845" s="999"/>
      <c r="V845" s="999"/>
      <c r="W845" s="999"/>
    </row>
    <row r="846">
      <c r="A846" s="999"/>
      <c r="B846" s="999"/>
      <c r="C846" s="999"/>
      <c r="D846" s="999"/>
      <c r="E846" s="999"/>
      <c r="F846" s="999"/>
      <c r="G846" s="999"/>
      <c r="H846" s="999"/>
      <c r="I846" s="997"/>
      <c r="J846" s="997"/>
      <c r="K846" s="999"/>
      <c r="L846" s="999"/>
      <c r="M846" s="1001"/>
      <c r="N846" s="999"/>
      <c r="O846" s="999"/>
      <c r="P846" s="999"/>
      <c r="Q846" s="999"/>
      <c r="R846" s="999"/>
      <c r="S846" s="990"/>
      <c r="T846" s="999"/>
      <c r="U846" s="999"/>
      <c r="V846" s="999"/>
      <c r="W846" s="999"/>
    </row>
    <row r="847">
      <c r="A847" s="999"/>
      <c r="B847" s="999"/>
      <c r="C847" s="999"/>
      <c r="D847" s="999"/>
      <c r="E847" s="999"/>
      <c r="F847" s="999"/>
      <c r="G847" s="999"/>
      <c r="H847" s="999"/>
      <c r="I847" s="997"/>
      <c r="J847" s="997"/>
      <c r="K847" s="999"/>
      <c r="L847" s="999"/>
      <c r="M847" s="1001"/>
      <c r="N847" s="999"/>
      <c r="O847" s="999"/>
      <c r="P847" s="999"/>
      <c r="Q847" s="999"/>
      <c r="R847" s="999"/>
      <c r="S847" s="990"/>
      <c r="T847" s="999"/>
      <c r="U847" s="999"/>
      <c r="V847" s="999"/>
      <c r="W847" s="999"/>
    </row>
    <row r="848">
      <c r="A848" s="999"/>
      <c r="B848" s="999"/>
      <c r="C848" s="999"/>
      <c r="D848" s="999"/>
      <c r="E848" s="999"/>
      <c r="F848" s="999"/>
      <c r="G848" s="999"/>
      <c r="H848" s="999"/>
      <c r="I848" s="997"/>
      <c r="J848" s="997"/>
      <c r="K848" s="999"/>
      <c r="L848" s="999"/>
      <c r="M848" s="1001"/>
      <c r="N848" s="999"/>
      <c r="O848" s="999"/>
      <c r="P848" s="999"/>
      <c r="Q848" s="999"/>
      <c r="R848" s="999"/>
      <c r="S848" s="990"/>
      <c r="T848" s="999"/>
      <c r="U848" s="999"/>
      <c r="V848" s="999"/>
      <c r="W848" s="999"/>
    </row>
    <row r="849">
      <c r="A849" s="999"/>
      <c r="B849" s="999"/>
      <c r="C849" s="999"/>
      <c r="D849" s="999"/>
      <c r="E849" s="999"/>
      <c r="F849" s="999"/>
      <c r="G849" s="999"/>
      <c r="H849" s="999"/>
      <c r="I849" s="997"/>
      <c r="J849" s="997"/>
      <c r="K849" s="999"/>
      <c r="L849" s="999"/>
      <c r="M849" s="1001"/>
      <c r="N849" s="999"/>
      <c r="O849" s="999"/>
      <c r="P849" s="999"/>
      <c r="Q849" s="999"/>
      <c r="R849" s="999"/>
      <c r="S849" s="990"/>
      <c r="T849" s="999"/>
      <c r="U849" s="999"/>
      <c r="V849" s="999"/>
      <c r="W849" s="999"/>
    </row>
    <row r="850">
      <c r="A850" s="999"/>
      <c r="B850" s="999"/>
      <c r="C850" s="999"/>
      <c r="D850" s="999"/>
      <c r="E850" s="999"/>
      <c r="F850" s="999"/>
      <c r="G850" s="999"/>
      <c r="H850" s="999"/>
      <c r="I850" s="997"/>
      <c r="J850" s="997"/>
      <c r="K850" s="999"/>
      <c r="L850" s="999"/>
      <c r="M850" s="1001"/>
      <c r="N850" s="999"/>
      <c r="O850" s="999"/>
      <c r="P850" s="999"/>
      <c r="Q850" s="999"/>
      <c r="R850" s="999"/>
      <c r="S850" s="990"/>
      <c r="T850" s="999"/>
      <c r="U850" s="999"/>
      <c r="V850" s="999"/>
      <c r="W850" s="999"/>
    </row>
    <row r="851">
      <c r="A851" s="999"/>
      <c r="B851" s="999"/>
      <c r="C851" s="999"/>
      <c r="D851" s="999"/>
      <c r="E851" s="999"/>
      <c r="F851" s="999"/>
      <c r="G851" s="999"/>
      <c r="H851" s="999"/>
      <c r="I851" s="997"/>
      <c r="J851" s="997"/>
      <c r="K851" s="999"/>
      <c r="L851" s="999"/>
      <c r="M851" s="1001"/>
      <c r="N851" s="999"/>
      <c r="O851" s="999"/>
      <c r="P851" s="999"/>
      <c r="Q851" s="999"/>
      <c r="R851" s="999"/>
      <c r="S851" s="990"/>
      <c r="T851" s="999"/>
      <c r="U851" s="999"/>
      <c r="V851" s="999"/>
      <c r="W851" s="999"/>
    </row>
    <row r="852">
      <c r="A852" s="999"/>
      <c r="B852" s="999"/>
      <c r="C852" s="999"/>
      <c r="D852" s="999"/>
      <c r="E852" s="999"/>
      <c r="F852" s="999"/>
      <c r="G852" s="999"/>
      <c r="H852" s="999"/>
      <c r="I852" s="997"/>
      <c r="J852" s="997"/>
      <c r="K852" s="999"/>
      <c r="L852" s="999"/>
      <c r="M852" s="1001"/>
      <c r="N852" s="999"/>
      <c r="O852" s="999"/>
      <c r="P852" s="999"/>
      <c r="Q852" s="999"/>
      <c r="R852" s="999"/>
      <c r="S852" s="990"/>
      <c r="T852" s="999"/>
      <c r="U852" s="999"/>
      <c r="V852" s="999"/>
      <c r="W852" s="999"/>
    </row>
    <row r="853">
      <c r="A853" s="999"/>
      <c r="B853" s="999"/>
      <c r="C853" s="999"/>
      <c r="D853" s="999"/>
      <c r="E853" s="999"/>
      <c r="F853" s="999"/>
      <c r="G853" s="999"/>
      <c r="H853" s="999"/>
      <c r="I853" s="997"/>
      <c r="J853" s="997"/>
      <c r="K853" s="999"/>
      <c r="L853" s="999"/>
      <c r="M853" s="1001"/>
      <c r="N853" s="999"/>
      <c r="O853" s="999"/>
      <c r="P853" s="999"/>
      <c r="Q853" s="999"/>
      <c r="R853" s="999"/>
      <c r="S853" s="990"/>
      <c r="T853" s="999"/>
      <c r="U853" s="999"/>
      <c r="V853" s="999"/>
      <c r="W853" s="999"/>
    </row>
    <row r="854">
      <c r="A854" s="999"/>
      <c r="B854" s="999"/>
      <c r="C854" s="999"/>
      <c r="D854" s="999"/>
      <c r="E854" s="999"/>
      <c r="F854" s="999"/>
      <c r="G854" s="999"/>
      <c r="H854" s="999"/>
      <c r="I854" s="997"/>
      <c r="J854" s="997"/>
      <c r="K854" s="999"/>
      <c r="L854" s="999"/>
      <c r="M854" s="1001"/>
      <c r="N854" s="999"/>
      <c r="O854" s="999"/>
      <c r="P854" s="999"/>
      <c r="Q854" s="999"/>
      <c r="R854" s="999"/>
      <c r="S854" s="990"/>
      <c r="T854" s="999"/>
      <c r="U854" s="999"/>
      <c r="V854" s="999"/>
      <c r="W854" s="999"/>
    </row>
    <row r="855">
      <c r="A855" s="999"/>
      <c r="B855" s="999"/>
      <c r="C855" s="999"/>
      <c r="D855" s="999"/>
      <c r="E855" s="999"/>
      <c r="F855" s="999"/>
      <c r="G855" s="999"/>
      <c r="H855" s="999"/>
      <c r="I855" s="997"/>
      <c r="J855" s="997"/>
      <c r="K855" s="999"/>
      <c r="L855" s="999"/>
      <c r="M855" s="1001"/>
      <c r="N855" s="999"/>
      <c r="O855" s="999"/>
      <c r="P855" s="999"/>
      <c r="Q855" s="999"/>
      <c r="R855" s="999"/>
      <c r="S855" s="990"/>
      <c r="T855" s="999"/>
      <c r="U855" s="999"/>
      <c r="V855" s="999"/>
      <c r="W855" s="999"/>
    </row>
    <row r="856">
      <c r="A856" s="999"/>
      <c r="B856" s="999"/>
      <c r="C856" s="999"/>
      <c r="D856" s="999"/>
      <c r="E856" s="999"/>
      <c r="F856" s="999"/>
      <c r="G856" s="999"/>
      <c r="H856" s="999"/>
      <c r="I856" s="997"/>
      <c r="J856" s="997"/>
      <c r="K856" s="999"/>
      <c r="L856" s="999"/>
      <c r="M856" s="1001"/>
      <c r="N856" s="999"/>
      <c r="O856" s="999"/>
      <c r="P856" s="999"/>
      <c r="Q856" s="999"/>
      <c r="R856" s="999"/>
      <c r="S856" s="990"/>
      <c r="T856" s="999"/>
      <c r="U856" s="999"/>
      <c r="V856" s="999"/>
      <c r="W856" s="999"/>
    </row>
    <row r="857">
      <c r="A857" s="999"/>
      <c r="B857" s="999"/>
      <c r="C857" s="999"/>
      <c r="D857" s="999"/>
      <c r="E857" s="999"/>
      <c r="F857" s="999"/>
      <c r="G857" s="999"/>
      <c r="H857" s="999"/>
      <c r="I857" s="997"/>
      <c r="J857" s="997"/>
      <c r="K857" s="999"/>
      <c r="L857" s="999"/>
      <c r="M857" s="1001"/>
      <c r="N857" s="999"/>
      <c r="O857" s="999"/>
      <c r="P857" s="999"/>
      <c r="Q857" s="999"/>
      <c r="R857" s="999"/>
      <c r="S857" s="990"/>
      <c r="T857" s="999"/>
      <c r="U857" s="999"/>
      <c r="V857" s="999"/>
      <c r="W857" s="999"/>
    </row>
    <row r="858">
      <c r="A858" s="999"/>
      <c r="B858" s="999"/>
      <c r="C858" s="999"/>
      <c r="D858" s="999"/>
      <c r="E858" s="999"/>
      <c r="F858" s="999"/>
      <c r="G858" s="999"/>
      <c r="H858" s="999"/>
      <c r="I858" s="997"/>
      <c r="J858" s="997"/>
      <c r="K858" s="999"/>
      <c r="L858" s="999"/>
      <c r="M858" s="1001"/>
      <c r="N858" s="999"/>
      <c r="O858" s="999"/>
      <c r="P858" s="999"/>
      <c r="Q858" s="999"/>
      <c r="R858" s="999"/>
      <c r="S858" s="990"/>
      <c r="T858" s="999"/>
      <c r="U858" s="999"/>
      <c r="V858" s="999"/>
      <c r="W858" s="999"/>
    </row>
    <row r="859">
      <c r="A859" s="999"/>
      <c r="B859" s="999"/>
      <c r="C859" s="999"/>
      <c r="D859" s="999"/>
      <c r="E859" s="999"/>
      <c r="F859" s="999"/>
      <c r="G859" s="999"/>
      <c r="H859" s="999"/>
      <c r="I859" s="997"/>
      <c r="J859" s="997"/>
      <c r="K859" s="999"/>
      <c r="L859" s="999"/>
      <c r="M859" s="1001"/>
      <c r="N859" s="999"/>
      <c r="O859" s="999"/>
      <c r="P859" s="999"/>
      <c r="Q859" s="999"/>
      <c r="R859" s="999"/>
      <c r="S859" s="990"/>
      <c r="T859" s="999"/>
      <c r="U859" s="999"/>
      <c r="V859" s="999"/>
      <c r="W859" s="999"/>
    </row>
    <row r="860">
      <c r="A860" s="999"/>
      <c r="B860" s="999"/>
      <c r="C860" s="999"/>
      <c r="D860" s="999"/>
      <c r="E860" s="999"/>
      <c r="F860" s="999"/>
      <c r="G860" s="999"/>
      <c r="H860" s="999"/>
      <c r="I860" s="997"/>
      <c r="J860" s="997"/>
      <c r="K860" s="999"/>
      <c r="L860" s="999"/>
      <c r="M860" s="1001"/>
      <c r="N860" s="999"/>
      <c r="O860" s="999"/>
      <c r="P860" s="999"/>
      <c r="Q860" s="999"/>
      <c r="R860" s="999"/>
      <c r="S860" s="990"/>
      <c r="T860" s="999"/>
      <c r="U860" s="999"/>
      <c r="V860" s="999"/>
      <c r="W860" s="999"/>
    </row>
    <row r="861">
      <c r="A861" s="999"/>
      <c r="B861" s="999"/>
      <c r="C861" s="999"/>
      <c r="D861" s="999"/>
      <c r="E861" s="999"/>
      <c r="F861" s="999"/>
      <c r="G861" s="999"/>
      <c r="H861" s="999"/>
      <c r="I861" s="997"/>
      <c r="J861" s="997"/>
      <c r="K861" s="999"/>
      <c r="L861" s="999"/>
      <c r="M861" s="1001"/>
      <c r="N861" s="999"/>
      <c r="O861" s="999"/>
      <c r="P861" s="999"/>
      <c r="Q861" s="999"/>
      <c r="R861" s="999"/>
      <c r="S861" s="990"/>
      <c r="T861" s="999"/>
      <c r="U861" s="999"/>
      <c r="V861" s="999"/>
      <c r="W861" s="999"/>
    </row>
    <row r="862">
      <c r="A862" s="999"/>
      <c r="B862" s="999"/>
      <c r="C862" s="999"/>
      <c r="D862" s="999"/>
      <c r="E862" s="999"/>
      <c r="F862" s="999"/>
      <c r="G862" s="999"/>
      <c r="H862" s="999"/>
      <c r="I862" s="997"/>
      <c r="J862" s="997"/>
      <c r="K862" s="999"/>
      <c r="L862" s="999"/>
      <c r="M862" s="1001"/>
      <c r="N862" s="999"/>
      <c r="O862" s="999"/>
      <c r="P862" s="999"/>
      <c r="Q862" s="999"/>
      <c r="R862" s="999"/>
      <c r="S862" s="990"/>
      <c r="T862" s="999"/>
      <c r="U862" s="999"/>
      <c r="V862" s="999"/>
      <c r="W862" s="999"/>
    </row>
    <row r="863">
      <c r="A863" s="999"/>
      <c r="B863" s="999"/>
      <c r="C863" s="999"/>
      <c r="D863" s="999"/>
      <c r="E863" s="999"/>
      <c r="F863" s="999"/>
      <c r="G863" s="999"/>
      <c r="H863" s="999"/>
      <c r="I863" s="997"/>
      <c r="J863" s="997"/>
      <c r="K863" s="999"/>
      <c r="L863" s="999"/>
      <c r="M863" s="1001"/>
      <c r="N863" s="999"/>
      <c r="O863" s="999"/>
      <c r="P863" s="999"/>
      <c r="Q863" s="999"/>
      <c r="R863" s="999"/>
      <c r="S863" s="990"/>
      <c r="T863" s="999"/>
      <c r="U863" s="999"/>
      <c r="V863" s="999"/>
      <c r="W863" s="999"/>
    </row>
    <row r="864">
      <c r="A864" s="999"/>
      <c r="B864" s="999"/>
      <c r="C864" s="999"/>
      <c r="D864" s="999"/>
      <c r="E864" s="999"/>
      <c r="F864" s="999"/>
      <c r="G864" s="999"/>
      <c r="H864" s="999"/>
      <c r="I864" s="997"/>
      <c r="J864" s="997"/>
      <c r="K864" s="999"/>
      <c r="L864" s="999"/>
      <c r="M864" s="1001"/>
      <c r="N864" s="999"/>
      <c r="O864" s="999"/>
      <c r="P864" s="999"/>
      <c r="Q864" s="999"/>
      <c r="R864" s="999"/>
      <c r="S864" s="990"/>
      <c r="T864" s="999"/>
      <c r="U864" s="999"/>
      <c r="V864" s="999"/>
      <c r="W864" s="999"/>
    </row>
    <row r="865">
      <c r="A865" s="999"/>
      <c r="B865" s="999"/>
      <c r="C865" s="999"/>
      <c r="D865" s="999"/>
      <c r="E865" s="999"/>
      <c r="F865" s="999"/>
      <c r="G865" s="999"/>
      <c r="H865" s="999"/>
      <c r="I865" s="997"/>
      <c r="J865" s="997"/>
      <c r="K865" s="999"/>
      <c r="L865" s="999"/>
      <c r="M865" s="1001"/>
      <c r="N865" s="999"/>
      <c r="O865" s="999"/>
      <c r="P865" s="999"/>
      <c r="Q865" s="999"/>
      <c r="R865" s="999"/>
      <c r="S865" s="990"/>
      <c r="T865" s="999"/>
      <c r="U865" s="999"/>
      <c r="V865" s="999"/>
      <c r="W865" s="999"/>
    </row>
    <row r="866">
      <c r="A866" s="999"/>
      <c r="B866" s="999"/>
      <c r="C866" s="999"/>
      <c r="D866" s="999"/>
      <c r="E866" s="999"/>
      <c r="F866" s="999"/>
      <c r="G866" s="999"/>
      <c r="H866" s="999"/>
      <c r="I866" s="997"/>
      <c r="J866" s="997"/>
      <c r="K866" s="999"/>
      <c r="L866" s="999"/>
      <c r="M866" s="1001"/>
      <c r="N866" s="999"/>
      <c r="O866" s="999"/>
      <c r="P866" s="999"/>
      <c r="Q866" s="999"/>
      <c r="R866" s="999"/>
      <c r="S866" s="990"/>
      <c r="T866" s="999"/>
      <c r="U866" s="999"/>
      <c r="V866" s="999"/>
      <c r="W866" s="999"/>
    </row>
    <row r="867">
      <c r="A867" s="999"/>
      <c r="B867" s="999"/>
      <c r="C867" s="999"/>
      <c r="D867" s="999"/>
      <c r="E867" s="999"/>
      <c r="F867" s="999"/>
      <c r="G867" s="999"/>
      <c r="H867" s="999"/>
      <c r="I867" s="997"/>
      <c r="J867" s="997"/>
      <c r="K867" s="999"/>
      <c r="L867" s="999"/>
      <c r="M867" s="1001"/>
      <c r="N867" s="999"/>
      <c r="O867" s="999"/>
      <c r="P867" s="999"/>
      <c r="Q867" s="999"/>
      <c r="R867" s="999"/>
      <c r="S867" s="990"/>
      <c r="T867" s="999"/>
      <c r="U867" s="999"/>
      <c r="V867" s="999"/>
      <c r="W867" s="999"/>
    </row>
    <row r="868">
      <c r="A868" s="999"/>
      <c r="B868" s="999"/>
      <c r="C868" s="999"/>
      <c r="D868" s="999"/>
      <c r="E868" s="999"/>
      <c r="F868" s="999"/>
      <c r="G868" s="999"/>
      <c r="H868" s="999"/>
      <c r="I868" s="997"/>
      <c r="J868" s="997"/>
      <c r="K868" s="999"/>
      <c r="L868" s="999"/>
      <c r="M868" s="1001"/>
      <c r="N868" s="999"/>
      <c r="O868" s="999"/>
      <c r="P868" s="999"/>
      <c r="Q868" s="999"/>
      <c r="R868" s="999"/>
      <c r="S868" s="990"/>
      <c r="T868" s="999"/>
      <c r="U868" s="999"/>
      <c r="V868" s="999"/>
      <c r="W868" s="999"/>
    </row>
    <row r="869">
      <c r="A869" s="999"/>
      <c r="B869" s="999"/>
      <c r="C869" s="999"/>
      <c r="D869" s="999"/>
      <c r="E869" s="999"/>
      <c r="F869" s="999"/>
      <c r="G869" s="999"/>
      <c r="H869" s="999"/>
      <c r="I869" s="997"/>
      <c r="J869" s="997"/>
      <c r="K869" s="999"/>
      <c r="L869" s="999"/>
      <c r="M869" s="1001"/>
      <c r="N869" s="999"/>
      <c r="O869" s="999"/>
      <c r="P869" s="999"/>
      <c r="Q869" s="999"/>
      <c r="R869" s="999"/>
      <c r="S869" s="990"/>
      <c r="T869" s="999"/>
      <c r="U869" s="999"/>
      <c r="V869" s="999"/>
      <c r="W869" s="999"/>
    </row>
    <row r="870">
      <c r="A870" s="999"/>
      <c r="B870" s="999"/>
      <c r="C870" s="999"/>
      <c r="D870" s="999"/>
      <c r="E870" s="999"/>
      <c r="F870" s="999"/>
      <c r="G870" s="999"/>
      <c r="H870" s="999"/>
      <c r="I870" s="997"/>
      <c r="J870" s="997"/>
      <c r="K870" s="999"/>
      <c r="L870" s="999"/>
      <c r="M870" s="1001"/>
      <c r="N870" s="999"/>
      <c r="O870" s="999"/>
      <c r="P870" s="999"/>
      <c r="Q870" s="999"/>
      <c r="R870" s="999"/>
      <c r="S870" s="990"/>
      <c r="T870" s="999"/>
      <c r="U870" s="999"/>
      <c r="V870" s="999"/>
      <c r="W870" s="999"/>
    </row>
    <row r="871">
      <c r="A871" s="999"/>
      <c r="B871" s="999"/>
      <c r="C871" s="999"/>
      <c r="D871" s="999"/>
      <c r="E871" s="999"/>
      <c r="F871" s="999"/>
      <c r="G871" s="999"/>
      <c r="H871" s="999"/>
      <c r="I871" s="997"/>
      <c r="J871" s="997"/>
      <c r="K871" s="999"/>
      <c r="L871" s="999"/>
      <c r="M871" s="1001"/>
      <c r="N871" s="999"/>
      <c r="O871" s="999"/>
      <c r="P871" s="999"/>
      <c r="Q871" s="999"/>
      <c r="R871" s="999"/>
      <c r="S871" s="990"/>
      <c r="T871" s="999"/>
      <c r="U871" s="999"/>
      <c r="V871" s="999"/>
      <c r="W871" s="999"/>
    </row>
    <row r="872">
      <c r="A872" s="999"/>
      <c r="B872" s="999"/>
      <c r="C872" s="999"/>
      <c r="D872" s="999"/>
      <c r="E872" s="999"/>
      <c r="F872" s="999"/>
      <c r="G872" s="999"/>
      <c r="H872" s="999"/>
      <c r="I872" s="997"/>
      <c r="J872" s="997"/>
      <c r="K872" s="999"/>
      <c r="L872" s="999"/>
      <c r="M872" s="1001"/>
      <c r="N872" s="999"/>
      <c r="O872" s="999"/>
      <c r="P872" s="999"/>
      <c r="Q872" s="999"/>
      <c r="R872" s="999"/>
      <c r="S872" s="990"/>
      <c r="T872" s="999"/>
      <c r="U872" s="999"/>
      <c r="V872" s="999"/>
      <c r="W872" s="999"/>
    </row>
    <row r="873">
      <c r="A873" s="999"/>
      <c r="B873" s="999"/>
      <c r="C873" s="999"/>
      <c r="D873" s="999"/>
      <c r="E873" s="999"/>
      <c r="F873" s="999"/>
      <c r="G873" s="999"/>
      <c r="H873" s="999"/>
      <c r="I873" s="997"/>
      <c r="J873" s="997"/>
      <c r="K873" s="999"/>
      <c r="L873" s="999"/>
      <c r="M873" s="1001"/>
      <c r="N873" s="999"/>
      <c r="O873" s="999"/>
      <c r="P873" s="999"/>
      <c r="Q873" s="999"/>
      <c r="R873" s="999"/>
      <c r="S873" s="990"/>
      <c r="T873" s="999"/>
      <c r="U873" s="999"/>
      <c r="V873" s="999"/>
      <c r="W873" s="999"/>
    </row>
    <row r="874">
      <c r="A874" s="999"/>
      <c r="B874" s="999"/>
      <c r="C874" s="999"/>
      <c r="D874" s="999"/>
      <c r="E874" s="999"/>
      <c r="F874" s="999"/>
      <c r="G874" s="999"/>
      <c r="H874" s="999"/>
      <c r="I874" s="997"/>
      <c r="J874" s="997"/>
      <c r="K874" s="999"/>
      <c r="L874" s="999"/>
      <c r="M874" s="1001"/>
      <c r="N874" s="999"/>
      <c r="O874" s="999"/>
      <c r="P874" s="999"/>
      <c r="Q874" s="999"/>
      <c r="R874" s="999"/>
      <c r="S874" s="990"/>
      <c r="T874" s="999"/>
      <c r="U874" s="999"/>
      <c r="V874" s="999"/>
      <c r="W874" s="999"/>
    </row>
    <row r="875">
      <c r="A875" s="999"/>
      <c r="B875" s="999"/>
      <c r="C875" s="999"/>
      <c r="D875" s="999"/>
      <c r="E875" s="999"/>
      <c r="F875" s="999"/>
      <c r="G875" s="999"/>
      <c r="H875" s="999"/>
      <c r="I875" s="997"/>
      <c r="J875" s="997"/>
      <c r="K875" s="999"/>
      <c r="L875" s="999"/>
      <c r="M875" s="1001"/>
      <c r="N875" s="999"/>
      <c r="O875" s="999"/>
      <c r="P875" s="999"/>
      <c r="Q875" s="999"/>
      <c r="R875" s="999"/>
      <c r="S875" s="990"/>
      <c r="T875" s="999"/>
      <c r="U875" s="999"/>
      <c r="V875" s="999"/>
      <c r="W875" s="999"/>
    </row>
    <row r="876">
      <c r="A876" s="999"/>
      <c r="B876" s="999"/>
      <c r="C876" s="999"/>
      <c r="D876" s="999"/>
      <c r="E876" s="999"/>
      <c r="F876" s="999"/>
      <c r="G876" s="999"/>
      <c r="H876" s="999"/>
      <c r="I876" s="997"/>
      <c r="J876" s="997"/>
      <c r="K876" s="999"/>
      <c r="L876" s="999"/>
      <c r="M876" s="1001"/>
      <c r="N876" s="999"/>
      <c r="O876" s="999"/>
      <c r="P876" s="999"/>
      <c r="Q876" s="999"/>
      <c r="R876" s="999"/>
      <c r="S876" s="990"/>
      <c r="T876" s="999"/>
      <c r="U876" s="999"/>
      <c r="V876" s="999"/>
      <c r="W876" s="999"/>
    </row>
    <row r="877">
      <c r="A877" s="999"/>
      <c r="B877" s="999"/>
      <c r="C877" s="999"/>
      <c r="D877" s="999"/>
      <c r="E877" s="999"/>
      <c r="F877" s="999"/>
      <c r="G877" s="999"/>
      <c r="H877" s="999"/>
      <c r="I877" s="997"/>
      <c r="J877" s="997"/>
      <c r="K877" s="999"/>
      <c r="L877" s="999"/>
      <c r="M877" s="1001"/>
      <c r="N877" s="999"/>
      <c r="O877" s="999"/>
      <c r="P877" s="999"/>
      <c r="Q877" s="999"/>
      <c r="R877" s="999"/>
      <c r="S877" s="990"/>
      <c r="T877" s="999"/>
      <c r="U877" s="999"/>
      <c r="V877" s="999"/>
      <c r="W877" s="999"/>
    </row>
    <row r="878">
      <c r="A878" s="999"/>
      <c r="B878" s="999"/>
      <c r="C878" s="999"/>
      <c r="D878" s="999"/>
      <c r="E878" s="999"/>
      <c r="F878" s="999"/>
      <c r="G878" s="999"/>
      <c r="H878" s="999"/>
      <c r="I878" s="997"/>
      <c r="J878" s="997"/>
      <c r="K878" s="999"/>
      <c r="L878" s="999"/>
      <c r="M878" s="1001"/>
      <c r="N878" s="999"/>
      <c r="O878" s="999"/>
      <c r="P878" s="999"/>
      <c r="Q878" s="999"/>
      <c r="R878" s="999"/>
      <c r="S878" s="990"/>
      <c r="T878" s="999"/>
      <c r="U878" s="999"/>
      <c r="V878" s="999"/>
      <c r="W878" s="999"/>
    </row>
    <row r="879">
      <c r="A879" s="999"/>
      <c r="B879" s="999"/>
      <c r="C879" s="999"/>
      <c r="D879" s="999"/>
      <c r="E879" s="999"/>
      <c r="F879" s="999"/>
      <c r="G879" s="999"/>
      <c r="H879" s="999"/>
      <c r="I879" s="997"/>
      <c r="J879" s="997"/>
      <c r="K879" s="999"/>
      <c r="L879" s="999"/>
      <c r="M879" s="1001"/>
      <c r="N879" s="999"/>
      <c r="O879" s="999"/>
      <c r="P879" s="999"/>
      <c r="Q879" s="999"/>
      <c r="R879" s="999"/>
      <c r="S879" s="990"/>
      <c r="T879" s="999"/>
      <c r="U879" s="999"/>
      <c r="V879" s="999"/>
      <c r="W879" s="999"/>
    </row>
    <row r="880">
      <c r="A880" s="999"/>
      <c r="B880" s="999"/>
      <c r="C880" s="999"/>
      <c r="D880" s="999"/>
      <c r="E880" s="999"/>
      <c r="F880" s="999"/>
      <c r="G880" s="999"/>
      <c r="H880" s="999"/>
      <c r="I880" s="997"/>
      <c r="J880" s="997"/>
      <c r="K880" s="999"/>
      <c r="L880" s="999"/>
      <c r="M880" s="1001"/>
      <c r="N880" s="999"/>
      <c r="O880" s="999"/>
      <c r="P880" s="999"/>
      <c r="Q880" s="999"/>
      <c r="R880" s="999"/>
      <c r="S880" s="990"/>
      <c r="T880" s="999"/>
      <c r="U880" s="999"/>
      <c r="V880" s="999"/>
      <c r="W880" s="999"/>
    </row>
    <row r="881">
      <c r="A881" s="999"/>
      <c r="B881" s="999"/>
      <c r="C881" s="999"/>
      <c r="D881" s="999"/>
      <c r="E881" s="999"/>
      <c r="F881" s="999"/>
      <c r="G881" s="999"/>
      <c r="H881" s="999"/>
      <c r="I881" s="997"/>
      <c r="J881" s="997"/>
      <c r="K881" s="999"/>
      <c r="L881" s="999"/>
      <c r="M881" s="1001"/>
      <c r="N881" s="999"/>
      <c r="O881" s="999"/>
      <c r="P881" s="999"/>
      <c r="Q881" s="999"/>
      <c r="R881" s="999"/>
      <c r="S881" s="990"/>
      <c r="T881" s="999"/>
      <c r="U881" s="999"/>
      <c r="V881" s="999"/>
      <c r="W881" s="999"/>
    </row>
    <row r="882">
      <c r="A882" s="999"/>
      <c r="B882" s="999"/>
      <c r="C882" s="999"/>
      <c r="D882" s="999"/>
      <c r="E882" s="999"/>
      <c r="F882" s="999"/>
      <c r="G882" s="999"/>
      <c r="H882" s="999"/>
      <c r="I882" s="997"/>
      <c r="J882" s="997"/>
      <c r="K882" s="999"/>
      <c r="L882" s="999"/>
      <c r="M882" s="1001"/>
      <c r="N882" s="999"/>
      <c r="O882" s="999"/>
      <c r="P882" s="999"/>
      <c r="Q882" s="999"/>
      <c r="R882" s="999"/>
      <c r="S882" s="990"/>
      <c r="T882" s="999"/>
      <c r="U882" s="999"/>
      <c r="V882" s="999"/>
      <c r="W882" s="999"/>
    </row>
    <row r="883">
      <c r="A883" s="999"/>
      <c r="B883" s="999"/>
      <c r="C883" s="999"/>
      <c r="D883" s="999"/>
      <c r="E883" s="999"/>
      <c r="F883" s="999"/>
      <c r="G883" s="999"/>
      <c r="H883" s="999"/>
      <c r="I883" s="997"/>
      <c r="J883" s="997"/>
      <c r="K883" s="999"/>
      <c r="L883" s="999"/>
      <c r="M883" s="1001"/>
      <c r="N883" s="999"/>
      <c r="O883" s="999"/>
      <c r="P883" s="999"/>
      <c r="Q883" s="999"/>
      <c r="R883" s="999"/>
      <c r="S883" s="990"/>
      <c r="T883" s="999"/>
      <c r="U883" s="999"/>
      <c r="V883" s="999"/>
      <c r="W883" s="999"/>
    </row>
    <row r="884">
      <c r="A884" s="999"/>
      <c r="B884" s="999"/>
      <c r="C884" s="999"/>
      <c r="D884" s="999"/>
      <c r="E884" s="999"/>
      <c r="F884" s="999"/>
      <c r="G884" s="999"/>
      <c r="H884" s="999"/>
      <c r="I884" s="997"/>
      <c r="J884" s="997"/>
      <c r="K884" s="999"/>
      <c r="L884" s="999"/>
      <c r="M884" s="1001"/>
      <c r="N884" s="999"/>
      <c r="O884" s="999"/>
      <c r="P884" s="999"/>
      <c r="Q884" s="999"/>
      <c r="R884" s="999"/>
      <c r="S884" s="990"/>
      <c r="T884" s="999"/>
      <c r="U884" s="999"/>
      <c r="V884" s="999"/>
      <c r="W884" s="999"/>
    </row>
    <row r="885">
      <c r="A885" s="999"/>
      <c r="B885" s="999"/>
      <c r="C885" s="999"/>
      <c r="D885" s="999"/>
      <c r="E885" s="999"/>
      <c r="F885" s="999"/>
      <c r="G885" s="999"/>
      <c r="H885" s="999"/>
      <c r="I885" s="997"/>
      <c r="J885" s="997"/>
      <c r="K885" s="999"/>
      <c r="L885" s="999"/>
      <c r="M885" s="1001"/>
      <c r="N885" s="999"/>
      <c r="O885" s="999"/>
      <c r="P885" s="999"/>
      <c r="Q885" s="999"/>
      <c r="R885" s="999"/>
      <c r="S885" s="990"/>
      <c r="T885" s="999"/>
      <c r="U885" s="999"/>
      <c r="V885" s="999"/>
      <c r="W885" s="999"/>
    </row>
    <row r="886">
      <c r="A886" s="999"/>
      <c r="B886" s="999"/>
      <c r="C886" s="999"/>
      <c r="D886" s="999"/>
      <c r="E886" s="999"/>
      <c r="F886" s="999"/>
      <c r="G886" s="999"/>
      <c r="H886" s="999"/>
      <c r="I886" s="997"/>
      <c r="J886" s="997"/>
      <c r="K886" s="999"/>
      <c r="L886" s="999"/>
      <c r="M886" s="1001"/>
      <c r="N886" s="999"/>
      <c r="O886" s="999"/>
      <c r="P886" s="999"/>
      <c r="Q886" s="999"/>
      <c r="R886" s="999"/>
      <c r="S886" s="990"/>
      <c r="T886" s="999"/>
      <c r="U886" s="999"/>
      <c r="V886" s="999"/>
      <c r="W886" s="999"/>
    </row>
    <row r="887">
      <c r="A887" s="999"/>
      <c r="B887" s="999"/>
      <c r="C887" s="999"/>
      <c r="D887" s="999"/>
      <c r="E887" s="999"/>
      <c r="F887" s="999"/>
      <c r="G887" s="999"/>
      <c r="H887" s="999"/>
      <c r="I887" s="997"/>
      <c r="J887" s="997"/>
      <c r="K887" s="999"/>
      <c r="L887" s="999"/>
      <c r="M887" s="1001"/>
      <c r="N887" s="999"/>
      <c r="O887" s="999"/>
      <c r="P887" s="999"/>
      <c r="Q887" s="999"/>
      <c r="R887" s="999"/>
      <c r="S887" s="990"/>
      <c r="T887" s="999"/>
      <c r="U887" s="999"/>
      <c r="V887" s="999"/>
      <c r="W887" s="999"/>
    </row>
    <row r="888">
      <c r="A888" s="999"/>
      <c r="B888" s="999"/>
      <c r="C888" s="999"/>
      <c r="D888" s="999"/>
      <c r="E888" s="999"/>
      <c r="F888" s="999"/>
      <c r="G888" s="999"/>
      <c r="H888" s="999"/>
      <c r="I888" s="997"/>
      <c r="J888" s="997"/>
      <c r="K888" s="999"/>
      <c r="L888" s="999"/>
      <c r="M888" s="1001"/>
      <c r="N888" s="999"/>
      <c r="O888" s="999"/>
      <c r="P888" s="999"/>
      <c r="Q888" s="999"/>
      <c r="R888" s="999"/>
      <c r="S888" s="990"/>
      <c r="T888" s="999"/>
      <c r="U888" s="999"/>
      <c r="V888" s="999"/>
      <c r="W888" s="999"/>
    </row>
    <row r="889">
      <c r="A889" s="999"/>
      <c r="B889" s="999"/>
      <c r="C889" s="999"/>
      <c r="D889" s="999"/>
      <c r="E889" s="999"/>
      <c r="F889" s="999"/>
      <c r="G889" s="999"/>
      <c r="H889" s="999"/>
      <c r="I889" s="997"/>
      <c r="J889" s="997"/>
      <c r="K889" s="999"/>
      <c r="L889" s="999"/>
      <c r="M889" s="1001"/>
      <c r="N889" s="999"/>
      <c r="O889" s="999"/>
      <c r="P889" s="999"/>
      <c r="Q889" s="999"/>
      <c r="R889" s="999"/>
      <c r="S889" s="990"/>
      <c r="T889" s="999"/>
      <c r="U889" s="999"/>
      <c r="V889" s="999"/>
      <c r="W889" s="999"/>
    </row>
    <row r="890">
      <c r="A890" s="999"/>
      <c r="B890" s="999"/>
      <c r="C890" s="999"/>
      <c r="D890" s="999"/>
      <c r="E890" s="999"/>
      <c r="F890" s="999"/>
      <c r="G890" s="999"/>
      <c r="H890" s="999"/>
      <c r="I890" s="997"/>
      <c r="J890" s="997"/>
      <c r="K890" s="999"/>
      <c r="L890" s="999"/>
      <c r="M890" s="1001"/>
      <c r="N890" s="999"/>
      <c r="O890" s="999"/>
      <c r="P890" s="999"/>
      <c r="Q890" s="999"/>
      <c r="R890" s="999"/>
      <c r="S890" s="990"/>
      <c r="T890" s="999"/>
      <c r="U890" s="999"/>
      <c r="V890" s="999"/>
      <c r="W890" s="999"/>
    </row>
    <row r="891">
      <c r="A891" s="999"/>
      <c r="B891" s="999"/>
      <c r="C891" s="999"/>
      <c r="D891" s="999"/>
      <c r="E891" s="999"/>
      <c r="F891" s="999"/>
      <c r="G891" s="999"/>
      <c r="H891" s="999"/>
      <c r="I891" s="997"/>
      <c r="J891" s="997"/>
      <c r="K891" s="999"/>
      <c r="L891" s="999"/>
      <c r="M891" s="1001"/>
      <c r="N891" s="999"/>
      <c r="O891" s="999"/>
      <c r="P891" s="999"/>
      <c r="Q891" s="999"/>
      <c r="R891" s="999"/>
      <c r="S891" s="990"/>
      <c r="T891" s="999"/>
      <c r="U891" s="999"/>
      <c r="V891" s="999"/>
      <c r="W891" s="999"/>
    </row>
    <row r="892">
      <c r="A892" s="999"/>
      <c r="B892" s="999"/>
      <c r="C892" s="999"/>
      <c r="D892" s="999"/>
      <c r="E892" s="999"/>
      <c r="F892" s="999"/>
      <c r="G892" s="999"/>
      <c r="H892" s="999"/>
      <c r="I892" s="997"/>
      <c r="J892" s="997"/>
      <c r="K892" s="999"/>
      <c r="L892" s="999"/>
      <c r="M892" s="1001"/>
      <c r="N892" s="999"/>
      <c r="O892" s="999"/>
      <c r="P892" s="999"/>
      <c r="Q892" s="999"/>
      <c r="R892" s="999"/>
      <c r="S892" s="990"/>
      <c r="T892" s="999"/>
      <c r="U892" s="999"/>
      <c r="V892" s="999"/>
      <c r="W892" s="999"/>
    </row>
    <row r="893">
      <c r="A893" s="999"/>
      <c r="B893" s="999"/>
      <c r="C893" s="999"/>
      <c r="D893" s="999"/>
      <c r="E893" s="999"/>
      <c r="F893" s="999"/>
      <c r="G893" s="999"/>
      <c r="H893" s="999"/>
      <c r="I893" s="997"/>
      <c r="J893" s="997"/>
      <c r="K893" s="999"/>
      <c r="L893" s="999"/>
      <c r="M893" s="1001"/>
      <c r="N893" s="999"/>
      <c r="O893" s="999"/>
      <c r="P893" s="999"/>
      <c r="Q893" s="999"/>
      <c r="R893" s="999"/>
      <c r="S893" s="990"/>
      <c r="T893" s="999"/>
      <c r="U893" s="999"/>
      <c r="V893" s="999"/>
      <c r="W893" s="999"/>
    </row>
    <row r="894">
      <c r="A894" s="999"/>
      <c r="B894" s="999"/>
      <c r="C894" s="999"/>
      <c r="D894" s="999"/>
      <c r="E894" s="999"/>
      <c r="F894" s="999"/>
      <c r="G894" s="999"/>
      <c r="H894" s="999"/>
      <c r="I894" s="997"/>
      <c r="J894" s="997"/>
      <c r="K894" s="999"/>
      <c r="L894" s="999"/>
      <c r="M894" s="1001"/>
      <c r="N894" s="999"/>
      <c r="O894" s="999"/>
      <c r="P894" s="999"/>
      <c r="Q894" s="999"/>
      <c r="R894" s="999"/>
      <c r="S894" s="990"/>
      <c r="T894" s="999"/>
      <c r="U894" s="999"/>
      <c r="V894" s="999"/>
      <c r="W894" s="999"/>
    </row>
    <row r="895">
      <c r="A895" s="999"/>
      <c r="B895" s="999"/>
      <c r="C895" s="999"/>
      <c r="D895" s="999"/>
      <c r="E895" s="999"/>
      <c r="F895" s="999"/>
      <c r="G895" s="999"/>
      <c r="H895" s="999"/>
      <c r="I895" s="997"/>
      <c r="J895" s="997"/>
      <c r="K895" s="999"/>
      <c r="L895" s="999"/>
      <c r="M895" s="1001"/>
      <c r="N895" s="999"/>
      <c r="O895" s="999"/>
      <c r="P895" s="999"/>
      <c r="Q895" s="999"/>
      <c r="R895" s="999"/>
      <c r="S895" s="990"/>
      <c r="T895" s="999"/>
      <c r="U895" s="999"/>
      <c r="V895" s="999"/>
      <c r="W895" s="999"/>
    </row>
    <row r="896">
      <c r="A896" s="999"/>
      <c r="B896" s="999"/>
      <c r="C896" s="999"/>
      <c r="D896" s="999"/>
      <c r="E896" s="999"/>
      <c r="F896" s="999"/>
      <c r="G896" s="999"/>
      <c r="H896" s="999"/>
      <c r="I896" s="997"/>
      <c r="J896" s="997"/>
      <c r="K896" s="999"/>
      <c r="L896" s="999"/>
      <c r="M896" s="1001"/>
      <c r="N896" s="999"/>
      <c r="O896" s="999"/>
      <c r="P896" s="999"/>
      <c r="Q896" s="999"/>
      <c r="R896" s="999"/>
      <c r="S896" s="990"/>
      <c r="T896" s="999"/>
      <c r="U896" s="999"/>
      <c r="V896" s="999"/>
      <c r="W896" s="999"/>
    </row>
    <row r="897">
      <c r="A897" s="999"/>
      <c r="B897" s="999"/>
      <c r="C897" s="999"/>
      <c r="D897" s="999"/>
      <c r="E897" s="999"/>
      <c r="F897" s="999"/>
      <c r="G897" s="999"/>
      <c r="H897" s="999"/>
      <c r="I897" s="997"/>
      <c r="J897" s="997"/>
      <c r="K897" s="999"/>
      <c r="L897" s="999"/>
      <c r="M897" s="1001"/>
      <c r="N897" s="999"/>
      <c r="O897" s="999"/>
      <c r="P897" s="999"/>
      <c r="Q897" s="999"/>
      <c r="R897" s="999"/>
      <c r="S897" s="990"/>
      <c r="T897" s="999"/>
      <c r="U897" s="999"/>
      <c r="V897" s="999"/>
      <c r="W897" s="999"/>
    </row>
    <row r="898">
      <c r="A898" s="999"/>
      <c r="B898" s="999"/>
      <c r="C898" s="999"/>
      <c r="D898" s="999"/>
      <c r="E898" s="999"/>
      <c r="F898" s="999"/>
      <c r="G898" s="999"/>
      <c r="H898" s="999"/>
      <c r="I898" s="997"/>
      <c r="J898" s="997"/>
      <c r="K898" s="999"/>
      <c r="L898" s="999"/>
      <c r="M898" s="1001"/>
      <c r="N898" s="999"/>
      <c r="O898" s="999"/>
      <c r="P898" s="999"/>
      <c r="Q898" s="999"/>
      <c r="R898" s="999"/>
      <c r="S898" s="990"/>
      <c r="T898" s="999"/>
      <c r="U898" s="999"/>
      <c r="V898" s="999"/>
      <c r="W898" s="999"/>
    </row>
    <row r="899">
      <c r="A899" s="999"/>
      <c r="B899" s="999"/>
      <c r="C899" s="999"/>
      <c r="D899" s="999"/>
      <c r="E899" s="999"/>
      <c r="F899" s="999"/>
      <c r="G899" s="999"/>
      <c r="H899" s="999"/>
      <c r="I899" s="997"/>
      <c r="J899" s="997"/>
      <c r="K899" s="999"/>
      <c r="L899" s="999"/>
      <c r="M899" s="1001"/>
      <c r="N899" s="999"/>
      <c r="O899" s="999"/>
      <c r="P899" s="999"/>
      <c r="Q899" s="999"/>
      <c r="R899" s="999"/>
      <c r="S899" s="990"/>
      <c r="T899" s="999"/>
      <c r="U899" s="999"/>
      <c r="V899" s="999"/>
      <c r="W899" s="999"/>
    </row>
    <row r="900">
      <c r="A900" s="999"/>
      <c r="B900" s="999"/>
      <c r="C900" s="999"/>
      <c r="D900" s="999"/>
      <c r="E900" s="999"/>
      <c r="F900" s="999"/>
      <c r="G900" s="999"/>
      <c r="H900" s="999"/>
      <c r="I900" s="997"/>
      <c r="J900" s="997"/>
      <c r="K900" s="999"/>
      <c r="L900" s="999"/>
      <c r="M900" s="1001"/>
      <c r="N900" s="999"/>
      <c r="O900" s="999"/>
      <c r="P900" s="999"/>
      <c r="Q900" s="999"/>
      <c r="R900" s="999"/>
      <c r="S900" s="990"/>
      <c r="T900" s="999"/>
      <c r="U900" s="999"/>
      <c r="V900" s="999"/>
      <c r="W900" s="999"/>
    </row>
    <row r="901">
      <c r="A901" s="999"/>
      <c r="B901" s="999"/>
      <c r="C901" s="999"/>
      <c r="D901" s="999"/>
      <c r="E901" s="999"/>
      <c r="F901" s="999"/>
      <c r="G901" s="999"/>
      <c r="H901" s="999"/>
      <c r="I901" s="997"/>
      <c r="J901" s="997"/>
      <c r="K901" s="999"/>
      <c r="L901" s="999"/>
      <c r="M901" s="1001"/>
      <c r="N901" s="999"/>
      <c r="O901" s="999"/>
      <c r="P901" s="999"/>
      <c r="Q901" s="999"/>
      <c r="R901" s="999"/>
      <c r="S901" s="990"/>
      <c r="T901" s="999"/>
      <c r="U901" s="999"/>
      <c r="V901" s="999"/>
      <c r="W901" s="999"/>
    </row>
    <row r="902">
      <c r="A902" s="999"/>
      <c r="B902" s="999"/>
      <c r="C902" s="999"/>
      <c r="D902" s="999"/>
      <c r="E902" s="999"/>
      <c r="F902" s="999"/>
      <c r="G902" s="999"/>
      <c r="H902" s="999"/>
      <c r="I902" s="997"/>
      <c r="J902" s="997"/>
      <c r="K902" s="999"/>
      <c r="L902" s="999"/>
      <c r="M902" s="1001"/>
      <c r="N902" s="999"/>
      <c r="O902" s="999"/>
      <c r="P902" s="999"/>
      <c r="Q902" s="999"/>
      <c r="R902" s="999"/>
      <c r="S902" s="990"/>
      <c r="T902" s="999"/>
      <c r="U902" s="999"/>
      <c r="V902" s="999"/>
      <c r="W902" s="999"/>
    </row>
    <row r="903">
      <c r="A903" s="999"/>
      <c r="B903" s="999"/>
      <c r="C903" s="999"/>
      <c r="D903" s="999"/>
      <c r="E903" s="999"/>
      <c r="F903" s="999"/>
      <c r="G903" s="999"/>
      <c r="H903" s="999"/>
      <c r="I903" s="997"/>
      <c r="J903" s="997"/>
      <c r="K903" s="999"/>
      <c r="L903" s="999"/>
      <c r="M903" s="1001"/>
      <c r="N903" s="999"/>
      <c r="O903" s="999"/>
      <c r="P903" s="999"/>
      <c r="Q903" s="999"/>
      <c r="R903" s="999"/>
      <c r="S903" s="990"/>
      <c r="T903" s="999"/>
      <c r="U903" s="999"/>
      <c r="V903" s="999"/>
      <c r="W903" s="999"/>
    </row>
    <row r="904">
      <c r="A904" s="999"/>
      <c r="B904" s="999"/>
      <c r="C904" s="999"/>
      <c r="D904" s="999"/>
      <c r="E904" s="999"/>
      <c r="F904" s="999"/>
      <c r="G904" s="999"/>
      <c r="H904" s="999"/>
      <c r="I904" s="997"/>
      <c r="J904" s="997"/>
      <c r="K904" s="999"/>
      <c r="L904" s="999"/>
      <c r="M904" s="1001"/>
      <c r="N904" s="999"/>
      <c r="O904" s="999"/>
      <c r="P904" s="999"/>
      <c r="Q904" s="999"/>
      <c r="R904" s="999"/>
      <c r="S904" s="990"/>
      <c r="T904" s="999"/>
      <c r="U904" s="999"/>
      <c r="V904" s="999"/>
      <c r="W904" s="999"/>
    </row>
    <row r="905">
      <c r="A905" s="999"/>
      <c r="B905" s="999"/>
      <c r="C905" s="999"/>
      <c r="D905" s="999"/>
      <c r="E905" s="999"/>
      <c r="F905" s="999"/>
      <c r="G905" s="999"/>
      <c r="H905" s="999"/>
      <c r="I905" s="997"/>
      <c r="J905" s="997"/>
      <c r="K905" s="999"/>
      <c r="L905" s="999"/>
      <c r="M905" s="1001"/>
      <c r="N905" s="999"/>
      <c r="O905" s="999"/>
      <c r="P905" s="999"/>
      <c r="Q905" s="999"/>
      <c r="R905" s="999"/>
      <c r="S905" s="990"/>
      <c r="T905" s="999"/>
      <c r="U905" s="999"/>
      <c r="V905" s="999"/>
      <c r="W905" s="999"/>
    </row>
    <row r="906">
      <c r="A906" s="999"/>
      <c r="B906" s="999"/>
      <c r="C906" s="999"/>
      <c r="D906" s="999"/>
      <c r="E906" s="999"/>
      <c r="F906" s="999"/>
      <c r="G906" s="999"/>
      <c r="H906" s="999"/>
      <c r="I906" s="997"/>
      <c r="J906" s="997"/>
      <c r="K906" s="999"/>
      <c r="L906" s="999"/>
      <c r="M906" s="1001"/>
      <c r="N906" s="999"/>
      <c r="O906" s="999"/>
      <c r="P906" s="999"/>
      <c r="Q906" s="999"/>
      <c r="R906" s="999"/>
      <c r="S906" s="990"/>
      <c r="T906" s="999"/>
      <c r="U906" s="999"/>
      <c r="V906" s="999"/>
      <c r="W906" s="999"/>
    </row>
    <row r="907">
      <c r="A907" s="999"/>
      <c r="B907" s="999"/>
      <c r="C907" s="999"/>
      <c r="D907" s="999"/>
      <c r="E907" s="999"/>
      <c r="F907" s="999"/>
      <c r="G907" s="999"/>
      <c r="H907" s="999"/>
      <c r="I907" s="997"/>
      <c r="J907" s="997"/>
      <c r="K907" s="999"/>
      <c r="L907" s="999"/>
      <c r="M907" s="1001"/>
      <c r="N907" s="999"/>
      <c r="O907" s="999"/>
      <c r="P907" s="999"/>
      <c r="Q907" s="999"/>
      <c r="R907" s="999"/>
      <c r="S907" s="990"/>
      <c r="T907" s="999"/>
      <c r="U907" s="999"/>
      <c r="V907" s="999"/>
      <c r="W907" s="999"/>
    </row>
    <row r="908">
      <c r="A908" s="999"/>
      <c r="B908" s="999"/>
      <c r="C908" s="999"/>
      <c r="D908" s="999"/>
      <c r="E908" s="999"/>
      <c r="F908" s="999"/>
      <c r="G908" s="999"/>
      <c r="H908" s="999"/>
      <c r="I908" s="997"/>
      <c r="J908" s="997"/>
      <c r="K908" s="999"/>
      <c r="L908" s="999"/>
      <c r="M908" s="1001"/>
      <c r="N908" s="999"/>
      <c r="O908" s="999"/>
      <c r="P908" s="999"/>
      <c r="Q908" s="999"/>
      <c r="R908" s="999"/>
      <c r="S908" s="990"/>
      <c r="T908" s="999"/>
      <c r="U908" s="999"/>
      <c r="V908" s="999"/>
      <c r="W908" s="999"/>
    </row>
    <row r="909">
      <c r="A909" s="999"/>
      <c r="B909" s="999"/>
      <c r="C909" s="999"/>
      <c r="D909" s="999"/>
      <c r="E909" s="999"/>
      <c r="F909" s="999"/>
      <c r="G909" s="999"/>
      <c r="H909" s="999"/>
      <c r="I909" s="997"/>
      <c r="J909" s="997"/>
      <c r="K909" s="999"/>
      <c r="L909" s="999"/>
      <c r="M909" s="1001"/>
      <c r="N909" s="999"/>
      <c r="O909" s="999"/>
      <c r="P909" s="999"/>
      <c r="Q909" s="999"/>
      <c r="R909" s="999"/>
      <c r="S909" s="990"/>
      <c r="T909" s="999"/>
      <c r="U909" s="999"/>
      <c r="V909" s="999"/>
      <c r="W909" s="999"/>
    </row>
    <row r="910">
      <c r="A910" s="999"/>
      <c r="B910" s="999"/>
      <c r="C910" s="999"/>
      <c r="D910" s="999"/>
      <c r="E910" s="999"/>
      <c r="F910" s="999"/>
      <c r="G910" s="999"/>
      <c r="H910" s="999"/>
      <c r="I910" s="997"/>
      <c r="J910" s="997"/>
      <c r="K910" s="999"/>
      <c r="L910" s="999"/>
      <c r="M910" s="1001"/>
      <c r="N910" s="999"/>
      <c r="O910" s="999"/>
      <c r="P910" s="999"/>
      <c r="Q910" s="999"/>
      <c r="R910" s="999"/>
      <c r="S910" s="990"/>
      <c r="T910" s="999"/>
      <c r="U910" s="999"/>
      <c r="V910" s="999"/>
      <c r="W910" s="999"/>
    </row>
    <row r="911">
      <c r="A911" s="999"/>
      <c r="B911" s="999"/>
      <c r="C911" s="999"/>
      <c r="D911" s="999"/>
      <c r="E911" s="999"/>
      <c r="F911" s="999"/>
      <c r="G911" s="999"/>
      <c r="H911" s="999"/>
      <c r="I911" s="997"/>
      <c r="J911" s="997"/>
      <c r="K911" s="999"/>
      <c r="L911" s="999"/>
      <c r="M911" s="1001"/>
      <c r="N911" s="999"/>
      <c r="O911" s="999"/>
      <c r="P911" s="999"/>
      <c r="Q911" s="999"/>
      <c r="R911" s="999"/>
      <c r="S911" s="990"/>
      <c r="T911" s="999"/>
      <c r="U911" s="999"/>
      <c r="V911" s="999"/>
      <c r="W911" s="999"/>
    </row>
    <row r="912">
      <c r="A912" s="999"/>
      <c r="B912" s="999"/>
      <c r="C912" s="999"/>
      <c r="D912" s="999"/>
      <c r="E912" s="999"/>
      <c r="F912" s="999"/>
      <c r="G912" s="999"/>
      <c r="H912" s="999"/>
      <c r="I912" s="997"/>
      <c r="J912" s="997"/>
      <c r="K912" s="999"/>
      <c r="L912" s="999"/>
      <c r="M912" s="1001"/>
      <c r="N912" s="999"/>
      <c r="O912" s="999"/>
      <c r="P912" s="999"/>
      <c r="Q912" s="999"/>
      <c r="R912" s="999"/>
      <c r="S912" s="990"/>
      <c r="T912" s="999"/>
      <c r="U912" s="999"/>
      <c r="V912" s="999"/>
      <c r="W912" s="999"/>
    </row>
    <row r="913">
      <c r="A913" s="999"/>
      <c r="B913" s="999"/>
      <c r="C913" s="999"/>
      <c r="D913" s="999"/>
      <c r="E913" s="999"/>
      <c r="F913" s="999"/>
      <c r="G913" s="999"/>
      <c r="H913" s="999"/>
      <c r="I913" s="997"/>
      <c r="J913" s="997"/>
      <c r="K913" s="999"/>
      <c r="L913" s="999"/>
      <c r="M913" s="1001"/>
      <c r="N913" s="999"/>
      <c r="O913" s="999"/>
      <c r="P913" s="999"/>
      <c r="Q913" s="999"/>
      <c r="R913" s="999"/>
      <c r="S913" s="990"/>
      <c r="T913" s="999"/>
      <c r="U913" s="999"/>
      <c r="V913" s="999"/>
      <c r="W913" s="999"/>
    </row>
    <row r="914">
      <c r="A914" s="999"/>
      <c r="B914" s="999"/>
      <c r="C914" s="999"/>
      <c r="D914" s="999"/>
      <c r="E914" s="999"/>
      <c r="F914" s="999"/>
      <c r="G914" s="999"/>
      <c r="H914" s="999"/>
      <c r="I914" s="997"/>
      <c r="J914" s="997"/>
      <c r="K914" s="999"/>
      <c r="L914" s="999"/>
      <c r="M914" s="1001"/>
      <c r="N914" s="999"/>
      <c r="O914" s="999"/>
      <c r="P914" s="999"/>
      <c r="Q914" s="999"/>
      <c r="R914" s="999"/>
      <c r="S914" s="990"/>
      <c r="T914" s="999"/>
      <c r="U914" s="999"/>
      <c r="V914" s="999"/>
      <c r="W914" s="999"/>
    </row>
    <row r="915">
      <c r="A915" s="999"/>
      <c r="B915" s="999"/>
      <c r="C915" s="999"/>
      <c r="D915" s="999"/>
      <c r="E915" s="999"/>
      <c r="F915" s="999"/>
      <c r="G915" s="999"/>
      <c r="H915" s="999"/>
      <c r="I915" s="997"/>
      <c r="J915" s="997"/>
      <c r="K915" s="999"/>
      <c r="L915" s="999"/>
      <c r="M915" s="1001"/>
      <c r="N915" s="999"/>
      <c r="O915" s="999"/>
      <c r="P915" s="999"/>
      <c r="Q915" s="999"/>
      <c r="R915" s="999"/>
      <c r="S915" s="990"/>
      <c r="T915" s="999"/>
      <c r="U915" s="999"/>
      <c r="V915" s="999"/>
      <c r="W915" s="999"/>
    </row>
    <row r="916">
      <c r="A916" s="999"/>
      <c r="B916" s="999"/>
      <c r="C916" s="999"/>
      <c r="D916" s="999"/>
      <c r="E916" s="999"/>
      <c r="F916" s="999"/>
      <c r="G916" s="999"/>
      <c r="H916" s="999"/>
      <c r="I916" s="997"/>
      <c r="J916" s="997"/>
      <c r="K916" s="999"/>
      <c r="L916" s="999"/>
      <c r="M916" s="1001"/>
      <c r="N916" s="999"/>
      <c r="O916" s="999"/>
      <c r="P916" s="999"/>
      <c r="Q916" s="999"/>
      <c r="R916" s="999"/>
      <c r="S916" s="990"/>
      <c r="T916" s="999"/>
      <c r="U916" s="999"/>
      <c r="V916" s="999"/>
      <c r="W916" s="999"/>
    </row>
    <row r="917">
      <c r="A917" s="999"/>
      <c r="B917" s="999"/>
      <c r="C917" s="999"/>
      <c r="D917" s="999"/>
      <c r="E917" s="999"/>
      <c r="F917" s="999"/>
      <c r="G917" s="999"/>
      <c r="H917" s="999"/>
      <c r="I917" s="997"/>
      <c r="J917" s="997"/>
      <c r="K917" s="999"/>
      <c r="L917" s="999"/>
      <c r="M917" s="1001"/>
      <c r="N917" s="999"/>
      <c r="O917" s="999"/>
      <c r="P917" s="999"/>
      <c r="Q917" s="999"/>
      <c r="R917" s="999"/>
      <c r="S917" s="990"/>
      <c r="T917" s="999"/>
      <c r="U917" s="999"/>
      <c r="V917" s="999"/>
      <c r="W917" s="999"/>
    </row>
    <row r="918">
      <c r="A918" s="999"/>
      <c r="B918" s="999"/>
      <c r="C918" s="999"/>
      <c r="D918" s="999"/>
      <c r="E918" s="999"/>
      <c r="F918" s="999"/>
      <c r="G918" s="999"/>
      <c r="H918" s="999"/>
      <c r="I918" s="997"/>
      <c r="J918" s="997"/>
      <c r="K918" s="999"/>
      <c r="L918" s="999"/>
      <c r="M918" s="1001"/>
      <c r="N918" s="999"/>
      <c r="O918" s="999"/>
      <c r="P918" s="999"/>
      <c r="Q918" s="999"/>
      <c r="R918" s="999"/>
      <c r="S918" s="990"/>
      <c r="T918" s="999"/>
      <c r="U918" s="999"/>
      <c r="V918" s="999"/>
      <c r="W918" s="999"/>
    </row>
    <row r="919">
      <c r="A919" s="999"/>
      <c r="B919" s="999"/>
      <c r="C919" s="999"/>
      <c r="D919" s="999"/>
      <c r="E919" s="999"/>
      <c r="F919" s="999"/>
      <c r="G919" s="999"/>
      <c r="H919" s="999"/>
      <c r="I919" s="997"/>
      <c r="J919" s="997"/>
      <c r="K919" s="999"/>
      <c r="L919" s="999"/>
      <c r="M919" s="1001"/>
      <c r="N919" s="999"/>
      <c r="O919" s="999"/>
      <c r="P919" s="999"/>
      <c r="Q919" s="999"/>
      <c r="R919" s="999"/>
      <c r="S919" s="990"/>
      <c r="T919" s="999"/>
      <c r="U919" s="999"/>
      <c r="V919" s="999"/>
      <c r="W919" s="999"/>
    </row>
    <row r="920">
      <c r="A920" s="999"/>
      <c r="B920" s="999"/>
      <c r="C920" s="999"/>
      <c r="D920" s="999"/>
      <c r="E920" s="999"/>
      <c r="F920" s="999"/>
      <c r="G920" s="999"/>
      <c r="H920" s="999"/>
      <c r="I920" s="997"/>
      <c r="J920" s="997"/>
      <c r="K920" s="999"/>
      <c r="L920" s="999"/>
      <c r="M920" s="1001"/>
      <c r="N920" s="999"/>
      <c r="O920" s="999"/>
      <c r="P920" s="999"/>
      <c r="Q920" s="999"/>
      <c r="R920" s="999"/>
      <c r="S920" s="990"/>
      <c r="T920" s="999"/>
      <c r="U920" s="999"/>
      <c r="V920" s="999"/>
      <c r="W920" s="999"/>
    </row>
    <row r="921">
      <c r="A921" s="999"/>
      <c r="B921" s="999"/>
      <c r="C921" s="999"/>
      <c r="D921" s="999"/>
      <c r="E921" s="999"/>
      <c r="F921" s="999"/>
      <c r="G921" s="999"/>
      <c r="H921" s="999"/>
      <c r="I921" s="997"/>
      <c r="J921" s="997"/>
      <c r="K921" s="999"/>
      <c r="L921" s="999"/>
      <c r="M921" s="1001"/>
      <c r="N921" s="999"/>
      <c r="O921" s="999"/>
      <c r="P921" s="999"/>
      <c r="Q921" s="999"/>
      <c r="R921" s="999"/>
      <c r="S921" s="990"/>
      <c r="T921" s="999"/>
      <c r="U921" s="999"/>
      <c r="V921" s="999"/>
      <c r="W921" s="999"/>
    </row>
    <row r="922">
      <c r="A922" s="999"/>
      <c r="B922" s="999"/>
      <c r="C922" s="999"/>
      <c r="D922" s="999"/>
      <c r="E922" s="999"/>
      <c r="F922" s="999"/>
      <c r="G922" s="999"/>
      <c r="H922" s="999"/>
      <c r="I922" s="997"/>
      <c r="J922" s="997"/>
      <c r="K922" s="999"/>
      <c r="L922" s="999"/>
      <c r="M922" s="1001"/>
      <c r="N922" s="999"/>
      <c r="O922" s="999"/>
      <c r="P922" s="999"/>
      <c r="Q922" s="999"/>
      <c r="R922" s="999"/>
      <c r="S922" s="990"/>
      <c r="T922" s="999"/>
      <c r="U922" s="999"/>
      <c r="V922" s="999"/>
      <c r="W922" s="999"/>
    </row>
    <row r="923">
      <c r="A923" s="999"/>
      <c r="B923" s="999"/>
      <c r="C923" s="999"/>
      <c r="D923" s="999"/>
      <c r="E923" s="999"/>
      <c r="F923" s="999"/>
      <c r="G923" s="999"/>
      <c r="H923" s="999"/>
      <c r="I923" s="997"/>
      <c r="J923" s="997"/>
      <c r="K923" s="999"/>
      <c r="L923" s="999"/>
      <c r="M923" s="1001"/>
      <c r="N923" s="999"/>
      <c r="O923" s="999"/>
      <c r="P923" s="999"/>
      <c r="Q923" s="999"/>
      <c r="R923" s="999"/>
      <c r="S923" s="990"/>
      <c r="T923" s="999"/>
      <c r="U923" s="999"/>
      <c r="V923" s="999"/>
      <c r="W923" s="999"/>
    </row>
    <row r="924">
      <c r="A924" s="999"/>
      <c r="B924" s="999"/>
      <c r="C924" s="999"/>
      <c r="D924" s="999"/>
      <c r="E924" s="999"/>
      <c r="F924" s="999"/>
      <c r="G924" s="999"/>
      <c r="H924" s="999"/>
      <c r="I924" s="997"/>
      <c r="J924" s="997"/>
      <c r="K924" s="999"/>
      <c r="L924" s="999"/>
      <c r="M924" s="1001"/>
      <c r="N924" s="999"/>
      <c r="O924" s="999"/>
      <c r="P924" s="999"/>
      <c r="Q924" s="999"/>
      <c r="R924" s="999"/>
      <c r="S924" s="990"/>
      <c r="T924" s="999"/>
      <c r="U924" s="999"/>
      <c r="V924" s="999"/>
      <c r="W924" s="999"/>
    </row>
    <row r="925">
      <c r="A925" s="999"/>
      <c r="B925" s="999"/>
      <c r="C925" s="999"/>
      <c r="D925" s="999"/>
      <c r="E925" s="999"/>
      <c r="F925" s="999"/>
      <c r="G925" s="999"/>
      <c r="H925" s="999"/>
      <c r="I925" s="997"/>
      <c r="J925" s="997"/>
      <c r="K925" s="999"/>
      <c r="L925" s="999"/>
      <c r="M925" s="1001"/>
      <c r="N925" s="999"/>
      <c r="O925" s="999"/>
      <c r="P925" s="999"/>
      <c r="Q925" s="999"/>
      <c r="R925" s="999"/>
      <c r="S925" s="990"/>
      <c r="T925" s="999"/>
      <c r="U925" s="999"/>
      <c r="V925" s="999"/>
      <c r="W925" s="999"/>
    </row>
    <row r="926">
      <c r="A926" s="999"/>
      <c r="B926" s="999"/>
      <c r="C926" s="999"/>
      <c r="D926" s="999"/>
      <c r="E926" s="999"/>
      <c r="F926" s="999"/>
      <c r="G926" s="999"/>
      <c r="H926" s="999"/>
      <c r="I926" s="997"/>
      <c r="J926" s="997"/>
      <c r="K926" s="999"/>
      <c r="L926" s="999"/>
      <c r="M926" s="1001"/>
      <c r="N926" s="999"/>
      <c r="O926" s="999"/>
      <c r="P926" s="999"/>
      <c r="Q926" s="999"/>
      <c r="R926" s="999"/>
      <c r="S926" s="990"/>
      <c r="T926" s="999"/>
      <c r="U926" s="999"/>
      <c r="V926" s="999"/>
      <c r="W926" s="999"/>
    </row>
    <row r="927">
      <c r="A927" s="999"/>
      <c r="B927" s="999"/>
      <c r="C927" s="999"/>
      <c r="D927" s="999"/>
      <c r="E927" s="999"/>
      <c r="F927" s="999"/>
      <c r="G927" s="999"/>
      <c r="H927" s="999"/>
      <c r="I927" s="997"/>
      <c r="J927" s="997"/>
      <c r="K927" s="999"/>
      <c r="L927" s="999"/>
      <c r="M927" s="1001"/>
      <c r="N927" s="999"/>
      <c r="O927" s="999"/>
      <c r="P927" s="999"/>
      <c r="Q927" s="999"/>
      <c r="R927" s="999"/>
      <c r="S927" s="990"/>
      <c r="T927" s="999"/>
      <c r="U927" s="999"/>
      <c r="V927" s="999"/>
      <c r="W927" s="999"/>
    </row>
    <row r="928">
      <c r="A928" s="999"/>
      <c r="B928" s="999"/>
      <c r="C928" s="999"/>
      <c r="D928" s="999"/>
      <c r="E928" s="999"/>
      <c r="F928" s="999"/>
      <c r="G928" s="999"/>
      <c r="H928" s="999"/>
      <c r="I928" s="997"/>
      <c r="J928" s="997"/>
      <c r="K928" s="999"/>
      <c r="L928" s="999"/>
      <c r="M928" s="1001"/>
      <c r="N928" s="999"/>
      <c r="O928" s="999"/>
      <c r="P928" s="999"/>
      <c r="Q928" s="999"/>
      <c r="R928" s="999"/>
      <c r="S928" s="990"/>
      <c r="T928" s="999"/>
      <c r="U928" s="999"/>
      <c r="V928" s="999"/>
      <c r="W928" s="999"/>
    </row>
    <row r="929">
      <c r="A929" s="999"/>
      <c r="B929" s="999"/>
      <c r="C929" s="999"/>
      <c r="D929" s="999"/>
      <c r="E929" s="999"/>
      <c r="F929" s="999"/>
      <c r="G929" s="999"/>
      <c r="H929" s="999"/>
      <c r="I929" s="997"/>
      <c r="J929" s="997"/>
      <c r="K929" s="999"/>
      <c r="L929" s="999"/>
      <c r="M929" s="1001"/>
      <c r="N929" s="999"/>
      <c r="O929" s="999"/>
      <c r="P929" s="999"/>
      <c r="Q929" s="999"/>
      <c r="R929" s="999"/>
      <c r="S929" s="990"/>
      <c r="T929" s="999"/>
      <c r="U929" s="999"/>
      <c r="V929" s="999"/>
      <c r="W929" s="999"/>
    </row>
    <row r="930">
      <c r="A930" s="999"/>
      <c r="B930" s="999"/>
      <c r="C930" s="999"/>
      <c r="D930" s="999"/>
      <c r="E930" s="999"/>
      <c r="F930" s="999"/>
      <c r="G930" s="999"/>
      <c r="H930" s="999"/>
      <c r="I930" s="997"/>
      <c r="J930" s="997"/>
      <c r="K930" s="999"/>
      <c r="L930" s="999"/>
      <c r="M930" s="1001"/>
      <c r="N930" s="999"/>
      <c r="O930" s="999"/>
      <c r="P930" s="999"/>
      <c r="Q930" s="999"/>
      <c r="R930" s="999"/>
      <c r="S930" s="990"/>
      <c r="T930" s="999"/>
      <c r="U930" s="999"/>
      <c r="V930" s="999"/>
      <c r="W930" s="999"/>
    </row>
    <row r="931">
      <c r="A931" s="999"/>
      <c r="B931" s="999"/>
      <c r="C931" s="999"/>
      <c r="D931" s="999"/>
      <c r="E931" s="999"/>
      <c r="F931" s="999"/>
      <c r="G931" s="999"/>
      <c r="H931" s="999"/>
      <c r="I931" s="997"/>
      <c r="J931" s="997"/>
      <c r="K931" s="999"/>
      <c r="L931" s="999"/>
      <c r="M931" s="1001"/>
      <c r="N931" s="999"/>
      <c r="O931" s="999"/>
      <c r="P931" s="999"/>
      <c r="Q931" s="999"/>
      <c r="R931" s="999"/>
      <c r="S931" s="990"/>
      <c r="T931" s="999"/>
      <c r="U931" s="999"/>
      <c r="V931" s="999"/>
      <c r="W931" s="999"/>
    </row>
    <row r="932">
      <c r="A932" s="999"/>
      <c r="B932" s="999"/>
      <c r="C932" s="999"/>
      <c r="D932" s="999"/>
      <c r="E932" s="999"/>
      <c r="F932" s="999"/>
      <c r="G932" s="999"/>
      <c r="H932" s="999"/>
      <c r="I932" s="997"/>
      <c r="J932" s="997"/>
      <c r="K932" s="999"/>
      <c r="L932" s="999"/>
      <c r="M932" s="1001"/>
      <c r="N932" s="999"/>
      <c r="O932" s="999"/>
      <c r="P932" s="999"/>
      <c r="Q932" s="999"/>
      <c r="R932" s="999"/>
      <c r="S932" s="990"/>
      <c r="T932" s="999"/>
      <c r="U932" s="999"/>
      <c r="V932" s="999"/>
      <c r="W932" s="999"/>
    </row>
    <row r="933">
      <c r="A933" s="999"/>
      <c r="B933" s="999"/>
      <c r="C933" s="999"/>
      <c r="D933" s="999"/>
      <c r="E933" s="999"/>
      <c r="F933" s="999"/>
      <c r="G933" s="999"/>
      <c r="H933" s="999"/>
      <c r="I933" s="997"/>
      <c r="J933" s="997"/>
      <c r="K933" s="999"/>
      <c r="L933" s="999"/>
      <c r="M933" s="1001"/>
      <c r="N933" s="999"/>
      <c r="O933" s="999"/>
      <c r="P933" s="999"/>
      <c r="Q933" s="999"/>
      <c r="R933" s="999"/>
      <c r="S933" s="990"/>
      <c r="T933" s="999"/>
      <c r="U933" s="999"/>
      <c r="V933" s="999"/>
      <c r="W933" s="999"/>
    </row>
    <row r="934">
      <c r="A934" s="999"/>
      <c r="B934" s="999"/>
      <c r="C934" s="999"/>
      <c r="D934" s="999"/>
      <c r="E934" s="999"/>
      <c r="F934" s="999"/>
      <c r="G934" s="999"/>
      <c r="H934" s="999"/>
      <c r="I934" s="997"/>
      <c r="J934" s="997"/>
      <c r="K934" s="999"/>
      <c r="L934" s="999"/>
      <c r="M934" s="1001"/>
      <c r="N934" s="999"/>
      <c r="O934" s="999"/>
      <c r="P934" s="999"/>
      <c r="Q934" s="999"/>
      <c r="R934" s="999"/>
      <c r="S934" s="990"/>
      <c r="T934" s="999"/>
      <c r="U934" s="999"/>
      <c r="V934" s="999"/>
      <c r="W934" s="999"/>
    </row>
    <row r="935">
      <c r="A935" s="999"/>
      <c r="B935" s="999"/>
      <c r="C935" s="999"/>
      <c r="D935" s="999"/>
      <c r="E935" s="999"/>
      <c r="F935" s="999"/>
      <c r="G935" s="999"/>
      <c r="H935" s="999"/>
      <c r="I935" s="997"/>
      <c r="J935" s="997"/>
      <c r="K935" s="999"/>
      <c r="L935" s="999"/>
      <c r="M935" s="1001"/>
      <c r="N935" s="999"/>
      <c r="O935" s="999"/>
      <c r="P935" s="999"/>
      <c r="Q935" s="999"/>
      <c r="R935" s="999"/>
      <c r="S935" s="990"/>
      <c r="T935" s="999"/>
      <c r="U935" s="999"/>
      <c r="V935" s="999"/>
      <c r="W935" s="999"/>
    </row>
    <row r="936">
      <c r="A936" s="999"/>
      <c r="B936" s="999"/>
      <c r="C936" s="999"/>
      <c r="D936" s="999"/>
      <c r="E936" s="999"/>
      <c r="F936" s="999"/>
      <c r="G936" s="999"/>
      <c r="H936" s="999"/>
      <c r="I936" s="997"/>
      <c r="J936" s="997"/>
      <c r="K936" s="999"/>
      <c r="L936" s="999"/>
      <c r="M936" s="1001"/>
      <c r="N936" s="999"/>
      <c r="O936" s="999"/>
      <c r="P936" s="999"/>
      <c r="Q936" s="999"/>
      <c r="R936" s="999"/>
      <c r="S936" s="990"/>
      <c r="T936" s="999"/>
      <c r="U936" s="999"/>
      <c r="V936" s="999"/>
      <c r="W936" s="999"/>
    </row>
    <row r="937">
      <c r="A937" s="999"/>
      <c r="B937" s="999"/>
      <c r="C937" s="999"/>
      <c r="D937" s="999"/>
      <c r="E937" s="999"/>
      <c r="F937" s="999"/>
      <c r="G937" s="999"/>
      <c r="H937" s="999"/>
      <c r="I937" s="997"/>
      <c r="J937" s="997"/>
      <c r="K937" s="999"/>
      <c r="L937" s="999"/>
      <c r="M937" s="1001"/>
      <c r="N937" s="999"/>
      <c r="O937" s="999"/>
      <c r="P937" s="999"/>
      <c r="Q937" s="999"/>
      <c r="R937" s="999"/>
      <c r="S937" s="990"/>
      <c r="T937" s="999"/>
      <c r="U937" s="999"/>
      <c r="V937" s="999"/>
      <c r="W937" s="999"/>
    </row>
    <row r="938">
      <c r="A938" s="999"/>
      <c r="B938" s="999"/>
      <c r="C938" s="999"/>
      <c r="D938" s="999"/>
      <c r="E938" s="999"/>
      <c r="F938" s="999"/>
      <c r="G938" s="999"/>
      <c r="H938" s="999"/>
      <c r="I938" s="997"/>
      <c r="J938" s="997"/>
      <c r="K938" s="999"/>
      <c r="L938" s="999"/>
      <c r="M938" s="1001"/>
      <c r="N938" s="999"/>
      <c r="O938" s="999"/>
      <c r="P938" s="999"/>
      <c r="Q938" s="999"/>
      <c r="R938" s="999"/>
      <c r="S938" s="990"/>
      <c r="T938" s="999"/>
      <c r="U938" s="999"/>
      <c r="V938" s="999"/>
      <c r="W938" s="999"/>
    </row>
    <row r="939">
      <c r="A939" s="999"/>
      <c r="B939" s="999"/>
      <c r="C939" s="999"/>
      <c r="D939" s="999"/>
      <c r="E939" s="999"/>
      <c r="F939" s="999"/>
      <c r="G939" s="999"/>
      <c r="H939" s="999"/>
      <c r="I939" s="997"/>
      <c r="J939" s="997"/>
      <c r="K939" s="999"/>
      <c r="L939" s="999"/>
      <c r="M939" s="1001"/>
      <c r="N939" s="999"/>
      <c r="O939" s="999"/>
      <c r="P939" s="999"/>
      <c r="Q939" s="999"/>
      <c r="R939" s="999"/>
      <c r="S939" s="990"/>
      <c r="T939" s="999"/>
      <c r="U939" s="999"/>
      <c r="V939" s="999"/>
      <c r="W939" s="999"/>
    </row>
    <row r="940">
      <c r="A940" s="999"/>
      <c r="B940" s="999"/>
      <c r="C940" s="999"/>
      <c r="D940" s="999"/>
      <c r="E940" s="999"/>
      <c r="F940" s="999"/>
      <c r="G940" s="999"/>
      <c r="H940" s="999"/>
      <c r="I940" s="997"/>
      <c r="J940" s="997"/>
      <c r="K940" s="999"/>
      <c r="L940" s="999"/>
      <c r="M940" s="1001"/>
      <c r="N940" s="999"/>
      <c r="O940" s="999"/>
      <c r="P940" s="999"/>
      <c r="Q940" s="999"/>
      <c r="R940" s="999"/>
      <c r="S940" s="990"/>
      <c r="T940" s="999"/>
      <c r="U940" s="999"/>
      <c r="V940" s="999"/>
      <c r="W940" s="999"/>
    </row>
    <row r="941">
      <c r="A941" s="999"/>
      <c r="B941" s="999"/>
      <c r="C941" s="999"/>
      <c r="D941" s="999"/>
      <c r="E941" s="999"/>
      <c r="F941" s="999"/>
      <c r="G941" s="999"/>
      <c r="H941" s="999"/>
      <c r="I941" s="997"/>
      <c r="J941" s="997"/>
      <c r="K941" s="999"/>
      <c r="L941" s="999"/>
      <c r="M941" s="1001"/>
      <c r="N941" s="999"/>
      <c r="O941" s="999"/>
      <c r="P941" s="999"/>
      <c r="Q941" s="999"/>
      <c r="R941" s="999"/>
      <c r="S941" s="990"/>
      <c r="T941" s="999"/>
      <c r="U941" s="999"/>
      <c r="V941" s="999"/>
      <c r="W941" s="999"/>
    </row>
    <row r="942">
      <c r="A942" s="999"/>
      <c r="B942" s="999"/>
      <c r="C942" s="999"/>
      <c r="D942" s="999"/>
      <c r="E942" s="999"/>
      <c r="F942" s="999"/>
      <c r="G942" s="999"/>
      <c r="H942" s="999"/>
      <c r="I942" s="997"/>
      <c r="J942" s="997"/>
      <c r="K942" s="999"/>
      <c r="L942" s="999"/>
      <c r="M942" s="1001"/>
      <c r="N942" s="999"/>
      <c r="O942" s="999"/>
      <c r="P942" s="999"/>
      <c r="Q942" s="999"/>
      <c r="R942" s="999"/>
      <c r="S942" s="990"/>
      <c r="T942" s="999"/>
      <c r="U942" s="999"/>
      <c r="V942" s="999"/>
      <c r="W942" s="999"/>
    </row>
    <row r="943">
      <c r="A943" s="999"/>
      <c r="B943" s="999"/>
      <c r="C943" s="999"/>
      <c r="D943" s="999"/>
      <c r="E943" s="999"/>
      <c r="F943" s="999"/>
      <c r="G943" s="999"/>
      <c r="H943" s="999"/>
      <c r="I943" s="997"/>
      <c r="J943" s="997"/>
      <c r="K943" s="999"/>
      <c r="L943" s="999"/>
      <c r="M943" s="1001"/>
      <c r="N943" s="999"/>
      <c r="O943" s="999"/>
      <c r="P943" s="999"/>
      <c r="Q943" s="999"/>
      <c r="R943" s="999"/>
      <c r="S943" s="990"/>
      <c r="T943" s="999"/>
      <c r="U943" s="999"/>
      <c r="V943" s="999"/>
      <c r="W943" s="999"/>
    </row>
    <row r="944">
      <c r="A944" s="999"/>
      <c r="B944" s="999"/>
      <c r="C944" s="999"/>
      <c r="D944" s="999"/>
      <c r="E944" s="999"/>
      <c r="F944" s="999"/>
      <c r="G944" s="999"/>
      <c r="H944" s="999"/>
      <c r="I944" s="997"/>
      <c r="J944" s="997"/>
      <c r="K944" s="999"/>
      <c r="L944" s="999"/>
      <c r="M944" s="1001"/>
      <c r="N944" s="999"/>
      <c r="O944" s="999"/>
      <c r="P944" s="999"/>
      <c r="Q944" s="999"/>
      <c r="R944" s="999"/>
      <c r="S944" s="990"/>
      <c r="T944" s="999"/>
      <c r="U944" s="999"/>
      <c r="V944" s="999"/>
      <c r="W944" s="999"/>
    </row>
    <row r="945">
      <c r="A945" s="999"/>
      <c r="B945" s="999"/>
      <c r="C945" s="999"/>
      <c r="D945" s="999"/>
      <c r="E945" s="999"/>
      <c r="F945" s="999"/>
      <c r="G945" s="999"/>
      <c r="H945" s="999"/>
      <c r="I945" s="997"/>
      <c r="J945" s="997"/>
      <c r="K945" s="999"/>
      <c r="L945" s="999"/>
      <c r="M945" s="1001"/>
      <c r="N945" s="999"/>
      <c r="O945" s="999"/>
      <c r="P945" s="999"/>
      <c r="Q945" s="999"/>
      <c r="R945" s="999"/>
      <c r="S945" s="990"/>
      <c r="T945" s="999"/>
      <c r="U945" s="999"/>
      <c r="V945" s="999"/>
      <c r="W945" s="999"/>
    </row>
    <row r="946">
      <c r="A946" s="999"/>
      <c r="B946" s="999"/>
      <c r="C946" s="999"/>
      <c r="D946" s="999"/>
      <c r="E946" s="999"/>
      <c r="F946" s="999"/>
      <c r="G946" s="999"/>
      <c r="H946" s="999"/>
      <c r="I946" s="997"/>
      <c r="J946" s="997"/>
      <c r="K946" s="999"/>
      <c r="L946" s="999"/>
      <c r="M946" s="1001"/>
      <c r="N946" s="999"/>
      <c r="O946" s="999"/>
      <c r="P946" s="999"/>
      <c r="Q946" s="999"/>
      <c r="R946" s="999"/>
      <c r="S946" s="990"/>
      <c r="T946" s="999"/>
      <c r="U946" s="999"/>
      <c r="V946" s="999"/>
      <c r="W946" s="999"/>
    </row>
    <row r="947">
      <c r="A947" s="999"/>
      <c r="B947" s="999"/>
      <c r="C947" s="999"/>
      <c r="D947" s="999"/>
      <c r="E947" s="999"/>
      <c r="F947" s="999"/>
      <c r="G947" s="999"/>
      <c r="H947" s="999"/>
      <c r="I947" s="997"/>
      <c r="J947" s="997"/>
      <c r="K947" s="999"/>
      <c r="L947" s="999"/>
      <c r="M947" s="1001"/>
      <c r="N947" s="999"/>
      <c r="O947" s="999"/>
      <c r="P947" s="999"/>
      <c r="Q947" s="999"/>
      <c r="R947" s="999"/>
      <c r="S947" s="990"/>
      <c r="T947" s="999"/>
      <c r="U947" s="999"/>
      <c r="V947" s="999"/>
      <c r="W947" s="999"/>
    </row>
    <row r="948">
      <c r="A948" s="999"/>
      <c r="B948" s="999"/>
      <c r="C948" s="999"/>
      <c r="D948" s="999"/>
      <c r="E948" s="999"/>
      <c r="F948" s="999"/>
      <c r="G948" s="999"/>
      <c r="H948" s="999"/>
      <c r="I948" s="997"/>
      <c r="J948" s="997"/>
      <c r="K948" s="999"/>
      <c r="L948" s="999"/>
      <c r="M948" s="1001"/>
      <c r="N948" s="999"/>
      <c r="O948" s="999"/>
      <c r="P948" s="999"/>
      <c r="Q948" s="999"/>
      <c r="R948" s="999"/>
      <c r="S948" s="990"/>
      <c r="T948" s="999"/>
      <c r="U948" s="999"/>
      <c r="V948" s="999"/>
      <c r="W948" s="999"/>
    </row>
    <row r="949">
      <c r="A949" s="999"/>
      <c r="B949" s="999"/>
      <c r="C949" s="999"/>
      <c r="D949" s="999"/>
      <c r="E949" s="999"/>
      <c r="F949" s="999"/>
      <c r="G949" s="999"/>
      <c r="H949" s="999"/>
      <c r="I949" s="997"/>
      <c r="J949" s="997"/>
      <c r="K949" s="999"/>
      <c r="L949" s="999"/>
      <c r="M949" s="1001"/>
      <c r="N949" s="999"/>
      <c r="O949" s="999"/>
      <c r="P949" s="999"/>
      <c r="Q949" s="999"/>
      <c r="R949" s="999"/>
      <c r="S949" s="990"/>
      <c r="T949" s="999"/>
      <c r="U949" s="999"/>
      <c r="V949" s="999"/>
      <c r="W949" s="999"/>
    </row>
    <row r="950">
      <c r="A950" s="999"/>
      <c r="B950" s="999"/>
      <c r="C950" s="999"/>
      <c r="D950" s="999"/>
      <c r="E950" s="999"/>
      <c r="F950" s="999"/>
      <c r="G950" s="999"/>
      <c r="H950" s="999"/>
      <c r="I950" s="997"/>
      <c r="J950" s="997"/>
      <c r="K950" s="999"/>
      <c r="L950" s="999"/>
      <c r="M950" s="1001"/>
      <c r="N950" s="999"/>
      <c r="O950" s="999"/>
      <c r="P950" s="999"/>
      <c r="Q950" s="999"/>
      <c r="R950" s="999"/>
      <c r="S950" s="990"/>
      <c r="T950" s="999"/>
      <c r="U950" s="999"/>
      <c r="V950" s="999"/>
      <c r="W950" s="999"/>
    </row>
    <row r="951">
      <c r="A951" s="999"/>
      <c r="B951" s="999"/>
      <c r="C951" s="999"/>
      <c r="D951" s="999"/>
      <c r="E951" s="999"/>
      <c r="F951" s="999"/>
      <c r="G951" s="999"/>
      <c r="H951" s="999"/>
      <c r="I951" s="997"/>
      <c r="J951" s="997"/>
      <c r="K951" s="999"/>
      <c r="L951" s="999"/>
      <c r="M951" s="1001"/>
      <c r="N951" s="999"/>
      <c r="O951" s="999"/>
      <c r="P951" s="999"/>
      <c r="Q951" s="999"/>
      <c r="R951" s="999"/>
      <c r="S951" s="990"/>
      <c r="T951" s="999"/>
      <c r="U951" s="999"/>
      <c r="V951" s="999"/>
      <c r="W951" s="999"/>
    </row>
    <row r="952">
      <c r="A952" s="999"/>
      <c r="B952" s="999"/>
      <c r="C952" s="999"/>
      <c r="D952" s="999"/>
      <c r="E952" s="999"/>
      <c r="F952" s="999"/>
      <c r="G952" s="999"/>
      <c r="H952" s="999"/>
      <c r="I952" s="997"/>
      <c r="J952" s="997"/>
      <c r="K952" s="999"/>
      <c r="L952" s="999"/>
      <c r="M952" s="1001"/>
      <c r="N952" s="999"/>
      <c r="O952" s="999"/>
      <c r="P952" s="999"/>
      <c r="Q952" s="999"/>
      <c r="R952" s="999"/>
      <c r="S952" s="990"/>
      <c r="T952" s="999"/>
      <c r="U952" s="999"/>
      <c r="V952" s="999"/>
      <c r="W952" s="999"/>
    </row>
    <row r="953">
      <c r="A953" s="999"/>
      <c r="B953" s="999"/>
      <c r="C953" s="999"/>
      <c r="D953" s="999"/>
      <c r="E953" s="999"/>
      <c r="F953" s="999"/>
      <c r="G953" s="999"/>
      <c r="H953" s="999"/>
      <c r="I953" s="997"/>
      <c r="J953" s="997"/>
      <c r="K953" s="999"/>
      <c r="L953" s="999"/>
      <c r="M953" s="1001"/>
      <c r="N953" s="999"/>
      <c r="O953" s="999"/>
      <c r="P953" s="999"/>
      <c r="Q953" s="999"/>
      <c r="R953" s="999"/>
      <c r="S953" s="990"/>
      <c r="T953" s="999"/>
      <c r="U953" s="999"/>
      <c r="V953" s="999"/>
      <c r="W953" s="999"/>
    </row>
    <row r="954">
      <c r="A954" s="999"/>
      <c r="B954" s="999"/>
      <c r="C954" s="999"/>
      <c r="D954" s="999"/>
      <c r="E954" s="999"/>
      <c r="F954" s="999"/>
      <c r="G954" s="999"/>
      <c r="H954" s="999"/>
      <c r="I954" s="997"/>
      <c r="J954" s="997"/>
      <c r="K954" s="999"/>
      <c r="L954" s="999"/>
      <c r="M954" s="1001"/>
      <c r="N954" s="999"/>
      <c r="O954" s="999"/>
      <c r="P954" s="999"/>
      <c r="Q954" s="999"/>
      <c r="R954" s="999"/>
      <c r="S954" s="990"/>
      <c r="T954" s="999"/>
      <c r="U954" s="999"/>
      <c r="V954" s="999"/>
      <c r="W954" s="999"/>
    </row>
    <row r="955">
      <c r="A955" s="999"/>
      <c r="B955" s="999"/>
      <c r="C955" s="999"/>
      <c r="D955" s="999"/>
      <c r="E955" s="999"/>
      <c r="F955" s="999"/>
      <c r="G955" s="999"/>
      <c r="H955" s="999"/>
      <c r="I955" s="997"/>
      <c r="J955" s="997"/>
      <c r="K955" s="999"/>
      <c r="L955" s="999"/>
      <c r="M955" s="1001"/>
      <c r="N955" s="999"/>
      <c r="O955" s="999"/>
      <c r="P955" s="999"/>
      <c r="Q955" s="999"/>
      <c r="R955" s="999"/>
      <c r="S955" s="990"/>
      <c r="T955" s="999"/>
      <c r="U955" s="999"/>
      <c r="V955" s="999"/>
      <c r="W955" s="999"/>
    </row>
    <row r="956">
      <c r="A956" s="999"/>
      <c r="B956" s="999"/>
      <c r="C956" s="999"/>
      <c r="D956" s="999"/>
      <c r="E956" s="999"/>
      <c r="F956" s="999"/>
      <c r="G956" s="999"/>
      <c r="H956" s="999"/>
      <c r="I956" s="997"/>
      <c r="J956" s="997"/>
      <c r="K956" s="999"/>
      <c r="L956" s="999"/>
      <c r="M956" s="1001"/>
      <c r="N956" s="999"/>
      <c r="O956" s="999"/>
      <c r="P956" s="999"/>
      <c r="Q956" s="999"/>
      <c r="R956" s="999"/>
      <c r="S956" s="990"/>
      <c r="T956" s="999"/>
      <c r="U956" s="999"/>
      <c r="V956" s="999"/>
      <c r="W956" s="999"/>
    </row>
    <row r="957">
      <c r="A957" s="999"/>
      <c r="B957" s="999"/>
      <c r="C957" s="999"/>
      <c r="D957" s="999"/>
      <c r="E957" s="999"/>
      <c r="F957" s="999"/>
      <c r="G957" s="999"/>
      <c r="H957" s="999"/>
      <c r="I957" s="997"/>
      <c r="J957" s="997"/>
      <c r="K957" s="999"/>
      <c r="L957" s="999"/>
      <c r="M957" s="1001"/>
      <c r="N957" s="999"/>
      <c r="O957" s="999"/>
      <c r="P957" s="999"/>
      <c r="Q957" s="999"/>
      <c r="R957" s="999"/>
      <c r="S957" s="990"/>
      <c r="T957" s="999"/>
      <c r="U957" s="999"/>
      <c r="V957" s="999"/>
      <c r="W957" s="999"/>
    </row>
    <row r="958">
      <c r="A958" s="999"/>
      <c r="B958" s="999"/>
      <c r="C958" s="999"/>
      <c r="D958" s="999"/>
      <c r="E958" s="999"/>
      <c r="F958" s="999"/>
      <c r="G958" s="999"/>
      <c r="H958" s="999"/>
      <c r="I958" s="997"/>
      <c r="J958" s="997"/>
      <c r="K958" s="999"/>
      <c r="L958" s="999"/>
      <c r="M958" s="1001"/>
      <c r="N958" s="999"/>
      <c r="O958" s="999"/>
      <c r="P958" s="999"/>
      <c r="Q958" s="999"/>
      <c r="R958" s="999"/>
      <c r="S958" s="990"/>
      <c r="T958" s="999"/>
      <c r="U958" s="999"/>
      <c r="V958" s="999"/>
      <c r="W958" s="999"/>
    </row>
    <row r="959">
      <c r="A959" s="999"/>
      <c r="B959" s="999"/>
      <c r="C959" s="999"/>
      <c r="D959" s="999"/>
      <c r="E959" s="999"/>
      <c r="F959" s="999"/>
      <c r="G959" s="999"/>
      <c r="H959" s="999"/>
      <c r="I959" s="997"/>
      <c r="J959" s="997"/>
      <c r="K959" s="999"/>
      <c r="L959" s="999"/>
      <c r="M959" s="1001"/>
      <c r="N959" s="999"/>
      <c r="O959" s="999"/>
      <c r="P959" s="999"/>
      <c r="Q959" s="999"/>
      <c r="R959" s="999"/>
      <c r="S959" s="990"/>
      <c r="T959" s="999"/>
      <c r="U959" s="999"/>
      <c r="V959" s="999"/>
      <c r="W959" s="999"/>
    </row>
    <row r="960">
      <c r="A960" s="999"/>
      <c r="B960" s="999"/>
      <c r="C960" s="999"/>
      <c r="D960" s="999"/>
      <c r="E960" s="999"/>
      <c r="F960" s="999"/>
      <c r="G960" s="999"/>
      <c r="H960" s="999"/>
      <c r="I960" s="997"/>
      <c r="J960" s="997"/>
      <c r="K960" s="999"/>
      <c r="L960" s="999"/>
      <c r="M960" s="1001"/>
      <c r="N960" s="999"/>
      <c r="O960" s="999"/>
      <c r="P960" s="999"/>
      <c r="Q960" s="999"/>
      <c r="R960" s="999"/>
      <c r="S960" s="990"/>
      <c r="T960" s="999"/>
      <c r="U960" s="999"/>
      <c r="V960" s="999"/>
      <c r="W960" s="999"/>
    </row>
    <row r="961">
      <c r="A961" s="999"/>
      <c r="B961" s="999"/>
      <c r="C961" s="999"/>
      <c r="D961" s="999"/>
      <c r="E961" s="999"/>
      <c r="F961" s="999"/>
      <c r="G961" s="999"/>
      <c r="H961" s="999"/>
      <c r="I961" s="997"/>
      <c r="J961" s="997"/>
      <c r="K961" s="999"/>
      <c r="L961" s="999"/>
      <c r="M961" s="1001"/>
      <c r="N961" s="999"/>
      <c r="O961" s="999"/>
      <c r="P961" s="999"/>
      <c r="Q961" s="999"/>
      <c r="R961" s="999"/>
      <c r="S961" s="990"/>
      <c r="T961" s="999"/>
      <c r="U961" s="999"/>
      <c r="V961" s="999"/>
      <c r="W961" s="999"/>
    </row>
    <row r="962">
      <c r="A962" s="999"/>
      <c r="B962" s="999"/>
      <c r="C962" s="999"/>
      <c r="D962" s="999"/>
      <c r="E962" s="999"/>
      <c r="F962" s="999"/>
      <c r="G962" s="999"/>
      <c r="H962" s="999"/>
      <c r="I962" s="997"/>
      <c r="J962" s="997"/>
      <c r="K962" s="999"/>
      <c r="L962" s="999"/>
      <c r="M962" s="1001"/>
      <c r="N962" s="999"/>
      <c r="O962" s="999"/>
      <c r="P962" s="999"/>
      <c r="Q962" s="999"/>
      <c r="R962" s="999"/>
      <c r="S962" s="990"/>
      <c r="T962" s="999"/>
      <c r="U962" s="999"/>
      <c r="V962" s="999"/>
      <c r="W962" s="999"/>
    </row>
    <row r="963">
      <c r="A963" s="999"/>
      <c r="B963" s="999"/>
      <c r="C963" s="999"/>
      <c r="D963" s="999"/>
      <c r="E963" s="999"/>
      <c r="F963" s="999"/>
      <c r="G963" s="999"/>
      <c r="H963" s="999"/>
      <c r="I963" s="997"/>
      <c r="J963" s="997"/>
      <c r="K963" s="999"/>
      <c r="L963" s="999"/>
      <c r="M963" s="1001"/>
      <c r="N963" s="999"/>
      <c r="O963" s="999"/>
      <c r="P963" s="999"/>
      <c r="Q963" s="999"/>
      <c r="R963" s="999"/>
      <c r="S963" s="990"/>
      <c r="T963" s="999"/>
      <c r="U963" s="999"/>
      <c r="V963" s="999"/>
      <c r="W963" s="999"/>
    </row>
    <row r="964">
      <c r="A964" s="999"/>
      <c r="B964" s="999"/>
      <c r="C964" s="999"/>
      <c r="D964" s="999"/>
      <c r="E964" s="999"/>
      <c r="F964" s="999"/>
      <c r="G964" s="999"/>
      <c r="H964" s="999"/>
      <c r="I964" s="997"/>
      <c r="J964" s="997"/>
      <c r="K964" s="999"/>
      <c r="L964" s="999"/>
      <c r="M964" s="1001"/>
      <c r="N964" s="999"/>
      <c r="O964" s="999"/>
      <c r="P964" s="999"/>
      <c r="Q964" s="999"/>
      <c r="R964" s="999"/>
      <c r="S964" s="990"/>
      <c r="T964" s="999"/>
      <c r="U964" s="999"/>
      <c r="V964" s="999"/>
      <c r="W964" s="999"/>
    </row>
    <row r="965">
      <c r="A965" s="999"/>
      <c r="B965" s="999"/>
      <c r="C965" s="999"/>
      <c r="D965" s="999"/>
      <c r="E965" s="999"/>
      <c r="F965" s="999"/>
      <c r="G965" s="999"/>
      <c r="H965" s="999"/>
      <c r="I965" s="997"/>
      <c r="J965" s="997"/>
      <c r="K965" s="999"/>
      <c r="L965" s="999"/>
      <c r="M965" s="1001"/>
      <c r="N965" s="999"/>
      <c r="O965" s="999"/>
      <c r="P965" s="999"/>
      <c r="Q965" s="999"/>
      <c r="R965" s="999"/>
      <c r="S965" s="990"/>
      <c r="T965" s="999"/>
      <c r="U965" s="999"/>
      <c r="V965" s="999"/>
      <c r="W965" s="999"/>
    </row>
    <row r="966">
      <c r="A966" s="999"/>
      <c r="B966" s="999"/>
      <c r="C966" s="999"/>
      <c r="D966" s="999"/>
      <c r="E966" s="999"/>
      <c r="F966" s="999"/>
      <c r="G966" s="999"/>
      <c r="H966" s="999"/>
      <c r="I966" s="997"/>
      <c r="J966" s="997"/>
      <c r="K966" s="999"/>
      <c r="L966" s="999"/>
      <c r="M966" s="1001"/>
      <c r="N966" s="999"/>
      <c r="O966" s="999"/>
      <c r="P966" s="999"/>
      <c r="Q966" s="999"/>
      <c r="R966" s="999"/>
      <c r="S966" s="990"/>
      <c r="T966" s="999"/>
      <c r="U966" s="999"/>
      <c r="V966" s="999"/>
      <c r="W966" s="999"/>
    </row>
    <row r="967">
      <c r="A967" s="999"/>
      <c r="B967" s="999"/>
      <c r="C967" s="999"/>
      <c r="D967" s="999"/>
      <c r="E967" s="999"/>
      <c r="F967" s="999"/>
      <c r="G967" s="999"/>
      <c r="H967" s="999"/>
      <c r="I967" s="997"/>
      <c r="J967" s="997"/>
      <c r="K967" s="999"/>
      <c r="L967" s="999"/>
      <c r="M967" s="1001"/>
      <c r="N967" s="999"/>
      <c r="O967" s="999"/>
      <c r="P967" s="999"/>
      <c r="Q967" s="999"/>
      <c r="R967" s="999"/>
      <c r="S967" s="990"/>
      <c r="T967" s="999"/>
      <c r="U967" s="999"/>
      <c r="V967" s="999"/>
      <c r="W967" s="999"/>
    </row>
    <row r="968">
      <c r="A968" s="999"/>
      <c r="B968" s="999"/>
      <c r="C968" s="999"/>
      <c r="D968" s="999"/>
      <c r="E968" s="999"/>
      <c r="F968" s="999"/>
      <c r="G968" s="999"/>
      <c r="H968" s="999"/>
      <c r="I968" s="997"/>
      <c r="J968" s="997"/>
      <c r="K968" s="999"/>
      <c r="L968" s="999"/>
      <c r="M968" s="1001"/>
      <c r="N968" s="999"/>
      <c r="O968" s="999"/>
      <c r="P968" s="999"/>
      <c r="Q968" s="999"/>
      <c r="R968" s="999"/>
      <c r="S968" s="990"/>
      <c r="T968" s="999"/>
      <c r="U968" s="999"/>
      <c r="V968" s="999"/>
      <c r="W968" s="999"/>
    </row>
    <row r="969">
      <c r="A969" s="999"/>
      <c r="B969" s="999"/>
      <c r="C969" s="999"/>
      <c r="D969" s="999"/>
      <c r="E969" s="999"/>
      <c r="F969" s="999"/>
      <c r="G969" s="999"/>
      <c r="H969" s="999"/>
      <c r="I969" s="997"/>
      <c r="J969" s="997"/>
      <c r="K969" s="999"/>
      <c r="L969" s="999"/>
      <c r="M969" s="1001"/>
      <c r="N969" s="999"/>
      <c r="O969" s="999"/>
      <c r="P969" s="999"/>
      <c r="Q969" s="999"/>
      <c r="R969" s="999"/>
      <c r="S969" s="990"/>
      <c r="T969" s="999"/>
      <c r="U969" s="999"/>
      <c r="V969" s="999"/>
      <c r="W969" s="999"/>
    </row>
    <row r="970">
      <c r="A970" s="999"/>
      <c r="B970" s="999"/>
      <c r="C970" s="999"/>
      <c r="D970" s="999"/>
      <c r="E970" s="999"/>
      <c r="F970" s="999"/>
      <c r="G970" s="999"/>
      <c r="H970" s="999"/>
      <c r="I970" s="997"/>
      <c r="J970" s="997"/>
      <c r="K970" s="999"/>
      <c r="L970" s="999"/>
      <c r="M970" s="1001"/>
      <c r="N970" s="999"/>
      <c r="O970" s="999"/>
      <c r="P970" s="999"/>
      <c r="Q970" s="999"/>
      <c r="R970" s="999"/>
      <c r="S970" s="990"/>
      <c r="T970" s="999"/>
      <c r="U970" s="999"/>
      <c r="V970" s="999"/>
      <c r="W970" s="999"/>
    </row>
    <row r="971">
      <c r="A971" s="999"/>
      <c r="B971" s="999"/>
      <c r="C971" s="999"/>
      <c r="D971" s="999"/>
      <c r="E971" s="999"/>
      <c r="F971" s="999"/>
      <c r="G971" s="999"/>
      <c r="H971" s="999"/>
      <c r="I971" s="997"/>
      <c r="J971" s="997"/>
      <c r="K971" s="999"/>
      <c r="L971" s="999"/>
      <c r="M971" s="1001"/>
      <c r="N971" s="999"/>
      <c r="O971" s="999"/>
      <c r="P971" s="999"/>
      <c r="Q971" s="999"/>
      <c r="R971" s="999"/>
      <c r="S971" s="990"/>
      <c r="T971" s="999"/>
      <c r="U971" s="999"/>
      <c r="V971" s="999"/>
      <c r="W971" s="999"/>
    </row>
    <row r="972">
      <c r="A972" s="999"/>
      <c r="B972" s="999"/>
      <c r="C972" s="999"/>
      <c r="D972" s="999"/>
      <c r="E972" s="999"/>
      <c r="F972" s="999"/>
      <c r="G972" s="999"/>
      <c r="H972" s="999"/>
      <c r="I972" s="997"/>
      <c r="J972" s="997"/>
      <c r="K972" s="999"/>
      <c r="L972" s="999"/>
      <c r="M972" s="1001"/>
      <c r="N972" s="999"/>
      <c r="O972" s="999"/>
      <c r="P972" s="999"/>
      <c r="Q972" s="999"/>
      <c r="R972" s="999"/>
      <c r="S972" s="990"/>
      <c r="T972" s="999"/>
      <c r="U972" s="999"/>
      <c r="V972" s="999"/>
      <c r="W972" s="999"/>
    </row>
    <row r="973">
      <c r="A973" s="999"/>
      <c r="B973" s="999"/>
      <c r="C973" s="999"/>
      <c r="D973" s="999"/>
      <c r="E973" s="999"/>
      <c r="F973" s="999"/>
      <c r="G973" s="999"/>
      <c r="H973" s="999"/>
      <c r="I973" s="997"/>
      <c r="J973" s="997"/>
      <c r="K973" s="999"/>
      <c r="L973" s="999"/>
      <c r="M973" s="1001"/>
      <c r="N973" s="999"/>
      <c r="O973" s="999"/>
      <c r="P973" s="999"/>
      <c r="Q973" s="999"/>
      <c r="R973" s="999"/>
      <c r="S973" s="990"/>
      <c r="T973" s="999"/>
      <c r="U973" s="999"/>
      <c r="V973" s="999"/>
      <c r="W973" s="999"/>
    </row>
    <row r="974">
      <c r="A974" s="999"/>
      <c r="B974" s="999"/>
      <c r="C974" s="999"/>
      <c r="D974" s="999"/>
      <c r="E974" s="999"/>
      <c r="F974" s="999"/>
      <c r="G974" s="999"/>
      <c r="H974" s="999"/>
      <c r="I974" s="997"/>
      <c r="J974" s="997"/>
      <c r="K974" s="999"/>
      <c r="L974" s="999"/>
      <c r="M974" s="1001"/>
      <c r="N974" s="999"/>
      <c r="O974" s="999"/>
      <c r="P974" s="999"/>
      <c r="Q974" s="999"/>
      <c r="R974" s="999"/>
      <c r="S974" s="990"/>
      <c r="T974" s="999"/>
      <c r="U974" s="999"/>
      <c r="V974" s="999"/>
      <c r="W974" s="999"/>
    </row>
    <row r="975">
      <c r="A975" s="999"/>
      <c r="B975" s="999"/>
      <c r="C975" s="999"/>
      <c r="D975" s="999"/>
      <c r="E975" s="999"/>
      <c r="F975" s="999"/>
      <c r="G975" s="999"/>
      <c r="H975" s="999"/>
      <c r="I975" s="997"/>
      <c r="J975" s="997"/>
      <c r="K975" s="999"/>
      <c r="L975" s="999"/>
      <c r="M975" s="1001"/>
      <c r="N975" s="999"/>
      <c r="O975" s="999"/>
      <c r="P975" s="999"/>
      <c r="Q975" s="999"/>
      <c r="R975" s="999"/>
      <c r="S975" s="990"/>
      <c r="T975" s="999"/>
      <c r="U975" s="999"/>
      <c r="V975" s="999"/>
      <c r="W975" s="999"/>
    </row>
    <row r="976">
      <c r="A976" s="999"/>
      <c r="B976" s="999"/>
      <c r="C976" s="999"/>
      <c r="D976" s="999"/>
      <c r="E976" s="999"/>
      <c r="F976" s="999"/>
      <c r="G976" s="999"/>
      <c r="H976" s="999"/>
      <c r="I976" s="997"/>
      <c r="J976" s="997"/>
      <c r="K976" s="999"/>
      <c r="L976" s="999"/>
      <c r="M976" s="1001"/>
      <c r="N976" s="999"/>
      <c r="O976" s="999"/>
      <c r="P976" s="999"/>
      <c r="Q976" s="999"/>
      <c r="R976" s="999"/>
      <c r="S976" s="990"/>
      <c r="T976" s="999"/>
      <c r="U976" s="999"/>
      <c r="V976" s="999"/>
      <c r="W976" s="999"/>
    </row>
    <row r="977">
      <c r="A977" s="999"/>
      <c r="B977" s="999"/>
      <c r="C977" s="999"/>
      <c r="D977" s="999"/>
      <c r="E977" s="999"/>
      <c r="F977" s="999"/>
      <c r="G977" s="999"/>
      <c r="H977" s="999"/>
      <c r="I977" s="997"/>
      <c r="J977" s="997"/>
      <c r="K977" s="999"/>
      <c r="L977" s="999"/>
      <c r="M977" s="1001"/>
      <c r="N977" s="999"/>
      <c r="O977" s="999"/>
      <c r="P977" s="999"/>
      <c r="Q977" s="999"/>
      <c r="R977" s="999"/>
      <c r="S977" s="990"/>
      <c r="T977" s="999"/>
      <c r="U977" s="999"/>
      <c r="V977" s="999"/>
      <c r="W977" s="999"/>
    </row>
    <row r="978">
      <c r="A978" s="999"/>
      <c r="B978" s="999"/>
      <c r="C978" s="999"/>
      <c r="D978" s="999"/>
      <c r="E978" s="999"/>
      <c r="F978" s="999"/>
      <c r="G978" s="999"/>
      <c r="H978" s="999"/>
      <c r="I978" s="997"/>
      <c r="J978" s="997"/>
      <c r="K978" s="999"/>
      <c r="L978" s="999"/>
      <c r="M978" s="1001"/>
      <c r="N978" s="999"/>
      <c r="O978" s="999"/>
      <c r="P978" s="999"/>
      <c r="Q978" s="999"/>
      <c r="R978" s="999"/>
      <c r="S978" s="990"/>
      <c r="T978" s="999"/>
      <c r="U978" s="999"/>
      <c r="V978" s="999"/>
      <c r="W978" s="999"/>
    </row>
    <row r="979">
      <c r="A979" s="999"/>
      <c r="B979" s="999"/>
      <c r="C979" s="999"/>
      <c r="D979" s="999"/>
      <c r="E979" s="999"/>
      <c r="F979" s="999"/>
      <c r="G979" s="999"/>
      <c r="H979" s="999"/>
      <c r="I979" s="997"/>
      <c r="J979" s="997"/>
      <c r="K979" s="999"/>
      <c r="L979" s="999"/>
      <c r="M979" s="1001"/>
      <c r="N979" s="999"/>
      <c r="O979" s="999"/>
      <c r="P979" s="999"/>
      <c r="Q979" s="999"/>
      <c r="R979" s="999"/>
      <c r="S979" s="990"/>
      <c r="T979" s="999"/>
      <c r="U979" s="999"/>
      <c r="V979" s="999"/>
      <c r="W979" s="999"/>
    </row>
    <row r="980">
      <c r="A980" s="999"/>
      <c r="B980" s="999"/>
      <c r="C980" s="999"/>
      <c r="D980" s="999"/>
      <c r="E980" s="999"/>
      <c r="F980" s="999"/>
      <c r="G980" s="999"/>
      <c r="H980" s="999"/>
      <c r="I980" s="997"/>
      <c r="J980" s="997"/>
      <c r="K980" s="999"/>
      <c r="L980" s="999"/>
      <c r="M980" s="1001"/>
      <c r="N980" s="999"/>
      <c r="O980" s="999"/>
      <c r="P980" s="999"/>
      <c r="Q980" s="999"/>
      <c r="R980" s="999"/>
      <c r="S980" s="990"/>
      <c r="T980" s="999"/>
      <c r="U980" s="999"/>
      <c r="V980" s="999"/>
      <c r="W980" s="999"/>
    </row>
    <row r="981">
      <c r="A981" s="999"/>
      <c r="B981" s="999"/>
      <c r="C981" s="999"/>
      <c r="D981" s="999"/>
      <c r="E981" s="999"/>
      <c r="F981" s="999"/>
      <c r="G981" s="999"/>
      <c r="H981" s="999"/>
      <c r="I981" s="997"/>
      <c r="J981" s="997"/>
      <c r="K981" s="999"/>
      <c r="L981" s="999"/>
      <c r="M981" s="1001"/>
      <c r="N981" s="999"/>
      <c r="O981" s="999"/>
      <c r="P981" s="999"/>
      <c r="Q981" s="999"/>
      <c r="R981" s="999"/>
      <c r="S981" s="990"/>
      <c r="T981" s="999"/>
      <c r="U981" s="999"/>
      <c r="V981" s="999"/>
      <c r="W981" s="999"/>
    </row>
    <row r="982">
      <c r="A982" s="999"/>
      <c r="B982" s="999"/>
      <c r="C982" s="999"/>
      <c r="D982" s="999"/>
      <c r="E982" s="999"/>
      <c r="F982" s="999"/>
      <c r="G982" s="999"/>
      <c r="H982" s="999"/>
      <c r="I982" s="997"/>
      <c r="J982" s="997"/>
      <c r="K982" s="999"/>
      <c r="L982" s="999"/>
      <c r="M982" s="1001"/>
      <c r="N982" s="999"/>
      <c r="O982" s="999"/>
      <c r="P982" s="999"/>
      <c r="Q982" s="999"/>
      <c r="R982" s="999"/>
      <c r="S982" s="990"/>
      <c r="T982" s="999"/>
      <c r="U982" s="999"/>
      <c r="V982" s="999"/>
      <c r="W982" s="999"/>
    </row>
    <row r="983">
      <c r="A983" s="999"/>
      <c r="B983" s="999"/>
      <c r="C983" s="999"/>
      <c r="D983" s="999"/>
      <c r="E983" s="999"/>
      <c r="F983" s="999"/>
      <c r="G983" s="999"/>
      <c r="H983" s="999"/>
      <c r="I983" s="997"/>
      <c r="J983" s="997"/>
      <c r="K983" s="999"/>
      <c r="L983" s="999"/>
      <c r="M983" s="1001"/>
      <c r="N983" s="999"/>
      <c r="O983" s="999"/>
      <c r="P983" s="999"/>
      <c r="Q983" s="999"/>
      <c r="R983" s="999"/>
      <c r="S983" s="990"/>
      <c r="T983" s="999"/>
      <c r="U983" s="999"/>
      <c r="V983" s="999"/>
      <c r="W983" s="999"/>
    </row>
    <row r="984">
      <c r="A984" s="999"/>
      <c r="B984" s="999"/>
      <c r="C984" s="999"/>
      <c r="D984" s="999"/>
      <c r="E984" s="999"/>
      <c r="F984" s="999"/>
      <c r="G984" s="999"/>
      <c r="H984" s="999"/>
      <c r="I984" s="997"/>
      <c r="J984" s="997"/>
      <c r="K984" s="999"/>
      <c r="L984" s="999"/>
      <c r="M984" s="1001"/>
      <c r="N984" s="999"/>
      <c r="O984" s="999"/>
      <c r="P984" s="999"/>
      <c r="Q984" s="999"/>
      <c r="R984" s="999"/>
      <c r="S984" s="990"/>
      <c r="T984" s="999"/>
      <c r="U984" s="999"/>
      <c r="V984" s="999"/>
      <c r="W984" s="999"/>
    </row>
    <row r="985">
      <c r="A985" s="999"/>
      <c r="B985" s="999"/>
      <c r="C985" s="999"/>
      <c r="D985" s="999"/>
      <c r="E985" s="999"/>
      <c r="F985" s="999"/>
      <c r="G985" s="999"/>
      <c r="H985" s="999"/>
      <c r="I985" s="997"/>
      <c r="J985" s="997"/>
      <c r="K985" s="999"/>
      <c r="L985" s="999"/>
      <c r="M985" s="1001"/>
      <c r="N985" s="999"/>
      <c r="O985" s="999"/>
      <c r="P985" s="999"/>
      <c r="Q985" s="999"/>
      <c r="R985" s="999"/>
      <c r="S985" s="990"/>
      <c r="T985" s="999"/>
      <c r="U985" s="999"/>
      <c r="V985" s="999"/>
      <c r="W985" s="999"/>
    </row>
    <row r="986">
      <c r="A986" s="999"/>
      <c r="B986" s="999"/>
      <c r="C986" s="999"/>
      <c r="D986" s="999"/>
      <c r="E986" s="999"/>
      <c r="F986" s="999"/>
      <c r="G986" s="999"/>
      <c r="H986" s="999"/>
      <c r="I986" s="997"/>
      <c r="J986" s="997"/>
      <c r="K986" s="999"/>
      <c r="L986" s="999"/>
      <c r="M986" s="1001"/>
      <c r="N986" s="999"/>
      <c r="O986" s="999"/>
      <c r="P986" s="999"/>
      <c r="Q986" s="999"/>
      <c r="R986" s="999"/>
      <c r="S986" s="990"/>
      <c r="T986" s="999"/>
      <c r="U986" s="999"/>
      <c r="V986" s="999"/>
      <c r="W986" s="999"/>
    </row>
    <row r="987">
      <c r="A987" s="999"/>
      <c r="B987" s="999"/>
      <c r="C987" s="999"/>
      <c r="D987" s="999"/>
      <c r="E987" s="999"/>
      <c r="F987" s="999"/>
      <c r="G987" s="999"/>
      <c r="H987" s="999"/>
      <c r="I987" s="997"/>
      <c r="J987" s="997"/>
      <c r="K987" s="999"/>
      <c r="L987" s="999"/>
      <c r="M987" s="1001"/>
      <c r="N987" s="999"/>
      <c r="O987" s="999"/>
      <c r="P987" s="999"/>
      <c r="Q987" s="999"/>
      <c r="R987" s="999"/>
      <c r="S987" s="990"/>
      <c r="T987" s="999"/>
      <c r="U987" s="999"/>
      <c r="V987" s="999"/>
      <c r="W987" s="999"/>
    </row>
    <row r="988">
      <c r="A988" s="999"/>
      <c r="B988" s="999"/>
      <c r="C988" s="999"/>
      <c r="D988" s="999"/>
      <c r="E988" s="999"/>
      <c r="F988" s="999"/>
      <c r="G988" s="999"/>
      <c r="H988" s="999"/>
      <c r="I988" s="997"/>
      <c r="J988" s="997"/>
      <c r="K988" s="999"/>
      <c r="L988" s="999"/>
      <c r="M988" s="1001"/>
      <c r="N988" s="999"/>
      <c r="O988" s="999"/>
      <c r="P988" s="999"/>
      <c r="Q988" s="999"/>
      <c r="R988" s="999"/>
      <c r="S988" s="990"/>
      <c r="T988" s="999"/>
      <c r="U988" s="999"/>
      <c r="V988" s="999"/>
      <c r="W988" s="999"/>
    </row>
    <row r="989">
      <c r="A989" s="999"/>
      <c r="B989" s="999"/>
      <c r="C989" s="999"/>
      <c r="D989" s="999"/>
      <c r="E989" s="999"/>
      <c r="F989" s="999"/>
      <c r="G989" s="999"/>
      <c r="H989" s="999"/>
      <c r="I989" s="997"/>
      <c r="J989" s="997"/>
      <c r="K989" s="999"/>
      <c r="L989" s="999"/>
      <c r="M989" s="1001"/>
      <c r="N989" s="999"/>
      <c r="O989" s="999"/>
      <c r="P989" s="999"/>
      <c r="Q989" s="999"/>
      <c r="R989" s="999"/>
      <c r="S989" s="990"/>
      <c r="T989" s="999"/>
      <c r="U989" s="999"/>
      <c r="V989" s="999"/>
      <c r="W989" s="999"/>
    </row>
    <row r="990">
      <c r="A990" s="999"/>
      <c r="B990" s="999"/>
      <c r="C990" s="999"/>
      <c r="D990" s="999"/>
      <c r="E990" s="999"/>
      <c r="F990" s="999"/>
      <c r="G990" s="999"/>
      <c r="H990" s="999"/>
      <c r="I990" s="997"/>
      <c r="J990" s="997"/>
      <c r="K990" s="999"/>
      <c r="L990" s="999"/>
      <c r="M990" s="1001"/>
      <c r="N990" s="999"/>
      <c r="O990" s="999"/>
      <c r="P990" s="999"/>
      <c r="Q990" s="999"/>
      <c r="R990" s="999"/>
      <c r="S990" s="990"/>
      <c r="T990" s="999"/>
      <c r="U990" s="999"/>
      <c r="V990" s="999"/>
      <c r="W990" s="999"/>
    </row>
    <row r="991">
      <c r="A991" s="999"/>
      <c r="B991" s="999"/>
      <c r="C991" s="999"/>
      <c r="D991" s="999"/>
      <c r="E991" s="999"/>
      <c r="F991" s="999"/>
      <c r="G991" s="999"/>
      <c r="H991" s="999"/>
      <c r="I991" s="997"/>
      <c r="J991" s="997"/>
      <c r="K991" s="999"/>
      <c r="L991" s="999"/>
      <c r="M991" s="1001"/>
      <c r="N991" s="999"/>
      <c r="O991" s="999"/>
      <c r="P991" s="999"/>
      <c r="Q991" s="999"/>
      <c r="R991" s="999"/>
      <c r="S991" s="990"/>
      <c r="T991" s="999"/>
      <c r="U991" s="999"/>
      <c r="V991" s="999"/>
      <c r="W991" s="999"/>
    </row>
    <row r="992">
      <c r="A992" s="999"/>
      <c r="B992" s="999"/>
      <c r="C992" s="999"/>
      <c r="D992" s="999"/>
      <c r="E992" s="999"/>
      <c r="F992" s="999"/>
      <c r="G992" s="999"/>
      <c r="H992" s="999"/>
      <c r="I992" s="997"/>
      <c r="J992" s="997"/>
      <c r="K992" s="999"/>
      <c r="L992" s="999"/>
      <c r="M992" s="1001"/>
      <c r="N992" s="999"/>
      <c r="O992" s="999"/>
      <c r="P992" s="999"/>
      <c r="Q992" s="999"/>
      <c r="R992" s="999"/>
      <c r="S992" s="990"/>
      <c r="T992" s="999"/>
      <c r="U992" s="999"/>
      <c r="V992" s="999"/>
      <c r="W992" s="999"/>
    </row>
    <row r="993">
      <c r="A993" s="999"/>
      <c r="B993" s="999"/>
      <c r="C993" s="999"/>
      <c r="D993" s="999"/>
      <c r="E993" s="999"/>
      <c r="F993" s="999"/>
      <c r="G993" s="999"/>
      <c r="H993" s="999"/>
      <c r="I993" s="997"/>
      <c r="J993" s="997"/>
      <c r="K993" s="999"/>
      <c r="L993" s="999"/>
      <c r="M993" s="1001"/>
      <c r="N993" s="999"/>
      <c r="O993" s="999"/>
      <c r="P993" s="999"/>
      <c r="Q993" s="999"/>
      <c r="R993" s="999"/>
      <c r="S993" s="990"/>
      <c r="T993" s="999"/>
      <c r="U993" s="999"/>
      <c r="V993" s="999"/>
      <c r="W993" s="999"/>
    </row>
    <row r="994">
      <c r="A994" s="999"/>
      <c r="B994" s="999"/>
      <c r="C994" s="999"/>
      <c r="D994" s="999"/>
      <c r="E994" s="999"/>
      <c r="F994" s="999"/>
      <c r="G994" s="999"/>
      <c r="H994" s="999"/>
      <c r="I994" s="997"/>
      <c r="J994" s="997"/>
      <c r="K994" s="999"/>
      <c r="L994" s="999"/>
      <c r="M994" s="1001"/>
      <c r="N994" s="999"/>
      <c r="O994" s="999"/>
      <c r="P994" s="999"/>
      <c r="Q994" s="999"/>
      <c r="R994" s="999"/>
      <c r="S994" s="990"/>
      <c r="T994" s="999"/>
      <c r="U994" s="999"/>
      <c r="V994" s="999"/>
      <c r="W994" s="999"/>
    </row>
    <row r="995">
      <c r="A995" s="999"/>
      <c r="B995" s="999"/>
      <c r="C995" s="999"/>
      <c r="D995" s="999"/>
      <c r="E995" s="999"/>
      <c r="F995" s="999"/>
      <c r="G995" s="999"/>
      <c r="H995" s="999"/>
      <c r="I995" s="997"/>
      <c r="J995" s="997"/>
      <c r="K995" s="999"/>
      <c r="L995" s="999"/>
      <c r="M995" s="1001"/>
      <c r="N995" s="999"/>
      <c r="O995" s="999"/>
      <c r="P995" s="999"/>
      <c r="Q995" s="999"/>
      <c r="R995" s="999"/>
      <c r="S995" s="990"/>
      <c r="T995" s="999"/>
      <c r="U995" s="999"/>
      <c r="V995" s="999"/>
      <c r="W995" s="999"/>
    </row>
    <row r="996">
      <c r="A996" s="999"/>
      <c r="B996" s="999"/>
      <c r="C996" s="999"/>
      <c r="D996" s="999"/>
      <c r="E996" s="999"/>
      <c r="F996" s="999"/>
      <c r="G996" s="999"/>
      <c r="H996" s="999"/>
      <c r="I996" s="997"/>
      <c r="J996" s="997"/>
      <c r="K996" s="999"/>
      <c r="L996" s="999"/>
      <c r="M996" s="1001"/>
      <c r="N996" s="999"/>
      <c r="O996" s="999"/>
      <c r="P996" s="999"/>
      <c r="Q996" s="999"/>
      <c r="R996" s="999"/>
      <c r="S996" s="990"/>
      <c r="T996" s="999"/>
      <c r="U996" s="999"/>
      <c r="V996" s="999"/>
      <c r="W996" s="999"/>
    </row>
    <row r="997">
      <c r="A997" s="999"/>
      <c r="B997" s="999"/>
      <c r="C997" s="999"/>
      <c r="D997" s="999"/>
      <c r="E997" s="999"/>
      <c r="F997" s="999"/>
      <c r="G997" s="999"/>
      <c r="H997" s="999"/>
      <c r="I997" s="997"/>
      <c r="J997" s="997"/>
      <c r="K997" s="999"/>
      <c r="L997" s="999"/>
      <c r="M997" s="1001"/>
      <c r="N997" s="999"/>
      <c r="O997" s="999"/>
      <c r="P997" s="999"/>
      <c r="Q997" s="999"/>
      <c r="R997" s="999"/>
      <c r="S997" s="990"/>
      <c r="T997" s="999"/>
      <c r="U997" s="999"/>
      <c r="V997" s="999"/>
      <c r="W997" s="999"/>
    </row>
    <row r="998">
      <c r="A998" s="999"/>
      <c r="B998" s="999"/>
      <c r="C998" s="999"/>
      <c r="D998" s="999"/>
      <c r="E998" s="999"/>
      <c r="F998" s="999"/>
      <c r="G998" s="999"/>
      <c r="H998" s="999"/>
      <c r="I998" s="997"/>
      <c r="J998" s="997"/>
      <c r="K998" s="999"/>
      <c r="L998" s="999"/>
      <c r="M998" s="1001"/>
      <c r="N998" s="999"/>
      <c r="O998" s="999"/>
      <c r="P998" s="999"/>
      <c r="Q998" s="999"/>
      <c r="R998" s="999"/>
      <c r="S998" s="990"/>
      <c r="T998" s="999"/>
      <c r="U998" s="999"/>
      <c r="V998" s="999"/>
      <c r="W998" s="999"/>
    </row>
    <row r="999">
      <c r="A999" s="999"/>
      <c r="B999" s="999"/>
      <c r="C999" s="999"/>
      <c r="D999" s="999"/>
      <c r="E999" s="999"/>
      <c r="F999" s="999"/>
      <c r="G999" s="999"/>
      <c r="H999" s="999"/>
      <c r="I999" s="997"/>
      <c r="J999" s="997"/>
      <c r="K999" s="999"/>
      <c r="L999" s="999"/>
      <c r="M999" s="1001"/>
      <c r="N999" s="999"/>
      <c r="O999" s="999"/>
      <c r="P999" s="999"/>
      <c r="Q999" s="999"/>
      <c r="R999" s="999"/>
      <c r="S999" s="990"/>
      <c r="T999" s="999"/>
      <c r="U999" s="999"/>
      <c r="V999" s="999"/>
      <c r="W999" s="999"/>
    </row>
    <row r="1000">
      <c r="A1000" s="999"/>
      <c r="B1000" s="999"/>
      <c r="C1000" s="999"/>
      <c r="D1000" s="999"/>
      <c r="E1000" s="999"/>
      <c r="F1000" s="999"/>
      <c r="G1000" s="999"/>
      <c r="H1000" s="999"/>
      <c r="I1000" s="997"/>
      <c r="J1000" s="997"/>
      <c r="K1000" s="999"/>
      <c r="L1000" s="999"/>
      <c r="M1000" s="1001"/>
      <c r="N1000" s="999"/>
      <c r="O1000" s="999"/>
      <c r="P1000" s="999"/>
      <c r="Q1000" s="999"/>
      <c r="R1000" s="999"/>
      <c r="S1000" s="990"/>
      <c r="T1000" s="999"/>
      <c r="U1000" s="999"/>
      <c r="V1000" s="999"/>
      <c r="W1000" s="999"/>
    </row>
    <row r="1001">
      <c r="A1001" s="999"/>
      <c r="B1001" s="999"/>
      <c r="C1001" s="999"/>
      <c r="D1001" s="999"/>
      <c r="E1001" s="999"/>
      <c r="F1001" s="999"/>
      <c r="G1001" s="999"/>
      <c r="H1001" s="999"/>
      <c r="I1001" s="997"/>
      <c r="J1001" s="997"/>
      <c r="K1001" s="999"/>
      <c r="L1001" s="999"/>
      <c r="M1001" s="1001"/>
      <c r="N1001" s="999"/>
      <c r="O1001" s="999"/>
      <c r="P1001" s="999"/>
      <c r="Q1001" s="999"/>
      <c r="R1001" s="999"/>
      <c r="S1001" s="990"/>
      <c r="T1001" s="999"/>
      <c r="U1001" s="999"/>
      <c r="V1001" s="999"/>
      <c r="W1001" s="999"/>
    </row>
    <row r="1002">
      <c r="A1002" s="999"/>
      <c r="B1002" s="999"/>
      <c r="C1002" s="999"/>
      <c r="D1002" s="999"/>
      <c r="E1002" s="999"/>
      <c r="F1002" s="999"/>
      <c r="G1002" s="999"/>
      <c r="H1002" s="999"/>
      <c r="I1002" s="997"/>
      <c r="J1002" s="997"/>
      <c r="K1002" s="999"/>
      <c r="L1002" s="999"/>
      <c r="M1002" s="1001"/>
      <c r="N1002" s="999"/>
      <c r="O1002" s="999"/>
      <c r="P1002" s="999"/>
      <c r="Q1002" s="999"/>
      <c r="R1002" s="999"/>
      <c r="S1002" s="990"/>
      <c r="T1002" s="999"/>
      <c r="U1002" s="999"/>
      <c r="V1002" s="999"/>
      <c r="W1002" s="999"/>
    </row>
    <row r="1003">
      <c r="A1003" s="999"/>
      <c r="B1003" s="999"/>
      <c r="C1003" s="999"/>
      <c r="D1003" s="999"/>
      <c r="E1003" s="999"/>
      <c r="F1003" s="999"/>
      <c r="G1003" s="999"/>
      <c r="H1003" s="999"/>
      <c r="I1003" s="997"/>
      <c r="J1003" s="997"/>
      <c r="K1003" s="999"/>
      <c r="L1003" s="999"/>
      <c r="M1003" s="1001"/>
      <c r="N1003" s="999"/>
      <c r="O1003" s="999"/>
      <c r="P1003" s="999"/>
      <c r="Q1003" s="999"/>
      <c r="R1003" s="999"/>
      <c r="S1003" s="990"/>
      <c r="T1003" s="999"/>
      <c r="U1003" s="999"/>
      <c r="V1003" s="999"/>
      <c r="W1003" s="999"/>
    </row>
    <row r="1004">
      <c r="A1004" s="999"/>
      <c r="B1004" s="999"/>
      <c r="C1004" s="999"/>
      <c r="D1004" s="999"/>
      <c r="E1004" s="999"/>
      <c r="F1004" s="999"/>
      <c r="G1004" s="999"/>
      <c r="H1004" s="999"/>
      <c r="I1004" s="997"/>
      <c r="J1004" s="997"/>
      <c r="K1004" s="999"/>
      <c r="L1004" s="999"/>
      <c r="M1004" s="1001"/>
      <c r="N1004" s="999"/>
      <c r="O1004" s="999"/>
      <c r="P1004" s="999"/>
      <c r="Q1004" s="999"/>
      <c r="R1004" s="999"/>
      <c r="S1004" s="990"/>
      <c r="T1004" s="999"/>
      <c r="U1004" s="999"/>
      <c r="V1004" s="999"/>
      <c r="W1004" s="999"/>
    </row>
    <row r="1005">
      <c r="A1005" s="999"/>
      <c r="B1005" s="999"/>
      <c r="C1005" s="999"/>
      <c r="D1005" s="999"/>
      <c r="E1005" s="999"/>
      <c r="F1005" s="999"/>
      <c r="G1005" s="999"/>
      <c r="H1005" s="999"/>
      <c r="I1005" s="997"/>
      <c r="J1005" s="997"/>
      <c r="K1005" s="999"/>
      <c r="L1005" s="999"/>
      <c r="M1005" s="1001"/>
      <c r="N1005" s="999"/>
      <c r="O1005" s="999"/>
      <c r="P1005" s="999"/>
      <c r="Q1005" s="999"/>
      <c r="R1005" s="999"/>
      <c r="S1005" s="990"/>
      <c r="T1005" s="999"/>
      <c r="U1005" s="999"/>
      <c r="V1005" s="999"/>
      <c r="W1005" s="999"/>
    </row>
    <row r="1006">
      <c r="A1006" s="999"/>
      <c r="B1006" s="999"/>
      <c r="C1006" s="999"/>
      <c r="D1006" s="999"/>
      <c r="E1006" s="999"/>
      <c r="F1006" s="999"/>
      <c r="G1006" s="999"/>
      <c r="H1006" s="999"/>
      <c r="I1006" s="997"/>
      <c r="J1006" s="997"/>
      <c r="K1006" s="999"/>
      <c r="L1006" s="999"/>
      <c r="M1006" s="1001"/>
      <c r="N1006" s="999"/>
      <c r="O1006" s="999"/>
      <c r="P1006" s="999"/>
      <c r="Q1006" s="999"/>
      <c r="R1006" s="999"/>
      <c r="S1006" s="990"/>
      <c r="T1006" s="999"/>
      <c r="U1006" s="999"/>
      <c r="V1006" s="999"/>
      <c r="W1006" s="999"/>
    </row>
    <row r="1007">
      <c r="A1007" s="999"/>
      <c r="B1007" s="999"/>
      <c r="C1007" s="999"/>
      <c r="D1007" s="999"/>
      <c r="E1007" s="999"/>
      <c r="F1007" s="999"/>
      <c r="G1007" s="999"/>
      <c r="H1007" s="999"/>
      <c r="I1007" s="997"/>
      <c r="J1007" s="997"/>
      <c r="K1007" s="999"/>
      <c r="L1007" s="999"/>
      <c r="M1007" s="1001"/>
      <c r="N1007" s="999"/>
      <c r="O1007" s="999"/>
      <c r="P1007" s="999"/>
      <c r="Q1007" s="999"/>
      <c r="R1007" s="999"/>
      <c r="S1007" s="990"/>
      <c r="T1007" s="999"/>
      <c r="U1007" s="999"/>
      <c r="V1007" s="999"/>
      <c r="W1007" s="999"/>
    </row>
    <row r="1008">
      <c r="A1008" s="999"/>
      <c r="B1008" s="999"/>
      <c r="C1008" s="999"/>
      <c r="D1008" s="999"/>
      <c r="E1008" s="999"/>
      <c r="F1008" s="999"/>
      <c r="G1008" s="999"/>
      <c r="H1008" s="999"/>
      <c r="I1008" s="997"/>
      <c r="J1008" s="997"/>
      <c r="K1008" s="999"/>
      <c r="L1008" s="999"/>
      <c r="M1008" s="1001"/>
      <c r="N1008" s="999"/>
      <c r="O1008" s="999"/>
      <c r="P1008" s="999"/>
      <c r="Q1008" s="999"/>
      <c r="R1008" s="999"/>
      <c r="S1008" s="990"/>
      <c r="T1008" s="999"/>
      <c r="U1008" s="999"/>
      <c r="V1008" s="999"/>
      <c r="W1008" s="999"/>
    </row>
    <row r="1009">
      <c r="A1009" s="999"/>
      <c r="B1009" s="999"/>
      <c r="C1009" s="999"/>
      <c r="D1009" s="999"/>
      <c r="E1009" s="999"/>
      <c r="F1009" s="999"/>
      <c r="G1009" s="999"/>
      <c r="H1009" s="999"/>
      <c r="I1009" s="997"/>
      <c r="J1009" s="997"/>
      <c r="K1009" s="999"/>
      <c r="L1009" s="999"/>
      <c r="M1009" s="1001"/>
      <c r="N1009" s="999"/>
      <c r="O1009" s="999"/>
      <c r="P1009" s="999"/>
      <c r="Q1009" s="999"/>
      <c r="R1009" s="999"/>
      <c r="S1009" s="990"/>
      <c r="T1009" s="999"/>
      <c r="U1009" s="999"/>
      <c r="V1009" s="999"/>
      <c r="W1009" s="999"/>
    </row>
    <row r="1010">
      <c r="A1010" s="999"/>
      <c r="B1010" s="999"/>
      <c r="C1010" s="999"/>
      <c r="D1010" s="999"/>
      <c r="E1010" s="999"/>
      <c r="F1010" s="999"/>
      <c r="G1010" s="999"/>
      <c r="H1010" s="999"/>
      <c r="I1010" s="997"/>
      <c r="J1010" s="997"/>
      <c r="K1010" s="999"/>
      <c r="L1010" s="999"/>
      <c r="M1010" s="1001"/>
      <c r="N1010" s="999"/>
      <c r="O1010" s="999"/>
      <c r="P1010" s="999"/>
      <c r="Q1010" s="999"/>
      <c r="R1010" s="999"/>
      <c r="S1010" s="990"/>
      <c r="T1010" s="999"/>
      <c r="U1010" s="999"/>
      <c r="V1010" s="999"/>
      <c r="W1010" s="999"/>
    </row>
    <row r="1011">
      <c r="A1011" s="999"/>
      <c r="B1011" s="999"/>
      <c r="C1011" s="999"/>
      <c r="D1011" s="999"/>
      <c r="E1011" s="999"/>
      <c r="F1011" s="999"/>
      <c r="G1011" s="999"/>
      <c r="H1011" s="999"/>
      <c r="I1011" s="997"/>
      <c r="J1011" s="997"/>
      <c r="K1011" s="999"/>
      <c r="L1011" s="999"/>
      <c r="M1011" s="1001"/>
      <c r="N1011" s="999"/>
      <c r="O1011" s="999"/>
      <c r="P1011" s="999"/>
      <c r="Q1011" s="999"/>
      <c r="R1011" s="999"/>
      <c r="S1011" s="990"/>
      <c r="T1011" s="999"/>
      <c r="U1011" s="999"/>
      <c r="V1011" s="999"/>
      <c r="W1011" s="999"/>
    </row>
    <row r="1012">
      <c r="A1012" s="999"/>
      <c r="B1012" s="999"/>
      <c r="C1012" s="999"/>
      <c r="D1012" s="999"/>
      <c r="E1012" s="999"/>
      <c r="F1012" s="999"/>
      <c r="G1012" s="999"/>
      <c r="H1012" s="999"/>
      <c r="I1012" s="997"/>
      <c r="J1012" s="997"/>
      <c r="K1012" s="999"/>
      <c r="L1012" s="999"/>
      <c r="M1012" s="1001"/>
      <c r="N1012" s="999"/>
      <c r="O1012" s="999"/>
      <c r="P1012" s="999"/>
      <c r="Q1012" s="999"/>
      <c r="R1012" s="999"/>
      <c r="S1012" s="990"/>
      <c r="T1012" s="999"/>
      <c r="U1012" s="999"/>
      <c r="V1012" s="999"/>
      <c r="W1012" s="999"/>
    </row>
    <row r="1013">
      <c r="A1013" s="999"/>
      <c r="B1013" s="999"/>
      <c r="C1013" s="999"/>
      <c r="D1013" s="999"/>
      <c r="E1013" s="999"/>
      <c r="F1013" s="999"/>
      <c r="G1013" s="999"/>
      <c r="H1013" s="999"/>
      <c r="I1013" s="997"/>
      <c r="J1013" s="997"/>
      <c r="K1013" s="999"/>
      <c r="L1013" s="999"/>
      <c r="M1013" s="1001"/>
      <c r="N1013" s="999"/>
      <c r="O1013" s="999"/>
      <c r="P1013" s="999"/>
      <c r="Q1013" s="999"/>
      <c r="R1013" s="999"/>
      <c r="S1013" s="990"/>
      <c r="T1013" s="999"/>
      <c r="U1013" s="999"/>
      <c r="V1013" s="999"/>
      <c r="W1013" s="999"/>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0.22"/>
    <col customWidth="1" min="2" max="2" width="24.33"/>
    <col customWidth="1" min="3" max="3" width="24.44"/>
    <col customWidth="1" min="4" max="4" width="14.22"/>
    <col customWidth="1" min="5" max="6" width="21.56"/>
    <col customWidth="1" min="7" max="7" width="12.89"/>
    <col customWidth="1" min="8" max="8" width="43.78"/>
    <col customWidth="1" min="9" max="9" width="43.33"/>
    <col customWidth="1" min="10" max="10" width="17.33"/>
    <col customWidth="1" min="11" max="11" width="15.11"/>
    <col customWidth="1" min="12" max="13" width="12.22"/>
    <col customWidth="1" min="14" max="14" width="47.22"/>
    <col customWidth="1" min="15" max="15" width="42.56"/>
    <col customWidth="1" min="16" max="16" width="39.89"/>
    <col customWidth="1" min="17" max="17" width="26.33"/>
    <col customWidth="1" min="18" max="20" width="19.44"/>
    <col customWidth="1" min="21" max="21" width="15.11"/>
    <col customWidth="1" min="22" max="22" width="28.67"/>
    <col customWidth="1" min="23" max="23" width="13.0"/>
    <col customWidth="1" min="24" max="24" width="13.11"/>
    <col customWidth="1" min="25" max="25" width="11.22"/>
    <col customWidth="1" min="26" max="26" width="12.33"/>
    <col customWidth="1" min="27" max="27" width="53.44"/>
  </cols>
  <sheetData>
    <row r="1" ht="1.5" customHeight="1">
      <c r="A1" s="1020"/>
      <c r="B1" s="1021"/>
      <c r="C1" s="1020"/>
      <c r="D1" s="1020"/>
      <c r="E1" s="1020"/>
      <c r="F1" s="1020"/>
      <c r="G1" s="1022"/>
      <c r="H1" s="1022"/>
      <c r="I1" s="1022"/>
      <c r="J1" s="1022"/>
      <c r="K1" s="1022"/>
      <c r="L1" s="1020"/>
      <c r="M1" s="1020"/>
      <c r="N1" s="1020"/>
      <c r="O1" s="1020"/>
      <c r="P1" s="1020"/>
      <c r="Q1" s="1020"/>
      <c r="R1" s="1020"/>
      <c r="S1" s="1020"/>
      <c r="T1" s="1020"/>
      <c r="U1" s="1020"/>
      <c r="V1" s="1020"/>
      <c r="W1" s="1020"/>
      <c r="X1" s="1020"/>
      <c r="Y1" s="1020"/>
      <c r="Z1" s="1020"/>
      <c r="AA1" s="1020"/>
    </row>
    <row r="2" ht="48.0" customHeight="1">
      <c r="A2" s="1020"/>
      <c r="B2" s="1023" t="s">
        <v>3</v>
      </c>
      <c r="C2" s="1024" t="s">
        <v>840</v>
      </c>
      <c r="D2" s="1025" t="s">
        <v>846</v>
      </c>
      <c r="E2" s="1025" t="s">
        <v>842</v>
      </c>
      <c r="F2" s="1025" t="s">
        <v>841</v>
      </c>
      <c r="G2" s="1026" t="s">
        <v>394</v>
      </c>
      <c r="H2" s="1027" t="s">
        <v>843</v>
      </c>
      <c r="I2" s="1027" t="s">
        <v>844</v>
      </c>
      <c r="J2" s="1028" t="s">
        <v>851</v>
      </c>
      <c r="K2" s="1028" t="s">
        <v>852</v>
      </c>
      <c r="L2" s="1029" t="s">
        <v>3698</v>
      </c>
      <c r="M2" s="1025" t="s">
        <v>853</v>
      </c>
      <c r="N2" s="1024" t="s">
        <v>400</v>
      </c>
      <c r="O2" s="1024" t="s">
        <v>854</v>
      </c>
      <c r="P2" s="1025" t="s">
        <v>855</v>
      </c>
      <c r="Q2" s="1025" t="s">
        <v>3584</v>
      </c>
      <c r="R2" s="1025" t="s">
        <v>845</v>
      </c>
      <c r="S2" s="1025" t="s">
        <v>375</v>
      </c>
      <c r="T2" s="1025" t="s">
        <v>376</v>
      </c>
      <c r="U2" s="1029" t="s">
        <v>377</v>
      </c>
      <c r="V2" s="1025" t="s">
        <v>856</v>
      </c>
      <c r="W2" s="1030" t="s">
        <v>826</v>
      </c>
      <c r="X2" s="1025" t="s">
        <v>827</v>
      </c>
      <c r="Y2" s="1025" t="s">
        <v>828</v>
      </c>
      <c r="Z2" s="1025" t="s">
        <v>829</v>
      </c>
      <c r="AA2" s="1025" t="s">
        <v>1206</v>
      </c>
    </row>
    <row r="3" ht="93.75" customHeight="1">
      <c r="A3" s="1020"/>
      <c r="B3" s="1031"/>
      <c r="C3" s="1032" t="s">
        <v>4685</v>
      </c>
      <c r="D3" s="1033">
        <v>3.0</v>
      </c>
      <c r="E3" s="1032" t="s">
        <v>4686</v>
      </c>
      <c r="F3" s="1033" t="s">
        <v>980</v>
      </c>
      <c r="G3" s="1034" t="b">
        <v>0</v>
      </c>
      <c r="H3" s="881" t="s">
        <v>982</v>
      </c>
      <c r="I3" s="881" t="s">
        <v>983</v>
      </c>
      <c r="J3" s="1035">
        <v>44.95</v>
      </c>
      <c r="K3" s="1035">
        <v>0.0</v>
      </c>
      <c r="L3" s="1033">
        <v>1.0</v>
      </c>
      <c r="M3" s="1033" t="s">
        <v>862</v>
      </c>
      <c r="N3" s="1036" t="s">
        <v>4687</v>
      </c>
      <c r="O3" s="1032" t="s">
        <v>985</v>
      </c>
      <c r="P3" s="1032" t="s">
        <v>987</v>
      </c>
      <c r="Q3" s="1037" t="s">
        <v>413</v>
      </c>
      <c r="R3" s="1038" t="s">
        <v>4688</v>
      </c>
      <c r="S3" s="1038" t="s">
        <v>4689</v>
      </c>
      <c r="T3" s="1039" t="s">
        <v>378</v>
      </c>
      <c r="U3" s="1033" t="s">
        <v>413</v>
      </c>
      <c r="V3" s="1037" t="s">
        <v>413</v>
      </c>
      <c r="W3" s="1032">
        <v>4.0</v>
      </c>
      <c r="X3" s="1040">
        <v>14.0</v>
      </c>
      <c r="Y3" s="1041">
        <v>12.0</v>
      </c>
      <c r="Z3" s="1041">
        <v>12.0</v>
      </c>
      <c r="AA3" s="1042"/>
    </row>
    <row r="4" ht="115.5" customHeight="1">
      <c r="A4" s="229"/>
      <c r="B4" s="1043"/>
      <c r="C4" s="1044" t="s">
        <v>4690</v>
      </c>
      <c r="D4" s="1045"/>
      <c r="E4" s="1044" t="s">
        <v>4691</v>
      </c>
      <c r="F4" s="1045" t="s">
        <v>4692</v>
      </c>
      <c r="G4" s="1046" t="b">
        <v>0</v>
      </c>
      <c r="H4" s="233"/>
      <c r="I4" s="233"/>
      <c r="J4" s="1047">
        <v>44.95</v>
      </c>
      <c r="K4" s="1047">
        <v>0.0</v>
      </c>
      <c r="L4" s="1045">
        <v>1.0</v>
      </c>
      <c r="M4" s="1045" t="s">
        <v>862</v>
      </c>
      <c r="N4" s="1048" t="s">
        <v>4693</v>
      </c>
      <c r="O4" s="1044" t="s">
        <v>4694</v>
      </c>
      <c r="P4" s="1044" t="s">
        <v>4695</v>
      </c>
      <c r="Q4" s="1049" t="s">
        <v>413</v>
      </c>
      <c r="R4" s="1050" t="s">
        <v>4688</v>
      </c>
      <c r="S4" s="1050" t="s">
        <v>4689</v>
      </c>
      <c r="T4" s="1051" t="s">
        <v>378</v>
      </c>
      <c r="U4" s="1045" t="s">
        <v>413</v>
      </c>
      <c r="V4" s="1049" t="s">
        <v>413</v>
      </c>
      <c r="W4" s="1044">
        <v>4.0</v>
      </c>
      <c r="X4" s="1052">
        <v>14.0</v>
      </c>
      <c r="Y4" s="1053">
        <v>12.0</v>
      </c>
      <c r="Z4" s="1053">
        <v>12.0</v>
      </c>
      <c r="AA4" s="1054"/>
    </row>
    <row r="5" ht="115.5" customHeight="1">
      <c r="A5" s="1020"/>
      <c r="B5" s="1055"/>
      <c r="C5" s="1032" t="s">
        <v>4696</v>
      </c>
      <c r="D5" s="1033">
        <v>4.0</v>
      </c>
      <c r="E5" s="1032" t="s">
        <v>4697</v>
      </c>
      <c r="F5" s="1033" t="s">
        <v>4698</v>
      </c>
      <c r="G5" s="1056" t="b">
        <v>1</v>
      </c>
      <c r="H5" s="1057" t="s">
        <v>4699</v>
      </c>
      <c r="I5" s="1057" t="s">
        <v>4700</v>
      </c>
      <c r="J5" s="1035">
        <v>9.95</v>
      </c>
      <c r="K5" s="1035">
        <v>0.0</v>
      </c>
      <c r="L5" s="1033">
        <v>1.0</v>
      </c>
      <c r="M5" s="1033" t="s">
        <v>3345</v>
      </c>
      <c r="N5" s="1036" t="s">
        <v>4701</v>
      </c>
      <c r="O5" s="1032" t="s">
        <v>4702</v>
      </c>
      <c r="P5" s="1058" t="s">
        <v>4703</v>
      </c>
      <c r="Q5" s="1037" t="s">
        <v>4704</v>
      </c>
      <c r="R5" s="1038" t="s">
        <v>4705</v>
      </c>
      <c r="S5" s="1038" t="s">
        <v>1323</v>
      </c>
      <c r="T5" s="1039" t="s">
        <v>379</v>
      </c>
      <c r="U5" s="1033" t="s">
        <v>413</v>
      </c>
      <c r="V5" s="1037" t="s">
        <v>4706</v>
      </c>
      <c r="W5" s="1032">
        <v>1.0</v>
      </c>
      <c r="X5" s="1040">
        <v>9.0</v>
      </c>
      <c r="Y5" s="1041">
        <v>9.0</v>
      </c>
      <c r="Z5" s="1041">
        <v>8.0</v>
      </c>
      <c r="AA5" s="1042" t="s">
        <v>4707</v>
      </c>
    </row>
    <row r="6" ht="75.75" customHeight="1">
      <c r="A6" s="1020"/>
      <c r="B6" s="1059"/>
      <c r="C6" s="1032" t="s">
        <v>4696</v>
      </c>
      <c r="D6" s="1033">
        <v>4.0</v>
      </c>
      <c r="E6" s="1032" t="s">
        <v>4708</v>
      </c>
      <c r="F6" s="1033" t="s">
        <v>4709</v>
      </c>
      <c r="G6" s="1056" t="b">
        <v>1</v>
      </c>
      <c r="H6" s="1057" t="s">
        <v>4699</v>
      </c>
      <c r="I6" s="1057" t="s">
        <v>4700</v>
      </c>
      <c r="J6" s="1060">
        <v>78.95</v>
      </c>
      <c r="K6" s="1035">
        <v>0.0</v>
      </c>
      <c r="L6" s="1032">
        <v>1.0</v>
      </c>
      <c r="M6" s="1032" t="s">
        <v>3348</v>
      </c>
      <c r="N6" s="1036" t="s">
        <v>4701</v>
      </c>
      <c r="O6" s="1032" t="s">
        <v>4702</v>
      </c>
      <c r="P6" s="1058" t="s">
        <v>4710</v>
      </c>
      <c r="Q6" s="1037" t="s">
        <v>4704</v>
      </c>
      <c r="R6" s="1038" t="s">
        <v>4705</v>
      </c>
      <c r="S6" s="1038" t="s">
        <v>1323</v>
      </c>
      <c r="T6" s="1039" t="s">
        <v>379</v>
      </c>
      <c r="U6" s="1033" t="s">
        <v>413</v>
      </c>
      <c r="V6" s="1037" t="s">
        <v>4706</v>
      </c>
      <c r="W6" s="1032">
        <v>8.35</v>
      </c>
      <c r="X6" s="1040">
        <v>13.0</v>
      </c>
      <c r="Y6" s="1041">
        <v>10.0</v>
      </c>
      <c r="Z6" s="1041">
        <v>12.0</v>
      </c>
      <c r="AA6" s="1042" t="s">
        <v>4707</v>
      </c>
    </row>
    <row r="7" ht="78.75" customHeight="1">
      <c r="A7" s="1020"/>
      <c r="B7" s="1059"/>
      <c r="C7" s="1032" t="s">
        <v>4696</v>
      </c>
      <c r="D7" s="1033">
        <v>4.0</v>
      </c>
      <c r="E7" s="1032" t="s">
        <v>4711</v>
      </c>
      <c r="F7" s="1033" t="s">
        <v>4712</v>
      </c>
      <c r="G7" s="1056" t="b">
        <v>1</v>
      </c>
      <c r="H7" s="1057" t="s">
        <v>4699</v>
      </c>
      <c r="I7" s="1057" t="s">
        <v>4700</v>
      </c>
      <c r="J7" s="1060">
        <v>223.88</v>
      </c>
      <c r="K7" s="1035">
        <v>0.0</v>
      </c>
      <c r="L7" s="1032">
        <v>1.0</v>
      </c>
      <c r="M7" s="1032" t="s">
        <v>4713</v>
      </c>
      <c r="N7" s="1036" t="s">
        <v>4701</v>
      </c>
      <c r="O7" s="1032" t="s">
        <v>4702</v>
      </c>
      <c r="P7" s="1058" t="s">
        <v>4714</v>
      </c>
      <c r="Q7" s="1037" t="s">
        <v>4704</v>
      </c>
      <c r="R7" s="1038" t="s">
        <v>4705</v>
      </c>
      <c r="S7" s="1038" t="s">
        <v>1323</v>
      </c>
      <c r="T7" s="1039" t="s">
        <v>379</v>
      </c>
      <c r="U7" s="1033" t="s">
        <v>413</v>
      </c>
      <c r="V7" s="1037" t="s">
        <v>4706</v>
      </c>
      <c r="W7" s="1032">
        <v>25.0</v>
      </c>
      <c r="X7" s="1040">
        <v>14.0</v>
      </c>
      <c r="Y7" s="1041">
        <v>12.0</v>
      </c>
      <c r="Z7" s="1041">
        <v>12.0</v>
      </c>
      <c r="AA7" s="1042" t="s">
        <v>4707</v>
      </c>
    </row>
    <row r="8" ht="68.25" customHeight="1">
      <c r="A8" s="1020"/>
      <c r="B8" s="1059"/>
      <c r="C8" s="1032" t="s">
        <v>4696</v>
      </c>
      <c r="D8" s="1033">
        <v>4.0</v>
      </c>
      <c r="E8" s="1032" t="s">
        <v>4715</v>
      </c>
      <c r="F8" s="1033" t="s">
        <v>4716</v>
      </c>
      <c r="G8" s="1056" t="b">
        <v>1</v>
      </c>
      <c r="H8" s="1057" t="s">
        <v>4699</v>
      </c>
      <c r="I8" s="1057" t="s">
        <v>4717</v>
      </c>
      <c r="J8" s="1060">
        <v>422.88</v>
      </c>
      <c r="K8" s="1035">
        <v>0.0</v>
      </c>
      <c r="L8" s="1032">
        <v>1.0</v>
      </c>
      <c r="M8" s="1032" t="s">
        <v>4718</v>
      </c>
      <c r="N8" s="1036" t="s">
        <v>4701</v>
      </c>
      <c r="O8" s="1032" t="s">
        <v>4702</v>
      </c>
      <c r="P8" s="1058" t="s">
        <v>4719</v>
      </c>
      <c r="Q8" s="1037" t="s">
        <v>4704</v>
      </c>
      <c r="R8" s="1038" t="s">
        <v>4705</v>
      </c>
      <c r="S8" s="1038" t="s">
        <v>1323</v>
      </c>
      <c r="T8" s="1039" t="s">
        <v>379</v>
      </c>
      <c r="U8" s="1033" t="s">
        <v>413</v>
      </c>
      <c r="V8" s="1037" t="s">
        <v>4706</v>
      </c>
      <c r="W8" s="1032">
        <v>50.0</v>
      </c>
      <c r="X8" s="1040">
        <v>14.0</v>
      </c>
      <c r="Y8" s="1041">
        <v>12.0</v>
      </c>
      <c r="Z8" s="1041">
        <v>12.0</v>
      </c>
      <c r="AA8" s="1042" t="s">
        <v>4707</v>
      </c>
    </row>
    <row r="9" ht="68.25" customHeight="1">
      <c r="A9" s="1020"/>
      <c r="B9" s="1059"/>
      <c r="C9" s="1032" t="s">
        <v>4720</v>
      </c>
      <c r="D9" s="1033">
        <v>5.0</v>
      </c>
      <c r="E9" s="1032" t="s">
        <v>4721</v>
      </c>
      <c r="F9" s="1033" t="s">
        <v>4722</v>
      </c>
      <c r="G9" s="1056" t="b">
        <v>1</v>
      </c>
      <c r="H9" s="1057" t="s">
        <v>4723</v>
      </c>
      <c r="I9" s="1057" t="s">
        <v>4724</v>
      </c>
      <c r="J9" s="1060">
        <v>21.95</v>
      </c>
      <c r="K9" s="1035">
        <v>0.0</v>
      </c>
      <c r="L9" s="1033">
        <v>1.0</v>
      </c>
      <c r="M9" s="1033" t="s">
        <v>3345</v>
      </c>
      <c r="N9" s="1032" t="s">
        <v>4725</v>
      </c>
      <c r="O9" s="1032" t="s">
        <v>4726</v>
      </c>
      <c r="P9" s="1058" t="s">
        <v>4727</v>
      </c>
      <c r="Q9" s="1037" t="s">
        <v>4704</v>
      </c>
      <c r="R9" s="1038" t="s">
        <v>4705</v>
      </c>
      <c r="S9" s="1038" t="s">
        <v>1323</v>
      </c>
      <c r="T9" s="1039" t="s">
        <v>379</v>
      </c>
      <c r="U9" s="1033" t="s">
        <v>413</v>
      </c>
      <c r="V9" s="1037" t="s">
        <v>413</v>
      </c>
      <c r="W9" s="1032">
        <v>1.0</v>
      </c>
      <c r="X9" s="1040">
        <v>9.0</v>
      </c>
      <c r="Y9" s="1041">
        <v>9.0</v>
      </c>
      <c r="Z9" s="1041">
        <v>8.0</v>
      </c>
      <c r="AA9" s="1042" t="s">
        <v>4707</v>
      </c>
    </row>
    <row r="10" ht="68.25" customHeight="1">
      <c r="A10" s="1020"/>
      <c r="B10" s="1059"/>
      <c r="C10" s="1032" t="s">
        <v>4720</v>
      </c>
      <c r="D10" s="1033">
        <v>5.0</v>
      </c>
      <c r="E10" s="1032" t="s">
        <v>4728</v>
      </c>
      <c r="F10" s="1033" t="s">
        <v>4729</v>
      </c>
      <c r="G10" s="1056" t="b">
        <v>1</v>
      </c>
      <c r="H10" s="1057" t="s">
        <v>4723</v>
      </c>
      <c r="I10" s="1057" t="s">
        <v>4724</v>
      </c>
      <c r="J10" s="1060">
        <v>173.95</v>
      </c>
      <c r="K10" s="1035">
        <v>0.0</v>
      </c>
      <c r="L10" s="1032">
        <v>1.0</v>
      </c>
      <c r="M10" s="1032" t="s">
        <v>3348</v>
      </c>
      <c r="N10" s="1032" t="s">
        <v>4725</v>
      </c>
      <c r="O10" s="1032" t="s">
        <v>4726</v>
      </c>
      <c r="P10" s="1058" t="s">
        <v>4730</v>
      </c>
      <c r="Q10" s="1037" t="s">
        <v>4704</v>
      </c>
      <c r="R10" s="1038" t="s">
        <v>4705</v>
      </c>
      <c r="S10" s="1038" t="s">
        <v>1323</v>
      </c>
      <c r="T10" s="1039" t="s">
        <v>379</v>
      </c>
      <c r="U10" s="1033" t="s">
        <v>413</v>
      </c>
      <c r="V10" s="1037" t="s">
        <v>413</v>
      </c>
      <c r="W10" s="1032">
        <v>8.35</v>
      </c>
      <c r="X10" s="1040">
        <v>13.0</v>
      </c>
      <c r="Y10" s="1041">
        <v>10.0</v>
      </c>
      <c r="Z10" s="1041">
        <v>12.0</v>
      </c>
      <c r="AA10" s="1042" t="s">
        <v>4707</v>
      </c>
    </row>
    <row r="11" ht="68.25" customHeight="1">
      <c r="A11" s="1020"/>
      <c r="B11" s="1059"/>
      <c r="C11" s="1032" t="s">
        <v>4720</v>
      </c>
      <c r="D11" s="1033">
        <v>5.0</v>
      </c>
      <c r="E11" s="1032" t="s">
        <v>4731</v>
      </c>
      <c r="F11" s="1033" t="s">
        <v>4732</v>
      </c>
      <c r="G11" s="1056" t="b">
        <v>1</v>
      </c>
      <c r="H11" s="1057" t="s">
        <v>4723</v>
      </c>
      <c r="I11" s="1057" t="s">
        <v>4724</v>
      </c>
      <c r="J11" s="1060">
        <v>493.88</v>
      </c>
      <c r="K11" s="1035">
        <v>0.0</v>
      </c>
      <c r="L11" s="1032">
        <v>1.0</v>
      </c>
      <c r="M11" s="1032" t="s">
        <v>4713</v>
      </c>
      <c r="N11" s="1032" t="s">
        <v>4725</v>
      </c>
      <c r="O11" s="1032" t="s">
        <v>4726</v>
      </c>
      <c r="P11" s="1058" t="s">
        <v>4733</v>
      </c>
      <c r="Q11" s="1037" t="s">
        <v>4704</v>
      </c>
      <c r="R11" s="1038" t="s">
        <v>4705</v>
      </c>
      <c r="S11" s="1038" t="s">
        <v>1323</v>
      </c>
      <c r="T11" s="1039" t="s">
        <v>379</v>
      </c>
      <c r="U11" s="1033" t="s">
        <v>413</v>
      </c>
      <c r="V11" s="1037" t="s">
        <v>413</v>
      </c>
      <c r="W11" s="1032">
        <v>25.0</v>
      </c>
      <c r="X11" s="1040">
        <v>14.0</v>
      </c>
      <c r="Y11" s="1041">
        <v>12.0</v>
      </c>
      <c r="Z11" s="1041">
        <v>12.0</v>
      </c>
      <c r="AA11" s="1042" t="s">
        <v>4707</v>
      </c>
    </row>
    <row r="12" ht="68.25" customHeight="1">
      <c r="A12" s="1020"/>
      <c r="B12" s="1059"/>
      <c r="C12" s="1032" t="s">
        <v>4720</v>
      </c>
      <c r="D12" s="1033">
        <v>5.0</v>
      </c>
      <c r="E12" s="1032" t="s">
        <v>4734</v>
      </c>
      <c r="F12" s="1033" t="s">
        <v>4735</v>
      </c>
      <c r="G12" s="1056" t="b">
        <v>1</v>
      </c>
      <c r="H12" s="1057" t="s">
        <v>4723</v>
      </c>
      <c r="I12" s="1057" t="s">
        <v>4724</v>
      </c>
      <c r="J12" s="1060">
        <v>932.88</v>
      </c>
      <c r="K12" s="1035">
        <v>0.0</v>
      </c>
      <c r="L12" s="1032">
        <v>1.0</v>
      </c>
      <c r="M12" s="1032" t="s">
        <v>4718</v>
      </c>
      <c r="N12" s="1032" t="s">
        <v>4725</v>
      </c>
      <c r="O12" s="1032" t="s">
        <v>4726</v>
      </c>
      <c r="P12" s="1058" t="s">
        <v>4736</v>
      </c>
      <c r="Q12" s="1037" t="s">
        <v>4704</v>
      </c>
      <c r="R12" s="1038" t="s">
        <v>4705</v>
      </c>
      <c r="S12" s="1038" t="s">
        <v>1323</v>
      </c>
      <c r="T12" s="1039" t="s">
        <v>379</v>
      </c>
      <c r="U12" s="1033" t="s">
        <v>413</v>
      </c>
      <c r="V12" s="1037" t="s">
        <v>413</v>
      </c>
      <c r="W12" s="1032">
        <v>50.0</v>
      </c>
      <c r="X12" s="1040">
        <v>14.0</v>
      </c>
      <c r="Y12" s="1041">
        <v>12.0</v>
      </c>
      <c r="Z12" s="1041">
        <v>12.0</v>
      </c>
      <c r="AA12" s="1042" t="s">
        <v>4707</v>
      </c>
    </row>
    <row r="13" ht="68.25" customHeight="1">
      <c r="A13" s="1020"/>
      <c r="B13" s="1059"/>
      <c r="C13" s="1032" t="s">
        <v>4737</v>
      </c>
      <c r="D13" s="1033">
        <v>6.0</v>
      </c>
      <c r="E13" s="1032" t="s">
        <v>4738</v>
      </c>
      <c r="F13" s="1033" t="s">
        <v>4739</v>
      </c>
      <c r="G13" s="1056" t="b">
        <v>1</v>
      </c>
      <c r="H13" s="1057" t="s">
        <v>4740</v>
      </c>
      <c r="I13" s="1057" t="s">
        <v>4741</v>
      </c>
      <c r="J13" s="1060">
        <v>23.95</v>
      </c>
      <c r="K13" s="1035">
        <v>0.0</v>
      </c>
      <c r="L13" s="1033">
        <v>1.0</v>
      </c>
      <c r="M13" s="1033" t="s">
        <v>3345</v>
      </c>
      <c r="N13" s="1032" t="s">
        <v>4742</v>
      </c>
      <c r="O13" s="1032" t="s">
        <v>4743</v>
      </c>
      <c r="P13" s="1032" t="s">
        <v>4744</v>
      </c>
      <c r="Q13" s="1037" t="s">
        <v>4704</v>
      </c>
      <c r="R13" s="1038" t="s">
        <v>4705</v>
      </c>
      <c r="S13" s="1038" t="s">
        <v>1323</v>
      </c>
      <c r="T13" s="1039" t="s">
        <v>379</v>
      </c>
      <c r="U13" s="1033" t="s">
        <v>413</v>
      </c>
      <c r="V13" s="1037" t="s">
        <v>413</v>
      </c>
      <c r="W13" s="1032">
        <v>1.0</v>
      </c>
      <c r="X13" s="1040">
        <v>9.0</v>
      </c>
      <c r="Y13" s="1041">
        <v>9.0</v>
      </c>
      <c r="Z13" s="1041">
        <v>8.0</v>
      </c>
      <c r="AA13" s="1042" t="s">
        <v>4707</v>
      </c>
    </row>
    <row r="14" ht="68.25" customHeight="1">
      <c r="A14" s="1020"/>
      <c r="B14" s="1059"/>
      <c r="C14" s="1032" t="s">
        <v>4737</v>
      </c>
      <c r="D14" s="1033">
        <v>6.0</v>
      </c>
      <c r="E14" s="1032" t="s">
        <v>4745</v>
      </c>
      <c r="F14" s="1033" t="s">
        <v>4746</v>
      </c>
      <c r="G14" s="1056" t="b">
        <v>1</v>
      </c>
      <c r="H14" s="1057" t="s">
        <v>4740</v>
      </c>
      <c r="I14" s="1057" t="s">
        <v>4741</v>
      </c>
      <c r="J14" s="1060">
        <v>189.95</v>
      </c>
      <c r="K14" s="1035">
        <v>0.0</v>
      </c>
      <c r="L14" s="1032">
        <v>1.0</v>
      </c>
      <c r="M14" s="1032" t="s">
        <v>3348</v>
      </c>
      <c r="N14" s="1032" t="s">
        <v>4742</v>
      </c>
      <c r="O14" s="1032" t="s">
        <v>4743</v>
      </c>
      <c r="P14" s="1058" t="s">
        <v>4747</v>
      </c>
      <c r="Q14" s="1037" t="s">
        <v>4704</v>
      </c>
      <c r="R14" s="1038" t="s">
        <v>4705</v>
      </c>
      <c r="S14" s="1038" t="s">
        <v>1323</v>
      </c>
      <c r="T14" s="1039" t="s">
        <v>379</v>
      </c>
      <c r="U14" s="1033" t="s">
        <v>413</v>
      </c>
      <c r="V14" s="1037" t="s">
        <v>413</v>
      </c>
      <c r="W14" s="1032">
        <v>8.35</v>
      </c>
      <c r="X14" s="1040">
        <v>13.0</v>
      </c>
      <c r="Y14" s="1041">
        <v>10.0</v>
      </c>
      <c r="Z14" s="1041">
        <v>12.0</v>
      </c>
      <c r="AA14" s="1042" t="s">
        <v>4707</v>
      </c>
    </row>
    <row r="15" ht="68.25" customHeight="1">
      <c r="A15" s="1020"/>
      <c r="B15" s="1059"/>
      <c r="C15" s="1032" t="s">
        <v>4737</v>
      </c>
      <c r="D15" s="1033">
        <v>6.0</v>
      </c>
      <c r="E15" s="1032" t="s">
        <v>4748</v>
      </c>
      <c r="F15" s="1033" t="s">
        <v>4749</v>
      </c>
      <c r="G15" s="1056" t="b">
        <v>1</v>
      </c>
      <c r="H15" s="1057" t="s">
        <v>4740</v>
      </c>
      <c r="I15" s="1057" t="s">
        <v>4741</v>
      </c>
      <c r="J15" s="1060">
        <v>538.88</v>
      </c>
      <c r="K15" s="1035">
        <v>0.0</v>
      </c>
      <c r="L15" s="1032">
        <v>1.0</v>
      </c>
      <c r="M15" s="1032" t="s">
        <v>4713</v>
      </c>
      <c r="N15" s="1032" t="s">
        <v>4742</v>
      </c>
      <c r="O15" s="1032" t="s">
        <v>4743</v>
      </c>
      <c r="P15" s="1058" t="s">
        <v>4750</v>
      </c>
      <c r="Q15" s="1037" t="s">
        <v>4704</v>
      </c>
      <c r="R15" s="1038" t="s">
        <v>4705</v>
      </c>
      <c r="S15" s="1038" t="s">
        <v>1323</v>
      </c>
      <c r="T15" s="1039" t="s">
        <v>379</v>
      </c>
      <c r="U15" s="1033" t="s">
        <v>413</v>
      </c>
      <c r="V15" s="1037" t="s">
        <v>413</v>
      </c>
      <c r="W15" s="1032">
        <v>25.0</v>
      </c>
      <c r="X15" s="1040">
        <v>14.0</v>
      </c>
      <c r="Y15" s="1041">
        <v>12.0</v>
      </c>
      <c r="Z15" s="1041">
        <v>12.0</v>
      </c>
      <c r="AA15" s="1042" t="s">
        <v>4707</v>
      </c>
    </row>
    <row r="16" ht="68.25" customHeight="1">
      <c r="A16" s="1020"/>
      <c r="B16" s="1059"/>
      <c r="C16" s="1032" t="s">
        <v>4737</v>
      </c>
      <c r="D16" s="1033">
        <v>6.0</v>
      </c>
      <c r="E16" s="1032" t="s">
        <v>4751</v>
      </c>
      <c r="F16" s="1033" t="s">
        <v>4752</v>
      </c>
      <c r="G16" s="1056" t="b">
        <v>1</v>
      </c>
      <c r="H16" s="1057" t="s">
        <v>4740</v>
      </c>
      <c r="I16" s="1057" t="s">
        <v>4741</v>
      </c>
      <c r="J16" s="1060">
        <v>1017.88</v>
      </c>
      <c r="K16" s="1035">
        <v>0.0</v>
      </c>
      <c r="L16" s="1032">
        <v>1.0</v>
      </c>
      <c r="M16" s="1032" t="s">
        <v>4718</v>
      </c>
      <c r="N16" s="1032" t="s">
        <v>4742</v>
      </c>
      <c r="O16" s="1032" t="s">
        <v>4743</v>
      </c>
      <c r="P16" s="1058" t="s">
        <v>4753</v>
      </c>
      <c r="Q16" s="1037" t="s">
        <v>4704</v>
      </c>
      <c r="R16" s="1038" t="s">
        <v>4705</v>
      </c>
      <c r="S16" s="1038" t="s">
        <v>1323</v>
      </c>
      <c r="T16" s="1039" t="s">
        <v>379</v>
      </c>
      <c r="U16" s="1033" t="s">
        <v>413</v>
      </c>
      <c r="V16" s="1037" t="s">
        <v>413</v>
      </c>
      <c r="W16" s="1032">
        <v>50.0</v>
      </c>
      <c r="X16" s="1040">
        <v>14.0</v>
      </c>
      <c r="Y16" s="1041">
        <v>12.0</v>
      </c>
      <c r="Z16" s="1041">
        <v>12.0</v>
      </c>
      <c r="AA16" s="1042" t="s">
        <v>4707</v>
      </c>
    </row>
    <row r="17" ht="72.0" customHeight="1">
      <c r="A17" s="1020"/>
      <c r="B17" s="1059"/>
      <c r="C17" s="1061" t="s">
        <v>4754</v>
      </c>
      <c r="D17" s="1061">
        <v>7.0</v>
      </c>
      <c r="E17" s="1061" t="s">
        <v>4755</v>
      </c>
      <c r="F17" s="1061" t="s">
        <v>4756</v>
      </c>
      <c r="G17" s="1034" t="b">
        <v>1</v>
      </c>
      <c r="H17" s="1057" t="s">
        <v>4757</v>
      </c>
      <c r="I17" s="1057" t="s">
        <v>4758</v>
      </c>
      <c r="J17" s="1062">
        <v>4.95</v>
      </c>
      <c r="K17" s="1035">
        <v>0.0</v>
      </c>
      <c r="L17" s="1033">
        <v>1.0</v>
      </c>
      <c r="M17" s="1033" t="s">
        <v>4759</v>
      </c>
      <c r="N17" s="1032" t="s">
        <v>4760</v>
      </c>
      <c r="O17" s="1032" t="s">
        <v>4760</v>
      </c>
      <c r="P17" s="1032" t="s">
        <v>4761</v>
      </c>
      <c r="Q17" s="1037" t="s">
        <v>4762</v>
      </c>
      <c r="R17" s="1038" t="s">
        <v>4763</v>
      </c>
      <c r="S17" s="1038" t="s">
        <v>4689</v>
      </c>
      <c r="T17" s="1039" t="s">
        <v>380</v>
      </c>
      <c r="U17" s="1033" t="s">
        <v>381</v>
      </c>
      <c r="V17" s="1037" t="s">
        <v>4706</v>
      </c>
      <c r="W17" s="1037">
        <v>0.247</v>
      </c>
      <c r="X17" s="1040">
        <v>2.0</v>
      </c>
      <c r="Y17" s="1041">
        <v>2.0</v>
      </c>
      <c r="Z17" s="1041">
        <v>4.0</v>
      </c>
      <c r="AA17" s="1063"/>
    </row>
    <row r="18" ht="54.0" customHeight="1">
      <c r="A18" s="1020"/>
      <c r="B18" s="1059"/>
      <c r="C18" s="1064" t="s">
        <v>4764</v>
      </c>
      <c r="D18" s="1061">
        <v>8.0</v>
      </c>
      <c r="E18" s="1061" t="s">
        <v>4765</v>
      </c>
      <c r="F18" s="1061" t="s">
        <v>4766</v>
      </c>
      <c r="G18" s="1034" t="b">
        <v>1</v>
      </c>
      <c r="H18" s="1057" t="s">
        <v>4767</v>
      </c>
      <c r="I18" s="1057" t="s">
        <v>4768</v>
      </c>
      <c r="J18" s="1062">
        <v>4.95</v>
      </c>
      <c r="K18" s="1035">
        <v>0.0</v>
      </c>
      <c r="L18" s="1033">
        <v>1.0</v>
      </c>
      <c r="M18" s="1033" t="s">
        <v>4759</v>
      </c>
      <c r="N18" s="1032" t="s">
        <v>4769</v>
      </c>
      <c r="O18" s="1032" t="s">
        <v>4769</v>
      </c>
      <c r="P18" s="1032" t="s">
        <v>4761</v>
      </c>
      <c r="Q18" s="1037" t="s">
        <v>4762</v>
      </c>
      <c r="R18" s="1038" t="s">
        <v>4770</v>
      </c>
      <c r="S18" s="1038" t="s">
        <v>4689</v>
      </c>
      <c r="T18" s="1039" t="s">
        <v>380</v>
      </c>
      <c r="U18" s="1033" t="s">
        <v>289</v>
      </c>
      <c r="V18" s="1037" t="s">
        <v>4706</v>
      </c>
      <c r="W18" s="1037">
        <v>0.247</v>
      </c>
      <c r="X18" s="1040">
        <v>2.0</v>
      </c>
      <c r="Y18" s="1041">
        <v>2.0</v>
      </c>
      <c r="Z18" s="1041">
        <v>4.0</v>
      </c>
      <c r="AA18" s="1063"/>
    </row>
    <row r="19" ht="46.5" customHeight="1">
      <c r="A19" s="1020"/>
      <c r="B19" s="1059"/>
      <c r="C19" s="1034" t="s">
        <v>4771</v>
      </c>
      <c r="D19" s="1033">
        <v>9.0</v>
      </c>
      <c r="E19" s="1034" t="s">
        <v>4772</v>
      </c>
      <c r="F19" s="1033" t="s">
        <v>4773</v>
      </c>
      <c r="G19" s="1034" t="b">
        <v>1</v>
      </c>
      <c r="H19" s="1057" t="s">
        <v>4774</v>
      </c>
      <c r="I19" s="1057" t="s">
        <v>4775</v>
      </c>
      <c r="J19" s="1035">
        <v>2.75</v>
      </c>
      <c r="K19" s="1035">
        <v>0.0</v>
      </c>
      <c r="L19" s="1033">
        <v>1.0</v>
      </c>
      <c r="M19" s="1033" t="s">
        <v>3341</v>
      </c>
      <c r="N19" s="1032" t="s">
        <v>4776</v>
      </c>
      <c r="O19" s="1032" t="s">
        <v>4777</v>
      </c>
      <c r="P19" s="1032" t="s">
        <v>4778</v>
      </c>
      <c r="Q19" s="1037" t="s">
        <v>4762</v>
      </c>
      <c r="R19" s="1038" t="s">
        <v>4779</v>
      </c>
      <c r="S19" s="1038" t="s">
        <v>1323</v>
      </c>
      <c r="T19" s="1039" t="s">
        <v>380</v>
      </c>
      <c r="U19" s="1033" t="s">
        <v>283</v>
      </c>
      <c r="V19" s="1037" t="s">
        <v>4706</v>
      </c>
      <c r="W19" s="1037">
        <v>0.1</v>
      </c>
      <c r="X19" s="1040">
        <v>2.0</v>
      </c>
      <c r="Y19" s="1041">
        <v>2.0</v>
      </c>
      <c r="Z19" s="1041">
        <v>3.0</v>
      </c>
      <c r="AA19" s="1063"/>
    </row>
    <row r="20" ht="46.5" customHeight="1">
      <c r="A20" s="1020"/>
      <c r="B20" s="1059"/>
      <c r="C20" s="1034" t="s">
        <v>4780</v>
      </c>
      <c r="D20" s="1033">
        <v>9.0</v>
      </c>
      <c r="E20" s="1034" t="s">
        <v>4781</v>
      </c>
      <c r="F20" s="1033" t="s">
        <v>4782</v>
      </c>
      <c r="G20" s="1034" t="b">
        <v>1</v>
      </c>
      <c r="H20" s="1057" t="s">
        <v>4774</v>
      </c>
      <c r="I20" s="1057" t="s">
        <v>4783</v>
      </c>
      <c r="J20" s="1035">
        <v>2.95</v>
      </c>
      <c r="K20" s="1035">
        <v>0.0</v>
      </c>
      <c r="L20" s="1033">
        <v>1.0</v>
      </c>
      <c r="M20" s="1033" t="s">
        <v>4508</v>
      </c>
      <c r="N20" s="1032" t="s">
        <v>4784</v>
      </c>
      <c r="O20" s="1032" t="s">
        <v>4777</v>
      </c>
      <c r="P20" s="1032" t="s">
        <v>4785</v>
      </c>
      <c r="Q20" s="1037" t="s">
        <v>4762</v>
      </c>
      <c r="R20" s="1038" t="s">
        <v>4779</v>
      </c>
      <c r="S20" s="1038" t="s">
        <v>1323</v>
      </c>
      <c r="T20" s="1039" t="s">
        <v>380</v>
      </c>
      <c r="U20" s="1033" t="s">
        <v>283</v>
      </c>
      <c r="V20" s="1037" t="s">
        <v>4706</v>
      </c>
      <c r="W20" s="1037">
        <v>0.04</v>
      </c>
      <c r="X20" s="1040">
        <v>3.0</v>
      </c>
      <c r="Y20" s="1041">
        <v>3.0</v>
      </c>
      <c r="Z20" s="1041">
        <v>5.0</v>
      </c>
      <c r="AA20" s="1063"/>
    </row>
    <row r="21" ht="46.5" customHeight="1">
      <c r="A21" s="1020"/>
      <c r="B21" s="1059"/>
      <c r="C21" s="1034" t="s">
        <v>4780</v>
      </c>
      <c r="D21" s="1033">
        <v>9.0</v>
      </c>
      <c r="E21" s="1034" t="s">
        <v>4786</v>
      </c>
      <c r="F21" s="1033" t="s">
        <v>4787</v>
      </c>
      <c r="G21" s="1034" t="b">
        <v>1</v>
      </c>
      <c r="H21" s="1057" t="s">
        <v>4774</v>
      </c>
      <c r="I21" s="1057" t="s">
        <v>4788</v>
      </c>
      <c r="J21" s="1035">
        <v>3.95</v>
      </c>
      <c r="K21" s="1035">
        <v>0.0</v>
      </c>
      <c r="L21" s="1033">
        <v>1.0</v>
      </c>
      <c r="M21" s="1033" t="s">
        <v>3345</v>
      </c>
      <c r="N21" s="1032" t="s">
        <v>4789</v>
      </c>
      <c r="O21" s="1032" t="s">
        <v>4777</v>
      </c>
      <c r="P21" s="1032" t="s">
        <v>4790</v>
      </c>
      <c r="Q21" s="1037" t="s">
        <v>4762</v>
      </c>
      <c r="R21" s="1038" t="s">
        <v>4779</v>
      </c>
      <c r="S21" s="1038" t="s">
        <v>1323</v>
      </c>
      <c r="T21" s="1039" t="s">
        <v>380</v>
      </c>
      <c r="U21" s="1033" t="s">
        <v>283</v>
      </c>
      <c r="V21" s="1037" t="s">
        <v>4706</v>
      </c>
      <c r="W21" s="1065">
        <v>0.03</v>
      </c>
      <c r="X21" s="1040">
        <v>3.0</v>
      </c>
      <c r="Y21" s="1041">
        <v>3.0</v>
      </c>
      <c r="Z21" s="1041">
        <v>6.0</v>
      </c>
      <c r="AA21" s="1063"/>
    </row>
    <row r="22" ht="64.5" customHeight="1">
      <c r="A22" s="1020"/>
      <c r="B22" s="1059"/>
      <c r="C22" s="1039" t="s">
        <v>4595</v>
      </c>
      <c r="D22" s="1039">
        <v>10.0</v>
      </c>
      <c r="E22" s="1039" t="s">
        <v>4595</v>
      </c>
      <c r="F22" s="1039" t="s">
        <v>4596</v>
      </c>
      <c r="G22" s="1034" t="b">
        <v>1</v>
      </c>
      <c r="H22" s="1039" t="s">
        <v>4598</v>
      </c>
      <c r="I22" s="1038" t="s">
        <v>4599</v>
      </c>
      <c r="J22" s="1066">
        <v>19.95</v>
      </c>
      <c r="K22" s="1067">
        <v>0.0</v>
      </c>
      <c r="L22" s="1039">
        <v>10.0</v>
      </c>
      <c r="M22" s="1039" t="s">
        <v>4589</v>
      </c>
      <c r="N22" s="1068" t="s">
        <v>4602</v>
      </c>
      <c r="O22" s="1036" t="s">
        <v>4601</v>
      </c>
      <c r="P22" s="1069" t="s">
        <v>4791</v>
      </c>
      <c r="Q22" s="1039" t="s">
        <v>413</v>
      </c>
      <c r="R22" s="1038" t="s">
        <v>4600</v>
      </c>
      <c r="S22" s="1038" t="s">
        <v>3767</v>
      </c>
      <c r="T22" s="1039" t="s">
        <v>382</v>
      </c>
      <c r="U22" s="1070" t="s">
        <v>383</v>
      </c>
      <c r="V22" s="1036"/>
      <c r="W22" s="1039">
        <v>0.3</v>
      </c>
      <c r="X22" s="1071">
        <v>8.0</v>
      </c>
      <c r="Y22" s="1071">
        <v>6.0</v>
      </c>
      <c r="Z22" s="1071">
        <v>2.0</v>
      </c>
      <c r="AA22" s="1063"/>
    </row>
    <row r="23" ht="43.5" customHeight="1">
      <c r="A23" s="1020"/>
      <c r="B23" s="1072"/>
      <c r="C23" s="1038" t="s">
        <v>4623</v>
      </c>
      <c r="D23" s="1039">
        <v>11.0</v>
      </c>
      <c r="E23" s="1073" t="s">
        <v>4623</v>
      </c>
      <c r="F23" s="1039" t="s">
        <v>4622</v>
      </c>
      <c r="G23" s="1034" t="b">
        <v>1</v>
      </c>
      <c r="H23" s="1039" t="s">
        <v>4792</v>
      </c>
      <c r="I23" s="1039" t="s">
        <v>4793</v>
      </c>
      <c r="J23" s="1074">
        <v>3.95</v>
      </c>
      <c r="K23" s="1067">
        <v>0.0</v>
      </c>
      <c r="L23" s="1075" t="s">
        <v>4794</v>
      </c>
      <c r="M23" s="1039" t="s">
        <v>4626</v>
      </c>
      <c r="N23" s="1076" t="s">
        <v>4628</v>
      </c>
      <c r="O23" s="1077" t="s">
        <v>4610</v>
      </c>
      <c r="P23" s="1076" t="s">
        <v>4629</v>
      </c>
      <c r="Q23" s="1039" t="s">
        <v>413</v>
      </c>
      <c r="R23" s="1076" t="s">
        <v>4627</v>
      </c>
      <c r="S23" s="1076" t="s">
        <v>3767</v>
      </c>
      <c r="T23" s="1073" t="s">
        <v>382</v>
      </c>
      <c r="U23" s="1073" t="s">
        <v>385</v>
      </c>
      <c r="V23" s="1036"/>
      <c r="W23" s="1073">
        <v>0.1</v>
      </c>
      <c r="X23" s="1078">
        <v>6.0</v>
      </c>
      <c r="Y23" s="1078">
        <v>4.0</v>
      </c>
      <c r="Z23" s="1078">
        <v>1.0</v>
      </c>
      <c r="AA23" s="1020"/>
    </row>
    <row r="24" ht="62.25" customHeight="1">
      <c r="A24" s="1020"/>
      <c r="B24" s="1021"/>
      <c r="C24" s="1070" t="s">
        <v>4631</v>
      </c>
      <c r="D24" s="1039">
        <v>12.0</v>
      </c>
      <c r="E24" s="1079" t="s">
        <v>4631</v>
      </c>
      <c r="F24" s="1039" t="s">
        <v>4632</v>
      </c>
      <c r="G24" s="1034" t="b">
        <v>1</v>
      </c>
      <c r="H24" s="1039" t="s">
        <v>4795</v>
      </c>
      <c r="I24" s="1039" t="s">
        <v>4796</v>
      </c>
      <c r="J24" s="1074">
        <v>3.95</v>
      </c>
      <c r="K24" s="1067">
        <v>0.0</v>
      </c>
      <c r="L24" s="1075" t="s">
        <v>4794</v>
      </c>
      <c r="M24" s="1039" t="s">
        <v>4626</v>
      </c>
      <c r="N24" s="1080" t="s">
        <v>4636</v>
      </c>
      <c r="O24" s="1081" t="s">
        <v>4601</v>
      </c>
      <c r="P24" s="1080" t="s">
        <v>4637</v>
      </c>
      <c r="Q24" s="1039" t="s">
        <v>413</v>
      </c>
      <c r="R24" s="1080" t="s">
        <v>4600</v>
      </c>
      <c r="S24" s="1080" t="s">
        <v>3767</v>
      </c>
      <c r="T24" s="1079" t="s">
        <v>382</v>
      </c>
      <c r="U24" s="1079" t="s">
        <v>383</v>
      </c>
      <c r="V24" s="1036"/>
      <c r="W24" s="1079">
        <v>0.1</v>
      </c>
      <c r="X24" s="1082">
        <v>6.0</v>
      </c>
      <c r="Y24" s="1082">
        <v>4.0</v>
      </c>
      <c r="Z24" s="1082">
        <v>1.0</v>
      </c>
      <c r="AA24" s="1020"/>
    </row>
    <row r="25" ht="57.0" customHeight="1">
      <c r="A25" s="1020"/>
      <c r="B25" s="1021"/>
      <c r="C25" s="1039" t="s">
        <v>4638</v>
      </c>
      <c r="D25" s="1039">
        <v>13.0</v>
      </c>
      <c r="E25" s="1079" t="s">
        <v>4638</v>
      </c>
      <c r="F25" s="1039" t="s">
        <v>4639</v>
      </c>
      <c r="G25" s="1034" t="b">
        <v>1</v>
      </c>
      <c r="H25" s="1039" t="s">
        <v>4797</v>
      </c>
      <c r="I25" s="1038" t="s">
        <v>4798</v>
      </c>
      <c r="J25" s="1074">
        <v>3.95</v>
      </c>
      <c r="K25" s="1067">
        <v>0.0</v>
      </c>
      <c r="L25" s="1075" t="s">
        <v>4794</v>
      </c>
      <c r="M25" s="1039" t="s">
        <v>4626</v>
      </c>
      <c r="N25" s="1080" t="s">
        <v>4644</v>
      </c>
      <c r="O25" s="1080" t="s">
        <v>4643</v>
      </c>
      <c r="P25" s="1080" t="s">
        <v>4645</v>
      </c>
      <c r="Q25" s="1039" t="s">
        <v>413</v>
      </c>
      <c r="R25" s="1080" t="s">
        <v>4642</v>
      </c>
      <c r="S25" s="1080" t="s">
        <v>1323</v>
      </c>
      <c r="T25" s="1079" t="s">
        <v>382</v>
      </c>
      <c r="U25" s="1079" t="s">
        <v>89</v>
      </c>
      <c r="V25" s="1036"/>
      <c r="W25" s="1079">
        <v>0.1</v>
      </c>
      <c r="X25" s="1082">
        <v>6.0</v>
      </c>
      <c r="Y25" s="1082">
        <v>4.0</v>
      </c>
      <c r="Z25" s="1082">
        <v>1.0</v>
      </c>
      <c r="AA25" s="1020"/>
    </row>
    <row r="26" ht="70.5" customHeight="1">
      <c r="A26" s="1020"/>
      <c r="B26" s="1021"/>
      <c r="C26" s="1083" t="s">
        <v>4648</v>
      </c>
      <c r="D26" s="1071">
        <v>14.0</v>
      </c>
      <c r="E26" s="1084" t="s">
        <v>4648</v>
      </c>
      <c r="F26" s="1071" t="s">
        <v>4647</v>
      </c>
      <c r="G26" s="1034" t="b">
        <v>1</v>
      </c>
      <c r="H26" s="1071" t="s">
        <v>4799</v>
      </c>
      <c r="I26" s="1071" t="s">
        <v>4800</v>
      </c>
      <c r="J26" s="1067">
        <v>4.95</v>
      </c>
      <c r="K26" s="1067">
        <v>0.0</v>
      </c>
      <c r="L26" s="1085" t="s">
        <v>4794</v>
      </c>
      <c r="M26" s="1039" t="s">
        <v>4626</v>
      </c>
      <c r="N26" s="1086" t="s">
        <v>4653</v>
      </c>
      <c r="O26" s="1086" t="s">
        <v>4652</v>
      </c>
      <c r="P26" s="1080" t="s">
        <v>4654</v>
      </c>
      <c r="Q26" s="1039" t="s">
        <v>413</v>
      </c>
      <c r="R26" s="1080" t="s">
        <v>4651</v>
      </c>
      <c r="S26" s="1080" t="s">
        <v>1323</v>
      </c>
      <c r="T26" s="1079" t="s">
        <v>382</v>
      </c>
      <c r="U26" s="1086" t="s">
        <v>326</v>
      </c>
      <c r="V26" s="1036"/>
      <c r="W26" s="1079">
        <v>0.1</v>
      </c>
      <c r="X26" s="1082">
        <v>6.0</v>
      </c>
      <c r="Y26" s="1082">
        <v>4.0</v>
      </c>
      <c r="Z26" s="1087">
        <v>1.0</v>
      </c>
      <c r="AA26" s="1020"/>
    </row>
    <row r="27" ht="69.75" customHeight="1">
      <c r="A27" s="1020"/>
      <c r="B27" s="1021"/>
      <c r="C27" s="1083" t="s">
        <v>4655</v>
      </c>
      <c r="D27" s="1071">
        <v>15.0</v>
      </c>
      <c r="E27" s="1084" t="s">
        <v>4655</v>
      </c>
      <c r="F27" s="1071" t="s">
        <v>4656</v>
      </c>
      <c r="G27" s="1034" t="b">
        <v>1</v>
      </c>
      <c r="H27" s="1071" t="s">
        <v>4801</v>
      </c>
      <c r="I27" s="1071" t="s">
        <v>4802</v>
      </c>
      <c r="J27" s="1067">
        <v>4.95</v>
      </c>
      <c r="K27" s="1067">
        <v>0.0</v>
      </c>
      <c r="L27" s="1085" t="s">
        <v>4794</v>
      </c>
      <c r="M27" s="1039" t="s">
        <v>4626</v>
      </c>
      <c r="N27" s="1086" t="s">
        <v>4661</v>
      </c>
      <c r="O27" s="1086" t="s">
        <v>4660</v>
      </c>
      <c r="P27" s="1080" t="s">
        <v>4662</v>
      </c>
      <c r="Q27" s="1039" t="s">
        <v>413</v>
      </c>
      <c r="R27" s="1080" t="s">
        <v>4659</v>
      </c>
      <c r="S27" s="1080" t="s">
        <v>1323</v>
      </c>
      <c r="T27" s="1079" t="s">
        <v>382</v>
      </c>
      <c r="U27" s="1086" t="s">
        <v>302</v>
      </c>
      <c r="V27" s="1036"/>
      <c r="W27" s="1079">
        <v>0.1</v>
      </c>
      <c r="X27" s="1082">
        <v>6.0</v>
      </c>
      <c r="Y27" s="1082">
        <v>4.0</v>
      </c>
      <c r="Z27" s="1087">
        <v>1.0</v>
      </c>
      <c r="AA27" s="1020"/>
    </row>
    <row r="28" ht="61.5" customHeight="1">
      <c r="A28" s="1020"/>
      <c r="B28" s="1021"/>
      <c r="C28" s="1083" t="s">
        <v>4663</v>
      </c>
      <c r="D28" s="1071">
        <v>16.0</v>
      </c>
      <c r="E28" s="1084" t="s">
        <v>4663</v>
      </c>
      <c r="F28" s="1071" t="s">
        <v>4664</v>
      </c>
      <c r="G28" s="1034" t="b">
        <v>1</v>
      </c>
      <c r="H28" s="1071" t="s">
        <v>4803</v>
      </c>
      <c r="I28" s="1071" t="s">
        <v>4804</v>
      </c>
      <c r="J28" s="1074">
        <v>3.95</v>
      </c>
      <c r="K28" s="1067">
        <v>0.0</v>
      </c>
      <c r="L28" s="1075" t="s">
        <v>4794</v>
      </c>
      <c r="M28" s="1039" t="s">
        <v>4626</v>
      </c>
      <c r="N28" s="1086" t="s">
        <v>4669</v>
      </c>
      <c r="O28" s="1086" t="s">
        <v>4668</v>
      </c>
      <c r="P28" s="1080" t="s">
        <v>4670</v>
      </c>
      <c r="Q28" s="1039" t="s">
        <v>413</v>
      </c>
      <c r="R28" s="1080" t="s">
        <v>4667</v>
      </c>
      <c r="S28" s="1080" t="s">
        <v>1323</v>
      </c>
      <c r="T28" s="1079" t="s">
        <v>382</v>
      </c>
      <c r="U28" s="1086" t="s">
        <v>289</v>
      </c>
      <c r="V28" s="1036"/>
      <c r="W28" s="1079">
        <v>0.1</v>
      </c>
      <c r="X28" s="1082">
        <v>6.0</v>
      </c>
      <c r="Y28" s="1082">
        <v>4.0</v>
      </c>
      <c r="Z28" s="1087">
        <v>1.0</v>
      </c>
      <c r="AA28" s="1020"/>
    </row>
    <row r="29" ht="18.0" customHeight="1">
      <c r="A29" s="1020"/>
      <c r="B29" s="1021"/>
      <c r="C29" s="1020"/>
      <c r="D29" s="1020"/>
      <c r="E29" s="1020"/>
      <c r="F29" s="1020"/>
      <c r="G29" s="1022"/>
      <c r="H29" s="1022"/>
      <c r="I29" s="1022"/>
      <c r="J29" s="1022"/>
      <c r="K29" s="1022"/>
      <c r="L29" s="1020"/>
      <c r="M29" s="1020"/>
      <c r="N29" s="1020"/>
      <c r="O29" s="1020"/>
      <c r="P29" s="1020"/>
      <c r="Q29" s="1020"/>
      <c r="R29" s="1088"/>
      <c r="S29" s="1089"/>
      <c r="T29" s="1088"/>
      <c r="U29" s="1020"/>
      <c r="V29" s="1020"/>
      <c r="W29" s="1020"/>
      <c r="X29" s="1020"/>
      <c r="Y29" s="1020"/>
      <c r="Z29" s="1020"/>
      <c r="AA29" s="1020"/>
    </row>
    <row r="30" ht="18.0" customHeight="1">
      <c r="A30" s="1020"/>
      <c r="B30" s="1021"/>
      <c r="C30" s="1020"/>
      <c r="D30" s="1020"/>
      <c r="E30" s="1020"/>
      <c r="F30" s="1020"/>
      <c r="G30" s="1022"/>
      <c r="H30" s="1022"/>
      <c r="I30" s="1022"/>
      <c r="J30" s="1022"/>
      <c r="K30" s="1022"/>
      <c r="L30" s="1020"/>
      <c r="M30" s="1020"/>
      <c r="N30" s="1020"/>
      <c r="O30" s="1020"/>
      <c r="P30" s="1020"/>
      <c r="Q30" s="1020"/>
      <c r="R30" s="1088"/>
      <c r="S30" s="1089"/>
      <c r="T30" s="990"/>
      <c r="U30" s="1020"/>
      <c r="V30" s="1020"/>
      <c r="W30" s="1020"/>
      <c r="X30" s="1020"/>
      <c r="Y30" s="1020"/>
      <c r="Z30" s="1020"/>
      <c r="AA30" s="1020"/>
    </row>
    <row r="31" ht="18.0" customHeight="1">
      <c r="A31" s="1020"/>
      <c r="B31" s="1021"/>
      <c r="C31" s="1020"/>
      <c r="D31" s="1020"/>
      <c r="E31" s="1020"/>
      <c r="F31" s="1020"/>
      <c r="G31" s="1022"/>
      <c r="H31" s="1022"/>
      <c r="I31" s="1022"/>
      <c r="J31" s="1022"/>
      <c r="K31" s="1022"/>
      <c r="L31" s="1020"/>
      <c r="M31" s="1020"/>
      <c r="N31" s="1020"/>
      <c r="O31" s="1020"/>
      <c r="P31" s="1020"/>
      <c r="Q31" s="1020"/>
      <c r="R31" s="1088"/>
      <c r="S31" s="1089"/>
      <c r="T31" s="990"/>
      <c r="U31" s="1020"/>
      <c r="V31" s="1020"/>
      <c r="W31" s="1020"/>
      <c r="X31" s="1020"/>
      <c r="Y31" s="1020"/>
      <c r="Z31" s="1020"/>
      <c r="AA31" s="1020"/>
    </row>
    <row r="32" ht="18.0" customHeight="1">
      <c r="A32" s="1020"/>
      <c r="B32" s="1021"/>
      <c r="C32" s="1020"/>
      <c r="D32" s="1020"/>
      <c r="E32" s="1020"/>
      <c r="F32" s="1020"/>
      <c r="G32" s="1022"/>
      <c r="H32" s="1022"/>
      <c r="I32" s="1022"/>
      <c r="J32" s="1022"/>
      <c r="K32" s="1022"/>
      <c r="L32" s="1020"/>
      <c r="M32" s="1020"/>
      <c r="N32" s="1020"/>
      <c r="O32" s="1020"/>
      <c r="P32" s="1020"/>
      <c r="Q32" s="1020"/>
      <c r="R32" s="1088"/>
      <c r="S32" s="1089"/>
      <c r="T32" s="990"/>
      <c r="U32" s="1020"/>
      <c r="V32" s="1020"/>
      <c r="W32" s="1020"/>
      <c r="X32" s="1020"/>
      <c r="Y32" s="1020"/>
      <c r="Z32" s="1020"/>
      <c r="AA32" s="1020"/>
    </row>
    <row r="33" ht="18.0" customHeight="1">
      <c r="A33" s="1020"/>
      <c r="B33" s="1021"/>
      <c r="C33" s="1020"/>
      <c r="D33" s="1020"/>
      <c r="E33" s="1020"/>
      <c r="F33" s="1020"/>
      <c r="G33" s="1022"/>
      <c r="H33" s="1022"/>
      <c r="I33" s="1022"/>
      <c r="J33" s="1022"/>
      <c r="K33" s="1022"/>
      <c r="L33" s="1020"/>
      <c r="M33" s="1020"/>
      <c r="N33" s="1020"/>
      <c r="O33" s="1020"/>
      <c r="P33" s="1020"/>
      <c r="Q33" s="1020"/>
      <c r="R33" s="1088"/>
      <c r="S33" s="1089"/>
      <c r="T33" s="990"/>
      <c r="U33" s="1020"/>
      <c r="V33" s="1020"/>
      <c r="W33" s="1020"/>
      <c r="X33" s="1020"/>
      <c r="Y33" s="1020"/>
      <c r="Z33" s="1020"/>
      <c r="AA33" s="1020"/>
    </row>
    <row r="34" ht="18.0" customHeight="1">
      <c r="A34" s="1020"/>
      <c r="B34" s="1021"/>
      <c r="C34" s="1020"/>
      <c r="D34" s="1020"/>
      <c r="E34" s="1020"/>
      <c r="F34" s="1020"/>
      <c r="G34" s="1022"/>
      <c r="H34" s="1022"/>
      <c r="I34" s="1022"/>
      <c r="J34" s="1022"/>
      <c r="K34" s="1022"/>
      <c r="L34" s="1020"/>
      <c r="M34" s="1020"/>
      <c r="N34" s="1020"/>
      <c r="O34" s="1020"/>
      <c r="P34" s="1020"/>
      <c r="Q34" s="1020"/>
      <c r="R34" s="1088"/>
      <c r="S34" s="1089"/>
      <c r="T34" s="990"/>
      <c r="U34" s="1020"/>
      <c r="V34" s="1020"/>
      <c r="W34" s="1020"/>
      <c r="X34" s="1020"/>
      <c r="Y34" s="1020"/>
      <c r="Z34" s="1020"/>
      <c r="AA34" s="1020"/>
    </row>
    <row r="35" ht="18.0" customHeight="1">
      <c r="A35" s="1020"/>
      <c r="B35" s="1021"/>
      <c r="C35" s="1020"/>
      <c r="D35" s="1020"/>
      <c r="E35" s="1020"/>
      <c r="F35" s="1020"/>
      <c r="G35" s="1022"/>
      <c r="H35" s="1022"/>
      <c r="I35" s="1022"/>
      <c r="J35" s="1022"/>
      <c r="K35" s="1022"/>
      <c r="L35" s="1020"/>
      <c r="M35" s="1020"/>
      <c r="N35" s="1020"/>
      <c r="O35" s="1020"/>
      <c r="P35" s="1020"/>
      <c r="Q35" s="1020"/>
      <c r="R35" s="1088"/>
      <c r="S35" s="1089"/>
      <c r="T35" s="990"/>
      <c r="U35" s="1020"/>
      <c r="V35" s="1020"/>
      <c r="W35" s="1020"/>
      <c r="X35" s="1020"/>
      <c r="Y35" s="1020"/>
      <c r="Z35" s="1020"/>
      <c r="AA35" s="1020"/>
    </row>
    <row r="36" ht="18.0" customHeight="1">
      <c r="A36" s="1020"/>
      <c r="B36" s="1021"/>
      <c r="C36" s="1020"/>
      <c r="D36" s="1020"/>
      <c r="E36" s="1020"/>
      <c r="F36" s="1020"/>
      <c r="G36" s="1022"/>
      <c r="H36" s="1022"/>
      <c r="I36" s="1022"/>
      <c r="J36" s="1022"/>
      <c r="K36" s="1022"/>
      <c r="L36" s="1020"/>
      <c r="M36" s="1020"/>
      <c r="N36" s="1020"/>
      <c r="O36" s="1020"/>
      <c r="P36" s="1020"/>
      <c r="Q36" s="1020"/>
      <c r="R36" s="1088"/>
      <c r="S36" s="1089"/>
      <c r="T36" s="1088"/>
      <c r="U36" s="1020"/>
      <c r="V36" s="1020"/>
      <c r="W36" s="1020"/>
      <c r="X36" s="1020"/>
      <c r="Y36" s="1020"/>
      <c r="Z36" s="1020"/>
      <c r="AA36" s="1020"/>
    </row>
    <row r="37" ht="18.0" customHeight="1">
      <c r="A37" s="1020"/>
      <c r="B37" s="1021"/>
      <c r="C37" s="1020"/>
      <c r="D37" s="1020"/>
      <c r="E37" s="1020"/>
      <c r="F37" s="1020"/>
      <c r="G37" s="1022"/>
      <c r="H37" s="1022"/>
      <c r="I37" s="1022"/>
      <c r="J37" s="1022"/>
      <c r="K37" s="1022"/>
      <c r="L37" s="1020"/>
      <c r="M37" s="1020"/>
      <c r="N37" s="1020"/>
      <c r="O37" s="1020"/>
      <c r="P37" s="1020"/>
      <c r="Q37" s="1020"/>
      <c r="R37" s="1088"/>
      <c r="S37" s="1089"/>
      <c r="T37" s="1088"/>
      <c r="U37" s="1020"/>
      <c r="V37" s="1020"/>
      <c r="W37" s="1020"/>
      <c r="X37" s="1020"/>
      <c r="Y37" s="1020"/>
      <c r="Z37" s="1020"/>
      <c r="AA37" s="1020"/>
    </row>
    <row r="38" ht="18.0" customHeight="1">
      <c r="A38" s="1020"/>
      <c r="B38" s="1021"/>
      <c r="C38" s="1020"/>
      <c r="D38" s="1020"/>
      <c r="E38" s="1020"/>
      <c r="F38" s="1020"/>
      <c r="G38" s="1022"/>
      <c r="H38" s="1022"/>
      <c r="I38" s="1022"/>
      <c r="J38" s="1022"/>
      <c r="K38" s="1022"/>
      <c r="L38" s="1020"/>
      <c r="M38" s="1020"/>
      <c r="N38" s="1020"/>
      <c r="O38" s="1020"/>
      <c r="P38" s="1020"/>
      <c r="Q38" s="1020"/>
      <c r="R38" s="1088"/>
      <c r="S38" s="1089"/>
      <c r="T38" s="1088"/>
      <c r="U38" s="1020"/>
      <c r="V38" s="1020"/>
      <c r="W38" s="1020"/>
      <c r="X38" s="1020"/>
      <c r="Y38" s="1020"/>
      <c r="Z38" s="1020"/>
      <c r="AA38" s="1020"/>
    </row>
    <row r="39" ht="18.0" customHeight="1">
      <c r="A39" s="1020"/>
      <c r="B39" s="1021"/>
      <c r="C39" s="1020"/>
      <c r="D39" s="1020"/>
      <c r="E39" s="1020"/>
      <c r="F39" s="1020"/>
      <c r="G39" s="1022"/>
      <c r="H39" s="1022"/>
      <c r="I39" s="1022"/>
      <c r="J39" s="1022"/>
      <c r="K39" s="1022"/>
      <c r="L39" s="1020"/>
      <c r="M39" s="1020"/>
      <c r="N39" s="1020"/>
      <c r="O39" s="1020"/>
      <c r="P39" s="1034"/>
      <c r="Q39" s="1020"/>
      <c r="R39" s="1088"/>
      <c r="S39" s="1089"/>
      <c r="T39" s="1088"/>
      <c r="U39" s="1020"/>
      <c r="V39" s="1020"/>
      <c r="W39" s="1020"/>
      <c r="X39" s="1020"/>
      <c r="Y39" s="1020"/>
      <c r="Z39" s="1020"/>
      <c r="AA39" s="1020"/>
    </row>
    <row r="40" ht="18.0" customHeight="1">
      <c r="A40" s="1020"/>
      <c r="B40" s="1021"/>
      <c r="C40" s="1020"/>
      <c r="D40" s="1020"/>
      <c r="E40" s="1020"/>
      <c r="F40" s="1020"/>
      <c r="G40" s="1022"/>
      <c r="H40" s="1022"/>
      <c r="I40" s="1022"/>
      <c r="J40" s="1022"/>
      <c r="K40" s="1022"/>
      <c r="L40" s="1020"/>
      <c r="M40" s="1020"/>
      <c r="N40" s="1020"/>
      <c r="O40" s="1020"/>
      <c r="P40" s="1020"/>
      <c r="Q40" s="1020"/>
      <c r="R40" s="1088"/>
      <c r="S40" s="1089"/>
      <c r="T40" s="1088"/>
      <c r="U40" s="1020"/>
      <c r="V40" s="1020"/>
      <c r="W40" s="1020"/>
      <c r="X40" s="1020"/>
      <c r="Y40" s="1020"/>
      <c r="Z40" s="1020"/>
      <c r="AA40" s="1020"/>
    </row>
    <row r="41" ht="18.0" customHeight="1">
      <c r="A41" s="1020"/>
      <c r="B41" s="1021"/>
      <c r="C41" s="1020"/>
      <c r="D41" s="1020"/>
      <c r="E41" s="1020"/>
      <c r="F41" s="1020"/>
      <c r="G41" s="1022"/>
      <c r="H41" s="1022"/>
      <c r="I41" s="1022"/>
      <c r="J41" s="1022"/>
      <c r="K41" s="1022"/>
      <c r="L41" s="1020"/>
      <c r="M41" s="1020"/>
      <c r="N41" s="1020"/>
      <c r="O41" s="1020"/>
      <c r="P41" s="1020"/>
      <c r="Q41" s="1020"/>
      <c r="R41" s="1088"/>
      <c r="S41" s="1089"/>
      <c r="T41" s="1088"/>
      <c r="U41" s="1020"/>
      <c r="V41" s="1020"/>
      <c r="W41" s="1020"/>
      <c r="X41" s="1020"/>
      <c r="Y41" s="1020"/>
      <c r="Z41" s="1020"/>
      <c r="AA41" s="1020"/>
    </row>
    <row r="42" ht="18.0" customHeight="1">
      <c r="A42" s="1020"/>
      <c r="B42" s="1021"/>
      <c r="C42" s="1020"/>
      <c r="D42" s="1020"/>
      <c r="E42" s="1020"/>
      <c r="F42" s="1020"/>
      <c r="G42" s="1022"/>
      <c r="H42" s="1022"/>
      <c r="I42" s="1022"/>
      <c r="J42" s="1022"/>
      <c r="K42" s="1022"/>
      <c r="L42" s="1020"/>
      <c r="M42" s="1020"/>
      <c r="N42" s="1020"/>
      <c r="O42" s="1020"/>
      <c r="P42" s="1020"/>
      <c r="Q42" s="1020"/>
      <c r="R42" s="1088"/>
      <c r="S42" s="1089"/>
      <c r="T42" s="1088"/>
      <c r="U42" s="1020"/>
      <c r="V42" s="1020"/>
      <c r="W42" s="1020"/>
      <c r="X42" s="1020"/>
      <c r="Y42" s="1020"/>
      <c r="Z42" s="1020"/>
      <c r="AA42" s="1020"/>
    </row>
    <row r="43" ht="18.0" customHeight="1">
      <c r="A43" s="1020"/>
      <c r="B43" s="1021"/>
      <c r="C43" s="1020"/>
      <c r="D43" s="1020"/>
      <c r="E43" s="1020"/>
      <c r="F43" s="1020"/>
      <c r="G43" s="1022"/>
      <c r="H43" s="1022"/>
      <c r="I43" s="1022"/>
      <c r="J43" s="1022"/>
      <c r="K43" s="1022"/>
      <c r="L43" s="1020"/>
      <c r="M43" s="1020"/>
      <c r="N43" s="1020"/>
      <c r="O43" s="1020"/>
      <c r="P43" s="1020"/>
      <c r="Q43" s="1020"/>
      <c r="R43" s="1088"/>
      <c r="S43" s="1089"/>
      <c r="T43" s="1088"/>
      <c r="U43" s="1020"/>
      <c r="V43" s="1020"/>
      <c r="W43" s="1020"/>
      <c r="X43" s="1020"/>
      <c r="Y43" s="1020"/>
      <c r="Z43" s="1020"/>
      <c r="AA43" s="1020"/>
    </row>
    <row r="44" ht="18.0" customHeight="1">
      <c r="A44" s="1020"/>
      <c r="B44" s="1021"/>
      <c r="C44" s="1020"/>
      <c r="D44" s="1020"/>
      <c r="E44" s="1020"/>
      <c r="F44" s="1020"/>
      <c r="G44" s="1022"/>
      <c r="H44" s="1022"/>
      <c r="I44" s="1022"/>
      <c r="J44" s="1022"/>
      <c r="K44" s="1022"/>
      <c r="L44" s="1020"/>
      <c r="M44" s="1020"/>
      <c r="N44" s="1020"/>
      <c r="O44" s="1020"/>
      <c r="P44" s="1020"/>
      <c r="Q44" s="1020"/>
      <c r="R44" s="1088"/>
      <c r="S44" s="1089"/>
      <c r="T44" s="1088"/>
      <c r="U44" s="1020"/>
      <c r="V44" s="1020"/>
      <c r="W44" s="1020"/>
      <c r="X44" s="1020"/>
      <c r="Y44" s="1020"/>
      <c r="Z44" s="1020"/>
      <c r="AA44" s="1020"/>
    </row>
    <row r="45" ht="18.0" customHeight="1">
      <c r="A45" s="1020"/>
      <c r="B45" s="1021"/>
      <c r="C45" s="1020"/>
      <c r="D45" s="1020"/>
      <c r="E45" s="1020"/>
      <c r="F45" s="1020"/>
      <c r="G45" s="1022"/>
      <c r="H45" s="1022"/>
      <c r="I45" s="1022"/>
      <c r="J45" s="1022"/>
      <c r="K45" s="1022"/>
      <c r="L45" s="1020"/>
      <c r="M45" s="1020"/>
      <c r="N45" s="1020"/>
      <c r="O45" s="1020"/>
      <c r="P45" s="1020"/>
      <c r="Q45" s="1020"/>
      <c r="R45" s="1088"/>
      <c r="S45" s="1089"/>
      <c r="T45" s="1088"/>
      <c r="U45" s="1020"/>
      <c r="V45" s="1020"/>
      <c r="W45" s="1020"/>
      <c r="X45" s="1020"/>
      <c r="Y45" s="1020"/>
      <c r="Z45" s="1020"/>
      <c r="AA45" s="1020"/>
    </row>
    <row r="46" ht="18.0" customHeight="1">
      <c r="A46" s="1020"/>
      <c r="B46" s="1021"/>
      <c r="C46" s="1020"/>
      <c r="D46" s="1020"/>
      <c r="E46" s="1020"/>
      <c r="F46" s="1020"/>
      <c r="G46" s="1022"/>
      <c r="H46" s="1022"/>
      <c r="I46" s="1022"/>
      <c r="J46" s="1022"/>
      <c r="K46" s="1022"/>
      <c r="L46" s="1020"/>
      <c r="M46" s="1020"/>
      <c r="N46" s="1020"/>
      <c r="O46" s="1020"/>
      <c r="P46" s="1020"/>
      <c r="Q46" s="1020"/>
      <c r="R46" s="1088"/>
      <c r="S46" s="1089"/>
      <c r="T46" s="1088"/>
      <c r="U46" s="1020"/>
      <c r="V46" s="1020"/>
      <c r="W46" s="1020"/>
      <c r="X46" s="1020"/>
      <c r="Y46" s="1020"/>
      <c r="Z46" s="1020"/>
      <c r="AA46" s="1020"/>
    </row>
    <row r="47" ht="18.0" customHeight="1">
      <c r="A47" s="1020"/>
      <c r="B47" s="1021"/>
      <c r="C47" s="1020"/>
      <c r="D47" s="1020"/>
      <c r="E47" s="1020"/>
      <c r="F47" s="1020"/>
      <c r="G47" s="1022"/>
      <c r="H47" s="1022"/>
      <c r="I47" s="1022"/>
      <c r="J47" s="1022"/>
      <c r="K47" s="1022"/>
      <c r="L47" s="1020"/>
      <c r="M47" s="1020"/>
      <c r="N47" s="1020"/>
      <c r="O47" s="1020"/>
      <c r="P47" s="1020"/>
      <c r="Q47" s="1020"/>
      <c r="R47" s="1088"/>
      <c r="S47" s="1089"/>
      <c r="T47" s="1088"/>
      <c r="U47" s="1020"/>
      <c r="V47" s="1020"/>
      <c r="W47" s="1020"/>
      <c r="X47" s="1020"/>
      <c r="Y47" s="1020"/>
      <c r="Z47" s="1020"/>
      <c r="AA47" s="1020"/>
    </row>
    <row r="48" ht="18.0" customHeight="1">
      <c r="A48" s="1020"/>
      <c r="B48" s="1021"/>
      <c r="C48" s="1020"/>
      <c r="D48" s="1020"/>
      <c r="E48" s="1020"/>
      <c r="F48" s="1020"/>
      <c r="G48" s="1022"/>
      <c r="H48" s="1022"/>
      <c r="I48" s="1022"/>
      <c r="J48" s="1022"/>
      <c r="K48" s="1022"/>
      <c r="L48" s="1020"/>
      <c r="M48" s="1020"/>
      <c r="N48" s="1020"/>
      <c r="O48" s="1020"/>
      <c r="P48" s="1020"/>
      <c r="Q48" s="1020"/>
      <c r="R48" s="1088"/>
      <c r="S48" s="1089"/>
      <c r="T48" s="1088"/>
      <c r="U48" s="1020"/>
      <c r="V48" s="1020"/>
      <c r="W48" s="1020"/>
      <c r="X48" s="1020"/>
      <c r="Y48" s="1020"/>
      <c r="Z48" s="1020"/>
      <c r="AA48" s="1020"/>
    </row>
    <row r="49" ht="18.0" customHeight="1">
      <c r="A49" s="1020"/>
      <c r="B49" s="1021"/>
      <c r="C49" s="1020"/>
      <c r="D49" s="1020"/>
      <c r="E49" s="1020"/>
      <c r="F49" s="1020"/>
      <c r="G49" s="1022"/>
      <c r="H49" s="1022"/>
      <c r="I49" s="1022"/>
      <c r="J49" s="1022"/>
      <c r="K49" s="1022"/>
      <c r="L49" s="1020"/>
      <c r="M49" s="1020"/>
      <c r="N49" s="1020"/>
      <c r="O49" s="1020"/>
      <c r="P49" s="1020"/>
      <c r="Q49" s="1020"/>
      <c r="R49" s="1088"/>
      <c r="S49" s="1089"/>
      <c r="T49" s="1088"/>
      <c r="U49" s="1020"/>
      <c r="V49" s="1020"/>
      <c r="W49" s="1020"/>
      <c r="X49" s="1020"/>
      <c r="Y49" s="1020"/>
      <c r="Z49" s="1020"/>
      <c r="AA49" s="1020"/>
    </row>
    <row r="50" ht="18.0" customHeight="1">
      <c r="A50" s="1020"/>
      <c r="B50" s="1021"/>
      <c r="C50" s="1020"/>
      <c r="D50" s="1020"/>
      <c r="E50" s="1020"/>
      <c r="F50" s="1020"/>
      <c r="G50" s="1022"/>
      <c r="H50" s="1022"/>
      <c r="I50" s="1022"/>
      <c r="J50" s="1022"/>
      <c r="K50" s="1022"/>
      <c r="L50" s="1020"/>
      <c r="M50" s="1020"/>
      <c r="N50" s="1020"/>
      <c r="O50" s="1020"/>
      <c r="P50" s="1020"/>
      <c r="Q50" s="1020"/>
      <c r="R50" s="1088"/>
      <c r="S50" s="1089"/>
      <c r="T50" s="1088"/>
      <c r="U50" s="1020"/>
      <c r="V50" s="1020"/>
      <c r="W50" s="1020"/>
      <c r="X50" s="1020"/>
      <c r="Y50" s="1020"/>
      <c r="Z50" s="1020"/>
      <c r="AA50" s="1020"/>
    </row>
    <row r="51" ht="18.0" customHeight="1">
      <c r="A51" s="1020"/>
      <c r="B51" s="1021"/>
      <c r="C51" s="1020"/>
      <c r="D51" s="1020"/>
      <c r="E51" s="1020"/>
      <c r="F51" s="1020"/>
      <c r="G51" s="1022"/>
      <c r="H51" s="1022"/>
      <c r="I51" s="1022"/>
      <c r="J51" s="1022"/>
      <c r="K51" s="1022"/>
      <c r="L51" s="1020"/>
      <c r="M51" s="1020"/>
      <c r="N51" s="1020"/>
      <c r="O51" s="1020"/>
      <c r="P51" s="1020"/>
      <c r="Q51" s="1020"/>
      <c r="R51" s="1088"/>
      <c r="S51" s="1089"/>
      <c r="T51" s="1088"/>
      <c r="U51" s="1020"/>
      <c r="V51" s="1020"/>
      <c r="W51" s="1020"/>
      <c r="X51" s="1020"/>
      <c r="Y51" s="1020"/>
      <c r="Z51" s="1020"/>
      <c r="AA51" s="1020"/>
    </row>
    <row r="52" ht="18.0" customHeight="1">
      <c r="A52" s="1020"/>
      <c r="B52" s="1021"/>
      <c r="C52" s="1020"/>
      <c r="D52" s="1020"/>
      <c r="E52" s="1020"/>
      <c r="F52" s="1020"/>
      <c r="G52" s="1022"/>
      <c r="H52" s="1022"/>
      <c r="I52" s="1022"/>
      <c r="J52" s="1022"/>
      <c r="K52" s="1022"/>
      <c r="L52" s="1020"/>
      <c r="M52" s="1020"/>
      <c r="N52" s="1020"/>
      <c r="O52" s="1020"/>
      <c r="P52" s="1020"/>
      <c r="Q52" s="1020"/>
      <c r="R52" s="1088"/>
      <c r="S52" s="1089"/>
      <c r="T52" s="1088"/>
      <c r="U52" s="1020"/>
      <c r="V52" s="1020"/>
      <c r="W52" s="1020"/>
      <c r="X52" s="1020"/>
      <c r="Y52" s="1020"/>
      <c r="Z52" s="1020"/>
      <c r="AA52" s="1020"/>
    </row>
    <row r="53" ht="18.0" customHeight="1">
      <c r="A53" s="1020"/>
      <c r="B53" s="1021"/>
      <c r="C53" s="1020"/>
      <c r="D53" s="1020"/>
      <c r="E53" s="1020"/>
      <c r="F53" s="1020"/>
      <c r="G53" s="1022"/>
      <c r="H53" s="1022"/>
      <c r="I53" s="1022"/>
      <c r="J53" s="1022"/>
      <c r="K53" s="1022"/>
      <c r="L53" s="1020"/>
      <c r="M53" s="1020"/>
      <c r="N53" s="1020"/>
      <c r="O53" s="1020"/>
      <c r="P53" s="1020"/>
      <c r="Q53" s="1020"/>
      <c r="R53" s="1088"/>
      <c r="S53" s="1089"/>
      <c r="T53" s="1088"/>
      <c r="U53" s="1020"/>
      <c r="V53" s="1020"/>
      <c r="W53" s="1020"/>
      <c r="X53" s="1020"/>
      <c r="Y53" s="1020"/>
      <c r="Z53" s="1020"/>
      <c r="AA53" s="1020"/>
    </row>
    <row r="54" ht="18.0" customHeight="1">
      <c r="A54" s="1020"/>
      <c r="B54" s="1021"/>
      <c r="C54" s="1020"/>
      <c r="D54" s="1020"/>
      <c r="E54" s="1020"/>
      <c r="F54" s="1020"/>
      <c r="G54" s="1022"/>
      <c r="H54" s="1022"/>
      <c r="I54" s="1022"/>
      <c r="J54" s="1022"/>
      <c r="K54" s="1022"/>
      <c r="L54" s="1020"/>
      <c r="M54" s="1020"/>
      <c r="N54" s="1020"/>
      <c r="O54" s="1020"/>
      <c r="P54" s="1020"/>
      <c r="Q54" s="1020"/>
      <c r="R54" s="1088"/>
      <c r="S54" s="1089"/>
      <c r="T54" s="1088"/>
      <c r="U54" s="1020"/>
      <c r="V54" s="1020"/>
      <c r="W54" s="1020"/>
      <c r="X54" s="1020"/>
      <c r="Y54" s="1020"/>
      <c r="Z54" s="1020"/>
      <c r="AA54" s="1020"/>
    </row>
    <row r="55" ht="18.0" customHeight="1">
      <c r="A55" s="1020"/>
      <c r="B55" s="1021"/>
      <c r="C55" s="1020"/>
      <c r="D55" s="1020"/>
      <c r="E55" s="1020"/>
      <c r="F55" s="1020"/>
      <c r="G55" s="1022"/>
      <c r="H55" s="1022"/>
      <c r="I55" s="1022"/>
      <c r="J55" s="1022"/>
      <c r="K55" s="1022"/>
      <c r="L55" s="1020"/>
      <c r="M55" s="1020"/>
      <c r="N55" s="1020"/>
      <c r="O55" s="1020"/>
      <c r="P55" s="1020"/>
      <c r="Q55" s="1020"/>
      <c r="R55" s="1088"/>
      <c r="S55" s="1089"/>
      <c r="T55" s="1088"/>
      <c r="U55" s="1020"/>
      <c r="V55" s="1020"/>
      <c r="W55" s="1020"/>
      <c r="X55" s="1020"/>
      <c r="Y55" s="1020"/>
      <c r="Z55" s="1020"/>
      <c r="AA55" s="1020"/>
    </row>
    <row r="56" ht="18.0" customHeight="1">
      <c r="A56" s="1020"/>
      <c r="B56" s="1021"/>
      <c r="C56" s="1020"/>
      <c r="D56" s="1020"/>
      <c r="E56" s="1020"/>
      <c r="F56" s="1020"/>
      <c r="G56" s="1022"/>
      <c r="H56" s="1022"/>
      <c r="I56" s="1022"/>
      <c r="J56" s="1022"/>
      <c r="K56" s="1022"/>
      <c r="L56" s="1020"/>
      <c r="M56" s="1020"/>
      <c r="N56" s="1020"/>
      <c r="O56" s="1020"/>
      <c r="P56" s="1020"/>
      <c r="Q56" s="1020"/>
      <c r="R56" s="1088"/>
      <c r="S56" s="1089"/>
      <c r="T56" s="1088"/>
      <c r="U56" s="1020"/>
      <c r="V56" s="1020"/>
      <c r="W56" s="1020"/>
      <c r="X56" s="1020"/>
      <c r="Y56" s="1020"/>
      <c r="Z56" s="1020"/>
      <c r="AA56" s="1020"/>
    </row>
    <row r="57" ht="18.0" customHeight="1">
      <c r="A57" s="1020"/>
      <c r="B57" s="1021"/>
      <c r="C57" s="1020"/>
      <c r="D57" s="1020"/>
      <c r="E57" s="1020"/>
      <c r="F57" s="1020"/>
      <c r="G57" s="1022"/>
      <c r="H57" s="1022"/>
      <c r="I57" s="1022"/>
      <c r="J57" s="1022"/>
      <c r="K57" s="1022"/>
      <c r="L57" s="1020"/>
      <c r="M57" s="1020"/>
      <c r="N57" s="1020"/>
      <c r="O57" s="1020"/>
      <c r="P57" s="1020"/>
      <c r="Q57" s="1020"/>
      <c r="R57" s="1088"/>
      <c r="S57" s="1089"/>
      <c r="T57" s="1088"/>
      <c r="U57" s="1020"/>
      <c r="V57" s="1020"/>
      <c r="W57" s="1020"/>
      <c r="X57" s="1020"/>
      <c r="Y57" s="1020"/>
      <c r="Z57" s="1020"/>
      <c r="AA57" s="1020"/>
    </row>
    <row r="58" ht="18.0" customHeight="1">
      <c r="A58" s="1020"/>
      <c r="B58" s="1021"/>
      <c r="C58" s="1020"/>
      <c r="D58" s="1020"/>
      <c r="E58" s="1020"/>
      <c r="F58" s="1020"/>
      <c r="G58" s="1022"/>
      <c r="H58" s="1022"/>
      <c r="I58" s="1022"/>
      <c r="J58" s="1022"/>
      <c r="K58" s="1022"/>
      <c r="L58" s="1020"/>
      <c r="M58" s="1020"/>
      <c r="N58" s="1020"/>
      <c r="O58" s="1020"/>
      <c r="P58" s="1020"/>
      <c r="Q58" s="1020"/>
      <c r="R58" s="1088"/>
      <c r="S58" s="1089"/>
      <c r="T58" s="1088"/>
      <c r="U58" s="1020"/>
      <c r="V58" s="1020"/>
      <c r="W58" s="1020"/>
      <c r="X58" s="1020"/>
      <c r="Y58" s="1020"/>
      <c r="Z58" s="1020"/>
      <c r="AA58" s="1020"/>
    </row>
    <row r="59" ht="18.0" customHeight="1">
      <c r="A59" s="1020"/>
      <c r="B59" s="1021"/>
      <c r="C59" s="1020"/>
      <c r="D59" s="1020"/>
      <c r="E59" s="1020"/>
      <c r="F59" s="1020"/>
      <c r="G59" s="1022"/>
      <c r="H59" s="1022"/>
      <c r="I59" s="1022"/>
      <c r="J59" s="1022"/>
      <c r="K59" s="1022"/>
      <c r="L59" s="1020"/>
      <c r="M59" s="1020"/>
      <c r="N59" s="1020"/>
      <c r="O59" s="1020"/>
      <c r="P59" s="1020"/>
      <c r="Q59" s="1020"/>
      <c r="R59" s="1088"/>
      <c r="S59" s="1089"/>
      <c r="T59" s="1088"/>
      <c r="U59" s="1020"/>
      <c r="V59" s="1020"/>
      <c r="W59" s="1020"/>
      <c r="X59" s="1020"/>
      <c r="Y59" s="1020"/>
      <c r="Z59" s="1020"/>
      <c r="AA59" s="1020"/>
    </row>
    <row r="60" ht="18.0" customHeight="1">
      <c r="A60" s="1020"/>
      <c r="B60" s="1021"/>
      <c r="C60" s="1020"/>
      <c r="D60" s="1020"/>
      <c r="E60" s="1020"/>
      <c r="F60" s="1020"/>
      <c r="G60" s="1022"/>
      <c r="H60" s="1022"/>
      <c r="I60" s="1022"/>
      <c r="J60" s="1022"/>
      <c r="K60" s="1022"/>
      <c r="L60" s="1020"/>
      <c r="M60" s="1020"/>
      <c r="N60" s="1020"/>
      <c r="O60" s="1020"/>
      <c r="P60" s="1020"/>
      <c r="Q60" s="1020"/>
      <c r="R60" s="1088"/>
      <c r="S60" s="1089"/>
      <c r="T60" s="1088"/>
      <c r="U60" s="1020"/>
      <c r="V60" s="1020"/>
      <c r="W60" s="1020"/>
      <c r="X60" s="1020"/>
      <c r="Y60" s="1020"/>
      <c r="Z60" s="1020"/>
      <c r="AA60" s="1020"/>
    </row>
    <row r="61" ht="18.0" customHeight="1">
      <c r="A61" s="1020"/>
      <c r="B61" s="1021"/>
      <c r="C61" s="1020"/>
      <c r="D61" s="1020"/>
      <c r="E61" s="1020"/>
      <c r="F61" s="1020"/>
      <c r="G61" s="1022"/>
      <c r="H61" s="1022"/>
      <c r="I61" s="1022"/>
      <c r="J61" s="1022"/>
      <c r="K61" s="1022"/>
      <c r="L61" s="1020"/>
      <c r="M61" s="1020"/>
      <c r="N61" s="1020"/>
      <c r="O61" s="1020"/>
      <c r="P61" s="1020"/>
      <c r="Q61" s="1020"/>
      <c r="R61" s="1088"/>
      <c r="S61" s="1089"/>
      <c r="T61" s="1088"/>
      <c r="U61" s="1020"/>
      <c r="V61" s="1020"/>
      <c r="W61" s="1020"/>
      <c r="X61" s="1020"/>
      <c r="Y61" s="1020"/>
      <c r="Z61" s="1020"/>
      <c r="AA61" s="1020"/>
    </row>
    <row r="62" ht="18.0" customHeight="1">
      <c r="A62" s="1020"/>
      <c r="B62" s="1021"/>
      <c r="C62" s="1020"/>
      <c r="D62" s="1020"/>
      <c r="E62" s="1020"/>
      <c r="F62" s="1020"/>
      <c r="G62" s="1022"/>
      <c r="H62" s="1022"/>
      <c r="I62" s="1022"/>
      <c r="J62" s="1022"/>
      <c r="K62" s="1022"/>
      <c r="L62" s="1020"/>
      <c r="M62" s="1020"/>
      <c r="N62" s="1020"/>
      <c r="O62" s="1020"/>
      <c r="P62" s="1020"/>
      <c r="Q62" s="1020"/>
      <c r="R62" s="1088"/>
      <c r="S62" s="1089"/>
      <c r="T62" s="1088"/>
      <c r="U62" s="1020"/>
      <c r="V62" s="1020"/>
      <c r="W62" s="1020"/>
      <c r="X62" s="1020"/>
      <c r="Y62" s="1020"/>
      <c r="Z62" s="1020"/>
      <c r="AA62" s="1020"/>
    </row>
    <row r="63" ht="18.0" customHeight="1">
      <c r="A63" s="1020"/>
      <c r="B63" s="1021"/>
      <c r="C63" s="1020"/>
      <c r="D63" s="1020"/>
      <c r="E63" s="1020"/>
      <c r="F63" s="1020"/>
      <c r="G63" s="1022"/>
      <c r="H63" s="1022"/>
      <c r="I63" s="1022"/>
      <c r="J63" s="1022"/>
      <c r="K63" s="1022"/>
      <c r="L63" s="1020"/>
      <c r="M63" s="1020"/>
      <c r="N63" s="1020"/>
      <c r="O63" s="1020"/>
      <c r="P63" s="1020"/>
      <c r="Q63" s="1020"/>
      <c r="R63" s="1088"/>
      <c r="S63" s="1089"/>
      <c r="T63" s="1088"/>
      <c r="U63" s="1020"/>
      <c r="V63" s="1020"/>
      <c r="W63" s="1020"/>
      <c r="X63" s="1020"/>
      <c r="Y63" s="1020"/>
      <c r="Z63" s="1020"/>
      <c r="AA63" s="1020"/>
    </row>
    <row r="64" ht="18.0" customHeight="1">
      <c r="A64" s="1020"/>
      <c r="B64" s="1021"/>
      <c r="C64" s="1020"/>
      <c r="D64" s="1020"/>
      <c r="E64" s="1020"/>
      <c r="F64" s="1020"/>
      <c r="G64" s="1022"/>
      <c r="H64" s="1022"/>
      <c r="I64" s="1022"/>
      <c r="J64" s="1022"/>
      <c r="K64" s="1022"/>
      <c r="L64" s="1020"/>
      <c r="M64" s="1020"/>
      <c r="N64" s="1020"/>
      <c r="O64" s="1020"/>
      <c r="P64" s="1020"/>
      <c r="Q64" s="1020"/>
      <c r="R64" s="1088"/>
      <c r="S64" s="1089"/>
      <c r="T64" s="1088"/>
      <c r="U64" s="1020"/>
      <c r="V64" s="1020"/>
      <c r="W64" s="1020"/>
      <c r="X64" s="1020"/>
      <c r="Y64" s="1020"/>
      <c r="Z64" s="1020"/>
      <c r="AA64" s="1020"/>
    </row>
    <row r="65" ht="18.0" customHeight="1">
      <c r="A65" s="1020"/>
      <c r="B65" s="1021"/>
      <c r="C65" s="1020"/>
      <c r="D65" s="1020"/>
      <c r="E65" s="1020"/>
      <c r="F65" s="1020"/>
      <c r="G65" s="1022"/>
      <c r="H65" s="1022"/>
      <c r="I65" s="1022"/>
      <c r="J65" s="1022"/>
      <c r="K65" s="1022"/>
      <c r="L65" s="1020"/>
      <c r="M65" s="1020"/>
      <c r="N65" s="1020"/>
      <c r="O65" s="1020"/>
      <c r="P65" s="1020"/>
      <c r="Q65" s="1020"/>
      <c r="R65" s="1088"/>
      <c r="S65" s="1089"/>
      <c r="T65" s="1088"/>
      <c r="U65" s="1020"/>
      <c r="V65" s="1020"/>
      <c r="W65" s="1020"/>
      <c r="X65" s="1020"/>
      <c r="Y65" s="1020"/>
      <c r="Z65" s="1020"/>
      <c r="AA65" s="1020"/>
    </row>
    <row r="66" ht="18.0" customHeight="1">
      <c r="A66" s="1020"/>
      <c r="B66" s="1021"/>
      <c r="C66" s="1020"/>
      <c r="D66" s="1020"/>
      <c r="E66" s="1020"/>
      <c r="F66" s="1020"/>
      <c r="G66" s="1022"/>
      <c r="H66" s="1022"/>
      <c r="I66" s="1022"/>
      <c r="J66" s="1022"/>
      <c r="K66" s="1022"/>
      <c r="L66" s="1020"/>
      <c r="M66" s="1020"/>
      <c r="N66" s="1020"/>
      <c r="O66" s="1020"/>
      <c r="P66" s="1020"/>
      <c r="Q66" s="1020"/>
      <c r="R66" s="1088"/>
      <c r="S66" s="1089"/>
      <c r="T66" s="1088"/>
      <c r="U66" s="1020"/>
      <c r="V66" s="1020"/>
      <c r="W66" s="1020"/>
      <c r="X66" s="1020"/>
      <c r="Y66" s="1020"/>
      <c r="Z66" s="1020"/>
      <c r="AA66" s="1020"/>
    </row>
    <row r="67" ht="18.0" customHeight="1">
      <c r="A67" s="1020"/>
      <c r="B67" s="1021"/>
      <c r="C67" s="1020"/>
      <c r="D67" s="1020"/>
      <c r="E67" s="1020"/>
      <c r="F67" s="1020"/>
      <c r="G67" s="1022"/>
      <c r="H67" s="1022"/>
      <c r="I67" s="1022"/>
      <c r="J67" s="1022"/>
      <c r="K67" s="1022"/>
      <c r="L67" s="1020"/>
      <c r="M67" s="1020"/>
      <c r="N67" s="1020"/>
      <c r="O67" s="1020"/>
      <c r="P67" s="1020"/>
      <c r="Q67" s="1020"/>
      <c r="R67" s="1088"/>
      <c r="S67" s="1089"/>
      <c r="T67" s="1088"/>
      <c r="U67" s="1020"/>
      <c r="V67" s="1020"/>
      <c r="W67" s="1020"/>
      <c r="X67" s="1020"/>
      <c r="Y67" s="1020"/>
      <c r="Z67" s="1020"/>
      <c r="AA67" s="1020"/>
    </row>
    <row r="68" ht="18.0" customHeight="1">
      <c r="A68" s="1020"/>
      <c r="B68" s="1021"/>
      <c r="C68" s="1020"/>
      <c r="D68" s="1020"/>
      <c r="E68" s="1020"/>
      <c r="F68" s="1020"/>
      <c r="G68" s="1022"/>
      <c r="H68" s="1022"/>
      <c r="I68" s="1022"/>
      <c r="J68" s="1022"/>
      <c r="K68" s="1022"/>
      <c r="L68" s="1020"/>
      <c r="M68" s="1020"/>
      <c r="N68" s="1020"/>
      <c r="O68" s="1020"/>
      <c r="P68" s="1020"/>
      <c r="Q68" s="1020"/>
      <c r="R68" s="1088"/>
      <c r="S68" s="1089"/>
      <c r="T68" s="1088"/>
      <c r="U68" s="1020"/>
      <c r="V68" s="1020"/>
      <c r="W68" s="1020"/>
      <c r="X68" s="1020"/>
      <c r="Y68" s="1020"/>
      <c r="Z68" s="1020"/>
      <c r="AA68" s="1020"/>
    </row>
    <row r="69" ht="18.0" customHeight="1">
      <c r="A69" s="1020"/>
      <c r="B69" s="1021"/>
      <c r="C69" s="1020"/>
      <c r="D69" s="1020"/>
      <c r="E69" s="1020"/>
      <c r="F69" s="1020"/>
      <c r="G69" s="1022"/>
      <c r="H69" s="1022"/>
      <c r="I69" s="1022"/>
      <c r="J69" s="1022"/>
      <c r="K69" s="1022"/>
      <c r="L69" s="1020"/>
      <c r="M69" s="1020"/>
      <c r="N69" s="1020"/>
      <c r="O69" s="1020"/>
      <c r="P69" s="1020"/>
      <c r="Q69" s="1020"/>
      <c r="R69" s="1088"/>
      <c r="S69" s="1089"/>
      <c r="T69" s="1088"/>
      <c r="U69" s="1020"/>
      <c r="V69" s="1020"/>
      <c r="W69" s="1020"/>
      <c r="X69" s="1020"/>
      <c r="Y69" s="1020"/>
      <c r="Z69" s="1020"/>
      <c r="AA69" s="1020"/>
    </row>
    <row r="70" ht="18.0" customHeight="1">
      <c r="A70" s="1020"/>
      <c r="B70" s="1021"/>
      <c r="C70" s="1020"/>
      <c r="D70" s="1020"/>
      <c r="E70" s="1020"/>
      <c r="F70" s="1020"/>
      <c r="G70" s="1022"/>
      <c r="H70" s="1022"/>
      <c r="I70" s="1022"/>
      <c r="J70" s="1022"/>
      <c r="K70" s="1022"/>
      <c r="L70" s="1020"/>
      <c r="M70" s="1020"/>
      <c r="N70" s="1020"/>
      <c r="O70" s="1020"/>
      <c r="P70" s="1020"/>
      <c r="Q70" s="1020"/>
      <c r="R70" s="1088"/>
      <c r="S70" s="1089"/>
      <c r="T70" s="1088"/>
      <c r="U70" s="1020"/>
      <c r="V70" s="1020"/>
      <c r="W70" s="1020"/>
      <c r="X70" s="1020"/>
      <c r="Y70" s="1020"/>
      <c r="Z70" s="1020"/>
      <c r="AA70" s="1020"/>
    </row>
    <row r="71" ht="18.0" customHeight="1">
      <c r="A71" s="1020"/>
      <c r="B71" s="1021"/>
      <c r="C71" s="1020"/>
      <c r="D71" s="1020"/>
      <c r="E71" s="1020"/>
      <c r="F71" s="1020"/>
      <c r="G71" s="1022"/>
      <c r="H71" s="1022"/>
      <c r="I71" s="1022"/>
      <c r="J71" s="1022"/>
      <c r="K71" s="1022"/>
      <c r="L71" s="1020"/>
      <c r="M71" s="1020"/>
      <c r="N71" s="1020"/>
      <c r="O71" s="1020"/>
      <c r="P71" s="1020"/>
      <c r="Q71" s="1020"/>
      <c r="R71" s="1088"/>
      <c r="S71" s="1089"/>
      <c r="T71" s="1088"/>
      <c r="U71" s="1020"/>
      <c r="V71" s="1020"/>
      <c r="W71" s="1020"/>
      <c r="X71" s="1020"/>
      <c r="Y71" s="1020"/>
      <c r="Z71" s="1020"/>
      <c r="AA71" s="1020"/>
    </row>
    <row r="72" ht="18.0" customHeight="1">
      <c r="A72" s="1020"/>
      <c r="B72" s="1021"/>
      <c r="C72" s="1020"/>
      <c r="D72" s="1020"/>
      <c r="E72" s="1020"/>
      <c r="F72" s="1020"/>
      <c r="G72" s="1022"/>
      <c r="H72" s="1022"/>
      <c r="I72" s="1022"/>
      <c r="J72" s="1022"/>
      <c r="K72" s="1022"/>
      <c r="L72" s="1020"/>
      <c r="M72" s="1020"/>
      <c r="N72" s="1020"/>
      <c r="O72" s="1020"/>
      <c r="P72" s="1020"/>
      <c r="Q72" s="1020"/>
      <c r="R72" s="1088"/>
      <c r="S72" s="1089"/>
      <c r="T72" s="1088"/>
      <c r="U72" s="1020"/>
      <c r="V72" s="1020"/>
      <c r="W72" s="1020"/>
      <c r="X72" s="1020"/>
      <c r="Y72" s="1020"/>
      <c r="Z72" s="1020"/>
      <c r="AA72" s="1020"/>
    </row>
    <row r="73" ht="18.0" customHeight="1">
      <c r="A73" s="1020"/>
      <c r="B73" s="1021"/>
      <c r="C73" s="1020"/>
      <c r="D73" s="1020"/>
      <c r="E73" s="1020"/>
      <c r="F73" s="1020"/>
      <c r="G73" s="1022"/>
      <c r="H73" s="1022"/>
      <c r="I73" s="1022"/>
      <c r="J73" s="1022"/>
      <c r="K73" s="1022"/>
      <c r="L73" s="1020"/>
      <c r="M73" s="1020"/>
      <c r="N73" s="1020"/>
      <c r="O73" s="1020"/>
      <c r="P73" s="1020"/>
      <c r="Q73" s="1020"/>
      <c r="R73" s="1088"/>
      <c r="S73" s="1089"/>
      <c r="T73" s="1088"/>
      <c r="U73" s="1020"/>
      <c r="V73" s="1020"/>
      <c r="W73" s="1020"/>
      <c r="X73" s="1020"/>
      <c r="Y73" s="1020"/>
      <c r="Z73" s="1020"/>
      <c r="AA73" s="1020"/>
    </row>
    <row r="74" ht="18.0" customHeight="1">
      <c r="A74" s="1020"/>
      <c r="B74" s="1021"/>
      <c r="C74" s="1020"/>
      <c r="D74" s="1020"/>
      <c r="E74" s="1020"/>
      <c r="F74" s="1020"/>
      <c r="G74" s="1022"/>
      <c r="H74" s="1022"/>
      <c r="I74" s="1022"/>
      <c r="J74" s="1022"/>
      <c r="K74" s="1022"/>
      <c r="L74" s="1020"/>
      <c r="M74" s="1020"/>
      <c r="N74" s="1020"/>
      <c r="O74" s="1020"/>
      <c r="P74" s="1020"/>
      <c r="Q74" s="1020"/>
      <c r="R74" s="1088"/>
      <c r="S74" s="1089"/>
      <c r="T74" s="1088"/>
      <c r="U74" s="1020"/>
      <c r="V74" s="1020"/>
      <c r="W74" s="1020"/>
      <c r="X74" s="1020"/>
      <c r="Y74" s="1020"/>
      <c r="Z74" s="1020"/>
      <c r="AA74" s="1020"/>
    </row>
    <row r="75" ht="18.0" customHeight="1">
      <c r="A75" s="1020"/>
      <c r="B75" s="1021"/>
      <c r="C75" s="1020"/>
      <c r="D75" s="1020"/>
      <c r="E75" s="1020"/>
      <c r="F75" s="1020"/>
      <c r="G75" s="1022"/>
      <c r="H75" s="1022"/>
      <c r="I75" s="1022"/>
      <c r="J75" s="1022"/>
      <c r="K75" s="1022"/>
      <c r="L75" s="1020"/>
      <c r="M75" s="1020"/>
      <c r="N75" s="1020"/>
      <c r="O75" s="1020"/>
      <c r="P75" s="1020"/>
      <c r="Q75" s="1020"/>
      <c r="R75" s="1088"/>
      <c r="S75" s="1089"/>
      <c r="T75" s="1088"/>
      <c r="U75" s="1020"/>
      <c r="V75" s="1020"/>
      <c r="W75" s="1020"/>
      <c r="X75" s="1020"/>
      <c r="Y75" s="1020"/>
      <c r="Z75" s="1020"/>
      <c r="AA75" s="1020"/>
    </row>
    <row r="76" ht="18.0" customHeight="1">
      <c r="A76" s="1020"/>
      <c r="B76" s="1021"/>
      <c r="C76" s="1020"/>
      <c r="D76" s="1020"/>
      <c r="E76" s="1020"/>
      <c r="F76" s="1020"/>
      <c r="G76" s="1022"/>
      <c r="H76" s="1022"/>
      <c r="I76" s="1022"/>
      <c r="J76" s="1022"/>
      <c r="K76" s="1022"/>
      <c r="L76" s="1020"/>
      <c r="M76" s="1020"/>
      <c r="N76" s="1020"/>
      <c r="O76" s="1020"/>
      <c r="P76" s="1020"/>
      <c r="Q76" s="1020"/>
      <c r="R76" s="1088"/>
      <c r="S76" s="1089"/>
      <c r="T76" s="1088"/>
      <c r="U76" s="1020"/>
      <c r="V76" s="1020"/>
      <c r="W76" s="1020"/>
      <c r="X76" s="1020"/>
      <c r="Y76" s="1020"/>
      <c r="Z76" s="1020"/>
      <c r="AA76" s="1020"/>
    </row>
    <row r="77" ht="18.0" customHeight="1">
      <c r="A77" s="1020"/>
      <c r="B77" s="1021"/>
      <c r="C77" s="1020"/>
      <c r="D77" s="1020"/>
      <c r="E77" s="1020"/>
      <c r="F77" s="1020"/>
      <c r="G77" s="1022"/>
      <c r="H77" s="1022"/>
      <c r="I77" s="1022"/>
      <c r="J77" s="1022"/>
      <c r="K77" s="1022"/>
      <c r="L77" s="1020"/>
      <c r="M77" s="1020"/>
      <c r="N77" s="1020"/>
      <c r="O77" s="1020"/>
      <c r="P77" s="1020"/>
      <c r="Q77" s="1020"/>
      <c r="R77" s="1088"/>
      <c r="S77" s="1089"/>
      <c r="T77" s="1088"/>
      <c r="U77" s="1020"/>
      <c r="V77" s="1020"/>
      <c r="W77" s="1020"/>
      <c r="X77" s="1020"/>
      <c r="Y77" s="1020"/>
      <c r="Z77" s="1020"/>
      <c r="AA77" s="1020"/>
    </row>
    <row r="78" ht="18.0" customHeight="1">
      <c r="A78" s="1020"/>
      <c r="B78" s="1021"/>
      <c r="C78" s="1020"/>
      <c r="D78" s="1020"/>
      <c r="E78" s="1020"/>
      <c r="F78" s="1020"/>
      <c r="G78" s="1022"/>
      <c r="H78" s="1022"/>
      <c r="I78" s="1022"/>
      <c r="J78" s="1022"/>
      <c r="K78" s="1022"/>
      <c r="L78" s="1020"/>
      <c r="M78" s="1020"/>
      <c r="N78" s="1020"/>
      <c r="O78" s="1020"/>
      <c r="P78" s="1020"/>
      <c r="Q78" s="1020"/>
      <c r="R78" s="1088"/>
      <c r="S78" s="1089"/>
      <c r="T78" s="1088"/>
      <c r="U78" s="1020"/>
      <c r="V78" s="1020"/>
      <c r="W78" s="1020"/>
      <c r="X78" s="1020"/>
      <c r="Y78" s="1020"/>
      <c r="Z78" s="1020"/>
      <c r="AA78" s="1020"/>
    </row>
    <row r="79" ht="18.0" customHeight="1">
      <c r="A79" s="1020"/>
      <c r="B79" s="1021"/>
      <c r="C79" s="1020"/>
      <c r="D79" s="1020"/>
      <c r="E79" s="1020"/>
      <c r="F79" s="1020"/>
      <c r="G79" s="1022"/>
      <c r="H79" s="1022"/>
      <c r="I79" s="1022"/>
      <c r="J79" s="1022"/>
      <c r="K79" s="1022"/>
      <c r="L79" s="1020"/>
      <c r="M79" s="1020"/>
      <c r="N79" s="1020"/>
      <c r="O79" s="1020"/>
      <c r="P79" s="1020"/>
      <c r="Q79" s="1020"/>
      <c r="R79" s="1088"/>
      <c r="S79" s="1089"/>
      <c r="T79" s="1088"/>
      <c r="U79" s="1020"/>
      <c r="V79" s="1020"/>
      <c r="W79" s="1020"/>
      <c r="X79" s="1020"/>
      <c r="Y79" s="1020"/>
      <c r="Z79" s="1020"/>
      <c r="AA79" s="1020"/>
    </row>
    <row r="80" ht="18.0" customHeight="1">
      <c r="A80" s="1020"/>
      <c r="B80" s="1021"/>
      <c r="C80" s="1020"/>
      <c r="D80" s="1020"/>
      <c r="E80" s="1020"/>
      <c r="F80" s="1020"/>
      <c r="G80" s="1022"/>
      <c r="H80" s="1022"/>
      <c r="I80" s="1022"/>
      <c r="J80" s="1022"/>
      <c r="K80" s="1022"/>
      <c r="L80" s="1020"/>
      <c r="M80" s="1020"/>
      <c r="N80" s="1020"/>
      <c r="O80" s="1020"/>
      <c r="P80" s="1020"/>
      <c r="Q80" s="1020"/>
      <c r="R80" s="1088"/>
      <c r="S80" s="1089"/>
      <c r="T80" s="1088"/>
      <c r="U80" s="1020"/>
      <c r="V80" s="1020"/>
      <c r="W80" s="1020"/>
      <c r="X80" s="1020"/>
      <c r="Y80" s="1020"/>
      <c r="Z80" s="1020"/>
      <c r="AA80" s="1020"/>
    </row>
    <row r="81" ht="18.0" customHeight="1">
      <c r="A81" s="1020"/>
      <c r="B81" s="1021"/>
      <c r="C81" s="1020"/>
      <c r="D81" s="1020"/>
      <c r="E81" s="1020"/>
      <c r="F81" s="1020"/>
      <c r="G81" s="1022"/>
      <c r="H81" s="1022"/>
      <c r="I81" s="1022"/>
      <c r="J81" s="1022"/>
      <c r="K81" s="1022"/>
      <c r="L81" s="1020"/>
      <c r="M81" s="1020"/>
      <c r="N81" s="1020"/>
      <c r="O81" s="1020"/>
      <c r="P81" s="1020"/>
      <c r="Q81" s="1020"/>
      <c r="R81" s="1088"/>
      <c r="S81" s="1089"/>
      <c r="T81" s="1088"/>
      <c r="U81" s="1020"/>
      <c r="V81" s="1020"/>
      <c r="W81" s="1020"/>
      <c r="X81" s="1020"/>
      <c r="Y81" s="1020"/>
      <c r="Z81" s="1020"/>
      <c r="AA81" s="1020"/>
    </row>
    <row r="82" ht="18.0" customHeight="1">
      <c r="A82" s="1020"/>
      <c r="B82" s="1021"/>
      <c r="C82" s="1020"/>
      <c r="D82" s="1020"/>
      <c r="E82" s="1020"/>
      <c r="F82" s="1020"/>
      <c r="G82" s="1022"/>
      <c r="H82" s="1022"/>
      <c r="I82" s="1022"/>
      <c r="J82" s="1022"/>
      <c r="K82" s="1022"/>
      <c r="L82" s="1020"/>
      <c r="M82" s="1020"/>
      <c r="N82" s="1020"/>
      <c r="O82" s="1020"/>
      <c r="P82" s="1020"/>
      <c r="Q82" s="1020"/>
      <c r="R82" s="1088"/>
      <c r="S82" s="1089"/>
      <c r="T82" s="1088"/>
      <c r="U82" s="1020"/>
      <c r="V82" s="1020"/>
      <c r="W82" s="1020"/>
      <c r="X82" s="1020"/>
      <c r="Y82" s="1020"/>
      <c r="Z82" s="1020"/>
      <c r="AA82" s="1020"/>
    </row>
    <row r="83" ht="18.0" customHeight="1">
      <c r="A83" s="1020"/>
      <c r="B83" s="1021"/>
      <c r="C83" s="1020"/>
      <c r="D83" s="1020"/>
      <c r="E83" s="1020"/>
      <c r="F83" s="1020"/>
      <c r="G83" s="1022"/>
      <c r="H83" s="1022"/>
      <c r="I83" s="1022"/>
      <c r="J83" s="1022"/>
      <c r="K83" s="1022"/>
      <c r="L83" s="1020"/>
      <c r="M83" s="1020"/>
      <c r="N83" s="1020"/>
      <c r="O83" s="1020"/>
      <c r="P83" s="1020"/>
      <c r="Q83" s="1020"/>
      <c r="R83" s="1088"/>
      <c r="S83" s="1089"/>
      <c r="T83" s="1088"/>
      <c r="U83" s="1020"/>
      <c r="V83" s="1020"/>
      <c r="W83" s="1020"/>
      <c r="X83" s="1020"/>
      <c r="Y83" s="1020"/>
      <c r="Z83" s="1020"/>
      <c r="AA83" s="1020"/>
    </row>
    <row r="84" ht="18.0" customHeight="1">
      <c r="A84" s="1020"/>
      <c r="B84" s="1021"/>
      <c r="C84" s="1020"/>
      <c r="D84" s="1020"/>
      <c r="E84" s="1020"/>
      <c r="F84" s="1020"/>
      <c r="G84" s="1022"/>
      <c r="H84" s="1022"/>
      <c r="I84" s="1022"/>
      <c r="J84" s="1022"/>
      <c r="K84" s="1022"/>
      <c r="L84" s="1020"/>
      <c r="M84" s="1020"/>
      <c r="N84" s="1020"/>
      <c r="O84" s="1020"/>
      <c r="P84" s="1020"/>
      <c r="Q84" s="1020"/>
      <c r="R84" s="1088"/>
      <c r="S84" s="1089"/>
      <c r="T84" s="1088"/>
      <c r="U84" s="1020"/>
      <c r="V84" s="1020"/>
      <c r="W84" s="1020"/>
      <c r="X84" s="1020"/>
      <c r="Y84" s="1020"/>
      <c r="Z84" s="1020"/>
      <c r="AA84" s="1020"/>
    </row>
    <row r="85" ht="18.0" customHeight="1">
      <c r="A85" s="1020"/>
      <c r="B85" s="1021"/>
      <c r="C85" s="1020"/>
      <c r="D85" s="1020"/>
      <c r="E85" s="1020"/>
      <c r="F85" s="1020"/>
      <c r="G85" s="1022"/>
      <c r="H85" s="1022"/>
      <c r="I85" s="1022"/>
      <c r="J85" s="1022"/>
      <c r="K85" s="1022"/>
      <c r="L85" s="1020"/>
      <c r="M85" s="1020"/>
      <c r="N85" s="1020"/>
      <c r="O85" s="1020"/>
      <c r="P85" s="1020"/>
      <c r="Q85" s="1020"/>
      <c r="R85" s="1088"/>
      <c r="S85" s="1089"/>
      <c r="T85" s="1088"/>
      <c r="U85" s="1020"/>
      <c r="V85" s="1020"/>
      <c r="W85" s="1020"/>
      <c r="X85" s="1020"/>
      <c r="Y85" s="1020"/>
      <c r="Z85" s="1020"/>
      <c r="AA85" s="1020"/>
    </row>
    <row r="86" ht="18.0" customHeight="1">
      <c r="A86" s="1020"/>
      <c r="B86" s="1021"/>
      <c r="C86" s="1020"/>
      <c r="D86" s="1020"/>
      <c r="E86" s="1020"/>
      <c r="F86" s="1020"/>
      <c r="G86" s="1022"/>
      <c r="H86" s="1022"/>
      <c r="I86" s="1022"/>
      <c r="J86" s="1022"/>
      <c r="K86" s="1022"/>
      <c r="L86" s="1020"/>
      <c r="M86" s="1020"/>
      <c r="N86" s="1020"/>
      <c r="O86" s="1020"/>
      <c r="P86" s="1020"/>
      <c r="Q86" s="1020"/>
      <c r="R86" s="1088"/>
      <c r="S86" s="1089"/>
      <c r="T86" s="1088"/>
      <c r="U86" s="1020"/>
      <c r="V86" s="1020"/>
      <c r="W86" s="1020"/>
      <c r="X86" s="1020"/>
      <c r="Y86" s="1020"/>
      <c r="Z86" s="1020"/>
      <c r="AA86" s="1020"/>
    </row>
    <row r="87" ht="18.0" customHeight="1">
      <c r="A87" s="1020"/>
      <c r="B87" s="1021"/>
      <c r="C87" s="1020"/>
      <c r="D87" s="1020"/>
      <c r="E87" s="1020"/>
      <c r="F87" s="1020"/>
      <c r="G87" s="1022"/>
      <c r="H87" s="1022"/>
      <c r="I87" s="1022"/>
      <c r="J87" s="1022"/>
      <c r="K87" s="1022"/>
      <c r="L87" s="1020"/>
      <c r="M87" s="1020"/>
      <c r="N87" s="1020"/>
      <c r="O87" s="1020"/>
      <c r="P87" s="1020"/>
      <c r="Q87" s="1020"/>
      <c r="R87" s="1088"/>
      <c r="S87" s="1089"/>
      <c r="T87" s="1088"/>
      <c r="U87" s="1020"/>
      <c r="V87" s="1020"/>
      <c r="W87" s="1020"/>
      <c r="X87" s="1020"/>
      <c r="Y87" s="1020"/>
      <c r="Z87" s="1020"/>
      <c r="AA87" s="1020"/>
    </row>
    <row r="88" ht="18.0" customHeight="1">
      <c r="A88" s="1020"/>
      <c r="B88" s="1021"/>
      <c r="C88" s="1020"/>
      <c r="D88" s="1020"/>
      <c r="E88" s="1020"/>
      <c r="F88" s="1020"/>
      <c r="G88" s="1022"/>
      <c r="H88" s="1022"/>
      <c r="I88" s="1022"/>
      <c r="J88" s="1022"/>
      <c r="K88" s="1022"/>
      <c r="L88" s="1020"/>
      <c r="M88" s="1020"/>
      <c r="N88" s="1020"/>
      <c r="O88" s="1020"/>
      <c r="P88" s="1020"/>
      <c r="Q88" s="1020"/>
      <c r="R88" s="1088"/>
      <c r="S88" s="1089"/>
      <c r="T88" s="1088"/>
      <c r="U88" s="1020"/>
      <c r="V88" s="1020"/>
      <c r="W88" s="1020"/>
      <c r="X88" s="1020"/>
      <c r="Y88" s="1020"/>
      <c r="Z88" s="1020"/>
      <c r="AA88" s="1020"/>
    </row>
    <row r="89" ht="18.0" customHeight="1">
      <c r="A89" s="1020"/>
      <c r="B89" s="1021"/>
      <c r="C89" s="1020"/>
      <c r="D89" s="1020"/>
      <c r="E89" s="1020"/>
      <c r="F89" s="1020"/>
      <c r="G89" s="1022"/>
      <c r="H89" s="1022"/>
      <c r="I89" s="1022"/>
      <c r="J89" s="1022"/>
      <c r="K89" s="1022"/>
      <c r="L89" s="1020"/>
      <c r="M89" s="1020"/>
      <c r="N89" s="1020"/>
      <c r="O89" s="1020"/>
      <c r="P89" s="1020"/>
      <c r="Q89" s="1020"/>
      <c r="R89" s="1088"/>
      <c r="S89" s="1089"/>
      <c r="T89" s="1088"/>
      <c r="U89" s="1020"/>
      <c r="V89" s="1020"/>
      <c r="W89" s="1020"/>
      <c r="X89" s="1020"/>
      <c r="Y89" s="1020"/>
      <c r="Z89" s="1020"/>
      <c r="AA89" s="1020"/>
    </row>
    <row r="90" ht="18.0" customHeight="1">
      <c r="A90" s="1020"/>
      <c r="B90" s="1021"/>
      <c r="C90" s="1020"/>
      <c r="D90" s="1020"/>
      <c r="E90" s="1020"/>
      <c r="F90" s="1020"/>
      <c r="G90" s="1022"/>
      <c r="H90" s="1022"/>
      <c r="I90" s="1022"/>
      <c r="J90" s="1022"/>
      <c r="K90" s="1022"/>
      <c r="L90" s="1020"/>
      <c r="M90" s="1020"/>
      <c r="N90" s="1020"/>
      <c r="O90" s="1020"/>
      <c r="P90" s="1020"/>
      <c r="Q90" s="1020"/>
      <c r="R90" s="1088"/>
      <c r="S90" s="1089"/>
      <c r="T90" s="1088"/>
      <c r="U90" s="1020"/>
      <c r="V90" s="1020"/>
      <c r="W90" s="1020"/>
      <c r="X90" s="1020"/>
      <c r="Y90" s="1020"/>
      <c r="Z90" s="1020"/>
      <c r="AA90" s="1020"/>
    </row>
    <row r="91" ht="18.0" customHeight="1">
      <c r="A91" s="1020"/>
      <c r="B91" s="1021"/>
      <c r="C91" s="1020"/>
      <c r="D91" s="1020"/>
      <c r="E91" s="1020"/>
      <c r="F91" s="1020"/>
      <c r="G91" s="1022"/>
      <c r="H91" s="1022"/>
      <c r="I91" s="1022"/>
      <c r="J91" s="1022"/>
      <c r="K91" s="1022"/>
      <c r="L91" s="1020"/>
      <c r="M91" s="1020"/>
      <c r="N91" s="1020"/>
      <c r="O91" s="1020"/>
      <c r="P91" s="1020"/>
      <c r="Q91" s="1020"/>
      <c r="R91" s="1088"/>
      <c r="S91" s="1089"/>
      <c r="T91" s="1088"/>
      <c r="U91" s="1020"/>
      <c r="V91" s="1020"/>
      <c r="W91" s="1020"/>
      <c r="X91" s="1020"/>
      <c r="Y91" s="1020"/>
      <c r="Z91" s="1020"/>
      <c r="AA91" s="1020"/>
    </row>
    <row r="92" ht="18.0" customHeight="1">
      <c r="A92" s="1020"/>
      <c r="B92" s="1021"/>
      <c r="C92" s="1020"/>
      <c r="D92" s="1020"/>
      <c r="E92" s="1020"/>
      <c r="F92" s="1020"/>
      <c r="G92" s="1022"/>
      <c r="H92" s="1022"/>
      <c r="I92" s="1022"/>
      <c r="J92" s="1022"/>
      <c r="K92" s="1022"/>
      <c r="L92" s="1020"/>
      <c r="M92" s="1020"/>
      <c r="N92" s="1020"/>
      <c r="O92" s="1020"/>
      <c r="P92" s="1020"/>
      <c r="Q92" s="1020"/>
      <c r="R92" s="1088"/>
      <c r="S92" s="1089"/>
      <c r="T92" s="1088"/>
      <c r="U92" s="1020"/>
      <c r="V92" s="1020"/>
      <c r="W92" s="1020"/>
      <c r="X92" s="1020"/>
      <c r="Y92" s="1020"/>
      <c r="Z92" s="1020"/>
      <c r="AA92" s="1020"/>
    </row>
    <row r="93" ht="18.0" customHeight="1">
      <c r="A93" s="1020"/>
      <c r="B93" s="1021"/>
      <c r="C93" s="1020"/>
      <c r="D93" s="1020"/>
      <c r="E93" s="1020"/>
      <c r="F93" s="1020"/>
      <c r="G93" s="1022"/>
      <c r="H93" s="1022"/>
      <c r="I93" s="1022"/>
      <c r="J93" s="1022"/>
      <c r="K93" s="1022"/>
      <c r="L93" s="1020"/>
      <c r="M93" s="1020"/>
      <c r="N93" s="1020"/>
      <c r="O93" s="1020"/>
      <c r="P93" s="1020"/>
      <c r="Q93" s="1020"/>
      <c r="R93" s="1088"/>
      <c r="S93" s="1089"/>
      <c r="T93" s="1088"/>
      <c r="U93" s="1020"/>
      <c r="V93" s="1020"/>
      <c r="W93" s="1020"/>
      <c r="X93" s="1020"/>
      <c r="Y93" s="1020"/>
      <c r="Z93" s="1020"/>
      <c r="AA93" s="1020"/>
    </row>
    <row r="94" ht="18.0" customHeight="1">
      <c r="A94" s="1020"/>
      <c r="B94" s="1021"/>
      <c r="C94" s="1020"/>
      <c r="D94" s="1020"/>
      <c r="E94" s="1020"/>
      <c r="F94" s="1020"/>
      <c r="G94" s="1022"/>
      <c r="H94" s="1022"/>
      <c r="I94" s="1022"/>
      <c r="J94" s="1022"/>
      <c r="K94" s="1022"/>
      <c r="L94" s="1020"/>
      <c r="M94" s="1020"/>
      <c r="N94" s="1020"/>
      <c r="O94" s="1020"/>
      <c r="P94" s="1020"/>
      <c r="Q94" s="1020"/>
      <c r="R94" s="1088"/>
      <c r="S94" s="1089"/>
      <c r="T94" s="1088"/>
      <c r="U94" s="1020"/>
      <c r="V94" s="1020"/>
      <c r="W94" s="1020"/>
      <c r="X94" s="1020"/>
      <c r="Y94" s="1020"/>
      <c r="Z94" s="1020"/>
      <c r="AA94" s="1020"/>
    </row>
    <row r="95" ht="18.0" customHeight="1">
      <c r="A95" s="1020"/>
      <c r="B95" s="1021"/>
      <c r="C95" s="1020"/>
      <c r="D95" s="1020"/>
      <c r="E95" s="1020"/>
      <c r="F95" s="1020"/>
      <c r="G95" s="1022"/>
      <c r="H95" s="1022"/>
      <c r="I95" s="1022"/>
      <c r="J95" s="1022"/>
      <c r="K95" s="1022"/>
      <c r="L95" s="1020"/>
      <c r="M95" s="1020"/>
      <c r="N95" s="1020"/>
      <c r="O95" s="1020"/>
      <c r="P95" s="1020"/>
      <c r="Q95" s="1020"/>
      <c r="R95" s="1088"/>
      <c r="S95" s="1089"/>
      <c r="T95" s="1088"/>
      <c r="U95" s="1020"/>
      <c r="V95" s="1020"/>
      <c r="W95" s="1020"/>
      <c r="X95" s="1020"/>
      <c r="Y95" s="1020"/>
      <c r="Z95" s="1020"/>
      <c r="AA95" s="1020"/>
    </row>
    <row r="96" ht="18.0" customHeight="1">
      <c r="A96" s="1020"/>
      <c r="B96" s="1021"/>
      <c r="C96" s="1020"/>
      <c r="D96" s="1020"/>
      <c r="E96" s="1020"/>
      <c r="F96" s="1020"/>
      <c r="G96" s="1022"/>
      <c r="H96" s="1022"/>
      <c r="I96" s="1022"/>
      <c r="J96" s="1022"/>
      <c r="K96" s="1022"/>
      <c r="L96" s="1020"/>
      <c r="M96" s="1020"/>
      <c r="N96" s="1020"/>
      <c r="O96" s="1020"/>
      <c r="P96" s="1020"/>
      <c r="Q96" s="1020"/>
      <c r="R96" s="1088"/>
      <c r="S96" s="1089"/>
      <c r="T96" s="1088"/>
      <c r="U96" s="1020"/>
      <c r="V96" s="1020"/>
      <c r="W96" s="1020"/>
      <c r="X96" s="1020"/>
      <c r="Y96" s="1020"/>
      <c r="Z96" s="1020"/>
      <c r="AA96" s="1020"/>
    </row>
    <row r="97" ht="18.0" customHeight="1">
      <c r="A97" s="1020"/>
      <c r="B97" s="1021"/>
      <c r="C97" s="1020"/>
      <c r="D97" s="1020"/>
      <c r="E97" s="1020"/>
      <c r="F97" s="1020"/>
      <c r="G97" s="1022"/>
      <c r="H97" s="1022"/>
      <c r="I97" s="1022"/>
      <c r="J97" s="1022"/>
      <c r="K97" s="1022"/>
      <c r="L97" s="1020"/>
      <c r="M97" s="1020"/>
      <c r="N97" s="1020"/>
      <c r="O97" s="1020"/>
      <c r="P97" s="1020"/>
      <c r="Q97" s="1020"/>
      <c r="R97" s="1088"/>
      <c r="S97" s="1089"/>
      <c r="T97" s="1088"/>
      <c r="U97" s="1020"/>
      <c r="V97" s="1020"/>
      <c r="W97" s="1020"/>
      <c r="X97" s="1020"/>
      <c r="Y97" s="1020"/>
      <c r="Z97" s="1020"/>
      <c r="AA97" s="1020"/>
    </row>
    <row r="98" ht="18.0" customHeight="1">
      <c r="A98" s="1020"/>
      <c r="B98" s="1021"/>
      <c r="C98" s="1020"/>
      <c r="D98" s="1020"/>
      <c r="E98" s="1020"/>
      <c r="F98" s="1020"/>
      <c r="G98" s="1022"/>
      <c r="H98" s="1022"/>
      <c r="I98" s="1022"/>
      <c r="J98" s="1022"/>
      <c r="K98" s="1022"/>
      <c r="L98" s="1020"/>
      <c r="M98" s="1020"/>
      <c r="N98" s="1020"/>
      <c r="O98" s="1020"/>
      <c r="P98" s="1020"/>
      <c r="Q98" s="1020"/>
      <c r="R98" s="1088"/>
      <c r="S98" s="1089"/>
      <c r="T98" s="1088"/>
      <c r="U98" s="1020"/>
      <c r="V98" s="1020"/>
      <c r="W98" s="1020"/>
      <c r="X98" s="1020"/>
      <c r="Y98" s="1020"/>
      <c r="Z98" s="1020"/>
      <c r="AA98" s="1020"/>
    </row>
    <row r="99" ht="18.0" customHeight="1">
      <c r="A99" s="1020"/>
      <c r="B99" s="1021"/>
      <c r="C99" s="1020"/>
      <c r="D99" s="1020"/>
      <c r="E99" s="1020"/>
      <c r="F99" s="1020"/>
      <c r="G99" s="1022"/>
      <c r="H99" s="1022"/>
      <c r="I99" s="1022"/>
      <c r="J99" s="1022"/>
      <c r="K99" s="1022"/>
      <c r="L99" s="1020"/>
      <c r="M99" s="1020"/>
      <c r="N99" s="1020"/>
      <c r="O99" s="1020"/>
      <c r="P99" s="1020"/>
      <c r="Q99" s="1020"/>
      <c r="R99" s="1088"/>
      <c r="S99" s="1089"/>
      <c r="T99" s="1088"/>
      <c r="U99" s="1020"/>
      <c r="V99" s="1020"/>
      <c r="W99" s="1020"/>
      <c r="X99" s="1020"/>
      <c r="Y99" s="1020"/>
      <c r="Z99" s="1020"/>
      <c r="AA99" s="1020"/>
    </row>
    <row r="100" ht="18.0" customHeight="1">
      <c r="A100" s="1020"/>
      <c r="B100" s="1021"/>
      <c r="C100" s="1020"/>
      <c r="D100" s="1020"/>
      <c r="E100" s="1020"/>
      <c r="F100" s="1020"/>
      <c r="G100" s="1022"/>
      <c r="H100" s="1022"/>
      <c r="I100" s="1022"/>
      <c r="J100" s="1022"/>
      <c r="K100" s="1022"/>
      <c r="L100" s="1020"/>
      <c r="M100" s="1020"/>
      <c r="N100" s="1020"/>
      <c r="O100" s="1020"/>
      <c r="P100" s="1020"/>
      <c r="Q100" s="1020"/>
      <c r="R100" s="1088"/>
      <c r="S100" s="1089"/>
      <c r="T100" s="1088"/>
      <c r="U100" s="1020"/>
      <c r="V100" s="1020"/>
      <c r="W100" s="1020"/>
      <c r="X100" s="1020"/>
      <c r="Y100" s="1020"/>
      <c r="Z100" s="1020"/>
      <c r="AA100" s="1020"/>
    </row>
    <row r="101" ht="18.0" customHeight="1">
      <c r="A101" s="1020"/>
      <c r="B101" s="1021"/>
      <c r="C101" s="1020"/>
      <c r="D101" s="1020"/>
      <c r="E101" s="1020"/>
      <c r="F101" s="1020"/>
      <c r="G101" s="1022"/>
      <c r="H101" s="1022"/>
      <c r="I101" s="1022"/>
      <c r="J101" s="1022"/>
      <c r="K101" s="1022"/>
      <c r="L101" s="1020"/>
      <c r="M101" s="1020"/>
      <c r="N101" s="1020"/>
      <c r="O101" s="1020"/>
      <c r="P101" s="1020"/>
      <c r="Q101" s="1020"/>
      <c r="R101" s="1088"/>
      <c r="S101" s="1089"/>
      <c r="T101" s="1088"/>
      <c r="U101" s="1020"/>
      <c r="V101" s="1020"/>
      <c r="W101" s="1020"/>
      <c r="X101" s="1020"/>
      <c r="Y101" s="1020"/>
      <c r="Z101" s="1020"/>
      <c r="AA101" s="1020"/>
    </row>
    <row r="102" ht="18.0" customHeight="1">
      <c r="A102" s="1020"/>
      <c r="B102" s="1021"/>
      <c r="C102" s="1020"/>
      <c r="D102" s="1020"/>
      <c r="E102" s="1020"/>
      <c r="F102" s="1020"/>
      <c r="G102" s="1022"/>
      <c r="H102" s="1022"/>
      <c r="I102" s="1022"/>
      <c r="J102" s="1022"/>
      <c r="K102" s="1022"/>
      <c r="L102" s="1020"/>
      <c r="M102" s="1020"/>
      <c r="N102" s="1020"/>
      <c r="O102" s="1020"/>
      <c r="P102" s="1020"/>
      <c r="Q102" s="1020"/>
      <c r="R102" s="1088"/>
      <c r="S102" s="1089"/>
      <c r="T102" s="1088"/>
      <c r="U102" s="1020"/>
      <c r="V102" s="1020"/>
      <c r="W102" s="1020"/>
      <c r="X102" s="1020"/>
      <c r="Y102" s="1020"/>
      <c r="Z102" s="1020"/>
      <c r="AA102" s="1020"/>
    </row>
    <row r="103" ht="18.0" customHeight="1">
      <c r="A103" s="1020"/>
      <c r="B103" s="1021"/>
      <c r="C103" s="1020"/>
      <c r="D103" s="1020"/>
      <c r="E103" s="1020"/>
      <c r="F103" s="1020"/>
      <c r="G103" s="1022"/>
      <c r="H103" s="1022"/>
      <c r="I103" s="1022"/>
      <c r="J103" s="1022"/>
      <c r="K103" s="1022"/>
      <c r="L103" s="1020"/>
      <c r="M103" s="1020"/>
      <c r="N103" s="1020"/>
      <c r="O103" s="1020"/>
      <c r="P103" s="1020"/>
      <c r="Q103" s="1020"/>
      <c r="R103" s="1088"/>
      <c r="S103" s="1089"/>
      <c r="T103" s="1088"/>
      <c r="U103" s="1020"/>
      <c r="V103" s="1020"/>
      <c r="W103" s="1020"/>
      <c r="X103" s="1020"/>
      <c r="Y103" s="1020"/>
      <c r="Z103" s="1020"/>
      <c r="AA103" s="1020"/>
    </row>
    <row r="104" ht="18.0" customHeight="1">
      <c r="A104" s="1020"/>
      <c r="B104" s="1021"/>
      <c r="C104" s="1020"/>
      <c r="D104" s="1020"/>
      <c r="E104" s="1020"/>
      <c r="F104" s="1020"/>
      <c r="G104" s="1022"/>
      <c r="H104" s="1022"/>
      <c r="I104" s="1022"/>
      <c r="J104" s="1022"/>
      <c r="K104" s="1022"/>
      <c r="L104" s="1020"/>
      <c r="M104" s="1020"/>
      <c r="N104" s="1020"/>
      <c r="O104" s="1020"/>
      <c r="P104" s="1020"/>
      <c r="Q104" s="1020"/>
      <c r="R104" s="1088"/>
      <c r="S104" s="1089"/>
      <c r="T104" s="1088"/>
      <c r="U104" s="1020"/>
      <c r="V104" s="1020"/>
      <c r="W104" s="1020"/>
      <c r="X104" s="1020"/>
      <c r="Y104" s="1020"/>
      <c r="Z104" s="1020"/>
      <c r="AA104" s="1020"/>
    </row>
    <row r="105" ht="18.0" customHeight="1">
      <c r="A105" s="1020"/>
      <c r="B105" s="1021"/>
      <c r="C105" s="1020"/>
      <c r="D105" s="1020"/>
      <c r="E105" s="1020"/>
      <c r="F105" s="1020"/>
      <c r="G105" s="1022"/>
      <c r="H105" s="1022"/>
      <c r="I105" s="1022"/>
      <c r="J105" s="1022"/>
      <c r="K105" s="1022"/>
      <c r="L105" s="1020"/>
      <c r="M105" s="1020"/>
      <c r="N105" s="1020"/>
      <c r="O105" s="1020"/>
      <c r="P105" s="1020"/>
      <c r="Q105" s="1020"/>
      <c r="R105" s="1088"/>
      <c r="S105" s="1089"/>
      <c r="T105" s="1088"/>
      <c r="U105" s="1020"/>
      <c r="V105" s="1020"/>
      <c r="W105" s="1020"/>
      <c r="X105" s="1020"/>
      <c r="Y105" s="1020"/>
      <c r="Z105" s="1020"/>
      <c r="AA105" s="1020"/>
    </row>
    <row r="106" ht="18.0" customHeight="1">
      <c r="A106" s="1020"/>
      <c r="B106" s="1021"/>
      <c r="C106" s="1020"/>
      <c r="D106" s="1020"/>
      <c r="E106" s="1020"/>
      <c r="F106" s="1020"/>
      <c r="G106" s="1022"/>
      <c r="H106" s="1022"/>
      <c r="I106" s="1022"/>
      <c r="J106" s="1022"/>
      <c r="K106" s="1022"/>
      <c r="L106" s="1020"/>
      <c r="M106" s="1020"/>
      <c r="N106" s="1020"/>
      <c r="O106" s="1020"/>
      <c r="P106" s="1020"/>
      <c r="Q106" s="1020"/>
      <c r="R106" s="1088"/>
      <c r="S106" s="1089"/>
      <c r="T106" s="1088"/>
      <c r="U106" s="1020"/>
      <c r="V106" s="1020"/>
      <c r="W106" s="1020"/>
      <c r="X106" s="1020"/>
      <c r="Y106" s="1020"/>
      <c r="Z106" s="1020"/>
      <c r="AA106" s="1020"/>
    </row>
    <row r="107" ht="18.0" customHeight="1">
      <c r="A107" s="1020"/>
      <c r="B107" s="1021"/>
      <c r="C107" s="1020"/>
      <c r="D107" s="1020"/>
      <c r="E107" s="1020"/>
      <c r="F107" s="1020"/>
      <c r="G107" s="1022"/>
      <c r="H107" s="1022"/>
      <c r="I107" s="1022"/>
      <c r="J107" s="1022"/>
      <c r="K107" s="1022"/>
      <c r="L107" s="1020"/>
      <c r="M107" s="1020"/>
      <c r="N107" s="1020"/>
      <c r="O107" s="1020"/>
      <c r="P107" s="1020"/>
      <c r="Q107" s="1020"/>
      <c r="R107" s="1088"/>
      <c r="S107" s="1089"/>
      <c r="T107" s="1088"/>
      <c r="U107" s="1020"/>
      <c r="V107" s="1020"/>
      <c r="W107" s="1020"/>
      <c r="X107" s="1020"/>
      <c r="Y107" s="1020"/>
      <c r="Z107" s="1020"/>
      <c r="AA107" s="1020"/>
    </row>
    <row r="108" ht="18.0" customHeight="1">
      <c r="A108" s="1020"/>
      <c r="B108" s="1021"/>
      <c r="C108" s="1020"/>
      <c r="D108" s="1020"/>
      <c r="E108" s="1020"/>
      <c r="F108" s="1020"/>
      <c r="G108" s="1022"/>
      <c r="H108" s="1022"/>
      <c r="I108" s="1022"/>
      <c r="J108" s="1022"/>
      <c r="K108" s="1022"/>
      <c r="L108" s="1020"/>
      <c r="M108" s="1020"/>
      <c r="N108" s="1020"/>
      <c r="O108" s="1020"/>
      <c r="P108" s="1020"/>
      <c r="Q108" s="1020"/>
      <c r="R108" s="1088"/>
      <c r="S108" s="1089"/>
      <c r="T108" s="1088"/>
      <c r="U108" s="1020"/>
      <c r="V108" s="1020"/>
      <c r="W108" s="1020"/>
      <c r="X108" s="1020"/>
      <c r="Y108" s="1020"/>
      <c r="Z108" s="1020"/>
      <c r="AA108" s="1020"/>
    </row>
    <row r="109" ht="18.0" customHeight="1">
      <c r="A109" s="1020"/>
      <c r="B109" s="1021"/>
      <c r="C109" s="1020"/>
      <c r="D109" s="1020"/>
      <c r="E109" s="1020"/>
      <c r="F109" s="1020"/>
      <c r="G109" s="1022"/>
      <c r="H109" s="1022"/>
      <c r="I109" s="1022"/>
      <c r="J109" s="1022"/>
      <c r="K109" s="1022"/>
      <c r="L109" s="1020"/>
      <c r="M109" s="1020"/>
      <c r="N109" s="1020"/>
      <c r="O109" s="1020"/>
      <c r="P109" s="1020"/>
      <c r="Q109" s="1020"/>
      <c r="R109" s="1088"/>
      <c r="S109" s="1089"/>
      <c r="T109" s="1088"/>
      <c r="U109" s="1020"/>
      <c r="V109" s="1020"/>
      <c r="W109" s="1020"/>
      <c r="X109" s="1020"/>
      <c r="Y109" s="1020"/>
      <c r="Z109" s="1020"/>
      <c r="AA109" s="1020"/>
    </row>
    <row r="110" ht="18.0" customHeight="1">
      <c r="A110" s="1020"/>
      <c r="B110" s="1021"/>
      <c r="C110" s="1020"/>
      <c r="D110" s="1020"/>
      <c r="E110" s="1020"/>
      <c r="F110" s="1020"/>
      <c r="G110" s="1022"/>
      <c r="H110" s="1022"/>
      <c r="I110" s="1022"/>
      <c r="J110" s="1022"/>
      <c r="K110" s="1022"/>
      <c r="L110" s="1020"/>
      <c r="M110" s="1020"/>
      <c r="N110" s="1020"/>
      <c r="O110" s="1020"/>
      <c r="P110" s="1020"/>
      <c r="Q110" s="1020"/>
      <c r="R110" s="1088"/>
      <c r="S110" s="1089"/>
      <c r="T110" s="1088"/>
      <c r="U110" s="1020"/>
      <c r="V110" s="1020"/>
      <c r="W110" s="1020"/>
      <c r="X110" s="1020"/>
      <c r="Y110" s="1020"/>
      <c r="Z110" s="1020"/>
      <c r="AA110" s="1020"/>
    </row>
    <row r="111" ht="18.0" customHeight="1">
      <c r="A111" s="1020"/>
      <c r="B111" s="1021"/>
      <c r="C111" s="1020"/>
      <c r="D111" s="1020"/>
      <c r="E111" s="1020"/>
      <c r="F111" s="1020"/>
      <c r="G111" s="1022"/>
      <c r="H111" s="1022"/>
      <c r="I111" s="1022"/>
      <c r="J111" s="1022"/>
      <c r="K111" s="1022"/>
      <c r="L111" s="1020"/>
      <c r="M111" s="1020"/>
      <c r="N111" s="1020"/>
      <c r="O111" s="1020"/>
      <c r="P111" s="1020"/>
      <c r="Q111" s="1020"/>
      <c r="R111" s="1088"/>
      <c r="S111" s="1089"/>
      <c r="T111" s="1088"/>
      <c r="U111" s="1020"/>
      <c r="V111" s="1020"/>
      <c r="W111" s="1020"/>
      <c r="X111" s="1020"/>
      <c r="Y111" s="1020"/>
      <c r="Z111" s="1020"/>
      <c r="AA111" s="1020"/>
    </row>
    <row r="112" ht="18.0" customHeight="1">
      <c r="A112" s="1020"/>
      <c r="B112" s="1021"/>
      <c r="C112" s="1020"/>
      <c r="D112" s="1020"/>
      <c r="E112" s="1020"/>
      <c r="F112" s="1020"/>
      <c r="G112" s="1022"/>
      <c r="H112" s="1022"/>
      <c r="I112" s="1022"/>
      <c r="J112" s="1022"/>
      <c r="K112" s="1022"/>
      <c r="L112" s="1020"/>
      <c r="M112" s="1020"/>
      <c r="N112" s="1020"/>
      <c r="O112" s="1020"/>
      <c r="P112" s="1020"/>
      <c r="Q112" s="1020"/>
      <c r="R112" s="1088"/>
      <c r="S112" s="1089"/>
      <c r="T112" s="1088"/>
      <c r="U112" s="1020"/>
      <c r="V112" s="1020"/>
      <c r="W112" s="1020"/>
      <c r="X112" s="1020"/>
      <c r="Y112" s="1020"/>
      <c r="Z112" s="1020"/>
      <c r="AA112" s="1020"/>
    </row>
    <row r="113" ht="18.0" customHeight="1">
      <c r="A113" s="1020"/>
      <c r="B113" s="1021"/>
      <c r="C113" s="1020"/>
      <c r="D113" s="1020"/>
      <c r="E113" s="1020"/>
      <c r="F113" s="1020"/>
      <c r="G113" s="1022"/>
      <c r="H113" s="1022"/>
      <c r="I113" s="1022"/>
      <c r="J113" s="1022"/>
      <c r="K113" s="1022"/>
      <c r="L113" s="1020"/>
      <c r="M113" s="1020"/>
      <c r="N113" s="1020"/>
      <c r="O113" s="1020"/>
      <c r="P113" s="1020"/>
      <c r="Q113" s="1020"/>
      <c r="R113" s="1088"/>
      <c r="S113" s="1089"/>
      <c r="T113" s="1088"/>
      <c r="U113" s="1020"/>
      <c r="V113" s="1020"/>
      <c r="W113" s="1020"/>
      <c r="X113" s="1020"/>
      <c r="Y113" s="1020"/>
      <c r="Z113" s="1020"/>
      <c r="AA113" s="1020"/>
    </row>
    <row r="114" ht="18.0" customHeight="1">
      <c r="A114" s="1020"/>
      <c r="B114" s="1021"/>
      <c r="C114" s="1020"/>
      <c r="D114" s="1020"/>
      <c r="E114" s="1020"/>
      <c r="F114" s="1020"/>
      <c r="G114" s="1022"/>
      <c r="H114" s="1022"/>
      <c r="I114" s="1022"/>
      <c r="J114" s="1022"/>
      <c r="K114" s="1022"/>
      <c r="L114" s="1020"/>
      <c r="M114" s="1020"/>
      <c r="N114" s="1020"/>
      <c r="O114" s="1020"/>
      <c r="P114" s="1020"/>
      <c r="Q114" s="1020"/>
      <c r="R114" s="1088"/>
      <c r="S114" s="1089"/>
      <c r="T114" s="1088"/>
      <c r="U114" s="1020"/>
      <c r="V114" s="1020"/>
      <c r="W114" s="1020"/>
      <c r="X114" s="1020"/>
      <c r="Y114" s="1020"/>
      <c r="Z114" s="1020"/>
      <c r="AA114" s="1020"/>
    </row>
    <row r="115" ht="18.0" customHeight="1">
      <c r="A115" s="1020"/>
      <c r="B115" s="1021"/>
      <c r="C115" s="1020"/>
      <c r="D115" s="1020"/>
      <c r="E115" s="1020"/>
      <c r="F115" s="1020"/>
      <c r="G115" s="1022"/>
      <c r="H115" s="1022"/>
      <c r="I115" s="1022"/>
      <c r="J115" s="1022"/>
      <c r="K115" s="1022"/>
      <c r="L115" s="1020"/>
      <c r="M115" s="1020"/>
      <c r="N115" s="1020"/>
      <c r="O115" s="1020"/>
      <c r="P115" s="1020"/>
      <c r="Q115" s="1020"/>
      <c r="R115" s="1088"/>
      <c r="S115" s="1089"/>
      <c r="T115" s="1088"/>
      <c r="U115" s="1020"/>
      <c r="V115" s="1020"/>
      <c r="W115" s="1020"/>
      <c r="X115" s="1020"/>
      <c r="Y115" s="1020"/>
      <c r="Z115" s="1020"/>
      <c r="AA115" s="1020"/>
    </row>
    <row r="116" ht="18.0" customHeight="1">
      <c r="A116" s="1020"/>
      <c r="B116" s="1021"/>
      <c r="C116" s="1020"/>
      <c r="D116" s="1020"/>
      <c r="E116" s="1020"/>
      <c r="F116" s="1020"/>
      <c r="G116" s="1022"/>
      <c r="H116" s="1022"/>
      <c r="I116" s="1022"/>
      <c r="J116" s="1022"/>
      <c r="K116" s="1022"/>
      <c r="L116" s="1020"/>
      <c r="M116" s="1020"/>
      <c r="N116" s="1020"/>
      <c r="O116" s="1020"/>
      <c r="P116" s="1020"/>
      <c r="Q116" s="1020"/>
      <c r="R116" s="1088"/>
      <c r="S116" s="1089"/>
      <c r="T116" s="1088"/>
      <c r="U116" s="1020"/>
      <c r="V116" s="1020"/>
      <c r="W116" s="1020"/>
      <c r="X116" s="1020"/>
      <c r="Y116" s="1020"/>
      <c r="Z116" s="1020"/>
      <c r="AA116" s="1020"/>
    </row>
    <row r="117" ht="18.0" customHeight="1">
      <c r="A117" s="1020"/>
      <c r="B117" s="1021"/>
      <c r="C117" s="1020"/>
      <c r="D117" s="1020"/>
      <c r="E117" s="1020"/>
      <c r="F117" s="1020"/>
      <c r="G117" s="1022"/>
      <c r="H117" s="1022"/>
      <c r="I117" s="1022"/>
      <c r="J117" s="1022"/>
      <c r="K117" s="1022"/>
      <c r="L117" s="1020"/>
      <c r="M117" s="1020"/>
      <c r="N117" s="1020"/>
      <c r="O117" s="1020"/>
      <c r="P117" s="1020"/>
      <c r="Q117" s="1020"/>
      <c r="R117" s="1088"/>
      <c r="S117" s="1089"/>
      <c r="T117" s="1088"/>
      <c r="U117" s="1020"/>
      <c r="V117" s="1020"/>
      <c r="W117" s="1020"/>
      <c r="X117" s="1020"/>
      <c r="Y117" s="1020"/>
      <c r="Z117" s="1020"/>
      <c r="AA117" s="1020"/>
    </row>
    <row r="118" ht="18.0" customHeight="1">
      <c r="A118" s="1020"/>
      <c r="B118" s="1021"/>
      <c r="C118" s="1020"/>
      <c r="D118" s="1020"/>
      <c r="E118" s="1020"/>
      <c r="F118" s="1020"/>
      <c r="G118" s="1022"/>
      <c r="H118" s="1022"/>
      <c r="I118" s="1022"/>
      <c r="J118" s="1022"/>
      <c r="K118" s="1022"/>
      <c r="L118" s="1020"/>
      <c r="M118" s="1020"/>
      <c r="N118" s="1020"/>
      <c r="O118" s="1020"/>
      <c r="P118" s="1020"/>
      <c r="Q118" s="1020"/>
      <c r="R118" s="1088"/>
      <c r="S118" s="1089"/>
      <c r="T118" s="1088"/>
      <c r="U118" s="1020"/>
      <c r="V118" s="1020"/>
      <c r="W118" s="1020"/>
      <c r="X118" s="1020"/>
      <c r="Y118" s="1020"/>
      <c r="Z118" s="1020"/>
      <c r="AA118" s="1020"/>
    </row>
    <row r="119" ht="18.0" customHeight="1">
      <c r="A119" s="1020"/>
      <c r="B119" s="1021"/>
      <c r="C119" s="1020"/>
      <c r="D119" s="1020"/>
      <c r="E119" s="1020"/>
      <c r="F119" s="1020"/>
      <c r="G119" s="1022"/>
      <c r="H119" s="1022"/>
      <c r="I119" s="1022"/>
      <c r="J119" s="1022"/>
      <c r="K119" s="1022"/>
      <c r="L119" s="1020"/>
      <c r="M119" s="1020"/>
      <c r="N119" s="1020"/>
      <c r="O119" s="1020"/>
      <c r="P119" s="1020"/>
      <c r="Q119" s="1020"/>
      <c r="R119" s="1088"/>
      <c r="S119" s="1089"/>
      <c r="T119" s="1088"/>
      <c r="U119" s="1020"/>
      <c r="V119" s="1020"/>
      <c r="W119" s="1020"/>
      <c r="X119" s="1020"/>
      <c r="Y119" s="1020"/>
      <c r="Z119" s="1020"/>
      <c r="AA119" s="1020"/>
    </row>
    <row r="120" ht="18.0" customHeight="1">
      <c r="A120" s="1020"/>
      <c r="B120" s="1021"/>
      <c r="C120" s="1020"/>
      <c r="D120" s="1020"/>
      <c r="E120" s="1020"/>
      <c r="F120" s="1020"/>
      <c r="G120" s="1022"/>
      <c r="H120" s="1022"/>
      <c r="I120" s="1022"/>
      <c r="J120" s="1022"/>
      <c r="K120" s="1022"/>
      <c r="L120" s="1020"/>
      <c r="M120" s="1020"/>
      <c r="N120" s="1020"/>
      <c r="O120" s="1020"/>
      <c r="P120" s="1020"/>
      <c r="Q120" s="1020"/>
      <c r="R120" s="1088"/>
      <c r="S120" s="1089"/>
      <c r="T120" s="1088"/>
      <c r="U120" s="1020"/>
      <c r="V120" s="1020"/>
      <c r="W120" s="1020"/>
      <c r="X120" s="1020"/>
      <c r="Y120" s="1020"/>
      <c r="Z120" s="1020"/>
      <c r="AA120" s="1020"/>
    </row>
    <row r="121" ht="18.0" customHeight="1">
      <c r="A121" s="1020"/>
      <c r="B121" s="1021"/>
      <c r="C121" s="1020"/>
      <c r="D121" s="1020"/>
      <c r="E121" s="1020"/>
      <c r="F121" s="1020"/>
      <c r="G121" s="1022"/>
      <c r="H121" s="1022"/>
      <c r="I121" s="1022"/>
      <c r="J121" s="1022"/>
      <c r="K121" s="1022"/>
      <c r="L121" s="1020"/>
      <c r="M121" s="1020"/>
      <c r="N121" s="1020"/>
      <c r="O121" s="1020"/>
      <c r="P121" s="1020"/>
      <c r="Q121" s="1020"/>
      <c r="R121" s="1088"/>
      <c r="S121" s="1089"/>
      <c r="T121" s="1088"/>
      <c r="U121" s="1020"/>
      <c r="V121" s="1020"/>
      <c r="W121" s="1020"/>
      <c r="X121" s="1020"/>
      <c r="Y121" s="1020"/>
      <c r="Z121" s="1020"/>
      <c r="AA121" s="1020"/>
    </row>
    <row r="122" ht="18.0" customHeight="1">
      <c r="A122" s="1020"/>
      <c r="B122" s="1021"/>
      <c r="C122" s="1020"/>
      <c r="D122" s="1020"/>
      <c r="E122" s="1020"/>
      <c r="F122" s="1020"/>
      <c r="G122" s="1022"/>
      <c r="H122" s="1022"/>
      <c r="I122" s="1022"/>
      <c r="J122" s="1022"/>
      <c r="K122" s="1022"/>
      <c r="L122" s="1020"/>
      <c r="M122" s="1020"/>
      <c r="N122" s="1020"/>
      <c r="O122" s="1020"/>
      <c r="P122" s="1020"/>
      <c r="Q122" s="1020"/>
      <c r="R122" s="1088"/>
      <c r="S122" s="1089"/>
      <c r="T122" s="1088"/>
      <c r="U122" s="1020"/>
      <c r="V122" s="1020"/>
      <c r="W122" s="1020"/>
      <c r="X122" s="1020"/>
      <c r="Y122" s="1020"/>
      <c r="Z122" s="1020"/>
      <c r="AA122" s="1020"/>
    </row>
    <row r="123" ht="18.0" customHeight="1">
      <c r="A123" s="1020"/>
      <c r="B123" s="1021"/>
      <c r="C123" s="1020"/>
      <c r="D123" s="1020"/>
      <c r="E123" s="1020"/>
      <c r="F123" s="1020"/>
      <c r="G123" s="1022"/>
      <c r="H123" s="1022"/>
      <c r="I123" s="1022"/>
      <c r="J123" s="1022"/>
      <c r="K123" s="1022"/>
      <c r="L123" s="1020"/>
      <c r="M123" s="1020"/>
      <c r="N123" s="1020"/>
      <c r="O123" s="1020"/>
      <c r="P123" s="1020"/>
      <c r="Q123" s="1020"/>
      <c r="R123" s="1088"/>
      <c r="S123" s="1089"/>
      <c r="T123" s="1088"/>
      <c r="U123" s="1020"/>
      <c r="V123" s="1020"/>
      <c r="W123" s="1020"/>
      <c r="X123" s="1020"/>
      <c r="Y123" s="1020"/>
      <c r="Z123" s="1020"/>
      <c r="AA123" s="1020"/>
    </row>
    <row r="124" ht="18.0" customHeight="1">
      <c r="A124" s="1020"/>
      <c r="B124" s="1021"/>
      <c r="C124" s="1020"/>
      <c r="D124" s="1020"/>
      <c r="E124" s="1020"/>
      <c r="F124" s="1020"/>
      <c r="G124" s="1022"/>
      <c r="H124" s="1022"/>
      <c r="I124" s="1022"/>
      <c r="J124" s="1022"/>
      <c r="K124" s="1022"/>
      <c r="L124" s="1020"/>
      <c r="M124" s="1020"/>
      <c r="N124" s="1020"/>
      <c r="O124" s="1020"/>
      <c r="P124" s="1020"/>
      <c r="Q124" s="1020"/>
      <c r="R124" s="1088"/>
      <c r="S124" s="1089"/>
      <c r="T124" s="1088"/>
      <c r="U124" s="1020"/>
      <c r="V124" s="1020"/>
      <c r="W124" s="1020"/>
      <c r="X124" s="1020"/>
      <c r="Y124" s="1020"/>
      <c r="Z124" s="1020"/>
      <c r="AA124" s="1020"/>
    </row>
    <row r="125" ht="18.0" customHeight="1">
      <c r="A125" s="1020"/>
      <c r="B125" s="1021"/>
      <c r="C125" s="1020"/>
      <c r="D125" s="1020"/>
      <c r="E125" s="1020"/>
      <c r="F125" s="1020"/>
      <c r="G125" s="1022"/>
      <c r="H125" s="1022"/>
      <c r="I125" s="1022"/>
      <c r="J125" s="1022"/>
      <c r="K125" s="1022"/>
      <c r="L125" s="1020"/>
      <c r="M125" s="1020"/>
      <c r="N125" s="1020"/>
      <c r="O125" s="1020"/>
      <c r="P125" s="1020"/>
      <c r="Q125" s="1020"/>
      <c r="R125" s="1088"/>
      <c r="S125" s="1089"/>
      <c r="T125" s="1088"/>
      <c r="U125" s="1020"/>
      <c r="V125" s="1020"/>
      <c r="W125" s="1020"/>
      <c r="X125" s="1020"/>
      <c r="Y125" s="1020"/>
      <c r="Z125" s="1020"/>
      <c r="AA125" s="1020"/>
    </row>
    <row r="126" ht="18.0" customHeight="1">
      <c r="A126" s="1020"/>
      <c r="B126" s="1021"/>
      <c r="C126" s="1020"/>
      <c r="D126" s="1020"/>
      <c r="E126" s="1020"/>
      <c r="F126" s="1020"/>
      <c r="G126" s="1022"/>
      <c r="H126" s="1022"/>
      <c r="I126" s="1022"/>
      <c r="J126" s="1022"/>
      <c r="K126" s="1022"/>
      <c r="L126" s="1020"/>
      <c r="M126" s="1020"/>
      <c r="N126" s="1020"/>
      <c r="O126" s="1020"/>
      <c r="P126" s="1020"/>
      <c r="Q126" s="1020"/>
      <c r="R126" s="1088"/>
      <c r="S126" s="1089"/>
      <c r="T126" s="1088"/>
      <c r="U126" s="1020"/>
      <c r="V126" s="1020"/>
      <c r="W126" s="1020"/>
      <c r="X126" s="1020"/>
      <c r="Y126" s="1020"/>
      <c r="Z126" s="1020"/>
      <c r="AA126" s="1020"/>
    </row>
    <row r="127" ht="18.0" customHeight="1">
      <c r="A127" s="1020"/>
      <c r="B127" s="1021"/>
      <c r="C127" s="1020"/>
      <c r="D127" s="1020"/>
      <c r="E127" s="1020"/>
      <c r="F127" s="1020"/>
      <c r="G127" s="1022"/>
      <c r="H127" s="1022"/>
      <c r="I127" s="1022"/>
      <c r="J127" s="1022"/>
      <c r="K127" s="1022"/>
      <c r="L127" s="1020"/>
      <c r="M127" s="1020"/>
      <c r="N127" s="1020"/>
      <c r="O127" s="1020"/>
      <c r="P127" s="1020"/>
      <c r="Q127" s="1020"/>
      <c r="R127" s="1088"/>
      <c r="S127" s="1089"/>
      <c r="T127" s="1088"/>
      <c r="U127" s="1020"/>
      <c r="V127" s="1020"/>
      <c r="W127" s="1020"/>
      <c r="X127" s="1020"/>
      <c r="Y127" s="1020"/>
      <c r="Z127" s="1020"/>
      <c r="AA127" s="1020"/>
    </row>
    <row r="128" ht="18.0" customHeight="1">
      <c r="A128" s="1020"/>
      <c r="B128" s="1021"/>
      <c r="C128" s="1020"/>
      <c r="D128" s="1020"/>
      <c r="E128" s="1020"/>
      <c r="F128" s="1020"/>
      <c r="G128" s="1022"/>
      <c r="H128" s="1022"/>
      <c r="I128" s="1022"/>
      <c r="J128" s="1022"/>
      <c r="K128" s="1022"/>
      <c r="L128" s="1020"/>
      <c r="M128" s="1020"/>
      <c r="N128" s="1020"/>
      <c r="O128" s="1020"/>
      <c r="P128" s="1020"/>
      <c r="Q128" s="1020"/>
      <c r="R128" s="1088"/>
      <c r="S128" s="1089"/>
      <c r="T128" s="1088"/>
      <c r="U128" s="1020"/>
      <c r="V128" s="1020"/>
      <c r="W128" s="1020"/>
      <c r="X128" s="1020"/>
      <c r="Y128" s="1020"/>
      <c r="Z128" s="1020"/>
      <c r="AA128" s="1020"/>
    </row>
    <row r="129" ht="18.0" customHeight="1">
      <c r="A129" s="1020"/>
      <c r="B129" s="1021"/>
      <c r="C129" s="1020"/>
      <c r="D129" s="1020"/>
      <c r="E129" s="1020"/>
      <c r="F129" s="1020"/>
      <c r="G129" s="1022"/>
      <c r="H129" s="1022"/>
      <c r="I129" s="1022"/>
      <c r="J129" s="1022"/>
      <c r="K129" s="1022"/>
      <c r="L129" s="1020"/>
      <c r="M129" s="1020"/>
      <c r="N129" s="1020"/>
      <c r="O129" s="1020"/>
      <c r="P129" s="1020"/>
      <c r="Q129" s="1020"/>
      <c r="R129" s="1088"/>
      <c r="S129" s="1089"/>
      <c r="T129" s="1088"/>
      <c r="U129" s="1020"/>
      <c r="V129" s="1020"/>
      <c r="W129" s="1020"/>
      <c r="X129" s="1020"/>
      <c r="Y129" s="1020"/>
      <c r="Z129" s="1020"/>
      <c r="AA129" s="1020"/>
    </row>
    <row r="130" ht="18.0" customHeight="1">
      <c r="A130" s="1020"/>
      <c r="B130" s="1021"/>
      <c r="C130" s="1020"/>
      <c r="D130" s="1020"/>
      <c r="E130" s="1020"/>
      <c r="F130" s="1020"/>
      <c r="G130" s="1022"/>
      <c r="H130" s="1022"/>
      <c r="I130" s="1022"/>
      <c r="J130" s="1022"/>
      <c r="K130" s="1022"/>
      <c r="L130" s="1020"/>
      <c r="M130" s="1020"/>
      <c r="N130" s="1020"/>
      <c r="O130" s="1020"/>
      <c r="P130" s="1020"/>
      <c r="Q130" s="1020"/>
      <c r="R130" s="1088"/>
      <c r="S130" s="1089"/>
      <c r="T130" s="1088"/>
      <c r="U130" s="1020"/>
      <c r="V130" s="1020"/>
      <c r="W130" s="1020"/>
      <c r="X130" s="1020"/>
      <c r="Y130" s="1020"/>
      <c r="Z130" s="1020"/>
      <c r="AA130" s="1020"/>
    </row>
    <row r="131" ht="18.0" customHeight="1">
      <c r="A131" s="1020"/>
      <c r="B131" s="1021"/>
      <c r="C131" s="1020"/>
      <c r="D131" s="1020"/>
      <c r="E131" s="1020"/>
      <c r="F131" s="1020"/>
      <c r="G131" s="1022"/>
      <c r="H131" s="1022"/>
      <c r="I131" s="1022"/>
      <c r="J131" s="1022"/>
      <c r="K131" s="1022"/>
      <c r="L131" s="1020"/>
      <c r="M131" s="1020"/>
      <c r="N131" s="1020"/>
      <c r="O131" s="1020"/>
      <c r="P131" s="1020"/>
      <c r="Q131" s="1020"/>
      <c r="R131" s="1088"/>
      <c r="S131" s="1089"/>
      <c r="T131" s="1088"/>
      <c r="U131" s="1020"/>
      <c r="V131" s="1020"/>
      <c r="W131" s="1020"/>
      <c r="X131" s="1020"/>
      <c r="Y131" s="1020"/>
      <c r="Z131" s="1020"/>
      <c r="AA131" s="1020"/>
    </row>
    <row r="132" ht="18.0" customHeight="1">
      <c r="A132" s="1020"/>
      <c r="B132" s="1021"/>
      <c r="C132" s="1020"/>
      <c r="D132" s="1020"/>
      <c r="E132" s="1020"/>
      <c r="F132" s="1020"/>
      <c r="G132" s="1022"/>
      <c r="H132" s="1022"/>
      <c r="I132" s="1022"/>
      <c r="J132" s="1022"/>
      <c r="K132" s="1022"/>
      <c r="L132" s="1020"/>
      <c r="M132" s="1020"/>
      <c r="N132" s="1020"/>
      <c r="O132" s="1020"/>
      <c r="P132" s="1020"/>
      <c r="Q132" s="1020"/>
      <c r="R132" s="1088"/>
      <c r="S132" s="1089"/>
      <c r="T132" s="1088"/>
      <c r="U132" s="1020"/>
      <c r="V132" s="1020"/>
      <c r="W132" s="1020"/>
      <c r="X132" s="1020"/>
      <c r="Y132" s="1020"/>
      <c r="Z132" s="1020"/>
      <c r="AA132" s="1020"/>
    </row>
    <row r="133" ht="18.0" customHeight="1">
      <c r="A133" s="1020"/>
      <c r="B133" s="1021"/>
      <c r="C133" s="1020"/>
      <c r="D133" s="1020"/>
      <c r="E133" s="1020"/>
      <c r="F133" s="1020"/>
      <c r="G133" s="1022"/>
      <c r="H133" s="1022"/>
      <c r="I133" s="1022"/>
      <c r="J133" s="1022"/>
      <c r="K133" s="1022"/>
      <c r="L133" s="1020"/>
      <c r="M133" s="1020"/>
      <c r="N133" s="1020"/>
      <c r="O133" s="1020"/>
      <c r="P133" s="1020"/>
      <c r="Q133" s="1020"/>
      <c r="R133" s="1088"/>
      <c r="S133" s="1089"/>
      <c r="T133" s="1088"/>
      <c r="U133" s="1020"/>
      <c r="V133" s="1020"/>
      <c r="W133" s="1020"/>
      <c r="X133" s="1020"/>
      <c r="Y133" s="1020"/>
      <c r="Z133" s="1020"/>
      <c r="AA133" s="1020"/>
    </row>
    <row r="134" ht="18.0" customHeight="1">
      <c r="A134" s="1020"/>
      <c r="B134" s="1021"/>
      <c r="C134" s="1020"/>
      <c r="D134" s="1020"/>
      <c r="E134" s="1020"/>
      <c r="F134" s="1020"/>
      <c r="G134" s="1022"/>
      <c r="H134" s="1022"/>
      <c r="I134" s="1022"/>
      <c r="J134" s="1022"/>
      <c r="K134" s="1022"/>
      <c r="L134" s="1020"/>
      <c r="M134" s="1020"/>
      <c r="N134" s="1020"/>
      <c r="O134" s="1020"/>
      <c r="P134" s="1020"/>
      <c r="Q134" s="1020"/>
      <c r="R134" s="1088"/>
      <c r="S134" s="1089"/>
      <c r="T134" s="1088"/>
      <c r="U134" s="1020"/>
      <c r="V134" s="1020"/>
      <c r="W134" s="1020"/>
      <c r="X134" s="1020"/>
      <c r="Y134" s="1020"/>
      <c r="Z134" s="1020"/>
      <c r="AA134" s="1020"/>
    </row>
    <row r="135" ht="18.0" customHeight="1">
      <c r="A135" s="1020"/>
      <c r="B135" s="1021"/>
      <c r="C135" s="1020"/>
      <c r="D135" s="1020"/>
      <c r="E135" s="1020"/>
      <c r="F135" s="1020"/>
      <c r="G135" s="1022"/>
      <c r="H135" s="1022"/>
      <c r="I135" s="1022"/>
      <c r="J135" s="1022"/>
      <c r="K135" s="1022"/>
      <c r="L135" s="1020"/>
      <c r="M135" s="1020"/>
      <c r="N135" s="1020"/>
      <c r="O135" s="1020"/>
      <c r="P135" s="1020"/>
      <c r="Q135" s="1020"/>
      <c r="R135" s="1088"/>
      <c r="S135" s="1089"/>
      <c r="T135" s="1088"/>
      <c r="U135" s="1020"/>
      <c r="V135" s="1020"/>
      <c r="W135" s="1020"/>
      <c r="X135" s="1020"/>
      <c r="Y135" s="1020"/>
      <c r="Z135" s="1020"/>
      <c r="AA135" s="1020"/>
    </row>
    <row r="136" ht="18.0" customHeight="1">
      <c r="A136" s="1020"/>
      <c r="B136" s="1021"/>
      <c r="C136" s="1020"/>
      <c r="D136" s="1020"/>
      <c r="E136" s="1020"/>
      <c r="F136" s="1020"/>
      <c r="G136" s="1022"/>
      <c r="H136" s="1022"/>
      <c r="I136" s="1022"/>
      <c r="J136" s="1022"/>
      <c r="K136" s="1022"/>
      <c r="L136" s="1020"/>
      <c r="M136" s="1020"/>
      <c r="N136" s="1020"/>
      <c r="O136" s="1020"/>
      <c r="P136" s="1020"/>
      <c r="Q136" s="1020"/>
      <c r="R136" s="1088"/>
      <c r="S136" s="1089"/>
      <c r="T136" s="1088"/>
      <c r="U136" s="1020"/>
      <c r="V136" s="1020"/>
      <c r="W136" s="1020"/>
      <c r="X136" s="1020"/>
      <c r="Y136" s="1020"/>
      <c r="Z136" s="1020"/>
      <c r="AA136" s="1020"/>
    </row>
    <row r="137" ht="18.0" customHeight="1">
      <c r="A137" s="1020"/>
      <c r="B137" s="1021"/>
      <c r="C137" s="1020"/>
      <c r="D137" s="1020"/>
      <c r="E137" s="1020"/>
      <c r="F137" s="1020"/>
      <c r="G137" s="1022"/>
      <c r="H137" s="1022"/>
      <c r="I137" s="1022"/>
      <c r="J137" s="1022"/>
      <c r="K137" s="1022"/>
      <c r="L137" s="1020"/>
      <c r="M137" s="1020"/>
      <c r="N137" s="1020"/>
      <c r="O137" s="1020"/>
      <c r="P137" s="1020"/>
      <c r="Q137" s="1020"/>
      <c r="R137" s="1088"/>
      <c r="S137" s="1089"/>
      <c r="T137" s="1088"/>
      <c r="U137" s="1020"/>
      <c r="V137" s="1020"/>
      <c r="W137" s="1020"/>
      <c r="X137" s="1020"/>
      <c r="Y137" s="1020"/>
      <c r="Z137" s="1020"/>
      <c r="AA137" s="1020"/>
    </row>
    <row r="138" ht="18.0" customHeight="1">
      <c r="A138" s="1020"/>
      <c r="B138" s="1021"/>
      <c r="C138" s="1020"/>
      <c r="D138" s="1020"/>
      <c r="E138" s="1020"/>
      <c r="F138" s="1020"/>
      <c r="G138" s="1022"/>
      <c r="H138" s="1022"/>
      <c r="I138" s="1022"/>
      <c r="J138" s="1022"/>
      <c r="K138" s="1022"/>
      <c r="L138" s="1020"/>
      <c r="M138" s="1020"/>
      <c r="N138" s="1020"/>
      <c r="O138" s="1020"/>
      <c r="P138" s="1020"/>
      <c r="Q138" s="1020"/>
      <c r="R138" s="1088"/>
      <c r="S138" s="1089"/>
      <c r="T138" s="1088"/>
      <c r="U138" s="1020"/>
      <c r="V138" s="1020"/>
      <c r="W138" s="1020"/>
      <c r="X138" s="1020"/>
      <c r="Y138" s="1020"/>
      <c r="Z138" s="1020"/>
      <c r="AA138" s="1020"/>
    </row>
    <row r="139" ht="18.0" customHeight="1">
      <c r="A139" s="1020"/>
      <c r="B139" s="1021"/>
      <c r="C139" s="1020"/>
      <c r="D139" s="1020"/>
      <c r="E139" s="1020"/>
      <c r="F139" s="1020"/>
      <c r="G139" s="1022"/>
      <c r="H139" s="1022"/>
      <c r="I139" s="1022"/>
      <c r="J139" s="1022"/>
      <c r="K139" s="1022"/>
      <c r="L139" s="1020"/>
      <c r="M139" s="1020"/>
      <c r="N139" s="1020"/>
      <c r="O139" s="1020"/>
      <c r="P139" s="1020"/>
      <c r="Q139" s="1020"/>
      <c r="R139" s="1088"/>
      <c r="S139" s="1089"/>
      <c r="T139" s="1088"/>
      <c r="U139" s="1020"/>
      <c r="V139" s="1020"/>
      <c r="W139" s="1020"/>
      <c r="X139" s="1020"/>
      <c r="Y139" s="1020"/>
      <c r="Z139" s="1020"/>
      <c r="AA139" s="1020"/>
    </row>
    <row r="140" ht="18.0" customHeight="1">
      <c r="A140" s="1020"/>
      <c r="B140" s="1021"/>
      <c r="C140" s="1020"/>
      <c r="D140" s="1020"/>
      <c r="E140" s="1020"/>
      <c r="F140" s="1020"/>
      <c r="G140" s="1022"/>
      <c r="H140" s="1022"/>
      <c r="I140" s="1022"/>
      <c r="J140" s="1022"/>
      <c r="K140" s="1022"/>
      <c r="L140" s="1020"/>
      <c r="M140" s="1020"/>
      <c r="N140" s="1020"/>
      <c r="O140" s="1020"/>
      <c r="P140" s="1020"/>
      <c r="Q140" s="1020"/>
      <c r="R140" s="1088"/>
      <c r="S140" s="1089"/>
      <c r="T140" s="1088"/>
      <c r="U140" s="1020"/>
      <c r="V140" s="1020"/>
      <c r="W140" s="1020"/>
      <c r="X140" s="1020"/>
      <c r="Y140" s="1020"/>
      <c r="Z140" s="1020"/>
      <c r="AA140" s="1020"/>
    </row>
    <row r="141" ht="18.0" customHeight="1">
      <c r="A141" s="1020"/>
      <c r="B141" s="1021"/>
      <c r="C141" s="1020"/>
      <c r="D141" s="1020"/>
      <c r="E141" s="1020"/>
      <c r="F141" s="1020"/>
      <c r="G141" s="1022"/>
      <c r="H141" s="1022"/>
      <c r="I141" s="1022"/>
      <c r="J141" s="1022"/>
      <c r="K141" s="1022"/>
      <c r="L141" s="1020"/>
      <c r="M141" s="1020"/>
      <c r="N141" s="1020"/>
      <c r="O141" s="1020"/>
      <c r="P141" s="1020"/>
      <c r="Q141" s="1020"/>
      <c r="R141" s="1088"/>
      <c r="S141" s="1089"/>
      <c r="T141" s="1088"/>
      <c r="U141" s="1020"/>
      <c r="V141" s="1020"/>
      <c r="W141" s="1020"/>
      <c r="X141" s="1020"/>
      <c r="Y141" s="1020"/>
      <c r="Z141" s="1020"/>
      <c r="AA141" s="1020"/>
    </row>
    <row r="142" ht="18.0" customHeight="1">
      <c r="A142" s="1020"/>
      <c r="B142" s="1021"/>
      <c r="C142" s="1020"/>
      <c r="D142" s="1020"/>
      <c r="E142" s="1020"/>
      <c r="F142" s="1020"/>
      <c r="G142" s="1022"/>
      <c r="H142" s="1022"/>
      <c r="I142" s="1022"/>
      <c r="J142" s="1022"/>
      <c r="K142" s="1022"/>
      <c r="L142" s="1020"/>
      <c r="M142" s="1020"/>
      <c r="N142" s="1020"/>
      <c r="O142" s="1020"/>
      <c r="P142" s="1020"/>
      <c r="Q142" s="1020"/>
      <c r="R142" s="1088"/>
      <c r="S142" s="1089"/>
      <c r="T142" s="1088"/>
      <c r="U142" s="1020"/>
      <c r="V142" s="1020"/>
      <c r="W142" s="1020"/>
      <c r="X142" s="1020"/>
      <c r="Y142" s="1020"/>
      <c r="Z142" s="1020"/>
      <c r="AA142" s="1020"/>
    </row>
    <row r="143" ht="18.0" customHeight="1">
      <c r="A143" s="1020"/>
      <c r="B143" s="1021"/>
      <c r="C143" s="1020"/>
      <c r="D143" s="1020"/>
      <c r="E143" s="1020"/>
      <c r="F143" s="1020"/>
      <c r="G143" s="1022"/>
      <c r="H143" s="1022"/>
      <c r="I143" s="1022"/>
      <c r="J143" s="1022"/>
      <c r="K143" s="1022"/>
      <c r="L143" s="1020"/>
      <c r="M143" s="1020"/>
      <c r="N143" s="1020"/>
      <c r="O143" s="1020"/>
      <c r="P143" s="1020"/>
      <c r="Q143" s="1020"/>
      <c r="R143" s="1088"/>
      <c r="S143" s="1089"/>
      <c r="T143" s="1088"/>
      <c r="U143" s="1020"/>
      <c r="V143" s="1020"/>
      <c r="W143" s="1020"/>
      <c r="X143" s="1020"/>
      <c r="Y143" s="1020"/>
      <c r="Z143" s="1020"/>
      <c r="AA143" s="1020"/>
    </row>
    <row r="144" ht="18.0" customHeight="1">
      <c r="A144" s="1020"/>
      <c r="B144" s="1021"/>
      <c r="C144" s="1020"/>
      <c r="D144" s="1020"/>
      <c r="E144" s="1020"/>
      <c r="F144" s="1020"/>
      <c r="G144" s="1022"/>
      <c r="H144" s="1022"/>
      <c r="I144" s="1022"/>
      <c r="J144" s="1022"/>
      <c r="K144" s="1022"/>
      <c r="L144" s="1020"/>
      <c r="M144" s="1020"/>
      <c r="N144" s="1020"/>
      <c r="O144" s="1020"/>
      <c r="P144" s="1020"/>
      <c r="Q144" s="1020"/>
      <c r="R144" s="1088"/>
      <c r="S144" s="1089"/>
      <c r="T144" s="1088"/>
      <c r="U144" s="1020"/>
      <c r="V144" s="1020"/>
      <c r="W144" s="1020"/>
      <c r="X144" s="1020"/>
      <c r="Y144" s="1020"/>
      <c r="Z144" s="1020"/>
      <c r="AA144" s="1020"/>
    </row>
    <row r="145" ht="18.0" customHeight="1">
      <c r="A145" s="1020"/>
      <c r="B145" s="1021"/>
      <c r="C145" s="1020"/>
      <c r="D145" s="1020"/>
      <c r="E145" s="1020"/>
      <c r="F145" s="1020"/>
      <c r="G145" s="1022"/>
      <c r="H145" s="1022"/>
      <c r="I145" s="1022"/>
      <c r="J145" s="1022"/>
      <c r="K145" s="1022"/>
      <c r="L145" s="1020"/>
      <c r="M145" s="1020"/>
      <c r="N145" s="1020"/>
      <c r="O145" s="1020"/>
      <c r="P145" s="1020"/>
      <c r="Q145" s="1020"/>
      <c r="R145" s="1088"/>
      <c r="S145" s="1089"/>
      <c r="T145" s="1088"/>
      <c r="U145" s="1020"/>
      <c r="V145" s="1020"/>
      <c r="W145" s="1020"/>
      <c r="X145" s="1020"/>
      <c r="Y145" s="1020"/>
      <c r="Z145" s="1020"/>
      <c r="AA145" s="1020"/>
    </row>
    <row r="146" ht="18.0" customHeight="1">
      <c r="A146" s="1020"/>
      <c r="B146" s="1021"/>
      <c r="C146" s="1020"/>
      <c r="D146" s="1020"/>
      <c r="E146" s="1020"/>
      <c r="F146" s="1020"/>
      <c r="G146" s="1022"/>
      <c r="H146" s="1022"/>
      <c r="I146" s="1022"/>
      <c r="J146" s="1022"/>
      <c r="K146" s="1022"/>
      <c r="L146" s="1020"/>
      <c r="M146" s="1020"/>
      <c r="N146" s="1020"/>
      <c r="O146" s="1020"/>
      <c r="P146" s="1020"/>
      <c r="Q146" s="1020"/>
      <c r="R146" s="1088"/>
      <c r="S146" s="1089"/>
      <c r="T146" s="1088"/>
      <c r="U146" s="1020"/>
      <c r="V146" s="1020"/>
      <c r="W146" s="1020"/>
      <c r="X146" s="1020"/>
      <c r="Y146" s="1020"/>
      <c r="Z146" s="1020"/>
      <c r="AA146" s="1020"/>
    </row>
    <row r="147" ht="18.0" customHeight="1">
      <c r="A147" s="1020"/>
      <c r="B147" s="1021"/>
      <c r="C147" s="1020"/>
      <c r="D147" s="1020"/>
      <c r="E147" s="1020"/>
      <c r="F147" s="1020"/>
      <c r="G147" s="1022"/>
      <c r="H147" s="1022"/>
      <c r="I147" s="1022"/>
      <c r="J147" s="1022"/>
      <c r="K147" s="1022"/>
      <c r="L147" s="1020"/>
      <c r="M147" s="1020"/>
      <c r="N147" s="1020"/>
      <c r="O147" s="1020"/>
      <c r="P147" s="1020"/>
      <c r="Q147" s="1020"/>
      <c r="R147" s="1088"/>
      <c r="S147" s="1089"/>
      <c r="T147" s="1088"/>
      <c r="U147" s="1020"/>
      <c r="V147" s="1020"/>
      <c r="W147" s="1020"/>
      <c r="X147" s="1020"/>
      <c r="Y147" s="1020"/>
      <c r="Z147" s="1020"/>
      <c r="AA147" s="1020"/>
    </row>
    <row r="148" ht="18.0" customHeight="1">
      <c r="A148" s="1020"/>
      <c r="B148" s="1021"/>
      <c r="C148" s="1020"/>
      <c r="D148" s="1020"/>
      <c r="E148" s="1020"/>
      <c r="F148" s="1020"/>
      <c r="G148" s="1022"/>
      <c r="H148" s="1022"/>
      <c r="I148" s="1022"/>
      <c r="J148" s="1022"/>
      <c r="K148" s="1022"/>
      <c r="L148" s="1020"/>
      <c r="M148" s="1020"/>
      <c r="N148" s="1020"/>
      <c r="O148" s="1020"/>
      <c r="P148" s="1020"/>
      <c r="Q148" s="1020"/>
      <c r="R148" s="1088"/>
      <c r="S148" s="1089"/>
      <c r="T148" s="1088"/>
      <c r="U148" s="1020"/>
      <c r="V148" s="1020"/>
      <c r="W148" s="1020"/>
      <c r="X148" s="1020"/>
      <c r="Y148" s="1020"/>
      <c r="Z148" s="1020"/>
      <c r="AA148" s="1020"/>
    </row>
    <row r="149" ht="18.0" customHeight="1">
      <c r="A149" s="1020"/>
      <c r="B149" s="1021"/>
      <c r="C149" s="1020"/>
      <c r="D149" s="1020"/>
      <c r="E149" s="1020"/>
      <c r="F149" s="1020"/>
      <c r="G149" s="1022"/>
      <c r="H149" s="1022"/>
      <c r="I149" s="1022"/>
      <c r="J149" s="1022"/>
      <c r="K149" s="1022"/>
      <c r="L149" s="1020"/>
      <c r="M149" s="1020"/>
      <c r="N149" s="1020"/>
      <c r="O149" s="1020"/>
      <c r="P149" s="1020"/>
      <c r="Q149" s="1020"/>
      <c r="R149" s="1088"/>
      <c r="S149" s="1089"/>
      <c r="T149" s="1088"/>
      <c r="U149" s="1020"/>
      <c r="V149" s="1020"/>
      <c r="W149" s="1020"/>
      <c r="X149" s="1020"/>
      <c r="Y149" s="1020"/>
      <c r="Z149" s="1020"/>
      <c r="AA149" s="1020"/>
    </row>
    <row r="150" ht="18.0" customHeight="1">
      <c r="A150" s="1020"/>
      <c r="B150" s="1021"/>
      <c r="C150" s="1020"/>
      <c r="D150" s="1020"/>
      <c r="E150" s="1020"/>
      <c r="F150" s="1020"/>
      <c r="G150" s="1022"/>
      <c r="H150" s="1022"/>
      <c r="I150" s="1022"/>
      <c r="J150" s="1022"/>
      <c r="K150" s="1022"/>
      <c r="L150" s="1020"/>
      <c r="M150" s="1020"/>
      <c r="N150" s="1020"/>
      <c r="O150" s="1020"/>
      <c r="P150" s="1020"/>
      <c r="Q150" s="1020"/>
      <c r="R150" s="1088"/>
      <c r="S150" s="1089"/>
      <c r="T150" s="1088"/>
      <c r="U150" s="1020"/>
      <c r="V150" s="1020"/>
      <c r="W150" s="1020"/>
      <c r="X150" s="1020"/>
      <c r="Y150" s="1020"/>
      <c r="Z150" s="1020"/>
      <c r="AA150" s="1020"/>
    </row>
    <row r="151" ht="18.0" customHeight="1">
      <c r="A151" s="1020"/>
      <c r="B151" s="1021"/>
      <c r="C151" s="1020"/>
      <c r="D151" s="1020"/>
      <c r="E151" s="1020"/>
      <c r="F151" s="1020"/>
      <c r="G151" s="1022"/>
      <c r="H151" s="1022"/>
      <c r="I151" s="1022"/>
      <c r="J151" s="1022"/>
      <c r="K151" s="1022"/>
      <c r="L151" s="1020"/>
      <c r="M151" s="1020"/>
      <c r="N151" s="1020"/>
      <c r="O151" s="1020"/>
      <c r="P151" s="1020"/>
      <c r="Q151" s="1020"/>
      <c r="R151" s="1088"/>
      <c r="S151" s="1089"/>
      <c r="T151" s="1088"/>
      <c r="U151" s="1020"/>
      <c r="V151" s="1020"/>
      <c r="W151" s="1020"/>
      <c r="X151" s="1020"/>
      <c r="Y151" s="1020"/>
      <c r="Z151" s="1020"/>
      <c r="AA151" s="1020"/>
    </row>
    <row r="152" ht="18.0" customHeight="1">
      <c r="A152" s="1020"/>
      <c r="B152" s="1021"/>
      <c r="C152" s="1020"/>
      <c r="D152" s="1020"/>
      <c r="E152" s="1020"/>
      <c r="F152" s="1020"/>
      <c r="G152" s="1022"/>
      <c r="H152" s="1022"/>
      <c r="I152" s="1022"/>
      <c r="J152" s="1022"/>
      <c r="K152" s="1022"/>
      <c r="L152" s="1020"/>
      <c r="M152" s="1020"/>
      <c r="N152" s="1020"/>
      <c r="O152" s="1020"/>
      <c r="P152" s="1020"/>
      <c r="Q152" s="1020"/>
      <c r="R152" s="1088"/>
      <c r="S152" s="1089"/>
      <c r="T152" s="1088"/>
      <c r="U152" s="1020"/>
      <c r="V152" s="1020"/>
      <c r="W152" s="1020"/>
      <c r="X152" s="1020"/>
      <c r="Y152" s="1020"/>
      <c r="Z152" s="1020"/>
      <c r="AA152" s="1020"/>
    </row>
    <row r="153" ht="18.0" customHeight="1">
      <c r="A153" s="1020"/>
      <c r="B153" s="1021"/>
      <c r="C153" s="1020"/>
      <c r="D153" s="1020"/>
      <c r="E153" s="1020"/>
      <c r="F153" s="1020"/>
      <c r="G153" s="1022"/>
      <c r="H153" s="1022"/>
      <c r="I153" s="1022"/>
      <c r="J153" s="1022"/>
      <c r="K153" s="1022"/>
      <c r="L153" s="1020"/>
      <c r="M153" s="1020"/>
      <c r="N153" s="1020"/>
      <c r="O153" s="1020"/>
      <c r="P153" s="1020"/>
      <c r="Q153" s="1020"/>
      <c r="R153" s="1088"/>
      <c r="S153" s="1089"/>
      <c r="T153" s="1088"/>
      <c r="U153" s="1020"/>
      <c r="V153" s="1020"/>
      <c r="W153" s="1020"/>
      <c r="X153" s="1020"/>
      <c r="Y153" s="1020"/>
      <c r="Z153" s="1020"/>
      <c r="AA153" s="1020"/>
    </row>
    <row r="154" ht="18.0" customHeight="1">
      <c r="A154" s="1020"/>
      <c r="B154" s="1021"/>
      <c r="C154" s="1020"/>
      <c r="D154" s="1020"/>
      <c r="E154" s="1020"/>
      <c r="F154" s="1020"/>
      <c r="G154" s="1022"/>
      <c r="H154" s="1022"/>
      <c r="I154" s="1022"/>
      <c r="J154" s="1022"/>
      <c r="K154" s="1022"/>
      <c r="L154" s="1020"/>
      <c r="M154" s="1020"/>
      <c r="N154" s="1020"/>
      <c r="O154" s="1020"/>
      <c r="P154" s="1020"/>
      <c r="Q154" s="1020"/>
      <c r="R154" s="1088"/>
      <c r="S154" s="1089"/>
      <c r="T154" s="1088"/>
      <c r="U154" s="1020"/>
      <c r="V154" s="1020"/>
      <c r="W154" s="1020"/>
      <c r="X154" s="1020"/>
      <c r="Y154" s="1020"/>
      <c r="Z154" s="1020"/>
      <c r="AA154" s="1020"/>
    </row>
    <row r="155" ht="18.0" customHeight="1">
      <c r="A155" s="1020"/>
      <c r="B155" s="1021"/>
      <c r="C155" s="1020"/>
      <c r="D155" s="1020"/>
      <c r="E155" s="1020"/>
      <c r="F155" s="1020"/>
      <c r="G155" s="1022"/>
      <c r="H155" s="1022"/>
      <c r="I155" s="1022"/>
      <c r="J155" s="1022"/>
      <c r="K155" s="1022"/>
      <c r="L155" s="1020"/>
      <c r="M155" s="1020"/>
      <c r="N155" s="1020"/>
      <c r="O155" s="1020"/>
      <c r="P155" s="1020"/>
      <c r="Q155" s="1020"/>
      <c r="R155" s="1088"/>
      <c r="S155" s="1089"/>
      <c r="T155" s="1088"/>
      <c r="U155" s="1020"/>
      <c r="V155" s="1020"/>
      <c r="W155" s="1020"/>
      <c r="X155" s="1020"/>
      <c r="Y155" s="1020"/>
      <c r="Z155" s="1020"/>
      <c r="AA155" s="1020"/>
    </row>
    <row r="156" ht="18.0" customHeight="1">
      <c r="A156" s="1020"/>
      <c r="B156" s="1021"/>
      <c r="C156" s="1020"/>
      <c r="D156" s="1020"/>
      <c r="E156" s="1020"/>
      <c r="F156" s="1020"/>
      <c r="G156" s="1022"/>
      <c r="H156" s="1022"/>
      <c r="I156" s="1022"/>
      <c r="J156" s="1022"/>
      <c r="K156" s="1022"/>
      <c r="L156" s="1020"/>
      <c r="M156" s="1020"/>
      <c r="N156" s="1020"/>
      <c r="O156" s="1020"/>
      <c r="P156" s="1020"/>
      <c r="Q156" s="1020"/>
      <c r="R156" s="1088"/>
      <c r="S156" s="1089"/>
      <c r="T156" s="1088"/>
      <c r="U156" s="1020"/>
      <c r="V156" s="1020"/>
      <c r="W156" s="1020"/>
      <c r="X156" s="1020"/>
      <c r="Y156" s="1020"/>
      <c r="Z156" s="1020"/>
      <c r="AA156" s="1020"/>
    </row>
    <row r="157" ht="18.0" customHeight="1">
      <c r="A157" s="1020"/>
      <c r="B157" s="1021"/>
      <c r="C157" s="1020"/>
      <c r="D157" s="1020"/>
      <c r="E157" s="1020"/>
      <c r="F157" s="1020"/>
      <c r="G157" s="1022"/>
      <c r="H157" s="1022"/>
      <c r="I157" s="1022"/>
      <c r="J157" s="1022"/>
      <c r="K157" s="1022"/>
      <c r="L157" s="1020"/>
      <c r="M157" s="1020"/>
      <c r="N157" s="1020"/>
      <c r="O157" s="1020"/>
      <c r="P157" s="1020"/>
      <c r="Q157" s="1020"/>
      <c r="R157" s="1088"/>
      <c r="S157" s="1089"/>
      <c r="T157" s="1088"/>
      <c r="U157" s="1020"/>
      <c r="V157" s="1020"/>
      <c r="W157" s="1020"/>
      <c r="X157" s="1020"/>
      <c r="Y157" s="1020"/>
      <c r="Z157" s="1020"/>
      <c r="AA157" s="1020"/>
    </row>
    <row r="158" ht="18.0" customHeight="1">
      <c r="A158" s="1020"/>
      <c r="B158" s="1021"/>
      <c r="C158" s="1020"/>
      <c r="D158" s="1020"/>
      <c r="E158" s="1020"/>
      <c r="F158" s="1020"/>
      <c r="G158" s="1022"/>
      <c r="H158" s="1022"/>
      <c r="I158" s="1022"/>
      <c r="J158" s="1022"/>
      <c r="K158" s="1022"/>
      <c r="L158" s="1020"/>
      <c r="M158" s="1020"/>
      <c r="N158" s="1020"/>
      <c r="O158" s="1020"/>
      <c r="P158" s="1020"/>
      <c r="Q158" s="1020"/>
      <c r="R158" s="1088"/>
      <c r="S158" s="1089"/>
      <c r="T158" s="1088"/>
      <c r="U158" s="1020"/>
      <c r="V158" s="1020"/>
      <c r="W158" s="1020"/>
      <c r="X158" s="1020"/>
      <c r="Y158" s="1020"/>
      <c r="Z158" s="1020"/>
      <c r="AA158" s="1020"/>
    </row>
    <row r="159" ht="18.0" customHeight="1">
      <c r="A159" s="1020"/>
      <c r="B159" s="1021"/>
      <c r="C159" s="1020"/>
      <c r="D159" s="1020"/>
      <c r="E159" s="1020"/>
      <c r="F159" s="1020"/>
      <c r="G159" s="1022"/>
      <c r="H159" s="1022"/>
      <c r="I159" s="1022"/>
      <c r="J159" s="1022"/>
      <c r="K159" s="1022"/>
      <c r="L159" s="1020"/>
      <c r="M159" s="1020"/>
      <c r="N159" s="1020"/>
      <c r="O159" s="1020"/>
      <c r="P159" s="1020"/>
      <c r="Q159" s="1020"/>
      <c r="R159" s="1088"/>
      <c r="S159" s="1089"/>
      <c r="T159" s="1088"/>
      <c r="U159" s="1020"/>
      <c r="V159" s="1020"/>
      <c r="W159" s="1020"/>
      <c r="X159" s="1020"/>
      <c r="Y159" s="1020"/>
      <c r="Z159" s="1020"/>
      <c r="AA159" s="1020"/>
    </row>
    <row r="160" ht="18.0" customHeight="1">
      <c r="A160" s="1020"/>
      <c r="B160" s="1021"/>
      <c r="C160" s="1020"/>
      <c r="D160" s="1020"/>
      <c r="E160" s="1020"/>
      <c r="F160" s="1020"/>
      <c r="G160" s="1022"/>
      <c r="H160" s="1022"/>
      <c r="I160" s="1022"/>
      <c r="J160" s="1022"/>
      <c r="K160" s="1022"/>
      <c r="L160" s="1020"/>
      <c r="M160" s="1020"/>
      <c r="N160" s="1020"/>
      <c r="O160" s="1020"/>
      <c r="P160" s="1020"/>
      <c r="Q160" s="1020"/>
      <c r="R160" s="1088"/>
      <c r="S160" s="1089"/>
      <c r="T160" s="1088"/>
      <c r="U160" s="1020"/>
      <c r="V160" s="1020"/>
      <c r="W160" s="1020"/>
      <c r="X160" s="1020"/>
      <c r="Y160" s="1020"/>
      <c r="Z160" s="1020"/>
      <c r="AA160" s="1020"/>
    </row>
    <row r="161" ht="18.0" customHeight="1">
      <c r="A161" s="1020"/>
      <c r="B161" s="1021"/>
      <c r="C161" s="1020"/>
      <c r="D161" s="1020"/>
      <c r="E161" s="1020"/>
      <c r="F161" s="1020"/>
      <c r="G161" s="1022"/>
      <c r="H161" s="1022"/>
      <c r="I161" s="1022"/>
      <c r="J161" s="1022"/>
      <c r="K161" s="1022"/>
      <c r="L161" s="1020"/>
      <c r="M161" s="1020"/>
      <c r="N161" s="1020"/>
      <c r="O161" s="1020"/>
      <c r="P161" s="1020"/>
      <c r="Q161" s="1020"/>
      <c r="R161" s="1088"/>
      <c r="S161" s="1089"/>
      <c r="T161" s="1088"/>
      <c r="U161" s="1020"/>
      <c r="V161" s="1020"/>
      <c r="W161" s="1020"/>
      <c r="X161" s="1020"/>
      <c r="Y161" s="1020"/>
      <c r="Z161" s="1020"/>
      <c r="AA161" s="1020"/>
    </row>
    <row r="162" ht="18.0" customHeight="1">
      <c r="A162" s="1020"/>
      <c r="B162" s="1021"/>
      <c r="C162" s="1020"/>
      <c r="D162" s="1020"/>
      <c r="E162" s="1020"/>
      <c r="F162" s="1020"/>
      <c r="G162" s="1022"/>
      <c r="H162" s="1022"/>
      <c r="I162" s="1022"/>
      <c r="J162" s="1022"/>
      <c r="K162" s="1022"/>
      <c r="L162" s="1020"/>
      <c r="M162" s="1020"/>
      <c r="N162" s="1020"/>
      <c r="O162" s="1020"/>
      <c r="P162" s="1020"/>
      <c r="Q162" s="1020"/>
      <c r="R162" s="1088"/>
      <c r="S162" s="1089"/>
      <c r="T162" s="1088"/>
      <c r="U162" s="1020"/>
      <c r="V162" s="1020"/>
      <c r="W162" s="1020"/>
      <c r="X162" s="1020"/>
      <c r="Y162" s="1020"/>
      <c r="Z162" s="1020"/>
      <c r="AA162" s="1020"/>
    </row>
    <row r="163" ht="18.0" customHeight="1">
      <c r="A163" s="1020"/>
      <c r="B163" s="1021"/>
      <c r="C163" s="1020"/>
      <c r="D163" s="1020"/>
      <c r="E163" s="1020"/>
      <c r="F163" s="1020"/>
      <c r="G163" s="1022"/>
      <c r="H163" s="1022"/>
      <c r="I163" s="1022"/>
      <c r="J163" s="1022"/>
      <c r="K163" s="1022"/>
      <c r="L163" s="1020"/>
      <c r="M163" s="1020"/>
      <c r="N163" s="1020"/>
      <c r="O163" s="1020"/>
      <c r="P163" s="1020"/>
      <c r="Q163" s="1020"/>
      <c r="R163" s="1088"/>
      <c r="S163" s="1089"/>
      <c r="T163" s="1088"/>
      <c r="U163" s="1020"/>
      <c r="V163" s="1020"/>
      <c r="W163" s="1020"/>
      <c r="X163" s="1020"/>
      <c r="Y163" s="1020"/>
      <c r="Z163" s="1020"/>
      <c r="AA163" s="1020"/>
    </row>
    <row r="164" ht="18.0" customHeight="1">
      <c r="A164" s="1020"/>
      <c r="B164" s="1021"/>
      <c r="C164" s="1020"/>
      <c r="D164" s="1020"/>
      <c r="E164" s="1020"/>
      <c r="F164" s="1020"/>
      <c r="G164" s="1022"/>
      <c r="H164" s="1022"/>
      <c r="I164" s="1022"/>
      <c r="J164" s="1022"/>
      <c r="K164" s="1022"/>
      <c r="L164" s="1020"/>
      <c r="M164" s="1020"/>
      <c r="N164" s="1020"/>
      <c r="O164" s="1020"/>
      <c r="P164" s="1020"/>
      <c r="Q164" s="1020"/>
      <c r="R164" s="1088"/>
      <c r="S164" s="1089"/>
      <c r="T164" s="1088"/>
      <c r="U164" s="1020"/>
      <c r="V164" s="1020"/>
      <c r="W164" s="1020"/>
      <c r="X164" s="1020"/>
      <c r="Y164" s="1020"/>
      <c r="Z164" s="1020"/>
      <c r="AA164" s="1020"/>
    </row>
    <row r="165" ht="18.0" customHeight="1">
      <c r="A165" s="1020"/>
      <c r="B165" s="1021"/>
      <c r="C165" s="1020"/>
      <c r="D165" s="1020"/>
      <c r="E165" s="1020"/>
      <c r="F165" s="1020"/>
      <c r="G165" s="1022"/>
      <c r="H165" s="1022"/>
      <c r="I165" s="1022"/>
      <c r="J165" s="1022"/>
      <c r="K165" s="1022"/>
      <c r="L165" s="1020"/>
      <c r="M165" s="1020"/>
      <c r="N165" s="1020"/>
      <c r="O165" s="1020"/>
      <c r="P165" s="1020"/>
      <c r="Q165" s="1020"/>
      <c r="R165" s="1088"/>
      <c r="S165" s="1089"/>
      <c r="T165" s="1088"/>
      <c r="U165" s="1020"/>
      <c r="V165" s="1020"/>
      <c r="W165" s="1020"/>
      <c r="X165" s="1020"/>
      <c r="Y165" s="1020"/>
      <c r="Z165" s="1020"/>
      <c r="AA165" s="1020"/>
    </row>
    <row r="166" ht="18.0" customHeight="1">
      <c r="A166" s="1020"/>
      <c r="B166" s="1021"/>
      <c r="C166" s="1020"/>
      <c r="D166" s="1020"/>
      <c r="E166" s="1020"/>
      <c r="F166" s="1020"/>
      <c r="G166" s="1022"/>
      <c r="H166" s="1022"/>
      <c r="I166" s="1022"/>
      <c r="J166" s="1022"/>
      <c r="K166" s="1022"/>
      <c r="L166" s="1020"/>
      <c r="M166" s="1020"/>
      <c r="N166" s="1020"/>
      <c r="O166" s="1020"/>
      <c r="P166" s="1020"/>
      <c r="Q166" s="1020"/>
      <c r="R166" s="1088"/>
      <c r="S166" s="1089"/>
      <c r="T166" s="1088"/>
      <c r="U166" s="1020"/>
      <c r="V166" s="1020"/>
      <c r="W166" s="1020"/>
      <c r="X166" s="1020"/>
      <c r="Y166" s="1020"/>
      <c r="Z166" s="1020"/>
      <c r="AA166" s="1020"/>
    </row>
    <row r="167" ht="18.0" customHeight="1">
      <c r="A167" s="1020"/>
      <c r="B167" s="1021"/>
      <c r="C167" s="1020"/>
      <c r="D167" s="1020"/>
      <c r="E167" s="1020"/>
      <c r="F167" s="1020"/>
      <c r="G167" s="1022"/>
      <c r="H167" s="1022"/>
      <c r="I167" s="1022"/>
      <c r="J167" s="1022"/>
      <c r="K167" s="1022"/>
      <c r="L167" s="1020"/>
      <c r="M167" s="1020"/>
      <c r="N167" s="1020"/>
      <c r="O167" s="1020"/>
      <c r="P167" s="1020"/>
      <c r="Q167" s="1020"/>
      <c r="R167" s="1088"/>
      <c r="S167" s="1089"/>
      <c r="T167" s="1088"/>
      <c r="U167" s="1020"/>
      <c r="V167" s="1020"/>
      <c r="W167" s="1020"/>
      <c r="X167" s="1020"/>
      <c r="Y167" s="1020"/>
      <c r="Z167" s="1020"/>
      <c r="AA167" s="1020"/>
    </row>
    <row r="168" ht="18.0" customHeight="1">
      <c r="A168" s="1020"/>
      <c r="B168" s="1021"/>
      <c r="C168" s="1020"/>
      <c r="D168" s="1020"/>
      <c r="E168" s="1020"/>
      <c r="F168" s="1020"/>
      <c r="G168" s="1022"/>
      <c r="H168" s="1022"/>
      <c r="I168" s="1022"/>
      <c r="J168" s="1022"/>
      <c r="K168" s="1022"/>
      <c r="L168" s="1020"/>
      <c r="M168" s="1020"/>
      <c r="N168" s="1020"/>
      <c r="O168" s="1020"/>
      <c r="P168" s="1020"/>
      <c r="Q168" s="1020"/>
      <c r="R168" s="1088"/>
      <c r="S168" s="1089"/>
      <c r="T168" s="1088"/>
      <c r="U168" s="1020"/>
      <c r="V168" s="1020"/>
      <c r="W168" s="1020"/>
      <c r="X168" s="1020"/>
      <c r="Y168" s="1020"/>
      <c r="Z168" s="1020"/>
      <c r="AA168" s="1020"/>
    </row>
    <row r="169" ht="18.0" customHeight="1">
      <c r="A169" s="1020"/>
      <c r="B169" s="1021"/>
      <c r="C169" s="1020"/>
      <c r="D169" s="1020"/>
      <c r="E169" s="1020"/>
      <c r="F169" s="1020"/>
      <c r="G169" s="1022"/>
      <c r="H169" s="1022"/>
      <c r="I169" s="1022"/>
      <c r="J169" s="1022"/>
      <c r="K169" s="1022"/>
      <c r="L169" s="1020"/>
      <c r="M169" s="1020"/>
      <c r="N169" s="1020"/>
      <c r="O169" s="1020"/>
      <c r="P169" s="1020"/>
      <c r="Q169" s="1020"/>
      <c r="R169" s="1088"/>
      <c r="S169" s="1089"/>
      <c r="T169" s="1088"/>
      <c r="U169" s="1020"/>
      <c r="V169" s="1020"/>
      <c r="W169" s="1020"/>
      <c r="X169" s="1020"/>
      <c r="Y169" s="1020"/>
      <c r="Z169" s="1020"/>
      <c r="AA169" s="1020"/>
    </row>
    <row r="170" ht="18.0" customHeight="1">
      <c r="A170" s="1020"/>
      <c r="B170" s="1021"/>
      <c r="C170" s="1020"/>
      <c r="D170" s="1020"/>
      <c r="E170" s="1020"/>
      <c r="F170" s="1020"/>
      <c r="G170" s="1022"/>
      <c r="H170" s="1022"/>
      <c r="I170" s="1022"/>
      <c r="J170" s="1022"/>
      <c r="K170" s="1022"/>
      <c r="L170" s="1020"/>
      <c r="M170" s="1020"/>
      <c r="N170" s="1020"/>
      <c r="O170" s="1020"/>
      <c r="P170" s="1020"/>
      <c r="Q170" s="1020"/>
      <c r="R170" s="1088"/>
      <c r="S170" s="1089"/>
      <c r="T170" s="1088"/>
      <c r="U170" s="1020"/>
      <c r="V170" s="1020"/>
      <c r="W170" s="1020"/>
      <c r="X170" s="1020"/>
      <c r="Y170" s="1020"/>
      <c r="Z170" s="1020"/>
      <c r="AA170" s="1020"/>
    </row>
    <row r="171" ht="18.0" customHeight="1">
      <c r="A171" s="1020"/>
      <c r="B171" s="1021"/>
      <c r="C171" s="1020"/>
      <c r="D171" s="1020"/>
      <c r="E171" s="1020"/>
      <c r="F171" s="1020"/>
      <c r="G171" s="1022"/>
      <c r="H171" s="1022"/>
      <c r="I171" s="1022"/>
      <c r="J171" s="1022"/>
      <c r="K171" s="1022"/>
      <c r="L171" s="1020"/>
      <c r="M171" s="1020"/>
      <c r="N171" s="1020"/>
      <c r="O171" s="1020"/>
      <c r="P171" s="1020"/>
      <c r="Q171" s="1020"/>
      <c r="R171" s="1088"/>
      <c r="S171" s="1089"/>
      <c r="T171" s="1088"/>
      <c r="U171" s="1020"/>
      <c r="V171" s="1020"/>
      <c r="W171" s="1020"/>
      <c r="X171" s="1020"/>
      <c r="Y171" s="1020"/>
      <c r="Z171" s="1020"/>
      <c r="AA171" s="1020"/>
    </row>
    <row r="172" ht="18.0" customHeight="1">
      <c r="A172" s="1020"/>
      <c r="B172" s="1021"/>
      <c r="C172" s="1020"/>
      <c r="D172" s="1020"/>
      <c r="E172" s="1020"/>
      <c r="F172" s="1020"/>
      <c r="G172" s="1022"/>
      <c r="H172" s="1022"/>
      <c r="I172" s="1022"/>
      <c r="J172" s="1022"/>
      <c r="K172" s="1022"/>
      <c r="L172" s="1020"/>
      <c r="M172" s="1020"/>
      <c r="N172" s="1020"/>
      <c r="O172" s="1020"/>
      <c r="P172" s="1020"/>
      <c r="Q172" s="1020"/>
      <c r="R172" s="1088"/>
      <c r="S172" s="1089"/>
      <c r="T172" s="1088"/>
      <c r="U172" s="1020"/>
      <c r="V172" s="1020"/>
      <c r="W172" s="1020"/>
      <c r="X172" s="1020"/>
      <c r="Y172" s="1020"/>
      <c r="Z172" s="1020"/>
      <c r="AA172" s="1020"/>
    </row>
    <row r="173" ht="18.0" customHeight="1">
      <c r="A173" s="1020"/>
      <c r="B173" s="1021"/>
      <c r="C173" s="1020"/>
      <c r="D173" s="1020"/>
      <c r="E173" s="1020"/>
      <c r="F173" s="1020"/>
      <c r="G173" s="1022"/>
      <c r="H173" s="1022"/>
      <c r="I173" s="1022"/>
      <c r="J173" s="1022"/>
      <c r="K173" s="1022"/>
      <c r="L173" s="1020"/>
      <c r="M173" s="1020"/>
      <c r="N173" s="1020"/>
      <c r="O173" s="1020"/>
      <c r="P173" s="1020"/>
      <c r="Q173" s="1020"/>
      <c r="R173" s="1088"/>
      <c r="S173" s="1089"/>
      <c r="T173" s="1088"/>
      <c r="U173" s="1020"/>
      <c r="V173" s="1020"/>
      <c r="W173" s="1020"/>
      <c r="X173" s="1020"/>
      <c r="Y173" s="1020"/>
      <c r="Z173" s="1020"/>
      <c r="AA173" s="1020"/>
    </row>
    <row r="174" ht="18.0" customHeight="1">
      <c r="A174" s="1020"/>
      <c r="B174" s="1021"/>
      <c r="C174" s="1020"/>
      <c r="D174" s="1020"/>
      <c r="E174" s="1020"/>
      <c r="F174" s="1020"/>
      <c r="G174" s="1022"/>
      <c r="H174" s="1022"/>
      <c r="I174" s="1022"/>
      <c r="J174" s="1022"/>
      <c r="K174" s="1022"/>
      <c r="L174" s="1020"/>
      <c r="M174" s="1020"/>
      <c r="N174" s="1020"/>
      <c r="O174" s="1020"/>
      <c r="P174" s="1020"/>
      <c r="Q174" s="1020"/>
      <c r="R174" s="1088"/>
      <c r="S174" s="1089"/>
      <c r="T174" s="1088"/>
      <c r="U174" s="1020"/>
      <c r="V174" s="1020"/>
      <c r="W174" s="1020"/>
      <c r="X174" s="1020"/>
      <c r="Y174" s="1020"/>
      <c r="Z174" s="1020"/>
      <c r="AA174" s="1020"/>
    </row>
    <row r="175" ht="18.0" customHeight="1">
      <c r="A175" s="1020"/>
      <c r="B175" s="1021"/>
      <c r="C175" s="1020"/>
      <c r="D175" s="1020"/>
      <c r="E175" s="1020"/>
      <c r="F175" s="1020"/>
      <c r="G175" s="1022"/>
      <c r="H175" s="1022"/>
      <c r="I175" s="1022"/>
      <c r="J175" s="1022"/>
      <c r="K175" s="1022"/>
      <c r="L175" s="1020"/>
      <c r="M175" s="1020"/>
      <c r="N175" s="1020"/>
      <c r="O175" s="1020"/>
      <c r="P175" s="1020"/>
      <c r="Q175" s="1020"/>
      <c r="R175" s="1088"/>
      <c r="S175" s="1089"/>
      <c r="T175" s="1088"/>
      <c r="U175" s="1020"/>
      <c r="V175" s="1020"/>
      <c r="W175" s="1020"/>
      <c r="X175" s="1020"/>
      <c r="Y175" s="1020"/>
      <c r="Z175" s="1020"/>
      <c r="AA175" s="1020"/>
    </row>
    <row r="176" ht="18.0" customHeight="1">
      <c r="A176" s="1020"/>
      <c r="B176" s="1021"/>
      <c r="C176" s="1020"/>
      <c r="D176" s="1020"/>
      <c r="E176" s="1020"/>
      <c r="F176" s="1020"/>
      <c r="G176" s="1022"/>
      <c r="H176" s="1022"/>
      <c r="I176" s="1022"/>
      <c r="J176" s="1022"/>
      <c r="K176" s="1022"/>
      <c r="L176" s="1020"/>
      <c r="M176" s="1020"/>
      <c r="N176" s="1020"/>
      <c r="O176" s="1020"/>
      <c r="P176" s="1020"/>
      <c r="Q176" s="1020"/>
      <c r="R176" s="1088"/>
      <c r="S176" s="1089"/>
      <c r="T176" s="1088"/>
      <c r="U176" s="1020"/>
      <c r="V176" s="1020"/>
      <c r="W176" s="1020"/>
      <c r="X176" s="1020"/>
      <c r="Y176" s="1020"/>
      <c r="Z176" s="1020"/>
      <c r="AA176" s="1020"/>
    </row>
    <row r="177" ht="18.0" customHeight="1">
      <c r="A177" s="1020"/>
      <c r="B177" s="1021"/>
      <c r="C177" s="1020"/>
      <c r="D177" s="1020"/>
      <c r="E177" s="1020"/>
      <c r="F177" s="1020"/>
      <c r="G177" s="1022"/>
      <c r="H177" s="1022"/>
      <c r="I177" s="1022"/>
      <c r="J177" s="1022"/>
      <c r="K177" s="1022"/>
      <c r="L177" s="1020"/>
      <c r="M177" s="1020"/>
      <c r="N177" s="1020"/>
      <c r="O177" s="1020"/>
      <c r="P177" s="1020"/>
      <c r="Q177" s="1020"/>
      <c r="R177" s="1088"/>
      <c r="S177" s="1089"/>
      <c r="T177" s="1088"/>
      <c r="U177" s="1020"/>
      <c r="V177" s="1020"/>
      <c r="W177" s="1020"/>
      <c r="X177" s="1020"/>
      <c r="Y177" s="1020"/>
      <c r="Z177" s="1020"/>
      <c r="AA177" s="1020"/>
    </row>
    <row r="178" ht="18.0" customHeight="1">
      <c r="A178" s="1020"/>
      <c r="B178" s="1021"/>
      <c r="C178" s="1020"/>
      <c r="D178" s="1020"/>
      <c r="E178" s="1020"/>
      <c r="F178" s="1020"/>
      <c r="G178" s="1022"/>
      <c r="H178" s="1022"/>
      <c r="I178" s="1022"/>
      <c r="J178" s="1022"/>
      <c r="K178" s="1022"/>
      <c r="L178" s="1020"/>
      <c r="M178" s="1020"/>
      <c r="N178" s="1020"/>
      <c r="O178" s="1020"/>
      <c r="P178" s="1020"/>
      <c r="Q178" s="1020"/>
      <c r="R178" s="1088"/>
      <c r="S178" s="1089"/>
      <c r="T178" s="1088"/>
      <c r="U178" s="1020"/>
      <c r="V178" s="1020"/>
      <c r="W178" s="1020"/>
      <c r="X178" s="1020"/>
      <c r="Y178" s="1020"/>
      <c r="Z178" s="1020"/>
      <c r="AA178" s="1020"/>
    </row>
    <row r="179" ht="18.0" customHeight="1">
      <c r="A179" s="1020"/>
      <c r="B179" s="1021"/>
      <c r="C179" s="1020"/>
      <c r="D179" s="1020"/>
      <c r="E179" s="1020"/>
      <c r="F179" s="1020"/>
      <c r="G179" s="1022"/>
      <c r="H179" s="1022"/>
      <c r="I179" s="1022"/>
      <c r="J179" s="1022"/>
      <c r="K179" s="1022"/>
      <c r="L179" s="1020"/>
      <c r="M179" s="1020"/>
      <c r="N179" s="1020"/>
      <c r="O179" s="1020"/>
      <c r="P179" s="1020"/>
      <c r="Q179" s="1020"/>
      <c r="R179" s="1088"/>
      <c r="S179" s="1089"/>
      <c r="T179" s="1088"/>
      <c r="U179" s="1020"/>
      <c r="V179" s="1020"/>
      <c r="W179" s="1020"/>
      <c r="X179" s="1020"/>
      <c r="Y179" s="1020"/>
      <c r="Z179" s="1020"/>
      <c r="AA179" s="1020"/>
    </row>
    <row r="180" ht="18.0" customHeight="1">
      <c r="A180" s="1020"/>
      <c r="B180" s="1021"/>
      <c r="C180" s="1020"/>
      <c r="D180" s="1020"/>
      <c r="E180" s="1020"/>
      <c r="F180" s="1020"/>
      <c r="G180" s="1022"/>
      <c r="H180" s="1022"/>
      <c r="I180" s="1022"/>
      <c r="J180" s="1022"/>
      <c r="K180" s="1022"/>
      <c r="L180" s="1020"/>
      <c r="M180" s="1020"/>
      <c r="N180" s="1020"/>
      <c r="O180" s="1020"/>
      <c r="P180" s="1020"/>
      <c r="Q180" s="1020"/>
      <c r="R180" s="1088"/>
      <c r="S180" s="1089"/>
      <c r="T180" s="1088"/>
      <c r="U180" s="1020"/>
      <c r="V180" s="1020"/>
      <c r="W180" s="1020"/>
      <c r="X180" s="1020"/>
      <c r="Y180" s="1020"/>
      <c r="Z180" s="1020"/>
      <c r="AA180" s="1020"/>
    </row>
    <row r="181" ht="18.0" customHeight="1">
      <c r="A181" s="1020"/>
      <c r="B181" s="1021"/>
      <c r="C181" s="1020"/>
      <c r="D181" s="1020"/>
      <c r="E181" s="1020"/>
      <c r="F181" s="1020"/>
      <c r="G181" s="1022"/>
      <c r="H181" s="1022"/>
      <c r="I181" s="1022"/>
      <c r="J181" s="1022"/>
      <c r="K181" s="1022"/>
      <c r="L181" s="1020"/>
      <c r="M181" s="1020"/>
      <c r="N181" s="1020"/>
      <c r="O181" s="1020"/>
      <c r="P181" s="1020"/>
      <c r="Q181" s="1020"/>
      <c r="R181" s="1088"/>
      <c r="S181" s="1089"/>
      <c r="T181" s="1088"/>
      <c r="U181" s="1020"/>
      <c r="V181" s="1020"/>
      <c r="W181" s="1020"/>
      <c r="X181" s="1020"/>
      <c r="Y181" s="1020"/>
      <c r="Z181" s="1020"/>
      <c r="AA181" s="1020"/>
    </row>
    <row r="182" ht="18.0" customHeight="1">
      <c r="A182" s="1020"/>
      <c r="B182" s="1021"/>
      <c r="C182" s="1020"/>
      <c r="D182" s="1020"/>
      <c r="E182" s="1020"/>
      <c r="F182" s="1020"/>
      <c r="G182" s="1022"/>
      <c r="H182" s="1022"/>
      <c r="I182" s="1022"/>
      <c r="J182" s="1022"/>
      <c r="K182" s="1022"/>
      <c r="L182" s="1020"/>
      <c r="M182" s="1020"/>
      <c r="N182" s="1020"/>
      <c r="O182" s="1020"/>
      <c r="P182" s="1020"/>
      <c r="Q182" s="1020"/>
      <c r="R182" s="1088"/>
      <c r="S182" s="1089"/>
      <c r="T182" s="1088"/>
      <c r="U182" s="1020"/>
      <c r="V182" s="1020"/>
      <c r="W182" s="1020"/>
      <c r="X182" s="1020"/>
      <c r="Y182" s="1020"/>
      <c r="Z182" s="1020"/>
      <c r="AA182" s="1020"/>
    </row>
    <row r="183" ht="18.0" customHeight="1">
      <c r="A183" s="1020"/>
      <c r="B183" s="1021"/>
      <c r="C183" s="1020"/>
      <c r="D183" s="1020"/>
      <c r="E183" s="1020"/>
      <c r="F183" s="1020"/>
      <c r="G183" s="1022"/>
      <c r="H183" s="1022"/>
      <c r="I183" s="1022"/>
      <c r="J183" s="1022"/>
      <c r="K183" s="1022"/>
      <c r="L183" s="1020"/>
      <c r="M183" s="1020"/>
      <c r="N183" s="1020"/>
      <c r="O183" s="1020"/>
      <c r="P183" s="1020"/>
      <c r="Q183" s="1020"/>
      <c r="R183" s="1088"/>
      <c r="S183" s="1089"/>
      <c r="T183" s="1088"/>
      <c r="U183" s="1020"/>
      <c r="V183" s="1020"/>
      <c r="W183" s="1020"/>
      <c r="X183" s="1020"/>
      <c r="Y183" s="1020"/>
      <c r="Z183" s="1020"/>
      <c r="AA183" s="1020"/>
    </row>
    <row r="184" ht="18.0" customHeight="1">
      <c r="A184" s="1020"/>
      <c r="B184" s="1021"/>
      <c r="C184" s="1020"/>
      <c r="D184" s="1020"/>
      <c r="E184" s="1020"/>
      <c r="F184" s="1020"/>
      <c r="G184" s="1022"/>
      <c r="H184" s="1022"/>
      <c r="I184" s="1022"/>
      <c r="J184" s="1022"/>
      <c r="K184" s="1022"/>
      <c r="L184" s="1020"/>
      <c r="M184" s="1020"/>
      <c r="N184" s="1020"/>
      <c r="O184" s="1020"/>
      <c r="P184" s="1020"/>
      <c r="Q184" s="1020"/>
      <c r="R184" s="1088"/>
      <c r="S184" s="1089"/>
      <c r="T184" s="1088"/>
      <c r="U184" s="1020"/>
      <c r="V184" s="1020"/>
      <c r="W184" s="1020"/>
      <c r="X184" s="1020"/>
      <c r="Y184" s="1020"/>
      <c r="Z184" s="1020"/>
      <c r="AA184" s="1020"/>
    </row>
    <row r="185" ht="18.0" customHeight="1">
      <c r="A185" s="1020"/>
      <c r="B185" s="1021"/>
      <c r="C185" s="1020"/>
      <c r="D185" s="1020"/>
      <c r="E185" s="1020"/>
      <c r="F185" s="1020"/>
      <c r="G185" s="1022"/>
      <c r="H185" s="1022"/>
      <c r="I185" s="1022"/>
      <c r="J185" s="1022"/>
      <c r="K185" s="1022"/>
      <c r="L185" s="1020"/>
      <c r="M185" s="1020"/>
      <c r="N185" s="1020"/>
      <c r="O185" s="1020"/>
      <c r="P185" s="1020"/>
      <c r="Q185" s="1020"/>
      <c r="R185" s="1088"/>
      <c r="S185" s="1089"/>
      <c r="T185" s="1088"/>
      <c r="U185" s="1020"/>
      <c r="V185" s="1020"/>
      <c r="W185" s="1020"/>
      <c r="X185" s="1020"/>
      <c r="Y185" s="1020"/>
      <c r="Z185" s="1020"/>
      <c r="AA185" s="1020"/>
    </row>
    <row r="186" ht="18.0" customHeight="1">
      <c r="A186" s="1020"/>
      <c r="B186" s="1021"/>
      <c r="C186" s="1020"/>
      <c r="D186" s="1020"/>
      <c r="E186" s="1020"/>
      <c r="F186" s="1020"/>
      <c r="G186" s="1022"/>
      <c r="H186" s="1022"/>
      <c r="I186" s="1022"/>
      <c r="J186" s="1022"/>
      <c r="K186" s="1022"/>
      <c r="L186" s="1020"/>
      <c r="M186" s="1020"/>
      <c r="N186" s="1020"/>
      <c r="O186" s="1020"/>
      <c r="P186" s="1020"/>
      <c r="Q186" s="1020"/>
      <c r="R186" s="1088"/>
      <c r="S186" s="1089"/>
      <c r="T186" s="1088"/>
      <c r="U186" s="1020"/>
      <c r="V186" s="1020"/>
      <c r="W186" s="1020"/>
      <c r="X186" s="1020"/>
      <c r="Y186" s="1020"/>
      <c r="Z186" s="1020"/>
      <c r="AA186" s="1020"/>
    </row>
    <row r="187" ht="18.0" customHeight="1">
      <c r="A187" s="1020"/>
      <c r="B187" s="1021"/>
      <c r="C187" s="1020"/>
      <c r="D187" s="1020"/>
      <c r="E187" s="1020"/>
      <c r="F187" s="1020"/>
      <c r="G187" s="1022"/>
      <c r="H187" s="1022"/>
      <c r="I187" s="1022"/>
      <c r="J187" s="1022"/>
      <c r="K187" s="1022"/>
      <c r="L187" s="1020"/>
      <c r="M187" s="1020"/>
      <c r="N187" s="1020"/>
      <c r="O187" s="1020"/>
      <c r="P187" s="1020"/>
      <c r="Q187" s="1020"/>
      <c r="R187" s="1088"/>
      <c r="S187" s="1089"/>
      <c r="T187" s="1088"/>
      <c r="U187" s="1020"/>
      <c r="V187" s="1020"/>
      <c r="W187" s="1020"/>
      <c r="X187" s="1020"/>
      <c r="Y187" s="1020"/>
      <c r="Z187" s="1020"/>
      <c r="AA187" s="1020"/>
    </row>
    <row r="188" ht="18.0" customHeight="1">
      <c r="A188" s="1020"/>
      <c r="B188" s="1021"/>
      <c r="C188" s="1020"/>
      <c r="D188" s="1020"/>
      <c r="E188" s="1020"/>
      <c r="F188" s="1020"/>
      <c r="G188" s="1022"/>
      <c r="H188" s="1022"/>
      <c r="I188" s="1022"/>
      <c r="J188" s="1022"/>
      <c r="K188" s="1022"/>
      <c r="L188" s="1020"/>
      <c r="M188" s="1020"/>
      <c r="N188" s="1020"/>
      <c r="O188" s="1020"/>
      <c r="P188" s="1020"/>
      <c r="Q188" s="1020"/>
      <c r="R188" s="1088"/>
      <c r="S188" s="1089"/>
      <c r="T188" s="1088"/>
      <c r="U188" s="1020"/>
      <c r="V188" s="1020"/>
      <c r="W188" s="1020"/>
      <c r="X188" s="1020"/>
      <c r="Y188" s="1020"/>
      <c r="Z188" s="1020"/>
      <c r="AA188" s="1020"/>
    </row>
    <row r="189" ht="18.0" customHeight="1">
      <c r="A189" s="1020"/>
      <c r="B189" s="1021"/>
      <c r="C189" s="1020"/>
      <c r="D189" s="1020"/>
      <c r="E189" s="1020"/>
      <c r="F189" s="1020"/>
      <c r="G189" s="1022"/>
      <c r="H189" s="1022"/>
      <c r="I189" s="1022"/>
      <c r="J189" s="1022"/>
      <c r="K189" s="1022"/>
      <c r="L189" s="1020"/>
      <c r="M189" s="1020"/>
      <c r="N189" s="1020"/>
      <c r="O189" s="1020"/>
      <c r="P189" s="1020"/>
      <c r="Q189" s="1020"/>
      <c r="R189" s="1088"/>
      <c r="S189" s="1089"/>
      <c r="T189" s="1088"/>
      <c r="U189" s="1020"/>
      <c r="V189" s="1020"/>
      <c r="W189" s="1020"/>
      <c r="X189" s="1020"/>
      <c r="Y189" s="1020"/>
      <c r="Z189" s="1020"/>
      <c r="AA189" s="1020"/>
    </row>
    <row r="190" ht="18.0" customHeight="1">
      <c r="A190" s="1020"/>
      <c r="B190" s="1021"/>
      <c r="C190" s="1020"/>
      <c r="D190" s="1020"/>
      <c r="E190" s="1020"/>
      <c r="F190" s="1020"/>
      <c r="G190" s="1022"/>
      <c r="H190" s="1022"/>
      <c r="I190" s="1022"/>
      <c r="J190" s="1022"/>
      <c r="K190" s="1022"/>
      <c r="L190" s="1020"/>
      <c r="M190" s="1020"/>
      <c r="N190" s="1020"/>
      <c r="O190" s="1020"/>
      <c r="P190" s="1020"/>
      <c r="Q190" s="1020"/>
      <c r="R190" s="1088"/>
      <c r="S190" s="1089"/>
      <c r="T190" s="1088"/>
      <c r="U190" s="1020"/>
      <c r="V190" s="1020"/>
      <c r="W190" s="1020"/>
      <c r="X190" s="1020"/>
      <c r="Y190" s="1020"/>
      <c r="Z190" s="1020"/>
      <c r="AA190" s="1020"/>
    </row>
    <row r="191" ht="18.0" customHeight="1">
      <c r="A191" s="1020"/>
      <c r="B191" s="1021"/>
      <c r="C191" s="1020"/>
      <c r="D191" s="1020"/>
      <c r="E191" s="1020"/>
      <c r="F191" s="1020"/>
      <c r="G191" s="1022"/>
      <c r="H191" s="1022"/>
      <c r="I191" s="1022"/>
      <c r="J191" s="1022"/>
      <c r="K191" s="1022"/>
      <c r="L191" s="1020"/>
      <c r="M191" s="1020"/>
      <c r="N191" s="1020"/>
      <c r="O191" s="1020"/>
      <c r="P191" s="1020"/>
      <c r="Q191" s="1020"/>
      <c r="R191" s="1088"/>
      <c r="S191" s="1089"/>
      <c r="T191" s="1088"/>
      <c r="U191" s="1020"/>
      <c r="V191" s="1020"/>
      <c r="W191" s="1020"/>
      <c r="X191" s="1020"/>
      <c r="Y191" s="1020"/>
      <c r="Z191" s="1020"/>
      <c r="AA191" s="1020"/>
    </row>
    <row r="192" ht="18.0" customHeight="1">
      <c r="A192" s="1020"/>
      <c r="B192" s="1021"/>
      <c r="C192" s="1020"/>
      <c r="D192" s="1020"/>
      <c r="E192" s="1020"/>
      <c r="F192" s="1020"/>
      <c r="G192" s="1022"/>
      <c r="H192" s="1022"/>
      <c r="I192" s="1022"/>
      <c r="J192" s="1022"/>
      <c r="K192" s="1022"/>
      <c r="L192" s="1020"/>
      <c r="M192" s="1020"/>
      <c r="N192" s="1020"/>
      <c r="O192" s="1020"/>
      <c r="P192" s="1020"/>
      <c r="Q192" s="1020"/>
      <c r="R192" s="1088"/>
      <c r="S192" s="1089"/>
      <c r="T192" s="1088"/>
      <c r="U192" s="1020"/>
      <c r="V192" s="1020"/>
      <c r="W192" s="1020"/>
      <c r="X192" s="1020"/>
      <c r="Y192" s="1020"/>
      <c r="Z192" s="1020"/>
      <c r="AA192" s="1020"/>
    </row>
    <row r="193" ht="18.0" customHeight="1">
      <c r="A193" s="1020"/>
      <c r="B193" s="1021"/>
      <c r="C193" s="1020"/>
      <c r="D193" s="1020"/>
      <c r="E193" s="1020"/>
      <c r="F193" s="1020"/>
      <c r="G193" s="1022"/>
      <c r="H193" s="1022"/>
      <c r="I193" s="1022"/>
      <c r="J193" s="1022"/>
      <c r="K193" s="1022"/>
      <c r="L193" s="1020"/>
      <c r="M193" s="1020"/>
      <c r="N193" s="1020"/>
      <c r="O193" s="1020"/>
      <c r="P193" s="1020"/>
      <c r="Q193" s="1020"/>
      <c r="R193" s="1088"/>
      <c r="S193" s="1089"/>
      <c r="T193" s="1088"/>
      <c r="U193" s="1020"/>
      <c r="V193" s="1020"/>
      <c r="W193" s="1020"/>
      <c r="X193" s="1020"/>
      <c r="Y193" s="1020"/>
      <c r="Z193" s="1020"/>
      <c r="AA193" s="1020"/>
    </row>
    <row r="194" ht="18.0" customHeight="1">
      <c r="A194" s="1020"/>
      <c r="B194" s="1021"/>
      <c r="C194" s="1020"/>
      <c r="D194" s="1020"/>
      <c r="E194" s="1020"/>
      <c r="F194" s="1020"/>
      <c r="G194" s="1022"/>
      <c r="H194" s="1022"/>
      <c r="I194" s="1022"/>
      <c r="J194" s="1022"/>
      <c r="K194" s="1022"/>
      <c r="L194" s="1020"/>
      <c r="M194" s="1020"/>
      <c r="N194" s="1020"/>
      <c r="O194" s="1020"/>
      <c r="P194" s="1020"/>
      <c r="Q194" s="1020"/>
      <c r="R194" s="1088"/>
      <c r="S194" s="1089"/>
      <c r="T194" s="1088"/>
      <c r="U194" s="1020"/>
      <c r="V194" s="1020"/>
      <c r="W194" s="1020"/>
      <c r="X194" s="1020"/>
      <c r="Y194" s="1020"/>
      <c r="Z194" s="1020"/>
      <c r="AA194" s="1020"/>
    </row>
    <row r="195" ht="18.0" customHeight="1">
      <c r="A195" s="1020"/>
      <c r="B195" s="1021"/>
      <c r="C195" s="1020"/>
      <c r="D195" s="1020"/>
      <c r="E195" s="1020"/>
      <c r="F195" s="1020"/>
      <c r="G195" s="1022"/>
      <c r="H195" s="1022"/>
      <c r="I195" s="1022"/>
      <c r="J195" s="1022"/>
      <c r="K195" s="1022"/>
      <c r="L195" s="1020"/>
      <c r="M195" s="1020"/>
      <c r="N195" s="1020"/>
      <c r="O195" s="1020"/>
      <c r="P195" s="1020"/>
      <c r="Q195" s="1020"/>
      <c r="R195" s="1088"/>
      <c r="S195" s="1089"/>
      <c r="T195" s="1088"/>
      <c r="U195" s="1020"/>
      <c r="V195" s="1020"/>
      <c r="W195" s="1020"/>
      <c r="X195" s="1020"/>
      <c r="Y195" s="1020"/>
      <c r="Z195" s="1020"/>
      <c r="AA195" s="1020"/>
    </row>
    <row r="196" ht="18.0" customHeight="1">
      <c r="A196" s="1020"/>
      <c r="B196" s="1021"/>
      <c r="C196" s="1020"/>
      <c r="D196" s="1020"/>
      <c r="E196" s="1020"/>
      <c r="F196" s="1020"/>
      <c r="G196" s="1022"/>
      <c r="H196" s="1022"/>
      <c r="I196" s="1022"/>
      <c r="J196" s="1022"/>
      <c r="K196" s="1022"/>
      <c r="L196" s="1020"/>
      <c r="M196" s="1020"/>
      <c r="N196" s="1020"/>
      <c r="O196" s="1020"/>
      <c r="P196" s="1020"/>
      <c r="Q196" s="1020"/>
      <c r="R196" s="1088"/>
      <c r="S196" s="1089"/>
      <c r="T196" s="1088"/>
      <c r="U196" s="1020"/>
      <c r="V196" s="1020"/>
      <c r="W196" s="1020"/>
      <c r="X196" s="1020"/>
      <c r="Y196" s="1020"/>
      <c r="Z196" s="1020"/>
      <c r="AA196" s="1020"/>
    </row>
    <row r="197" ht="18.0" customHeight="1">
      <c r="A197" s="1020"/>
      <c r="B197" s="1021"/>
      <c r="C197" s="1020"/>
      <c r="D197" s="1020"/>
      <c r="E197" s="1020"/>
      <c r="F197" s="1020"/>
      <c r="G197" s="1022"/>
      <c r="H197" s="1022"/>
      <c r="I197" s="1022"/>
      <c r="J197" s="1022"/>
      <c r="K197" s="1022"/>
      <c r="L197" s="1020"/>
      <c r="M197" s="1020"/>
      <c r="N197" s="1020"/>
      <c r="O197" s="1020"/>
      <c r="P197" s="1020"/>
      <c r="Q197" s="1020"/>
      <c r="R197" s="1088"/>
      <c r="S197" s="1089"/>
      <c r="T197" s="1088"/>
      <c r="U197" s="1020"/>
      <c r="V197" s="1020"/>
      <c r="W197" s="1020"/>
      <c r="X197" s="1020"/>
      <c r="Y197" s="1020"/>
      <c r="Z197" s="1020"/>
      <c r="AA197" s="1020"/>
    </row>
    <row r="198" ht="18.0" customHeight="1">
      <c r="A198" s="1020"/>
      <c r="B198" s="1021"/>
      <c r="C198" s="1020"/>
      <c r="D198" s="1020"/>
      <c r="E198" s="1020"/>
      <c r="F198" s="1020"/>
      <c r="G198" s="1022"/>
      <c r="H198" s="1022"/>
      <c r="I198" s="1022"/>
      <c r="J198" s="1022"/>
      <c r="K198" s="1022"/>
      <c r="L198" s="1020"/>
      <c r="M198" s="1020"/>
      <c r="N198" s="1020"/>
      <c r="O198" s="1020"/>
      <c r="P198" s="1020"/>
      <c r="Q198" s="1020"/>
      <c r="R198" s="1088"/>
      <c r="S198" s="1089"/>
      <c r="T198" s="1088"/>
      <c r="U198" s="1020"/>
      <c r="V198" s="1020"/>
      <c r="W198" s="1020"/>
      <c r="X198" s="1020"/>
      <c r="Y198" s="1020"/>
      <c r="Z198" s="1020"/>
      <c r="AA198" s="1020"/>
    </row>
    <row r="199" ht="18.0" customHeight="1">
      <c r="A199" s="1020"/>
      <c r="B199" s="1021"/>
      <c r="C199" s="1020"/>
      <c r="D199" s="1020"/>
      <c r="E199" s="1020"/>
      <c r="F199" s="1020"/>
      <c r="G199" s="1022"/>
      <c r="H199" s="1022"/>
      <c r="I199" s="1022"/>
      <c r="J199" s="1022"/>
      <c r="K199" s="1022"/>
      <c r="L199" s="1020"/>
      <c r="M199" s="1020"/>
      <c r="N199" s="1020"/>
      <c r="O199" s="1020"/>
      <c r="P199" s="1020"/>
      <c r="Q199" s="1020"/>
      <c r="R199" s="1088"/>
      <c r="S199" s="1089"/>
      <c r="T199" s="1088"/>
      <c r="U199" s="1020"/>
      <c r="V199" s="1020"/>
      <c r="W199" s="1020"/>
      <c r="X199" s="1020"/>
      <c r="Y199" s="1020"/>
      <c r="Z199" s="1020"/>
      <c r="AA199" s="1020"/>
    </row>
    <row r="200" ht="18.0" customHeight="1">
      <c r="A200" s="1020"/>
      <c r="B200" s="1021"/>
      <c r="C200" s="1020"/>
      <c r="D200" s="1020"/>
      <c r="E200" s="1020"/>
      <c r="F200" s="1020"/>
      <c r="G200" s="1022"/>
      <c r="H200" s="1022"/>
      <c r="I200" s="1022"/>
      <c r="J200" s="1022"/>
      <c r="K200" s="1022"/>
      <c r="L200" s="1020"/>
      <c r="M200" s="1020"/>
      <c r="N200" s="1020"/>
      <c r="O200" s="1020"/>
      <c r="P200" s="1020"/>
      <c r="Q200" s="1020"/>
      <c r="R200" s="1088"/>
      <c r="S200" s="1089"/>
      <c r="T200" s="1088"/>
      <c r="U200" s="1020"/>
      <c r="V200" s="1020"/>
      <c r="W200" s="1020"/>
      <c r="X200" s="1020"/>
      <c r="Y200" s="1020"/>
      <c r="Z200" s="1020"/>
      <c r="AA200" s="1020"/>
    </row>
    <row r="201" ht="18.0" customHeight="1">
      <c r="A201" s="1020"/>
      <c r="B201" s="1021"/>
      <c r="C201" s="1020"/>
      <c r="D201" s="1020"/>
      <c r="E201" s="1020"/>
      <c r="F201" s="1020"/>
      <c r="G201" s="1022"/>
      <c r="H201" s="1022"/>
      <c r="I201" s="1022"/>
      <c r="J201" s="1022"/>
      <c r="K201" s="1022"/>
      <c r="L201" s="1020"/>
      <c r="M201" s="1020"/>
      <c r="N201" s="1020"/>
      <c r="O201" s="1020"/>
      <c r="P201" s="1020"/>
      <c r="Q201" s="1020"/>
      <c r="R201" s="1088"/>
      <c r="S201" s="1089"/>
      <c r="T201" s="1088"/>
      <c r="U201" s="1020"/>
      <c r="V201" s="1020"/>
      <c r="W201" s="1020"/>
      <c r="X201" s="1020"/>
      <c r="Y201" s="1020"/>
      <c r="Z201" s="1020"/>
      <c r="AA201" s="1020"/>
    </row>
    <row r="202" ht="18.0" customHeight="1">
      <c r="A202" s="1020"/>
      <c r="B202" s="1021"/>
      <c r="C202" s="1020"/>
      <c r="D202" s="1020"/>
      <c r="E202" s="1020"/>
      <c r="F202" s="1020"/>
      <c r="G202" s="1022"/>
      <c r="H202" s="1022"/>
      <c r="I202" s="1022"/>
      <c r="J202" s="1022"/>
      <c r="K202" s="1022"/>
      <c r="L202" s="1020"/>
      <c r="M202" s="1020"/>
      <c r="N202" s="1020"/>
      <c r="O202" s="1020"/>
      <c r="P202" s="1020"/>
      <c r="Q202" s="1020"/>
      <c r="R202" s="1088"/>
      <c r="S202" s="1089"/>
      <c r="T202" s="1088"/>
      <c r="U202" s="1020"/>
      <c r="V202" s="1020"/>
      <c r="W202" s="1020"/>
      <c r="X202" s="1020"/>
      <c r="Y202" s="1020"/>
      <c r="Z202" s="1020"/>
      <c r="AA202" s="1020"/>
    </row>
    <row r="203" ht="18.0" customHeight="1">
      <c r="A203" s="1020"/>
      <c r="B203" s="1021"/>
      <c r="C203" s="1020"/>
      <c r="D203" s="1020"/>
      <c r="E203" s="1020"/>
      <c r="F203" s="1020"/>
      <c r="G203" s="1022"/>
      <c r="H203" s="1022"/>
      <c r="I203" s="1022"/>
      <c r="J203" s="1022"/>
      <c r="K203" s="1022"/>
      <c r="L203" s="1020"/>
      <c r="M203" s="1020"/>
      <c r="N203" s="1020"/>
      <c r="O203" s="1020"/>
      <c r="P203" s="1020"/>
      <c r="Q203" s="1020"/>
      <c r="R203" s="1088"/>
      <c r="S203" s="1089"/>
      <c r="T203" s="1088"/>
      <c r="U203" s="1020"/>
      <c r="V203" s="1020"/>
      <c r="W203" s="1020"/>
      <c r="X203" s="1020"/>
      <c r="Y203" s="1020"/>
      <c r="Z203" s="1020"/>
      <c r="AA203" s="1020"/>
    </row>
    <row r="204" ht="18.0" customHeight="1">
      <c r="A204" s="1020"/>
      <c r="B204" s="1021"/>
      <c r="C204" s="1020"/>
      <c r="D204" s="1020"/>
      <c r="E204" s="1020"/>
      <c r="F204" s="1020"/>
      <c r="G204" s="1022"/>
      <c r="H204" s="1022"/>
      <c r="I204" s="1022"/>
      <c r="J204" s="1022"/>
      <c r="K204" s="1022"/>
      <c r="L204" s="1020"/>
      <c r="M204" s="1020"/>
      <c r="N204" s="1020"/>
      <c r="O204" s="1020"/>
      <c r="P204" s="1020"/>
      <c r="Q204" s="1020"/>
      <c r="R204" s="1088"/>
      <c r="S204" s="1089"/>
      <c r="T204" s="1088"/>
      <c r="U204" s="1020"/>
      <c r="V204" s="1020"/>
      <c r="W204" s="1020"/>
      <c r="X204" s="1020"/>
      <c r="Y204" s="1020"/>
      <c r="Z204" s="1020"/>
      <c r="AA204" s="1020"/>
    </row>
    <row r="205" ht="18.0" customHeight="1">
      <c r="A205" s="1020"/>
      <c r="B205" s="1021"/>
      <c r="C205" s="1020"/>
      <c r="D205" s="1020"/>
      <c r="E205" s="1020"/>
      <c r="F205" s="1020"/>
      <c r="G205" s="1022"/>
      <c r="H205" s="1022"/>
      <c r="I205" s="1022"/>
      <c r="J205" s="1022"/>
      <c r="K205" s="1022"/>
      <c r="L205" s="1020"/>
      <c r="M205" s="1020"/>
      <c r="N205" s="1020"/>
      <c r="O205" s="1020"/>
      <c r="P205" s="1020"/>
      <c r="Q205" s="1020"/>
      <c r="R205" s="1088"/>
      <c r="S205" s="1089"/>
      <c r="T205" s="1088"/>
      <c r="U205" s="1020"/>
      <c r="V205" s="1020"/>
      <c r="W205" s="1020"/>
      <c r="X205" s="1020"/>
      <c r="Y205" s="1020"/>
      <c r="Z205" s="1020"/>
      <c r="AA205" s="1020"/>
    </row>
    <row r="206" ht="18.0" customHeight="1">
      <c r="A206" s="1020"/>
      <c r="B206" s="1021"/>
      <c r="C206" s="1020"/>
      <c r="D206" s="1020"/>
      <c r="E206" s="1020"/>
      <c r="F206" s="1020"/>
      <c r="G206" s="1022"/>
      <c r="H206" s="1022"/>
      <c r="I206" s="1022"/>
      <c r="J206" s="1022"/>
      <c r="K206" s="1022"/>
      <c r="L206" s="1020"/>
      <c r="M206" s="1020"/>
      <c r="N206" s="1020"/>
      <c r="O206" s="1020"/>
      <c r="P206" s="1020"/>
      <c r="Q206" s="1020"/>
      <c r="R206" s="1088"/>
      <c r="S206" s="1089"/>
      <c r="T206" s="1088"/>
      <c r="U206" s="1020"/>
      <c r="V206" s="1020"/>
      <c r="W206" s="1020"/>
      <c r="X206" s="1020"/>
      <c r="Y206" s="1020"/>
      <c r="Z206" s="1020"/>
      <c r="AA206" s="1020"/>
    </row>
    <row r="207" ht="18.0" customHeight="1">
      <c r="A207" s="1020"/>
      <c r="B207" s="1021"/>
      <c r="C207" s="1020"/>
      <c r="D207" s="1020"/>
      <c r="E207" s="1020"/>
      <c r="F207" s="1020"/>
      <c r="G207" s="1022"/>
      <c r="H207" s="1022"/>
      <c r="I207" s="1022"/>
      <c r="J207" s="1022"/>
      <c r="K207" s="1022"/>
      <c r="L207" s="1020"/>
      <c r="M207" s="1020"/>
      <c r="N207" s="1020"/>
      <c r="O207" s="1020"/>
      <c r="P207" s="1020"/>
      <c r="Q207" s="1020"/>
      <c r="R207" s="1088"/>
      <c r="S207" s="1089"/>
      <c r="T207" s="1088"/>
      <c r="U207" s="1020"/>
      <c r="V207" s="1020"/>
      <c r="W207" s="1020"/>
      <c r="X207" s="1020"/>
      <c r="Y207" s="1020"/>
      <c r="Z207" s="1020"/>
      <c r="AA207" s="1020"/>
    </row>
    <row r="208" ht="18.0" customHeight="1">
      <c r="A208" s="1020"/>
      <c r="B208" s="1021"/>
      <c r="C208" s="1020"/>
      <c r="D208" s="1020"/>
      <c r="E208" s="1020"/>
      <c r="F208" s="1020"/>
      <c r="G208" s="1022"/>
      <c r="H208" s="1022"/>
      <c r="I208" s="1022"/>
      <c r="J208" s="1022"/>
      <c r="K208" s="1022"/>
      <c r="L208" s="1020"/>
      <c r="M208" s="1020"/>
      <c r="N208" s="1020"/>
      <c r="O208" s="1020"/>
      <c r="P208" s="1020"/>
      <c r="Q208" s="1020"/>
      <c r="R208" s="1088"/>
      <c r="S208" s="1089"/>
      <c r="T208" s="1088"/>
      <c r="U208" s="1020"/>
      <c r="V208" s="1020"/>
      <c r="W208" s="1020"/>
      <c r="X208" s="1020"/>
      <c r="Y208" s="1020"/>
      <c r="Z208" s="1020"/>
      <c r="AA208" s="1020"/>
    </row>
    <row r="209" ht="18.0" customHeight="1">
      <c r="A209" s="1020"/>
      <c r="B209" s="1021"/>
      <c r="C209" s="1020"/>
      <c r="D209" s="1020"/>
      <c r="E209" s="1020"/>
      <c r="F209" s="1020"/>
      <c r="G209" s="1022"/>
      <c r="H209" s="1022"/>
      <c r="I209" s="1022"/>
      <c r="J209" s="1022"/>
      <c r="K209" s="1022"/>
      <c r="L209" s="1020"/>
      <c r="M209" s="1020"/>
      <c r="N209" s="1020"/>
      <c r="O209" s="1020"/>
      <c r="P209" s="1020"/>
      <c r="Q209" s="1020"/>
      <c r="R209" s="1088"/>
      <c r="S209" s="1089"/>
      <c r="T209" s="1088"/>
      <c r="U209" s="1020"/>
      <c r="V209" s="1020"/>
      <c r="W209" s="1020"/>
      <c r="X209" s="1020"/>
      <c r="Y209" s="1020"/>
      <c r="Z209" s="1020"/>
      <c r="AA209" s="1020"/>
    </row>
    <row r="210" ht="18.0" customHeight="1">
      <c r="A210" s="1020"/>
      <c r="B210" s="1021"/>
      <c r="C210" s="1020"/>
      <c r="D210" s="1020"/>
      <c r="E210" s="1020"/>
      <c r="F210" s="1020"/>
      <c r="G210" s="1022"/>
      <c r="H210" s="1022"/>
      <c r="I210" s="1022"/>
      <c r="J210" s="1022"/>
      <c r="K210" s="1022"/>
      <c r="L210" s="1020"/>
      <c r="M210" s="1020"/>
      <c r="N210" s="1020"/>
      <c r="O210" s="1020"/>
      <c r="P210" s="1020"/>
      <c r="Q210" s="1020"/>
      <c r="R210" s="1088"/>
      <c r="S210" s="1089"/>
      <c r="T210" s="1088"/>
      <c r="U210" s="1020"/>
      <c r="V210" s="1020"/>
      <c r="W210" s="1020"/>
      <c r="X210" s="1020"/>
      <c r="Y210" s="1020"/>
      <c r="Z210" s="1020"/>
      <c r="AA210" s="1020"/>
    </row>
    <row r="211" ht="18.0" customHeight="1">
      <c r="A211" s="1020"/>
      <c r="B211" s="1021"/>
      <c r="C211" s="1020"/>
      <c r="D211" s="1020"/>
      <c r="E211" s="1020"/>
      <c r="F211" s="1020"/>
      <c r="G211" s="1022"/>
      <c r="H211" s="1022"/>
      <c r="I211" s="1022"/>
      <c r="J211" s="1022"/>
      <c r="K211" s="1022"/>
      <c r="L211" s="1020"/>
      <c r="M211" s="1020"/>
      <c r="N211" s="1020"/>
      <c r="O211" s="1020"/>
      <c r="P211" s="1020"/>
      <c r="Q211" s="1020"/>
      <c r="R211" s="1088"/>
      <c r="S211" s="1089"/>
      <c r="T211" s="1088"/>
      <c r="U211" s="1020"/>
      <c r="V211" s="1020"/>
      <c r="W211" s="1020"/>
      <c r="X211" s="1020"/>
      <c r="Y211" s="1020"/>
      <c r="Z211" s="1020"/>
      <c r="AA211" s="1020"/>
    </row>
    <row r="212" ht="18.0" customHeight="1">
      <c r="A212" s="1020"/>
      <c r="B212" s="1021"/>
      <c r="C212" s="1020"/>
      <c r="D212" s="1020"/>
      <c r="E212" s="1020"/>
      <c r="F212" s="1020"/>
      <c r="G212" s="1022"/>
      <c r="H212" s="1022"/>
      <c r="I212" s="1022"/>
      <c r="J212" s="1022"/>
      <c r="K212" s="1022"/>
      <c r="L212" s="1020"/>
      <c r="M212" s="1020"/>
      <c r="N212" s="1020"/>
      <c r="O212" s="1020"/>
      <c r="P212" s="1020"/>
      <c r="Q212" s="1020"/>
      <c r="R212" s="1088"/>
      <c r="S212" s="1089"/>
      <c r="T212" s="1088"/>
      <c r="U212" s="1020"/>
      <c r="V212" s="1020"/>
      <c r="W212" s="1020"/>
      <c r="X212" s="1020"/>
      <c r="Y212" s="1020"/>
      <c r="Z212" s="1020"/>
      <c r="AA212" s="1020"/>
    </row>
    <row r="213" ht="18.0" customHeight="1">
      <c r="A213" s="1020"/>
      <c r="B213" s="1021"/>
      <c r="C213" s="1020"/>
      <c r="D213" s="1020"/>
      <c r="E213" s="1020"/>
      <c r="F213" s="1020"/>
      <c r="G213" s="1022"/>
      <c r="H213" s="1022"/>
      <c r="I213" s="1022"/>
      <c r="J213" s="1022"/>
      <c r="K213" s="1022"/>
      <c r="L213" s="1020"/>
      <c r="M213" s="1020"/>
      <c r="N213" s="1020"/>
      <c r="O213" s="1020"/>
      <c r="P213" s="1020"/>
      <c r="Q213" s="1020"/>
      <c r="R213" s="1088"/>
      <c r="S213" s="1089"/>
      <c r="T213" s="1088"/>
      <c r="U213" s="1020"/>
      <c r="V213" s="1020"/>
      <c r="W213" s="1020"/>
      <c r="X213" s="1020"/>
      <c r="Y213" s="1020"/>
      <c r="Z213" s="1020"/>
      <c r="AA213" s="1020"/>
    </row>
    <row r="214" ht="18.0" customHeight="1">
      <c r="A214" s="1020"/>
      <c r="B214" s="1021"/>
      <c r="C214" s="1020"/>
      <c r="D214" s="1020"/>
      <c r="E214" s="1020"/>
      <c r="F214" s="1020"/>
      <c r="G214" s="1022"/>
      <c r="H214" s="1022"/>
      <c r="I214" s="1022"/>
      <c r="J214" s="1022"/>
      <c r="K214" s="1022"/>
      <c r="L214" s="1020"/>
      <c r="M214" s="1020"/>
      <c r="N214" s="1020"/>
      <c r="O214" s="1020"/>
      <c r="P214" s="1020"/>
      <c r="Q214" s="1020"/>
      <c r="R214" s="1088"/>
      <c r="S214" s="1089"/>
      <c r="T214" s="1088"/>
      <c r="U214" s="1020"/>
      <c r="V214" s="1020"/>
      <c r="W214" s="1020"/>
      <c r="X214" s="1020"/>
      <c r="Y214" s="1020"/>
      <c r="Z214" s="1020"/>
      <c r="AA214" s="1020"/>
    </row>
    <row r="215" ht="18.0" customHeight="1">
      <c r="A215" s="1020"/>
      <c r="B215" s="1021"/>
      <c r="C215" s="1020"/>
      <c r="D215" s="1020"/>
      <c r="E215" s="1020"/>
      <c r="F215" s="1020"/>
      <c r="G215" s="1022"/>
      <c r="H215" s="1022"/>
      <c r="I215" s="1022"/>
      <c r="J215" s="1022"/>
      <c r="K215" s="1022"/>
      <c r="L215" s="1020"/>
      <c r="M215" s="1020"/>
      <c r="N215" s="1020"/>
      <c r="O215" s="1020"/>
      <c r="P215" s="1020"/>
      <c r="Q215" s="1020"/>
      <c r="R215" s="1088"/>
      <c r="S215" s="1089"/>
      <c r="T215" s="1088"/>
      <c r="U215" s="1020"/>
      <c r="V215" s="1020"/>
      <c r="W215" s="1020"/>
      <c r="X215" s="1020"/>
      <c r="Y215" s="1020"/>
      <c r="Z215" s="1020"/>
      <c r="AA215" s="1020"/>
    </row>
    <row r="216" ht="18.0" customHeight="1">
      <c r="A216" s="1020"/>
      <c r="B216" s="1021"/>
      <c r="C216" s="1020"/>
      <c r="D216" s="1020"/>
      <c r="E216" s="1020"/>
      <c r="F216" s="1020"/>
      <c r="G216" s="1022"/>
      <c r="H216" s="1022"/>
      <c r="I216" s="1022"/>
      <c r="J216" s="1022"/>
      <c r="K216" s="1022"/>
      <c r="L216" s="1020"/>
      <c r="M216" s="1020"/>
      <c r="N216" s="1020"/>
      <c r="O216" s="1020"/>
      <c r="P216" s="1020"/>
      <c r="Q216" s="1020"/>
      <c r="R216" s="1088"/>
      <c r="S216" s="1089"/>
      <c r="T216" s="1088"/>
      <c r="U216" s="1020"/>
      <c r="V216" s="1020"/>
      <c r="W216" s="1020"/>
      <c r="X216" s="1020"/>
      <c r="Y216" s="1020"/>
      <c r="Z216" s="1020"/>
      <c r="AA216" s="1020"/>
    </row>
    <row r="217" ht="18.0" customHeight="1">
      <c r="A217" s="1020"/>
      <c r="B217" s="1021"/>
      <c r="C217" s="1020"/>
      <c r="D217" s="1020"/>
      <c r="E217" s="1020"/>
      <c r="F217" s="1020"/>
      <c r="G217" s="1022"/>
      <c r="H217" s="1022"/>
      <c r="I217" s="1022"/>
      <c r="J217" s="1022"/>
      <c r="K217" s="1022"/>
      <c r="L217" s="1020"/>
      <c r="M217" s="1020"/>
      <c r="N217" s="1020"/>
      <c r="O217" s="1020"/>
      <c r="P217" s="1020"/>
      <c r="Q217" s="1020"/>
      <c r="R217" s="1088"/>
      <c r="S217" s="1089"/>
      <c r="T217" s="1088"/>
      <c r="U217" s="1020"/>
      <c r="V217" s="1020"/>
      <c r="W217" s="1020"/>
      <c r="X217" s="1020"/>
      <c r="Y217" s="1020"/>
      <c r="Z217" s="1020"/>
      <c r="AA217" s="1020"/>
    </row>
    <row r="218" ht="18.0" customHeight="1">
      <c r="A218" s="1020"/>
      <c r="B218" s="1021"/>
      <c r="C218" s="1020"/>
      <c r="D218" s="1020"/>
      <c r="E218" s="1020"/>
      <c r="F218" s="1020"/>
      <c r="G218" s="1022"/>
      <c r="H218" s="1022"/>
      <c r="I218" s="1022"/>
      <c r="J218" s="1022"/>
      <c r="K218" s="1022"/>
      <c r="L218" s="1020"/>
      <c r="M218" s="1020"/>
      <c r="N218" s="1020"/>
      <c r="O218" s="1020"/>
      <c r="P218" s="1020"/>
      <c r="Q218" s="1020"/>
      <c r="R218" s="1088"/>
      <c r="S218" s="1089"/>
      <c r="T218" s="1088"/>
      <c r="U218" s="1020"/>
      <c r="V218" s="1020"/>
      <c r="W218" s="1020"/>
      <c r="X218" s="1020"/>
      <c r="Y218" s="1020"/>
      <c r="Z218" s="1020"/>
      <c r="AA218" s="1020"/>
    </row>
    <row r="219" ht="18.0" customHeight="1">
      <c r="A219" s="1020"/>
      <c r="B219" s="1021"/>
      <c r="C219" s="1020"/>
      <c r="D219" s="1020"/>
      <c r="E219" s="1020"/>
      <c r="F219" s="1020"/>
      <c r="G219" s="1022"/>
      <c r="H219" s="1022"/>
      <c r="I219" s="1022"/>
      <c r="J219" s="1022"/>
      <c r="K219" s="1022"/>
      <c r="L219" s="1020"/>
      <c r="M219" s="1020"/>
      <c r="N219" s="1020"/>
      <c r="O219" s="1020"/>
      <c r="P219" s="1020"/>
      <c r="Q219" s="1020"/>
      <c r="R219" s="1088"/>
      <c r="S219" s="1089"/>
      <c r="T219" s="1088"/>
      <c r="U219" s="1020"/>
      <c r="V219" s="1020"/>
      <c r="W219" s="1020"/>
      <c r="X219" s="1020"/>
      <c r="Y219" s="1020"/>
      <c r="Z219" s="1020"/>
      <c r="AA219" s="1020"/>
    </row>
    <row r="220" ht="18.0" customHeight="1">
      <c r="A220" s="1020"/>
      <c r="B220" s="1021"/>
      <c r="C220" s="1020"/>
      <c r="D220" s="1020"/>
      <c r="E220" s="1020"/>
      <c r="F220" s="1020"/>
      <c r="G220" s="1022"/>
      <c r="H220" s="1022"/>
      <c r="I220" s="1022"/>
      <c r="J220" s="1022"/>
      <c r="K220" s="1022"/>
      <c r="L220" s="1020"/>
      <c r="M220" s="1020"/>
      <c r="N220" s="1020"/>
      <c r="O220" s="1020"/>
      <c r="P220" s="1020"/>
      <c r="Q220" s="1020"/>
      <c r="R220" s="1088"/>
      <c r="S220" s="1089"/>
      <c r="T220" s="1088"/>
      <c r="U220" s="1020"/>
      <c r="V220" s="1020"/>
      <c r="W220" s="1020"/>
      <c r="X220" s="1020"/>
      <c r="Y220" s="1020"/>
      <c r="Z220" s="1020"/>
      <c r="AA220" s="1020"/>
    </row>
    <row r="221" ht="18.0" customHeight="1">
      <c r="A221" s="1020"/>
      <c r="B221" s="1021"/>
      <c r="C221" s="1020"/>
      <c r="D221" s="1020"/>
      <c r="E221" s="1020"/>
      <c r="F221" s="1020"/>
      <c r="G221" s="1022"/>
      <c r="H221" s="1022"/>
      <c r="I221" s="1022"/>
      <c r="J221" s="1022"/>
      <c r="K221" s="1022"/>
      <c r="L221" s="1020"/>
      <c r="M221" s="1020"/>
      <c r="N221" s="1020"/>
      <c r="O221" s="1020"/>
      <c r="P221" s="1020"/>
      <c r="Q221" s="1020"/>
      <c r="R221" s="1088"/>
      <c r="S221" s="1089"/>
      <c r="T221" s="1088"/>
      <c r="U221" s="1020"/>
      <c r="V221" s="1020"/>
      <c r="W221" s="1020"/>
      <c r="X221" s="1020"/>
      <c r="Y221" s="1020"/>
      <c r="Z221" s="1020"/>
      <c r="AA221" s="1020"/>
    </row>
    <row r="222" ht="18.0" customHeight="1">
      <c r="A222" s="1020"/>
      <c r="B222" s="1021"/>
      <c r="C222" s="1020"/>
      <c r="D222" s="1020"/>
      <c r="E222" s="1020"/>
      <c r="F222" s="1020"/>
      <c r="G222" s="1022"/>
      <c r="H222" s="1022"/>
      <c r="I222" s="1022"/>
      <c r="J222" s="1022"/>
      <c r="K222" s="1022"/>
      <c r="L222" s="1020"/>
      <c r="M222" s="1020"/>
      <c r="N222" s="1020"/>
      <c r="O222" s="1020"/>
      <c r="P222" s="1020"/>
      <c r="Q222" s="1020"/>
      <c r="R222" s="1088"/>
      <c r="S222" s="1089"/>
      <c r="T222" s="1088"/>
      <c r="U222" s="1020"/>
      <c r="V222" s="1020"/>
      <c r="W222" s="1020"/>
      <c r="X222" s="1020"/>
      <c r="Y222" s="1020"/>
      <c r="Z222" s="1020"/>
      <c r="AA222" s="1020"/>
    </row>
    <row r="223" ht="18.0" customHeight="1">
      <c r="A223" s="1020"/>
      <c r="B223" s="1021"/>
      <c r="C223" s="1020"/>
      <c r="D223" s="1020"/>
      <c r="E223" s="1020"/>
      <c r="F223" s="1020"/>
      <c r="G223" s="1022"/>
      <c r="H223" s="1022"/>
      <c r="I223" s="1022"/>
      <c r="J223" s="1022"/>
      <c r="K223" s="1022"/>
      <c r="L223" s="1020"/>
      <c r="M223" s="1020"/>
      <c r="N223" s="1020"/>
      <c r="O223" s="1020"/>
      <c r="P223" s="1020"/>
      <c r="Q223" s="1020"/>
      <c r="R223" s="1088"/>
      <c r="S223" s="1089"/>
      <c r="T223" s="1088"/>
      <c r="U223" s="1020"/>
      <c r="V223" s="1020"/>
      <c r="W223" s="1020"/>
      <c r="X223" s="1020"/>
      <c r="Y223" s="1020"/>
      <c r="Z223" s="1020"/>
      <c r="AA223" s="1020"/>
    </row>
    <row r="224" ht="18.0" customHeight="1">
      <c r="A224" s="1020"/>
      <c r="B224" s="1021"/>
      <c r="C224" s="1020"/>
      <c r="D224" s="1020"/>
      <c r="E224" s="1020"/>
      <c r="F224" s="1020"/>
      <c r="G224" s="1022"/>
      <c r="H224" s="1022"/>
      <c r="I224" s="1022"/>
      <c r="J224" s="1022"/>
      <c r="K224" s="1022"/>
      <c r="L224" s="1020"/>
      <c r="M224" s="1020"/>
      <c r="N224" s="1020"/>
      <c r="O224" s="1020"/>
      <c r="P224" s="1020"/>
      <c r="Q224" s="1020"/>
      <c r="R224" s="1088"/>
      <c r="S224" s="1089"/>
      <c r="T224" s="1088"/>
      <c r="U224" s="1020"/>
      <c r="V224" s="1020"/>
      <c r="W224" s="1020"/>
      <c r="X224" s="1020"/>
      <c r="Y224" s="1020"/>
      <c r="Z224" s="1020"/>
      <c r="AA224" s="1020"/>
    </row>
    <row r="225" ht="18.0" customHeight="1">
      <c r="A225" s="1020"/>
      <c r="B225" s="1021"/>
      <c r="C225" s="1020"/>
      <c r="D225" s="1020"/>
      <c r="E225" s="1020"/>
      <c r="F225" s="1020"/>
      <c r="G225" s="1022"/>
      <c r="H225" s="1022"/>
      <c r="I225" s="1022"/>
      <c r="J225" s="1022"/>
      <c r="K225" s="1022"/>
      <c r="L225" s="1020"/>
      <c r="M225" s="1020"/>
      <c r="N225" s="1020"/>
      <c r="O225" s="1020"/>
      <c r="P225" s="1020"/>
      <c r="Q225" s="1020"/>
      <c r="R225" s="1088"/>
      <c r="S225" s="1089"/>
      <c r="T225" s="1088"/>
      <c r="U225" s="1020"/>
      <c r="V225" s="1020"/>
      <c r="W225" s="1020"/>
      <c r="X225" s="1020"/>
      <c r="Y225" s="1020"/>
      <c r="Z225" s="1020"/>
      <c r="AA225" s="1020"/>
    </row>
    <row r="226" ht="18.0" customHeight="1">
      <c r="A226" s="1020"/>
      <c r="B226" s="1021"/>
      <c r="C226" s="1020"/>
      <c r="D226" s="1020"/>
      <c r="E226" s="1020"/>
      <c r="F226" s="1020"/>
      <c r="G226" s="1022"/>
      <c r="H226" s="1022"/>
      <c r="I226" s="1022"/>
      <c r="J226" s="1022"/>
      <c r="K226" s="1022"/>
      <c r="L226" s="1020"/>
      <c r="M226" s="1020"/>
      <c r="N226" s="1020"/>
      <c r="O226" s="1020"/>
      <c r="P226" s="1020"/>
      <c r="Q226" s="1020"/>
      <c r="R226" s="1088"/>
      <c r="S226" s="1089"/>
      <c r="T226" s="1088"/>
      <c r="U226" s="1020"/>
      <c r="V226" s="1020"/>
      <c r="W226" s="1020"/>
      <c r="X226" s="1020"/>
      <c r="Y226" s="1020"/>
      <c r="Z226" s="1020"/>
      <c r="AA226" s="1020"/>
    </row>
    <row r="227" ht="18.0" customHeight="1">
      <c r="A227" s="1020"/>
      <c r="B227" s="1021"/>
      <c r="C227" s="1020"/>
      <c r="D227" s="1020"/>
      <c r="E227" s="1020"/>
      <c r="F227" s="1020"/>
      <c r="G227" s="1022"/>
      <c r="H227" s="1022"/>
      <c r="I227" s="1022"/>
      <c r="J227" s="1022"/>
      <c r="K227" s="1022"/>
      <c r="L227" s="1020"/>
      <c r="M227" s="1020"/>
      <c r="N227" s="1020"/>
      <c r="O227" s="1020"/>
      <c r="P227" s="1020"/>
      <c r="Q227" s="1020"/>
      <c r="R227" s="1088"/>
      <c r="S227" s="1089"/>
      <c r="T227" s="1088"/>
      <c r="U227" s="1020"/>
      <c r="V227" s="1020"/>
      <c r="W227" s="1020"/>
      <c r="X227" s="1020"/>
      <c r="Y227" s="1020"/>
      <c r="Z227" s="1020"/>
      <c r="AA227" s="1020"/>
    </row>
    <row r="228" ht="18.0" customHeight="1">
      <c r="A228" s="1020"/>
      <c r="B228" s="1021"/>
      <c r="C228" s="1020"/>
      <c r="D228" s="1020"/>
      <c r="E228" s="1020"/>
      <c r="F228" s="1020"/>
      <c r="G228" s="1022"/>
      <c r="H228" s="1022"/>
      <c r="I228" s="1022"/>
      <c r="J228" s="1022"/>
      <c r="K228" s="1022"/>
      <c r="L228" s="1020"/>
      <c r="M228" s="1020"/>
      <c r="N228" s="1020"/>
      <c r="O228" s="1020"/>
      <c r="P228" s="1020"/>
      <c r="Q228" s="1020"/>
      <c r="R228" s="1088"/>
      <c r="S228" s="1089"/>
      <c r="T228" s="1088"/>
      <c r="U228" s="1020"/>
      <c r="V228" s="1020"/>
      <c r="W228" s="1020"/>
      <c r="X228" s="1020"/>
      <c r="Y228" s="1020"/>
      <c r="Z228" s="1020"/>
      <c r="AA228" s="1020"/>
    </row>
    <row r="229" ht="18.0" customHeight="1">
      <c r="A229" s="1020"/>
      <c r="B229" s="1021"/>
      <c r="C229" s="1020"/>
      <c r="D229" s="1020"/>
      <c r="E229" s="1020"/>
      <c r="F229" s="1020"/>
      <c r="G229" s="1022"/>
      <c r="H229" s="1022"/>
      <c r="I229" s="1022"/>
      <c r="J229" s="1022"/>
      <c r="K229" s="1022"/>
      <c r="L229" s="1020"/>
      <c r="M229" s="1020"/>
      <c r="N229" s="1020"/>
      <c r="O229" s="1020"/>
      <c r="P229" s="1020"/>
      <c r="Q229" s="1020"/>
      <c r="R229" s="1088"/>
      <c r="S229" s="1089"/>
      <c r="T229" s="1088"/>
      <c r="U229" s="1020"/>
      <c r="V229" s="1020"/>
      <c r="W229" s="1020"/>
      <c r="X229" s="1020"/>
      <c r="Y229" s="1020"/>
      <c r="Z229" s="1020"/>
      <c r="AA229" s="1020"/>
    </row>
    <row r="230" ht="18.0" customHeight="1">
      <c r="A230" s="1020"/>
      <c r="B230" s="1021"/>
      <c r="C230" s="1020"/>
      <c r="D230" s="1020"/>
      <c r="E230" s="1020"/>
      <c r="F230" s="1020"/>
      <c r="G230" s="1022"/>
      <c r="H230" s="1022"/>
      <c r="I230" s="1022"/>
      <c r="J230" s="1022"/>
      <c r="K230" s="1022"/>
      <c r="L230" s="1020"/>
      <c r="M230" s="1020"/>
      <c r="N230" s="1020"/>
      <c r="O230" s="1020"/>
      <c r="P230" s="1020"/>
      <c r="Q230" s="1020"/>
      <c r="R230" s="1088"/>
      <c r="S230" s="1089"/>
      <c r="T230" s="1088"/>
      <c r="U230" s="1020"/>
      <c r="V230" s="1020"/>
      <c r="W230" s="1020"/>
      <c r="X230" s="1020"/>
      <c r="Y230" s="1020"/>
      <c r="Z230" s="1020"/>
      <c r="AA230" s="1020"/>
    </row>
    <row r="231" ht="18.0" customHeight="1">
      <c r="A231" s="1020"/>
      <c r="B231" s="1021"/>
      <c r="C231" s="1020"/>
      <c r="D231" s="1020"/>
      <c r="E231" s="1020"/>
      <c r="F231" s="1020"/>
      <c r="G231" s="1022"/>
      <c r="H231" s="1022"/>
      <c r="I231" s="1022"/>
      <c r="J231" s="1022"/>
      <c r="K231" s="1022"/>
      <c r="L231" s="1020"/>
      <c r="M231" s="1020"/>
      <c r="N231" s="1020"/>
      <c r="O231" s="1020"/>
      <c r="P231" s="1020"/>
      <c r="Q231" s="1020"/>
      <c r="R231" s="1088"/>
      <c r="S231" s="1089"/>
      <c r="T231" s="1088"/>
      <c r="U231" s="1020"/>
      <c r="V231" s="1020"/>
      <c r="W231" s="1020"/>
      <c r="X231" s="1020"/>
      <c r="Y231" s="1020"/>
      <c r="Z231" s="1020"/>
      <c r="AA231" s="1020"/>
    </row>
    <row r="232" ht="18.0" customHeight="1">
      <c r="A232" s="1020"/>
      <c r="B232" s="1021"/>
      <c r="C232" s="1020"/>
      <c r="D232" s="1020"/>
      <c r="E232" s="1020"/>
      <c r="F232" s="1020"/>
      <c r="G232" s="1022"/>
      <c r="H232" s="1022"/>
      <c r="I232" s="1022"/>
      <c r="J232" s="1022"/>
      <c r="K232" s="1022"/>
      <c r="L232" s="1020"/>
      <c r="M232" s="1020"/>
      <c r="N232" s="1020"/>
      <c r="O232" s="1020"/>
      <c r="P232" s="1020"/>
      <c r="Q232" s="1020"/>
      <c r="R232" s="1088"/>
      <c r="S232" s="1089"/>
      <c r="T232" s="1088"/>
      <c r="U232" s="1020"/>
      <c r="V232" s="1020"/>
      <c r="W232" s="1020"/>
      <c r="X232" s="1020"/>
      <c r="Y232" s="1020"/>
      <c r="Z232" s="1020"/>
      <c r="AA232" s="1020"/>
    </row>
    <row r="233" ht="18.0" customHeight="1">
      <c r="A233" s="1020"/>
      <c r="B233" s="1021"/>
      <c r="C233" s="1020"/>
      <c r="D233" s="1020"/>
      <c r="E233" s="1020"/>
      <c r="F233" s="1020"/>
      <c r="G233" s="1022"/>
      <c r="H233" s="1022"/>
      <c r="I233" s="1022"/>
      <c r="J233" s="1022"/>
      <c r="K233" s="1022"/>
      <c r="L233" s="1020"/>
      <c r="M233" s="1020"/>
      <c r="N233" s="1020"/>
      <c r="O233" s="1020"/>
      <c r="P233" s="1020"/>
      <c r="Q233" s="1020"/>
      <c r="R233" s="1088"/>
      <c r="S233" s="1089"/>
      <c r="T233" s="1088"/>
      <c r="U233" s="1020"/>
      <c r="V233" s="1020"/>
      <c r="W233" s="1020"/>
      <c r="X233" s="1020"/>
      <c r="Y233" s="1020"/>
      <c r="Z233" s="1020"/>
      <c r="AA233" s="1020"/>
    </row>
    <row r="234" ht="18.0" customHeight="1">
      <c r="A234" s="1020"/>
      <c r="B234" s="1021"/>
      <c r="C234" s="1020"/>
      <c r="D234" s="1020"/>
      <c r="E234" s="1020"/>
      <c r="F234" s="1020"/>
      <c r="G234" s="1022"/>
      <c r="H234" s="1022"/>
      <c r="I234" s="1022"/>
      <c r="J234" s="1022"/>
      <c r="K234" s="1022"/>
      <c r="L234" s="1020"/>
      <c r="M234" s="1020"/>
      <c r="N234" s="1020"/>
      <c r="O234" s="1020"/>
      <c r="P234" s="1020"/>
      <c r="Q234" s="1020"/>
      <c r="R234" s="1088"/>
      <c r="S234" s="1089"/>
      <c r="T234" s="1088"/>
      <c r="U234" s="1020"/>
      <c r="V234" s="1020"/>
      <c r="W234" s="1020"/>
      <c r="X234" s="1020"/>
      <c r="Y234" s="1020"/>
      <c r="Z234" s="1020"/>
      <c r="AA234" s="1020"/>
    </row>
    <row r="235" ht="18.0" customHeight="1">
      <c r="A235" s="1020"/>
      <c r="B235" s="1021"/>
      <c r="C235" s="1020"/>
      <c r="D235" s="1020"/>
      <c r="E235" s="1020"/>
      <c r="F235" s="1020"/>
      <c r="G235" s="1022"/>
      <c r="H235" s="1022"/>
      <c r="I235" s="1022"/>
      <c r="J235" s="1022"/>
      <c r="K235" s="1022"/>
      <c r="L235" s="1020"/>
      <c r="M235" s="1020"/>
      <c r="N235" s="1020"/>
      <c r="O235" s="1020"/>
      <c r="P235" s="1020"/>
      <c r="Q235" s="1020"/>
      <c r="R235" s="1088"/>
      <c r="S235" s="1089"/>
      <c r="T235" s="1088"/>
      <c r="U235" s="1020"/>
      <c r="V235" s="1020"/>
      <c r="W235" s="1020"/>
      <c r="X235" s="1020"/>
      <c r="Y235" s="1020"/>
      <c r="Z235" s="1020"/>
      <c r="AA235" s="1020"/>
    </row>
    <row r="236" ht="18.0" customHeight="1">
      <c r="A236" s="1020"/>
      <c r="B236" s="1021"/>
      <c r="C236" s="1020"/>
      <c r="D236" s="1020"/>
      <c r="E236" s="1020"/>
      <c r="F236" s="1020"/>
      <c r="G236" s="1022"/>
      <c r="H236" s="1022"/>
      <c r="I236" s="1022"/>
      <c r="J236" s="1022"/>
      <c r="K236" s="1022"/>
      <c r="L236" s="1020"/>
      <c r="M236" s="1020"/>
      <c r="N236" s="1020"/>
      <c r="O236" s="1020"/>
      <c r="P236" s="1020"/>
      <c r="Q236" s="1020"/>
      <c r="R236" s="1088"/>
      <c r="S236" s="1089"/>
      <c r="T236" s="1088"/>
      <c r="U236" s="1020"/>
      <c r="V236" s="1020"/>
      <c r="W236" s="1020"/>
      <c r="X236" s="1020"/>
      <c r="Y236" s="1020"/>
      <c r="Z236" s="1020"/>
      <c r="AA236" s="1020"/>
    </row>
    <row r="237" ht="18.0" customHeight="1">
      <c r="A237" s="1020"/>
      <c r="B237" s="1021"/>
      <c r="C237" s="1020"/>
      <c r="D237" s="1020"/>
      <c r="E237" s="1020"/>
      <c r="F237" s="1020"/>
      <c r="G237" s="1022"/>
      <c r="H237" s="1022"/>
      <c r="I237" s="1022"/>
      <c r="J237" s="1022"/>
      <c r="K237" s="1022"/>
      <c r="L237" s="1020"/>
      <c r="M237" s="1020"/>
      <c r="N237" s="1020"/>
      <c r="O237" s="1020"/>
      <c r="P237" s="1020"/>
      <c r="Q237" s="1020"/>
      <c r="R237" s="1088"/>
      <c r="S237" s="1089"/>
      <c r="T237" s="1088"/>
      <c r="U237" s="1020"/>
      <c r="V237" s="1020"/>
      <c r="W237" s="1020"/>
      <c r="X237" s="1020"/>
      <c r="Y237" s="1020"/>
      <c r="Z237" s="1020"/>
      <c r="AA237" s="1020"/>
    </row>
    <row r="238" ht="18.0" customHeight="1">
      <c r="A238" s="1020"/>
      <c r="B238" s="1021"/>
      <c r="C238" s="1020"/>
      <c r="D238" s="1020"/>
      <c r="E238" s="1020"/>
      <c r="F238" s="1020"/>
      <c r="G238" s="1022"/>
      <c r="H238" s="1022"/>
      <c r="I238" s="1022"/>
      <c r="J238" s="1022"/>
      <c r="K238" s="1022"/>
      <c r="L238" s="1020"/>
      <c r="M238" s="1020"/>
      <c r="N238" s="1020"/>
      <c r="O238" s="1020"/>
      <c r="P238" s="1020"/>
      <c r="Q238" s="1020"/>
      <c r="R238" s="1088"/>
      <c r="S238" s="1089"/>
      <c r="T238" s="1088"/>
      <c r="U238" s="1020"/>
      <c r="V238" s="1020"/>
      <c r="W238" s="1020"/>
      <c r="X238" s="1020"/>
      <c r="Y238" s="1020"/>
      <c r="Z238" s="1020"/>
      <c r="AA238" s="1020"/>
    </row>
    <row r="239" ht="18.0" customHeight="1">
      <c r="A239" s="1020"/>
      <c r="B239" s="1021"/>
      <c r="C239" s="1020"/>
      <c r="D239" s="1020"/>
      <c r="E239" s="1020"/>
      <c r="F239" s="1020"/>
      <c r="G239" s="1022"/>
      <c r="H239" s="1022"/>
      <c r="I239" s="1022"/>
      <c r="J239" s="1022"/>
      <c r="K239" s="1022"/>
      <c r="L239" s="1020"/>
      <c r="M239" s="1020"/>
      <c r="N239" s="1020"/>
      <c r="O239" s="1020"/>
      <c r="P239" s="1020"/>
      <c r="Q239" s="1020"/>
      <c r="R239" s="1088"/>
      <c r="S239" s="1089"/>
      <c r="T239" s="1088"/>
      <c r="U239" s="1020"/>
      <c r="V239" s="1020"/>
      <c r="W239" s="1020"/>
      <c r="X239" s="1020"/>
      <c r="Y239" s="1020"/>
      <c r="Z239" s="1020"/>
      <c r="AA239" s="1020"/>
    </row>
    <row r="240" ht="18.0" customHeight="1">
      <c r="A240" s="1020"/>
      <c r="B240" s="1021"/>
      <c r="C240" s="1020"/>
      <c r="D240" s="1020"/>
      <c r="E240" s="1020"/>
      <c r="F240" s="1020"/>
      <c r="G240" s="1022"/>
      <c r="H240" s="1022"/>
      <c r="I240" s="1022"/>
      <c r="J240" s="1022"/>
      <c r="K240" s="1022"/>
      <c r="L240" s="1020"/>
      <c r="M240" s="1020"/>
      <c r="N240" s="1020"/>
      <c r="O240" s="1020"/>
      <c r="P240" s="1020"/>
      <c r="Q240" s="1020"/>
      <c r="R240" s="1088"/>
      <c r="S240" s="1089"/>
      <c r="T240" s="1088"/>
      <c r="U240" s="1020"/>
      <c r="V240" s="1020"/>
      <c r="W240" s="1020"/>
      <c r="X240" s="1020"/>
      <c r="Y240" s="1020"/>
      <c r="Z240" s="1020"/>
      <c r="AA240" s="1020"/>
    </row>
    <row r="241" ht="18.0" customHeight="1">
      <c r="A241" s="1020"/>
      <c r="B241" s="1021"/>
      <c r="C241" s="1020"/>
      <c r="D241" s="1020"/>
      <c r="E241" s="1020"/>
      <c r="F241" s="1020"/>
      <c r="G241" s="1022"/>
      <c r="H241" s="1022"/>
      <c r="I241" s="1022"/>
      <c r="J241" s="1022"/>
      <c r="K241" s="1022"/>
      <c r="L241" s="1020"/>
      <c r="M241" s="1020"/>
      <c r="N241" s="1020"/>
      <c r="O241" s="1020"/>
      <c r="P241" s="1020"/>
      <c r="Q241" s="1020"/>
      <c r="R241" s="1088"/>
      <c r="S241" s="1089"/>
      <c r="T241" s="1088"/>
      <c r="U241" s="1020"/>
      <c r="V241" s="1020"/>
      <c r="W241" s="1020"/>
      <c r="X241" s="1020"/>
      <c r="Y241" s="1020"/>
      <c r="Z241" s="1020"/>
      <c r="AA241" s="1020"/>
    </row>
    <row r="242" ht="18.0" customHeight="1">
      <c r="A242" s="1020"/>
      <c r="B242" s="1021"/>
      <c r="C242" s="1020"/>
      <c r="D242" s="1020"/>
      <c r="E242" s="1020"/>
      <c r="F242" s="1020"/>
      <c r="G242" s="1022"/>
      <c r="H242" s="1022"/>
      <c r="I242" s="1022"/>
      <c r="J242" s="1022"/>
      <c r="K242" s="1022"/>
      <c r="L242" s="1020"/>
      <c r="M242" s="1020"/>
      <c r="N242" s="1020"/>
      <c r="O242" s="1020"/>
      <c r="P242" s="1020"/>
      <c r="Q242" s="1020"/>
      <c r="R242" s="1088"/>
      <c r="S242" s="1089"/>
      <c r="T242" s="1088"/>
      <c r="U242" s="1020"/>
      <c r="V242" s="1020"/>
      <c r="W242" s="1020"/>
      <c r="X242" s="1020"/>
      <c r="Y242" s="1020"/>
      <c r="Z242" s="1020"/>
      <c r="AA242" s="1020"/>
    </row>
    <row r="243" ht="18.0" customHeight="1">
      <c r="A243" s="1020"/>
      <c r="B243" s="1021"/>
      <c r="C243" s="1020"/>
      <c r="D243" s="1020"/>
      <c r="E243" s="1020"/>
      <c r="F243" s="1020"/>
      <c r="G243" s="1022"/>
      <c r="H243" s="1022"/>
      <c r="I243" s="1022"/>
      <c r="J243" s="1022"/>
      <c r="K243" s="1022"/>
      <c r="L243" s="1020"/>
      <c r="M243" s="1020"/>
      <c r="N243" s="1020"/>
      <c r="O243" s="1020"/>
      <c r="P243" s="1020"/>
      <c r="Q243" s="1020"/>
      <c r="R243" s="1088"/>
      <c r="S243" s="1089"/>
      <c r="T243" s="1088"/>
      <c r="U243" s="1020"/>
      <c r="V243" s="1020"/>
      <c r="W243" s="1020"/>
      <c r="X243" s="1020"/>
      <c r="Y243" s="1020"/>
      <c r="Z243" s="1020"/>
      <c r="AA243" s="1020"/>
    </row>
    <row r="244" ht="18.0" customHeight="1">
      <c r="A244" s="1020"/>
      <c r="B244" s="1021"/>
      <c r="C244" s="1020"/>
      <c r="D244" s="1020"/>
      <c r="E244" s="1020"/>
      <c r="F244" s="1020"/>
      <c r="G244" s="1022"/>
      <c r="H244" s="1022"/>
      <c r="I244" s="1022"/>
      <c r="J244" s="1022"/>
      <c r="K244" s="1022"/>
      <c r="L244" s="1020"/>
      <c r="M244" s="1020"/>
      <c r="N244" s="1020"/>
      <c r="O244" s="1020"/>
      <c r="P244" s="1020"/>
      <c r="Q244" s="1020"/>
      <c r="R244" s="1088"/>
      <c r="S244" s="1089"/>
      <c r="T244" s="1088"/>
      <c r="U244" s="1020"/>
      <c r="V244" s="1020"/>
      <c r="W244" s="1020"/>
      <c r="X244" s="1020"/>
      <c r="Y244" s="1020"/>
      <c r="Z244" s="1020"/>
      <c r="AA244" s="1020"/>
    </row>
    <row r="245" ht="18.0" customHeight="1">
      <c r="A245" s="1020"/>
      <c r="B245" s="1021"/>
      <c r="C245" s="1020"/>
      <c r="D245" s="1020"/>
      <c r="E245" s="1020"/>
      <c r="F245" s="1020"/>
      <c r="G245" s="1022"/>
      <c r="H245" s="1022"/>
      <c r="I245" s="1022"/>
      <c r="J245" s="1022"/>
      <c r="K245" s="1022"/>
      <c r="L245" s="1020"/>
      <c r="M245" s="1020"/>
      <c r="N245" s="1020"/>
      <c r="O245" s="1020"/>
      <c r="P245" s="1020"/>
      <c r="Q245" s="1020"/>
      <c r="R245" s="1088"/>
      <c r="S245" s="1089"/>
      <c r="T245" s="1088"/>
      <c r="U245" s="1020"/>
      <c r="V245" s="1020"/>
      <c r="W245" s="1020"/>
      <c r="X245" s="1020"/>
      <c r="Y245" s="1020"/>
      <c r="Z245" s="1020"/>
      <c r="AA245" s="1020"/>
    </row>
    <row r="246" ht="18.0" customHeight="1">
      <c r="A246" s="1020"/>
      <c r="B246" s="1021"/>
      <c r="C246" s="1020"/>
      <c r="D246" s="1020"/>
      <c r="E246" s="1020"/>
      <c r="F246" s="1020"/>
      <c r="G246" s="1022"/>
      <c r="H246" s="1022"/>
      <c r="I246" s="1022"/>
      <c r="J246" s="1022"/>
      <c r="K246" s="1022"/>
      <c r="L246" s="1020"/>
      <c r="M246" s="1020"/>
      <c r="N246" s="1020"/>
      <c r="O246" s="1020"/>
      <c r="P246" s="1020"/>
      <c r="Q246" s="1020"/>
      <c r="R246" s="1088"/>
      <c r="S246" s="1089"/>
      <c r="T246" s="1088"/>
      <c r="U246" s="1020"/>
      <c r="V246" s="1020"/>
      <c r="W246" s="1020"/>
      <c r="X246" s="1020"/>
      <c r="Y246" s="1020"/>
      <c r="Z246" s="1020"/>
      <c r="AA246" s="1020"/>
    </row>
    <row r="247" ht="18.0" customHeight="1">
      <c r="A247" s="1020"/>
      <c r="B247" s="1021"/>
      <c r="C247" s="1020"/>
      <c r="D247" s="1020"/>
      <c r="E247" s="1020"/>
      <c r="F247" s="1020"/>
      <c r="G247" s="1022"/>
      <c r="H247" s="1022"/>
      <c r="I247" s="1022"/>
      <c r="J247" s="1022"/>
      <c r="K247" s="1022"/>
      <c r="L247" s="1020"/>
      <c r="M247" s="1020"/>
      <c r="N247" s="1020"/>
      <c r="O247" s="1020"/>
      <c r="P247" s="1020"/>
      <c r="Q247" s="1020"/>
      <c r="R247" s="1088"/>
      <c r="S247" s="1089"/>
      <c r="T247" s="1088"/>
      <c r="U247" s="1020"/>
      <c r="V247" s="1020"/>
      <c r="W247" s="1020"/>
      <c r="X247" s="1020"/>
      <c r="Y247" s="1020"/>
      <c r="Z247" s="1020"/>
      <c r="AA247" s="1020"/>
    </row>
    <row r="248" ht="18.0" customHeight="1">
      <c r="A248" s="1020"/>
      <c r="B248" s="1021"/>
      <c r="C248" s="1020"/>
      <c r="D248" s="1020"/>
      <c r="E248" s="1020"/>
      <c r="F248" s="1020"/>
      <c r="G248" s="1022"/>
      <c r="H248" s="1022"/>
      <c r="I248" s="1022"/>
      <c r="J248" s="1022"/>
      <c r="K248" s="1022"/>
      <c r="L248" s="1020"/>
      <c r="M248" s="1020"/>
      <c r="N248" s="1020"/>
      <c r="O248" s="1020"/>
      <c r="P248" s="1020"/>
      <c r="Q248" s="1020"/>
      <c r="R248" s="1088"/>
      <c r="S248" s="1089"/>
      <c r="T248" s="1088"/>
      <c r="U248" s="1020"/>
      <c r="V248" s="1020"/>
      <c r="W248" s="1020"/>
      <c r="X248" s="1020"/>
      <c r="Y248" s="1020"/>
      <c r="Z248" s="1020"/>
      <c r="AA248" s="1020"/>
    </row>
    <row r="249" ht="18.0" customHeight="1">
      <c r="A249" s="1020"/>
      <c r="B249" s="1021"/>
      <c r="C249" s="1020"/>
      <c r="D249" s="1020"/>
      <c r="E249" s="1020"/>
      <c r="F249" s="1020"/>
      <c r="G249" s="1022"/>
      <c r="H249" s="1022"/>
      <c r="I249" s="1022"/>
      <c r="J249" s="1022"/>
      <c r="K249" s="1022"/>
      <c r="L249" s="1020"/>
      <c r="M249" s="1020"/>
      <c r="N249" s="1020"/>
      <c r="O249" s="1020"/>
      <c r="P249" s="1020"/>
      <c r="Q249" s="1020"/>
      <c r="R249" s="1088"/>
      <c r="S249" s="1089"/>
      <c r="T249" s="1088"/>
      <c r="U249" s="1020"/>
      <c r="V249" s="1020"/>
      <c r="W249" s="1020"/>
      <c r="X249" s="1020"/>
      <c r="Y249" s="1020"/>
      <c r="Z249" s="1020"/>
      <c r="AA249" s="1020"/>
    </row>
    <row r="250" ht="18.0" customHeight="1">
      <c r="A250" s="1020"/>
      <c r="B250" s="1021"/>
      <c r="C250" s="1020"/>
      <c r="D250" s="1020"/>
      <c r="E250" s="1020"/>
      <c r="F250" s="1020"/>
      <c r="G250" s="1022"/>
      <c r="H250" s="1022"/>
      <c r="I250" s="1022"/>
      <c r="J250" s="1022"/>
      <c r="K250" s="1022"/>
      <c r="L250" s="1020"/>
      <c r="M250" s="1020"/>
      <c r="N250" s="1020"/>
      <c r="O250" s="1020"/>
      <c r="P250" s="1020"/>
      <c r="Q250" s="1020"/>
      <c r="R250" s="1088"/>
      <c r="S250" s="1089"/>
      <c r="T250" s="1088"/>
      <c r="U250" s="1020"/>
      <c r="V250" s="1020"/>
      <c r="W250" s="1020"/>
      <c r="X250" s="1020"/>
      <c r="Y250" s="1020"/>
      <c r="Z250" s="1020"/>
      <c r="AA250" s="1020"/>
    </row>
    <row r="251" ht="18.0" customHeight="1">
      <c r="A251" s="1020"/>
      <c r="B251" s="1021"/>
      <c r="C251" s="1020"/>
      <c r="D251" s="1020"/>
      <c r="E251" s="1020"/>
      <c r="F251" s="1020"/>
      <c r="G251" s="1022"/>
      <c r="H251" s="1022"/>
      <c r="I251" s="1022"/>
      <c r="J251" s="1022"/>
      <c r="K251" s="1022"/>
      <c r="L251" s="1020"/>
      <c r="M251" s="1020"/>
      <c r="N251" s="1020"/>
      <c r="O251" s="1020"/>
      <c r="P251" s="1020"/>
      <c r="Q251" s="1020"/>
      <c r="R251" s="1088"/>
      <c r="S251" s="1089"/>
      <c r="T251" s="1088"/>
      <c r="U251" s="1020"/>
      <c r="V251" s="1020"/>
      <c r="W251" s="1020"/>
      <c r="X251" s="1020"/>
      <c r="Y251" s="1020"/>
      <c r="Z251" s="1020"/>
      <c r="AA251" s="1020"/>
    </row>
    <row r="252" ht="18.0" customHeight="1">
      <c r="A252" s="1020"/>
      <c r="B252" s="1021"/>
      <c r="C252" s="1020"/>
      <c r="D252" s="1020"/>
      <c r="E252" s="1020"/>
      <c r="F252" s="1020"/>
      <c r="G252" s="1022"/>
      <c r="H252" s="1022"/>
      <c r="I252" s="1022"/>
      <c r="J252" s="1022"/>
      <c r="K252" s="1022"/>
      <c r="L252" s="1020"/>
      <c r="M252" s="1020"/>
      <c r="N252" s="1020"/>
      <c r="O252" s="1020"/>
      <c r="P252" s="1020"/>
      <c r="Q252" s="1020"/>
      <c r="R252" s="1088"/>
      <c r="S252" s="1089"/>
      <c r="T252" s="1088"/>
      <c r="U252" s="1020"/>
      <c r="V252" s="1020"/>
      <c r="W252" s="1020"/>
      <c r="X252" s="1020"/>
      <c r="Y252" s="1020"/>
      <c r="Z252" s="1020"/>
      <c r="AA252" s="1020"/>
    </row>
    <row r="253" ht="18.0" customHeight="1">
      <c r="A253" s="1020"/>
      <c r="B253" s="1021"/>
      <c r="C253" s="1020"/>
      <c r="D253" s="1020"/>
      <c r="E253" s="1020"/>
      <c r="F253" s="1020"/>
      <c r="G253" s="1022"/>
      <c r="H253" s="1022"/>
      <c r="I253" s="1022"/>
      <c r="J253" s="1022"/>
      <c r="K253" s="1022"/>
      <c r="L253" s="1020"/>
      <c r="M253" s="1020"/>
      <c r="N253" s="1020"/>
      <c r="O253" s="1020"/>
      <c r="P253" s="1020"/>
      <c r="Q253" s="1020"/>
      <c r="R253" s="1088"/>
      <c r="S253" s="1089"/>
      <c r="T253" s="1088"/>
      <c r="U253" s="1020"/>
      <c r="V253" s="1020"/>
      <c r="W253" s="1020"/>
      <c r="X253" s="1020"/>
      <c r="Y253" s="1020"/>
      <c r="Z253" s="1020"/>
      <c r="AA253" s="1020"/>
    </row>
    <row r="254" ht="18.0" customHeight="1">
      <c r="A254" s="1020"/>
      <c r="B254" s="1021"/>
      <c r="C254" s="1020"/>
      <c r="D254" s="1020"/>
      <c r="E254" s="1020"/>
      <c r="F254" s="1020"/>
      <c r="G254" s="1022"/>
      <c r="H254" s="1022"/>
      <c r="I254" s="1022"/>
      <c r="J254" s="1022"/>
      <c r="K254" s="1022"/>
      <c r="L254" s="1020"/>
      <c r="M254" s="1020"/>
      <c r="N254" s="1020"/>
      <c r="O254" s="1020"/>
      <c r="P254" s="1020"/>
      <c r="Q254" s="1020"/>
      <c r="R254" s="1088"/>
      <c r="S254" s="1089"/>
      <c r="T254" s="1088"/>
      <c r="U254" s="1020"/>
      <c r="V254" s="1020"/>
      <c r="W254" s="1020"/>
      <c r="X254" s="1020"/>
      <c r="Y254" s="1020"/>
      <c r="Z254" s="1020"/>
      <c r="AA254" s="1020"/>
    </row>
    <row r="255" ht="18.0" customHeight="1">
      <c r="A255" s="1020"/>
      <c r="B255" s="1021"/>
      <c r="C255" s="1020"/>
      <c r="D255" s="1020"/>
      <c r="E255" s="1020"/>
      <c r="F255" s="1020"/>
      <c r="G255" s="1022"/>
      <c r="H255" s="1022"/>
      <c r="I255" s="1022"/>
      <c r="J255" s="1022"/>
      <c r="K255" s="1022"/>
      <c r="L255" s="1020"/>
      <c r="M255" s="1020"/>
      <c r="N255" s="1020"/>
      <c r="O255" s="1020"/>
      <c r="P255" s="1020"/>
      <c r="Q255" s="1020"/>
      <c r="R255" s="1088"/>
      <c r="S255" s="1089"/>
      <c r="T255" s="1088"/>
      <c r="U255" s="1020"/>
      <c r="V255" s="1020"/>
      <c r="W255" s="1020"/>
      <c r="X255" s="1020"/>
      <c r="Y255" s="1020"/>
      <c r="Z255" s="1020"/>
      <c r="AA255" s="1020"/>
    </row>
    <row r="256" ht="18.0" customHeight="1">
      <c r="A256" s="1020"/>
      <c r="B256" s="1021"/>
      <c r="C256" s="1020"/>
      <c r="D256" s="1020"/>
      <c r="E256" s="1020"/>
      <c r="F256" s="1020"/>
      <c r="G256" s="1022"/>
      <c r="H256" s="1022"/>
      <c r="I256" s="1022"/>
      <c r="J256" s="1022"/>
      <c r="K256" s="1022"/>
      <c r="L256" s="1020"/>
      <c r="M256" s="1020"/>
      <c r="N256" s="1020"/>
      <c r="O256" s="1020"/>
      <c r="P256" s="1020"/>
      <c r="Q256" s="1020"/>
      <c r="R256" s="1088"/>
      <c r="S256" s="1089"/>
      <c r="T256" s="1088"/>
      <c r="U256" s="1020"/>
      <c r="V256" s="1020"/>
      <c r="W256" s="1020"/>
      <c r="X256" s="1020"/>
      <c r="Y256" s="1020"/>
      <c r="Z256" s="1020"/>
      <c r="AA256" s="1020"/>
    </row>
    <row r="257" ht="18.0" customHeight="1">
      <c r="A257" s="1020"/>
      <c r="B257" s="1021"/>
      <c r="C257" s="1020"/>
      <c r="D257" s="1020"/>
      <c r="E257" s="1020"/>
      <c r="F257" s="1020"/>
      <c r="G257" s="1022"/>
      <c r="H257" s="1022"/>
      <c r="I257" s="1022"/>
      <c r="J257" s="1022"/>
      <c r="K257" s="1022"/>
      <c r="L257" s="1020"/>
      <c r="M257" s="1020"/>
      <c r="N257" s="1020"/>
      <c r="O257" s="1020"/>
      <c r="P257" s="1020"/>
      <c r="Q257" s="1020"/>
      <c r="R257" s="1088"/>
      <c r="S257" s="1089"/>
      <c r="T257" s="1088"/>
      <c r="U257" s="1020"/>
      <c r="V257" s="1020"/>
      <c r="W257" s="1020"/>
      <c r="X257" s="1020"/>
      <c r="Y257" s="1020"/>
      <c r="Z257" s="1020"/>
      <c r="AA257" s="1020"/>
    </row>
    <row r="258" ht="18.0" customHeight="1">
      <c r="A258" s="1020"/>
      <c r="B258" s="1021"/>
      <c r="C258" s="1020"/>
      <c r="D258" s="1020"/>
      <c r="E258" s="1020"/>
      <c r="F258" s="1020"/>
      <c r="G258" s="1022"/>
      <c r="H258" s="1022"/>
      <c r="I258" s="1022"/>
      <c r="J258" s="1022"/>
      <c r="K258" s="1022"/>
      <c r="L258" s="1020"/>
      <c r="M258" s="1020"/>
      <c r="N258" s="1020"/>
      <c r="O258" s="1020"/>
      <c r="P258" s="1020"/>
      <c r="Q258" s="1020"/>
      <c r="R258" s="1088"/>
      <c r="S258" s="1089"/>
      <c r="T258" s="1088"/>
      <c r="U258" s="1020"/>
      <c r="V258" s="1020"/>
      <c r="W258" s="1020"/>
      <c r="X258" s="1020"/>
      <c r="Y258" s="1020"/>
      <c r="Z258" s="1020"/>
      <c r="AA258" s="1020"/>
    </row>
    <row r="259" ht="18.0" customHeight="1">
      <c r="A259" s="1020"/>
      <c r="B259" s="1021"/>
      <c r="C259" s="1020"/>
      <c r="D259" s="1020"/>
      <c r="E259" s="1020"/>
      <c r="F259" s="1020"/>
      <c r="G259" s="1022"/>
      <c r="H259" s="1022"/>
      <c r="I259" s="1022"/>
      <c r="J259" s="1022"/>
      <c r="K259" s="1022"/>
      <c r="L259" s="1020"/>
      <c r="M259" s="1020"/>
      <c r="N259" s="1020"/>
      <c r="O259" s="1020"/>
      <c r="P259" s="1020"/>
      <c r="Q259" s="1020"/>
      <c r="R259" s="1088"/>
      <c r="S259" s="1089"/>
      <c r="T259" s="1088"/>
      <c r="U259" s="1020"/>
      <c r="V259" s="1020"/>
      <c r="W259" s="1020"/>
      <c r="X259" s="1020"/>
      <c r="Y259" s="1020"/>
      <c r="Z259" s="1020"/>
      <c r="AA259" s="1020"/>
    </row>
    <row r="260" ht="18.0" customHeight="1">
      <c r="A260" s="1020"/>
      <c r="B260" s="1021"/>
      <c r="C260" s="1020"/>
      <c r="D260" s="1020"/>
      <c r="E260" s="1020"/>
      <c r="F260" s="1020"/>
      <c r="G260" s="1022"/>
      <c r="H260" s="1022"/>
      <c r="I260" s="1022"/>
      <c r="J260" s="1022"/>
      <c r="K260" s="1022"/>
      <c r="L260" s="1020"/>
      <c r="M260" s="1020"/>
      <c r="N260" s="1020"/>
      <c r="O260" s="1020"/>
      <c r="P260" s="1020"/>
      <c r="Q260" s="1020"/>
      <c r="R260" s="1088"/>
      <c r="S260" s="1089"/>
      <c r="T260" s="1088"/>
      <c r="U260" s="1020"/>
      <c r="V260" s="1020"/>
      <c r="W260" s="1020"/>
      <c r="X260" s="1020"/>
      <c r="Y260" s="1020"/>
      <c r="Z260" s="1020"/>
      <c r="AA260" s="1020"/>
    </row>
    <row r="261" ht="18.0" customHeight="1">
      <c r="A261" s="1020"/>
      <c r="B261" s="1021"/>
      <c r="C261" s="1020"/>
      <c r="D261" s="1020"/>
      <c r="E261" s="1020"/>
      <c r="F261" s="1020"/>
      <c r="G261" s="1022"/>
      <c r="H261" s="1022"/>
      <c r="I261" s="1022"/>
      <c r="J261" s="1022"/>
      <c r="K261" s="1022"/>
      <c r="L261" s="1020"/>
      <c r="M261" s="1020"/>
      <c r="N261" s="1020"/>
      <c r="O261" s="1020"/>
      <c r="P261" s="1020"/>
      <c r="Q261" s="1020"/>
      <c r="R261" s="1088"/>
      <c r="S261" s="1089"/>
      <c r="T261" s="1088"/>
      <c r="U261" s="1020"/>
      <c r="V261" s="1020"/>
      <c r="W261" s="1020"/>
      <c r="X261" s="1020"/>
      <c r="Y261" s="1020"/>
      <c r="Z261" s="1020"/>
      <c r="AA261" s="1020"/>
    </row>
    <row r="262" ht="18.0" customHeight="1">
      <c r="A262" s="1020"/>
      <c r="B262" s="1021"/>
      <c r="C262" s="1020"/>
      <c r="D262" s="1020"/>
      <c r="E262" s="1020"/>
      <c r="F262" s="1020"/>
      <c r="G262" s="1022"/>
      <c r="H262" s="1022"/>
      <c r="I262" s="1022"/>
      <c r="J262" s="1022"/>
      <c r="K262" s="1022"/>
      <c r="L262" s="1020"/>
      <c r="M262" s="1020"/>
      <c r="N262" s="1020"/>
      <c r="O262" s="1020"/>
      <c r="P262" s="1020"/>
      <c r="Q262" s="1020"/>
      <c r="R262" s="1088"/>
      <c r="S262" s="1089"/>
      <c r="T262" s="1088"/>
      <c r="U262" s="1020"/>
      <c r="V262" s="1020"/>
      <c r="W262" s="1020"/>
      <c r="X262" s="1020"/>
      <c r="Y262" s="1020"/>
      <c r="Z262" s="1020"/>
      <c r="AA262" s="1020"/>
    </row>
    <row r="263" ht="18.0" customHeight="1">
      <c r="A263" s="1020"/>
      <c r="B263" s="1021"/>
      <c r="C263" s="1020"/>
      <c r="D263" s="1020"/>
      <c r="E263" s="1020"/>
      <c r="F263" s="1020"/>
      <c r="G263" s="1022"/>
      <c r="H263" s="1022"/>
      <c r="I263" s="1022"/>
      <c r="J263" s="1022"/>
      <c r="K263" s="1022"/>
      <c r="L263" s="1020"/>
      <c r="M263" s="1020"/>
      <c r="N263" s="1020"/>
      <c r="O263" s="1020"/>
      <c r="P263" s="1020"/>
      <c r="Q263" s="1020"/>
      <c r="R263" s="1088"/>
      <c r="S263" s="1089"/>
      <c r="T263" s="1088"/>
      <c r="U263" s="1020"/>
      <c r="V263" s="1020"/>
      <c r="W263" s="1020"/>
      <c r="X263" s="1020"/>
      <c r="Y263" s="1020"/>
      <c r="Z263" s="1020"/>
      <c r="AA263" s="1020"/>
    </row>
    <row r="264" ht="18.0" customHeight="1">
      <c r="A264" s="1020"/>
      <c r="B264" s="1021"/>
      <c r="C264" s="1020"/>
      <c r="D264" s="1020"/>
      <c r="E264" s="1020"/>
      <c r="F264" s="1020"/>
      <c r="G264" s="1022"/>
      <c r="H264" s="1022"/>
      <c r="I264" s="1022"/>
      <c r="J264" s="1022"/>
      <c r="K264" s="1022"/>
      <c r="L264" s="1020"/>
      <c r="M264" s="1020"/>
      <c r="N264" s="1020"/>
      <c r="O264" s="1020"/>
      <c r="P264" s="1020"/>
      <c r="Q264" s="1020"/>
      <c r="R264" s="1088"/>
      <c r="S264" s="1089"/>
      <c r="T264" s="1088"/>
      <c r="U264" s="1020"/>
      <c r="V264" s="1020"/>
      <c r="W264" s="1020"/>
      <c r="X264" s="1020"/>
      <c r="Y264" s="1020"/>
      <c r="Z264" s="1020"/>
      <c r="AA264" s="1020"/>
    </row>
    <row r="265" ht="18.0" customHeight="1">
      <c r="A265" s="1020"/>
      <c r="B265" s="1021"/>
      <c r="C265" s="1020"/>
      <c r="D265" s="1020"/>
      <c r="E265" s="1020"/>
      <c r="F265" s="1020"/>
      <c r="G265" s="1022"/>
      <c r="H265" s="1022"/>
      <c r="I265" s="1022"/>
      <c r="J265" s="1022"/>
      <c r="K265" s="1022"/>
      <c r="L265" s="1020"/>
      <c r="M265" s="1020"/>
      <c r="N265" s="1020"/>
      <c r="O265" s="1020"/>
      <c r="P265" s="1020"/>
      <c r="Q265" s="1020"/>
      <c r="R265" s="1088"/>
      <c r="S265" s="1089"/>
      <c r="T265" s="1088"/>
      <c r="U265" s="1020"/>
      <c r="V265" s="1020"/>
      <c r="W265" s="1020"/>
      <c r="X265" s="1020"/>
      <c r="Y265" s="1020"/>
      <c r="Z265" s="1020"/>
      <c r="AA265" s="1020"/>
    </row>
    <row r="266" ht="18.0" customHeight="1">
      <c r="A266" s="1020"/>
      <c r="B266" s="1021"/>
      <c r="C266" s="1020"/>
      <c r="D266" s="1020"/>
      <c r="E266" s="1020"/>
      <c r="F266" s="1020"/>
      <c r="G266" s="1022"/>
      <c r="H266" s="1022"/>
      <c r="I266" s="1022"/>
      <c r="J266" s="1022"/>
      <c r="K266" s="1022"/>
      <c r="L266" s="1020"/>
      <c r="M266" s="1020"/>
      <c r="N266" s="1020"/>
      <c r="O266" s="1020"/>
      <c r="P266" s="1020"/>
      <c r="Q266" s="1020"/>
      <c r="R266" s="1088"/>
      <c r="S266" s="1089"/>
      <c r="T266" s="1088"/>
      <c r="U266" s="1020"/>
      <c r="V266" s="1020"/>
      <c r="W266" s="1020"/>
      <c r="X266" s="1020"/>
      <c r="Y266" s="1020"/>
      <c r="Z266" s="1020"/>
      <c r="AA266" s="1020"/>
    </row>
    <row r="267" ht="18.0" customHeight="1">
      <c r="A267" s="1020"/>
      <c r="B267" s="1021"/>
      <c r="C267" s="1020"/>
      <c r="D267" s="1020"/>
      <c r="E267" s="1020"/>
      <c r="F267" s="1020"/>
      <c r="G267" s="1022"/>
      <c r="H267" s="1022"/>
      <c r="I267" s="1022"/>
      <c r="J267" s="1022"/>
      <c r="K267" s="1022"/>
      <c r="L267" s="1020"/>
      <c r="M267" s="1020"/>
      <c r="N267" s="1020"/>
      <c r="O267" s="1020"/>
      <c r="P267" s="1020"/>
      <c r="Q267" s="1020"/>
      <c r="R267" s="1088"/>
      <c r="S267" s="1089"/>
      <c r="T267" s="1088"/>
      <c r="U267" s="1020"/>
      <c r="V267" s="1020"/>
      <c r="W267" s="1020"/>
      <c r="X267" s="1020"/>
      <c r="Y267" s="1020"/>
      <c r="Z267" s="1020"/>
      <c r="AA267" s="1020"/>
    </row>
    <row r="268" ht="18.0" customHeight="1">
      <c r="A268" s="1020"/>
      <c r="B268" s="1021"/>
      <c r="C268" s="1020"/>
      <c r="D268" s="1020"/>
      <c r="E268" s="1020"/>
      <c r="F268" s="1020"/>
      <c r="G268" s="1022"/>
      <c r="H268" s="1022"/>
      <c r="I268" s="1022"/>
      <c r="J268" s="1022"/>
      <c r="K268" s="1022"/>
      <c r="L268" s="1020"/>
      <c r="M268" s="1020"/>
      <c r="N268" s="1020"/>
      <c r="O268" s="1020"/>
      <c r="P268" s="1020"/>
      <c r="Q268" s="1020"/>
      <c r="R268" s="1088"/>
      <c r="S268" s="1089"/>
      <c r="T268" s="1088"/>
      <c r="U268" s="1020"/>
      <c r="V268" s="1020"/>
      <c r="W268" s="1020"/>
      <c r="X268" s="1020"/>
      <c r="Y268" s="1020"/>
      <c r="Z268" s="1020"/>
      <c r="AA268" s="1020"/>
    </row>
    <row r="269" ht="18.0" customHeight="1">
      <c r="A269" s="1020"/>
      <c r="B269" s="1021"/>
      <c r="C269" s="1020"/>
      <c r="D269" s="1020"/>
      <c r="E269" s="1020"/>
      <c r="F269" s="1020"/>
      <c r="G269" s="1022"/>
      <c r="H269" s="1022"/>
      <c r="I269" s="1022"/>
      <c r="J269" s="1022"/>
      <c r="K269" s="1022"/>
      <c r="L269" s="1020"/>
      <c r="M269" s="1020"/>
      <c r="N269" s="1020"/>
      <c r="O269" s="1020"/>
      <c r="P269" s="1020"/>
      <c r="Q269" s="1020"/>
      <c r="R269" s="1088"/>
      <c r="S269" s="1089"/>
      <c r="T269" s="1088"/>
      <c r="U269" s="1020"/>
      <c r="V269" s="1020"/>
      <c r="W269" s="1020"/>
      <c r="X269" s="1020"/>
      <c r="Y269" s="1020"/>
      <c r="Z269" s="1020"/>
      <c r="AA269" s="1020"/>
    </row>
    <row r="270" ht="18.0" customHeight="1">
      <c r="A270" s="1020"/>
      <c r="B270" s="1021"/>
      <c r="C270" s="1020"/>
      <c r="D270" s="1020"/>
      <c r="E270" s="1020"/>
      <c r="F270" s="1020"/>
      <c r="G270" s="1022"/>
      <c r="H270" s="1022"/>
      <c r="I270" s="1022"/>
      <c r="J270" s="1022"/>
      <c r="K270" s="1022"/>
      <c r="L270" s="1020"/>
      <c r="M270" s="1020"/>
      <c r="N270" s="1020"/>
      <c r="O270" s="1020"/>
      <c r="P270" s="1020"/>
      <c r="Q270" s="1020"/>
      <c r="R270" s="1088"/>
      <c r="S270" s="1089"/>
      <c r="T270" s="1088"/>
      <c r="U270" s="1020"/>
      <c r="V270" s="1020"/>
      <c r="W270" s="1020"/>
      <c r="X270" s="1020"/>
      <c r="Y270" s="1020"/>
      <c r="Z270" s="1020"/>
      <c r="AA270" s="1020"/>
    </row>
    <row r="271" ht="18.0" customHeight="1">
      <c r="A271" s="1020"/>
      <c r="B271" s="1021"/>
      <c r="C271" s="1020"/>
      <c r="D271" s="1020"/>
      <c r="E271" s="1020"/>
      <c r="F271" s="1020"/>
      <c r="G271" s="1022"/>
      <c r="H271" s="1022"/>
      <c r="I271" s="1022"/>
      <c r="J271" s="1022"/>
      <c r="K271" s="1022"/>
      <c r="L271" s="1020"/>
      <c r="M271" s="1020"/>
      <c r="N271" s="1020"/>
      <c r="O271" s="1020"/>
      <c r="P271" s="1020"/>
      <c r="Q271" s="1020"/>
      <c r="R271" s="1088"/>
      <c r="S271" s="1089"/>
      <c r="T271" s="1088"/>
      <c r="U271" s="1020"/>
      <c r="V271" s="1020"/>
      <c r="W271" s="1020"/>
      <c r="X271" s="1020"/>
      <c r="Y271" s="1020"/>
      <c r="Z271" s="1020"/>
      <c r="AA271" s="1020"/>
    </row>
    <row r="272" ht="18.0" customHeight="1">
      <c r="A272" s="1020"/>
      <c r="B272" s="1021"/>
      <c r="C272" s="1020"/>
      <c r="D272" s="1020"/>
      <c r="E272" s="1020"/>
      <c r="F272" s="1020"/>
      <c r="G272" s="1022"/>
      <c r="H272" s="1022"/>
      <c r="I272" s="1022"/>
      <c r="J272" s="1022"/>
      <c r="K272" s="1022"/>
      <c r="L272" s="1020"/>
      <c r="M272" s="1020"/>
      <c r="N272" s="1020"/>
      <c r="O272" s="1020"/>
      <c r="P272" s="1020"/>
      <c r="Q272" s="1020"/>
      <c r="R272" s="1088"/>
      <c r="S272" s="1089"/>
      <c r="T272" s="1088"/>
      <c r="U272" s="1020"/>
      <c r="V272" s="1020"/>
      <c r="W272" s="1020"/>
      <c r="X272" s="1020"/>
      <c r="Y272" s="1020"/>
      <c r="Z272" s="1020"/>
      <c r="AA272" s="1020"/>
    </row>
    <row r="273" ht="18.0" customHeight="1">
      <c r="A273" s="1020"/>
      <c r="B273" s="1021"/>
      <c r="C273" s="1020"/>
      <c r="D273" s="1020"/>
      <c r="E273" s="1020"/>
      <c r="F273" s="1020"/>
      <c r="G273" s="1022"/>
      <c r="H273" s="1022"/>
      <c r="I273" s="1022"/>
      <c r="J273" s="1022"/>
      <c r="K273" s="1022"/>
      <c r="L273" s="1020"/>
      <c r="M273" s="1020"/>
      <c r="N273" s="1020"/>
      <c r="O273" s="1020"/>
      <c r="P273" s="1020"/>
      <c r="Q273" s="1020"/>
      <c r="R273" s="1088"/>
      <c r="S273" s="1089"/>
      <c r="T273" s="1088"/>
      <c r="U273" s="1020"/>
      <c r="V273" s="1020"/>
      <c r="W273" s="1020"/>
      <c r="X273" s="1020"/>
      <c r="Y273" s="1020"/>
      <c r="Z273" s="1020"/>
      <c r="AA273" s="1020"/>
    </row>
    <row r="274" ht="18.0" customHeight="1">
      <c r="A274" s="1020"/>
      <c r="B274" s="1021"/>
      <c r="C274" s="1020"/>
      <c r="D274" s="1020"/>
      <c r="E274" s="1020"/>
      <c r="F274" s="1020"/>
      <c r="G274" s="1022"/>
      <c r="H274" s="1022"/>
      <c r="I274" s="1022"/>
      <c r="J274" s="1022"/>
      <c r="K274" s="1022"/>
      <c r="L274" s="1020"/>
      <c r="M274" s="1020"/>
      <c r="N274" s="1020"/>
      <c r="O274" s="1020"/>
      <c r="P274" s="1020"/>
      <c r="Q274" s="1020"/>
      <c r="R274" s="1088"/>
      <c r="S274" s="1089"/>
      <c r="T274" s="1088"/>
      <c r="U274" s="1020"/>
      <c r="V274" s="1020"/>
      <c r="W274" s="1020"/>
      <c r="X274" s="1020"/>
      <c r="Y274" s="1020"/>
      <c r="Z274" s="1020"/>
      <c r="AA274" s="1020"/>
    </row>
    <row r="275" ht="18.0" customHeight="1">
      <c r="A275" s="1020"/>
      <c r="B275" s="1021"/>
      <c r="C275" s="1020"/>
      <c r="D275" s="1020"/>
      <c r="E275" s="1020"/>
      <c r="F275" s="1020"/>
      <c r="G275" s="1022"/>
      <c r="H275" s="1022"/>
      <c r="I275" s="1022"/>
      <c r="J275" s="1022"/>
      <c r="K275" s="1022"/>
      <c r="L275" s="1020"/>
      <c r="M275" s="1020"/>
      <c r="N275" s="1020"/>
      <c r="O275" s="1020"/>
      <c r="P275" s="1020"/>
      <c r="Q275" s="1020"/>
      <c r="R275" s="1088"/>
      <c r="S275" s="1089"/>
      <c r="T275" s="1088"/>
      <c r="U275" s="1020"/>
      <c r="V275" s="1020"/>
      <c r="W275" s="1020"/>
      <c r="X275" s="1020"/>
      <c r="Y275" s="1020"/>
      <c r="Z275" s="1020"/>
      <c r="AA275" s="1020"/>
    </row>
    <row r="276" ht="18.0" customHeight="1">
      <c r="A276" s="1020"/>
      <c r="B276" s="1021"/>
      <c r="C276" s="1020"/>
      <c r="D276" s="1020"/>
      <c r="E276" s="1020"/>
      <c r="F276" s="1020"/>
      <c r="G276" s="1022"/>
      <c r="H276" s="1022"/>
      <c r="I276" s="1022"/>
      <c r="J276" s="1022"/>
      <c r="K276" s="1022"/>
      <c r="L276" s="1020"/>
      <c r="M276" s="1020"/>
      <c r="N276" s="1020"/>
      <c r="O276" s="1020"/>
      <c r="P276" s="1020"/>
      <c r="Q276" s="1020"/>
      <c r="R276" s="1088"/>
      <c r="S276" s="1089"/>
      <c r="T276" s="1088"/>
      <c r="U276" s="1020"/>
      <c r="V276" s="1020"/>
      <c r="W276" s="1020"/>
      <c r="X276" s="1020"/>
      <c r="Y276" s="1020"/>
      <c r="Z276" s="1020"/>
      <c r="AA276" s="1020"/>
    </row>
    <row r="277" ht="18.0" customHeight="1">
      <c r="A277" s="1020"/>
      <c r="B277" s="1021"/>
      <c r="C277" s="1020"/>
      <c r="D277" s="1020"/>
      <c r="E277" s="1020"/>
      <c r="F277" s="1020"/>
      <c r="G277" s="1022"/>
      <c r="H277" s="1022"/>
      <c r="I277" s="1022"/>
      <c r="J277" s="1022"/>
      <c r="K277" s="1022"/>
      <c r="L277" s="1020"/>
      <c r="M277" s="1020"/>
      <c r="N277" s="1020"/>
      <c r="O277" s="1020"/>
      <c r="P277" s="1020"/>
      <c r="Q277" s="1020"/>
      <c r="R277" s="1088"/>
      <c r="S277" s="1089"/>
      <c r="T277" s="1088"/>
      <c r="U277" s="1020"/>
      <c r="V277" s="1020"/>
      <c r="W277" s="1020"/>
      <c r="X277" s="1020"/>
      <c r="Y277" s="1020"/>
      <c r="Z277" s="1020"/>
      <c r="AA277" s="1020"/>
    </row>
    <row r="278" ht="18.0" customHeight="1">
      <c r="A278" s="1020"/>
      <c r="B278" s="1021"/>
      <c r="C278" s="1020"/>
      <c r="D278" s="1020"/>
      <c r="E278" s="1020"/>
      <c r="F278" s="1020"/>
      <c r="G278" s="1022"/>
      <c r="H278" s="1022"/>
      <c r="I278" s="1022"/>
      <c r="J278" s="1022"/>
      <c r="K278" s="1022"/>
      <c r="L278" s="1020"/>
      <c r="M278" s="1020"/>
      <c r="N278" s="1020"/>
      <c r="O278" s="1020"/>
      <c r="P278" s="1020"/>
      <c r="Q278" s="1020"/>
      <c r="R278" s="1088"/>
      <c r="S278" s="1089"/>
      <c r="T278" s="1088"/>
      <c r="U278" s="1020"/>
      <c r="V278" s="1020"/>
      <c r="W278" s="1020"/>
      <c r="X278" s="1020"/>
      <c r="Y278" s="1020"/>
      <c r="Z278" s="1020"/>
      <c r="AA278" s="1020"/>
    </row>
    <row r="279" ht="18.0" customHeight="1">
      <c r="A279" s="1020"/>
      <c r="B279" s="1021"/>
      <c r="C279" s="1020"/>
      <c r="D279" s="1020"/>
      <c r="E279" s="1020"/>
      <c r="F279" s="1020"/>
      <c r="G279" s="1022"/>
      <c r="H279" s="1022"/>
      <c r="I279" s="1022"/>
      <c r="J279" s="1022"/>
      <c r="K279" s="1022"/>
      <c r="L279" s="1020"/>
      <c r="M279" s="1020"/>
      <c r="N279" s="1020"/>
      <c r="O279" s="1020"/>
      <c r="P279" s="1020"/>
      <c r="Q279" s="1020"/>
      <c r="R279" s="1088"/>
      <c r="S279" s="1089"/>
      <c r="T279" s="1088"/>
      <c r="U279" s="1020"/>
      <c r="V279" s="1020"/>
      <c r="W279" s="1020"/>
      <c r="X279" s="1020"/>
      <c r="Y279" s="1020"/>
      <c r="Z279" s="1020"/>
      <c r="AA279" s="1020"/>
    </row>
    <row r="280" ht="18.0" customHeight="1">
      <c r="A280" s="1020"/>
      <c r="B280" s="1021"/>
      <c r="C280" s="1020"/>
      <c r="D280" s="1020"/>
      <c r="E280" s="1020"/>
      <c r="F280" s="1020"/>
      <c r="G280" s="1022"/>
      <c r="H280" s="1022"/>
      <c r="I280" s="1022"/>
      <c r="J280" s="1022"/>
      <c r="K280" s="1022"/>
      <c r="L280" s="1020"/>
      <c r="M280" s="1020"/>
      <c r="N280" s="1020"/>
      <c r="O280" s="1020"/>
      <c r="P280" s="1020"/>
      <c r="Q280" s="1020"/>
      <c r="R280" s="1088"/>
      <c r="S280" s="1089"/>
      <c r="T280" s="1088"/>
      <c r="U280" s="1020"/>
      <c r="V280" s="1020"/>
      <c r="W280" s="1020"/>
      <c r="X280" s="1020"/>
      <c r="Y280" s="1020"/>
      <c r="Z280" s="1020"/>
      <c r="AA280" s="1020"/>
    </row>
    <row r="281" ht="18.0" customHeight="1">
      <c r="A281" s="1020"/>
      <c r="B281" s="1021"/>
      <c r="C281" s="1020"/>
      <c r="D281" s="1020"/>
      <c r="E281" s="1020"/>
      <c r="F281" s="1020"/>
      <c r="G281" s="1022"/>
      <c r="H281" s="1022"/>
      <c r="I281" s="1022"/>
      <c r="J281" s="1022"/>
      <c r="K281" s="1022"/>
      <c r="L281" s="1020"/>
      <c r="M281" s="1020"/>
      <c r="N281" s="1020"/>
      <c r="O281" s="1020"/>
      <c r="P281" s="1020"/>
      <c r="Q281" s="1020"/>
      <c r="R281" s="1088"/>
      <c r="S281" s="1089"/>
      <c r="T281" s="1088"/>
      <c r="U281" s="1020"/>
      <c r="V281" s="1020"/>
      <c r="W281" s="1020"/>
      <c r="X281" s="1020"/>
      <c r="Y281" s="1020"/>
      <c r="Z281" s="1020"/>
      <c r="AA281" s="1020"/>
    </row>
    <row r="282" ht="18.0" customHeight="1">
      <c r="A282" s="1020"/>
      <c r="B282" s="1021"/>
      <c r="C282" s="1020"/>
      <c r="D282" s="1020"/>
      <c r="E282" s="1020"/>
      <c r="F282" s="1020"/>
      <c r="G282" s="1022"/>
      <c r="H282" s="1022"/>
      <c r="I282" s="1022"/>
      <c r="J282" s="1022"/>
      <c r="K282" s="1022"/>
      <c r="L282" s="1020"/>
      <c r="M282" s="1020"/>
      <c r="N282" s="1020"/>
      <c r="O282" s="1020"/>
      <c r="P282" s="1020"/>
      <c r="Q282" s="1020"/>
      <c r="R282" s="1088"/>
      <c r="S282" s="1089"/>
      <c r="T282" s="1088"/>
      <c r="U282" s="1020"/>
      <c r="V282" s="1020"/>
      <c r="W282" s="1020"/>
      <c r="X282" s="1020"/>
      <c r="Y282" s="1020"/>
      <c r="Z282" s="1020"/>
      <c r="AA282" s="1020"/>
    </row>
    <row r="283" ht="18.0" customHeight="1">
      <c r="A283" s="1020"/>
      <c r="B283" s="1021"/>
      <c r="C283" s="1020"/>
      <c r="D283" s="1020"/>
      <c r="E283" s="1020"/>
      <c r="F283" s="1020"/>
      <c r="G283" s="1022"/>
      <c r="H283" s="1022"/>
      <c r="I283" s="1022"/>
      <c r="J283" s="1022"/>
      <c r="K283" s="1022"/>
      <c r="L283" s="1020"/>
      <c r="M283" s="1020"/>
      <c r="N283" s="1020"/>
      <c r="O283" s="1020"/>
      <c r="P283" s="1020"/>
      <c r="Q283" s="1020"/>
      <c r="R283" s="1088"/>
      <c r="S283" s="1089"/>
      <c r="T283" s="1088"/>
      <c r="U283" s="1020"/>
      <c r="V283" s="1020"/>
      <c r="W283" s="1020"/>
      <c r="X283" s="1020"/>
      <c r="Y283" s="1020"/>
      <c r="Z283" s="1020"/>
      <c r="AA283" s="1020"/>
    </row>
    <row r="284" ht="18.0" customHeight="1">
      <c r="A284" s="1020"/>
      <c r="B284" s="1021"/>
      <c r="C284" s="1020"/>
      <c r="D284" s="1020"/>
      <c r="E284" s="1020"/>
      <c r="F284" s="1020"/>
      <c r="G284" s="1022"/>
      <c r="H284" s="1022"/>
      <c r="I284" s="1022"/>
      <c r="J284" s="1022"/>
      <c r="K284" s="1022"/>
      <c r="L284" s="1020"/>
      <c r="M284" s="1020"/>
      <c r="N284" s="1020"/>
      <c r="O284" s="1020"/>
      <c r="P284" s="1020"/>
      <c r="Q284" s="1020"/>
      <c r="R284" s="1088"/>
      <c r="S284" s="1089"/>
      <c r="T284" s="1088"/>
      <c r="U284" s="1020"/>
      <c r="V284" s="1020"/>
      <c r="W284" s="1020"/>
      <c r="X284" s="1020"/>
      <c r="Y284" s="1020"/>
      <c r="Z284" s="1020"/>
      <c r="AA284" s="1020"/>
    </row>
    <row r="285" ht="18.0" customHeight="1">
      <c r="A285" s="1020"/>
      <c r="B285" s="1021"/>
      <c r="C285" s="1020"/>
      <c r="D285" s="1020"/>
      <c r="E285" s="1020"/>
      <c r="F285" s="1020"/>
      <c r="G285" s="1022"/>
      <c r="H285" s="1022"/>
      <c r="I285" s="1022"/>
      <c r="J285" s="1022"/>
      <c r="K285" s="1022"/>
      <c r="L285" s="1020"/>
      <c r="M285" s="1020"/>
      <c r="N285" s="1020"/>
      <c r="O285" s="1020"/>
      <c r="P285" s="1020"/>
      <c r="Q285" s="1020"/>
      <c r="R285" s="1088"/>
      <c r="S285" s="1089"/>
      <c r="T285" s="1088"/>
      <c r="U285" s="1020"/>
      <c r="V285" s="1020"/>
      <c r="W285" s="1020"/>
      <c r="X285" s="1020"/>
      <c r="Y285" s="1020"/>
      <c r="Z285" s="1020"/>
      <c r="AA285" s="1020"/>
    </row>
    <row r="286" ht="18.0" customHeight="1">
      <c r="A286" s="1020"/>
      <c r="B286" s="1021"/>
      <c r="C286" s="1020"/>
      <c r="D286" s="1020"/>
      <c r="E286" s="1020"/>
      <c r="F286" s="1020"/>
      <c r="G286" s="1022"/>
      <c r="H286" s="1022"/>
      <c r="I286" s="1022"/>
      <c r="J286" s="1022"/>
      <c r="K286" s="1022"/>
      <c r="L286" s="1020"/>
      <c r="M286" s="1020"/>
      <c r="N286" s="1020"/>
      <c r="O286" s="1020"/>
      <c r="P286" s="1020"/>
      <c r="Q286" s="1020"/>
      <c r="R286" s="1088"/>
      <c r="S286" s="1089"/>
      <c r="T286" s="1088"/>
      <c r="U286" s="1020"/>
      <c r="V286" s="1020"/>
      <c r="W286" s="1020"/>
      <c r="X286" s="1020"/>
      <c r="Y286" s="1020"/>
      <c r="Z286" s="1020"/>
      <c r="AA286" s="1020"/>
    </row>
    <row r="287" ht="18.0" customHeight="1">
      <c r="A287" s="1020"/>
      <c r="B287" s="1021"/>
      <c r="C287" s="1020"/>
      <c r="D287" s="1020"/>
      <c r="E287" s="1020"/>
      <c r="F287" s="1020"/>
      <c r="G287" s="1022"/>
      <c r="H287" s="1022"/>
      <c r="I287" s="1022"/>
      <c r="J287" s="1022"/>
      <c r="K287" s="1022"/>
      <c r="L287" s="1020"/>
      <c r="M287" s="1020"/>
      <c r="N287" s="1020"/>
      <c r="O287" s="1020"/>
      <c r="P287" s="1020"/>
      <c r="Q287" s="1020"/>
      <c r="R287" s="1088"/>
      <c r="S287" s="1089"/>
      <c r="T287" s="1088"/>
      <c r="U287" s="1020"/>
      <c r="V287" s="1020"/>
      <c r="W287" s="1020"/>
      <c r="X287" s="1020"/>
      <c r="Y287" s="1020"/>
      <c r="Z287" s="1020"/>
      <c r="AA287" s="1020"/>
    </row>
    <row r="288" ht="18.0" customHeight="1">
      <c r="A288" s="1020"/>
      <c r="B288" s="1021"/>
      <c r="C288" s="1020"/>
      <c r="D288" s="1020"/>
      <c r="E288" s="1020"/>
      <c r="F288" s="1020"/>
      <c r="G288" s="1022"/>
      <c r="H288" s="1022"/>
      <c r="I288" s="1022"/>
      <c r="J288" s="1022"/>
      <c r="K288" s="1022"/>
      <c r="L288" s="1020"/>
      <c r="M288" s="1020"/>
      <c r="N288" s="1020"/>
      <c r="O288" s="1020"/>
      <c r="P288" s="1020"/>
      <c r="Q288" s="1020"/>
      <c r="R288" s="1088"/>
      <c r="S288" s="1089"/>
      <c r="T288" s="1088"/>
      <c r="U288" s="1020"/>
      <c r="V288" s="1020"/>
      <c r="W288" s="1020"/>
      <c r="X288" s="1020"/>
      <c r="Y288" s="1020"/>
      <c r="Z288" s="1020"/>
      <c r="AA288" s="1020"/>
    </row>
    <row r="289" ht="18.0" customHeight="1">
      <c r="A289" s="1020"/>
      <c r="B289" s="1021"/>
      <c r="C289" s="1020"/>
      <c r="D289" s="1020"/>
      <c r="E289" s="1020"/>
      <c r="F289" s="1020"/>
      <c r="G289" s="1022"/>
      <c r="H289" s="1022"/>
      <c r="I289" s="1022"/>
      <c r="J289" s="1022"/>
      <c r="K289" s="1022"/>
      <c r="L289" s="1020"/>
      <c r="M289" s="1020"/>
      <c r="N289" s="1020"/>
      <c r="O289" s="1020"/>
      <c r="P289" s="1020"/>
      <c r="Q289" s="1020"/>
      <c r="R289" s="1088"/>
      <c r="S289" s="1089"/>
      <c r="T289" s="1088"/>
      <c r="U289" s="1020"/>
      <c r="V289" s="1020"/>
      <c r="W289" s="1020"/>
      <c r="X289" s="1020"/>
      <c r="Y289" s="1020"/>
      <c r="Z289" s="1020"/>
      <c r="AA289" s="1020"/>
    </row>
    <row r="290" ht="18.0" customHeight="1">
      <c r="A290" s="1020"/>
      <c r="B290" s="1021"/>
      <c r="C290" s="1020"/>
      <c r="D290" s="1020"/>
      <c r="E290" s="1020"/>
      <c r="F290" s="1020"/>
      <c r="G290" s="1022"/>
      <c r="H290" s="1022"/>
      <c r="I290" s="1022"/>
      <c r="J290" s="1022"/>
      <c r="K290" s="1022"/>
      <c r="L290" s="1020"/>
      <c r="M290" s="1020"/>
      <c r="N290" s="1020"/>
      <c r="O290" s="1020"/>
      <c r="P290" s="1020"/>
      <c r="Q290" s="1020"/>
      <c r="R290" s="1088"/>
      <c r="S290" s="1089"/>
      <c r="T290" s="1088"/>
      <c r="U290" s="1020"/>
      <c r="V290" s="1020"/>
      <c r="W290" s="1020"/>
      <c r="X290" s="1020"/>
      <c r="Y290" s="1020"/>
      <c r="Z290" s="1020"/>
      <c r="AA290" s="1020"/>
    </row>
    <row r="291" ht="18.0" customHeight="1">
      <c r="A291" s="1020"/>
      <c r="B291" s="1021"/>
      <c r="C291" s="1020"/>
      <c r="D291" s="1020"/>
      <c r="E291" s="1020"/>
      <c r="F291" s="1020"/>
      <c r="G291" s="1022"/>
      <c r="H291" s="1022"/>
      <c r="I291" s="1022"/>
      <c r="J291" s="1022"/>
      <c r="K291" s="1022"/>
      <c r="L291" s="1020"/>
      <c r="M291" s="1020"/>
      <c r="N291" s="1020"/>
      <c r="O291" s="1020"/>
      <c r="P291" s="1020"/>
      <c r="Q291" s="1020"/>
      <c r="R291" s="1088"/>
      <c r="S291" s="1089"/>
      <c r="T291" s="1088"/>
      <c r="U291" s="1020"/>
      <c r="V291" s="1020"/>
      <c r="W291" s="1020"/>
      <c r="X291" s="1020"/>
      <c r="Y291" s="1020"/>
      <c r="Z291" s="1020"/>
      <c r="AA291" s="1020"/>
    </row>
    <row r="292" ht="18.0" customHeight="1">
      <c r="A292" s="1020"/>
      <c r="B292" s="1021"/>
      <c r="C292" s="1020"/>
      <c r="D292" s="1020"/>
      <c r="E292" s="1020"/>
      <c r="F292" s="1020"/>
      <c r="G292" s="1022"/>
      <c r="H292" s="1022"/>
      <c r="I292" s="1022"/>
      <c r="J292" s="1022"/>
      <c r="K292" s="1022"/>
      <c r="L292" s="1020"/>
      <c r="M292" s="1020"/>
      <c r="N292" s="1020"/>
      <c r="O292" s="1020"/>
      <c r="P292" s="1020"/>
      <c r="Q292" s="1020"/>
      <c r="R292" s="1088"/>
      <c r="S292" s="1089"/>
      <c r="T292" s="1088"/>
      <c r="U292" s="1020"/>
      <c r="V292" s="1020"/>
      <c r="W292" s="1020"/>
      <c r="X292" s="1020"/>
      <c r="Y292" s="1020"/>
      <c r="Z292" s="1020"/>
      <c r="AA292" s="1020"/>
    </row>
    <row r="293" ht="18.0" customHeight="1">
      <c r="A293" s="1020"/>
      <c r="B293" s="1021"/>
      <c r="C293" s="1020"/>
      <c r="D293" s="1020"/>
      <c r="E293" s="1020"/>
      <c r="F293" s="1020"/>
      <c r="G293" s="1022"/>
      <c r="H293" s="1022"/>
      <c r="I293" s="1022"/>
      <c r="J293" s="1022"/>
      <c r="K293" s="1022"/>
      <c r="L293" s="1020"/>
      <c r="M293" s="1020"/>
      <c r="N293" s="1020"/>
      <c r="O293" s="1020"/>
      <c r="P293" s="1020"/>
      <c r="Q293" s="1020"/>
      <c r="R293" s="1088"/>
      <c r="S293" s="1089"/>
      <c r="T293" s="1088"/>
      <c r="U293" s="1020"/>
      <c r="V293" s="1020"/>
      <c r="W293" s="1020"/>
      <c r="X293" s="1020"/>
      <c r="Y293" s="1020"/>
      <c r="Z293" s="1020"/>
      <c r="AA293" s="1020"/>
    </row>
    <row r="294" ht="18.0" customHeight="1">
      <c r="A294" s="1020"/>
      <c r="B294" s="1021"/>
      <c r="C294" s="1020"/>
      <c r="D294" s="1020"/>
      <c r="E294" s="1020"/>
      <c r="F294" s="1020"/>
      <c r="G294" s="1022"/>
      <c r="H294" s="1022"/>
      <c r="I294" s="1022"/>
      <c r="J294" s="1022"/>
      <c r="K294" s="1022"/>
      <c r="L294" s="1020"/>
      <c r="M294" s="1020"/>
      <c r="N294" s="1020"/>
      <c r="O294" s="1020"/>
      <c r="P294" s="1020"/>
      <c r="Q294" s="1020"/>
      <c r="R294" s="1088"/>
      <c r="S294" s="1089"/>
      <c r="T294" s="1088"/>
      <c r="U294" s="1020"/>
      <c r="V294" s="1020"/>
      <c r="W294" s="1020"/>
      <c r="X294" s="1020"/>
      <c r="Y294" s="1020"/>
      <c r="Z294" s="1020"/>
      <c r="AA294" s="1020"/>
    </row>
    <row r="295" ht="18.0" customHeight="1">
      <c r="A295" s="1020"/>
      <c r="B295" s="1021"/>
      <c r="C295" s="1020"/>
      <c r="D295" s="1020"/>
      <c r="E295" s="1020"/>
      <c r="F295" s="1020"/>
      <c r="G295" s="1022"/>
      <c r="H295" s="1022"/>
      <c r="I295" s="1022"/>
      <c r="J295" s="1022"/>
      <c r="K295" s="1022"/>
      <c r="L295" s="1020"/>
      <c r="M295" s="1020"/>
      <c r="N295" s="1020"/>
      <c r="O295" s="1020"/>
      <c r="P295" s="1020"/>
      <c r="Q295" s="1020"/>
      <c r="R295" s="1088"/>
      <c r="S295" s="1089"/>
      <c r="T295" s="1088"/>
      <c r="U295" s="1020"/>
      <c r="V295" s="1020"/>
      <c r="W295" s="1020"/>
      <c r="X295" s="1020"/>
      <c r="Y295" s="1020"/>
      <c r="Z295" s="1020"/>
      <c r="AA295" s="1020"/>
    </row>
    <row r="296" ht="18.0" customHeight="1">
      <c r="A296" s="1020"/>
      <c r="B296" s="1021"/>
      <c r="C296" s="1020"/>
      <c r="D296" s="1020"/>
      <c r="E296" s="1020"/>
      <c r="F296" s="1020"/>
      <c r="G296" s="1022"/>
      <c r="H296" s="1022"/>
      <c r="I296" s="1022"/>
      <c r="J296" s="1022"/>
      <c r="K296" s="1022"/>
      <c r="L296" s="1020"/>
      <c r="M296" s="1020"/>
      <c r="N296" s="1020"/>
      <c r="O296" s="1020"/>
      <c r="P296" s="1020"/>
      <c r="Q296" s="1020"/>
      <c r="R296" s="1088"/>
      <c r="S296" s="1089"/>
      <c r="T296" s="1088"/>
      <c r="U296" s="1020"/>
      <c r="V296" s="1020"/>
      <c r="W296" s="1020"/>
      <c r="X296" s="1020"/>
      <c r="Y296" s="1020"/>
      <c r="Z296" s="1020"/>
      <c r="AA296" s="1020"/>
    </row>
    <row r="297" ht="18.0" customHeight="1">
      <c r="A297" s="1020"/>
      <c r="B297" s="1021"/>
      <c r="C297" s="1020"/>
      <c r="D297" s="1020"/>
      <c r="E297" s="1020"/>
      <c r="F297" s="1020"/>
      <c r="G297" s="1022"/>
      <c r="H297" s="1022"/>
      <c r="I297" s="1022"/>
      <c r="J297" s="1022"/>
      <c r="K297" s="1022"/>
      <c r="L297" s="1020"/>
      <c r="M297" s="1020"/>
      <c r="N297" s="1020"/>
      <c r="O297" s="1020"/>
      <c r="P297" s="1020"/>
      <c r="Q297" s="1020"/>
      <c r="R297" s="1088"/>
      <c r="S297" s="1089"/>
      <c r="T297" s="1088"/>
      <c r="U297" s="1020"/>
      <c r="V297" s="1020"/>
      <c r="W297" s="1020"/>
      <c r="X297" s="1020"/>
      <c r="Y297" s="1020"/>
      <c r="Z297" s="1020"/>
      <c r="AA297" s="1020"/>
    </row>
    <row r="298" ht="18.0" customHeight="1">
      <c r="A298" s="1020"/>
      <c r="B298" s="1021"/>
      <c r="C298" s="1020"/>
      <c r="D298" s="1020"/>
      <c r="E298" s="1020"/>
      <c r="F298" s="1020"/>
      <c r="G298" s="1022"/>
      <c r="H298" s="1022"/>
      <c r="I298" s="1022"/>
      <c r="J298" s="1022"/>
      <c r="K298" s="1022"/>
      <c r="L298" s="1020"/>
      <c r="M298" s="1020"/>
      <c r="N298" s="1020"/>
      <c r="O298" s="1020"/>
      <c r="P298" s="1020"/>
      <c r="Q298" s="1020"/>
      <c r="R298" s="1088"/>
      <c r="S298" s="1089"/>
      <c r="T298" s="1088"/>
      <c r="U298" s="1020"/>
      <c r="V298" s="1020"/>
      <c r="W298" s="1020"/>
      <c r="X298" s="1020"/>
      <c r="Y298" s="1020"/>
      <c r="Z298" s="1020"/>
      <c r="AA298" s="1020"/>
    </row>
    <row r="299" ht="18.0" customHeight="1">
      <c r="A299" s="1020"/>
      <c r="B299" s="1021"/>
      <c r="C299" s="1020"/>
      <c r="D299" s="1020"/>
      <c r="E299" s="1020"/>
      <c r="F299" s="1020"/>
      <c r="G299" s="1022"/>
      <c r="H299" s="1022"/>
      <c r="I299" s="1022"/>
      <c r="J299" s="1022"/>
      <c r="K299" s="1022"/>
      <c r="L299" s="1020"/>
      <c r="M299" s="1020"/>
      <c r="N299" s="1020"/>
      <c r="O299" s="1020"/>
      <c r="P299" s="1020"/>
      <c r="Q299" s="1020"/>
      <c r="R299" s="1088"/>
      <c r="S299" s="1089"/>
      <c r="T299" s="1088"/>
      <c r="U299" s="1020"/>
      <c r="V299" s="1020"/>
      <c r="W299" s="1020"/>
      <c r="X299" s="1020"/>
      <c r="Y299" s="1020"/>
      <c r="Z299" s="1020"/>
      <c r="AA299" s="1020"/>
    </row>
    <row r="300" ht="18.0" customHeight="1">
      <c r="A300" s="1020"/>
      <c r="B300" s="1021"/>
      <c r="C300" s="1020"/>
      <c r="D300" s="1020"/>
      <c r="E300" s="1020"/>
      <c r="F300" s="1020"/>
      <c r="G300" s="1022"/>
      <c r="H300" s="1022"/>
      <c r="I300" s="1022"/>
      <c r="J300" s="1022"/>
      <c r="K300" s="1022"/>
      <c r="L300" s="1020"/>
      <c r="M300" s="1020"/>
      <c r="N300" s="1020"/>
      <c r="O300" s="1020"/>
      <c r="P300" s="1020"/>
      <c r="Q300" s="1020"/>
      <c r="R300" s="1088"/>
      <c r="S300" s="1089"/>
      <c r="T300" s="1088"/>
      <c r="U300" s="1020"/>
      <c r="V300" s="1020"/>
      <c r="W300" s="1020"/>
      <c r="X300" s="1020"/>
      <c r="Y300" s="1020"/>
      <c r="Z300" s="1020"/>
      <c r="AA300" s="1020"/>
    </row>
    <row r="301" ht="18.0" customHeight="1">
      <c r="A301" s="1020"/>
      <c r="B301" s="1021"/>
      <c r="C301" s="1020"/>
      <c r="D301" s="1020"/>
      <c r="E301" s="1020"/>
      <c r="F301" s="1020"/>
      <c r="G301" s="1022"/>
      <c r="H301" s="1022"/>
      <c r="I301" s="1022"/>
      <c r="J301" s="1022"/>
      <c r="K301" s="1022"/>
      <c r="L301" s="1020"/>
      <c r="M301" s="1020"/>
      <c r="N301" s="1020"/>
      <c r="O301" s="1020"/>
      <c r="P301" s="1020"/>
      <c r="Q301" s="1020"/>
      <c r="R301" s="1088"/>
      <c r="S301" s="1089"/>
      <c r="T301" s="1088"/>
      <c r="U301" s="1020"/>
      <c r="V301" s="1020"/>
      <c r="W301" s="1020"/>
      <c r="X301" s="1020"/>
      <c r="Y301" s="1020"/>
      <c r="Z301" s="1020"/>
      <c r="AA301" s="1020"/>
    </row>
    <row r="302" ht="18.0" customHeight="1">
      <c r="A302" s="1020"/>
      <c r="B302" s="1021"/>
      <c r="C302" s="1020"/>
      <c r="D302" s="1020"/>
      <c r="E302" s="1020"/>
      <c r="F302" s="1020"/>
      <c r="G302" s="1022"/>
      <c r="H302" s="1022"/>
      <c r="I302" s="1022"/>
      <c r="J302" s="1022"/>
      <c r="K302" s="1022"/>
      <c r="L302" s="1020"/>
      <c r="M302" s="1020"/>
      <c r="N302" s="1020"/>
      <c r="O302" s="1020"/>
      <c r="P302" s="1020"/>
      <c r="Q302" s="1020"/>
      <c r="R302" s="1088"/>
      <c r="S302" s="1089"/>
      <c r="T302" s="1088"/>
      <c r="U302" s="1020"/>
      <c r="V302" s="1020"/>
      <c r="W302" s="1020"/>
      <c r="X302" s="1020"/>
      <c r="Y302" s="1020"/>
      <c r="Z302" s="1020"/>
      <c r="AA302" s="1020"/>
    </row>
    <row r="303" ht="18.0" customHeight="1">
      <c r="A303" s="1020"/>
      <c r="B303" s="1021"/>
      <c r="C303" s="1020"/>
      <c r="D303" s="1020"/>
      <c r="E303" s="1020"/>
      <c r="F303" s="1020"/>
      <c r="G303" s="1022"/>
      <c r="H303" s="1022"/>
      <c r="I303" s="1022"/>
      <c r="J303" s="1022"/>
      <c r="K303" s="1022"/>
      <c r="L303" s="1020"/>
      <c r="M303" s="1020"/>
      <c r="N303" s="1020"/>
      <c r="O303" s="1020"/>
      <c r="P303" s="1020"/>
      <c r="Q303" s="1020"/>
      <c r="R303" s="1088"/>
      <c r="S303" s="1089"/>
      <c r="T303" s="1088"/>
      <c r="U303" s="1020"/>
      <c r="V303" s="1020"/>
      <c r="W303" s="1020"/>
      <c r="X303" s="1020"/>
      <c r="Y303" s="1020"/>
      <c r="Z303" s="1020"/>
      <c r="AA303" s="1020"/>
    </row>
    <row r="304" ht="18.0" customHeight="1">
      <c r="A304" s="1020"/>
      <c r="B304" s="1021"/>
      <c r="C304" s="1020"/>
      <c r="D304" s="1020"/>
      <c r="E304" s="1020"/>
      <c r="F304" s="1020"/>
      <c r="G304" s="1022"/>
      <c r="H304" s="1022"/>
      <c r="I304" s="1022"/>
      <c r="J304" s="1022"/>
      <c r="K304" s="1022"/>
      <c r="L304" s="1020"/>
      <c r="M304" s="1020"/>
      <c r="N304" s="1020"/>
      <c r="O304" s="1020"/>
      <c r="P304" s="1020"/>
      <c r="Q304" s="1020"/>
      <c r="R304" s="1088"/>
      <c r="S304" s="1089"/>
      <c r="T304" s="1088"/>
      <c r="U304" s="1020"/>
      <c r="V304" s="1020"/>
      <c r="W304" s="1020"/>
      <c r="X304" s="1020"/>
      <c r="Y304" s="1020"/>
      <c r="Z304" s="1020"/>
      <c r="AA304" s="1020"/>
    </row>
    <row r="305" ht="18.0" customHeight="1">
      <c r="A305" s="1020"/>
      <c r="B305" s="1021"/>
      <c r="C305" s="1020"/>
      <c r="D305" s="1020"/>
      <c r="E305" s="1020"/>
      <c r="F305" s="1020"/>
      <c r="G305" s="1022"/>
      <c r="H305" s="1022"/>
      <c r="I305" s="1022"/>
      <c r="J305" s="1022"/>
      <c r="K305" s="1022"/>
      <c r="L305" s="1020"/>
      <c r="M305" s="1020"/>
      <c r="N305" s="1020"/>
      <c r="O305" s="1020"/>
      <c r="P305" s="1020"/>
      <c r="Q305" s="1020"/>
      <c r="R305" s="1088"/>
      <c r="S305" s="1089"/>
      <c r="T305" s="1088"/>
      <c r="U305" s="1020"/>
      <c r="V305" s="1020"/>
      <c r="W305" s="1020"/>
      <c r="X305" s="1020"/>
      <c r="Y305" s="1020"/>
      <c r="Z305" s="1020"/>
      <c r="AA305" s="1020"/>
    </row>
    <row r="306" ht="18.0" customHeight="1">
      <c r="A306" s="1020"/>
      <c r="B306" s="1021"/>
      <c r="C306" s="1020"/>
      <c r="D306" s="1020"/>
      <c r="E306" s="1020"/>
      <c r="F306" s="1020"/>
      <c r="G306" s="1022"/>
      <c r="H306" s="1022"/>
      <c r="I306" s="1022"/>
      <c r="J306" s="1022"/>
      <c r="K306" s="1022"/>
      <c r="L306" s="1020"/>
      <c r="M306" s="1020"/>
      <c r="N306" s="1020"/>
      <c r="O306" s="1020"/>
      <c r="P306" s="1020"/>
      <c r="Q306" s="1020"/>
      <c r="R306" s="1088"/>
      <c r="S306" s="1089"/>
      <c r="T306" s="1088"/>
      <c r="U306" s="1020"/>
      <c r="V306" s="1020"/>
      <c r="W306" s="1020"/>
      <c r="X306" s="1020"/>
      <c r="Y306" s="1020"/>
      <c r="Z306" s="1020"/>
      <c r="AA306" s="1020"/>
    </row>
    <row r="307" ht="18.0" customHeight="1">
      <c r="A307" s="1020"/>
      <c r="B307" s="1021"/>
      <c r="C307" s="1020"/>
      <c r="D307" s="1020"/>
      <c r="E307" s="1020"/>
      <c r="F307" s="1020"/>
      <c r="G307" s="1022"/>
      <c r="H307" s="1022"/>
      <c r="I307" s="1022"/>
      <c r="J307" s="1022"/>
      <c r="K307" s="1022"/>
      <c r="L307" s="1020"/>
      <c r="M307" s="1020"/>
      <c r="N307" s="1020"/>
      <c r="O307" s="1020"/>
      <c r="P307" s="1020"/>
      <c r="Q307" s="1020"/>
      <c r="R307" s="1088"/>
      <c r="S307" s="1089"/>
      <c r="T307" s="1088"/>
      <c r="U307" s="1020"/>
      <c r="V307" s="1020"/>
      <c r="W307" s="1020"/>
      <c r="X307" s="1020"/>
      <c r="Y307" s="1020"/>
      <c r="Z307" s="1020"/>
      <c r="AA307" s="1020"/>
    </row>
    <row r="308" ht="18.0" customHeight="1">
      <c r="A308" s="1020"/>
      <c r="B308" s="1021"/>
      <c r="C308" s="1020"/>
      <c r="D308" s="1020"/>
      <c r="E308" s="1020"/>
      <c r="F308" s="1020"/>
      <c r="G308" s="1022"/>
      <c r="H308" s="1022"/>
      <c r="I308" s="1022"/>
      <c r="J308" s="1022"/>
      <c r="K308" s="1022"/>
      <c r="L308" s="1020"/>
      <c r="M308" s="1020"/>
      <c r="N308" s="1020"/>
      <c r="O308" s="1020"/>
      <c r="P308" s="1020"/>
      <c r="Q308" s="1020"/>
      <c r="R308" s="1088"/>
      <c r="S308" s="1089"/>
      <c r="T308" s="1088"/>
      <c r="U308" s="1020"/>
      <c r="V308" s="1020"/>
      <c r="W308" s="1020"/>
      <c r="X308" s="1020"/>
      <c r="Y308" s="1020"/>
      <c r="Z308" s="1020"/>
      <c r="AA308" s="1020"/>
    </row>
    <row r="309" ht="18.0" customHeight="1">
      <c r="A309" s="1020"/>
      <c r="B309" s="1021"/>
      <c r="C309" s="1020"/>
      <c r="D309" s="1020"/>
      <c r="E309" s="1020"/>
      <c r="F309" s="1020"/>
      <c r="G309" s="1022"/>
      <c r="H309" s="1022"/>
      <c r="I309" s="1022"/>
      <c r="J309" s="1022"/>
      <c r="K309" s="1022"/>
      <c r="L309" s="1020"/>
      <c r="M309" s="1020"/>
      <c r="N309" s="1020"/>
      <c r="O309" s="1020"/>
      <c r="P309" s="1020"/>
      <c r="Q309" s="1020"/>
      <c r="R309" s="1088"/>
      <c r="S309" s="1089"/>
      <c r="T309" s="1088"/>
      <c r="U309" s="1020"/>
      <c r="V309" s="1020"/>
      <c r="W309" s="1020"/>
      <c r="X309" s="1020"/>
      <c r="Y309" s="1020"/>
      <c r="Z309" s="1020"/>
      <c r="AA309" s="1020"/>
    </row>
    <row r="310" ht="18.0" customHeight="1">
      <c r="A310" s="1020"/>
      <c r="B310" s="1021"/>
      <c r="C310" s="1020"/>
      <c r="D310" s="1020"/>
      <c r="E310" s="1020"/>
      <c r="F310" s="1020"/>
      <c r="G310" s="1022"/>
      <c r="H310" s="1022"/>
      <c r="I310" s="1022"/>
      <c r="J310" s="1022"/>
      <c r="K310" s="1022"/>
      <c r="L310" s="1020"/>
      <c r="M310" s="1020"/>
      <c r="N310" s="1020"/>
      <c r="O310" s="1020"/>
      <c r="P310" s="1020"/>
      <c r="Q310" s="1020"/>
      <c r="R310" s="1088"/>
      <c r="S310" s="1089"/>
      <c r="T310" s="1088"/>
      <c r="U310" s="1020"/>
      <c r="V310" s="1020"/>
      <c r="W310" s="1020"/>
      <c r="X310" s="1020"/>
      <c r="Y310" s="1020"/>
      <c r="Z310" s="1020"/>
      <c r="AA310" s="1020"/>
    </row>
    <row r="311" ht="18.0" customHeight="1">
      <c r="A311" s="1020"/>
      <c r="B311" s="1021"/>
      <c r="C311" s="1020"/>
      <c r="D311" s="1020"/>
      <c r="E311" s="1020"/>
      <c r="F311" s="1020"/>
      <c r="G311" s="1022"/>
      <c r="H311" s="1022"/>
      <c r="I311" s="1022"/>
      <c r="J311" s="1022"/>
      <c r="K311" s="1022"/>
      <c r="L311" s="1020"/>
      <c r="M311" s="1020"/>
      <c r="N311" s="1020"/>
      <c r="O311" s="1020"/>
      <c r="P311" s="1020"/>
      <c r="Q311" s="1020"/>
      <c r="R311" s="1088"/>
      <c r="S311" s="1089"/>
      <c r="T311" s="1088"/>
      <c r="U311" s="1020"/>
      <c r="V311" s="1020"/>
      <c r="W311" s="1020"/>
      <c r="X311" s="1020"/>
      <c r="Y311" s="1020"/>
      <c r="Z311" s="1020"/>
      <c r="AA311" s="1020"/>
    </row>
    <row r="312" ht="18.0" customHeight="1">
      <c r="A312" s="1020"/>
      <c r="B312" s="1021"/>
      <c r="C312" s="1020"/>
      <c r="D312" s="1020"/>
      <c r="E312" s="1020"/>
      <c r="F312" s="1020"/>
      <c r="G312" s="1022"/>
      <c r="H312" s="1022"/>
      <c r="I312" s="1022"/>
      <c r="J312" s="1022"/>
      <c r="K312" s="1022"/>
      <c r="L312" s="1020"/>
      <c r="M312" s="1020"/>
      <c r="N312" s="1020"/>
      <c r="O312" s="1020"/>
      <c r="P312" s="1020"/>
      <c r="Q312" s="1020"/>
      <c r="R312" s="1088"/>
      <c r="S312" s="1089"/>
      <c r="T312" s="1088"/>
      <c r="U312" s="1020"/>
      <c r="V312" s="1020"/>
      <c r="W312" s="1020"/>
      <c r="X312" s="1020"/>
      <c r="Y312" s="1020"/>
      <c r="Z312" s="1020"/>
      <c r="AA312" s="1020"/>
    </row>
    <row r="313" ht="18.0" customHeight="1">
      <c r="A313" s="1020"/>
      <c r="B313" s="1021"/>
      <c r="C313" s="1020"/>
      <c r="D313" s="1020"/>
      <c r="E313" s="1020"/>
      <c r="F313" s="1020"/>
      <c r="G313" s="1022"/>
      <c r="H313" s="1022"/>
      <c r="I313" s="1022"/>
      <c r="J313" s="1022"/>
      <c r="K313" s="1022"/>
      <c r="L313" s="1020"/>
      <c r="M313" s="1020"/>
      <c r="N313" s="1020"/>
      <c r="O313" s="1020"/>
      <c r="P313" s="1020"/>
      <c r="Q313" s="1020"/>
      <c r="R313" s="1088"/>
      <c r="S313" s="1089"/>
      <c r="T313" s="1088"/>
      <c r="U313" s="1020"/>
      <c r="V313" s="1020"/>
      <c r="W313" s="1020"/>
      <c r="X313" s="1020"/>
      <c r="Y313" s="1020"/>
      <c r="Z313" s="1020"/>
      <c r="AA313" s="1020"/>
    </row>
    <row r="314" ht="18.0" customHeight="1">
      <c r="A314" s="1020"/>
      <c r="B314" s="1021"/>
      <c r="C314" s="1020"/>
      <c r="D314" s="1020"/>
      <c r="E314" s="1020"/>
      <c r="F314" s="1020"/>
      <c r="G314" s="1022"/>
      <c r="H314" s="1022"/>
      <c r="I314" s="1022"/>
      <c r="J314" s="1022"/>
      <c r="K314" s="1022"/>
      <c r="L314" s="1020"/>
      <c r="M314" s="1020"/>
      <c r="N314" s="1020"/>
      <c r="O314" s="1020"/>
      <c r="P314" s="1020"/>
      <c r="Q314" s="1020"/>
      <c r="R314" s="1088"/>
      <c r="S314" s="1089"/>
      <c r="T314" s="1088"/>
      <c r="U314" s="1020"/>
      <c r="V314" s="1020"/>
      <c r="W314" s="1020"/>
      <c r="X314" s="1020"/>
      <c r="Y314" s="1020"/>
      <c r="Z314" s="1020"/>
      <c r="AA314" s="1020"/>
    </row>
    <row r="315" ht="18.0" customHeight="1">
      <c r="A315" s="1020"/>
      <c r="B315" s="1021"/>
      <c r="C315" s="1020"/>
      <c r="D315" s="1020"/>
      <c r="E315" s="1020"/>
      <c r="F315" s="1020"/>
      <c r="G315" s="1022"/>
      <c r="H315" s="1022"/>
      <c r="I315" s="1022"/>
      <c r="J315" s="1022"/>
      <c r="K315" s="1022"/>
      <c r="L315" s="1020"/>
      <c r="M315" s="1020"/>
      <c r="N315" s="1020"/>
      <c r="O315" s="1020"/>
      <c r="P315" s="1020"/>
      <c r="Q315" s="1020"/>
      <c r="R315" s="1088"/>
      <c r="S315" s="1089"/>
      <c r="T315" s="1088"/>
      <c r="U315" s="1020"/>
      <c r="V315" s="1020"/>
      <c r="W315" s="1020"/>
      <c r="X315" s="1020"/>
      <c r="Y315" s="1020"/>
      <c r="Z315" s="1020"/>
      <c r="AA315" s="1020"/>
    </row>
    <row r="316" ht="18.0" customHeight="1">
      <c r="A316" s="1020"/>
      <c r="B316" s="1021"/>
      <c r="C316" s="1020"/>
      <c r="D316" s="1020"/>
      <c r="E316" s="1020"/>
      <c r="F316" s="1020"/>
      <c r="G316" s="1022"/>
      <c r="H316" s="1022"/>
      <c r="I316" s="1022"/>
      <c r="J316" s="1022"/>
      <c r="K316" s="1022"/>
      <c r="L316" s="1020"/>
      <c r="M316" s="1020"/>
      <c r="N316" s="1020"/>
      <c r="O316" s="1020"/>
      <c r="P316" s="1020"/>
      <c r="Q316" s="1020"/>
      <c r="R316" s="1088"/>
      <c r="S316" s="1089"/>
      <c r="T316" s="1088"/>
      <c r="U316" s="1020"/>
      <c r="V316" s="1020"/>
      <c r="W316" s="1020"/>
      <c r="X316" s="1020"/>
      <c r="Y316" s="1020"/>
      <c r="Z316" s="1020"/>
      <c r="AA316" s="1020"/>
    </row>
    <row r="317" ht="18.0" customHeight="1">
      <c r="A317" s="1020"/>
      <c r="B317" s="1021"/>
      <c r="C317" s="1020"/>
      <c r="D317" s="1020"/>
      <c r="E317" s="1020"/>
      <c r="F317" s="1020"/>
      <c r="G317" s="1022"/>
      <c r="H317" s="1022"/>
      <c r="I317" s="1022"/>
      <c r="J317" s="1022"/>
      <c r="K317" s="1022"/>
      <c r="L317" s="1020"/>
      <c r="M317" s="1020"/>
      <c r="N317" s="1020"/>
      <c r="O317" s="1020"/>
      <c r="P317" s="1020"/>
      <c r="Q317" s="1020"/>
      <c r="R317" s="1088"/>
      <c r="S317" s="1089"/>
      <c r="T317" s="1088"/>
      <c r="U317" s="1020"/>
      <c r="V317" s="1020"/>
      <c r="W317" s="1020"/>
      <c r="X317" s="1020"/>
      <c r="Y317" s="1020"/>
      <c r="Z317" s="1020"/>
      <c r="AA317" s="1020"/>
    </row>
    <row r="318" ht="18.0" customHeight="1">
      <c r="A318" s="1020"/>
      <c r="B318" s="1021"/>
      <c r="C318" s="1020"/>
      <c r="D318" s="1020"/>
      <c r="E318" s="1020"/>
      <c r="F318" s="1020"/>
      <c r="G318" s="1022"/>
      <c r="H318" s="1022"/>
      <c r="I318" s="1022"/>
      <c r="J318" s="1022"/>
      <c r="K318" s="1022"/>
      <c r="L318" s="1020"/>
      <c r="M318" s="1020"/>
      <c r="N318" s="1020"/>
      <c r="O318" s="1020"/>
      <c r="P318" s="1020"/>
      <c r="Q318" s="1020"/>
      <c r="R318" s="1088"/>
      <c r="S318" s="1089"/>
      <c r="T318" s="1088"/>
      <c r="U318" s="1020"/>
      <c r="V318" s="1020"/>
      <c r="W318" s="1020"/>
      <c r="X318" s="1020"/>
      <c r="Y318" s="1020"/>
      <c r="Z318" s="1020"/>
      <c r="AA318" s="1020"/>
    </row>
    <row r="319" ht="18.0" customHeight="1">
      <c r="A319" s="1020"/>
      <c r="B319" s="1021"/>
      <c r="C319" s="1020"/>
      <c r="D319" s="1020"/>
      <c r="E319" s="1020"/>
      <c r="F319" s="1020"/>
      <c r="G319" s="1022"/>
      <c r="H319" s="1022"/>
      <c r="I319" s="1022"/>
      <c r="J319" s="1022"/>
      <c r="K319" s="1022"/>
      <c r="L319" s="1020"/>
      <c r="M319" s="1020"/>
      <c r="N319" s="1020"/>
      <c r="O319" s="1020"/>
      <c r="P319" s="1020"/>
      <c r="Q319" s="1020"/>
      <c r="R319" s="1088"/>
      <c r="S319" s="1089"/>
      <c r="T319" s="1088"/>
      <c r="U319" s="1020"/>
      <c r="V319" s="1020"/>
      <c r="W319" s="1020"/>
      <c r="X319" s="1020"/>
      <c r="Y319" s="1020"/>
      <c r="Z319" s="1020"/>
      <c r="AA319" s="1020"/>
    </row>
    <row r="320" ht="18.0" customHeight="1">
      <c r="A320" s="1020"/>
      <c r="B320" s="1021"/>
      <c r="C320" s="1020"/>
      <c r="D320" s="1020"/>
      <c r="E320" s="1020"/>
      <c r="F320" s="1020"/>
      <c r="G320" s="1022"/>
      <c r="H320" s="1022"/>
      <c r="I320" s="1022"/>
      <c r="J320" s="1022"/>
      <c r="K320" s="1022"/>
      <c r="L320" s="1020"/>
      <c r="M320" s="1020"/>
      <c r="N320" s="1020"/>
      <c r="O320" s="1020"/>
      <c r="P320" s="1020"/>
      <c r="Q320" s="1020"/>
      <c r="R320" s="1088"/>
      <c r="S320" s="1089"/>
      <c r="T320" s="1088"/>
      <c r="U320" s="1020"/>
      <c r="V320" s="1020"/>
      <c r="W320" s="1020"/>
      <c r="X320" s="1020"/>
      <c r="Y320" s="1020"/>
      <c r="Z320" s="1020"/>
      <c r="AA320" s="1020"/>
    </row>
    <row r="321" ht="18.0" customHeight="1">
      <c r="A321" s="1020"/>
      <c r="B321" s="1021"/>
      <c r="C321" s="1020"/>
      <c r="D321" s="1020"/>
      <c r="E321" s="1020"/>
      <c r="F321" s="1020"/>
      <c r="G321" s="1022"/>
      <c r="H321" s="1022"/>
      <c r="I321" s="1022"/>
      <c r="J321" s="1022"/>
      <c r="K321" s="1022"/>
      <c r="L321" s="1020"/>
      <c r="M321" s="1020"/>
      <c r="N321" s="1020"/>
      <c r="O321" s="1020"/>
      <c r="P321" s="1020"/>
      <c r="Q321" s="1020"/>
      <c r="R321" s="1088"/>
      <c r="S321" s="1089"/>
      <c r="T321" s="1088"/>
      <c r="U321" s="1020"/>
      <c r="V321" s="1020"/>
      <c r="W321" s="1020"/>
      <c r="X321" s="1020"/>
      <c r="Y321" s="1020"/>
      <c r="Z321" s="1020"/>
      <c r="AA321" s="1020"/>
    </row>
    <row r="322" ht="18.0" customHeight="1">
      <c r="A322" s="1020"/>
      <c r="B322" s="1021"/>
      <c r="C322" s="1020"/>
      <c r="D322" s="1020"/>
      <c r="E322" s="1020"/>
      <c r="F322" s="1020"/>
      <c r="G322" s="1022"/>
      <c r="H322" s="1022"/>
      <c r="I322" s="1022"/>
      <c r="J322" s="1022"/>
      <c r="K322" s="1022"/>
      <c r="L322" s="1020"/>
      <c r="M322" s="1020"/>
      <c r="N322" s="1020"/>
      <c r="O322" s="1020"/>
      <c r="P322" s="1020"/>
      <c r="Q322" s="1020"/>
      <c r="R322" s="1088"/>
      <c r="S322" s="1089"/>
      <c r="T322" s="1088"/>
      <c r="U322" s="1020"/>
      <c r="V322" s="1020"/>
      <c r="W322" s="1020"/>
      <c r="X322" s="1020"/>
      <c r="Y322" s="1020"/>
      <c r="Z322" s="1020"/>
      <c r="AA322" s="1020"/>
    </row>
    <row r="323" ht="18.0" customHeight="1">
      <c r="A323" s="1020"/>
      <c r="B323" s="1021"/>
      <c r="C323" s="1020"/>
      <c r="D323" s="1020"/>
      <c r="E323" s="1020"/>
      <c r="F323" s="1020"/>
      <c r="G323" s="1022"/>
      <c r="H323" s="1022"/>
      <c r="I323" s="1022"/>
      <c r="J323" s="1022"/>
      <c r="K323" s="1022"/>
      <c r="L323" s="1020"/>
      <c r="M323" s="1020"/>
      <c r="N323" s="1020"/>
      <c r="O323" s="1020"/>
      <c r="P323" s="1020"/>
      <c r="Q323" s="1020"/>
      <c r="R323" s="1088"/>
      <c r="S323" s="1089"/>
      <c r="T323" s="1088"/>
      <c r="U323" s="1020"/>
      <c r="V323" s="1020"/>
      <c r="W323" s="1020"/>
      <c r="X323" s="1020"/>
      <c r="Y323" s="1020"/>
      <c r="Z323" s="1020"/>
      <c r="AA323" s="1020"/>
    </row>
    <row r="324" ht="18.0" customHeight="1">
      <c r="A324" s="1020"/>
      <c r="B324" s="1021"/>
      <c r="C324" s="1020"/>
      <c r="D324" s="1020"/>
      <c r="E324" s="1020"/>
      <c r="F324" s="1020"/>
      <c r="G324" s="1022"/>
      <c r="H324" s="1022"/>
      <c r="I324" s="1022"/>
      <c r="J324" s="1022"/>
      <c r="K324" s="1022"/>
      <c r="L324" s="1020"/>
      <c r="M324" s="1020"/>
      <c r="N324" s="1020"/>
      <c r="O324" s="1020"/>
      <c r="P324" s="1020"/>
      <c r="Q324" s="1020"/>
      <c r="R324" s="1088"/>
      <c r="S324" s="1089"/>
      <c r="T324" s="1088"/>
      <c r="U324" s="1020"/>
      <c r="V324" s="1020"/>
      <c r="W324" s="1020"/>
      <c r="X324" s="1020"/>
      <c r="Y324" s="1020"/>
      <c r="Z324" s="1020"/>
      <c r="AA324" s="1020"/>
    </row>
    <row r="325" ht="18.0" customHeight="1">
      <c r="A325" s="1020"/>
      <c r="B325" s="1021"/>
      <c r="C325" s="1020"/>
      <c r="D325" s="1020"/>
      <c r="E325" s="1020"/>
      <c r="F325" s="1020"/>
      <c r="G325" s="1022"/>
      <c r="H325" s="1022"/>
      <c r="I325" s="1022"/>
      <c r="J325" s="1022"/>
      <c r="K325" s="1022"/>
      <c r="L325" s="1020"/>
      <c r="M325" s="1020"/>
      <c r="N325" s="1020"/>
      <c r="O325" s="1020"/>
      <c r="P325" s="1020"/>
      <c r="Q325" s="1020"/>
      <c r="R325" s="1088"/>
      <c r="S325" s="1089"/>
      <c r="T325" s="1088"/>
      <c r="U325" s="1020"/>
      <c r="V325" s="1020"/>
      <c r="W325" s="1020"/>
      <c r="X325" s="1020"/>
      <c r="Y325" s="1020"/>
      <c r="Z325" s="1020"/>
      <c r="AA325" s="1020"/>
    </row>
    <row r="326" ht="18.0" customHeight="1">
      <c r="A326" s="1020"/>
      <c r="B326" s="1021"/>
      <c r="C326" s="1020"/>
      <c r="D326" s="1020"/>
      <c r="E326" s="1020"/>
      <c r="F326" s="1020"/>
      <c r="G326" s="1022"/>
      <c r="H326" s="1022"/>
      <c r="I326" s="1022"/>
      <c r="J326" s="1022"/>
      <c r="K326" s="1022"/>
      <c r="L326" s="1020"/>
      <c r="M326" s="1020"/>
      <c r="N326" s="1020"/>
      <c r="O326" s="1020"/>
      <c r="P326" s="1020"/>
      <c r="Q326" s="1020"/>
      <c r="R326" s="1088"/>
      <c r="S326" s="1089"/>
      <c r="T326" s="1088"/>
      <c r="U326" s="1020"/>
      <c r="V326" s="1020"/>
      <c r="W326" s="1020"/>
      <c r="X326" s="1020"/>
      <c r="Y326" s="1020"/>
      <c r="Z326" s="1020"/>
      <c r="AA326" s="1020"/>
    </row>
    <row r="327" ht="18.0" customHeight="1">
      <c r="A327" s="1020"/>
      <c r="B327" s="1021"/>
      <c r="C327" s="1020"/>
      <c r="D327" s="1020"/>
      <c r="E327" s="1020"/>
      <c r="F327" s="1020"/>
      <c r="G327" s="1022"/>
      <c r="H327" s="1022"/>
      <c r="I327" s="1022"/>
      <c r="J327" s="1022"/>
      <c r="K327" s="1022"/>
      <c r="L327" s="1020"/>
      <c r="M327" s="1020"/>
      <c r="N327" s="1020"/>
      <c r="O327" s="1020"/>
      <c r="P327" s="1020"/>
      <c r="Q327" s="1020"/>
      <c r="R327" s="1088"/>
      <c r="S327" s="1089"/>
      <c r="T327" s="1088"/>
      <c r="U327" s="1020"/>
      <c r="V327" s="1020"/>
      <c r="W327" s="1020"/>
      <c r="X327" s="1020"/>
      <c r="Y327" s="1020"/>
      <c r="Z327" s="1020"/>
      <c r="AA327" s="1020"/>
    </row>
    <row r="328" ht="18.0" customHeight="1">
      <c r="A328" s="1020"/>
      <c r="B328" s="1021"/>
      <c r="C328" s="1020"/>
      <c r="D328" s="1020"/>
      <c r="E328" s="1020"/>
      <c r="F328" s="1020"/>
      <c r="G328" s="1022"/>
      <c r="H328" s="1022"/>
      <c r="I328" s="1022"/>
      <c r="J328" s="1022"/>
      <c r="K328" s="1022"/>
      <c r="L328" s="1020"/>
      <c r="M328" s="1020"/>
      <c r="N328" s="1020"/>
      <c r="O328" s="1020"/>
      <c r="P328" s="1020"/>
      <c r="Q328" s="1020"/>
      <c r="R328" s="1088"/>
      <c r="S328" s="1089"/>
      <c r="T328" s="1088"/>
      <c r="U328" s="1020"/>
      <c r="V328" s="1020"/>
      <c r="W328" s="1020"/>
      <c r="X328" s="1020"/>
      <c r="Y328" s="1020"/>
      <c r="Z328" s="1020"/>
      <c r="AA328" s="1020"/>
    </row>
    <row r="329" ht="18.0" customHeight="1">
      <c r="A329" s="1020"/>
      <c r="B329" s="1021"/>
      <c r="C329" s="1020"/>
      <c r="D329" s="1020"/>
      <c r="E329" s="1020"/>
      <c r="F329" s="1020"/>
      <c r="G329" s="1022"/>
      <c r="H329" s="1022"/>
      <c r="I329" s="1022"/>
      <c r="J329" s="1022"/>
      <c r="K329" s="1022"/>
      <c r="L329" s="1020"/>
      <c r="M329" s="1020"/>
      <c r="N329" s="1020"/>
      <c r="O329" s="1020"/>
      <c r="P329" s="1020"/>
      <c r="Q329" s="1020"/>
      <c r="R329" s="1088"/>
      <c r="S329" s="1089"/>
      <c r="T329" s="1088"/>
      <c r="U329" s="1020"/>
      <c r="V329" s="1020"/>
      <c r="W329" s="1020"/>
      <c r="X329" s="1020"/>
      <c r="Y329" s="1020"/>
      <c r="Z329" s="1020"/>
      <c r="AA329" s="1020"/>
    </row>
    <row r="330" ht="18.0" customHeight="1">
      <c r="A330" s="1020"/>
      <c r="B330" s="1021"/>
      <c r="C330" s="1020"/>
      <c r="D330" s="1020"/>
      <c r="E330" s="1020"/>
      <c r="F330" s="1020"/>
      <c r="G330" s="1022"/>
      <c r="H330" s="1022"/>
      <c r="I330" s="1022"/>
      <c r="J330" s="1022"/>
      <c r="K330" s="1022"/>
      <c r="L330" s="1020"/>
      <c r="M330" s="1020"/>
      <c r="N330" s="1020"/>
      <c r="O330" s="1020"/>
      <c r="P330" s="1020"/>
      <c r="Q330" s="1020"/>
      <c r="R330" s="1088"/>
      <c r="S330" s="1089"/>
      <c r="T330" s="1088"/>
      <c r="U330" s="1020"/>
      <c r="V330" s="1020"/>
      <c r="W330" s="1020"/>
      <c r="X330" s="1020"/>
      <c r="Y330" s="1020"/>
      <c r="Z330" s="1020"/>
      <c r="AA330" s="1020"/>
    </row>
    <row r="331" ht="18.0" customHeight="1">
      <c r="A331" s="1020"/>
      <c r="B331" s="1021"/>
      <c r="C331" s="1020"/>
      <c r="D331" s="1020"/>
      <c r="E331" s="1020"/>
      <c r="F331" s="1020"/>
      <c r="G331" s="1022"/>
      <c r="H331" s="1022"/>
      <c r="I331" s="1022"/>
      <c r="J331" s="1022"/>
      <c r="K331" s="1022"/>
      <c r="L331" s="1020"/>
      <c r="M331" s="1020"/>
      <c r="N331" s="1020"/>
      <c r="O331" s="1020"/>
      <c r="P331" s="1020"/>
      <c r="Q331" s="1020"/>
      <c r="R331" s="1088"/>
      <c r="S331" s="1089"/>
      <c r="T331" s="1088"/>
      <c r="U331" s="1020"/>
      <c r="V331" s="1020"/>
      <c r="W331" s="1020"/>
      <c r="X331" s="1020"/>
      <c r="Y331" s="1020"/>
      <c r="Z331" s="1020"/>
      <c r="AA331" s="1020"/>
    </row>
    <row r="332" ht="18.0" customHeight="1">
      <c r="A332" s="1020"/>
      <c r="B332" s="1021"/>
      <c r="C332" s="1020"/>
      <c r="D332" s="1020"/>
      <c r="E332" s="1020"/>
      <c r="F332" s="1020"/>
      <c r="G332" s="1022"/>
      <c r="H332" s="1022"/>
      <c r="I332" s="1022"/>
      <c r="J332" s="1022"/>
      <c r="K332" s="1022"/>
      <c r="L332" s="1020"/>
      <c r="M332" s="1020"/>
      <c r="N332" s="1020"/>
      <c r="O332" s="1020"/>
      <c r="P332" s="1020"/>
      <c r="Q332" s="1020"/>
      <c r="R332" s="1088"/>
      <c r="S332" s="1089"/>
      <c r="T332" s="1088"/>
      <c r="U332" s="1020"/>
      <c r="V332" s="1020"/>
      <c r="W332" s="1020"/>
      <c r="X332" s="1020"/>
      <c r="Y332" s="1020"/>
      <c r="Z332" s="1020"/>
      <c r="AA332" s="1020"/>
    </row>
    <row r="333" ht="18.0" customHeight="1">
      <c r="A333" s="1020"/>
      <c r="B333" s="1021"/>
      <c r="C333" s="1020"/>
      <c r="D333" s="1020"/>
      <c r="E333" s="1020"/>
      <c r="F333" s="1020"/>
      <c r="G333" s="1022"/>
      <c r="H333" s="1022"/>
      <c r="I333" s="1022"/>
      <c r="J333" s="1022"/>
      <c r="K333" s="1022"/>
      <c r="L333" s="1020"/>
      <c r="M333" s="1020"/>
      <c r="N333" s="1020"/>
      <c r="O333" s="1020"/>
      <c r="P333" s="1020"/>
      <c r="Q333" s="1020"/>
      <c r="R333" s="1088"/>
      <c r="S333" s="1089"/>
      <c r="T333" s="1088"/>
      <c r="U333" s="1020"/>
      <c r="V333" s="1020"/>
      <c r="W333" s="1020"/>
      <c r="X333" s="1020"/>
      <c r="Y333" s="1020"/>
      <c r="Z333" s="1020"/>
      <c r="AA333" s="1020"/>
    </row>
    <row r="334" ht="18.0" customHeight="1">
      <c r="A334" s="1020"/>
      <c r="B334" s="1021"/>
      <c r="C334" s="1020"/>
      <c r="D334" s="1020"/>
      <c r="E334" s="1020"/>
      <c r="F334" s="1020"/>
      <c r="G334" s="1022"/>
      <c r="H334" s="1022"/>
      <c r="I334" s="1022"/>
      <c r="J334" s="1022"/>
      <c r="K334" s="1022"/>
      <c r="L334" s="1020"/>
      <c r="M334" s="1020"/>
      <c r="N334" s="1020"/>
      <c r="O334" s="1020"/>
      <c r="P334" s="1020"/>
      <c r="Q334" s="1020"/>
      <c r="R334" s="1088"/>
      <c r="S334" s="1089"/>
      <c r="T334" s="1088"/>
      <c r="U334" s="1020"/>
      <c r="V334" s="1020"/>
      <c r="W334" s="1020"/>
      <c r="X334" s="1020"/>
      <c r="Y334" s="1020"/>
      <c r="Z334" s="1020"/>
      <c r="AA334" s="1020"/>
    </row>
    <row r="335" ht="18.0" customHeight="1">
      <c r="A335" s="1020"/>
      <c r="B335" s="1021"/>
      <c r="C335" s="1020"/>
      <c r="D335" s="1020"/>
      <c r="E335" s="1020"/>
      <c r="F335" s="1020"/>
      <c r="G335" s="1022"/>
      <c r="H335" s="1022"/>
      <c r="I335" s="1022"/>
      <c r="J335" s="1022"/>
      <c r="K335" s="1022"/>
      <c r="L335" s="1020"/>
      <c r="M335" s="1020"/>
      <c r="N335" s="1020"/>
      <c r="O335" s="1020"/>
      <c r="P335" s="1020"/>
      <c r="Q335" s="1020"/>
      <c r="R335" s="1088"/>
      <c r="S335" s="1089"/>
      <c r="T335" s="1088"/>
      <c r="U335" s="1020"/>
      <c r="V335" s="1020"/>
      <c r="W335" s="1020"/>
      <c r="X335" s="1020"/>
      <c r="Y335" s="1020"/>
      <c r="Z335" s="1020"/>
      <c r="AA335" s="1020"/>
    </row>
    <row r="336" ht="18.0" customHeight="1">
      <c r="A336" s="1020"/>
      <c r="B336" s="1021"/>
      <c r="C336" s="1020"/>
      <c r="D336" s="1020"/>
      <c r="E336" s="1020"/>
      <c r="F336" s="1020"/>
      <c r="G336" s="1022"/>
      <c r="H336" s="1022"/>
      <c r="I336" s="1022"/>
      <c r="J336" s="1022"/>
      <c r="K336" s="1022"/>
      <c r="L336" s="1020"/>
      <c r="M336" s="1020"/>
      <c r="N336" s="1020"/>
      <c r="O336" s="1020"/>
      <c r="P336" s="1020"/>
      <c r="Q336" s="1020"/>
      <c r="R336" s="1088"/>
      <c r="S336" s="1089"/>
      <c r="T336" s="1088"/>
      <c r="U336" s="1020"/>
      <c r="V336" s="1020"/>
      <c r="W336" s="1020"/>
      <c r="X336" s="1020"/>
      <c r="Y336" s="1020"/>
      <c r="Z336" s="1020"/>
      <c r="AA336" s="1020"/>
    </row>
    <row r="337" ht="18.0" customHeight="1">
      <c r="A337" s="1020"/>
      <c r="B337" s="1021"/>
      <c r="C337" s="1020"/>
      <c r="D337" s="1020"/>
      <c r="E337" s="1020"/>
      <c r="F337" s="1020"/>
      <c r="G337" s="1022"/>
      <c r="H337" s="1022"/>
      <c r="I337" s="1022"/>
      <c r="J337" s="1022"/>
      <c r="K337" s="1022"/>
      <c r="L337" s="1020"/>
      <c r="M337" s="1020"/>
      <c r="N337" s="1020"/>
      <c r="O337" s="1020"/>
      <c r="P337" s="1020"/>
      <c r="Q337" s="1020"/>
      <c r="R337" s="1088"/>
      <c r="S337" s="1089"/>
      <c r="T337" s="1088"/>
      <c r="U337" s="1020"/>
      <c r="V337" s="1020"/>
      <c r="W337" s="1020"/>
      <c r="X337" s="1020"/>
      <c r="Y337" s="1020"/>
      <c r="Z337" s="1020"/>
      <c r="AA337" s="1020"/>
    </row>
    <row r="338" ht="18.0" customHeight="1">
      <c r="A338" s="1020"/>
      <c r="B338" s="1021"/>
      <c r="C338" s="1020"/>
      <c r="D338" s="1020"/>
      <c r="E338" s="1020"/>
      <c r="F338" s="1020"/>
      <c r="G338" s="1022"/>
      <c r="H338" s="1022"/>
      <c r="I338" s="1022"/>
      <c r="J338" s="1022"/>
      <c r="K338" s="1022"/>
      <c r="L338" s="1020"/>
      <c r="M338" s="1020"/>
      <c r="N338" s="1020"/>
      <c r="O338" s="1020"/>
      <c r="P338" s="1020"/>
      <c r="Q338" s="1020"/>
      <c r="R338" s="1088"/>
      <c r="S338" s="1089"/>
      <c r="T338" s="1088"/>
      <c r="U338" s="1020"/>
      <c r="V338" s="1020"/>
      <c r="W338" s="1020"/>
      <c r="X338" s="1020"/>
      <c r="Y338" s="1020"/>
      <c r="Z338" s="1020"/>
      <c r="AA338" s="1020"/>
    </row>
    <row r="339" ht="18.0" customHeight="1">
      <c r="A339" s="1020"/>
      <c r="B339" s="1021"/>
      <c r="C339" s="1020"/>
      <c r="D339" s="1020"/>
      <c r="E339" s="1020"/>
      <c r="F339" s="1020"/>
      <c r="G339" s="1022"/>
      <c r="H339" s="1022"/>
      <c r="I339" s="1022"/>
      <c r="J339" s="1022"/>
      <c r="K339" s="1022"/>
      <c r="L339" s="1020"/>
      <c r="M339" s="1020"/>
      <c r="N339" s="1020"/>
      <c r="O339" s="1020"/>
      <c r="P339" s="1020"/>
      <c r="Q339" s="1020"/>
      <c r="R339" s="1088"/>
      <c r="S339" s="1089"/>
      <c r="T339" s="1088"/>
      <c r="U339" s="1020"/>
      <c r="V339" s="1020"/>
      <c r="W339" s="1020"/>
      <c r="X339" s="1020"/>
      <c r="Y339" s="1020"/>
      <c r="Z339" s="1020"/>
      <c r="AA339" s="1020"/>
    </row>
    <row r="340" ht="18.0" customHeight="1">
      <c r="A340" s="1020"/>
      <c r="B340" s="1021"/>
      <c r="C340" s="1020"/>
      <c r="D340" s="1020"/>
      <c r="E340" s="1020"/>
      <c r="F340" s="1020"/>
      <c r="G340" s="1022"/>
      <c r="H340" s="1022"/>
      <c r="I340" s="1022"/>
      <c r="J340" s="1022"/>
      <c r="K340" s="1022"/>
      <c r="L340" s="1020"/>
      <c r="M340" s="1020"/>
      <c r="N340" s="1020"/>
      <c r="O340" s="1020"/>
      <c r="P340" s="1020"/>
      <c r="Q340" s="1020"/>
      <c r="R340" s="1088"/>
      <c r="S340" s="1089"/>
      <c r="T340" s="1088"/>
      <c r="U340" s="1020"/>
      <c r="V340" s="1020"/>
      <c r="W340" s="1020"/>
      <c r="X340" s="1020"/>
      <c r="Y340" s="1020"/>
      <c r="Z340" s="1020"/>
      <c r="AA340" s="1020"/>
    </row>
    <row r="341" ht="18.0" customHeight="1">
      <c r="A341" s="1020"/>
      <c r="B341" s="1021"/>
      <c r="C341" s="1020"/>
      <c r="D341" s="1020"/>
      <c r="E341" s="1020"/>
      <c r="F341" s="1020"/>
      <c r="G341" s="1022"/>
      <c r="H341" s="1022"/>
      <c r="I341" s="1022"/>
      <c r="J341" s="1022"/>
      <c r="K341" s="1022"/>
      <c r="L341" s="1020"/>
      <c r="M341" s="1020"/>
      <c r="N341" s="1020"/>
      <c r="O341" s="1020"/>
      <c r="P341" s="1020"/>
      <c r="Q341" s="1020"/>
      <c r="R341" s="1088"/>
      <c r="S341" s="1089"/>
      <c r="T341" s="1088"/>
      <c r="U341" s="1020"/>
      <c r="V341" s="1020"/>
      <c r="W341" s="1020"/>
      <c r="X341" s="1020"/>
      <c r="Y341" s="1020"/>
      <c r="Z341" s="1020"/>
      <c r="AA341" s="1020"/>
    </row>
    <row r="342" ht="18.0" customHeight="1">
      <c r="A342" s="1020"/>
      <c r="B342" s="1021"/>
      <c r="C342" s="1020"/>
      <c r="D342" s="1020"/>
      <c r="E342" s="1020"/>
      <c r="F342" s="1020"/>
      <c r="G342" s="1022"/>
      <c r="H342" s="1022"/>
      <c r="I342" s="1022"/>
      <c r="J342" s="1022"/>
      <c r="K342" s="1022"/>
      <c r="L342" s="1020"/>
      <c r="M342" s="1020"/>
      <c r="N342" s="1020"/>
      <c r="O342" s="1020"/>
      <c r="P342" s="1020"/>
      <c r="Q342" s="1020"/>
      <c r="R342" s="1088"/>
      <c r="S342" s="1089"/>
      <c r="T342" s="1088"/>
      <c r="U342" s="1020"/>
      <c r="V342" s="1020"/>
      <c r="W342" s="1020"/>
      <c r="X342" s="1020"/>
      <c r="Y342" s="1020"/>
      <c r="Z342" s="1020"/>
      <c r="AA342" s="1020"/>
    </row>
    <row r="343" ht="18.0" customHeight="1">
      <c r="A343" s="1020"/>
      <c r="B343" s="1021"/>
      <c r="C343" s="1020"/>
      <c r="D343" s="1020"/>
      <c r="E343" s="1020"/>
      <c r="F343" s="1020"/>
      <c r="G343" s="1022"/>
      <c r="H343" s="1022"/>
      <c r="I343" s="1022"/>
      <c r="J343" s="1022"/>
      <c r="K343" s="1022"/>
      <c r="L343" s="1020"/>
      <c r="M343" s="1020"/>
      <c r="N343" s="1020"/>
      <c r="O343" s="1020"/>
      <c r="P343" s="1020"/>
      <c r="Q343" s="1020"/>
      <c r="R343" s="1088"/>
      <c r="S343" s="1089"/>
      <c r="T343" s="1088"/>
      <c r="U343" s="1020"/>
      <c r="V343" s="1020"/>
      <c r="W343" s="1020"/>
      <c r="X343" s="1020"/>
      <c r="Y343" s="1020"/>
      <c r="Z343" s="1020"/>
      <c r="AA343" s="1020"/>
    </row>
    <row r="344" ht="18.0" customHeight="1">
      <c r="A344" s="1020"/>
      <c r="B344" s="1021"/>
      <c r="C344" s="1020"/>
      <c r="D344" s="1020"/>
      <c r="E344" s="1020"/>
      <c r="F344" s="1020"/>
      <c r="G344" s="1022"/>
      <c r="H344" s="1022"/>
      <c r="I344" s="1022"/>
      <c r="J344" s="1022"/>
      <c r="K344" s="1022"/>
      <c r="L344" s="1020"/>
      <c r="M344" s="1020"/>
      <c r="N344" s="1020"/>
      <c r="O344" s="1020"/>
      <c r="P344" s="1020"/>
      <c r="Q344" s="1020"/>
      <c r="R344" s="1088"/>
      <c r="S344" s="1089"/>
      <c r="T344" s="1088"/>
      <c r="U344" s="1020"/>
      <c r="V344" s="1020"/>
      <c r="W344" s="1020"/>
      <c r="X344" s="1020"/>
      <c r="Y344" s="1020"/>
      <c r="Z344" s="1020"/>
      <c r="AA344" s="1020"/>
    </row>
    <row r="345" ht="18.0" customHeight="1">
      <c r="A345" s="1020"/>
      <c r="B345" s="1021"/>
      <c r="C345" s="1020"/>
      <c r="D345" s="1020"/>
      <c r="E345" s="1020"/>
      <c r="F345" s="1020"/>
      <c r="G345" s="1022"/>
      <c r="H345" s="1022"/>
      <c r="I345" s="1022"/>
      <c r="J345" s="1022"/>
      <c r="K345" s="1022"/>
      <c r="L345" s="1020"/>
      <c r="M345" s="1020"/>
      <c r="N345" s="1020"/>
      <c r="O345" s="1020"/>
      <c r="P345" s="1020"/>
      <c r="Q345" s="1020"/>
      <c r="R345" s="1088"/>
      <c r="S345" s="1089"/>
      <c r="T345" s="1088"/>
      <c r="U345" s="1020"/>
      <c r="V345" s="1020"/>
      <c r="W345" s="1020"/>
      <c r="X345" s="1020"/>
      <c r="Y345" s="1020"/>
      <c r="Z345" s="1020"/>
      <c r="AA345" s="1020"/>
    </row>
    <row r="346" ht="18.0" customHeight="1">
      <c r="A346" s="1020"/>
      <c r="B346" s="1021"/>
      <c r="C346" s="1020"/>
      <c r="D346" s="1020"/>
      <c r="E346" s="1020"/>
      <c r="F346" s="1020"/>
      <c r="G346" s="1022"/>
      <c r="H346" s="1022"/>
      <c r="I346" s="1022"/>
      <c r="J346" s="1022"/>
      <c r="K346" s="1022"/>
      <c r="L346" s="1020"/>
      <c r="M346" s="1020"/>
      <c r="N346" s="1020"/>
      <c r="O346" s="1020"/>
      <c r="P346" s="1020"/>
      <c r="Q346" s="1020"/>
      <c r="R346" s="1088"/>
      <c r="S346" s="1089"/>
      <c r="T346" s="1088"/>
      <c r="U346" s="1020"/>
      <c r="V346" s="1020"/>
      <c r="W346" s="1020"/>
      <c r="X346" s="1020"/>
      <c r="Y346" s="1020"/>
      <c r="Z346" s="1020"/>
      <c r="AA346" s="1020"/>
    </row>
    <row r="347" ht="18.0" customHeight="1">
      <c r="A347" s="1020"/>
      <c r="B347" s="1021"/>
      <c r="C347" s="1020"/>
      <c r="D347" s="1020"/>
      <c r="E347" s="1020"/>
      <c r="F347" s="1020"/>
      <c r="G347" s="1022"/>
      <c r="H347" s="1022"/>
      <c r="I347" s="1022"/>
      <c r="J347" s="1022"/>
      <c r="K347" s="1022"/>
      <c r="L347" s="1020"/>
      <c r="M347" s="1020"/>
      <c r="N347" s="1020"/>
      <c r="O347" s="1020"/>
      <c r="P347" s="1020"/>
      <c r="Q347" s="1020"/>
      <c r="R347" s="1088"/>
      <c r="S347" s="1089"/>
      <c r="T347" s="1088"/>
      <c r="U347" s="1020"/>
      <c r="V347" s="1020"/>
      <c r="W347" s="1020"/>
      <c r="X347" s="1020"/>
      <c r="Y347" s="1020"/>
      <c r="Z347" s="1020"/>
      <c r="AA347" s="1020"/>
    </row>
    <row r="348" ht="18.0" customHeight="1">
      <c r="A348" s="1020"/>
      <c r="B348" s="1021"/>
      <c r="C348" s="1020"/>
      <c r="D348" s="1020"/>
      <c r="E348" s="1020"/>
      <c r="F348" s="1020"/>
      <c r="G348" s="1022"/>
      <c r="H348" s="1022"/>
      <c r="I348" s="1022"/>
      <c r="J348" s="1022"/>
      <c r="K348" s="1022"/>
      <c r="L348" s="1020"/>
      <c r="M348" s="1020"/>
      <c r="N348" s="1020"/>
      <c r="O348" s="1020"/>
      <c r="P348" s="1020"/>
      <c r="Q348" s="1020"/>
      <c r="R348" s="1088"/>
      <c r="S348" s="1089"/>
      <c r="T348" s="1088"/>
      <c r="U348" s="1020"/>
      <c r="V348" s="1020"/>
      <c r="W348" s="1020"/>
      <c r="X348" s="1020"/>
      <c r="Y348" s="1020"/>
      <c r="Z348" s="1020"/>
      <c r="AA348" s="1020"/>
    </row>
    <row r="349" ht="18.0" customHeight="1">
      <c r="A349" s="1020"/>
      <c r="B349" s="1021"/>
      <c r="C349" s="1020"/>
      <c r="D349" s="1020"/>
      <c r="E349" s="1020"/>
      <c r="F349" s="1020"/>
      <c r="G349" s="1022"/>
      <c r="H349" s="1022"/>
      <c r="I349" s="1022"/>
      <c r="J349" s="1022"/>
      <c r="K349" s="1022"/>
      <c r="L349" s="1020"/>
      <c r="M349" s="1020"/>
      <c r="N349" s="1020"/>
      <c r="O349" s="1020"/>
      <c r="P349" s="1020"/>
      <c r="Q349" s="1020"/>
      <c r="R349" s="1088"/>
      <c r="S349" s="1089"/>
      <c r="T349" s="1088"/>
      <c r="U349" s="1020"/>
      <c r="V349" s="1020"/>
      <c r="W349" s="1020"/>
      <c r="X349" s="1020"/>
      <c r="Y349" s="1020"/>
      <c r="Z349" s="1020"/>
      <c r="AA349" s="1020"/>
    </row>
    <row r="350" ht="18.0" customHeight="1">
      <c r="A350" s="1020"/>
      <c r="B350" s="1021"/>
      <c r="C350" s="1020"/>
      <c r="D350" s="1020"/>
      <c r="E350" s="1020"/>
      <c r="F350" s="1020"/>
      <c r="G350" s="1022"/>
      <c r="H350" s="1022"/>
      <c r="I350" s="1022"/>
      <c r="J350" s="1022"/>
      <c r="K350" s="1022"/>
      <c r="L350" s="1020"/>
      <c r="M350" s="1020"/>
      <c r="N350" s="1020"/>
      <c r="O350" s="1020"/>
      <c r="P350" s="1020"/>
      <c r="Q350" s="1020"/>
      <c r="R350" s="1088"/>
      <c r="S350" s="1089"/>
      <c r="T350" s="1088"/>
      <c r="U350" s="1020"/>
      <c r="V350" s="1020"/>
      <c r="W350" s="1020"/>
      <c r="X350" s="1020"/>
      <c r="Y350" s="1020"/>
      <c r="Z350" s="1020"/>
      <c r="AA350" s="1020"/>
    </row>
    <row r="351" ht="18.0" customHeight="1">
      <c r="A351" s="1020"/>
      <c r="B351" s="1021"/>
      <c r="C351" s="1020"/>
      <c r="D351" s="1020"/>
      <c r="E351" s="1020"/>
      <c r="F351" s="1020"/>
      <c r="G351" s="1022"/>
      <c r="H351" s="1022"/>
      <c r="I351" s="1022"/>
      <c r="J351" s="1022"/>
      <c r="K351" s="1022"/>
      <c r="L351" s="1020"/>
      <c r="M351" s="1020"/>
      <c r="N351" s="1020"/>
      <c r="O351" s="1020"/>
      <c r="P351" s="1020"/>
      <c r="Q351" s="1020"/>
      <c r="R351" s="1088"/>
      <c r="S351" s="1089"/>
      <c r="T351" s="1088"/>
      <c r="U351" s="1020"/>
      <c r="V351" s="1020"/>
      <c r="W351" s="1020"/>
      <c r="X351" s="1020"/>
      <c r="Y351" s="1020"/>
      <c r="Z351" s="1020"/>
      <c r="AA351" s="1020"/>
    </row>
    <row r="352" ht="18.0" customHeight="1">
      <c r="A352" s="1020"/>
      <c r="B352" s="1021"/>
      <c r="C352" s="1020"/>
      <c r="D352" s="1020"/>
      <c r="E352" s="1020"/>
      <c r="F352" s="1020"/>
      <c r="G352" s="1022"/>
      <c r="H352" s="1022"/>
      <c r="I352" s="1022"/>
      <c r="J352" s="1022"/>
      <c r="K352" s="1022"/>
      <c r="L352" s="1020"/>
      <c r="M352" s="1020"/>
      <c r="N352" s="1020"/>
      <c r="O352" s="1020"/>
      <c r="P352" s="1020"/>
      <c r="Q352" s="1020"/>
      <c r="R352" s="1088"/>
      <c r="S352" s="1089"/>
      <c r="T352" s="1088"/>
      <c r="U352" s="1020"/>
      <c r="V352" s="1020"/>
      <c r="W352" s="1020"/>
      <c r="X352" s="1020"/>
      <c r="Y352" s="1020"/>
      <c r="Z352" s="1020"/>
      <c r="AA352" s="1020"/>
    </row>
    <row r="353" ht="18.0" customHeight="1">
      <c r="A353" s="1020"/>
      <c r="B353" s="1021"/>
      <c r="C353" s="1020"/>
      <c r="D353" s="1020"/>
      <c r="E353" s="1020"/>
      <c r="F353" s="1020"/>
      <c r="G353" s="1022"/>
      <c r="H353" s="1022"/>
      <c r="I353" s="1022"/>
      <c r="J353" s="1022"/>
      <c r="K353" s="1022"/>
      <c r="L353" s="1020"/>
      <c r="M353" s="1020"/>
      <c r="N353" s="1020"/>
      <c r="O353" s="1020"/>
      <c r="P353" s="1020"/>
      <c r="Q353" s="1020"/>
      <c r="R353" s="1088"/>
      <c r="S353" s="1089"/>
      <c r="T353" s="1088"/>
      <c r="U353" s="1020"/>
      <c r="V353" s="1020"/>
      <c r="W353" s="1020"/>
      <c r="X353" s="1020"/>
      <c r="Y353" s="1020"/>
      <c r="Z353" s="1020"/>
      <c r="AA353" s="1020"/>
    </row>
    <row r="354" ht="18.0" customHeight="1">
      <c r="A354" s="1020"/>
      <c r="B354" s="1021"/>
      <c r="C354" s="1020"/>
      <c r="D354" s="1020"/>
      <c r="E354" s="1020"/>
      <c r="F354" s="1020"/>
      <c r="G354" s="1022"/>
      <c r="H354" s="1022"/>
      <c r="I354" s="1022"/>
      <c r="J354" s="1022"/>
      <c r="K354" s="1022"/>
      <c r="L354" s="1020"/>
      <c r="M354" s="1020"/>
      <c r="N354" s="1020"/>
      <c r="O354" s="1020"/>
      <c r="P354" s="1020"/>
      <c r="Q354" s="1020"/>
      <c r="R354" s="1088"/>
      <c r="S354" s="1089"/>
      <c r="T354" s="1088"/>
      <c r="U354" s="1020"/>
      <c r="V354" s="1020"/>
      <c r="W354" s="1020"/>
      <c r="X354" s="1020"/>
      <c r="Y354" s="1020"/>
      <c r="Z354" s="1020"/>
      <c r="AA354" s="1020"/>
    </row>
    <row r="355" ht="18.0" customHeight="1">
      <c r="A355" s="1020"/>
      <c r="B355" s="1021"/>
      <c r="C355" s="1020"/>
      <c r="D355" s="1020"/>
      <c r="E355" s="1020"/>
      <c r="F355" s="1020"/>
      <c r="G355" s="1022"/>
      <c r="H355" s="1022"/>
      <c r="I355" s="1022"/>
      <c r="J355" s="1022"/>
      <c r="K355" s="1022"/>
      <c r="L355" s="1020"/>
      <c r="M355" s="1020"/>
      <c r="N355" s="1020"/>
      <c r="O355" s="1020"/>
      <c r="P355" s="1020"/>
      <c r="Q355" s="1020"/>
      <c r="R355" s="1088"/>
      <c r="S355" s="1089"/>
      <c r="T355" s="1088"/>
      <c r="U355" s="1020"/>
      <c r="V355" s="1020"/>
      <c r="W355" s="1020"/>
      <c r="X355" s="1020"/>
      <c r="Y355" s="1020"/>
      <c r="Z355" s="1020"/>
      <c r="AA355" s="1020"/>
    </row>
    <row r="356" ht="18.0" customHeight="1">
      <c r="A356" s="1020"/>
      <c r="B356" s="1021"/>
      <c r="C356" s="1020"/>
      <c r="D356" s="1020"/>
      <c r="E356" s="1020"/>
      <c r="F356" s="1020"/>
      <c r="G356" s="1022"/>
      <c r="H356" s="1022"/>
      <c r="I356" s="1022"/>
      <c r="J356" s="1022"/>
      <c r="K356" s="1022"/>
      <c r="L356" s="1020"/>
      <c r="M356" s="1020"/>
      <c r="N356" s="1020"/>
      <c r="O356" s="1020"/>
      <c r="P356" s="1020"/>
      <c r="Q356" s="1020"/>
      <c r="R356" s="1088"/>
      <c r="S356" s="1089"/>
      <c r="T356" s="1088"/>
      <c r="U356" s="1020"/>
      <c r="V356" s="1020"/>
      <c r="W356" s="1020"/>
      <c r="X356" s="1020"/>
      <c r="Y356" s="1020"/>
      <c r="Z356" s="1020"/>
      <c r="AA356" s="1020"/>
    </row>
    <row r="357" ht="18.0" customHeight="1">
      <c r="A357" s="1020"/>
      <c r="B357" s="1021"/>
      <c r="C357" s="1020"/>
      <c r="D357" s="1020"/>
      <c r="E357" s="1020"/>
      <c r="F357" s="1020"/>
      <c r="G357" s="1022"/>
      <c r="H357" s="1022"/>
      <c r="I357" s="1022"/>
      <c r="J357" s="1022"/>
      <c r="K357" s="1022"/>
      <c r="L357" s="1020"/>
      <c r="M357" s="1020"/>
      <c r="N357" s="1020"/>
      <c r="O357" s="1020"/>
      <c r="P357" s="1020"/>
      <c r="Q357" s="1020"/>
      <c r="R357" s="1088"/>
      <c r="S357" s="1089"/>
      <c r="T357" s="1088"/>
      <c r="U357" s="1020"/>
      <c r="V357" s="1020"/>
      <c r="W357" s="1020"/>
      <c r="X357" s="1020"/>
      <c r="Y357" s="1020"/>
      <c r="Z357" s="1020"/>
      <c r="AA357" s="1020"/>
    </row>
    <row r="358" ht="18.0" customHeight="1">
      <c r="A358" s="1020"/>
      <c r="B358" s="1021"/>
      <c r="C358" s="1020"/>
      <c r="D358" s="1020"/>
      <c r="E358" s="1020"/>
      <c r="F358" s="1020"/>
      <c r="G358" s="1022"/>
      <c r="H358" s="1022"/>
      <c r="I358" s="1022"/>
      <c r="J358" s="1022"/>
      <c r="K358" s="1022"/>
      <c r="L358" s="1020"/>
      <c r="M358" s="1020"/>
      <c r="N358" s="1020"/>
      <c r="O358" s="1020"/>
      <c r="P358" s="1020"/>
      <c r="Q358" s="1020"/>
      <c r="R358" s="1088"/>
      <c r="S358" s="1089"/>
      <c r="T358" s="1088"/>
      <c r="U358" s="1020"/>
      <c r="V358" s="1020"/>
      <c r="W358" s="1020"/>
      <c r="X358" s="1020"/>
      <c r="Y358" s="1020"/>
      <c r="Z358" s="1020"/>
      <c r="AA358" s="1020"/>
    </row>
    <row r="359" ht="18.0" customHeight="1">
      <c r="A359" s="1020"/>
      <c r="B359" s="1021"/>
      <c r="C359" s="1020"/>
      <c r="D359" s="1020"/>
      <c r="E359" s="1020"/>
      <c r="F359" s="1020"/>
      <c r="G359" s="1022"/>
      <c r="H359" s="1022"/>
      <c r="I359" s="1022"/>
      <c r="J359" s="1022"/>
      <c r="K359" s="1022"/>
      <c r="L359" s="1020"/>
      <c r="M359" s="1020"/>
      <c r="N359" s="1020"/>
      <c r="O359" s="1020"/>
      <c r="P359" s="1020"/>
      <c r="Q359" s="1020"/>
      <c r="R359" s="1088"/>
      <c r="S359" s="1089"/>
      <c r="T359" s="1088"/>
      <c r="U359" s="1020"/>
      <c r="V359" s="1020"/>
      <c r="W359" s="1020"/>
      <c r="X359" s="1020"/>
      <c r="Y359" s="1020"/>
      <c r="Z359" s="1020"/>
      <c r="AA359" s="1020"/>
    </row>
    <row r="360" ht="18.0" customHeight="1">
      <c r="A360" s="1020"/>
      <c r="B360" s="1021"/>
      <c r="C360" s="1020"/>
      <c r="D360" s="1020"/>
      <c r="E360" s="1020"/>
      <c r="F360" s="1020"/>
      <c r="G360" s="1022"/>
      <c r="H360" s="1022"/>
      <c r="I360" s="1022"/>
      <c r="J360" s="1022"/>
      <c r="K360" s="1022"/>
      <c r="L360" s="1020"/>
      <c r="M360" s="1020"/>
      <c r="N360" s="1020"/>
      <c r="O360" s="1020"/>
      <c r="P360" s="1020"/>
      <c r="Q360" s="1020"/>
      <c r="R360" s="1088"/>
      <c r="S360" s="1089"/>
      <c r="T360" s="1088"/>
      <c r="U360" s="1020"/>
      <c r="V360" s="1020"/>
      <c r="W360" s="1020"/>
      <c r="X360" s="1020"/>
      <c r="Y360" s="1020"/>
      <c r="Z360" s="1020"/>
      <c r="AA360" s="1020"/>
    </row>
    <row r="361" ht="18.0" customHeight="1">
      <c r="A361" s="1020"/>
      <c r="B361" s="1021"/>
      <c r="C361" s="1020"/>
      <c r="D361" s="1020"/>
      <c r="E361" s="1020"/>
      <c r="F361" s="1020"/>
      <c r="G361" s="1022"/>
      <c r="H361" s="1022"/>
      <c r="I361" s="1022"/>
      <c r="J361" s="1022"/>
      <c r="K361" s="1022"/>
      <c r="L361" s="1020"/>
      <c r="M361" s="1020"/>
      <c r="N361" s="1020"/>
      <c r="O361" s="1020"/>
      <c r="P361" s="1020"/>
      <c r="Q361" s="1020"/>
      <c r="R361" s="1088"/>
      <c r="S361" s="1089"/>
      <c r="T361" s="1088"/>
      <c r="U361" s="1020"/>
      <c r="V361" s="1020"/>
      <c r="W361" s="1020"/>
      <c r="X361" s="1020"/>
      <c r="Y361" s="1020"/>
      <c r="Z361" s="1020"/>
      <c r="AA361" s="1020"/>
    </row>
    <row r="362" ht="18.0" customHeight="1">
      <c r="A362" s="1020"/>
      <c r="B362" s="1021"/>
      <c r="C362" s="1020"/>
      <c r="D362" s="1020"/>
      <c r="E362" s="1020"/>
      <c r="F362" s="1020"/>
      <c r="G362" s="1022"/>
      <c r="H362" s="1022"/>
      <c r="I362" s="1022"/>
      <c r="J362" s="1022"/>
      <c r="K362" s="1022"/>
      <c r="L362" s="1020"/>
      <c r="M362" s="1020"/>
      <c r="N362" s="1020"/>
      <c r="O362" s="1020"/>
      <c r="P362" s="1020"/>
      <c r="Q362" s="1020"/>
      <c r="R362" s="1088"/>
      <c r="S362" s="1089"/>
      <c r="T362" s="1088"/>
      <c r="U362" s="1020"/>
      <c r="V362" s="1020"/>
      <c r="W362" s="1020"/>
      <c r="X362" s="1020"/>
      <c r="Y362" s="1020"/>
      <c r="Z362" s="1020"/>
      <c r="AA362" s="1020"/>
    </row>
    <row r="363" ht="18.0" customHeight="1">
      <c r="A363" s="1020"/>
      <c r="B363" s="1021"/>
      <c r="C363" s="1020"/>
      <c r="D363" s="1020"/>
      <c r="E363" s="1020"/>
      <c r="F363" s="1020"/>
      <c r="G363" s="1022"/>
      <c r="H363" s="1022"/>
      <c r="I363" s="1022"/>
      <c r="J363" s="1022"/>
      <c r="K363" s="1022"/>
      <c r="L363" s="1020"/>
      <c r="M363" s="1020"/>
      <c r="N363" s="1020"/>
      <c r="O363" s="1020"/>
      <c r="P363" s="1020"/>
      <c r="Q363" s="1020"/>
      <c r="R363" s="1088"/>
      <c r="S363" s="1089"/>
      <c r="T363" s="1088"/>
      <c r="U363" s="1020"/>
      <c r="V363" s="1020"/>
      <c r="W363" s="1020"/>
      <c r="X363" s="1020"/>
      <c r="Y363" s="1020"/>
      <c r="Z363" s="1020"/>
      <c r="AA363" s="1020"/>
    </row>
    <row r="364" ht="18.0" customHeight="1">
      <c r="A364" s="1020"/>
      <c r="B364" s="1021"/>
      <c r="C364" s="1020"/>
      <c r="D364" s="1020"/>
      <c r="E364" s="1020"/>
      <c r="F364" s="1020"/>
      <c r="G364" s="1022"/>
      <c r="H364" s="1022"/>
      <c r="I364" s="1022"/>
      <c r="J364" s="1022"/>
      <c r="K364" s="1022"/>
      <c r="L364" s="1020"/>
      <c r="M364" s="1020"/>
      <c r="N364" s="1020"/>
      <c r="O364" s="1020"/>
      <c r="P364" s="1020"/>
      <c r="Q364" s="1020"/>
      <c r="R364" s="1088"/>
      <c r="S364" s="1089"/>
      <c r="T364" s="1088"/>
      <c r="U364" s="1020"/>
      <c r="V364" s="1020"/>
      <c r="W364" s="1020"/>
      <c r="X364" s="1020"/>
      <c r="Y364" s="1020"/>
      <c r="Z364" s="1020"/>
      <c r="AA364" s="1020"/>
    </row>
    <row r="365" ht="18.0" customHeight="1">
      <c r="A365" s="1020"/>
      <c r="B365" s="1021"/>
      <c r="C365" s="1020"/>
      <c r="D365" s="1020"/>
      <c r="E365" s="1020"/>
      <c r="F365" s="1020"/>
      <c r="G365" s="1022"/>
      <c r="H365" s="1022"/>
      <c r="I365" s="1022"/>
      <c r="J365" s="1022"/>
      <c r="K365" s="1022"/>
      <c r="L365" s="1020"/>
      <c r="M365" s="1020"/>
      <c r="N365" s="1020"/>
      <c r="O365" s="1020"/>
      <c r="P365" s="1020"/>
      <c r="Q365" s="1020"/>
      <c r="R365" s="1088"/>
      <c r="S365" s="1089"/>
      <c r="T365" s="1088"/>
      <c r="U365" s="1020"/>
      <c r="V365" s="1020"/>
      <c r="W365" s="1020"/>
      <c r="X365" s="1020"/>
      <c r="Y365" s="1020"/>
      <c r="Z365" s="1020"/>
      <c r="AA365" s="1020"/>
    </row>
    <row r="366" ht="18.0" customHeight="1">
      <c r="A366" s="1020"/>
      <c r="B366" s="1021"/>
      <c r="C366" s="1020"/>
      <c r="D366" s="1020"/>
      <c r="E366" s="1020"/>
      <c r="F366" s="1020"/>
      <c r="G366" s="1022"/>
      <c r="H366" s="1022"/>
      <c r="I366" s="1022"/>
      <c r="J366" s="1022"/>
      <c r="K366" s="1022"/>
      <c r="L366" s="1020"/>
      <c r="M366" s="1020"/>
      <c r="N366" s="1020"/>
      <c r="O366" s="1020"/>
      <c r="P366" s="1020"/>
      <c r="Q366" s="1020"/>
      <c r="R366" s="1088"/>
      <c r="S366" s="1089"/>
      <c r="T366" s="1088"/>
      <c r="U366" s="1020"/>
      <c r="V366" s="1020"/>
      <c r="W366" s="1020"/>
      <c r="X366" s="1020"/>
      <c r="Y366" s="1020"/>
      <c r="Z366" s="1020"/>
      <c r="AA366" s="1020"/>
    </row>
    <row r="367" ht="18.0" customHeight="1">
      <c r="A367" s="1020"/>
      <c r="B367" s="1021"/>
      <c r="C367" s="1020"/>
      <c r="D367" s="1020"/>
      <c r="E367" s="1020"/>
      <c r="F367" s="1020"/>
      <c r="G367" s="1022"/>
      <c r="H367" s="1022"/>
      <c r="I367" s="1022"/>
      <c r="J367" s="1022"/>
      <c r="K367" s="1022"/>
      <c r="L367" s="1020"/>
      <c r="M367" s="1020"/>
      <c r="N367" s="1020"/>
      <c r="O367" s="1020"/>
      <c r="P367" s="1020"/>
      <c r="Q367" s="1020"/>
      <c r="R367" s="1088"/>
      <c r="S367" s="1089"/>
      <c r="T367" s="1088"/>
      <c r="U367" s="1020"/>
      <c r="V367" s="1020"/>
      <c r="W367" s="1020"/>
      <c r="X367" s="1020"/>
      <c r="Y367" s="1020"/>
      <c r="Z367" s="1020"/>
      <c r="AA367" s="1020"/>
    </row>
    <row r="368" ht="18.0" customHeight="1">
      <c r="A368" s="1020"/>
      <c r="B368" s="1021"/>
      <c r="C368" s="1020"/>
      <c r="D368" s="1020"/>
      <c r="E368" s="1020"/>
      <c r="F368" s="1020"/>
      <c r="G368" s="1022"/>
      <c r="H368" s="1022"/>
      <c r="I368" s="1022"/>
      <c r="J368" s="1022"/>
      <c r="K368" s="1022"/>
      <c r="L368" s="1020"/>
      <c r="M368" s="1020"/>
      <c r="N368" s="1020"/>
      <c r="O368" s="1020"/>
      <c r="P368" s="1020"/>
      <c r="Q368" s="1020"/>
      <c r="R368" s="1088"/>
      <c r="S368" s="1089"/>
      <c r="T368" s="1088"/>
      <c r="U368" s="1020"/>
      <c r="V368" s="1020"/>
      <c r="W368" s="1020"/>
      <c r="X368" s="1020"/>
      <c r="Y368" s="1020"/>
      <c r="Z368" s="1020"/>
      <c r="AA368" s="1020"/>
    </row>
    <row r="369" ht="18.0" customHeight="1">
      <c r="A369" s="1020"/>
      <c r="B369" s="1021"/>
      <c r="C369" s="1020"/>
      <c r="D369" s="1020"/>
      <c r="E369" s="1020"/>
      <c r="F369" s="1020"/>
      <c r="G369" s="1022"/>
      <c r="H369" s="1022"/>
      <c r="I369" s="1022"/>
      <c r="J369" s="1022"/>
      <c r="K369" s="1022"/>
      <c r="L369" s="1020"/>
      <c r="M369" s="1020"/>
      <c r="N369" s="1020"/>
      <c r="O369" s="1020"/>
      <c r="P369" s="1020"/>
      <c r="Q369" s="1020"/>
      <c r="R369" s="1088"/>
      <c r="S369" s="1089"/>
      <c r="T369" s="1088"/>
      <c r="U369" s="1020"/>
      <c r="V369" s="1020"/>
      <c r="W369" s="1020"/>
      <c r="X369" s="1020"/>
      <c r="Y369" s="1020"/>
      <c r="Z369" s="1020"/>
      <c r="AA369" s="1020"/>
    </row>
    <row r="370" ht="18.0" customHeight="1">
      <c r="A370" s="1020"/>
      <c r="B370" s="1021"/>
      <c r="C370" s="1020"/>
      <c r="D370" s="1020"/>
      <c r="E370" s="1020"/>
      <c r="F370" s="1020"/>
      <c r="G370" s="1022"/>
      <c r="H370" s="1022"/>
      <c r="I370" s="1022"/>
      <c r="J370" s="1022"/>
      <c r="K370" s="1022"/>
      <c r="L370" s="1020"/>
      <c r="M370" s="1020"/>
      <c r="N370" s="1020"/>
      <c r="O370" s="1020"/>
      <c r="P370" s="1020"/>
      <c r="Q370" s="1020"/>
      <c r="R370" s="1088"/>
      <c r="S370" s="1089"/>
      <c r="T370" s="1088"/>
      <c r="U370" s="1020"/>
      <c r="V370" s="1020"/>
      <c r="W370" s="1020"/>
      <c r="X370" s="1020"/>
      <c r="Y370" s="1020"/>
      <c r="Z370" s="1020"/>
      <c r="AA370" s="1020"/>
    </row>
    <row r="371" ht="18.0" customHeight="1">
      <c r="A371" s="1020"/>
      <c r="B371" s="1021"/>
      <c r="C371" s="1020"/>
      <c r="D371" s="1020"/>
      <c r="E371" s="1020"/>
      <c r="F371" s="1020"/>
      <c r="G371" s="1022"/>
      <c r="H371" s="1022"/>
      <c r="I371" s="1022"/>
      <c r="J371" s="1022"/>
      <c r="K371" s="1022"/>
      <c r="L371" s="1020"/>
      <c r="M371" s="1020"/>
      <c r="N371" s="1020"/>
      <c r="O371" s="1020"/>
      <c r="P371" s="1020"/>
      <c r="Q371" s="1020"/>
      <c r="R371" s="1088"/>
      <c r="S371" s="1089"/>
      <c r="T371" s="1088"/>
      <c r="U371" s="1020"/>
      <c r="V371" s="1020"/>
      <c r="W371" s="1020"/>
      <c r="X371" s="1020"/>
      <c r="Y371" s="1020"/>
      <c r="Z371" s="1020"/>
      <c r="AA371" s="1020"/>
    </row>
    <row r="372" ht="18.0" customHeight="1">
      <c r="A372" s="1020"/>
      <c r="B372" s="1021"/>
      <c r="C372" s="1020"/>
      <c r="D372" s="1020"/>
      <c r="E372" s="1020"/>
      <c r="F372" s="1020"/>
      <c r="G372" s="1022"/>
      <c r="H372" s="1022"/>
      <c r="I372" s="1022"/>
      <c r="J372" s="1022"/>
      <c r="K372" s="1022"/>
      <c r="L372" s="1020"/>
      <c r="M372" s="1020"/>
      <c r="N372" s="1020"/>
      <c r="O372" s="1020"/>
      <c r="P372" s="1020"/>
      <c r="Q372" s="1020"/>
      <c r="R372" s="1088"/>
      <c r="S372" s="1089"/>
      <c r="T372" s="1088"/>
      <c r="U372" s="1020"/>
      <c r="V372" s="1020"/>
      <c r="W372" s="1020"/>
      <c r="X372" s="1020"/>
      <c r="Y372" s="1020"/>
      <c r="Z372" s="1020"/>
      <c r="AA372" s="1020"/>
    </row>
    <row r="373" ht="18.0" customHeight="1">
      <c r="A373" s="1020"/>
      <c r="B373" s="1021"/>
      <c r="C373" s="1020"/>
      <c r="D373" s="1020"/>
      <c r="E373" s="1020"/>
      <c r="F373" s="1020"/>
      <c r="G373" s="1022"/>
      <c r="H373" s="1022"/>
      <c r="I373" s="1022"/>
      <c r="J373" s="1022"/>
      <c r="K373" s="1022"/>
      <c r="L373" s="1020"/>
      <c r="M373" s="1020"/>
      <c r="N373" s="1020"/>
      <c r="O373" s="1020"/>
      <c r="P373" s="1020"/>
      <c r="Q373" s="1020"/>
      <c r="R373" s="1088"/>
      <c r="S373" s="1089"/>
      <c r="T373" s="1088"/>
      <c r="U373" s="1020"/>
      <c r="V373" s="1020"/>
      <c r="W373" s="1020"/>
      <c r="X373" s="1020"/>
      <c r="Y373" s="1020"/>
      <c r="Z373" s="1020"/>
      <c r="AA373" s="1020"/>
    </row>
    <row r="374" ht="18.0" customHeight="1">
      <c r="A374" s="1020"/>
      <c r="B374" s="1021"/>
      <c r="C374" s="1020"/>
      <c r="D374" s="1020"/>
      <c r="E374" s="1020"/>
      <c r="F374" s="1020"/>
      <c r="G374" s="1022"/>
      <c r="H374" s="1022"/>
      <c r="I374" s="1022"/>
      <c r="J374" s="1022"/>
      <c r="K374" s="1022"/>
      <c r="L374" s="1020"/>
      <c r="M374" s="1020"/>
      <c r="N374" s="1020"/>
      <c r="O374" s="1020"/>
      <c r="P374" s="1020"/>
      <c r="Q374" s="1020"/>
      <c r="R374" s="1088"/>
      <c r="S374" s="1089"/>
      <c r="T374" s="1088"/>
      <c r="U374" s="1020"/>
      <c r="V374" s="1020"/>
      <c r="W374" s="1020"/>
      <c r="X374" s="1020"/>
      <c r="Y374" s="1020"/>
      <c r="Z374" s="1020"/>
      <c r="AA374" s="1020"/>
    </row>
    <row r="375" ht="18.0" customHeight="1">
      <c r="A375" s="1020"/>
      <c r="B375" s="1021"/>
      <c r="C375" s="1020"/>
      <c r="D375" s="1020"/>
      <c r="E375" s="1020"/>
      <c r="F375" s="1020"/>
      <c r="G375" s="1022"/>
      <c r="H375" s="1022"/>
      <c r="I375" s="1022"/>
      <c r="J375" s="1022"/>
      <c r="K375" s="1022"/>
      <c r="L375" s="1020"/>
      <c r="M375" s="1020"/>
      <c r="N375" s="1020"/>
      <c r="O375" s="1020"/>
      <c r="P375" s="1020"/>
      <c r="Q375" s="1020"/>
      <c r="R375" s="1088"/>
      <c r="S375" s="1089"/>
      <c r="T375" s="1088"/>
      <c r="U375" s="1020"/>
      <c r="V375" s="1020"/>
      <c r="W375" s="1020"/>
      <c r="X375" s="1020"/>
      <c r="Y375" s="1020"/>
      <c r="Z375" s="1020"/>
      <c r="AA375" s="1020"/>
    </row>
    <row r="376" ht="18.0" customHeight="1">
      <c r="A376" s="1020"/>
      <c r="B376" s="1021"/>
      <c r="C376" s="1020"/>
      <c r="D376" s="1020"/>
      <c r="E376" s="1020"/>
      <c r="F376" s="1020"/>
      <c r="G376" s="1022"/>
      <c r="H376" s="1022"/>
      <c r="I376" s="1022"/>
      <c r="J376" s="1022"/>
      <c r="K376" s="1022"/>
      <c r="L376" s="1020"/>
      <c r="M376" s="1020"/>
      <c r="N376" s="1020"/>
      <c r="O376" s="1020"/>
      <c r="P376" s="1020"/>
      <c r="Q376" s="1020"/>
      <c r="R376" s="1088"/>
      <c r="S376" s="1089"/>
      <c r="T376" s="1088"/>
      <c r="U376" s="1020"/>
      <c r="V376" s="1020"/>
      <c r="W376" s="1020"/>
      <c r="X376" s="1020"/>
      <c r="Y376" s="1020"/>
      <c r="Z376" s="1020"/>
      <c r="AA376" s="1020"/>
    </row>
    <row r="377" ht="18.0" customHeight="1">
      <c r="A377" s="1020"/>
      <c r="B377" s="1021"/>
      <c r="C377" s="1020"/>
      <c r="D377" s="1020"/>
      <c r="E377" s="1020"/>
      <c r="F377" s="1020"/>
      <c r="G377" s="1022"/>
      <c r="H377" s="1022"/>
      <c r="I377" s="1022"/>
      <c r="J377" s="1022"/>
      <c r="K377" s="1022"/>
      <c r="L377" s="1020"/>
      <c r="M377" s="1020"/>
      <c r="N377" s="1020"/>
      <c r="O377" s="1020"/>
      <c r="P377" s="1020"/>
      <c r="Q377" s="1020"/>
      <c r="R377" s="1088"/>
      <c r="S377" s="1089"/>
      <c r="T377" s="1088"/>
      <c r="U377" s="1020"/>
      <c r="V377" s="1020"/>
      <c r="W377" s="1020"/>
      <c r="X377" s="1020"/>
      <c r="Y377" s="1020"/>
      <c r="Z377" s="1020"/>
      <c r="AA377" s="1020"/>
    </row>
    <row r="378" ht="18.0" customHeight="1">
      <c r="A378" s="1020"/>
      <c r="B378" s="1021"/>
      <c r="C378" s="1020"/>
      <c r="D378" s="1020"/>
      <c r="E378" s="1020"/>
      <c r="F378" s="1020"/>
      <c r="G378" s="1022"/>
      <c r="H378" s="1022"/>
      <c r="I378" s="1022"/>
      <c r="J378" s="1022"/>
      <c r="K378" s="1022"/>
      <c r="L378" s="1020"/>
      <c r="M378" s="1020"/>
      <c r="N378" s="1020"/>
      <c r="O378" s="1020"/>
      <c r="P378" s="1020"/>
      <c r="Q378" s="1020"/>
      <c r="R378" s="1088"/>
      <c r="S378" s="1089"/>
      <c r="T378" s="1088"/>
      <c r="U378" s="1020"/>
      <c r="V378" s="1020"/>
      <c r="W378" s="1020"/>
      <c r="X378" s="1020"/>
      <c r="Y378" s="1020"/>
      <c r="Z378" s="1020"/>
      <c r="AA378" s="1020"/>
    </row>
    <row r="379" ht="18.0" customHeight="1">
      <c r="A379" s="1020"/>
      <c r="B379" s="1021"/>
      <c r="C379" s="1020"/>
      <c r="D379" s="1020"/>
      <c r="E379" s="1020"/>
      <c r="F379" s="1020"/>
      <c r="G379" s="1022"/>
      <c r="H379" s="1022"/>
      <c r="I379" s="1022"/>
      <c r="J379" s="1022"/>
      <c r="K379" s="1022"/>
      <c r="L379" s="1020"/>
      <c r="M379" s="1020"/>
      <c r="N379" s="1020"/>
      <c r="O379" s="1020"/>
      <c r="P379" s="1020"/>
      <c r="Q379" s="1020"/>
      <c r="R379" s="1088"/>
      <c r="S379" s="1089"/>
      <c r="T379" s="1088"/>
      <c r="U379" s="1020"/>
      <c r="V379" s="1020"/>
      <c r="W379" s="1020"/>
      <c r="X379" s="1020"/>
      <c r="Y379" s="1020"/>
      <c r="Z379" s="1020"/>
      <c r="AA379" s="1020"/>
    </row>
    <row r="380" ht="18.0" customHeight="1">
      <c r="A380" s="1020"/>
      <c r="B380" s="1021"/>
      <c r="C380" s="1020"/>
      <c r="D380" s="1020"/>
      <c r="E380" s="1020"/>
      <c r="F380" s="1020"/>
      <c r="G380" s="1022"/>
      <c r="H380" s="1022"/>
      <c r="I380" s="1022"/>
      <c r="J380" s="1022"/>
      <c r="K380" s="1022"/>
      <c r="L380" s="1020"/>
      <c r="M380" s="1020"/>
      <c r="N380" s="1020"/>
      <c r="O380" s="1020"/>
      <c r="P380" s="1020"/>
      <c r="Q380" s="1020"/>
      <c r="R380" s="1088"/>
      <c r="S380" s="1089"/>
      <c r="T380" s="1088"/>
      <c r="U380" s="1020"/>
      <c r="V380" s="1020"/>
      <c r="W380" s="1020"/>
      <c r="X380" s="1020"/>
      <c r="Y380" s="1020"/>
      <c r="Z380" s="1020"/>
      <c r="AA380" s="1020"/>
    </row>
    <row r="381" ht="18.0" customHeight="1">
      <c r="A381" s="1020"/>
      <c r="B381" s="1021"/>
      <c r="C381" s="1020"/>
      <c r="D381" s="1020"/>
      <c r="E381" s="1020"/>
      <c r="F381" s="1020"/>
      <c r="G381" s="1022"/>
      <c r="H381" s="1022"/>
      <c r="I381" s="1022"/>
      <c r="J381" s="1022"/>
      <c r="K381" s="1022"/>
      <c r="L381" s="1020"/>
      <c r="M381" s="1020"/>
      <c r="N381" s="1020"/>
      <c r="O381" s="1020"/>
      <c r="P381" s="1020"/>
      <c r="Q381" s="1020"/>
      <c r="R381" s="1088"/>
      <c r="S381" s="1089"/>
      <c r="T381" s="1088"/>
      <c r="U381" s="1020"/>
      <c r="V381" s="1020"/>
      <c r="W381" s="1020"/>
      <c r="X381" s="1020"/>
      <c r="Y381" s="1020"/>
      <c r="Z381" s="1020"/>
      <c r="AA381" s="1020"/>
    </row>
    <row r="382" ht="18.0" customHeight="1">
      <c r="A382" s="1020"/>
      <c r="B382" s="1021"/>
      <c r="C382" s="1020"/>
      <c r="D382" s="1020"/>
      <c r="E382" s="1020"/>
      <c r="F382" s="1020"/>
      <c r="G382" s="1022"/>
      <c r="H382" s="1022"/>
      <c r="I382" s="1022"/>
      <c r="J382" s="1022"/>
      <c r="K382" s="1022"/>
      <c r="L382" s="1020"/>
      <c r="M382" s="1020"/>
      <c r="N382" s="1020"/>
      <c r="O382" s="1020"/>
      <c r="P382" s="1020"/>
      <c r="Q382" s="1020"/>
      <c r="R382" s="1088"/>
      <c r="S382" s="1089"/>
      <c r="T382" s="1088"/>
      <c r="U382" s="1020"/>
      <c r="V382" s="1020"/>
      <c r="W382" s="1020"/>
      <c r="X382" s="1020"/>
      <c r="Y382" s="1020"/>
      <c r="Z382" s="1020"/>
      <c r="AA382" s="1020"/>
    </row>
    <row r="383" ht="18.0" customHeight="1">
      <c r="A383" s="1020"/>
      <c r="B383" s="1021"/>
      <c r="C383" s="1020"/>
      <c r="D383" s="1020"/>
      <c r="E383" s="1020"/>
      <c r="F383" s="1020"/>
      <c r="G383" s="1022"/>
      <c r="H383" s="1022"/>
      <c r="I383" s="1022"/>
      <c r="J383" s="1022"/>
      <c r="K383" s="1022"/>
      <c r="L383" s="1020"/>
      <c r="M383" s="1020"/>
      <c r="N383" s="1020"/>
      <c r="O383" s="1020"/>
      <c r="P383" s="1020"/>
      <c r="Q383" s="1020"/>
      <c r="R383" s="1088"/>
      <c r="S383" s="1089"/>
      <c r="T383" s="1088"/>
      <c r="U383" s="1020"/>
      <c r="V383" s="1020"/>
      <c r="W383" s="1020"/>
      <c r="X383" s="1020"/>
      <c r="Y383" s="1020"/>
      <c r="Z383" s="1020"/>
      <c r="AA383" s="1020"/>
    </row>
    <row r="384" ht="18.0" customHeight="1">
      <c r="A384" s="1020"/>
      <c r="B384" s="1021"/>
      <c r="C384" s="1020"/>
      <c r="D384" s="1020"/>
      <c r="E384" s="1020"/>
      <c r="F384" s="1020"/>
      <c r="G384" s="1022"/>
      <c r="H384" s="1022"/>
      <c r="I384" s="1022"/>
      <c r="J384" s="1022"/>
      <c r="K384" s="1022"/>
      <c r="L384" s="1020"/>
      <c r="M384" s="1020"/>
      <c r="N384" s="1020"/>
      <c r="O384" s="1020"/>
      <c r="P384" s="1020"/>
      <c r="Q384" s="1020"/>
      <c r="R384" s="1088"/>
      <c r="S384" s="1089"/>
      <c r="T384" s="1088"/>
      <c r="U384" s="1020"/>
      <c r="V384" s="1020"/>
      <c r="W384" s="1020"/>
      <c r="X384" s="1020"/>
      <c r="Y384" s="1020"/>
      <c r="Z384" s="1020"/>
      <c r="AA384" s="1020"/>
    </row>
    <row r="385" ht="18.0" customHeight="1">
      <c r="A385" s="1020"/>
      <c r="B385" s="1021"/>
      <c r="C385" s="1020"/>
      <c r="D385" s="1020"/>
      <c r="E385" s="1020"/>
      <c r="F385" s="1020"/>
      <c r="G385" s="1022"/>
      <c r="H385" s="1022"/>
      <c r="I385" s="1022"/>
      <c r="J385" s="1022"/>
      <c r="K385" s="1022"/>
      <c r="L385" s="1020"/>
      <c r="M385" s="1020"/>
      <c r="N385" s="1020"/>
      <c r="O385" s="1020"/>
      <c r="P385" s="1020"/>
      <c r="Q385" s="1020"/>
      <c r="R385" s="1088"/>
      <c r="S385" s="1089"/>
      <c r="T385" s="1088"/>
      <c r="U385" s="1020"/>
      <c r="V385" s="1020"/>
      <c r="W385" s="1020"/>
      <c r="X385" s="1020"/>
      <c r="Y385" s="1020"/>
      <c r="Z385" s="1020"/>
      <c r="AA385" s="1020"/>
    </row>
    <row r="386" ht="18.0" customHeight="1">
      <c r="A386" s="1020"/>
      <c r="B386" s="1021"/>
      <c r="C386" s="1020"/>
      <c r="D386" s="1020"/>
      <c r="E386" s="1020"/>
      <c r="F386" s="1020"/>
      <c r="G386" s="1022"/>
      <c r="H386" s="1022"/>
      <c r="I386" s="1022"/>
      <c r="J386" s="1022"/>
      <c r="K386" s="1022"/>
      <c r="L386" s="1020"/>
      <c r="M386" s="1020"/>
      <c r="N386" s="1020"/>
      <c r="O386" s="1020"/>
      <c r="P386" s="1020"/>
      <c r="Q386" s="1020"/>
      <c r="R386" s="1088"/>
      <c r="S386" s="1089"/>
      <c r="T386" s="1088"/>
      <c r="U386" s="1020"/>
      <c r="V386" s="1020"/>
      <c r="W386" s="1020"/>
      <c r="X386" s="1020"/>
      <c r="Y386" s="1020"/>
      <c r="Z386" s="1020"/>
      <c r="AA386" s="1020"/>
    </row>
    <row r="387" ht="18.0" customHeight="1">
      <c r="A387" s="1020"/>
      <c r="B387" s="1021"/>
      <c r="C387" s="1020"/>
      <c r="D387" s="1020"/>
      <c r="E387" s="1020"/>
      <c r="F387" s="1020"/>
      <c r="G387" s="1022"/>
      <c r="H387" s="1022"/>
      <c r="I387" s="1022"/>
      <c r="J387" s="1022"/>
      <c r="K387" s="1022"/>
      <c r="L387" s="1020"/>
      <c r="M387" s="1020"/>
      <c r="N387" s="1020"/>
      <c r="O387" s="1020"/>
      <c r="P387" s="1020"/>
      <c r="Q387" s="1020"/>
      <c r="R387" s="1088"/>
      <c r="S387" s="1089"/>
      <c r="T387" s="1088"/>
      <c r="U387" s="1020"/>
      <c r="V387" s="1020"/>
      <c r="W387" s="1020"/>
      <c r="X387" s="1020"/>
      <c r="Y387" s="1020"/>
      <c r="Z387" s="1020"/>
      <c r="AA387" s="1020"/>
    </row>
    <row r="388" ht="18.0" customHeight="1">
      <c r="A388" s="1020"/>
      <c r="B388" s="1021"/>
      <c r="C388" s="1020"/>
      <c r="D388" s="1020"/>
      <c r="E388" s="1020"/>
      <c r="F388" s="1020"/>
      <c r="G388" s="1022"/>
      <c r="H388" s="1022"/>
      <c r="I388" s="1022"/>
      <c r="J388" s="1022"/>
      <c r="K388" s="1022"/>
      <c r="L388" s="1020"/>
      <c r="M388" s="1020"/>
      <c r="N388" s="1020"/>
      <c r="O388" s="1020"/>
      <c r="P388" s="1020"/>
      <c r="Q388" s="1020"/>
      <c r="R388" s="1088"/>
      <c r="S388" s="1089"/>
      <c r="T388" s="1088"/>
      <c r="U388" s="1020"/>
      <c r="V388" s="1020"/>
      <c r="W388" s="1020"/>
      <c r="X388" s="1020"/>
      <c r="Y388" s="1020"/>
      <c r="Z388" s="1020"/>
      <c r="AA388" s="1020"/>
    </row>
    <row r="389" ht="18.0" customHeight="1">
      <c r="A389" s="1020"/>
      <c r="B389" s="1021"/>
      <c r="C389" s="1020"/>
      <c r="D389" s="1020"/>
      <c r="E389" s="1020"/>
      <c r="F389" s="1020"/>
      <c r="G389" s="1022"/>
      <c r="H389" s="1022"/>
      <c r="I389" s="1022"/>
      <c r="J389" s="1022"/>
      <c r="K389" s="1022"/>
      <c r="L389" s="1020"/>
      <c r="M389" s="1020"/>
      <c r="N389" s="1020"/>
      <c r="O389" s="1020"/>
      <c r="P389" s="1020"/>
      <c r="Q389" s="1020"/>
      <c r="R389" s="1088"/>
      <c r="S389" s="1089"/>
      <c r="T389" s="1088"/>
      <c r="U389" s="1020"/>
      <c r="V389" s="1020"/>
      <c r="W389" s="1020"/>
      <c r="X389" s="1020"/>
      <c r="Y389" s="1020"/>
      <c r="Z389" s="1020"/>
      <c r="AA389" s="1020"/>
    </row>
    <row r="390" ht="18.0" customHeight="1">
      <c r="A390" s="1020"/>
      <c r="B390" s="1021"/>
      <c r="C390" s="1020"/>
      <c r="D390" s="1020"/>
      <c r="E390" s="1020"/>
      <c r="F390" s="1020"/>
      <c r="G390" s="1022"/>
      <c r="H390" s="1022"/>
      <c r="I390" s="1022"/>
      <c r="J390" s="1022"/>
      <c r="K390" s="1022"/>
      <c r="L390" s="1020"/>
      <c r="M390" s="1020"/>
      <c r="N390" s="1020"/>
      <c r="O390" s="1020"/>
      <c r="P390" s="1020"/>
      <c r="Q390" s="1020"/>
      <c r="R390" s="1088"/>
      <c r="S390" s="1089"/>
      <c r="T390" s="1088"/>
      <c r="U390" s="1020"/>
      <c r="V390" s="1020"/>
      <c r="W390" s="1020"/>
      <c r="X390" s="1020"/>
      <c r="Y390" s="1020"/>
      <c r="Z390" s="1020"/>
      <c r="AA390" s="1020"/>
    </row>
    <row r="391" ht="18.0" customHeight="1">
      <c r="A391" s="1020"/>
      <c r="B391" s="1021"/>
      <c r="C391" s="1020"/>
      <c r="D391" s="1020"/>
      <c r="E391" s="1020"/>
      <c r="F391" s="1020"/>
      <c r="G391" s="1022"/>
      <c r="H391" s="1022"/>
      <c r="I391" s="1022"/>
      <c r="J391" s="1022"/>
      <c r="K391" s="1022"/>
      <c r="L391" s="1020"/>
      <c r="M391" s="1020"/>
      <c r="N391" s="1020"/>
      <c r="O391" s="1020"/>
      <c r="P391" s="1020"/>
      <c r="Q391" s="1020"/>
      <c r="R391" s="1088"/>
      <c r="S391" s="1089"/>
      <c r="T391" s="1088"/>
      <c r="U391" s="1020"/>
      <c r="V391" s="1020"/>
      <c r="W391" s="1020"/>
      <c r="X391" s="1020"/>
      <c r="Y391" s="1020"/>
      <c r="Z391" s="1020"/>
      <c r="AA391" s="1020"/>
    </row>
    <row r="392" ht="18.0" customHeight="1">
      <c r="A392" s="1020"/>
      <c r="B392" s="1021"/>
      <c r="C392" s="1020"/>
      <c r="D392" s="1020"/>
      <c r="E392" s="1020"/>
      <c r="F392" s="1020"/>
      <c r="G392" s="1022"/>
      <c r="H392" s="1022"/>
      <c r="I392" s="1022"/>
      <c r="J392" s="1022"/>
      <c r="K392" s="1022"/>
      <c r="L392" s="1020"/>
      <c r="M392" s="1020"/>
      <c r="N392" s="1020"/>
      <c r="O392" s="1020"/>
      <c r="P392" s="1020"/>
      <c r="Q392" s="1020"/>
      <c r="R392" s="1088"/>
      <c r="S392" s="1089"/>
      <c r="T392" s="1088"/>
      <c r="U392" s="1020"/>
      <c r="V392" s="1020"/>
      <c r="W392" s="1020"/>
      <c r="X392" s="1020"/>
      <c r="Y392" s="1020"/>
      <c r="Z392" s="1020"/>
      <c r="AA392" s="1020"/>
    </row>
    <row r="393" ht="18.0" customHeight="1">
      <c r="A393" s="1020"/>
      <c r="B393" s="1021"/>
      <c r="C393" s="1020"/>
      <c r="D393" s="1020"/>
      <c r="E393" s="1020"/>
      <c r="F393" s="1020"/>
      <c r="G393" s="1022"/>
      <c r="H393" s="1022"/>
      <c r="I393" s="1022"/>
      <c r="J393" s="1022"/>
      <c r="K393" s="1022"/>
      <c r="L393" s="1020"/>
      <c r="M393" s="1020"/>
      <c r="N393" s="1020"/>
      <c r="O393" s="1020"/>
      <c r="P393" s="1020"/>
      <c r="Q393" s="1020"/>
      <c r="R393" s="1088"/>
      <c r="S393" s="1089"/>
      <c r="T393" s="1088"/>
      <c r="U393" s="1020"/>
      <c r="V393" s="1020"/>
      <c r="W393" s="1020"/>
      <c r="X393" s="1020"/>
      <c r="Y393" s="1020"/>
      <c r="Z393" s="1020"/>
      <c r="AA393" s="1020"/>
    </row>
    <row r="394" ht="18.0" customHeight="1">
      <c r="A394" s="1020"/>
      <c r="B394" s="1021"/>
      <c r="C394" s="1020"/>
      <c r="D394" s="1020"/>
      <c r="E394" s="1020"/>
      <c r="F394" s="1020"/>
      <c r="G394" s="1022"/>
      <c r="H394" s="1022"/>
      <c r="I394" s="1022"/>
      <c r="J394" s="1022"/>
      <c r="K394" s="1022"/>
      <c r="L394" s="1020"/>
      <c r="M394" s="1020"/>
      <c r="N394" s="1020"/>
      <c r="O394" s="1020"/>
      <c r="P394" s="1020"/>
      <c r="Q394" s="1020"/>
      <c r="R394" s="1088"/>
      <c r="S394" s="1089"/>
      <c r="T394" s="1088"/>
      <c r="U394" s="1020"/>
      <c r="V394" s="1020"/>
      <c r="W394" s="1020"/>
      <c r="X394" s="1020"/>
      <c r="Y394" s="1020"/>
      <c r="Z394" s="1020"/>
      <c r="AA394" s="1020"/>
    </row>
    <row r="395" ht="18.0" customHeight="1">
      <c r="A395" s="1020"/>
      <c r="B395" s="1021"/>
      <c r="C395" s="1020"/>
      <c r="D395" s="1020"/>
      <c r="E395" s="1020"/>
      <c r="F395" s="1020"/>
      <c r="G395" s="1022"/>
      <c r="H395" s="1022"/>
      <c r="I395" s="1022"/>
      <c r="J395" s="1022"/>
      <c r="K395" s="1022"/>
      <c r="L395" s="1020"/>
      <c r="M395" s="1020"/>
      <c r="N395" s="1020"/>
      <c r="O395" s="1020"/>
      <c r="P395" s="1020"/>
      <c r="Q395" s="1020"/>
      <c r="R395" s="1088"/>
      <c r="S395" s="1089"/>
      <c r="T395" s="1088"/>
      <c r="U395" s="1020"/>
      <c r="V395" s="1020"/>
      <c r="W395" s="1020"/>
      <c r="X395" s="1020"/>
      <c r="Y395" s="1020"/>
      <c r="Z395" s="1020"/>
      <c r="AA395" s="1020"/>
    </row>
    <row r="396" ht="18.0" customHeight="1">
      <c r="A396" s="1020"/>
      <c r="B396" s="1021"/>
      <c r="C396" s="1020"/>
      <c r="D396" s="1020"/>
      <c r="E396" s="1020"/>
      <c r="F396" s="1020"/>
      <c r="G396" s="1022"/>
      <c r="H396" s="1022"/>
      <c r="I396" s="1022"/>
      <c r="J396" s="1022"/>
      <c r="K396" s="1022"/>
      <c r="L396" s="1020"/>
      <c r="M396" s="1020"/>
      <c r="N396" s="1020"/>
      <c r="O396" s="1020"/>
      <c r="P396" s="1020"/>
      <c r="Q396" s="1020"/>
      <c r="R396" s="1088"/>
      <c r="S396" s="1089"/>
      <c r="T396" s="1088"/>
      <c r="U396" s="1020"/>
      <c r="V396" s="1020"/>
      <c r="W396" s="1020"/>
      <c r="X396" s="1020"/>
      <c r="Y396" s="1020"/>
      <c r="Z396" s="1020"/>
      <c r="AA396" s="1020"/>
    </row>
    <row r="397" ht="18.0" customHeight="1">
      <c r="A397" s="1020"/>
      <c r="B397" s="1021"/>
      <c r="C397" s="1020"/>
      <c r="D397" s="1020"/>
      <c r="E397" s="1020"/>
      <c r="F397" s="1020"/>
      <c r="G397" s="1022"/>
      <c r="H397" s="1022"/>
      <c r="I397" s="1022"/>
      <c r="J397" s="1022"/>
      <c r="K397" s="1022"/>
      <c r="L397" s="1020"/>
      <c r="M397" s="1020"/>
      <c r="N397" s="1020"/>
      <c r="O397" s="1020"/>
      <c r="P397" s="1020"/>
      <c r="Q397" s="1020"/>
      <c r="R397" s="1088"/>
      <c r="S397" s="1089"/>
      <c r="T397" s="1088"/>
      <c r="U397" s="1020"/>
      <c r="V397" s="1020"/>
      <c r="W397" s="1020"/>
      <c r="X397" s="1020"/>
      <c r="Y397" s="1020"/>
      <c r="Z397" s="1020"/>
      <c r="AA397" s="1020"/>
    </row>
    <row r="398" ht="18.0" customHeight="1">
      <c r="A398" s="1020"/>
      <c r="B398" s="1021"/>
      <c r="C398" s="1020"/>
      <c r="D398" s="1020"/>
      <c r="E398" s="1020"/>
      <c r="F398" s="1020"/>
      <c r="G398" s="1022"/>
      <c r="H398" s="1022"/>
      <c r="I398" s="1022"/>
      <c r="J398" s="1022"/>
      <c r="K398" s="1022"/>
      <c r="L398" s="1020"/>
      <c r="M398" s="1020"/>
      <c r="N398" s="1020"/>
      <c r="O398" s="1020"/>
      <c r="P398" s="1020"/>
      <c r="Q398" s="1020"/>
      <c r="R398" s="1088"/>
      <c r="S398" s="1089"/>
      <c r="T398" s="1088"/>
      <c r="U398" s="1020"/>
      <c r="V398" s="1020"/>
      <c r="W398" s="1020"/>
      <c r="X398" s="1020"/>
      <c r="Y398" s="1020"/>
      <c r="Z398" s="1020"/>
      <c r="AA398" s="1020"/>
    </row>
    <row r="399" ht="18.0" customHeight="1">
      <c r="A399" s="1020"/>
      <c r="B399" s="1021"/>
      <c r="C399" s="1020"/>
      <c r="D399" s="1020"/>
      <c r="E399" s="1020"/>
      <c r="F399" s="1020"/>
      <c r="G399" s="1022"/>
      <c r="H399" s="1022"/>
      <c r="I399" s="1022"/>
      <c r="J399" s="1022"/>
      <c r="K399" s="1022"/>
      <c r="L399" s="1020"/>
      <c r="M399" s="1020"/>
      <c r="N399" s="1020"/>
      <c r="O399" s="1020"/>
      <c r="P399" s="1020"/>
      <c r="Q399" s="1020"/>
      <c r="R399" s="1088"/>
      <c r="S399" s="1089"/>
      <c r="T399" s="1088"/>
      <c r="U399" s="1020"/>
      <c r="V399" s="1020"/>
      <c r="W399" s="1020"/>
      <c r="X399" s="1020"/>
      <c r="Y399" s="1020"/>
      <c r="Z399" s="1020"/>
      <c r="AA399" s="1020"/>
    </row>
    <row r="400" ht="18.0" customHeight="1">
      <c r="A400" s="1020"/>
      <c r="B400" s="1021"/>
      <c r="C400" s="1020"/>
      <c r="D400" s="1020"/>
      <c r="E400" s="1020"/>
      <c r="F400" s="1020"/>
      <c r="G400" s="1022"/>
      <c r="H400" s="1022"/>
      <c r="I400" s="1022"/>
      <c r="J400" s="1022"/>
      <c r="K400" s="1022"/>
      <c r="L400" s="1020"/>
      <c r="M400" s="1020"/>
      <c r="N400" s="1020"/>
      <c r="O400" s="1020"/>
      <c r="P400" s="1020"/>
      <c r="Q400" s="1020"/>
      <c r="R400" s="1088"/>
      <c r="S400" s="1089"/>
      <c r="T400" s="1088"/>
      <c r="U400" s="1020"/>
      <c r="V400" s="1020"/>
      <c r="W400" s="1020"/>
      <c r="X400" s="1020"/>
      <c r="Y400" s="1020"/>
      <c r="Z400" s="1020"/>
      <c r="AA400" s="1020"/>
    </row>
    <row r="401" ht="18.0" customHeight="1">
      <c r="A401" s="1020"/>
      <c r="B401" s="1021"/>
      <c r="C401" s="1020"/>
      <c r="D401" s="1020"/>
      <c r="E401" s="1020"/>
      <c r="F401" s="1020"/>
      <c r="G401" s="1022"/>
      <c r="H401" s="1022"/>
      <c r="I401" s="1022"/>
      <c r="J401" s="1022"/>
      <c r="K401" s="1022"/>
      <c r="L401" s="1020"/>
      <c r="M401" s="1020"/>
      <c r="N401" s="1020"/>
      <c r="O401" s="1020"/>
      <c r="P401" s="1020"/>
      <c r="Q401" s="1020"/>
      <c r="R401" s="1088"/>
      <c r="S401" s="1089"/>
      <c r="T401" s="1088"/>
      <c r="U401" s="1020"/>
      <c r="V401" s="1020"/>
      <c r="W401" s="1020"/>
      <c r="X401" s="1020"/>
      <c r="Y401" s="1020"/>
      <c r="Z401" s="1020"/>
      <c r="AA401" s="1020"/>
    </row>
    <row r="402" ht="18.0" customHeight="1">
      <c r="A402" s="1020"/>
      <c r="B402" s="1021"/>
      <c r="C402" s="1020"/>
      <c r="D402" s="1020"/>
      <c r="E402" s="1020"/>
      <c r="F402" s="1020"/>
      <c r="G402" s="1022"/>
      <c r="H402" s="1022"/>
      <c r="I402" s="1022"/>
      <c r="J402" s="1022"/>
      <c r="K402" s="1022"/>
      <c r="L402" s="1020"/>
      <c r="M402" s="1020"/>
      <c r="N402" s="1020"/>
      <c r="O402" s="1020"/>
      <c r="P402" s="1020"/>
      <c r="Q402" s="1020"/>
      <c r="R402" s="1088"/>
      <c r="S402" s="1089"/>
      <c r="T402" s="1088"/>
      <c r="U402" s="1020"/>
      <c r="V402" s="1020"/>
      <c r="W402" s="1020"/>
      <c r="X402" s="1020"/>
      <c r="Y402" s="1020"/>
      <c r="Z402" s="1020"/>
      <c r="AA402" s="1020"/>
    </row>
    <row r="403" ht="18.0" customHeight="1">
      <c r="A403" s="1020"/>
      <c r="B403" s="1021"/>
      <c r="C403" s="1020"/>
      <c r="D403" s="1020"/>
      <c r="E403" s="1020"/>
      <c r="F403" s="1020"/>
      <c r="G403" s="1022"/>
      <c r="H403" s="1022"/>
      <c r="I403" s="1022"/>
      <c r="J403" s="1022"/>
      <c r="K403" s="1022"/>
      <c r="L403" s="1020"/>
      <c r="M403" s="1020"/>
      <c r="N403" s="1020"/>
      <c r="O403" s="1020"/>
      <c r="P403" s="1020"/>
      <c r="Q403" s="1020"/>
      <c r="R403" s="1088"/>
      <c r="S403" s="1089"/>
      <c r="T403" s="1088"/>
      <c r="U403" s="1020"/>
      <c r="V403" s="1020"/>
      <c r="W403" s="1020"/>
      <c r="X403" s="1020"/>
      <c r="Y403" s="1020"/>
      <c r="Z403" s="1020"/>
      <c r="AA403" s="1020"/>
    </row>
    <row r="404" ht="18.0" customHeight="1">
      <c r="A404" s="1020"/>
      <c r="B404" s="1021"/>
      <c r="C404" s="1020"/>
      <c r="D404" s="1020"/>
      <c r="E404" s="1020"/>
      <c r="F404" s="1020"/>
      <c r="G404" s="1022"/>
      <c r="H404" s="1022"/>
      <c r="I404" s="1022"/>
      <c r="J404" s="1022"/>
      <c r="K404" s="1022"/>
      <c r="L404" s="1020"/>
      <c r="M404" s="1020"/>
      <c r="N404" s="1020"/>
      <c r="O404" s="1020"/>
      <c r="P404" s="1020"/>
      <c r="Q404" s="1020"/>
      <c r="R404" s="1088"/>
      <c r="S404" s="1089"/>
      <c r="T404" s="1088"/>
      <c r="U404" s="1020"/>
      <c r="V404" s="1020"/>
      <c r="W404" s="1020"/>
      <c r="X404" s="1020"/>
      <c r="Y404" s="1020"/>
      <c r="Z404" s="1020"/>
      <c r="AA404" s="1020"/>
    </row>
    <row r="405" ht="18.0" customHeight="1">
      <c r="A405" s="1020"/>
      <c r="B405" s="1021"/>
      <c r="C405" s="1020"/>
      <c r="D405" s="1020"/>
      <c r="E405" s="1020"/>
      <c r="F405" s="1020"/>
      <c r="G405" s="1022"/>
      <c r="H405" s="1022"/>
      <c r="I405" s="1022"/>
      <c r="J405" s="1022"/>
      <c r="K405" s="1022"/>
      <c r="L405" s="1020"/>
      <c r="M405" s="1020"/>
      <c r="N405" s="1020"/>
      <c r="O405" s="1020"/>
      <c r="P405" s="1020"/>
      <c r="Q405" s="1020"/>
      <c r="R405" s="1088"/>
      <c r="S405" s="1089"/>
      <c r="T405" s="1088"/>
      <c r="U405" s="1020"/>
      <c r="V405" s="1020"/>
      <c r="W405" s="1020"/>
      <c r="X405" s="1020"/>
      <c r="Y405" s="1020"/>
      <c r="Z405" s="1020"/>
      <c r="AA405" s="1020"/>
    </row>
    <row r="406" ht="18.0" customHeight="1">
      <c r="A406" s="1020"/>
      <c r="B406" s="1021"/>
      <c r="C406" s="1020"/>
      <c r="D406" s="1020"/>
      <c r="E406" s="1020"/>
      <c r="F406" s="1020"/>
      <c r="G406" s="1022"/>
      <c r="H406" s="1022"/>
      <c r="I406" s="1022"/>
      <c r="J406" s="1022"/>
      <c r="K406" s="1022"/>
      <c r="L406" s="1020"/>
      <c r="M406" s="1020"/>
      <c r="N406" s="1020"/>
      <c r="O406" s="1020"/>
      <c r="P406" s="1020"/>
      <c r="Q406" s="1020"/>
      <c r="R406" s="1088"/>
      <c r="S406" s="1089"/>
      <c r="T406" s="1088"/>
      <c r="U406" s="1020"/>
      <c r="V406" s="1020"/>
      <c r="W406" s="1020"/>
      <c r="X406" s="1020"/>
      <c r="Y406" s="1020"/>
      <c r="Z406" s="1020"/>
      <c r="AA406" s="1020"/>
    </row>
    <row r="407" ht="18.0" customHeight="1">
      <c r="A407" s="1020"/>
      <c r="B407" s="1021"/>
      <c r="C407" s="1020"/>
      <c r="D407" s="1020"/>
      <c r="E407" s="1020"/>
      <c r="F407" s="1020"/>
      <c r="G407" s="1022"/>
      <c r="H407" s="1022"/>
      <c r="I407" s="1022"/>
      <c r="J407" s="1022"/>
      <c r="K407" s="1022"/>
      <c r="L407" s="1020"/>
      <c r="M407" s="1020"/>
      <c r="N407" s="1020"/>
      <c r="O407" s="1020"/>
      <c r="P407" s="1020"/>
      <c r="Q407" s="1020"/>
      <c r="R407" s="1088"/>
      <c r="S407" s="1089"/>
      <c r="T407" s="1088"/>
      <c r="U407" s="1020"/>
      <c r="V407" s="1020"/>
      <c r="W407" s="1020"/>
      <c r="X407" s="1020"/>
      <c r="Y407" s="1020"/>
      <c r="Z407" s="1020"/>
      <c r="AA407" s="1020"/>
    </row>
    <row r="408" ht="18.0" customHeight="1">
      <c r="A408" s="1020"/>
      <c r="B408" s="1021"/>
      <c r="C408" s="1020"/>
      <c r="D408" s="1020"/>
      <c r="E408" s="1020"/>
      <c r="F408" s="1020"/>
      <c r="G408" s="1022"/>
      <c r="H408" s="1022"/>
      <c r="I408" s="1022"/>
      <c r="J408" s="1022"/>
      <c r="K408" s="1022"/>
      <c r="L408" s="1020"/>
      <c r="M408" s="1020"/>
      <c r="N408" s="1020"/>
      <c r="O408" s="1020"/>
      <c r="P408" s="1020"/>
      <c r="Q408" s="1020"/>
      <c r="R408" s="1088"/>
      <c r="S408" s="1089"/>
      <c r="T408" s="1088"/>
      <c r="U408" s="1020"/>
      <c r="V408" s="1020"/>
      <c r="W408" s="1020"/>
      <c r="X408" s="1020"/>
      <c r="Y408" s="1020"/>
      <c r="Z408" s="1020"/>
      <c r="AA408" s="1020"/>
    </row>
    <row r="409" ht="18.0" customHeight="1">
      <c r="A409" s="1020"/>
      <c r="B409" s="1021"/>
      <c r="C409" s="1020"/>
      <c r="D409" s="1020"/>
      <c r="E409" s="1020"/>
      <c r="F409" s="1020"/>
      <c r="G409" s="1022"/>
      <c r="H409" s="1022"/>
      <c r="I409" s="1022"/>
      <c r="J409" s="1022"/>
      <c r="K409" s="1022"/>
      <c r="L409" s="1020"/>
      <c r="M409" s="1020"/>
      <c r="N409" s="1020"/>
      <c r="O409" s="1020"/>
      <c r="P409" s="1020"/>
      <c r="Q409" s="1020"/>
      <c r="R409" s="1088"/>
      <c r="S409" s="1089"/>
      <c r="T409" s="1088"/>
      <c r="U409" s="1020"/>
      <c r="V409" s="1020"/>
      <c r="W409" s="1020"/>
      <c r="X409" s="1020"/>
      <c r="Y409" s="1020"/>
      <c r="Z409" s="1020"/>
      <c r="AA409" s="1020"/>
    </row>
    <row r="410" ht="18.0" customHeight="1">
      <c r="A410" s="1020"/>
      <c r="B410" s="1021"/>
      <c r="C410" s="1020"/>
      <c r="D410" s="1020"/>
      <c r="E410" s="1020"/>
      <c r="F410" s="1020"/>
      <c r="G410" s="1022"/>
      <c r="H410" s="1022"/>
      <c r="I410" s="1022"/>
      <c r="J410" s="1022"/>
      <c r="K410" s="1022"/>
      <c r="L410" s="1020"/>
      <c r="M410" s="1020"/>
      <c r="N410" s="1020"/>
      <c r="O410" s="1020"/>
      <c r="P410" s="1020"/>
      <c r="Q410" s="1020"/>
      <c r="R410" s="1088"/>
      <c r="S410" s="1089"/>
      <c r="T410" s="1088"/>
      <c r="U410" s="1020"/>
      <c r="V410" s="1020"/>
      <c r="W410" s="1020"/>
      <c r="X410" s="1020"/>
      <c r="Y410" s="1020"/>
      <c r="Z410" s="1020"/>
      <c r="AA410" s="1020"/>
    </row>
    <row r="411" ht="18.0" customHeight="1">
      <c r="A411" s="1020"/>
      <c r="B411" s="1021"/>
      <c r="C411" s="1020"/>
      <c r="D411" s="1020"/>
      <c r="E411" s="1020"/>
      <c r="F411" s="1020"/>
      <c r="G411" s="1022"/>
      <c r="H411" s="1022"/>
      <c r="I411" s="1022"/>
      <c r="J411" s="1022"/>
      <c r="K411" s="1022"/>
      <c r="L411" s="1020"/>
      <c r="M411" s="1020"/>
      <c r="N411" s="1020"/>
      <c r="O411" s="1020"/>
      <c r="P411" s="1020"/>
      <c r="Q411" s="1020"/>
      <c r="R411" s="1088"/>
      <c r="S411" s="1089"/>
      <c r="T411" s="1088"/>
      <c r="U411" s="1020"/>
      <c r="V411" s="1020"/>
      <c r="W411" s="1020"/>
      <c r="X411" s="1020"/>
      <c r="Y411" s="1020"/>
      <c r="Z411" s="1020"/>
      <c r="AA411" s="1020"/>
    </row>
    <row r="412" ht="18.0" customHeight="1">
      <c r="A412" s="1020"/>
      <c r="B412" s="1021"/>
      <c r="C412" s="1020"/>
      <c r="D412" s="1020"/>
      <c r="E412" s="1020"/>
      <c r="F412" s="1020"/>
      <c r="G412" s="1022"/>
      <c r="H412" s="1022"/>
      <c r="I412" s="1022"/>
      <c r="J412" s="1022"/>
      <c r="K412" s="1022"/>
      <c r="L412" s="1020"/>
      <c r="M412" s="1020"/>
      <c r="N412" s="1020"/>
      <c r="O412" s="1020"/>
      <c r="P412" s="1020"/>
      <c r="Q412" s="1020"/>
      <c r="R412" s="1088"/>
      <c r="S412" s="1089"/>
      <c r="T412" s="1088"/>
      <c r="U412" s="1020"/>
      <c r="V412" s="1020"/>
      <c r="W412" s="1020"/>
      <c r="X412" s="1020"/>
      <c r="Y412" s="1020"/>
      <c r="Z412" s="1020"/>
      <c r="AA412" s="1020"/>
    </row>
    <row r="413" ht="18.0" customHeight="1">
      <c r="A413" s="1020"/>
      <c r="B413" s="1021"/>
      <c r="C413" s="1020"/>
      <c r="D413" s="1020"/>
      <c r="E413" s="1020"/>
      <c r="F413" s="1020"/>
      <c r="G413" s="1022"/>
      <c r="H413" s="1022"/>
      <c r="I413" s="1022"/>
      <c r="J413" s="1022"/>
      <c r="K413" s="1022"/>
      <c r="L413" s="1020"/>
      <c r="M413" s="1020"/>
      <c r="N413" s="1020"/>
      <c r="O413" s="1020"/>
      <c r="P413" s="1020"/>
      <c r="Q413" s="1020"/>
      <c r="R413" s="1088"/>
      <c r="S413" s="1089"/>
      <c r="T413" s="1088"/>
      <c r="U413" s="1020"/>
      <c r="V413" s="1020"/>
      <c r="W413" s="1020"/>
      <c r="X413" s="1020"/>
      <c r="Y413" s="1020"/>
      <c r="Z413" s="1020"/>
      <c r="AA413" s="1020"/>
    </row>
    <row r="414" ht="18.0" customHeight="1">
      <c r="A414" s="1020"/>
      <c r="B414" s="1021"/>
      <c r="C414" s="1020"/>
      <c r="D414" s="1020"/>
      <c r="E414" s="1020"/>
      <c r="F414" s="1020"/>
      <c r="G414" s="1022"/>
      <c r="H414" s="1022"/>
      <c r="I414" s="1022"/>
      <c r="J414" s="1022"/>
      <c r="K414" s="1022"/>
      <c r="L414" s="1020"/>
      <c r="M414" s="1020"/>
      <c r="N414" s="1020"/>
      <c r="O414" s="1020"/>
      <c r="P414" s="1020"/>
      <c r="Q414" s="1020"/>
      <c r="R414" s="1088"/>
      <c r="S414" s="1089"/>
      <c r="T414" s="1088"/>
      <c r="U414" s="1020"/>
      <c r="V414" s="1020"/>
      <c r="W414" s="1020"/>
      <c r="X414" s="1020"/>
      <c r="Y414" s="1020"/>
      <c r="Z414" s="1020"/>
      <c r="AA414" s="1020"/>
    </row>
    <row r="415" ht="18.0" customHeight="1">
      <c r="A415" s="1020"/>
      <c r="B415" s="1021"/>
      <c r="C415" s="1020"/>
      <c r="D415" s="1020"/>
      <c r="E415" s="1020"/>
      <c r="F415" s="1020"/>
      <c r="G415" s="1022"/>
      <c r="H415" s="1022"/>
      <c r="I415" s="1022"/>
      <c r="J415" s="1022"/>
      <c r="K415" s="1022"/>
      <c r="L415" s="1020"/>
      <c r="M415" s="1020"/>
      <c r="N415" s="1020"/>
      <c r="O415" s="1020"/>
      <c r="P415" s="1020"/>
      <c r="Q415" s="1020"/>
      <c r="R415" s="1088"/>
      <c r="S415" s="1089"/>
      <c r="T415" s="1088"/>
      <c r="U415" s="1020"/>
      <c r="V415" s="1020"/>
      <c r="W415" s="1020"/>
      <c r="X415" s="1020"/>
      <c r="Y415" s="1020"/>
      <c r="Z415" s="1020"/>
      <c r="AA415" s="1020"/>
    </row>
    <row r="416" ht="18.0" customHeight="1">
      <c r="A416" s="1020"/>
      <c r="B416" s="1021"/>
      <c r="C416" s="1020"/>
      <c r="D416" s="1020"/>
      <c r="E416" s="1020"/>
      <c r="F416" s="1020"/>
      <c r="G416" s="1022"/>
      <c r="H416" s="1022"/>
      <c r="I416" s="1022"/>
      <c r="J416" s="1022"/>
      <c r="K416" s="1022"/>
      <c r="L416" s="1020"/>
      <c r="M416" s="1020"/>
      <c r="N416" s="1020"/>
      <c r="O416" s="1020"/>
      <c r="P416" s="1020"/>
      <c r="Q416" s="1020"/>
      <c r="R416" s="1088"/>
      <c r="S416" s="1089"/>
      <c r="T416" s="1088"/>
      <c r="U416" s="1020"/>
      <c r="V416" s="1020"/>
      <c r="W416" s="1020"/>
      <c r="X416" s="1020"/>
      <c r="Y416" s="1020"/>
      <c r="Z416" s="1020"/>
      <c r="AA416" s="1020"/>
    </row>
    <row r="417" ht="18.0" customHeight="1">
      <c r="A417" s="1020"/>
      <c r="B417" s="1021"/>
      <c r="C417" s="1020"/>
      <c r="D417" s="1020"/>
      <c r="E417" s="1020"/>
      <c r="F417" s="1020"/>
      <c r="G417" s="1022"/>
      <c r="H417" s="1022"/>
      <c r="I417" s="1022"/>
      <c r="J417" s="1022"/>
      <c r="K417" s="1022"/>
      <c r="L417" s="1020"/>
      <c r="M417" s="1020"/>
      <c r="N417" s="1020"/>
      <c r="O417" s="1020"/>
      <c r="P417" s="1020"/>
      <c r="Q417" s="1020"/>
      <c r="R417" s="1088"/>
      <c r="S417" s="1089"/>
      <c r="T417" s="1088"/>
      <c r="U417" s="1020"/>
      <c r="V417" s="1020"/>
      <c r="W417" s="1020"/>
      <c r="X417" s="1020"/>
      <c r="Y417" s="1020"/>
      <c r="Z417" s="1020"/>
      <c r="AA417" s="1020"/>
    </row>
    <row r="418" ht="18.0" customHeight="1">
      <c r="A418" s="1020"/>
      <c r="B418" s="1021"/>
      <c r="C418" s="1020"/>
      <c r="D418" s="1020"/>
      <c r="E418" s="1020"/>
      <c r="F418" s="1020"/>
      <c r="G418" s="1022"/>
      <c r="H418" s="1022"/>
      <c r="I418" s="1022"/>
      <c r="J418" s="1022"/>
      <c r="K418" s="1022"/>
      <c r="L418" s="1020"/>
      <c r="M418" s="1020"/>
      <c r="N418" s="1020"/>
      <c r="O418" s="1020"/>
      <c r="P418" s="1020"/>
      <c r="Q418" s="1020"/>
      <c r="R418" s="1088"/>
      <c r="S418" s="1089"/>
      <c r="T418" s="1088"/>
      <c r="U418" s="1020"/>
      <c r="V418" s="1020"/>
      <c r="W418" s="1020"/>
      <c r="X418" s="1020"/>
      <c r="Y418" s="1020"/>
      <c r="Z418" s="1020"/>
      <c r="AA418" s="1020"/>
    </row>
    <row r="419" ht="18.0" customHeight="1">
      <c r="A419" s="1020"/>
      <c r="B419" s="1021"/>
      <c r="C419" s="1020"/>
      <c r="D419" s="1020"/>
      <c r="E419" s="1020"/>
      <c r="F419" s="1020"/>
      <c r="G419" s="1022"/>
      <c r="H419" s="1022"/>
      <c r="I419" s="1022"/>
      <c r="J419" s="1022"/>
      <c r="K419" s="1022"/>
      <c r="L419" s="1020"/>
      <c r="M419" s="1020"/>
      <c r="N419" s="1020"/>
      <c r="O419" s="1020"/>
      <c r="P419" s="1020"/>
      <c r="Q419" s="1020"/>
      <c r="R419" s="1088"/>
      <c r="S419" s="1089"/>
      <c r="T419" s="1088"/>
      <c r="U419" s="1020"/>
      <c r="V419" s="1020"/>
      <c r="W419" s="1020"/>
      <c r="X419" s="1020"/>
      <c r="Y419" s="1020"/>
      <c r="Z419" s="1020"/>
      <c r="AA419" s="1020"/>
    </row>
    <row r="420" ht="18.0" customHeight="1">
      <c r="A420" s="1020"/>
      <c r="B420" s="1021"/>
      <c r="C420" s="1020"/>
      <c r="D420" s="1020"/>
      <c r="E420" s="1020"/>
      <c r="F420" s="1020"/>
      <c r="G420" s="1022"/>
      <c r="H420" s="1022"/>
      <c r="I420" s="1022"/>
      <c r="J420" s="1022"/>
      <c r="K420" s="1022"/>
      <c r="L420" s="1020"/>
      <c r="M420" s="1020"/>
      <c r="N420" s="1020"/>
      <c r="O420" s="1020"/>
      <c r="P420" s="1020"/>
      <c r="Q420" s="1020"/>
      <c r="R420" s="1088"/>
      <c r="S420" s="1089"/>
      <c r="T420" s="1088"/>
      <c r="U420" s="1020"/>
      <c r="V420" s="1020"/>
      <c r="W420" s="1020"/>
      <c r="X420" s="1020"/>
      <c r="Y420" s="1020"/>
      <c r="Z420" s="1020"/>
      <c r="AA420" s="1020"/>
    </row>
    <row r="421" ht="18.0" customHeight="1">
      <c r="A421" s="1020"/>
      <c r="B421" s="1021"/>
      <c r="C421" s="1020"/>
      <c r="D421" s="1020"/>
      <c r="E421" s="1020"/>
      <c r="F421" s="1020"/>
      <c r="G421" s="1022"/>
      <c r="H421" s="1022"/>
      <c r="I421" s="1022"/>
      <c r="J421" s="1022"/>
      <c r="K421" s="1022"/>
      <c r="L421" s="1020"/>
      <c r="M421" s="1020"/>
      <c r="N421" s="1020"/>
      <c r="O421" s="1020"/>
      <c r="P421" s="1020"/>
      <c r="Q421" s="1020"/>
      <c r="R421" s="1088"/>
      <c r="S421" s="1089"/>
      <c r="T421" s="1088"/>
      <c r="U421" s="1020"/>
      <c r="V421" s="1020"/>
      <c r="W421" s="1020"/>
      <c r="X421" s="1020"/>
      <c r="Y421" s="1020"/>
      <c r="Z421" s="1020"/>
      <c r="AA421" s="1020"/>
    </row>
    <row r="422" ht="18.0" customHeight="1">
      <c r="A422" s="1020"/>
      <c r="B422" s="1021"/>
      <c r="C422" s="1020"/>
      <c r="D422" s="1020"/>
      <c r="E422" s="1020"/>
      <c r="F422" s="1020"/>
      <c r="G422" s="1022"/>
      <c r="H422" s="1022"/>
      <c r="I422" s="1022"/>
      <c r="J422" s="1022"/>
      <c r="K422" s="1022"/>
      <c r="L422" s="1020"/>
      <c r="M422" s="1020"/>
      <c r="N422" s="1020"/>
      <c r="O422" s="1020"/>
      <c r="P422" s="1020"/>
      <c r="Q422" s="1020"/>
      <c r="R422" s="1088"/>
      <c r="S422" s="1089"/>
      <c r="T422" s="1088"/>
      <c r="U422" s="1020"/>
      <c r="V422" s="1020"/>
      <c r="W422" s="1020"/>
      <c r="X422" s="1020"/>
      <c r="Y422" s="1020"/>
      <c r="Z422" s="1020"/>
      <c r="AA422" s="1020"/>
    </row>
    <row r="423" ht="18.0" customHeight="1">
      <c r="A423" s="1020"/>
      <c r="B423" s="1021"/>
      <c r="C423" s="1020"/>
      <c r="D423" s="1020"/>
      <c r="E423" s="1020"/>
      <c r="F423" s="1020"/>
      <c r="G423" s="1022"/>
      <c r="H423" s="1022"/>
      <c r="I423" s="1022"/>
      <c r="J423" s="1022"/>
      <c r="K423" s="1022"/>
      <c r="L423" s="1020"/>
      <c r="M423" s="1020"/>
      <c r="N423" s="1020"/>
      <c r="O423" s="1020"/>
      <c r="P423" s="1020"/>
      <c r="Q423" s="1020"/>
      <c r="R423" s="1088"/>
      <c r="S423" s="1089"/>
      <c r="T423" s="1088"/>
      <c r="U423" s="1020"/>
      <c r="V423" s="1020"/>
      <c r="W423" s="1020"/>
      <c r="X423" s="1020"/>
      <c r="Y423" s="1020"/>
      <c r="Z423" s="1020"/>
      <c r="AA423" s="1020"/>
    </row>
    <row r="424" ht="18.0" customHeight="1">
      <c r="A424" s="1020"/>
      <c r="B424" s="1021"/>
      <c r="C424" s="1020"/>
      <c r="D424" s="1020"/>
      <c r="E424" s="1020"/>
      <c r="F424" s="1020"/>
      <c r="G424" s="1022"/>
      <c r="H424" s="1022"/>
      <c r="I424" s="1022"/>
      <c r="J424" s="1022"/>
      <c r="K424" s="1022"/>
      <c r="L424" s="1020"/>
      <c r="M424" s="1020"/>
      <c r="N424" s="1020"/>
      <c r="O424" s="1020"/>
      <c r="P424" s="1020"/>
      <c r="Q424" s="1020"/>
      <c r="R424" s="1088"/>
      <c r="S424" s="1089"/>
      <c r="T424" s="1088"/>
      <c r="U424" s="1020"/>
      <c r="V424" s="1020"/>
      <c r="W424" s="1020"/>
      <c r="X424" s="1020"/>
      <c r="Y424" s="1020"/>
      <c r="Z424" s="1020"/>
      <c r="AA424" s="1020"/>
    </row>
    <row r="425" ht="18.0" customHeight="1">
      <c r="A425" s="1020"/>
      <c r="B425" s="1021"/>
      <c r="C425" s="1020"/>
      <c r="D425" s="1020"/>
      <c r="E425" s="1020"/>
      <c r="F425" s="1020"/>
      <c r="G425" s="1022"/>
      <c r="H425" s="1022"/>
      <c r="I425" s="1022"/>
      <c r="J425" s="1022"/>
      <c r="K425" s="1022"/>
      <c r="L425" s="1020"/>
      <c r="M425" s="1020"/>
      <c r="N425" s="1020"/>
      <c r="O425" s="1020"/>
      <c r="P425" s="1020"/>
      <c r="Q425" s="1020"/>
      <c r="R425" s="1088"/>
      <c r="S425" s="1089"/>
      <c r="T425" s="1088"/>
      <c r="U425" s="1020"/>
      <c r="V425" s="1020"/>
      <c r="W425" s="1020"/>
      <c r="X425" s="1020"/>
      <c r="Y425" s="1020"/>
      <c r="Z425" s="1020"/>
      <c r="AA425" s="1020"/>
    </row>
    <row r="426" ht="18.0" customHeight="1">
      <c r="A426" s="1020"/>
      <c r="B426" s="1021"/>
      <c r="C426" s="1020"/>
      <c r="D426" s="1020"/>
      <c r="E426" s="1020"/>
      <c r="F426" s="1020"/>
      <c r="G426" s="1022"/>
      <c r="H426" s="1022"/>
      <c r="I426" s="1022"/>
      <c r="J426" s="1022"/>
      <c r="K426" s="1022"/>
      <c r="L426" s="1020"/>
      <c r="M426" s="1020"/>
      <c r="N426" s="1020"/>
      <c r="O426" s="1020"/>
      <c r="P426" s="1020"/>
      <c r="Q426" s="1020"/>
      <c r="R426" s="1088"/>
      <c r="S426" s="1089"/>
      <c r="T426" s="1088"/>
      <c r="U426" s="1020"/>
      <c r="V426" s="1020"/>
      <c r="W426" s="1020"/>
      <c r="X426" s="1020"/>
      <c r="Y426" s="1020"/>
      <c r="Z426" s="1020"/>
      <c r="AA426" s="1020"/>
    </row>
    <row r="427" ht="18.0" customHeight="1">
      <c r="A427" s="1020"/>
      <c r="B427" s="1021"/>
      <c r="C427" s="1020"/>
      <c r="D427" s="1020"/>
      <c r="E427" s="1020"/>
      <c r="F427" s="1020"/>
      <c r="G427" s="1022"/>
      <c r="H427" s="1022"/>
      <c r="I427" s="1022"/>
      <c r="J427" s="1022"/>
      <c r="K427" s="1022"/>
      <c r="L427" s="1020"/>
      <c r="M427" s="1020"/>
      <c r="N427" s="1020"/>
      <c r="O427" s="1020"/>
      <c r="P427" s="1020"/>
      <c r="Q427" s="1020"/>
      <c r="R427" s="1088"/>
      <c r="S427" s="1089"/>
      <c r="T427" s="1088"/>
      <c r="U427" s="1020"/>
      <c r="V427" s="1020"/>
      <c r="W427" s="1020"/>
      <c r="X427" s="1020"/>
      <c r="Y427" s="1020"/>
      <c r="Z427" s="1020"/>
      <c r="AA427" s="1020"/>
    </row>
    <row r="428" ht="18.0" customHeight="1">
      <c r="A428" s="1020"/>
      <c r="B428" s="1021"/>
      <c r="C428" s="1020"/>
      <c r="D428" s="1020"/>
      <c r="E428" s="1020"/>
      <c r="F428" s="1020"/>
      <c r="G428" s="1022"/>
      <c r="H428" s="1022"/>
      <c r="I428" s="1022"/>
      <c r="J428" s="1022"/>
      <c r="K428" s="1022"/>
      <c r="L428" s="1020"/>
      <c r="M428" s="1020"/>
      <c r="N428" s="1020"/>
      <c r="O428" s="1020"/>
      <c r="P428" s="1020"/>
      <c r="Q428" s="1020"/>
      <c r="R428" s="1088"/>
      <c r="S428" s="1089"/>
      <c r="T428" s="1088"/>
      <c r="U428" s="1020"/>
      <c r="V428" s="1020"/>
      <c r="W428" s="1020"/>
      <c r="X428" s="1020"/>
      <c r="Y428" s="1020"/>
      <c r="Z428" s="1020"/>
      <c r="AA428" s="1020"/>
    </row>
    <row r="429" ht="18.0" customHeight="1">
      <c r="A429" s="1020"/>
      <c r="B429" s="1021"/>
      <c r="C429" s="1020"/>
      <c r="D429" s="1020"/>
      <c r="E429" s="1020"/>
      <c r="F429" s="1020"/>
      <c r="G429" s="1022"/>
      <c r="H429" s="1022"/>
      <c r="I429" s="1022"/>
      <c r="J429" s="1022"/>
      <c r="K429" s="1022"/>
      <c r="L429" s="1020"/>
      <c r="M429" s="1020"/>
      <c r="N429" s="1020"/>
      <c r="O429" s="1020"/>
      <c r="P429" s="1020"/>
      <c r="Q429" s="1020"/>
      <c r="R429" s="1088"/>
      <c r="S429" s="1089"/>
      <c r="T429" s="1088"/>
      <c r="U429" s="1020"/>
      <c r="V429" s="1020"/>
      <c r="W429" s="1020"/>
      <c r="X429" s="1020"/>
      <c r="Y429" s="1020"/>
      <c r="Z429" s="1020"/>
      <c r="AA429" s="1020"/>
    </row>
    <row r="430" ht="18.0" customHeight="1">
      <c r="A430" s="1020"/>
      <c r="B430" s="1021"/>
      <c r="C430" s="1020"/>
      <c r="D430" s="1020"/>
      <c r="E430" s="1020"/>
      <c r="F430" s="1020"/>
      <c r="G430" s="1022"/>
      <c r="H430" s="1022"/>
      <c r="I430" s="1022"/>
      <c r="J430" s="1022"/>
      <c r="K430" s="1022"/>
      <c r="L430" s="1020"/>
      <c r="M430" s="1020"/>
      <c r="N430" s="1020"/>
      <c r="O430" s="1020"/>
      <c r="P430" s="1020"/>
      <c r="Q430" s="1020"/>
      <c r="R430" s="1088"/>
      <c r="S430" s="1089"/>
      <c r="T430" s="1088"/>
      <c r="U430" s="1020"/>
      <c r="V430" s="1020"/>
      <c r="W430" s="1020"/>
      <c r="X430" s="1020"/>
      <c r="Y430" s="1020"/>
      <c r="Z430" s="1020"/>
      <c r="AA430" s="1020"/>
    </row>
    <row r="431" ht="18.0" customHeight="1">
      <c r="A431" s="1020"/>
      <c r="B431" s="1021"/>
      <c r="C431" s="1020"/>
      <c r="D431" s="1020"/>
      <c r="E431" s="1020"/>
      <c r="F431" s="1020"/>
      <c r="G431" s="1022"/>
      <c r="H431" s="1022"/>
      <c r="I431" s="1022"/>
      <c r="J431" s="1022"/>
      <c r="K431" s="1022"/>
      <c r="L431" s="1020"/>
      <c r="M431" s="1020"/>
      <c r="N431" s="1020"/>
      <c r="O431" s="1020"/>
      <c r="P431" s="1020"/>
      <c r="Q431" s="1020"/>
      <c r="R431" s="1088"/>
      <c r="S431" s="1089"/>
      <c r="T431" s="1088"/>
      <c r="U431" s="1020"/>
      <c r="V431" s="1020"/>
      <c r="W431" s="1020"/>
      <c r="X431" s="1020"/>
      <c r="Y431" s="1020"/>
      <c r="Z431" s="1020"/>
      <c r="AA431" s="1020"/>
    </row>
    <row r="432" ht="18.0" customHeight="1">
      <c r="A432" s="1020"/>
      <c r="B432" s="1021"/>
      <c r="C432" s="1020"/>
      <c r="D432" s="1020"/>
      <c r="E432" s="1020"/>
      <c r="F432" s="1020"/>
      <c r="G432" s="1022"/>
      <c r="H432" s="1022"/>
      <c r="I432" s="1022"/>
      <c r="J432" s="1022"/>
      <c r="K432" s="1022"/>
      <c r="L432" s="1020"/>
      <c r="M432" s="1020"/>
      <c r="N432" s="1020"/>
      <c r="O432" s="1020"/>
      <c r="P432" s="1020"/>
      <c r="Q432" s="1020"/>
      <c r="R432" s="1088"/>
      <c r="S432" s="1089"/>
      <c r="T432" s="1088"/>
      <c r="U432" s="1020"/>
      <c r="V432" s="1020"/>
      <c r="W432" s="1020"/>
      <c r="X432" s="1020"/>
      <c r="Y432" s="1020"/>
      <c r="Z432" s="1020"/>
      <c r="AA432" s="1020"/>
    </row>
    <row r="433" ht="18.0" customHeight="1">
      <c r="A433" s="1020"/>
      <c r="B433" s="1021"/>
      <c r="C433" s="1020"/>
      <c r="D433" s="1020"/>
      <c r="E433" s="1020"/>
      <c r="F433" s="1020"/>
      <c r="G433" s="1022"/>
      <c r="H433" s="1022"/>
      <c r="I433" s="1022"/>
      <c r="J433" s="1022"/>
      <c r="K433" s="1022"/>
      <c r="L433" s="1020"/>
      <c r="M433" s="1020"/>
      <c r="N433" s="1020"/>
      <c r="O433" s="1020"/>
      <c r="P433" s="1020"/>
      <c r="Q433" s="1020"/>
      <c r="R433" s="1088"/>
      <c r="S433" s="1089"/>
      <c r="T433" s="1088"/>
      <c r="U433" s="1020"/>
      <c r="V433" s="1020"/>
      <c r="W433" s="1020"/>
      <c r="X433" s="1020"/>
      <c r="Y433" s="1020"/>
      <c r="Z433" s="1020"/>
      <c r="AA433" s="1020"/>
    </row>
    <row r="434" ht="18.0" customHeight="1">
      <c r="A434" s="1020"/>
      <c r="B434" s="1021"/>
      <c r="C434" s="1020"/>
      <c r="D434" s="1020"/>
      <c r="E434" s="1020"/>
      <c r="F434" s="1020"/>
      <c r="G434" s="1022"/>
      <c r="H434" s="1022"/>
      <c r="I434" s="1022"/>
      <c r="J434" s="1022"/>
      <c r="K434" s="1022"/>
      <c r="L434" s="1020"/>
      <c r="M434" s="1020"/>
      <c r="N434" s="1020"/>
      <c r="O434" s="1020"/>
      <c r="P434" s="1020"/>
      <c r="Q434" s="1020"/>
      <c r="R434" s="1088"/>
      <c r="S434" s="1089"/>
      <c r="T434" s="1088"/>
      <c r="U434" s="1020"/>
      <c r="V434" s="1020"/>
      <c r="W434" s="1020"/>
      <c r="X434" s="1020"/>
      <c r="Y434" s="1020"/>
      <c r="Z434" s="1020"/>
      <c r="AA434" s="1020"/>
    </row>
    <row r="435" ht="18.0" customHeight="1">
      <c r="A435" s="1020"/>
      <c r="B435" s="1021"/>
      <c r="C435" s="1020"/>
      <c r="D435" s="1020"/>
      <c r="E435" s="1020"/>
      <c r="F435" s="1020"/>
      <c r="G435" s="1022"/>
      <c r="H435" s="1022"/>
      <c r="I435" s="1022"/>
      <c r="J435" s="1022"/>
      <c r="K435" s="1022"/>
      <c r="L435" s="1020"/>
      <c r="M435" s="1020"/>
      <c r="N435" s="1020"/>
      <c r="O435" s="1020"/>
      <c r="P435" s="1020"/>
      <c r="Q435" s="1020"/>
      <c r="R435" s="1088"/>
      <c r="S435" s="1089"/>
      <c r="T435" s="1088"/>
      <c r="U435" s="1020"/>
      <c r="V435" s="1020"/>
      <c r="W435" s="1020"/>
      <c r="X435" s="1020"/>
      <c r="Y435" s="1020"/>
      <c r="Z435" s="1020"/>
      <c r="AA435" s="1020"/>
    </row>
    <row r="436" ht="18.0" customHeight="1">
      <c r="A436" s="1020"/>
      <c r="B436" s="1021"/>
      <c r="C436" s="1020"/>
      <c r="D436" s="1020"/>
      <c r="E436" s="1020"/>
      <c r="F436" s="1020"/>
      <c r="G436" s="1022"/>
      <c r="H436" s="1022"/>
      <c r="I436" s="1022"/>
      <c r="J436" s="1022"/>
      <c r="K436" s="1022"/>
      <c r="L436" s="1020"/>
      <c r="M436" s="1020"/>
      <c r="N436" s="1020"/>
      <c r="O436" s="1020"/>
      <c r="P436" s="1020"/>
      <c r="Q436" s="1020"/>
      <c r="R436" s="1088"/>
      <c r="S436" s="1089"/>
      <c r="T436" s="1088"/>
      <c r="U436" s="1020"/>
      <c r="V436" s="1020"/>
      <c r="W436" s="1020"/>
      <c r="X436" s="1020"/>
      <c r="Y436" s="1020"/>
      <c r="Z436" s="1020"/>
      <c r="AA436" s="1020"/>
    </row>
    <row r="437" ht="18.0" customHeight="1">
      <c r="A437" s="1020"/>
      <c r="B437" s="1021"/>
      <c r="C437" s="1020"/>
      <c r="D437" s="1020"/>
      <c r="E437" s="1020"/>
      <c r="F437" s="1020"/>
      <c r="G437" s="1022"/>
      <c r="H437" s="1022"/>
      <c r="I437" s="1022"/>
      <c r="J437" s="1022"/>
      <c r="K437" s="1022"/>
      <c r="L437" s="1020"/>
      <c r="M437" s="1020"/>
      <c r="N437" s="1020"/>
      <c r="O437" s="1020"/>
      <c r="P437" s="1020"/>
      <c r="Q437" s="1020"/>
      <c r="R437" s="1088"/>
      <c r="S437" s="1089"/>
      <c r="T437" s="1088"/>
      <c r="U437" s="1020"/>
      <c r="V437" s="1020"/>
      <c r="W437" s="1020"/>
      <c r="X437" s="1020"/>
      <c r="Y437" s="1020"/>
      <c r="Z437" s="1020"/>
      <c r="AA437" s="1020"/>
    </row>
    <row r="438" ht="18.0" customHeight="1">
      <c r="A438" s="1020"/>
      <c r="B438" s="1021"/>
      <c r="C438" s="1020"/>
      <c r="D438" s="1020"/>
      <c r="E438" s="1020"/>
      <c r="F438" s="1020"/>
      <c r="G438" s="1022"/>
      <c r="H438" s="1022"/>
      <c r="I438" s="1022"/>
      <c r="J438" s="1022"/>
      <c r="K438" s="1022"/>
      <c r="L438" s="1020"/>
      <c r="M438" s="1020"/>
      <c r="N438" s="1020"/>
      <c r="O438" s="1020"/>
      <c r="P438" s="1020"/>
      <c r="Q438" s="1020"/>
      <c r="R438" s="1088"/>
      <c r="S438" s="1089"/>
      <c r="T438" s="1088"/>
      <c r="U438" s="1020"/>
      <c r="V438" s="1020"/>
      <c r="W438" s="1020"/>
      <c r="X438" s="1020"/>
      <c r="Y438" s="1020"/>
      <c r="Z438" s="1020"/>
      <c r="AA438" s="1020"/>
    </row>
    <row r="439" ht="18.0" customHeight="1">
      <c r="A439" s="1020"/>
      <c r="B439" s="1021"/>
      <c r="C439" s="1020"/>
      <c r="D439" s="1020"/>
      <c r="E439" s="1020"/>
      <c r="F439" s="1020"/>
      <c r="G439" s="1022"/>
      <c r="H439" s="1022"/>
      <c r="I439" s="1022"/>
      <c r="J439" s="1022"/>
      <c r="K439" s="1022"/>
      <c r="L439" s="1020"/>
      <c r="M439" s="1020"/>
      <c r="N439" s="1020"/>
      <c r="O439" s="1020"/>
      <c r="P439" s="1020"/>
      <c r="Q439" s="1020"/>
      <c r="R439" s="1088"/>
      <c r="S439" s="1089"/>
      <c r="T439" s="1088"/>
      <c r="U439" s="1020"/>
      <c r="V439" s="1020"/>
      <c r="W439" s="1020"/>
      <c r="X439" s="1020"/>
      <c r="Y439" s="1020"/>
      <c r="Z439" s="1020"/>
      <c r="AA439" s="1020"/>
    </row>
    <row r="440" ht="18.0" customHeight="1">
      <c r="A440" s="1020"/>
      <c r="B440" s="1021"/>
      <c r="C440" s="1020"/>
      <c r="D440" s="1020"/>
      <c r="E440" s="1020"/>
      <c r="F440" s="1020"/>
      <c r="G440" s="1022"/>
      <c r="H440" s="1022"/>
      <c r="I440" s="1022"/>
      <c r="J440" s="1022"/>
      <c r="K440" s="1022"/>
      <c r="L440" s="1020"/>
      <c r="M440" s="1020"/>
      <c r="N440" s="1020"/>
      <c r="O440" s="1020"/>
      <c r="P440" s="1020"/>
      <c r="Q440" s="1020"/>
      <c r="R440" s="1088"/>
      <c r="S440" s="1089"/>
      <c r="T440" s="1088"/>
      <c r="U440" s="1020"/>
      <c r="V440" s="1020"/>
      <c r="W440" s="1020"/>
      <c r="X440" s="1020"/>
      <c r="Y440" s="1020"/>
      <c r="Z440" s="1020"/>
      <c r="AA440" s="1020"/>
    </row>
    <row r="441" ht="18.0" customHeight="1">
      <c r="A441" s="1020"/>
      <c r="B441" s="1021"/>
      <c r="C441" s="1020"/>
      <c r="D441" s="1020"/>
      <c r="E441" s="1020"/>
      <c r="F441" s="1020"/>
      <c r="G441" s="1022"/>
      <c r="H441" s="1022"/>
      <c r="I441" s="1022"/>
      <c r="J441" s="1022"/>
      <c r="K441" s="1022"/>
      <c r="L441" s="1020"/>
      <c r="M441" s="1020"/>
      <c r="N441" s="1020"/>
      <c r="O441" s="1020"/>
      <c r="P441" s="1020"/>
      <c r="Q441" s="1020"/>
      <c r="R441" s="1088"/>
      <c r="S441" s="1089"/>
      <c r="T441" s="1088"/>
      <c r="U441" s="1020"/>
      <c r="V441" s="1020"/>
      <c r="W441" s="1020"/>
      <c r="X441" s="1020"/>
      <c r="Y441" s="1020"/>
      <c r="Z441" s="1020"/>
      <c r="AA441" s="1020"/>
    </row>
    <row r="442" ht="18.0" customHeight="1">
      <c r="A442" s="1020"/>
      <c r="B442" s="1021"/>
      <c r="C442" s="1020"/>
      <c r="D442" s="1020"/>
      <c r="E442" s="1020"/>
      <c r="F442" s="1020"/>
      <c r="G442" s="1022"/>
      <c r="H442" s="1022"/>
      <c r="I442" s="1022"/>
      <c r="J442" s="1022"/>
      <c r="K442" s="1022"/>
      <c r="L442" s="1020"/>
      <c r="M442" s="1020"/>
      <c r="N442" s="1020"/>
      <c r="O442" s="1020"/>
      <c r="P442" s="1020"/>
      <c r="Q442" s="1020"/>
      <c r="R442" s="1088"/>
      <c r="S442" s="1089"/>
      <c r="T442" s="1088"/>
      <c r="U442" s="1020"/>
      <c r="V442" s="1020"/>
      <c r="W442" s="1020"/>
      <c r="X442" s="1020"/>
      <c r="Y442" s="1020"/>
      <c r="Z442" s="1020"/>
      <c r="AA442" s="1020"/>
    </row>
    <row r="443" ht="18.0" customHeight="1">
      <c r="A443" s="1020"/>
      <c r="B443" s="1021"/>
      <c r="C443" s="1020"/>
      <c r="D443" s="1020"/>
      <c r="E443" s="1020"/>
      <c r="F443" s="1020"/>
      <c r="G443" s="1022"/>
      <c r="H443" s="1022"/>
      <c r="I443" s="1022"/>
      <c r="J443" s="1022"/>
      <c r="K443" s="1022"/>
      <c r="L443" s="1020"/>
      <c r="M443" s="1020"/>
      <c r="N443" s="1020"/>
      <c r="O443" s="1020"/>
      <c r="P443" s="1020"/>
      <c r="Q443" s="1020"/>
      <c r="R443" s="1088"/>
      <c r="S443" s="1089"/>
      <c r="T443" s="1088"/>
      <c r="U443" s="1020"/>
      <c r="V443" s="1020"/>
      <c r="W443" s="1020"/>
      <c r="X443" s="1020"/>
      <c r="Y443" s="1020"/>
      <c r="Z443" s="1020"/>
      <c r="AA443" s="1020"/>
    </row>
    <row r="444" ht="18.0" customHeight="1">
      <c r="A444" s="1020"/>
      <c r="B444" s="1021"/>
      <c r="C444" s="1020"/>
      <c r="D444" s="1020"/>
      <c r="E444" s="1020"/>
      <c r="F444" s="1020"/>
      <c r="G444" s="1022"/>
      <c r="H444" s="1022"/>
      <c r="I444" s="1022"/>
      <c r="J444" s="1022"/>
      <c r="K444" s="1022"/>
      <c r="L444" s="1020"/>
      <c r="M444" s="1020"/>
      <c r="N444" s="1020"/>
      <c r="O444" s="1020"/>
      <c r="P444" s="1020"/>
      <c r="Q444" s="1020"/>
      <c r="R444" s="1088"/>
      <c r="S444" s="1089"/>
      <c r="T444" s="1088"/>
      <c r="U444" s="1020"/>
      <c r="V444" s="1020"/>
      <c r="W444" s="1020"/>
      <c r="X444" s="1020"/>
      <c r="Y444" s="1020"/>
      <c r="Z444" s="1020"/>
      <c r="AA444" s="1020"/>
    </row>
    <row r="445" ht="18.0" customHeight="1">
      <c r="A445" s="1020"/>
      <c r="B445" s="1021"/>
      <c r="C445" s="1020"/>
      <c r="D445" s="1020"/>
      <c r="E445" s="1020"/>
      <c r="F445" s="1020"/>
      <c r="G445" s="1022"/>
      <c r="H445" s="1022"/>
      <c r="I445" s="1022"/>
      <c r="J445" s="1022"/>
      <c r="K445" s="1022"/>
      <c r="L445" s="1020"/>
      <c r="M445" s="1020"/>
      <c r="N445" s="1020"/>
      <c r="O445" s="1020"/>
      <c r="P445" s="1020"/>
      <c r="Q445" s="1020"/>
      <c r="R445" s="1088"/>
      <c r="S445" s="1089"/>
      <c r="T445" s="1088"/>
      <c r="U445" s="1020"/>
      <c r="V445" s="1020"/>
      <c r="W445" s="1020"/>
      <c r="X445" s="1020"/>
      <c r="Y445" s="1020"/>
      <c r="Z445" s="1020"/>
      <c r="AA445" s="1020"/>
    </row>
    <row r="446" ht="18.0" customHeight="1">
      <c r="A446" s="1020"/>
      <c r="B446" s="1021"/>
      <c r="C446" s="1020"/>
      <c r="D446" s="1020"/>
      <c r="E446" s="1020"/>
      <c r="F446" s="1020"/>
      <c r="G446" s="1022"/>
      <c r="H446" s="1022"/>
      <c r="I446" s="1022"/>
      <c r="J446" s="1022"/>
      <c r="K446" s="1022"/>
      <c r="L446" s="1020"/>
      <c r="M446" s="1020"/>
      <c r="N446" s="1020"/>
      <c r="O446" s="1020"/>
      <c r="P446" s="1020"/>
      <c r="Q446" s="1020"/>
      <c r="R446" s="1088"/>
      <c r="S446" s="1089"/>
      <c r="T446" s="1088"/>
      <c r="U446" s="1020"/>
      <c r="V446" s="1020"/>
      <c r="W446" s="1020"/>
      <c r="X446" s="1020"/>
      <c r="Y446" s="1020"/>
      <c r="Z446" s="1020"/>
      <c r="AA446" s="1020"/>
    </row>
    <row r="447" ht="18.0" customHeight="1">
      <c r="A447" s="1020"/>
      <c r="B447" s="1021"/>
      <c r="C447" s="1020"/>
      <c r="D447" s="1020"/>
      <c r="E447" s="1020"/>
      <c r="F447" s="1020"/>
      <c r="G447" s="1022"/>
      <c r="H447" s="1022"/>
      <c r="I447" s="1022"/>
      <c r="J447" s="1022"/>
      <c r="K447" s="1022"/>
      <c r="L447" s="1020"/>
      <c r="M447" s="1020"/>
      <c r="N447" s="1020"/>
      <c r="O447" s="1020"/>
      <c r="P447" s="1020"/>
      <c r="Q447" s="1020"/>
      <c r="R447" s="1088"/>
      <c r="S447" s="1089"/>
      <c r="T447" s="1088"/>
      <c r="U447" s="1020"/>
      <c r="V447" s="1020"/>
      <c r="W447" s="1020"/>
      <c r="X447" s="1020"/>
      <c r="Y447" s="1020"/>
      <c r="Z447" s="1020"/>
      <c r="AA447" s="1020"/>
    </row>
    <row r="448" ht="18.0" customHeight="1">
      <c r="A448" s="1020"/>
      <c r="B448" s="1021"/>
      <c r="C448" s="1020"/>
      <c r="D448" s="1020"/>
      <c r="E448" s="1020"/>
      <c r="F448" s="1020"/>
      <c r="G448" s="1022"/>
      <c r="H448" s="1022"/>
      <c r="I448" s="1022"/>
      <c r="J448" s="1022"/>
      <c r="K448" s="1022"/>
      <c r="L448" s="1020"/>
      <c r="M448" s="1020"/>
      <c r="N448" s="1020"/>
      <c r="O448" s="1020"/>
      <c r="P448" s="1020"/>
      <c r="Q448" s="1020"/>
      <c r="R448" s="1088"/>
      <c r="S448" s="1089"/>
      <c r="T448" s="1088"/>
      <c r="U448" s="1020"/>
      <c r="V448" s="1020"/>
      <c r="W448" s="1020"/>
      <c r="X448" s="1020"/>
      <c r="Y448" s="1020"/>
      <c r="Z448" s="1020"/>
      <c r="AA448" s="1020"/>
    </row>
    <row r="449" ht="18.0" customHeight="1">
      <c r="A449" s="1020"/>
      <c r="B449" s="1021"/>
      <c r="C449" s="1020"/>
      <c r="D449" s="1020"/>
      <c r="E449" s="1020"/>
      <c r="F449" s="1020"/>
      <c r="G449" s="1022"/>
      <c r="H449" s="1022"/>
      <c r="I449" s="1022"/>
      <c r="J449" s="1022"/>
      <c r="K449" s="1022"/>
      <c r="L449" s="1020"/>
      <c r="M449" s="1020"/>
      <c r="N449" s="1020"/>
      <c r="O449" s="1020"/>
      <c r="P449" s="1020"/>
      <c r="Q449" s="1020"/>
      <c r="R449" s="1088"/>
      <c r="S449" s="1089"/>
      <c r="T449" s="1088"/>
      <c r="U449" s="1020"/>
      <c r="V449" s="1020"/>
      <c r="W449" s="1020"/>
      <c r="X449" s="1020"/>
      <c r="Y449" s="1020"/>
      <c r="Z449" s="1020"/>
      <c r="AA449" s="1020"/>
    </row>
    <row r="450" ht="18.0" customHeight="1">
      <c r="A450" s="1020"/>
      <c r="B450" s="1021"/>
      <c r="C450" s="1020"/>
      <c r="D450" s="1020"/>
      <c r="E450" s="1020"/>
      <c r="F450" s="1020"/>
      <c r="G450" s="1022"/>
      <c r="H450" s="1022"/>
      <c r="I450" s="1022"/>
      <c r="J450" s="1022"/>
      <c r="K450" s="1022"/>
      <c r="L450" s="1020"/>
      <c r="M450" s="1020"/>
      <c r="N450" s="1020"/>
      <c r="O450" s="1020"/>
      <c r="P450" s="1020"/>
      <c r="Q450" s="1020"/>
      <c r="R450" s="1088"/>
      <c r="S450" s="1089"/>
      <c r="T450" s="1088"/>
      <c r="U450" s="1020"/>
      <c r="V450" s="1020"/>
      <c r="W450" s="1020"/>
      <c r="X450" s="1020"/>
      <c r="Y450" s="1020"/>
      <c r="Z450" s="1020"/>
      <c r="AA450" s="1020"/>
    </row>
    <row r="451" ht="18.0" customHeight="1">
      <c r="A451" s="1020"/>
      <c r="B451" s="1021"/>
      <c r="C451" s="1020"/>
      <c r="D451" s="1020"/>
      <c r="E451" s="1020"/>
      <c r="F451" s="1020"/>
      <c r="G451" s="1022"/>
      <c r="H451" s="1022"/>
      <c r="I451" s="1022"/>
      <c r="J451" s="1022"/>
      <c r="K451" s="1022"/>
      <c r="L451" s="1020"/>
      <c r="M451" s="1020"/>
      <c r="N451" s="1020"/>
      <c r="O451" s="1020"/>
      <c r="P451" s="1020"/>
      <c r="Q451" s="1020"/>
      <c r="R451" s="1088"/>
      <c r="S451" s="1089"/>
      <c r="T451" s="1088"/>
      <c r="U451" s="1020"/>
      <c r="V451" s="1020"/>
      <c r="W451" s="1020"/>
      <c r="X451" s="1020"/>
      <c r="Y451" s="1020"/>
      <c r="Z451" s="1020"/>
      <c r="AA451" s="1020"/>
    </row>
    <row r="452" ht="18.0" customHeight="1">
      <c r="A452" s="1020"/>
      <c r="B452" s="1021"/>
      <c r="C452" s="1020"/>
      <c r="D452" s="1020"/>
      <c r="E452" s="1020"/>
      <c r="F452" s="1020"/>
      <c r="G452" s="1022"/>
      <c r="H452" s="1022"/>
      <c r="I452" s="1022"/>
      <c r="J452" s="1022"/>
      <c r="K452" s="1022"/>
      <c r="L452" s="1020"/>
      <c r="M452" s="1020"/>
      <c r="N452" s="1020"/>
      <c r="O452" s="1020"/>
      <c r="P452" s="1020"/>
      <c r="Q452" s="1020"/>
      <c r="R452" s="1088"/>
      <c r="S452" s="1089"/>
      <c r="T452" s="1088"/>
      <c r="U452" s="1020"/>
      <c r="V452" s="1020"/>
      <c r="W452" s="1020"/>
      <c r="X452" s="1020"/>
      <c r="Y452" s="1020"/>
      <c r="Z452" s="1020"/>
      <c r="AA452" s="1020"/>
    </row>
    <row r="453" ht="18.0" customHeight="1">
      <c r="A453" s="1020"/>
      <c r="B453" s="1021"/>
      <c r="C453" s="1020"/>
      <c r="D453" s="1020"/>
      <c r="E453" s="1020"/>
      <c r="F453" s="1020"/>
      <c r="G453" s="1022"/>
      <c r="H453" s="1022"/>
      <c r="I453" s="1022"/>
      <c r="J453" s="1022"/>
      <c r="K453" s="1022"/>
      <c r="L453" s="1020"/>
      <c r="M453" s="1020"/>
      <c r="N453" s="1020"/>
      <c r="O453" s="1020"/>
      <c r="P453" s="1020"/>
      <c r="Q453" s="1020"/>
      <c r="R453" s="1088"/>
      <c r="S453" s="1089"/>
      <c r="T453" s="1088"/>
      <c r="U453" s="1020"/>
      <c r="V453" s="1020"/>
      <c r="W453" s="1020"/>
      <c r="X453" s="1020"/>
      <c r="Y453" s="1020"/>
      <c r="Z453" s="1020"/>
      <c r="AA453" s="1020"/>
    </row>
    <row r="454" ht="18.0" customHeight="1">
      <c r="A454" s="1020"/>
      <c r="B454" s="1021"/>
      <c r="C454" s="1020"/>
      <c r="D454" s="1020"/>
      <c r="E454" s="1020"/>
      <c r="F454" s="1020"/>
      <c r="G454" s="1022"/>
      <c r="H454" s="1022"/>
      <c r="I454" s="1022"/>
      <c r="J454" s="1022"/>
      <c r="K454" s="1022"/>
      <c r="L454" s="1020"/>
      <c r="M454" s="1020"/>
      <c r="N454" s="1020"/>
      <c r="O454" s="1020"/>
      <c r="P454" s="1020"/>
      <c r="Q454" s="1020"/>
      <c r="R454" s="1088"/>
      <c r="S454" s="1089"/>
      <c r="T454" s="1088"/>
      <c r="U454" s="1020"/>
      <c r="V454" s="1020"/>
      <c r="W454" s="1020"/>
      <c r="X454" s="1020"/>
      <c r="Y454" s="1020"/>
      <c r="Z454" s="1020"/>
      <c r="AA454" s="1020"/>
    </row>
    <row r="455" ht="18.0" customHeight="1">
      <c r="A455" s="1020"/>
      <c r="B455" s="1021"/>
      <c r="C455" s="1020"/>
      <c r="D455" s="1020"/>
      <c r="E455" s="1020"/>
      <c r="F455" s="1020"/>
      <c r="G455" s="1022"/>
      <c r="H455" s="1022"/>
      <c r="I455" s="1022"/>
      <c r="J455" s="1022"/>
      <c r="K455" s="1022"/>
      <c r="L455" s="1020"/>
      <c r="M455" s="1020"/>
      <c r="N455" s="1020"/>
      <c r="O455" s="1020"/>
      <c r="P455" s="1020"/>
      <c r="Q455" s="1020"/>
      <c r="R455" s="1088"/>
      <c r="S455" s="1089"/>
      <c r="T455" s="1088"/>
      <c r="U455" s="1020"/>
      <c r="V455" s="1020"/>
      <c r="W455" s="1020"/>
      <c r="X455" s="1020"/>
      <c r="Y455" s="1020"/>
      <c r="Z455" s="1020"/>
      <c r="AA455" s="1020"/>
    </row>
    <row r="456" ht="18.0" customHeight="1">
      <c r="A456" s="1020"/>
      <c r="B456" s="1021"/>
      <c r="C456" s="1020"/>
      <c r="D456" s="1020"/>
      <c r="E456" s="1020"/>
      <c r="F456" s="1020"/>
      <c r="G456" s="1022"/>
      <c r="H456" s="1022"/>
      <c r="I456" s="1022"/>
      <c r="J456" s="1022"/>
      <c r="K456" s="1022"/>
      <c r="L456" s="1020"/>
      <c r="M456" s="1020"/>
      <c r="N456" s="1020"/>
      <c r="O456" s="1020"/>
      <c r="P456" s="1020"/>
      <c r="Q456" s="1020"/>
      <c r="R456" s="1088"/>
      <c r="S456" s="1089"/>
      <c r="T456" s="1088"/>
      <c r="U456" s="1020"/>
      <c r="V456" s="1020"/>
      <c r="W456" s="1020"/>
      <c r="X456" s="1020"/>
      <c r="Y456" s="1020"/>
      <c r="Z456" s="1020"/>
      <c r="AA456" s="1020"/>
    </row>
    <row r="457" ht="18.0" customHeight="1">
      <c r="A457" s="1020"/>
      <c r="B457" s="1021"/>
      <c r="C457" s="1020"/>
      <c r="D457" s="1020"/>
      <c r="E457" s="1020"/>
      <c r="F457" s="1020"/>
      <c r="G457" s="1022"/>
      <c r="H457" s="1022"/>
      <c r="I457" s="1022"/>
      <c r="J457" s="1022"/>
      <c r="K457" s="1022"/>
      <c r="L457" s="1020"/>
      <c r="M457" s="1020"/>
      <c r="N457" s="1020"/>
      <c r="O457" s="1020"/>
      <c r="P457" s="1020"/>
      <c r="Q457" s="1020"/>
      <c r="R457" s="1088"/>
      <c r="S457" s="1089"/>
      <c r="T457" s="1088"/>
      <c r="U457" s="1020"/>
      <c r="V457" s="1020"/>
      <c r="W457" s="1020"/>
      <c r="X457" s="1020"/>
      <c r="Y457" s="1020"/>
      <c r="Z457" s="1020"/>
      <c r="AA457" s="1020"/>
    </row>
    <row r="458" ht="18.0" customHeight="1">
      <c r="A458" s="1020"/>
      <c r="B458" s="1021"/>
      <c r="C458" s="1020"/>
      <c r="D458" s="1020"/>
      <c r="E458" s="1020"/>
      <c r="F458" s="1020"/>
      <c r="G458" s="1022"/>
      <c r="H458" s="1022"/>
      <c r="I458" s="1022"/>
      <c r="J458" s="1022"/>
      <c r="K458" s="1022"/>
      <c r="L458" s="1020"/>
      <c r="M458" s="1020"/>
      <c r="N458" s="1020"/>
      <c r="O458" s="1020"/>
      <c r="P458" s="1020"/>
      <c r="Q458" s="1020"/>
      <c r="R458" s="1088"/>
      <c r="S458" s="1089"/>
      <c r="T458" s="1088"/>
      <c r="U458" s="1020"/>
      <c r="V458" s="1020"/>
      <c r="W458" s="1020"/>
      <c r="X458" s="1020"/>
      <c r="Y458" s="1020"/>
      <c r="Z458" s="1020"/>
      <c r="AA458" s="1020"/>
    </row>
    <row r="459" ht="18.0" customHeight="1">
      <c r="A459" s="1020"/>
      <c r="B459" s="1021"/>
      <c r="C459" s="1020"/>
      <c r="D459" s="1020"/>
      <c r="E459" s="1020"/>
      <c r="F459" s="1020"/>
      <c r="G459" s="1022"/>
      <c r="H459" s="1022"/>
      <c r="I459" s="1022"/>
      <c r="J459" s="1022"/>
      <c r="K459" s="1022"/>
      <c r="L459" s="1020"/>
      <c r="M459" s="1020"/>
      <c r="N459" s="1020"/>
      <c r="O459" s="1020"/>
      <c r="P459" s="1020"/>
      <c r="Q459" s="1020"/>
      <c r="R459" s="1088"/>
      <c r="S459" s="1089"/>
      <c r="T459" s="1088"/>
      <c r="U459" s="1020"/>
      <c r="V459" s="1020"/>
      <c r="W459" s="1020"/>
      <c r="X459" s="1020"/>
      <c r="Y459" s="1020"/>
      <c r="Z459" s="1020"/>
      <c r="AA459" s="1020"/>
    </row>
    <row r="460" ht="18.0" customHeight="1">
      <c r="A460" s="1020"/>
      <c r="B460" s="1021"/>
      <c r="C460" s="1020"/>
      <c r="D460" s="1020"/>
      <c r="E460" s="1020"/>
      <c r="F460" s="1020"/>
      <c r="G460" s="1022"/>
      <c r="H460" s="1022"/>
      <c r="I460" s="1022"/>
      <c r="J460" s="1022"/>
      <c r="K460" s="1022"/>
      <c r="L460" s="1020"/>
      <c r="M460" s="1020"/>
      <c r="N460" s="1020"/>
      <c r="O460" s="1020"/>
      <c r="P460" s="1020"/>
      <c r="Q460" s="1020"/>
      <c r="R460" s="1088"/>
      <c r="S460" s="1089"/>
      <c r="T460" s="1088"/>
      <c r="U460" s="1020"/>
      <c r="V460" s="1020"/>
      <c r="W460" s="1020"/>
      <c r="X460" s="1020"/>
      <c r="Y460" s="1020"/>
      <c r="Z460" s="1020"/>
      <c r="AA460" s="1020"/>
    </row>
    <row r="461" ht="18.0" customHeight="1">
      <c r="A461" s="1020"/>
      <c r="B461" s="1021"/>
      <c r="C461" s="1020"/>
      <c r="D461" s="1020"/>
      <c r="E461" s="1020"/>
      <c r="F461" s="1020"/>
      <c r="G461" s="1022"/>
      <c r="H461" s="1022"/>
      <c r="I461" s="1022"/>
      <c r="J461" s="1022"/>
      <c r="K461" s="1022"/>
      <c r="L461" s="1020"/>
      <c r="M461" s="1020"/>
      <c r="N461" s="1020"/>
      <c r="O461" s="1020"/>
      <c r="P461" s="1020"/>
      <c r="Q461" s="1020"/>
      <c r="R461" s="1088"/>
      <c r="S461" s="1089"/>
      <c r="T461" s="1088"/>
      <c r="U461" s="1020"/>
      <c r="V461" s="1020"/>
      <c r="W461" s="1020"/>
      <c r="X461" s="1020"/>
      <c r="Y461" s="1020"/>
      <c r="Z461" s="1020"/>
      <c r="AA461" s="1020"/>
    </row>
    <row r="462" ht="18.0" customHeight="1">
      <c r="A462" s="1020"/>
      <c r="B462" s="1021"/>
      <c r="C462" s="1020"/>
      <c r="D462" s="1020"/>
      <c r="E462" s="1020"/>
      <c r="F462" s="1020"/>
      <c r="G462" s="1022"/>
      <c r="H462" s="1022"/>
      <c r="I462" s="1022"/>
      <c r="J462" s="1022"/>
      <c r="K462" s="1022"/>
      <c r="L462" s="1020"/>
      <c r="M462" s="1020"/>
      <c r="N462" s="1020"/>
      <c r="O462" s="1020"/>
      <c r="P462" s="1020"/>
      <c r="Q462" s="1020"/>
      <c r="R462" s="1088"/>
      <c r="S462" s="1089"/>
      <c r="T462" s="1088"/>
      <c r="U462" s="1020"/>
      <c r="V462" s="1020"/>
      <c r="W462" s="1020"/>
      <c r="X462" s="1020"/>
      <c r="Y462" s="1020"/>
      <c r="Z462" s="1020"/>
      <c r="AA462" s="1020"/>
    </row>
    <row r="463" ht="18.0" customHeight="1">
      <c r="A463" s="1020"/>
      <c r="B463" s="1021"/>
      <c r="C463" s="1020"/>
      <c r="D463" s="1020"/>
      <c r="E463" s="1020"/>
      <c r="F463" s="1020"/>
      <c r="G463" s="1022"/>
      <c r="H463" s="1022"/>
      <c r="I463" s="1022"/>
      <c r="J463" s="1022"/>
      <c r="K463" s="1022"/>
      <c r="L463" s="1020"/>
      <c r="M463" s="1020"/>
      <c r="N463" s="1020"/>
      <c r="O463" s="1020"/>
      <c r="P463" s="1020"/>
      <c r="Q463" s="1020"/>
      <c r="R463" s="1088"/>
      <c r="S463" s="1089"/>
      <c r="T463" s="1088"/>
      <c r="U463" s="1020"/>
      <c r="V463" s="1020"/>
      <c r="W463" s="1020"/>
      <c r="X463" s="1020"/>
      <c r="Y463" s="1020"/>
      <c r="Z463" s="1020"/>
      <c r="AA463" s="1020"/>
    </row>
    <row r="464" ht="18.0" customHeight="1">
      <c r="A464" s="1020"/>
      <c r="B464" s="1021"/>
      <c r="C464" s="1020"/>
      <c r="D464" s="1020"/>
      <c r="E464" s="1020"/>
      <c r="F464" s="1020"/>
      <c r="G464" s="1022"/>
      <c r="H464" s="1022"/>
      <c r="I464" s="1022"/>
      <c r="J464" s="1022"/>
      <c r="K464" s="1022"/>
      <c r="L464" s="1020"/>
      <c r="M464" s="1020"/>
      <c r="N464" s="1020"/>
      <c r="O464" s="1020"/>
      <c r="P464" s="1020"/>
      <c r="Q464" s="1020"/>
      <c r="R464" s="1088"/>
      <c r="S464" s="1089"/>
      <c r="T464" s="1088"/>
      <c r="U464" s="1020"/>
      <c r="V464" s="1020"/>
      <c r="W464" s="1020"/>
      <c r="X464" s="1020"/>
      <c r="Y464" s="1020"/>
      <c r="Z464" s="1020"/>
      <c r="AA464" s="1020"/>
    </row>
    <row r="465" ht="18.0" customHeight="1">
      <c r="A465" s="1020"/>
      <c r="B465" s="1021"/>
      <c r="C465" s="1020"/>
      <c r="D465" s="1020"/>
      <c r="E465" s="1020"/>
      <c r="F465" s="1020"/>
      <c r="G465" s="1022"/>
      <c r="H465" s="1022"/>
      <c r="I465" s="1022"/>
      <c r="J465" s="1022"/>
      <c r="K465" s="1022"/>
      <c r="L465" s="1020"/>
      <c r="M465" s="1020"/>
      <c r="N465" s="1020"/>
      <c r="O465" s="1020"/>
      <c r="P465" s="1020"/>
      <c r="Q465" s="1020"/>
      <c r="R465" s="1088"/>
      <c r="S465" s="1089"/>
      <c r="T465" s="1088"/>
      <c r="U465" s="1020"/>
      <c r="V465" s="1020"/>
      <c r="W465" s="1020"/>
      <c r="X465" s="1020"/>
      <c r="Y465" s="1020"/>
      <c r="Z465" s="1020"/>
      <c r="AA465" s="1020"/>
    </row>
    <row r="466" ht="18.0" customHeight="1">
      <c r="A466" s="1020"/>
      <c r="B466" s="1021"/>
      <c r="C466" s="1020"/>
      <c r="D466" s="1020"/>
      <c r="E466" s="1020"/>
      <c r="F466" s="1020"/>
      <c r="G466" s="1022"/>
      <c r="H466" s="1022"/>
      <c r="I466" s="1022"/>
      <c r="J466" s="1022"/>
      <c r="K466" s="1022"/>
      <c r="L466" s="1020"/>
      <c r="M466" s="1020"/>
      <c r="N466" s="1020"/>
      <c r="O466" s="1020"/>
      <c r="P466" s="1020"/>
      <c r="Q466" s="1020"/>
      <c r="R466" s="1088"/>
      <c r="S466" s="1089"/>
      <c r="T466" s="1088"/>
      <c r="U466" s="1020"/>
      <c r="V466" s="1020"/>
      <c r="W466" s="1020"/>
      <c r="X466" s="1020"/>
      <c r="Y466" s="1020"/>
      <c r="Z466" s="1020"/>
      <c r="AA466" s="1020"/>
    </row>
    <row r="467" ht="18.0" customHeight="1">
      <c r="A467" s="1020"/>
      <c r="B467" s="1021"/>
      <c r="C467" s="1020"/>
      <c r="D467" s="1020"/>
      <c r="E467" s="1020"/>
      <c r="F467" s="1020"/>
      <c r="G467" s="1022"/>
      <c r="H467" s="1022"/>
      <c r="I467" s="1022"/>
      <c r="J467" s="1022"/>
      <c r="K467" s="1022"/>
      <c r="L467" s="1020"/>
      <c r="M467" s="1020"/>
      <c r="N467" s="1020"/>
      <c r="O467" s="1020"/>
      <c r="P467" s="1020"/>
      <c r="Q467" s="1020"/>
      <c r="R467" s="1088"/>
      <c r="S467" s="1089"/>
      <c r="T467" s="1088"/>
      <c r="U467" s="1020"/>
      <c r="V467" s="1020"/>
      <c r="W467" s="1020"/>
      <c r="X467" s="1020"/>
      <c r="Y467" s="1020"/>
      <c r="Z467" s="1020"/>
      <c r="AA467" s="1020"/>
    </row>
    <row r="468" ht="18.0" customHeight="1">
      <c r="A468" s="1020"/>
      <c r="B468" s="1021"/>
      <c r="C468" s="1020"/>
      <c r="D468" s="1020"/>
      <c r="E468" s="1020"/>
      <c r="F468" s="1020"/>
      <c r="G468" s="1022"/>
      <c r="H468" s="1022"/>
      <c r="I468" s="1022"/>
      <c r="J468" s="1022"/>
      <c r="K468" s="1022"/>
      <c r="L468" s="1020"/>
      <c r="M468" s="1020"/>
      <c r="N468" s="1020"/>
      <c r="O468" s="1020"/>
      <c r="P468" s="1020"/>
      <c r="Q468" s="1020"/>
      <c r="R468" s="1088"/>
      <c r="S468" s="1089"/>
      <c r="T468" s="1088"/>
      <c r="U468" s="1020"/>
      <c r="V468" s="1020"/>
      <c r="W468" s="1020"/>
      <c r="X468" s="1020"/>
      <c r="Y468" s="1020"/>
      <c r="Z468" s="1020"/>
      <c r="AA468" s="1020"/>
    </row>
    <row r="469" ht="18.0" customHeight="1">
      <c r="A469" s="1020"/>
      <c r="B469" s="1021"/>
      <c r="C469" s="1020"/>
      <c r="D469" s="1020"/>
      <c r="E469" s="1020"/>
      <c r="F469" s="1020"/>
      <c r="G469" s="1022"/>
      <c r="H469" s="1022"/>
      <c r="I469" s="1022"/>
      <c r="J469" s="1022"/>
      <c r="K469" s="1022"/>
      <c r="L469" s="1020"/>
      <c r="M469" s="1020"/>
      <c r="N469" s="1020"/>
      <c r="O469" s="1020"/>
      <c r="P469" s="1020"/>
      <c r="Q469" s="1020"/>
      <c r="R469" s="1088"/>
      <c r="S469" s="1089"/>
      <c r="T469" s="1088"/>
      <c r="U469" s="1020"/>
      <c r="V469" s="1020"/>
      <c r="W469" s="1020"/>
      <c r="X469" s="1020"/>
      <c r="Y469" s="1020"/>
      <c r="Z469" s="1020"/>
      <c r="AA469" s="1020"/>
    </row>
    <row r="470" ht="18.0" customHeight="1">
      <c r="A470" s="1020"/>
      <c r="B470" s="1021"/>
      <c r="C470" s="1020"/>
      <c r="D470" s="1020"/>
      <c r="E470" s="1020"/>
      <c r="F470" s="1020"/>
      <c r="G470" s="1022"/>
      <c r="H470" s="1022"/>
      <c r="I470" s="1022"/>
      <c r="J470" s="1022"/>
      <c r="K470" s="1022"/>
      <c r="L470" s="1020"/>
      <c r="M470" s="1020"/>
      <c r="N470" s="1020"/>
      <c r="O470" s="1020"/>
      <c r="P470" s="1020"/>
      <c r="Q470" s="1020"/>
      <c r="R470" s="1088"/>
      <c r="S470" s="1089"/>
      <c r="T470" s="1088"/>
      <c r="U470" s="1020"/>
      <c r="V470" s="1020"/>
      <c r="W470" s="1020"/>
      <c r="X470" s="1020"/>
      <c r="Y470" s="1020"/>
      <c r="Z470" s="1020"/>
      <c r="AA470" s="1020"/>
    </row>
    <row r="471" ht="18.0" customHeight="1">
      <c r="A471" s="1020"/>
      <c r="B471" s="1021"/>
      <c r="C471" s="1020"/>
      <c r="D471" s="1020"/>
      <c r="E471" s="1020"/>
      <c r="F471" s="1020"/>
      <c r="G471" s="1022"/>
      <c r="H471" s="1022"/>
      <c r="I471" s="1022"/>
      <c r="J471" s="1022"/>
      <c r="K471" s="1022"/>
      <c r="L471" s="1020"/>
      <c r="M471" s="1020"/>
      <c r="N471" s="1020"/>
      <c r="O471" s="1020"/>
      <c r="P471" s="1020"/>
      <c r="Q471" s="1020"/>
      <c r="R471" s="1088"/>
      <c r="S471" s="1089"/>
      <c r="T471" s="1088"/>
      <c r="U471" s="1020"/>
      <c r="V471" s="1020"/>
      <c r="W471" s="1020"/>
      <c r="X471" s="1020"/>
      <c r="Y471" s="1020"/>
      <c r="Z471" s="1020"/>
      <c r="AA471" s="1020"/>
    </row>
    <row r="472" ht="18.0" customHeight="1">
      <c r="A472" s="1020"/>
      <c r="B472" s="1021"/>
      <c r="C472" s="1020"/>
      <c r="D472" s="1020"/>
      <c r="E472" s="1020"/>
      <c r="F472" s="1020"/>
      <c r="G472" s="1022"/>
      <c r="H472" s="1022"/>
      <c r="I472" s="1022"/>
      <c r="J472" s="1022"/>
      <c r="K472" s="1022"/>
      <c r="L472" s="1020"/>
      <c r="M472" s="1020"/>
      <c r="N472" s="1020"/>
      <c r="O472" s="1020"/>
      <c r="P472" s="1020"/>
      <c r="Q472" s="1020"/>
      <c r="R472" s="1088"/>
      <c r="S472" s="1089"/>
      <c r="T472" s="1088"/>
      <c r="U472" s="1020"/>
      <c r="V472" s="1020"/>
      <c r="W472" s="1020"/>
      <c r="X472" s="1020"/>
      <c r="Y472" s="1020"/>
      <c r="Z472" s="1020"/>
      <c r="AA472" s="1020"/>
    </row>
    <row r="473" ht="18.0" customHeight="1">
      <c r="A473" s="1020"/>
      <c r="B473" s="1021"/>
      <c r="C473" s="1020"/>
      <c r="D473" s="1020"/>
      <c r="E473" s="1020"/>
      <c r="F473" s="1020"/>
      <c r="G473" s="1022"/>
      <c r="H473" s="1022"/>
      <c r="I473" s="1022"/>
      <c r="J473" s="1022"/>
      <c r="K473" s="1022"/>
      <c r="L473" s="1020"/>
      <c r="M473" s="1020"/>
      <c r="N473" s="1020"/>
      <c r="O473" s="1020"/>
      <c r="P473" s="1020"/>
      <c r="Q473" s="1020"/>
      <c r="R473" s="1088"/>
      <c r="S473" s="1089"/>
      <c r="T473" s="1088"/>
      <c r="U473" s="1020"/>
      <c r="V473" s="1020"/>
      <c r="W473" s="1020"/>
      <c r="X473" s="1020"/>
      <c r="Y473" s="1020"/>
      <c r="Z473" s="1020"/>
      <c r="AA473" s="1020"/>
    </row>
    <row r="474" ht="18.0" customHeight="1">
      <c r="A474" s="1020"/>
      <c r="B474" s="1021"/>
      <c r="C474" s="1020"/>
      <c r="D474" s="1020"/>
      <c r="E474" s="1020"/>
      <c r="F474" s="1020"/>
      <c r="G474" s="1022"/>
      <c r="H474" s="1022"/>
      <c r="I474" s="1022"/>
      <c r="J474" s="1022"/>
      <c r="K474" s="1022"/>
      <c r="L474" s="1020"/>
      <c r="M474" s="1020"/>
      <c r="N474" s="1020"/>
      <c r="O474" s="1020"/>
      <c r="P474" s="1020"/>
      <c r="Q474" s="1020"/>
      <c r="R474" s="1088"/>
      <c r="S474" s="1089"/>
      <c r="T474" s="1088"/>
      <c r="U474" s="1020"/>
      <c r="V474" s="1020"/>
      <c r="W474" s="1020"/>
      <c r="X474" s="1020"/>
      <c r="Y474" s="1020"/>
      <c r="Z474" s="1020"/>
      <c r="AA474" s="1020"/>
    </row>
    <row r="475" ht="18.0" customHeight="1">
      <c r="A475" s="1020"/>
      <c r="B475" s="1021"/>
      <c r="C475" s="1020"/>
      <c r="D475" s="1020"/>
      <c r="E475" s="1020"/>
      <c r="F475" s="1020"/>
      <c r="G475" s="1022"/>
      <c r="H475" s="1022"/>
      <c r="I475" s="1022"/>
      <c r="J475" s="1022"/>
      <c r="K475" s="1022"/>
      <c r="L475" s="1020"/>
      <c r="M475" s="1020"/>
      <c r="N475" s="1020"/>
      <c r="O475" s="1020"/>
      <c r="P475" s="1020"/>
      <c r="Q475" s="1020"/>
      <c r="R475" s="1088"/>
      <c r="S475" s="1089"/>
      <c r="T475" s="1088"/>
      <c r="U475" s="1020"/>
      <c r="V475" s="1020"/>
      <c r="W475" s="1020"/>
      <c r="X475" s="1020"/>
      <c r="Y475" s="1020"/>
      <c r="Z475" s="1020"/>
      <c r="AA475" s="1020"/>
    </row>
    <row r="476" ht="18.0" customHeight="1">
      <c r="A476" s="1020"/>
      <c r="B476" s="1021"/>
      <c r="C476" s="1020"/>
      <c r="D476" s="1020"/>
      <c r="E476" s="1020"/>
      <c r="F476" s="1020"/>
      <c r="G476" s="1022"/>
      <c r="H476" s="1022"/>
      <c r="I476" s="1022"/>
      <c r="J476" s="1022"/>
      <c r="K476" s="1022"/>
      <c r="L476" s="1020"/>
      <c r="M476" s="1020"/>
      <c r="N476" s="1020"/>
      <c r="O476" s="1020"/>
      <c r="P476" s="1020"/>
      <c r="Q476" s="1020"/>
      <c r="R476" s="1088"/>
      <c r="S476" s="1089"/>
      <c r="T476" s="1088"/>
      <c r="U476" s="1020"/>
      <c r="V476" s="1020"/>
      <c r="W476" s="1020"/>
      <c r="X476" s="1020"/>
      <c r="Y476" s="1020"/>
      <c r="Z476" s="1020"/>
      <c r="AA476" s="1020"/>
    </row>
    <row r="477" ht="18.0" customHeight="1">
      <c r="A477" s="1020"/>
      <c r="B477" s="1021"/>
      <c r="C477" s="1020"/>
      <c r="D477" s="1020"/>
      <c r="E477" s="1020"/>
      <c r="F477" s="1020"/>
      <c r="G477" s="1022"/>
      <c r="H477" s="1022"/>
      <c r="I477" s="1022"/>
      <c r="J477" s="1022"/>
      <c r="K477" s="1022"/>
      <c r="L477" s="1020"/>
      <c r="M477" s="1020"/>
      <c r="N477" s="1020"/>
      <c r="O477" s="1020"/>
      <c r="P477" s="1020"/>
      <c r="Q477" s="1020"/>
      <c r="R477" s="1088"/>
      <c r="S477" s="1089"/>
      <c r="T477" s="1088"/>
      <c r="U477" s="1020"/>
      <c r="V477" s="1020"/>
      <c r="W477" s="1020"/>
      <c r="X477" s="1020"/>
      <c r="Y477" s="1020"/>
      <c r="Z477" s="1020"/>
      <c r="AA477" s="1020"/>
    </row>
    <row r="478" ht="18.0" customHeight="1">
      <c r="A478" s="1020"/>
      <c r="B478" s="1021"/>
      <c r="C478" s="1020"/>
      <c r="D478" s="1020"/>
      <c r="E478" s="1020"/>
      <c r="F478" s="1020"/>
      <c r="G478" s="1022"/>
      <c r="H478" s="1022"/>
      <c r="I478" s="1022"/>
      <c r="J478" s="1022"/>
      <c r="K478" s="1022"/>
      <c r="L478" s="1020"/>
      <c r="M478" s="1020"/>
      <c r="N478" s="1020"/>
      <c r="O478" s="1020"/>
      <c r="P478" s="1020"/>
      <c r="Q478" s="1020"/>
      <c r="R478" s="1088"/>
      <c r="S478" s="1089"/>
      <c r="T478" s="1088"/>
      <c r="U478" s="1020"/>
      <c r="V478" s="1020"/>
      <c r="W478" s="1020"/>
      <c r="X478" s="1020"/>
      <c r="Y478" s="1020"/>
      <c r="Z478" s="1020"/>
      <c r="AA478" s="1020"/>
    </row>
    <row r="479" ht="18.0" customHeight="1">
      <c r="A479" s="1020"/>
      <c r="B479" s="1021"/>
      <c r="C479" s="1020"/>
      <c r="D479" s="1020"/>
      <c r="E479" s="1020"/>
      <c r="F479" s="1020"/>
      <c r="G479" s="1022"/>
      <c r="H479" s="1022"/>
      <c r="I479" s="1022"/>
      <c r="J479" s="1022"/>
      <c r="K479" s="1022"/>
      <c r="L479" s="1020"/>
      <c r="M479" s="1020"/>
      <c r="N479" s="1020"/>
      <c r="O479" s="1020"/>
      <c r="P479" s="1020"/>
      <c r="Q479" s="1020"/>
      <c r="R479" s="1088"/>
      <c r="S479" s="1089"/>
      <c r="T479" s="1088"/>
      <c r="U479" s="1020"/>
      <c r="V479" s="1020"/>
      <c r="W479" s="1020"/>
      <c r="X479" s="1020"/>
      <c r="Y479" s="1020"/>
      <c r="Z479" s="1020"/>
      <c r="AA479" s="1020"/>
    </row>
    <row r="480" ht="18.0" customHeight="1">
      <c r="A480" s="1020"/>
      <c r="B480" s="1021"/>
      <c r="C480" s="1020"/>
      <c r="D480" s="1020"/>
      <c r="E480" s="1020"/>
      <c r="F480" s="1020"/>
      <c r="G480" s="1022"/>
      <c r="H480" s="1022"/>
      <c r="I480" s="1022"/>
      <c r="J480" s="1022"/>
      <c r="K480" s="1022"/>
      <c r="L480" s="1020"/>
      <c r="M480" s="1020"/>
      <c r="N480" s="1020"/>
      <c r="O480" s="1020"/>
      <c r="P480" s="1020"/>
      <c r="Q480" s="1020"/>
      <c r="R480" s="1088"/>
      <c r="S480" s="1089"/>
      <c r="T480" s="1088"/>
      <c r="U480" s="1020"/>
      <c r="V480" s="1020"/>
      <c r="W480" s="1020"/>
      <c r="X480" s="1020"/>
      <c r="Y480" s="1020"/>
      <c r="Z480" s="1020"/>
      <c r="AA480" s="1020"/>
    </row>
    <row r="481" ht="18.0" customHeight="1">
      <c r="A481" s="1020"/>
      <c r="B481" s="1021"/>
      <c r="C481" s="1020"/>
      <c r="D481" s="1020"/>
      <c r="E481" s="1020"/>
      <c r="F481" s="1020"/>
      <c r="G481" s="1022"/>
      <c r="H481" s="1022"/>
      <c r="I481" s="1022"/>
      <c r="J481" s="1022"/>
      <c r="K481" s="1022"/>
      <c r="L481" s="1020"/>
      <c r="M481" s="1020"/>
      <c r="N481" s="1020"/>
      <c r="O481" s="1020"/>
      <c r="P481" s="1020"/>
      <c r="Q481" s="1020"/>
      <c r="R481" s="1088"/>
      <c r="S481" s="1089"/>
      <c r="T481" s="1088"/>
      <c r="U481" s="1020"/>
      <c r="V481" s="1020"/>
      <c r="W481" s="1020"/>
      <c r="X481" s="1020"/>
      <c r="Y481" s="1020"/>
      <c r="Z481" s="1020"/>
      <c r="AA481" s="1020"/>
    </row>
    <row r="482" ht="18.0" customHeight="1">
      <c r="A482" s="1020"/>
      <c r="B482" s="1021"/>
      <c r="C482" s="1020"/>
      <c r="D482" s="1020"/>
      <c r="E482" s="1020"/>
      <c r="F482" s="1020"/>
      <c r="G482" s="1022"/>
      <c r="H482" s="1022"/>
      <c r="I482" s="1022"/>
      <c r="J482" s="1022"/>
      <c r="K482" s="1022"/>
      <c r="L482" s="1020"/>
      <c r="M482" s="1020"/>
      <c r="N482" s="1020"/>
      <c r="O482" s="1020"/>
      <c r="P482" s="1020"/>
      <c r="Q482" s="1020"/>
      <c r="R482" s="1088"/>
      <c r="S482" s="1089"/>
      <c r="T482" s="1088"/>
      <c r="U482" s="1020"/>
      <c r="V482" s="1020"/>
      <c r="W482" s="1020"/>
      <c r="X482" s="1020"/>
      <c r="Y482" s="1020"/>
      <c r="Z482" s="1020"/>
      <c r="AA482" s="1020"/>
    </row>
    <row r="483" ht="18.0" customHeight="1">
      <c r="A483" s="1020"/>
      <c r="B483" s="1021"/>
      <c r="C483" s="1020"/>
      <c r="D483" s="1020"/>
      <c r="E483" s="1020"/>
      <c r="F483" s="1020"/>
      <c r="G483" s="1022"/>
      <c r="H483" s="1022"/>
      <c r="I483" s="1022"/>
      <c r="J483" s="1022"/>
      <c r="K483" s="1022"/>
      <c r="L483" s="1020"/>
      <c r="M483" s="1020"/>
      <c r="N483" s="1020"/>
      <c r="O483" s="1020"/>
      <c r="P483" s="1020"/>
      <c r="Q483" s="1020"/>
      <c r="R483" s="1088"/>
      <c r="S483" s="1089"/>
      <c r="T483" s="1088"/>
      <c r="U483" s="1020"/>
      <c r="V483" s="1020"/>
      <c r="W483" s="1020"/>
      <c r="X483" s="1020"/>
      <c r="Y483" s="1020"/>
      <c r="Z483" s="1020"/>
      <c r="AA483" s="1020"/>
    </row>
    <row r="484" ht="18.0" customHeight="1">
      <c r="A484" s="1020"/>
      <c r="B484" s="1021"/>
      <c r="C484" s="1020"/>
      <c r="D484" s="1020"/>
      <c r="E484" s="1020"/>
      <c r="F484" s="1020"/>
      <c r="G484" s="1022"/>
      <c r="H484" s="1022"/>
      <c r="I484" s="1022"/>
      <c r="J484" s="1022"/>
      <c r="K484" s="1022"/>
      <c r="L484" s="1020"/>
      <c r="M484" s="1020"/>
      <c r="N484" s="1020"/>
      <c r="O484" s="1020"/>
      <c r="P484" s="1020"/>
      <c r="Q484" s="1020"/>
      <c r="R484" s="1088"/>
      <c r="S484" s="1089"/>
      <c r="T484" s="1088"/>
      <c r="U484" s="1020"/>
      <c r="V484" s="1020"/>
      <c r="W484" s="1020"/>
      <c r="X484" s="1020"/>
      <c r="Y484" s="1020"/>
      <c r="Z484" s="1020"/>
      <c r="AA484" s="1020"/>
    </row>
    <row r="485" ht="18.0" customHeight="1">
      <c r="A485" s="1020"/>
      <c r="B485" s="1021"/>
      <c r="C485" s="1020"/>
      <c r="D485" s="1020"/>
      <c r="E485" s="1020"/>
      <c r="F485" s="1020"/>
      <c r="G485" s="1022"/>
      <c r="H485" s="1022"/>
      <c r="I485" s="1022"/>
      <c r="J485" s="1022"/>
      <c r="K485" s="1022"/>
      <c r="L485" s="1020"/>
      <c r="M485" s="1020"/>
      <c r="N485" s="1020"/>
      <c r="O485" s="1020"/>
      <c r="P485" s="1020"/>
      <c r="Q485" s="1020"/>
      <c r="R485" s="1088"/>
      <c r="S485" s="1089"/>
      <c r="T485" s="1088"/>
      <c r="U485" s="1020"/>
      <c r="V485" s="1020"/>
      <c r="W485" s="1020"/>
      <c r="X485" s="1020"/>
      <c r="Y485" s="1020"/>
      <c r="Z485" s="1020"/>
      <c r="AA485" s="1020"/>
    </row>
    <row r="486" ht="18.0" customHeight="1">
      <c r="A486" s="1020"/>
      <c r="B486" s="1021"/>
      <c r="C486" s="1020"/>
      <c r="D486" s="1020"/>
      <c r="E486" s="1020"/>
      <c r="F486" s="1020"/>
      <c r="G486" s="1022"/>
      <c r="H486" s="1022"/>
      <c r="I486" s="1022"/>
      <c r="J486" s="1022"/>
      <c r="K486" s="1022"/>
      <c r="L486" s="1020"/>
      <c r="M486" s="1020"/>
      <c r="N486" s="1020"/>
      <c r="O486" s="1020"/>
      <c r="P486" s="1020"/>
      <c r="Q486" s="1020"/>
      <c r="R486" s="1088"/>
      <c r="S486" s="1089"/>
      <c r="T486" s="1088"/>
      <c r="U486" s="1020"/>
      <c r="V486" s="1020"/>
      <c r="W486" s="1020"/>
      <c r="X486" s="1020"/>
      <c r="Y486" s="1020"/>
      <c r="Z486" s="1020"/>
      <c r="AA486" s="1020"/>
    </row>
    <row r="487" ht="18.0" customHeight="1">
      <c r="A487" s="1020"/>
      <c r="B487" s="1021"/>
      <c r="C487" s="1020"/>
      <c r="D487" s="1020"/>
      <c r="E487" s="1020"/>
      <c r="F487" s="1020"/>
      <c r="G487" s="1022"/>
      <c r="H487" s="1022"/>
      <c r="I487" s="1022"/>
      <c r="J487" s="1022"/>
      <c r="K487" s="1022"/>
      <c r="L487" s="1020"/>
      <c r="M487" s="1020"/>
      <c r="N487" s="1020"/>
      <c r="O487" s="1020"/>
      <c r="P487" s="1020"/>
      <c r="Q487" s="1020"/>
      <c r="R487" s="1088"/>
      <c r="S487" s="1089"/>
      <c r="T487" s="1088"/>
      <c r="U487" s="1020"/>
      <c r="V487" s="1020"/>
      <c r="W487" s="1020"/>
      <c r="X487" s="1020"/>
      <c r="Y487" s="1020"/>
      <c r="Z487" s="1020"/>
      <c r="AA487" s="1020"/>
    </row>
    <row r="488" ht="18.0" customHeight="1">
      <c r="A488" s="1020"/>
      <c r="B488" s="1021"/>
      <c r="C488" s="1020"/>
      <c r="D488" s="1020"/>
      <c r="E488" s="1020"/>
      <c r="F488" s="1020"/>
      <c r="G488" s="1022"/>
      <c r="H488" s="1022"/>
      <c r="I488" s="1022"/>
      <c r="J488" s="1022"/>
      <c r="K488" s="1022"/>
      <c r="L488" s="1020"/>
      <c r="M488" s="1020"/>
      <c r="N488" s="1020"/>
      <c r="O488" s="1020"/>
      <c r="P488" s="1020"/>
      <c r="Q488" s="1020"/>
      <c r="R488" s="1088"/>
      <c r="S488" s="1089"/>
      <c r="T488" s="1088"/>
      <c r="U488" s="1020"/>
      <c r="V488" s="1020"/>
      <c r="W488" s="1020"/>
      <c r="X488" s="1020"/>
      <c r="Y488" s="1020"/>
      <c r="Z488" s="1020"/>
      <c r="AA488" s="1020"/>
    </row>
    <row r="489" ht="18.0" customHeight="1">
      <c r="A489" s="1020"/>
      <c r="B489" s="1021"/>
      <c r="C489" s="1020"/>
      <c r="D489" s="1020"/>
      <c r="E489" s="1020"/>
      <c r="F489" s="1020"/>
      <c r="G489" s="1022"/>
      <c r="H489" s="1022"/>
      <c r="I489" s="1022"/>
      <c r="J489" s="1022"/>
      <c r="K489" s="1022"/>
      <c r="L489" s="1020"/>
      <c r="M489" s="1020"/>
      <c r="N489" s="1020"/>
      <c r="O489" s="1020"/>
      <c r="P489" s="1020"/>
      <c r="Q489" s="1020"/>
      <c r="R489" s="1088"/>
      <c r="S489" s="1089"/>
      <c r="T489" s="1088"/>
      <c r="U489" s="1020"/>
      <c r="V489" s="1020"/>
      <c r="W489" s="1020"/>
      <c r="X489" s="1020"/>
      <c r="Y489" s="1020"/>
      <c r="Z489" s="1020"/>
      <c r="AA489" s="1020"/>
    </row>
    <row r="490" ht="18.0" customHeight="1">
      <c r="A490" s="1020"/>
      <c r="B490" s="1021"/>
      <c r="C490" s="1020"/>
      <c r="D490" s="1020"/>
      <c r="E490" s="1020"/>
      <c r="F490" s="1020"/>
      <c r="G490" s="1022"/>
      <c r="H490" s="1022"/>
      <c r="I490" s="1022"/>
      <c r="J490" s="1022"/>
      <c r="K490" s="1022"/>
      <c r="L490" s="1020"/>
      <c r="M490" s="1020"/>
      <c r="N490" s="1020"/>
      <c r="O490" s="1020"/>
      <c r="P490" s="1020"/>
      <c r="Q490" s="1020"/>
      <c r="R490" s="1088"/>
      <c r="S490" s="1089"/>
      <c r="T490" s="1088"/>
      <c r="U490" s="1020"/>
      <c r="V490" s="1020"/>
      <c r="W490" s="1020"/>
      <c r="X490" s="1020"/>
      <c r="Y490" s="1020"/>
      <c r="Z490" s="1020"/>
      <c r="AA490" s="1020"/>
    </row>
    <row r="491" ht="18.0" customHeight="1">
      <c r="A491" s="1020"/>
      <c r="B491" s="1021"/>
      <c r="C491" s="1020"/>
      <c r="D491" s="1020"/>
      <c r="E491" s="1020"/>
      <c r="F491" s="1020"/>
      <c r="G491" s="1022"/>
      <c r="H491" s="1022"/>
      <c r="I491" s="1022"/>
      <c r="J491" s="1022"/>
      <c r="K491" s="1022"/>
      <c r="L491" s="1020"/>
      <c r="M491" s="1020"/>
      <c r="N491" s="1020"/>
      <c r="O491" s="1020"/>
      <c r="P491" s="1020"/>
      <c r="Q491" s="1020"/>
      <c r="R491" s="1088"/>
      <c r="S491" s="1089"/>
      <c r="T491" s="1088"/>
      <c r="U491" s="1020"/>
      <c r="V491" s="1020"/>
      <c r="W491" s="1020"/>
      <c r="X491" s="1020"/>
      <c r="Y491" s="1020"/>
      <c r="Z491" s="1020"/>
      <c r="AA491" s="1020"/>
    </row>
    <row r="492" ht="18.0" customHeight="1">
      <c r="A492" s="1020"/>
      <c r="B492" s="1021"/>
      <c r="C492" s="1020"/>
      <c r="D492" s="1020"/>
      <c r="E492" s="1020"/>
      <c r="F492" s="1020"/>
      <c r="G492" s="1022"/>
      <c r="H492" s="1022"/>
      <c r="I492" s="1022"/>
      <c r="J492" s="1022"/>
      <c r="K492" s="1022"/>
      <c r="L492" s="1020"/>
      <c r="M492" s="1020"/>
      <c r="N492" s="1020"/>
      <c r="O492" s="1020"/>
      <c r="P492" s="1020"/>
      <c r="Q492" s="1020"/>
      <c r="R492" s="1088"/>
      <c r="S492" s="1089"/>
      <c r="T492" s="1088"/>
      <c r="U492" s="1020"/>
      <c r="V492" s="1020"/>
      <c r="W492" s="1020"/>
      <c r="X492" s="1020"/>
      <c r="Y492" s="1020"/>
      <c r="Z492" s="1020"/>
      <c r="AA492" s="1020"/>
    </row>
    <row r="493" ht="18.0" customHeight="1">
      <c r="A493" s="1020"/>
      <c r="B493" s="1021"/>
      <c r="C493" s="1020"/>
      <c r="D493" s="1020"/>
      <c r="E493" s="1020"/>
      <c r="F493" s="1020"/>
      <c r="G493" s="1022"/>
      <c r="H493" s="1022"/>
      <c r="I493" s="1022"/>
      <c r="J493" s="1022"/>
      <c r="K493" s="1022"/>
      <c r="L493" s="1020"/>
      <c r="M493" s="1020"/>
      <c r="N493" s="1020"/>
      <c r="O493" s="1020"/>
      <c r="P493" s="1020"/>
      <c r="Q493" s="1020"/>
      <c r="R493" s="1088"/>
      <c r="S493" s="1089"/>
      <c r="T493" s="1088"/>
      <c r="U493" s="1020"/>
      <c r="V493" s="1020"/>
      <c r="W493" s="1020"/>
      <c r="X493" s="1020"/>
      <c r="Y493" s="1020"/>
      <c r="Z493" s="1020"/>
      <c r="AA493" s="1020"/>
    </row>
    <row r="494" ht="18.0" customHeight="1">
      <c r="A494" s="1020"/>
      <c r="B494" s="1021"/>
      <c r="C494" s="1020"/>
      <c r="D494" s="1020"/>
      <c r="E494" s="1020"/>
      <c r="F494" s="1020"/>
      <c r="G494" s="1022"/>
      <c r="H494" s="1022"/>
      <c r="I494" s="1022"/>
      <c r="J494" s="1022"/>
      <c r="K494" s="1022"/>
      <c r="L494" s="1020"/>
      <c r="M494" s="1020"/>
      <c r="N494" s="1020"/>
      <c r="O494" s="1020"/>
      <c r="P494" s="1020"/>
      <c r="Q494" s="1020"/>
      <c r="R494" s="1088"/>
      <c r="S494" s="1089"/>
      <c r="T494" s="1088"/>
      <c r="U494" s="1020"/>
      <c r="V494" s="1020"/>
      <c r="W494" s="1020"/>
      <c r="X494" s="1020"/>
      <c r="Y494" s="1020"/>
      <c r="Z494" s="1020"/>
      <c r="AA494" s="1020"/>
    </row>
    <row r="495" ht="18.0" customHeight="1">
      <c r="A495" s="1020"/>
      <c r="B495" s="1021"/>
      <c r="C495" s="1020"/>
      <c r="D495" s="1020"/>
      <c r="E495" s="1020"/>
      <c r="F495" s="1020"/>
      <c r="G495" s="1022"/>
      <c r="H495" s="1022"/>
      <c r="I495" s="1022"/>
      <c r="J495" s="1022"/>
      <c r="K495" s="1022"/>
      <c r="L495" s="1020"/>
      <c r="M495" s="1020"/>
      <c r="N495" s="1020"/>
      <c r="O495" s="1020"/>
      <c r="P495" s="1020"/>
      <c r="Q495" s="1020"/>
      <c r="R495" s="1088"/>
      <c r="S495" s="1089"/>
      <c r="T495" s="1088"/>
      <c r="U495" s="1020"/>
      <c r="V495" s="1020"/>
      <c r="W495" s="1020"/>
      <c r="X495" s="1020"/>
      <c r="Y495" s="1020"/>
      <c r="Z495" s="1020"/>
      <c r="AA495" s="1020"/>
    </row>
    <row r="496" ht="18.0" customHeight="1">
      <c r="A496" s="1020"/>
      <c r="B496" s="1021"/>
      <c r="C496" s="1020"/>
      <c r="D496" s="1020"/>
      <c r="E496" s="1020"/>
      <c r="F496" s="1020"/>
      <c r="G496" s="1022"/>
      <c r="H496" s="1022"/>
      <c r="I496" s="1022"/>
      <c r="J496" s="1022"/>
      <c r="K496" s="1022"/>
      <c r="L496" s="1020"/>
      <c r="M496" s="1020"/>
      <c r="N496" s="1020"/>
      <c r="O496" s="1020"/>
      <c r="P496" s="1020"/>
      <c r="Q496" s="1020"/>
      <c r="R496" s="1088"/>
      <c r="S496" s="1089"/>
      <c r="T496" s="1088"/>
      <c r="U496" s="1020"/>
      <c r="V496" s="1020"/>
      <c r="W496" s="1020"/>
      <c r="X496" s="1020"/>
      <c r="Y496" s="1020"/>
      <c r="Z496" s="1020"/>
      <c r="AA496" s="1020"/>
    </row>
    <row r="497" ht="18.0" customHeight="1">
      <c r="A497" s="1020"/>
      <c r="B497" s="1021"/>
      <c r="C497" s="1020"/>
      <c r="D497" s="1020"/>
      <c r="E497" s="1020"/>
      <c r="F497" s="1020"/>
      <c r="G497" s="1022"/>
      <c r="H497" s="1022"/>
      <c r="I497" s="1022"/>
      <c r="J497" s="1022"/>
      <c r="K497" s="1022"/>
      <c r="L497" s="1020"/>
      <c r="M497" s="1020"/>
      <c r="N497" s="1020"/>
      <c r="O497" s="1020"/>
      <c r="P497" s="1020"/>
      <c r="Q497" s="1020"/>
      <c r="R497" s="1088"/>
      <c r="S497" s="1089"/>
      <c r="T497" s="1088"/>
      <c r="U497" s="1020"/>
      <c r="V497" s="1020"/>
      <c r="W497" s="1020"/>
      <c r="X497" s="1020"/>
      <c r="Y497" s="1020"/>
      <c r="Z497" s="1020"/>
      <c r="AA497" s="1020"/>
    </row>
    <row r="498" ht="18.0" customHeight="1">
      <c r="A498" s="1020"/>
      <c r="B498" s="1021"/>
      <c r="C498" s="1020"/>
      <c r="D498" s="1020"/>
      <c r="E498" s="1020"/>
      <c r="F498" s="1020"/>
      <c r="G498" s="1022"/>
      <c r="H498" s="1022"/>
      <c r="I498" s="1022"/>
      <c r="J498" s="1022"/>
      <c r="K498" s="1022"/>
      <c r="L498" s="1020"/>
      <c r="M498" s="1020"/>
      <c r="N498" s="1020"/>
      <c r="O498" s="1020"/>
      <c r="P498" s="1020"/>
      <c r="Q498" s="1020"/>
      <c r="R498" s="1088"/>
      <c r="S498" s="1089"/>
      <c r="T498" s="1088"/>
      <c r="U498" s="1020"/>
      <c r="V498" s="1020"/>
      <c r="W498" s="1020"/>
      <c r="X498" s="1020"/>
      <c r="Y498" s="1020"/>
      <c r="Z498" s="1020"/>
      <c r="AA498" s="1020"/>
    </row>
    <row r="499" ht="18.0" customHeight="1">
      <c r="A499" s="1020"/>
      <c r="B499" s="1021"/>
      <c r="C499" s="1020"/>
      <c r="D499" s="1020"/>
      <c r="E499" s="1020"/>
      <c r="F499" s="1020"/>
      <c r="G499" s="1022"/>
      <c r="H499" s="1022"/>
      <c r="I499" s="1022"/>
      <c r="J499" s="1022"/>
      <c r="K499" s="1022"/>
      <c r="L499" s="1020"/>
      <c r="M499" s="1020"/>
      <c r="N499" s="1020"/>
      <c r="O499" s="1020"/>
      <c r="P499" s="1020"/>
      <c r="Q499" s="1020"/>
      <c r="R499" s="1088"/>
      <c r="S499" s="1089"/>
      <c r="T499" s="1088"/>
      <c r="U499" s="1020"/>
      <c r="V499" s="1020"/>
      <c r="W499" s="1020"/>
      <c r="X499" s="1020"/>
      <c r="Y499" s="1020"/>
      <c r="Z499" s="1020"/>
      <c r="AA499" s="1020"/>
    </row>
    <row r="500" ht="18.0" customHeight="1">
      <c r="A500" s="1020"/>
      <c r="B500" s="1021"/>
      <c r="C500" s="1020"/>
      <c r="D500" s="1020"/>
      <c r="E500" s="1020"/>
      <c r="F500" s="1020"/>
      <c r="G500" s="1022"/>
      <c r="H500" s="1022"/>
      <c r="I500" s="1022"/>
      <c r="J500" s="1022"/>
      <c r="K500" s="1022"/>
      <c r="L500" s="1020"/>
      <c r="M500" s="1020"/>
      <c r="N500" s="1020"/>
      <c r="O500" s="1020"/>
      <c r="P500" s="1020"/>
      <c r="Q500" s="1020"/>
      <c r="R500" s="1088"/>
      <c r="S500" s="1089"/>
      <c r="T500" s="1088"/>
      <c r="U500" s="1020"/>
      <c r="V500" s="1020"/>
      <c r="W500" s="1020"/>
      <c r="X500" s="1020"/>
      <c r="Y500" s="1020"/>
      <c r="Z500" s="1020"/>
      <c r="AA500" s="1020"/>
    </row>
    <row r="501" ht="18.0" customHeight="1">
      <c r="A501" s="1020"/>
      <c r="B501" s="1021"/>
      <c r="C501" s="1020"/>
      <c r="D501" s="1020"/>
      <c r="E501" s="1020"/>
      <c r="F501" s="1020"/>
      <c r="G501" s="1022"/>
      <c r="H501" s="1022"/>
      <c r="I501" s="1022"/>
      <c r="J501" s="1022"/>
      <c r="K501" s="1022"/>
      <c r="L501" s="1020"/>
      <c r="M501" s="1020"/>
      <c r="N501" s="1020"/>
      <c r="O501" s="1020"/>
      <c r="P501" s="1020"/>
      <c r="Q501" s="1020"/>
      <c r="R501" s="1088"/>
      <c r="S501" s="1089"/>
      <c r="T501" s="1088"/>
      <c r="U501" s="1020"/>
      <c r="V501" s="1020"/>
      <c r="W501" s="1020"/>
      <c r="X501" s="1020"/>
      <c r="Y501" s="1020"/>
      <c r="Z501" s="1020"/>
      <c r="AA501" s="1020"/>
    </row>
    <row r="502" ht="18.0" customHeight="1">
      <c r="A502" s="1020"/>
      <c r="B502" s="1021"/>
      <c r="C502" s="1020"/>
      <c r="D502" s="1020"/>
      <c r="E502" s="1020"/>
      <c r="F502" s="1020"/>
      <c r="G502" s="1022"/>
      <c r="H502" s="1022"/>
      <c r="I502" s="1022"/>
      <c r="J502" s="1022"/>
      <c r="K502" s="1022"/>
      <c r="L502" s="1020"/>
      <c r="M502" s="1020"/>
      <c r="N502" s="1020"/>
      <c r="O502" s="1020"/>
      <c r="P502" s="1020"/>
      <c r="Q502" s="1020"/>
      <c r="R502" s="1088"/>
      <c r="S502" s="1089"/>
      <c r="T502" s="1088"/>
      <c r="U502" s="1020"/>
      <c r="V502" s="1020"/>
      <c r="W502" s="1020"/>
      <c r="X502" s="1020"/>
      <c r="Y502" s="1020"/>
      <c r="Z502" s="1020"/>
      <c r="AA502" s="1020"/>
    </row>
    <row r="503" ht="18.0" customHeight="1">
      <c r="A503" s="1020"/>
      <c r="B503" s="1021"/>
      <c r="C503" s="1020"/>
      <c r="D503" s="1020"/>
      <c r="E503" s="1020"/>
      <c r="F503" s="1020"/>
      <c r="G503" s="1022"/>
      <c r="H503" s="1022"/>
      <c r="I503" s="1022"/>
      <c r="J503" s="1022"/>
      <c r="K503" s="1022"/>
      <c r="L503" s="1020"/>
      <c r="M503" s="1020"/>
      <c r="N503" s="1020"/>
      <c r="O503" s="1020"/>
      <c r="P503" s="1020"/>
      <c r="Q503" s="1020"/>
      <c r="R503" s="1088"/>
      <c r="S503" s="1089"/>
      <c r="T503" s="1088"/>
      <c r="U503" s="1020"/>
      <c r="V503" s="1020"/>
      <c r="W503" s="1020"/>
      <c r="X503" s="1020"/>
      <c r="Y503" s="1020"/>
      <c r="Z503" s="1020"/>
      <c r="AA503" s="1020"/>
    </row>
    <row r="504" ht="18.0" customHeight="1">
      <c r="A504" s="1020"/>
      <c r="B504" s="1021"/>
      <c r="C504" s="1020"/>
      <c r="D504" s="1020"/>
      <c r="E504" s="1020"/>
      <c r="F504" s="1020"/>
      <c r="G504" s="1022"/>
      <c r="H504" s="1022"/>
      <c r="I504" s="1022"/>
      <c r="J504" s="1022"/>
      <c r="K504" s="1022"/>
      <c r="L504" s="1020"/>
      <c r="M504" s="1020"/>
      <c r="N504" s="1020"/>
      <c r="O504" s="1020"/>
      <c r="P504" s="1020"/>
      <c r="Q504" s="1020"/>
      <c r="R504" s="1088"/>
      <c r="S504" s="1089"/>
      <c r="T504" s="1088"/>
      <c r="U504" s="1020"/>
      <c r="V504" s="1020"/>
      <c r="W504" s="1020"/>
      <c r="X504" s="1020"/>
      <c r="Y504" s="1020"/>
      <c r="Z504" s="1020"/>
      <c r="AA504" s="1020"/>
    </row>
    <row r="505" ht="18.0" customHeight="1">
      <c r="A505" s="1020"/>
      <c r="B505" s="1021"/>
      <c r="C505" s="1020"/>
      <c r="D505" s="1020"/>
      <c r="E505" s="1020"/>
      <c r="F505" s="1020"/>
      <c r="G505" s="1022"/>
      <c r="H505" s="1022"/>
      <c r="I505" s="1022"/>
      <c r="J505" s="1022"/>
      <c r="K505" s="1022"/>
      <c r="L505" s="1020"/>
      <c r="M505" s="1020"/>
      <c r="N505" s="1020"/>
      <c r="O505" s="1020"/>
      <c r="P505" s="1020"/>
      <c r="Q505" s="1020"/>
      <c r="R505" s="1088"/>
      <c r="S505" s="1089"/>
      <c r="T505" s="1088"/>
      <c r="U505" s="1020"/>
      <c r="V505" s="1020"/>
      <c r="W505" s="1020"/>
      <c r="X505" s="1020"/>
      <c r="Y505" s="1020"/>
      <c r="Z505" s="1020"/>
      <c r="AA505" s="1020"/>
    </row>
    <row r="506" ht="18.0" customHeight="1">
      <c r="A506" s="1020"/>
      <c r="B506" s="1021"/>
      <c r="C506" s="1020"/>
      <c r="D506" s="1020"/>
      <c r="E506" s="1020"/>
      <c r="F506" s="1020"/>
      <c r="G506" s="1022"/>
      <c r="H506" s="1022"/>
      <c r="I506" s="1022"/>
      <c r="J506" s="1022"/>
      <c r="K506" s="1022"/>
      <c r="L506" s="1020"/>
      <c r="M506" s="1020"/>
      <c r="N506" s="1020"/>
      <c r="O506" s="1020"/>
      <c r="P506" s="1020"/>
      <c r="Q506" s="1020"/>
      <c r="R506" s="1088"/>
      <c r="S506" s="1089"/>
      <c r="T506" s="1088"/>
      <c r="U506" s="1020"/>
      <c r="V506" s="1020"/>
      <c r="W506" s="1020"/>
      <c r="X506" s="1020"/>
      <c r="Y506" s="1020"/>
      <c r="Z506" s="1020"/>
      <c r="AA506" s="1020"/>
    </row>
    <row r="507" ht="18.0" customHeight="1">
      <c r="A507" s="1020"/>
      <c r="B507" s="1021"/>
      <c r="C507" s="1020"/>
      <c r="D507" s="1020"/>
      <c r="E507" s="1020"/>
      <c r="F507" s="1020"/>
      <c r="G507" s="1022"/>
      <c r="H507" s="1022"/>
      <c r="I507" s="1022"/>
      <c r="J507" s="1022"/>
      <c r="K507" s="1022"/>
      <c r="L507" s="1020"/>
      <c r="M507" s="1020"/>
      <c r="N507" s="1020"/>
      <c r="O507" s="1020"/>
      <c r="P507" s="1020"/>
      <c r="Q507" s="1020"/>
      <c r="R507" s="1088"/>
      <c r="S507" s="1089"/>
      <c r="T507" s="1088"/>
      <c r="U507" s="1020"/>
      <c r="V507" s="1020"/>
      <c r="W507" s="1020"/>
      <c r="X507" s="1020"/>
      <c r="Y507" s="1020"/>
      <c r="Z507" s="1020"/>
      <c r="AA507" s="1020"/>
    </row>
    <row r="508" ht="18.0" customHeight="1">
      <c r="A508" s="1020"/>
      <c r="B508" s="1021"/>
      <c r="C508" s="1020"/>
      <c r="D508" s="1020"/>
      <c r="E508" s="1020"/>
      <c r="F508" s="1020"/>
      <c r="G508" s="1022"/>
      <c r="H508" s="1022"/>
      <c r="I508" s="1022"/>
      <c r="J508" s="1022"/>
      <c r="K508" s="1022"/>
      <c r="L508" s="1020"/>
      <c r="M508" s="1020"/>
      <c r="N508" s="1020"/>
      <c r="O508" s="1020"/>
      <c r="P508" s="1020"/>
      <c r="Q508" s="1020"/>
      <c r="R508" s="1088"/>
      <c r="S508" s="1089"/>
      <c r="T508" s="1088"/>
      <c r="U508" s="1020"/>
      <c r="V508" s="1020"/>
      <c r="W508" s="1020"/>
      <c r="X508" s="1020"/>
      <c r="Y508" s="1020"/>
      <c r="Z508" s="1020"/>
      <c r="AA508" s="1020"/>
    </row>
    <row r="509" ht="18.0" customHeight="1">
      <c r="A509" s="1020"/>
      <c r="B509" s="1021"/>
      <c r="C509" s="1020"/>
      <c r="D509" s="1020"/>
      <c r="E509" s="1020"/>
      <c r="F509" s="1020"/>
      <c r="G509" s="1022"/>
      <c r="H509" s="1022"/>
      <c r="I509" s="1022"/>
      <c r="J509" s="1022"/>
      <c r="K509" s="1022"/>
      <c r="L509" s="1020"/>
      <c r="M509" s="1020"/>
      <c r="N509" s="1020"/>
      <c r="O509" s="1020"/>
      <c r="P509" s="1020"/>
      <c r="Q509" s="1020"/>
      <c r="R509" s="1088"/>
      <c r="S509" s="1089"/>
      <c r="T509" s="1088"/>
      <c r="U509" s="1020"/>
      <c r="V509" s="1020"/>
      <c r="W509" s="1020"/>
      <c r="X509" s="1020"/>
      <c r="Y509" s="1020"/>
      <c r="Z509" s="1020"/>
      <c r="AA509" s="1020"/>
    </row>
    <row r="510" ht="18.0" customHeight="1">
      <c r="A510" s="1020"/>
      <c r="B510" s="1021"/>
      <c r="C510" s="1020"/>
      <c r="D510" s="1020"/>
      <c r="E510" s="1020"/>
      <c r="F510" s="1020"/>
      <c r="G510" s="1022"/>
      <c r="H510" s="1022"/>
      <c r="I510" s="1022"/>
      <c r="J510" s="1022"/>
      <c r="K510" s="1022"/>
      <c r="L510" s="1020"/>
      <c r="M510" s="1020"/>
      <c r="N510" s="1020"/>
      <c r="O510" s="1020"/>
      <c r="P510" s="1020"/>
      <c r="Q510" s="1020"/>
      <c r="R510" s="1088"/>
      <c r="S510" s="1089"/>
      <c r="T510" s="1088"/>
      <c r="U510" s="1020"/>
      <c r="V510" s="1020"/>
      <c r="W510" s="1020"/>
      <c r="X510" s="1020"/>
      <c r="Y510" s="1020"/>
      <c r="Z510" s="1020"/>
      <c r="AA510" s="1020"/>
    </row>
    <row r="511" ht="18.0" customHeight="1">
      <c r="A511" s="1020"/>
      <c r="B511" s="1021"/>
      <c r="C511" s="1020"/>
      <c r="D511" s="1020"/>
      <c r="E511" s="1020"/>
      <c r="F511" s="1020"/>
      <c r="G511" s="1022"/>
      <c r="H511" s="1022"/>
      <c r="I511" s="1022"/>
      <c r="J511" s="1022"/>
      <c r="K511" s="1022"/>
      <c r="L511" s="1020"/>
      <c r="M511" s="1020"/>
      <c r="N511" s="1020"/>
      <c r="O511" s="1020"/>
      <c r="P511" s="1020"/>
      <c r="Q511" s="1020"/>
      <c r="R511" s="1088"/>
      <c r="S511" s="1089"/>
      <c r="T511" s="1088"/>
      <c r="U511" s="1020"/>
      <c r="V511" s="1020"/>
      <c r="W511" s="1020"/>
      <c r="X511" s="1020"/>
      <c r="Y511" s="1020"/>
      <c r="Z511" s="1020"/>
      <c r="AA511" s="1020"/>
    </row>
    <row r="512" ht="18.0" customHeight="1">
      <c r="A512" s="1020"/>
      <c r="B512" s="1021"/>
      <c r="C512" s="1020"/>
      <c r="D512" s="1020"/>
      <c r="E512" s="1020"/>
      <c r="F512" s="1020"/>
      <c r="G512" s="1022"/>
      <c r="H512" s="1022"/>
      <c r="I512" s="1022"/>
      <c r="J512" s="1022"/>
      <c r="K512" s="1022"/>
      <c r="L512" s="1020"/>
      <c r="M512" s="1020"/>
      <c r="N512" s="1020"/>
      <c r="O512" s="1020"/>
      <c r="P512" s="1020"/>
      <c r="Q512" s="1020"/>
      <c r="R512" s="1088"/>
      <c r="S512" s="1089"/>
      <c r="T512" s="1088"/>
      <c r="U512" s="1020"/>
      <c r="V512" s="1020"/>
      <c r="W512" s="1020"/>
      <c r="X512" s="1020"/>
      <c r="Y512" s="1020"/>
      <c r="Z512" s="1020"/>
      <c r="AA512" s="1020"/>
    </row>
    <row r="513" ht="18.0" customHeight="1">
      <c r="A513" s="1020"/>
      <c r="B513" s="1021"/>
      <c r="C513" s="1020"/>
      <c r="D513" s="1020"/>
      <c r="E513" s="1020"/>
      <c r="F513" s="1020"/>
      <c r="G513" s="1022"/>
      <c r="H513" s="1022"/>
      <c r="I513" s="1022"/>
      <c r="J513" s="1022"/>
      <c r="K513" s="1022"/>
      <c r="L513" s="1020"/>
      <c r="M513" s="1020"/>
      <c r="N513" s="1020"/>
      <c r="O513" s="1020"/>
      <c r="P513" s="1020"/>
      <c r="Q513" s="1020"/>
      <c r="R513" s="1088"/>
      <c r="S513" s="1089"/>
      <c r="T513" s="1088"/>
      <c r="U513" s="1020"/>
      <c r="V513" s="1020"/>
      <c r="W513" s="1020"/>
      <c r="X513" s="1020"/>
      <c r="Y513" s="1020"/>
      <c r="Z513" s="1020"/>
      <c r="AA513" s="1020"/>
    </row>
    <row r="514" ht="18.0" customHeight="1">
      <c r="A514" s="1020"/>
      <c r="B514" s="1021"/>
      <c r="C514" s="1020"/>
      <c r="D514" s="1020"/>
      <c r="E514" s="1020"/>
      <c r="F514" s="1020"/>
      <c r="G514" s="1022"/>
      <c r="H514" s="1022"/>
      <c r="I514" s="1022"/>
      <c r="J514" s="1022"/>
      <c r="K514" s="1022"/>
      <c r="L514" s="1020"/>
      <c r="M514" s="1020"/>
      <c r="N514" s="1020"/>
      <c r="O514" s="1020"/>
      <c r="P514" s="1020"/>
      <c r="Q514" s="1020"/>
      <c r="R514" s="1088"/>
      <c r="S514" s="1089"/>
      <c r="T514" s="1088"/>
      <c r="U514" s="1020"/>
      <c r="V514" s="1020"/>
      <c r="W514" s="1020"/>
      <c r="X514" s="1020"/>
      <c r="Y514" s="1020"/>
      <c r="Z514" s="1020"/>
      <c r="AA514" s="1020"/>
    </row>
    <row r="515" ht="18.0" customHeight="1">
      <c r="A515" s="1020"/>
      <c r="B515" s="1021"/>
      <c r="C515" s="1020"/>
      <c r="D515" s="1020"/>
      <c r="E515" s="1020"/>
      <c r="F515" s="1020"/>
      <c r="G515" s="1022"/>
      <c r="H515" s="1022"/>
      <c r="I515" s="1022"/>
      <c r="J515" s="1022"/>
      <c r="K515" s="1022"/>
      <c r="L515" s="1020"/>
      <c r="M515" s="1020"/>
      <c r="N515" s="1020"/>
      <c r="O515" s="1020"/>
      <c r="P515" s="1020"/>
      <c r="Q515" s="1020"/>
      <c r="R515" s="1088"/>
      <c r="S515" s="1089"/>
      <c r="T515" s="1088"/>
      <c r="U515" s="1020"/>
      <c r="V515" s="1020"/>
      <c r="W515" s="1020"/>
      <c r="X515" s="1020"/>
      <c r="Y515" s="1020"/>
      <c r="Z515" s="1020"/>
      <c r="AA515" s="1020"/>
    </row>
    <row r="516" ht="18.0" customHeight="1">
      <c r="A516" s="1020"/>
      <c r="B516" s="1021"/>
      <c r="C516" s="1020"/>
      <c r="D516" s="1020"/>
      <c r="E516" s="1020"/>
      <c r="F516" s="1020"/>
      <c r="G516" s="1022"/>
      <c r="H516" s="1022"/>
      <c r="I516" s="1022"/>
      <c r="J516" s="1022"/>
      <c r="K516" s="1022"/>
      <c r="L516" s="1020"/>
      <c r="M516" s="1020"/>
      <c r="N516" s="1020"/>
      <c r="O516" s="1020"/>
      <c r="P516" s="1020"/>
      <c r="Q516" s="1020"/>
      <c r="R516" s="1088"/>
      <c r="S516" s="1089"/>
      <c r="T516" s="1088"/>
      <c r="U516" s="1020"/>
      <c r="V516" s="1020"/>
      <c r="W516" s="1020"/>
      <c r="X516" s="1020"/>
      <c r="Y516" s="1020"/>
      <c r="Z516" s="1020"/>
      <c r="AA516" s="1020"/>
    </row>
    <row r="517" ht="18.0" customHeight="1">
      <c r="A517" s="1020"/>
      <c r="B517" s="1021"/>
      <c r="C517" s="1020"/>
      <c r="D517" s="1020"/>
      <c r="E517" s="1020"/>
      <c r="F517" s="1020"/>
      <c r="G517" s="1022"/>
      <c r="H517" s="1022"/>
      <c r="I517" s="1022"/>
      <c r="J517" s="1022"/>
      <c r="K517" s="1022"/>
      <c r="L517" s="1020"/>
      <c r="M517" s="1020"/>
      <c r="N517" s="1020"/>
      <c r="O517" s="1020"/>
      <c r="P517" s="1020"/>
      <c r="Q517" s="1020"/>
      <c r="R517" s="1088"/>
      <c r="S517" s="1089"/>
      <c r="T517" s="1088"/>
      <c r="U517" s="1020"/>
      <c r="V517" s="1020"/>
      <c r="W517" s="1020"/>
      <c r="X517" s="1020"/>
      <c r="Y517" s="1020"/>
      <c r="Z517" s="1020"/>
      <c r="AA517" s="1020"/>
    </row>
    <row r="518" ht="18.0" customHeight="1">
      <c r="A518" s="1020"/>
      <c r="B518" s="1021"/>
      <c r="C518" s="1020"/>
      <c r="D518" s="1020"/>
      <c r="E518" s="1020"/>
      <c r="F518" s="1020"/>
      <c r="G518" s="1022"/>
      <c r="H518" s="1022"/>
      <c r="I518" s="1022"/>
      <c r="J518" s="1022"/>
      <c r="K518" s="1022"/>
      <c r="L518" s="1020"/>
      <c r="M518" s="1020"/>
      <c r="N518" s="1020"/>
      <c r="O518" s="1020"/>
      <c r="P518" s="1020"/>
      <c r="Q518" s="1020"/>
      <c r="R518" s="1088"/>
      <c r="S518" s="1089"/>
      <c r="T518" s="1088"/>
      <c r="U518" s="1020"/>
      <c r="V518" s="1020"/>
      <c r="W518" s="1020"/>
      <c r="X518" s="1020"/>
      <c r="Y518" s="1020"/>
      <c r="Z518" s="1020"/>
      <c r="AA518" s="1020"/>
    </row>
    <row r="519" ht="18.0" customHeight="1">
      <c r="A519" s="1020"/>
      <c r="B519" s="1021"/>
      <c r="C519" s="1020"/>
      <c r="D519" s="1020"/>
      <c r="E519" s="1020"/>
      <c r="F519" s="1020"/>
      <c r="G519" s="1022"/>
      <c r="H519" s="1022"/>
      <c r="I519" s="1022"/>
      <c r="J519" s="1022"/>
      <c r="K519" s="1022"/>
      <c r="L519" s="1020"/>
      <c r="M519" s="1020"/>
      <c r="N519" s="1020"/>
      <c r="O519" s="1020"/>
      <c r="P519" s="1020"/>
      <c r="Q519" s="1020"/>
      <c r="R519" s="1088"/>
      <c r="S519" s="1089"/>
      <c r="T519" s="1088"/>
      <c r="U519" s="1020"/>
      <c r="V519" s="1020"/>
      <c r="W519" s="1020"/>
      <c r="X519" s="1020"/>
      <c r="Y519" s="1020"/>
      <c r="Z519" s="1020"/>
      <c r="AA519" s="1020"/>
    </row>
    <row r="520" ht="18.0" customHeight="1">
      <c r="A520" s="1020"/>
      <c r="B520" s="1021"/>
      <c r="C520" s="1020"/>
      <c r="D520" s="1020"/>
      <c r="E520" s="1020"/>
      <c r="F520" s="1020"/>
      <c r="G520" s="1022"/>
      <c r="H520" s="1022"/>
      <c r="I520" s="1022"/>
      <c r="J520" s="1022"/>
      <c r="K520" s="1022"/>
      <c r="L520" s="1020"/>
      <c r="M520" s="1020"/>
      <c r="N520" s="1020"/>
      <c r="O520" s="1020"/>
      <c r="P520" s="1020"/>
      <c r="Q520" s="1020"/>
      <c r="R520" s="1088"/>
      <c r="S520" s="1089"/>
      <c r="T520" s="1088"/>
      <c r="U520" s="1020"/>
      <c r="V520" s="1020"/>
      <c r="W520" s="1020"/>
      <c r="X520" s="1020"/>
      <c r="Y520" s="1020"/>
      <c r="Z520" s="1020"/>
      <c r="AA520" s="1020"/>
    </row>
    <row r="521" ht="18.0" customHeight="1">
      <c r="A521" s="1020"/>
      <c r="B521" s="1021"/>
      <c r="C521" s="1020"/>
      <c r="D521" s="1020"/>
      <c r="E521" s="1020"/>
      <c r="F521" s="1020"/>
      <c r="G521" s="1022"/>
      <c r="H521" s="1022"/>
      <c r="I521" s="1022"/>
      <c r="J521" s="1022"/>
      <c r="K521" s="1022"/>
      <c r="L521" s="1020"/>
      <c r="M521" s="1020"/>
      <c r="N521" s="1020"/>
      <c r="O521" s="1020"/>
      <c r="P521" s="1020"/>
      <c r="Q521" s="1020"/>
      <c r="R521" s="1088"/>
      <c r="S521" s="1089"/>
      <c r="T521" s="1088"/>
      <c r="U521" s="1020"/>
      <c r="V521" s="1020"/>
      <c r="W521" s="1020"/>
      <c r="X521" s="1020"/>
      <c r="Y521" s="1020"/>
      <c r="Z521" s="1020"/>
      <c r="AA521" s="1020"/>
    </row>
    <row r="522" ht="18.0" customHeight="1">
      <c r="A522" s="1020"/>
      <c r="B522" s="1021"/>
      <c r="C522" s="1020"/>
      <c r="D522" s="1020"/>
      <c r="E522" s="1020"/>
      <c r="F522" s="1020"/>
      <c r="G522" s="1022"/>
      <c r="H522" s="1022"/>
      <c r="I522" s="1022"/>
      <c r="J522" s="1022"/>
      <c r="K522" s="1022"/>
      <c r="L522" s="1020"/>
      <c r="M522" s="1020"/>
      <c r="N522" s="1020"/>
      <c r="O522" s="1020"/>
      <c r="P522" s="1020"/>
      <c r="Q522" s="1020"/>
      <c r="R522" s="1088"/>
      <c r="S522" s="1089"/>
      <c r="T522" s="1088"/>
      <c r="U522" s="1020"/>
      <c r="V522" s="1020"/>
      <c r="W522" s="1020"/>
      <c r="X522" s="1020"/>
      <c r="Y522" s="1020"/>
      <c r="Z522" s="1020"/>
      <c r="AA522" s="1020"/>
    </row>
    <row r="523" ht="18.0" customHeight="1">
      <c r="A523" s="1020"/>
      <c r="B523" s="1021"/>
      <c r="C523" s="1020"/>
      <c r="D523" s="1020"/>
      <c r="E523" s="1020"/>
      <c r="F523" s="1020"/>
      <c r="G523" s="1022"/>
      <c r="H523" s="1022"/>
      <c r="I523" s="1022"/>
      <c r="J523" s="1022"/>
      <c r="K523" s="1022"/>
      <c r="L523" s="1020"/>
      <c r="M523" s="1020"/>
      <c r="N523" s="1020"/>
      <c r="O523" s="1020"/>
      <c r="P523" s="1020"/>
      <c r="Q523" s="1020"/>
      <c r="R523" s="1088"/>
      <c r="S523" s="1089"/>
      <c r="T523" s="1088"/>
      <c r="U523" s="1020"/>
      <c r="V523" s="1020"/>
      <c r="W523" s="1020"/>
      <c r="X523" s="1020"/>
      <c r="Y523" s="1020"/>
      <c r="Z523" s="1020"/>
      <c r="AA523" s="1020"/>
    </row>
    <row r="524" ht="18.0" customHeight="1">
      <c r="A524" s="1020"/>
      <c r="B524" s="1021"/>
      <c r="C524" s="1020"/>
      <c r="D524" s="1020"/>
      <c r="E524" s="1020"/>
      <c r="F524" s="1020"/>
      <c r="G524" s="1022"/>
      <c r="H524" s="1022"/>
      <c r="I524" s="1022"/>
      <c r="J524" s="1022"/>
      <c r="K524" s="1022"/>
      <c r="L524" s="1020"/>
      <c r="M524" s="1020"/>
      <c r="N524" s="1020"/>
      <c r="O524" s="1020"/>
      <c r="P524" s="1020"/>
      <c r="Q524" s="1020"/>
      <c r="R524" s="1088"/>
      <c r="S524" s="1089"/>
      <c r="T524" s="1088"/>
      <c r="U524" s="1020"/>
      <c r="V524" s="1020"/>
      <c r="W524" s="1020"/>
      <c r="X524" s="1020"/>
      <c r="Y524" s="1020"/>
      <c r="Z524" s="1020"/>
      <c r="AA524" s="1020"/>
    </row>
    <row r="525" ht="18.0" customHeight="1">
      <c r="A525" s="1020"/>
      <c r="B525" s="1021"/>
      <c r="C525" s="1020"/>
      <c r="D525" s="1020"/>
      <c r="E525" s="1020"/>
      <c r="F525" s="1020"/>
      <c r="G525" s="1022"/>
      <c r="H525" s="1022"/>
      <c r="I525" s="1022"/>
      <c r="J525" s="1022"/>
      <c r="K525" s="1022"/>
      <c r="L525" s="1020"/>
      <c r="M525" s="1020"/>
      <c r="N525" s="1020"/>
      <c r="O525" s="1020"/>
      <c r="P525" s="1020"/>
      <c r="Q525" s="1020"/>
      <c r="R525" s="1088"/>
      <c r="S525" s="1089"/>
      <c r="T525" s="1088"/>
      <c r="U525" s="1020"/>
      <c r="V525" s="1020"/>
      <c r="W525" s="1020"/>
      <c r="X525" s="1020"/>
      <c r="Y525" s="1020"/>
      <c r="Z525" s="1020"/>
      <c r="AA525" s="1020"/>
    </row>
    <row r="526" ht="18.0" customHeight="1">
      <c r="A526" s="1020"/>
      <c r="B526" s="1021"/>
      <c r="C526" s="1020"/>
      <c r="D526" s="1020"/>
      <c r="E526" s="1020"/>
      <c r="F526" s="1020"/>
      <c r="G526" s="1022"/>
      <c r="H526" s="1022"/>
      <c r="I526" s="1022"/>
      <c r="J526" s="1022"/>
      <c r="K526" s="1022"/>
      <c r="L526" s="1020"/>
      <c r="M526" s="1020"/>
      <c r="N526" s="1020"/>
      <c r="O526" s="1020"/>
      <c r="P526" s="1020"/>
      <c r="Q526" s="1020"/>
      <c r="R526" s="1088"/>
      <c r="S526" s="1089"/>
      <c r="T526" s="1088"/>
      <c r="U526" s="1020"/>
      <c r="V526" s="1020"/>
      <c r="W526" s="1020"/>
      <c r="X526" s="1020"/>
      <c r="Y526" s="1020"/>
      <c r="Z526" s="1020"/>
      <c r="AA526" s="1020"/>
    </row>
    <row r="527" ht="18.0" customHeight="1">
      <c r="A527" s="1020"/>
      <c r="B527" s="1021"/>
      <c r="C527" s="1020"/>
      <c r="D527" s="1020"/>
      <c r="E527" s="1020"/>
      <c r="F527" s="1020"/>
      <c r="G527" s="1022"/>
      <c r="H527" s="1022"/>
      <c r="I527" s="1022"/>
      <c r="J527" s="1022"/>
      <c r="K527" s="1022"/>
      <c r="L527" s="1020"/>
      <c r="M527" s="1020"/>
      <c r="N527" s="1020"/>
      <c r="O527" s="1020"/>
      <c r="P527" s="1020"/>
      <c r="Q527" s="1020"/>
      <c r="R527" s="1088"/>
      <c r="S527" s="1089"/>
      <c r="T527" s="1088"/>
      <c r="U527" s="1020"/>
      <c r="V527" s="1020"/>
      <c r="W527" s="1020"/>
      <c r="X527" s="1020"/>
      <c r="Y527" s="1020"/>
      <c r="Z527" s="1020"/>
      <c r="AA527" s="1020"/>
    </row>
    <row r="528" ht="18.0" customHeight="1">
      <c r="A528" s="1020"/>
      <c r="B528" s="1021"/>
      <c r="C528" s="1020"/>
      <c r="D528" s="1020"/>
      <c r="E528" s="1020"/>
      <c r="F528" s="1020"/>
      <c r="G528" s="1022"/>
      <c r="H528" s="1022"/>
      <c r="I528" s="1022"/>
      <c r="J528" s="1022"/>
      <c r="K528" s="1022"/>
      <c r="L528" s="1020"/>
      <c r="M528" s="1020"/>
      <c r="N528" s="1020"/>
      <c r="O528" s="1020"/>
      <c r="P528" s="1020"/>
      <c r="Q528" s="1020"/>
      <c r="R528" s="1088"/>
      <c r="S528" s="1089"/>
      <c r="T528" s="1088"/>
      <c r="U528" s="1020"/>
      <c r="V528" s="1020"/>
      <c r="W528" s="1020"/>
      <c r="X528" s="1020"/>
      <c r="Y528" s="1020"/>
      <c r="Z528" s="1020"/>
      <c r="AA528" s="1020"/>
    </row>
    <row r="529" ht="18.0" customHeight="1">
      <c r="A529" s="1020"/>
      <c r="B529" s="1021"/>
      <c r="C529" s="1020"/>
      <c r="D529" s="1020"/>
      <c r="E529" s="1020"/>
      <c r="F529" s="1020"/>
      <c r="G529" s="1022"/>
      <c r="H529" s="1022"/>
      <c r="I529" s="1022"/>
      <c r="J529" s="1022"/>
      <c r="K529" s="1022"/>
      <c r="L529" s="1020"/>
      <c r="M529" s="1020"/>
      <c r="N529" s="1020"/>
      <c r="O529" s="1020"/>
      <c r="P529" s="1020"/>
      <c r="Q529" s="1020"/>
      <c r="R529" s="1088"/>
      <c r="S529" s="1089"/>
      <c r="T529" s="1088"/>
      <c r="U529" s="1020"/>
      <c r="V529" s="1020"/>
      <c r="W529" s="1020"/>
      <c r="X529" s="1020"/>
      <c r="Y529" s="1020"/>
      <c r="Z529" s="1020"/>
      <c r="AA529" s="1020"/>
    </row>
    <row r="530" ht="18.0" customHeight="1">
      <c r="A530" s="1020"/>
      <c r="B530" s="1021"/>
      <c r="C530" s="1020"/>
      <c r="D530" s="1020"/>
      <c r="E530" s="1020"/>
      <c r="F530" s="1020"/>
      <c r="G530" s="1022"/>
      <c r="H530" s="1022"/>
      <c r="I530" s="1022"/>
      <c r="J530" s="1022"/>
      <c r="K530" s="1022"/>
      <c r="L530" s="1020"/>
      <c r="M530" s="1020"/>
      <c r="N530" s="1020"/>
      <c r="O530" s="1020"/>
      <c r="P530" s="1020"/>
      <c r="Q530" s="1020"/>
      <c r="R530" s="1088"/>
      <c r="S530" s="1089"/>
      <c r="T530" s="1088"/>
      <c r="U530" s="1020"/>
      <c r="V530" s="1020"/>
      <c r="W530" s="1020"/>
      <c r="X530" s="1020"/>
      <c r="Y530" s="1020"/>
      <c r="Z530" s="1020"/>
      <c r="AA530" s="1020"/>
    </row>
    <row r="531" ht="18.0" customHeight="1">
      <c r="A531" s="1020"/>
      <c r="B531" s="1021"/>
      <c r="C531" s="1020"/>
      <c r="D531" s="1020"/>
      <c r="E531" s="1020"/>
      <c r="F531" s="1020"/>
      <c r="G531" s="1022"/>
      <c r="H531" s="1022"/>
      <c r="I531" s="1022"/>
      <c r="J531" s="1022"/>
      <c r="K531" s="1022"/>
      <c r="L531" s="1020"/>
      <c r="M531" s="1020"/>
      <c r="N531" s="1020"/>
      <c r="O531" s="1020"/>
      <c r="P531" s="1020"/>
      <c r="Q531" s="1020"/>
      <c r="R531" s="1088"/>
      <c r="S531" s="1089"/>
      <c r="T531" s="1088"/>
      <c r="U531" s="1020"/>
      <c r="V531" s="1020"/>
      <c r="W531" s="1020"/>
      <c r="X531" s="1020"/>
      <c r="Y531" s="1020"/>
      <c r="Z531" s="1020"/>
      <c r="AA531" s="1020"/>
    </row>
    <row r="532" ht="18.0" customHeight="1">
      <c r="A532" s="1020"/>
      <c r="B532" s="1021"/>
      <c r="C532" s="1020"/>
      <c r="D532" s="1020"/>
      <c r="E532" s="1020"/>
      <c r="F532" s="1020"/>
      <c r="G532" s="1022"/>
      <c r="H532" s="1022"/>
      <c r="I532" s="1022"/>
      <c r="J532" s="1022"/>
      <c r="K532" s="1022"/>
      <c r="L532" s="1020"/>
      <c r="M532" s="1020"/>
      <c r="N532" s="1020"/>
      <c r="O532" s="1020"/>
      <c r="P532" s="1020"/>
      <c r="Q532" s="1020"/>
      <c r="R532" s="1088"/>
      <c r="S532" s="1089"/>
      <c r="T532" s="1088"/>
      <c r="U532" s="1020"/>
      <c r="V532" s="1020"/>
      <c r="W532" s="1020"/>
      <c r="X532" s="1020"/>
      <c r="Y532" s="1020"/>
      <c r="Z532" s="1020"/>
      <c r="AA532" s="1020"/>
    </row>
    <row r="533" ht="18.0" customHeight="1">
      <c r="A533" s="1020"/>
      <c r="B533" s="1021"/>
      <c r="C533" s="1020"/>
      <c r="D533" s="1020"/>
      <c r="E533" s="1020"/>
      <c r="F533" s="1020"/>
      <c r="G533" s="1022"/>
      <c r="H533" s="1022"/>
      <c r="I533" s="1022"/>
      <c r="J533" s="1022"/>
      <c r="K533" s="1022"/>
      <c r="L533" s="1020"/>
      <c r="M533" s="1020"/>
      <c r="N533" s="1020"/>
      <c r="O533" s="1020"/>
      <c r="P533" s="1020"/>
      <c r="Q533" s="1020"/>
      <c r="R533" s="1088"/>
      <c r="S533" s="1089"/>
      <c r="T533" s="1088"/>
      <c r="U533" s="1020"/>
      <c r="V533" s="1020"/>
      <c r="W533" s="1020"/>
      <c r="X533" s="1020"/>
      <c r="Y533" s="1020"/>
      <c r="Z533" s="1020"/>
      <c r="AA533" s="1020"/>
    </row>
    <row r="534" ht="18.0" customHeight="1">
      <c r="A534" s="1020"/>
      <c r="B534" s="1021"/>
      <c r="C534" s="1020"/>
      <c r="D534" s="1020"/>
      <c r="E534" s="1020"/>
      <c r="F534" s="1020"/>
      <c r="G534" s="1022"/>
      <c r="H534" s="1022"/>
      <c r="I534" s="1022"/>
      <c r="J534" s="1022"/>
      <c r="K534" s="1022"/>
      <c r="L534" s="1020"/>
      <c r="M534" s="1020"/>
      <c r="N534" s="1020"/>
      <c r="O534" s="1020"/>
      <c r="P534" s="1020"/>
      <c r="Q534" s="1020"/>
      <c r="R534" s="1088"/>
      <c r="S534" s="1089"/>
      <c r="T534" s="1088"/>
      <c r="U534" s="1020"/>
      <c r="V534" s="1020"/>
      <c r="W534" s="1020"/>
      <c r="X534" s="1020"/>
      <c r="Y534" s="1020"/>
      <c r="Z534" s="1020"/>
      <c r="AA534" s="1020"/>
    </row>
    <row r="535" ht="18.0" customHeight="1">
      <c r="A535" s="1020"/>
      <c r="B535" s="1021"/>
      <c r="C535" s="1020"/>
      <c r="D535" s="1020"/>
      <c r="E535" s="1020"/>
      <c r="F535" s="1020"/>
      <c r="G535" s="1022"/>
      <c r="H535" s="1022"/>
      <c r="I535" s="1022"/>
      <c r="J535" s="1022"/>
      <c r="K535" s="1022"/>
      <c r="L535" s="1020"/>
      <c r="M535" s="1020"/>
      <c r="N535" s="1020"/>
      <c r="O535" s="1020"/>
      <c r="P535" s="1020"/>
      <c r="Q535" s="1020"/>
      <c r="R535" s="1088"/>
      <c r="S535" s="1089"/>
      <c r="T535" s="1088"/>
      <c r="U535" s="1020"/>
      <c r="V535" s="1020"/>
      <c r="W535" s="1020"/>
      <c r="X535" s="1020"/>
      <c r="Y535" s="1020"/>
      <c r="Z535" s="1020"/>
      <c r="AA535" s="1020"/>
    </row>
    <row r="536" ht="18.0" customHeight="1">
      <c r="A536" s="1020"/>
      <c r="B536" s="1021"/>
      <c r="C536" s="1020"/>
      <c r="D536" s="1020"/>
      <c r="E536" s="1020"/>
      <c r="F536" s="1020"/>
      <c r="G536" s="1022"/>
      <c r="H536" s="1022"/>
      <c r="I536" s="1022"/>
      <c r="J536" s="1022"/>
      <c r="K536" s="1022"/>
      <c r="L536" s="1020"/>
      <c r="M536" s="1020"/>
      <c r="N536" s="1020"/>
      <c r="O536" s="1020"/>
      <c r="P536" s="1020"/>
      <c r="Q536" s="1020"/>
      <c r="R536" s="1088"/>
      <c r="S536" s="1089"/>
      <c r="T536" s="1088"/>
      <c r="U536" s="1020"/>
      <c r="V536" s="1020"/>
      <c r="W536" s="1020"/>
      <c r="X536" s="1020"/>
      <c r="Y536" s="1020"/>
      <c r="Z536" s="1020"/>
      <c r="AA536" s="1020"/>
    </row>
    <row r="537" ht="18.0" customHeight="1">
      <c r="A537" s="1020"/>
      <c r="B537" s="1021"/>
      <c r="C537" s="1020"/>
      <c r="D537" s="1020"/>
      <c r="E537" s="1020"/>
      <c r="F537" s="1020"/>
      <c r="G537" s="1022"/>
      <c r="H537" s="1022"/>
      <c r="I537" s="1022"/>
      <c r="J537" s="1022"/>
      <c r="K537" s="1022"/>
      <c r="L537" s="1020"/>
      <c r="M537" s="1020"/>
      <c r="N537" s="1020"/>
      <c r="O537" s="1020"/>
      <c r="P537" s="1020"/>
      <c r="Q537" s="1020"/>
      <c r="R537" s="1088"/>
      <c r="S537" s="1089"/>
      <c r="T537" s="1088"/>
      <c r="U537" s="1020"/>
      <c r="V537" s="1020"/>
      <c r="W537" s="1020"/>
      <c r="X537" s="1020"/>
      <c r="Y537" s="1020"/>
      <c r="Z537" s="1020"/>
      <c r="AA537" s="1020"/>
    </row>
    <row r="538" ht="18.0" customHeight="1">
      <c r="A538" s="1020"/>
      <c r="B538" s="1021"/>
      <c r="C538" s="1020"/>
      <c r="D538" s="1020"/>
      <c r="E538" s="1020"/>
      <c r="F538" s="1020"/>
      <c r="G538" s="1022"/>
      <c r="H538" s="1022"/>
      <c r="I538" s="1022"/>
      <c r="J538" s="1022"/>
      <c r="K538" s="1022"/>
      <c r="L538" s="1020"/>
      <c r="M538" s="1020"/>
      <c r="N538" s="1020"/>
      <c r="O538" s="1020"/>
      <c r="P538" s="1020"/>
      <c r="Q538" s="1020"/>
      <c r="R538" s="1088"/>
      <c r="S538" s="1089"/>
      <c r="T538" s="1088"/>
      <c r="U538" s="1020"/>
      <c r="V538" s="1020"/>
      <c r="W538" s="1020"/>
      <c r="X538" s="1020"/>
      <c r="Y538" s="1020"/>
      <c r="Z538" s="1020"/>
      <c r="AA538" s="1020"/>
    </row>
    <row r="539" ht="18.0" customHeight="1">
      <c r="A539" s="1020"/>
      <c r="B539" s="1021"/>
      <c r="C539" s="1020"/>
      <c r="D539" s="1020"/>
      <c r="E539" s="1020"/>
      <c r="F539" s="1020"/>
      <c r="G539" s="1022"/>
      <c r="H539" s="1022"/>
      <c r="I539" s="1022"/>
      <c r="J539" s="1022"/>
      <c r="K539" s="1022"/>
      <c r="L539" s="1020"/>
      <c r="M539" s="1020"/>
      <c r="N539" s="1020"/>
      <c r="O539" s="1020"/>
      <c r="P539" s="1020"/>
      <c r="Q539" s="1020"/>
      <c r="R539" s="1088"/>
      <c r="S539" s="1089"/>
      <c r="T539" s="1088"/>
      <c r="U539" s="1020"/>
      <c r="V539" s="1020"/>
      <c r="W539" s="1020"/>
      <c r="X539" s="1020"/>
      <c r="Y539" s="1020"/>
      <c r="Z539" s="1020"/>
      <c r="AA539" s="1020"/>
    </row>
    <row r="540" ht="18.0" customHeight="1">
      <c r="A540" s="1020"/>
      <c r="B540" s="1021"/>
      <c r="C540" s="1020"/>
      <c r="D540" s="1020"/>
      <c r="E540" s="1020"/>
      <c r="F540" s="1020"/>
      <c r="G540" s="1022"/>
      <c r="H540" s="1022"/>
      <c r="I540" s="1022"/>
      <c r="J540" s="1022"/>
      <c r="K540" s="1022"/>
      <c r="L540" s="1020"/>
      <c r="M540" s="1020"/>
      <c r="N540" s="1020"/>
      <c r="O540" s="1020"/>
      <c r="P540" s="1020"/>
      <c r="Q540" s="1020"/>
      <c r="R540" s="1088"/>
      <c r="S540" s="1089"/>
      <c r="T540" s="1088"/>
      <c r="U540" s="1020"/>
      <c r="V540" s="1020"/>
      <c r="W540" s="1020"/>
      <c r="X540" s="1020"/>
      <c r="Y540" s="1020"/>
      <c r="Z540" s="1020"/>
      <c r="AA540" s="1020"/>
    </row>
    <row r="541" ht="18.0" customHeight="1">
      <c r="A541" s="1020"/>
      <c r="B541" s="1021"/>
      <c r="C541" s="1020"/>
      <c r="D541" s="1020"/>
      <c r="E541" s="1020"/>
      <c r="F541" s="1020"/>
      <c r="G541" s="1022"/>
      <c r="H541" s="1022"/>
      <c r="I541" s="1022"/>
      <c r="J541" s="1022"/>
      <c r="K541" s="1022"/>
      <c r="L541" s="1020"/>
      <c r="M541" s="1020"/>
      <c r="N541" s="1020"/>
      <c r="O541" s="1020"/>
      <c r="P541" s="1020"/>
      <c r="Q541" s="1020"/>
      <c r="R541" s="1088"/>
      <c r="S541" s="1089"/>
      <c r="T541" s="1088"/>
      <c r="U541" s="1020"/>
      <c r="V541" s="1020"/>
      <c r="W541" s="1020"/>
      <c r="X541" s="1020"/>
      <c r="Y541" s="1020"/>
      <c r="Z541" s="1020"/>
      <c r="AA541" s="1020"/>
    </row>
    <row r="542" ht="18.0" customHeight="1">
      <c r="A542" s="1020"/>
      <c r="B542" s="1021"/>
      <c r="C542" s="1020"/>
      <c r="D542" s="1020"/>
      <c r="E542" s="1020"/>
      <c r="F542" s="1020"/>
      <c r="G542" s="1022"/>
      <c r="H542" s="1022"/>
      <c r="I542" s="1022"/>
      <c r="J542" s="1022"/>
      <c r="K542" s="1022"/>
      <c r="L542" s="1020"/>
      <c r="M542" s="1020"/>
      <c r="N542" s="1020"/>
      <c r="O542" s="1020"/>
      <c r="P542" s="1020"/>
      <c r="Q542" s="1020"/>
      <c r="R542" s="1088"/>
      <c r="S542" s="1089"/>
      <c r="T542" s="1088"/>
      <c r="U542" s="1020"/>
      <c r="V542" s="1020"/>
      <c r="W542" s="1020"/>
      <c r="X542" s="1020"/>
      <c r="Y542" s="1020"/>
      <c r="Z542" s="1020"/>
      <c r="AA542" s="1020"/>
    </row>
    <row r="543" ht="18.0" customHeight="1">
      <c r="A543" s="1020"/>
      <c r="B543" s="1021"/>
      <c r="C543" s="1020"/>
      <c r="D543" s="1020"/>
      <c r="E543" s="1020"/>
      <c r="F543" s="1020"/>
      <c r="G543" s="1022"/>
      <c r="H543" s="1022"/>
      <c r="I543" s="1022"/>
      <c r="J543" s="1022"/>
      <c r="K543" s="1022"/>
      <c r="L543" s="1020"/>
      <c r="M543" s="1020"/>
      <c r="N543" s="1020"/>
      <c r="O543" s="1020"/>
      <c r="P543" s="1020"/>
      <c r="Q543" s="1020"/>
      <c r="R543" s="1088"/>
      <c r="S543" s="1089"/>
      <c r="T543" s="1088"/>
      <c r="U543" s="1020"/>
      <c r="V543" s="1020"/>
      <c r="W543" s="1020"/>
      <c r="X543" s="1020"/>
      <c r="Y543" s="1020"/>
      <c r="Z543" s="1020"/>
      <c r="AA543" s="1020"/>
    </row>
    <row r="544" ht="18.0" customHeight="1">
      <c r="A544" s="1020"/>
      <c r="B544" s="1021"/>
      <c r="C544" s="1020"/>
      <c r="D544" s="1020"/>
      <c r="E544" s="1020"/>
      <c r="F544" s="1020"/>
      <c r="G544" s="1022"/>
      <c r="H544" s="1022"/>
      <c r="I544" s="1022"/>
      <c r="J544" s="1022"/>
      <c r="K544" s="1022"/>
      <c r="L544" s="1020"/>
      <c r="M544" s="1020"/>
      <c r="N544" s="1020"/>
      <c r="O544" s="1020"/>
      <c r="P544" s="1020"/>
      <c r="Q544" s="1020"/>
      <c r="R544" s="1088"/>
      <c r="S544" s="1089"/>
      <c r="T544" s="1088"/>
      <c r="U544" s="1020"/>
      <c r="V544" s="1020"/>
      <c r="W544" s="1020"/>
      <c r="X544" s="1020"/>
      <c r="Y544" s="1020"/>
      <c r="Z544" s="1020"/>
      <c r="AA544" s="1020"/>
    </row>
    <row r="545" ht="18.0" customHeight="1">
      <c r="A545" s="1020"/>
      <c r="B545" s="1021"/>
      <c r="C545" s="1020"/>
      <c r="D545" s="1020"/>
      <c r="E545" s="1020"/>
      <c r="F545" s="1020"/>
      <c r="G545" s="1022"/>
      <c r="H545" s="1022"/>
      <c r="I545" s="1022"/>
      <c r="J545" s="1022"/>
      <c r="K545" s="1022"/>
      <c r="L545" s="1020"/>
      <c r="M545" s="1020"/>
      <c r="N545" s="1020"/>
      <c r="O545" s="1020"/>
      <c r="P545" s="1020"/>
      <c r="Q545" s="1020"/>
      <c r="R545" s="1088"/>
      <c r="S545" s="1089"/>
      <c r="T545" s="1088"/>
      <c r="U545" s="1020"/>
      <c r="V545" s="1020"/>
      <c r="W545" s="1020"/>
      <c r="X545" s="1020"/>
      <c r="Y545" s="1020"/>
      <c r="Z545" s="1020"/>
      <c r="AA545" s="1020"/>
    </row>
    <row r="546" ht="18.0" customHeight="1">
      <c r="A546" s="1020"/>
      <c r="B546" s="1021"/>
      <c r="C546" s="1020"/>
      <c r="D546" s="1020"/>
      <c r="E546" s="1020"/>
      <c r="F546" s="1020"/>
      <c r="G546" s="1022"/>
      <c r="H546" s="1022"/>
      <c r="I546" s="1022"/>
      <c r="J546" s="1022"/>
      <c r="K546" s="1022"/>
      <c r="L546" s="1020"/>
      <c r="M546" s="1020"/>
      <c r="N546" s="1020"/>
      <c r="O546" s="1020"/>
      <c r="P546" s="1020"/>
      <c r="Q546" s="1020"/>
      <c r="R546" s="1088"/>
      <c r="S546" s="1089"/>
      <c r="T546" s="1088"/>
      <c r="U546" s="1020"/>
      <c r="V546" s="1020"/>
      <c r="W546" s="1020"/>
      <c r="X546" s="1020"/>
      <c r="Y546" s="1020"/>
      <c r="Z546" s="1020"/>
      <c r="AA546" s="1020"/>
    </row>
    <row r="547" ht="18.0" customHeight="1">
      <c r="A547" s="1020"/>
      <c r="B547" s="1021"/>
      <c r="C547" s="1020"/>
      <c r="D547" s="1020"/>
      <c r="E547" s="1020"/>
      <c r="F547" s="1020"/>
      <c r="G547" s="1022"/>
      <c r="H547" s="1022"/>
      <c r="I547" s="1022"/>
      <c r="J547" s="1022"/>
      <c r="K547" s="1022"/>
      <c r="L547" s="1020"/>
      <c r="M547" s="1020"/>
      <c r="N547" s="1020"/>
      <c r="O547" s="1020"/>
      <c r="P547" s="1020"/>
      <c r="Q547" s="1020"/>
      <c r="R547" s="1088"/>
      <c r="S547" s="1089"/>
      <c r="T547" s="1088"/>
      <c r="U547" s="1020"/>
      <c r="V547" s="1020"/>
      <c r="W547" s="1020"/>
      <c r="X547" s="1020"/>
      <c r="Y547" s="1020"/>
      <c r="Z547" s="1020"/>
      <c r="AA547" s="1020"/>
    </row>
    <row r="548" ht="18.0" customHeight="1">
      <c r="A548" s="1020"/>
      <c r="B548" s="1021"/>
      <c r="C548" s="1020"/>
      <c r="D548" s="1020"/>
      <c r="E548" s="1020"/>
      <c r="F548" s="1020"/>
      <c r="G548" s="1022"/>
      <c r="H548" s="1022"/>
      <c r="I548" s="1022"/>
      <c r="J548" s="1022"/>
      <c r="K548" s="1022"/>
      <c r="L548" s="1020"/>
      <c r="M548" s="1020"/>
      <c r="N548" s="1020"/>
      <c r="O548" s="1020"/>
      <c r="P548" s="1020"/>
      <c r="Q548" s="1020"/>
      <c r="R548" s="1088"/>
      <c r="S548" s="1089"/>
      <c r="T548" s="1088"/>
      <c r="U548" s="1020"/>
      <c r="V548" s="1020"/>
      <c r="W548" s="1020"/>
      <c r="X548" s="1020"/>
      <c r="Y548" s="1020"/>
      <c r="Z548" s="1020"/>
      <c r="AA548" s="1020"/>
    </row>
    <row r="549" ht="18.0" customHeight="1">
      <c r="A549" s="1020"/>
      <c r="B549" s="1021"/>
      <c r="C549" s="1020"/>
      <c r="D549" s="1020"/>
      <c r="E549" s="1020"/>
      <c r="F549" s="1020"/>
      <c r="G549" s="1022"/>
      <c r="H549" s="1022"/>
      <c r="I549" s="1022"/>
      <c r="J549" s="1022"/>
      <c r="K549" s="1022"/>
      <c r="L549" s="1020"/>
      <c r="M549" s="1020"/>
      <c r="N549" s="1020"/>
      <c r="O549" s="1020"/>
      <c r="P549" s="1020"/>
      <c r="Q549" s="1020"/>
      <c r="R549" s="1088"/>
      <c r="S549" s="1089"/>
      <c r="T549" s="1088"/>
      <c r="U549" s="1020"/>
      <c r="V549" s="1020"/>
      <c r="W549" s="1020"/>
      <c r="X549" s="1020"/>
      <c r="Y549" s="1020"/>
      <c r="Z549" s="1020"/>
      <c r="AA549" s="1020"/>
    </row>
    <row r="550" ht="18.0" customHeight="1">
      <c r="A550" s="1020"/>
      <c r="B550" s="1021"/>
      <c r="C550" s="1020"/>
      <c r="D550" s="1020"/>
      <c r="E550" s="1020"/>
      <c r="F550" s="1020"/>
      <c r="G550" s="1022"/>
      <c r="H550" s="1022"/>
      <c r="I550" s="1022"/>
      <c r="J550" s="1022"/>
      <c r="K550" s="1022"/>
      <c r="L550" s="1020"/>
      <c r="M550" s="1020"/>
      <c r="N550" s="1020"/>
      <c r="O550" s="1020"/>
      <c r="P550" s="1020"/>
      <c r="Q550" s="1020"/>
      <c r="R550" s="1088"/>
      <c r="S550" s="1089"/>
      <c r="T550" s="1088"/>
      <c r="U550" s="1020"/>
      <c r="V550" s="1020"/>
      <c r="W550" s="1020"/>
      <c r="X550" s="1020"/>
      <c r="Y550" s="1020"/>
      <c r="Z550" s="1020"/>
      <c r="AA550" s="1020"/>
    </row>
    <row r="551" ht="18.0" customHeight="1">
      <c r="A551" s="1020"/>
      <c r="B551" s="1021"/>
      <c r="C551" s="1020"/>
      <c r="D551" s="1020"/>
      <c r="E551" s="1020"/>
      <c r="F551" s="1020"/>
      <c r="G551" s="1022"/>
      <c r="H551" s="1022"/>
      <c r="I551" s="1022"/>
      <c r="J551" s="1022"/>
      <c r="K551" s="1022"/>
      <c r="L551" s="1020"/>
      <c r="M551" s="1020"/>
      <c r="N551" s="1020"/>
      <c r="O551" s="1020"/>
      <c r="P551" s="1020"/>
      <c r="Q551" s="1020"/>
      <c r="R551" s="1088"/>
      <c r="S551" s="1089"/>
      <c r="T551" s="1088"/>
      <c r="U551" s="1020"/>
      <c r="V551" s="1020"/>
      <c r="W551" s="1020"/>
      <c r="X551" s="1020"/>
      <c r="Y551" s="1020"/>
      <c r="Z551" s="1020"/>
      <c r="AA551" s="1020"/>
    </row>
    <row r="552" ht="18.0" customHeight="1">
      <c r="A552" s="1020"/>
      <c r="B552" s="1021"/>
      <c r="C552" s="1020"/>
      <c r="D552" s="1020"/>
      <c r="E552" s="1020"/>
      <c r="F552" s="1020"/>
      <c r="G552" s="1022"/>
      <c r="H552" s="1022"/>
      <c r="I552" s="1022"/>
      <c r="J552" s="1022"/>
      <c r="K552" s="1022"/>
      <c r="L552" s="1020"/>
      <c r="M552" s="1020"/>
      <c r="N552" s="1020"/>
      <c r="O552" s="1020"/>
      <c r="P552" s="1020"/>
      <c r="Q552" s="1020"/>
      <c r="R552" s="1088"/>
      <c r="S552" s="1089"/>
      <c r="T552" s="1088"/>
      <c r="U552" s="1020"/>
      <c r="V552" s="1020"/>
      <c r="W552" s="1020"/>
      <c r="X552" s="1020"/>
      <c r="Y552" s="1020"/>
      <c r="Z552" s="1020"/>
      <c r="AA552" s="1020"/>
    </row>
    <row r="553" ht="18.0" customHeight="1">
      <c r="A553" s="1020"/>
      <c r="B553" s="1021"/>
      <c r="C553" s="1020"/>
      <c r="D553" s="1020"/>
      <c r="E553" s="1020"/>
      <c r="F553" s="1020"/>
      <c r="G553" s="1022"/>
      <c r="H553" s="1022"/>
      <c r="I553" s="1022"/>
      <c r="J553" s="1022"/>
      <c r="K553" s="1022"/>
      <c r="L553" s="1020"/>
      <c r="M553" s="1020"/>
      <c r="N553" s="1020"/>
      <c r="O553" s="1020"/>
      <c r="P553" s="1020"/>
      <c r="Q553" s="1020"/>
      <c r="R553" s="1088"/>
      <c r="S553" s="1089"/>
      <c r="T553" s="1088"/>
      <c r="U553" s="1020"/>
      <c r="V553" s="1020"/>
      <c r="W553" s="1020"/>
      <c r="X553" s="1020"/>
      <c r="Y553" s="1020"/>
      <c r="Z553" s="1020"/>
      <c r="AA553" s="1020"/>
    </row>
    <row r="554" ht="18.0" customHeight="1">
      <c r="A554" s="1020"/>
      <c r="B554" s="1021"/>
      <c r="C554" s="1020"/>
      <c r="D554" s="1020"/>
      <c r="E554" s="1020"/>
      <c r="F554" s="1020"/>
      <c r="G554" s="1022"/>
      <c r="H554" s="1022"/>
      <c r="I554" s="1022"/>
      <c r="J554" s="1022"/>
      <c r="K554" s="1022"/>
      <c r="L554" s="1020"/>
      <c r="M554" s="1020"/>
      <c r="N554" s="1020"/>
      <c r="O554" s="1020"/>
      <c r="P554" s="1020"/>
      <c r="Q554" s="1020"/>
      <c r="R554" s="1088"/>
      <c r="S554" s="1089"/>
      <c r="T554" s="1088"/>
      <c r="U554" s="1020"/>
      <c r="V554" s="1020"/>
      <c r="W554" s="1020"/>
      <c r="X554" s="1020"/>
      <c r="Y554" s="1020"/>
      <c r="Z554" s="1020"/>
      <c r="AA554" s="1020"/>
    </row>
    <row r="555" ht="18.0" customHeight="1">
      <c r="A555" s="1020"/>
      <c r="B555" s="1021"/>
      <c r="C555" s="1020"/>
      <c r="D555" s="1020"/>
      <c r="E555" s="1020"/>
      <c r="F555" s="1020"/>
      <c r="G555" s="1022"/>
      <c r="H555" s="1022"/>
      <c r="I555" s="1022"/>
      <c r="J555" s="1022"/>
      <c r="K555" s="1022"/>
      <c r="L555" s="1020"/>
      <c r="M555" s="1020"/>
      <c r="N555" s="1020"/>
      <c r="O555" s="1020"/>
      <c r="P555" s="1020"/>
      <c r="Q555" s="1020"/>
      <c r="R555" s="1088"/>
      <c r="S555" s="1089"/>
      <c r="T555" s="1088"/>
      <c r="U555" s="1020"/>
      <c r="V555" s="1020"/>
      <c r="W555" s="1020"/>
      <c r="X555" s="1020"/>
      <c r="Y555" s="1020"/>
      <c r="Z555" s="1020"/>
      <c r="AA555" s="1020"/>
    </row>
    <row r="556" ht="18.0" customHeight="1">
      <c r="A556" s="1020"/>
      <c r="B556" s="1021"/>
      <c r="C556" s="1020"/>
      <c r="D556" s="1020"/>
      <c r="E556" s="1020"/>
      <c r="F556" s="1020"/>
      <c r="G556" s="1022"/>
      <c r="H556" s="1022"/>
      <c r="I556" s="1022"/>
      <c r="J556" s="1022"/>
      <c r="K556" s="1022"/>
      <c r="L556" s="1020"/>
      <c r="M556" s="1020"/>
      <c r="N556" s="1020"/>
      <c r="O556" s="1020"/>
      <c r="P556" s="1020"/>
      <c r="Q556" s="1020"/>
      <c r="R556" s="1088"/>
      <c r="S556" s="1089"/>
      <c r="T556" s="1088"/>
      <c r="U556" s="1020"/>
      <c r="V556" s="1020"/>
      <c r="W556" s="1020"/>
      <c r="X556" s="1020"/>
      <c r="Y556" s="1020"/>
      <c r="Z556" s="1020"/>
      <c r="AA556" s="1020"/>
    </row>
    <row r="557" ht="18.0" customHeight="1">
      <c r="A557" s="1020"/>
      <c r="B557" s="1021"/>
      <c r="C557" s="1020"/>
      <c r="D557" s="1020"/>
      <c r="E557" s="1020"/>
      <c r="F557" s="1020"/>
      <c r="G557" s="1022"/>
      <c r="H557" s="1022"/>
      <c r="I557" s="1022"/>
      <c r="J557" s="1022"/>
      <c r="K557" s="1022"/>
      <c r="L557" s="1020"/>
      <c r="M557" s="1020"/>
      <c r="N557" s="1020"/>
      <c r="O557" s="1020"/>
      <c r="P557" s="1020"/>
      <c r="Q557" s="1020"/>
      <c r="R557" s="1088"/>
      <c r="S557" s="1089"/>
      <c r="T557" s="1088"/>
      <c r="U557" s="1020"/>
      <c r="V557" s="1020"/>
      <c r="W557" s="1020"/>
      <c r="X557" s="1020"/>
      <c r="Y557" s="1020"/>
      <c r="Z557" s="1020"/>
      <c r="AA557" s="1020"/>
    </row>
    <row r="558" ht="18.0" customHeight="1">
      <c r="A558" s="1020"/>
      <c r="B558" s="1021"/>
      <c r="C558" s="1020"/>
      <c r="D558" s="1020"/>
      <c r="E558" s="1020"/>
      <c r="F558" s="1020"/>
      <c r="G558" s="1022"/>
      <c r="H558" s="1022"/>
      <c r="I558" s="1022"/>
      <c r="J558" s="1022"/>
      <c r="K558" s="1022"/>
      <c r="L558" s="1020"/>
      <c r="M558" s="1020"/>
      <c r="N558" s="1020"/>
      <c r="O558" s="1020"/>
      <c r="P558" s="1020"/>
      <c r="Q558" s="1020"/>
      <c r="R558" s="1088"/>
      <c r="S558" s="1089"/>
      <c r="T558" s="1088"/>
      <c r="U558" s="1020"/>
      <c r="V558" s="1020"/>
      <c r="W558" s="1020"/>
      <c r="X558" s="1020"/>
      <c r="Y558" s="1020"/>
      <c r="Z558" s="1020"/>
      <c r="AA558" s="1020"/>
    </row>
    <row r="559" ht="18.0" customHeight="1">
      <c r="A559" s="1020"/>
      <c r="B559" s="1021"/>
      <c r="C559" s="1020"/>
      <c r="D559" s="1020"/>
      <c r="E559" s="1020"/>
      <c r="F559" s="1020"/>
      <c r="G559" s="1022"/>
      <c r="H559" s="1022"/>
      <c r="I559" s="1022"/>
      <c r="J559" s="1022"/>
      <c r="K559" s="1022"/>
      <c r="L559" s="1020"/>
      <c r="M559" s="1020"/>
      <c r="N559" s="1020"/>
      <c r="O559" s="1020"/>
      <c r="P559" s="1020"/>
      <c r="Q559" s="1020"/>
      <c r="R559" s="1088"/>
      <c r="S559" s="1089"/>
      <c r="T559" s="1088"/>
      <c r="U559" s="1020"/>
      <c r="V559" s="1020"/>
      <c r="W559" s="1020"/>
      <c r="X559" s="1020"/>
      <c r="Y559" s="1020"/>
      <c r="Z559" s="1020"/>
      <c r="AA559" s="1020"/>
    </row>
    <row r="560" ht="18.0" customHeight="1">
      <c r="A560" s="1020"/>
      <c r="B560" s="1021"/>
      <c r="C560" s="1020"/>
      <c r="D560" s="1020"/>
      <c r="E560" s="1020"/>
      <c r="F560" s="1020"/>
      <c r="G560" s="1022"/>
      <c r="H560" s="1022"/>
      <c r="I560" s="1022"/>
      <c r="J560" s="1022"/>
      <c r="K560" s="1022"/>
      <c r="L560" s="1020"/>
      <c r="M560" s="1020"/>
      <c r="N560" s="1020"/>
      <c r="O560" s="1020"/>
      <c r="P560" s="1020"/>
      <c r="Q560" s="1020"/>
      <c r="R560" s="1088"/>
      <c r="S560" s="1089"/>
      <c r="T560" s="1088"/>
      <c r="U560" s="1020"/>
      <c r="V560" s="1020"/>
      <c r="W560" s="1020"/>
      <c r="X560" s="1020"/>
      <c r="Y560" s="1020"/>
      <c r="Z560" s="1020"/>
      <c r="AA560" s="1020"/>
    </row>
    <row r="561" ht="18.0" customHeight="1">
      <c r="A561" s="1020"/>
      <c r="B561" s="1021"/>
      <c r="C561" s="1020"/>
      <c r="D561" s="1020"/>
      <c r="E561" s="1020"/>
      <c r="F561" s="1020"/>
      <c r="G561" s="1022"/>
      <c r="H561" s="1022"/>
      <c r="I561" s="1022"/>
      <c r="J561" s="1022"/>
      <c r="K561" s="1022"/>
      <c r="L561" s="1020"/>
      <c r="M561" s="1020"/>
      <c r="N561" s="1020"/>
      <c r="O561" s="1020"/>
      <c r="P561" s="1020"/>
      <c r="Q561" s="1020"/>
      <c r="R561" s="1088"/>
      <c r="S561" s="1089"/>
      <c r="T561" s="1088"/>
      <c r="U561" s="1020"/>
      <c r="V561" s="1020"/>
      <c r="W561" s="1020"/>
      <c r="X561" s="1020"/>
      <c r="Y561" s="1020"/>
      <c r="Z561" s="1020"/>
      <c r="AA561" s="1020"/>
    </row>
    <row r="562" ht="18.0" customHeight="1">
      <c r="A562" s="1020"/>
      <c r="B562" s="1021"/>
      <c r="C562" s="1020"/>
      <c r="D562" s="1020"/>
      <c r="E562" s="1020"/>
      <c r="F562" s="1020"/>
      <c r="G562" s="1022"/>
      <c r="H562" s="1022"/>
      <c r="I562" s="1022"/>
      <c r="J562" s="1022"/>
      <c r="K562" s="1022"/>
      <c r="L562" s="1020"/>
      <c r="M562" s="1020"/>
      <c r="N562" s="1020"/>
      <c r="O562" s="1020"/>
      <c r="P562" s="1020"/>
      <c r="Q562" s="1020"/>
      <c r="R562" s="1088"/>
      <c r="S562" s="1089"/>
      <c r="T562" s="1088"/>
      <c r="U562" s="1020"/>
      <c r="V562" s="1020"/>
      <c r="W562" s="1020"/>
      <c r="X562" s="1020"/>
      <c r="Y562" s="1020"/>
      <c r="Z562" s="1020"/>
      <c r="AA562" s="1020"/>
    </row>
    <row r="563" ht="18.0" customHeight="1">
      <c r="A563" s="1020"/>
      <c r="B563" s="1021"/>
      <c r="C563" s="1020"/>
      <c r="D563" s="1020"/>
      <c r="E563" s="1020"/>
      <c r="F563" s="1020"/>
      <c r="G563" s="1022"/>
      <c r="H563" s="1022"/>
      <c r="I563" s="1022"/>
      <c r="J563" s="1022"/>
      <c r="K563" s="1022"/>
      <c r="L563" s="1020"/>
      <c r="M563" s="1020"/>
      <c r="N563" s="1020"/>
      <c r="O563" s="1020"/>
      <c r="P563" s="1020"/>
      <c r="Q563" s="1020"/>
      <c r="R563" s="1088"/>
      <c r="S563" s="1089"/>
      <c r="T563" s="1088"/>
      <c r="U563" s="1020"/>
      <c r="V563" s="1020"/>
      <c r="W563" s="1020"/>
      <c r="X563" s="1020"/>
      <c r="Y563" s="1020"/>
      <c r="Z563" s="1020"/>
      <c r="AA563" s="1020"/>
    </row>
    <row r="564" ht="18.0" customHeight="1">
      <c r="A564" s="1020"/>
      <c r="B564" s="1021"/>
      <c r="C564" s="1020"/>
      <c r="D564" s="1020"/>
      <c r="E564" s="1020"/>
      <c r="F564" s="1020"/>
      <c r="G564" s="1022"/>
      <c r="H564" s="1022"/>
      <c r="I564" s="1022"/>
      <c r="J564" s="1022"/>
      <c r="K564" s="1022"/>
      <c r="L564" s="1020"/>
      <c r="M564" s="1020"/>
      <c r="N564" s="1020"/>
      <c r="O564" s="1020"/>
      <c r="P564" s="1020"/>
      <c r="Q564" s="1020"/>
      <c r="R564" s="1088"/>
      <c r="S564" s="1089"/>
      <c r="T564" s="1088"/>
      <c r="U564" s="1020"/>
      <c r="V564" s="1020"/>
      <c r="W564" s="1020"/>
      <c r="X564" s="1020"/>
      <c r="Y564" s="1020"/>
      <c r="Z564" s="1020"/>
      <c r="AA564" s="1020"/>
    </row>
    <row r="565" ht="18.0" customHeight="1">
      <c r="A565" s="1020"/>
      <c r="B565" s="1021"/>
      <c r="C565" s="1020"/>
      <c r="D565" s="1020"/>
      <c r="E565" s="1020"/>
      <c r="F565" s="1020"/>
      <c r="G565" s="1022"/>
      <c r="H565" s="1022"/>
      <c r="I565" s="1022"/>
      <c r="J565" s="1022"/>
      <c r="K565" s="1022"/>
      <c r="L565" s="1020"/>
      <c r="M565" s="1020"/>
      <c r="N565" s="1020"/>
      <c r="O565" s="1020"/>
      <c r="P565" s="1020"/>
      <c r="Q565" s="1020"/>
      <c r="R565" s="1088"/>
      <c r="S565" s="1089"/>
      <c r="T565" s="1088"/>
      <c r="U565" s="1020"/>
      <c r="V565" s="1020"/>
      <c r="W565" s="1020"/>
      <c r="X565" s="1020"/>
      <c r="Y565" s="1020"/>
      <c r="Z565" s="1020"/>
      <c r="AA565" s="1020"/>
    </row>
    <row r="566" ht="18.0" customHeight="1">
      <c r="A566" s="1020"/>
      <c r="B566" s="1021"/>
      <c r="C566" s="1020"/>
      <c r="D566" s="1020"/>
      <c r="E566" s="1020"/>
      <c r="F566" s="1020"/>
      <c r="G566" s="1022"/>
      <c r="H566" s="1022"/>
      <c r="I566" s="1022"/>
      <c r="J566" s="1022"/>
      <c r="K566" s="1022"/>
      <c r="L566" s="1020"/>
      <c r="M566" s="1020"/>
      <c r="N566" s="1020"/>
      <c r="O566" s="1020"/>
      <c r="P566" s="1020"/>
      <c r="Q566" s="1020"/>
      <c r="R566" s="1088"/>
      <c r="S566" s="1089"/>
      <c r="T566" s="1088"/>
      <c r="U566" s="1020"/>
      <c r="V566" s="1020"/>
      <c r="W566" s="1020"/>
      <c r="X566" s="1020"/>
      <c r="Y566" s="1020"/>
      <c r="Z566" s="1020"/>
      <c r="AA566" s="1020"/>
    </row>
    <row r="567" ht="18.0" customHeight="1">
      <c r="A567" s="1020"/>
      <c r="B567" s="1021"/>
      <c r="C567" s="1020"/>
      <c r="D567" s="1020"/>
      <c r="E567" s="1020"/>
      <c r="F567" s="1020"/>
      <c r="G567" s="1022"/>
      <c r="H567" s="1022"/>
      <c r="I567" s="1022"/>
      <c r="J567" s="1022"/>
      <c r="K567" s="1022"/>
      <c r="L567" s="1020"/>
      <c r="M567" s="1020"/>
      <c r="N567" s="1020"/>
      <c r="O567" s="1020"/>
      <c r="P567" s="1020"/>
      <c r="Q567" s="1020"/>
      <c r="R567" s="1088"/>
      <c r="S567" s="1089"/>
      <c r="T567" s="1088"/>
      <c r="U567" s="1020"/>
      <c r="V567" s="1020"/>
      <c r="W567" s="1020"/>
      <c r="X567" s="1020"/>
      <c r="Y567" s="1020"/>
      <c r="Z567" s="1020"/>
      <c r="AA567" s="1020"/>
    </row>
    <row r="568" ht="18.0" customHeight="1">
      <c r="A568" s="1020"/>
      <c r="B568" s="1021"/>
      <c r="C568" s="1020"/>
      <c r="D568" s="1020"/>
      <c r="E568" s="1020"/>
      <c r="F568" s="1020"/>
      <c r="G568" s="1022"/>
      <c r="H568" s="1022"/>
      <c r="I568" s="1022"/>
      <c r="J568" s="1022"/>
      <c r="K568" s="1022"/>
      <c r="L568" s="1020"/>
      <c r="M568" s="1020"/>
      <c r="N568" s="1020"/>
      <c r="O568" s="1020"/>
      <c r="P568" s="1020"/>
      <c r="Q568" s="1020"/>
      <c r="R568" s="1088"/>
      <c r="S568" s="1089"/>
      <c r="T568" s="1088"/>
      <c r="U568" s="1020"/>
      <c r="V568" s="1020"/>
      <c r="W568" s="1020"/>
      <c r="X568" s="1020"/>
      <c r="Y568" s="1020"/>
      <c r="Z568" s="1020"/>
      <c r="AA568" s="1020"/>
    </row>
    <row r="569" ht="18.0" customHeight="1">
      <c r="A569" s="1020"/>
      <c r="B569" s="1021"/>
      <c r="C569" s="1020"/>
      <c r="D569" s="1020"/>
      <c r="E569" s="1020"/>
      <c r="F569" s="1020"/>
      <c r="G569" s="1022"/>
      <c r="H569" s="1022"/>
      <c r="I569" s="1022"/>
      <c r="J569" s="1022"/>
      <c r="K569" s="1022"/>
      <c r="L569" s="1020"/>
      <c r="M569" s="1020"/>
      <c r="N569" s="1020"/>
      <c r="O569" s="1020"/>
      <c r="P569" s="1020"/>
      <c r="Q569" s="1020"/>
      <c r="R569" s="1088"/>
      <c r="S569" s="1089"/>
      <c r="T569" s="1088"/>
      <c r="U569" s="1020"/>
      <c r="V569" s="1020"/>
      <c r="W569" s="1020"/>
      <c r="X569" s="1020"/>
      <c r="Y569" s="1020"/>
      <c r="Z569" s="1020"/>
      <c r="AA569" s="1020"/>
    </row>
    <row r="570" ht="18.0" customHeight="1">
      <c r="A570" s="1020"/>
      <c r="B570" s="1021"/>
      <c r="C570" s="1020"/>
      <c r="D570" s="1020"/>
      <c r="E570" s="1020"/>
      <c r="F570" s="1020"/>
      <c r="G570" s="1022"/>
      <c r="H570" s="1022"/>
      <c r="I570" s="1022"/>
      <c r="J570" s="1022"/>
      <c r="K570" s="1022"/>
      <c r="L570" s="1020"/>
      <c r="M570" s="1020"/>
      <c r="N570" s="1020"/>
      <c r="O570" s="1020"/>
      <c r="P570" s="1020"/>
      <c r="Q570" s="1020"/>
      <c r="R570" s="1088"/>
      <c r="S570" s="1089"/>
      <c r="T570" s="1088"/>
      <c r="U570" s="1020"/>
      <c r="V570" s="1020"/>
      <c r="W570" s="1020"/>
      <c r="X570" s="1020"/>
      <c r="Y570" s="1020"/>
      <c r="Z570" s="1020"/>
      <c r="AA570" s="1020"/>
    </row>
    <row r="571" ht="18.0" customHeight="1">
      <c r="A571" s="1020"/>
      <c r="B571" s="1021"/>
      <c r="C571" s="1020"/>
      <c r="D571" s="1020"/>
      <c r="E571" s="1020"/>
      <c r="F571" s="1020"/>
      <c r="G571" s="1022"/>
      <c r="H571" s="1022"/>
      <c r="I571" s="1022"/>
      <c r="J571" s="1022"/>
      <c r="K571" s="1022"/>
      <c r="L571" s="1020"/>
      <c r="M571" s="1020"/>
      <c r="N571" s="1020"/>
      <c r="O571" s="1020"/>
      <c r="P571" s="1020"/>
      <c r="Q571" s="1020"/>
      <c r="R571" s="1088"/>
      <c r="S571" s="1089"/>
      <c r="T571" s="1088"/>
      <c r="U571" s="1020"/>
      <c r="V571" s="1020"/>
      <c r="W571" s="1020"/>
      <c r="X571" s="1020"/>
      <c r="Y571" s="1020"/>
      <c r="Z571" s="1020"/>
      <c r="AA571" s="1020"/>
    </row>
    <row r="572" ht="18.0" customHeight="1">
      <c r="A572" s="1020"/>
      <c r="B572" s="1021"/>
      <c r="C572" s="1020"/>
      <c r="D572" s="1020"/>
      <c r="E572" s="1020"/>
      <c r="F572" s="1020"/>
      <c r="G572" s="1022"/>
      <c r="H572" s="1022"/>
      <c r="I572" s="1022"/>
      <c r="J572" s="1022"/>
      <c r="K572" s="1022"/>
      <c r="L572" s="1020"/>
      <c r="M572" s="1020"/>
      <c r="N572" s="1020"/>
      <c r="O572" s="1020"/>
      <c r="P572" s="1020"/>
      <c r="Q572" s="1020"/>
      <c r="R572" s="1088"/>
      <c r="S572" s="1089"/>
      <c r="T572" s="1088"/>
      <c r="U572" s="1020"/>
      <c r="V572" s="1020"/>
      <c r="W572" s="1020"/>
      <c r="X572" s="1020"/>
      <c r="Y572" s="1020"/>
      <c r="Z572" s="1020"/>
      <c r="AA572" s="1020"/>
    </row>
    <row r="573" ht="18.0" customHeight="1">
      <c r="A573" s="1020"/>
      <c r="B573" s="1021"/>
      <c r="C573" s="1020"/>
      <c r="D573" s="1020"/>
      <c r="E573" s="1020"/>
      <c r="F573" s="1020"/>
      <c r="G573" s="1022"/>
      <c r="H573" s="1022"/>
      <c r="I573" s="1022"/>
      <c r="J573" s="1022"/>
      <c r="K573" s="1022"/>
      <c r="L573" s="1020"/>
      <c r="M573" s="1020"/>
      <c r="N573" s="1020"/>
      <c r="O573" s="1020"/>
      <c r="P573" s="1020"/>
      <c r="Q573" s="1020"/>
      <c r="R573" s="1088"/>
      <c r="S573" s="1089"/>
      <c r="T573" s="1088"/>
      <c r="U573" s="1020"/>
      <c r="V573" s="1020"/>
      <c r="W573" s="1020"/>
      <c r="X573" s="1020"/>
      <c r="Y573" s="1020"/>
      <c r="Z573" s="1020"/>
      <c r="AA573" s="1020"/>
    </row>
    <row r="574" ht="18.0" customHeight="1">
      <c r="A574" s="1020"/>
      <c r="B574" s="1021"/>
      <c r="C574" s="1020"/>
      <c r="D574" s="1020"/>
      <c r="E574" s="1020"/>
      <c r="F574" s="1020"/>
      <c r="G574" s="1022"/>
      <c r="H574" s="1022"/>
      <c r="I574" s="1022"/>
      <c r="J574" s="1022"/>
      <c r="K574" s="1022"/>
      <c r="L574" s="1020"/>
      <c r="M574" s="1020"/>
      <c r="N574" s="1020"/>
      <c r="O574" s="1020"/>
      <c r="P574" s="1020"/>
      <c r="Q574" s="1020"/>
      <c r="R574" s="1088"/>
      <c r="S574" s="1089"/>
      <c r="T574" s="1088"/>
      <c r="U574" s="1020"/>
      <c r="V574" s="1020"/>
      <c r="W574" s="1020"/>
      <c r="X574" s="1020"/>
      <c r="Y574" s="1020"/>
      <c r="Z574" s="1020"/>
      <c r="AA574" s="1020"/>
    </row>
    <row r="575" ht="18.0" customHeight="1">
      <c r="A575" s="1020"/>
      <c r="B575" s="1021"/>
      <c r="C575" s="1020"/>
      <c r="D575" s="1020"/>
      <c r="E575" s="1020"/>
      <c r="F575" s="1020"/>
      <c r="G575" s="1022"/>
      <c r="H575" s="1022"/>
      <c r="I575" s="1022"/>
      <c r="J575" s="1022"/>
      <c r="K575" s="1022"/>
      <c r="L575" s="1020"/>
      <c r="M575" s="1020"/>
      <c r="N575" s="1020"/>
      <c r="O575" s="1020"/>
      <c r="P575" s="1020"/>
      <c r="Q575" s="1020"/>
      <c r="R575" s="1088"/>
      <c r="S575" s="1089"/>
      <c r="T575" s="1088"/>
      <c r="U575" s="1020"/>
      <c r="V575" s="1020"/>
      <c r="W575" s="1020"/>
      <c r="X575" s="1020"/>
      <c r="Y575" s="1020"/>
      <c r="Z575" s="1020"/>
      <c r="AA575" s="1020"/>
    </row>
    <row r="576" ht="18.0" customHeight="1">
      <c r="A576" s="1020"/>
      <c r="B576" s="1021"/>
      <c r="C576" s="1020"/>
      <c r="D576" s="1020"/>
      <c r="E576" s="1020"/>
      <c r="F576" s="1020"/>
      <c r="G576" s="1022"/>
      <c r="H576" s="1022"/>
      <c r="I576" s="1022"/>
      <c r="J576" s="1022"/>
      <c r="K576" s="1022"/>
      <c r="L576" s="1020"/>
      <c r="M576" s="1020"/>
      <c r="N576" s="1020"/>
      <c r="O576" s="1020"/>
      <c r="P576" s="1020"/>
      <c r="Q576" s="1020"/>
      <c r="R576" s="1088"/>
      <c r="S576" s="1089"/>
      <c r="T576" s="1088"/>
      <c r="U576" s="1020"/>
      <c r="V576" s="1020"/>
      <c r="W576" s="1020"/>
      <c r="X576" s="1020"/>
      <c r="Y576" s="1020"/>
      <c r="Z576" s="1020"/>
      <c r="AA576" s="1020"/>
    </row>
    <row r="577" ht="18.0" customHeight="1">
      <c r="A577" s="1020"/>
      <c r="B577" s="1021"/>
      <c r="C577" s="1020"/>
      <c r="D577" s="1020"/>
      <c r="E577" s="1020"/>
      <c r="F577" s="1020"/>
      <c r="G577" s="1022"/>
      <c r="H577" s="1022"/>
      <c r="I577" s="1022"/>
      <c r="J577" s="1022"/>
      <c r="K577" s="1022"/>
      <c r="L577" s="1020"/>
      <c r="M577" s="1020"/>
      <c r="N577" s="1020"/>
      <c r="O577" s="1020"/>
      <c r="P577" s="1020"/>
      <c r="Q577" s="1020"/>
      <c r="R577" s="1088"/>
      <c r="S577" s="1089"/>
      <c r="T577" s="1088"/>
      <c r="U577" s="1020"/>
      <c r="V577" s="1020"/>
      <c r="W577" s="1020"/>
      <c r="X577" s="1020"/>
      <c r="Y577" s="1020"/>
      <c r="Z577" s="1020"/>
      <c r="AA577" s="1020"/>
    </row>
    <row r="578" ht="18.0" customHeight="1">
      <c r="A578" s="1020"/>
      <c r="B578" s="1021"/>
      <c r="C578" s="1020"/>
      <c r="D578" s="1020"/>
      <c r="E578" s="1020"/>
      <c r="F578" s="1020"/>
      <c r="G578" s="1022"/>
      <c r="H578" s="1022"/>
      <c r="I578" s="1022"/>
      <c r="J578" s="1022"/>
      <c r="K578" s="1022"/>
      <c r="L578" s="1020"/>
      <c r="M578" s="1020"/>
      <c r="N578" s="1020"/>
      <c r="O578" s="1020"/>
      <c r="P578" s="1020"/>
      <c r="Q578" s="1020"/>
      <c r="R578" s="1088"/>
      <c r="S578" s="1089"/>
      <c r="T578" s="1088"/>
      <c r="U578" s="1020"/>
      <c r="V578" s="1020"/>
      <c r="W578" s="1020"/>
      <c r="X578" s="1020"/>
      <c r="Y578" s="1020"/>
      <c r="Z578" s="1020"/>
      <c r="AA578" s="1020"/>
    </row>
    <row r="579" ht="18.0" customHeight="1">
      <c r="A579" s="1020"/>
      <c r="B579" s="1021"/>
      <c r="C579" s="1020"/>
      <c r="D579" s="1020"/>
      <c r="E579" s="1020"/>
      <c r="F579" s="1020"/>
      <c r="G579" s="1022"/>
      <c r="H579" s="1022"/>
      <c r="I579" s="1022"/>
      <c r="J579" s="1022"/>
      <c r="K579" s="1022"/>
      <c r="L579" s="1020"/>
      <c r="M579" s="1020"/>
      <c r="N579" s="1020"/>
      <c r="O579" s="1020"/>
      <c r="P579" s="1020"/>
      <c r="Q579" s="1020"/>
      <c r="R579" s="1088"/>
      <c r="S579" s="1089"/>
      <c r="T579" s="1088"/>
      <c r="U579" s="1020"/>
      <c r="V579" s="1020"/>
      <c r="W579" s="1020"/>
      <c r="X579" s="1020"/>
      <c r="Y579" s="1020"/>
      <c r="Z579" s="1020"/>
      <c r="AA579" s="1020"/>
    </row>
    <row r="580" ht="18.0" customHeight="1">
      <c r="A580" s="1020"/>
      <c r="B580" s="1021"/>
      <c r="C580" s="1020"/>
      <c r="D580" s="1020"/>
      <c r="E580" s="1020"/>
      <c r="F580" s="1020"/>
      <c r="G580" s="1022"/>
      <c r="H580" s="1022"/>
      <c r="I580" s="1022"/>
      <c r="J580" s="1022"/>
      <c r="K580" s="1022"/>
      <c r="L580" s="1020"/>
      <c r="M580" s="1020"/>
      <c r="N580" s="1020"/>
      <c r="O580" s="1020"/>
      <c r="P580" s="1020"/>
      <c r="Q580" s="1020"/>
      <c r="R580" s="1088"/>
      <c r="S580" s="1089"/>
      <c r="T580" s="1088"/>
      <c r="U580" s="1020"/>
      <c r="V580" s="1020"/>
      <c r="W580" s="1020"/>
      <c r="X580" s="1020"/>
      <c r="Y580" s="1020"/>
      <c r="Z580" s="1020"/>
      <c r="AA580" s="1020"/>
    </row>
    <row r="581" ht="18.0" customHeight="1">
      <c r="A581" s="1020"/>
      <c r="B581" s="1021"/>
      <c r="C581" s="1020"/>
      <c r="D581" s="1020"/>
      <c r="E581" s="1020"/>
      <c r="F581" s="1020"/>
      <c r="G581" s="1022"/>
      <c r="H581" s="1022"/>
      <c r="I581" s="1022"/>
      <c r="J581" s="1022"/>
      <c r="K581" s="1022"/>
      <c r="L581" s="1020"/>
      <c r="M581" s="1020"/>
      <c r="N581" s="1020"/>
      <c r="O581" s="1020"/>
      <c r="P581" s="1020"/>
      <c r="Q581" s="1020"/>
      <c r="R581" s="1088"/>
      <c r="S581" s="1089"/>
      <c r="T581" s="1088"/>
      <c r="U581" s="1020"/>
      <c r="V581" s="1020"/>
      <c r="W581" s="1020"/>
      <c r="X581" s="1020"/>
      <c r="Y581" s="1020"/>
      <c r="Z581" s="1020"/>
      <c r="AA581" s="1020"/>
    </row>
    <row r="582" ht="18.0" customHeight="1">
      <c r="A582" s="1020"/>
      <c r="B582" s="1021"/>
      <c r="C582" s="1020"/>
      <c r="D582" s="1020"/>
      <c r="E582" s="1020"/>
      <c r="F582" s="1020"/>
      <c r="G582" s="1022"/>
      <c r="H582" s="1022"/>
      <c r="I582" s="1022"/>
      <c r="J582" s="1022"/>
      <c r="K582" s="1022"/>
      <c r="L582" s="1020"/>
      <c r="M582" s="1020"/>
      <c r="N582" s="1020"/>
      <c r="O582" s="1020"/>
      <c r="P582" s="1020"/>
      <c r="Q582" s="1020"/>
      <c r="R582" s="1088"/>
      <c r="S582" s="1089"/>
      <c r="T582" s="1088"/>
      <c r="U582" s="1020"/>
      <c r="V582" s="1020"/>
      <c r="W582" s="1020"/>
      <c r="X582" s="1020"/>
      <c r="Y582" s="1020"/>
      <c r="Z582" s="1020"/>
      <c r="AA582" s="1020"/>
    </row>
    <row r="583" ht="18.0" customHeight="1">
      <c r="A583" s="1020"/>
      <c r="B583" s="1021"/>
      <c r="C583" s="1020"/>
      <c r="D583" s="1020"/>
      <c r="E583" s="1020"/>
      <c r="F583" s="1020"/>
      <c r="G583" s="1022"/>
      <c r="H583" s="1022"/>
      <c r="I583" s="1022"/>
      <c r="J583" s="1022"/>
      <c r="K583" s="1022"/>
      <c r="L583" s="1020"/>
      <c r="M583" s="1020"/>
      <c r="N583" s="1020"/>
      <c r="O583" s="1020"/>
      <c r="P583" s="1020"/>
      <c r="Q583" s="1020"/>
      <c r="R583" s="1088"/>
      <c r="S583" s="1089"/>
      <c r="T583" s="1088"/>
      <c r="U583" s="1020"/>
      <c r="V583" s="1020"/>
      <c r="W583" s="1020"/>
      <c r="X583" s="1020"/>
      <c r="Y583" s="1020"/>
      <c r="Z583" s="1020"/>
      <c r="AA583" s="1020"/>
    </row>
    <row r="584" ht="18.0" customHeight="1">
      <c r="A584" s="1020"/>
      <c r="B584" s="1021"/>
      <c r="C584" s="1020"/>
      <c r="D584" s="1020"/>
      <c r="E584" s="1020"/>
      <c r="F584" s="1020"/>
      <c r="G584" s="1022"/>
      <c r="H584" s="1022"/>
      <c r="I584" s="1022"/>
      <c r="J584" s="1022"/>
      <c r="K584" s="1022"/>
      <c r="L584" s="1020"/>
      <c r="M584" s="1020"/>
      <c r="N584" s="1020"/>
      <c r="O584" s="1020"/>
      <c r="P584" s="1020"/>
      <c r="Q584" s="1020"/>
      <c r="R584" s="1088"/>
      <c r="S584" s="1089"/>
      <c r="T584" s="1088"/>
      <c r="U584" s="1020"/>
      <c r="V584" s="1020"/>
      <c r="W584" s="1020"/>
      <c r="X584" s="1020"/>
      <c r="Y584" s="1020"/>
      <c r="Z584" s="1020"/>
      <c r="AA584" s="1020"/>
    </row>
    <row r="585" ht="18.0" customHeight="1">
      <c r="A585" s="1020"/>
      <c r="B585" s="1021"/>
      <c r="C585" s="1020"/>
      <c r="D585" s="1020"/>
      <c r="E585" s="1020"/>
      <c r="F585" s="1020"/>
      <c r="G585" s="1022"/>
      <c r="H585" s="1022"/>
      <c r="I585" s="1022"/>
      <c r="J585" s="1022"/>
      <c r="K585" s="1022"/>
      <c r="L585" s="1020"/>
      <c r="M585" s="1020"/>
      <c r="N585" s="1020"/>
      <c r="O585" s="1020"/>
      <c r="P585" s="1020"/>
      <c r="Q585" s="1020"/>
      <c r="R585" s="1088"/>
      <c r="S585" s="1089"/>
      <c r="T585" s="1088"/>
      <c r="U585" s="1020"/>
      <c r="V585" s="1020"/>
      <c r="W585" s="1020"/>
      <c r="X585" s="1020"/>
      <c r="Y585" s="1020"/>
      <c r="Z585" s="1020"/>
      <c r="AA585" s="1020"/>
    </row>
    <row r="586" ht="18.0" customHeight="1">
      <c r="A586" s="1020"/>
      <c r="B586" s="1021"/>
      <c r="C586" s="1020"/>
      <c r="D586" s="1020"/>
      <c r="E586" s="1020"/>
      <c r="F586" s="1020"/>
      <c r="G586" s="1022"/>
      <c r="H586" s="1022"/>
      <c r="I586" s="1022"/>
      <c r="J586" s="1022"/>
      <c r="K586" s="1022"/>
      <c r="L586" s="1020"/>
      <c r="M586" s="1020"/>
      <c r="N586" s="1020"/>
      <c r="O586" s="1020"/>
      <c r="P586" s="1020"/>
      <c r="Q586" s="1020"/>
      <c r="R586" s="1088"/>
      <c r="S586" s="1089"/>
      <c r="T586" s="1088"/>
      <c r="U586" s="1020"/>
      <c r="V586" s="1020"/>
      <c r="W586" s="1020"/>
      <c r="X586" s="1020"/>
      <c r="Y586" s="1020"/>
      <c r="Z586" s="1020"/>
      <c r="AA586" s="1020"/>
    </row>
    <row r="587" ht="18.0" customHeight="1">
      <c r="A587" s="1020"/>
      <c r="B587" s="1021"/>
      <c r="C587" s="1020"/>
      <c r="D587" s="1020"/>
      <c r="E587" s="1020"/>
      <c r="F587" s="1020"/>
      <c r="G587" s="1022"/>
      <c r="H587" s="1022"/>
      <c r="I587" s="1022"/>
      <c r="J587" s="1022"/>
      <c r="K587" s="1022"/>
      <c r="L587" s="1020"/>
      <c r="M587" s="1020"/>
      <c r="N587" s="1020"/>
      <c r="O587" s="1020"/>
      <c r="P587" s="1020"/>
      <c r="Q587" s="1020"/>
      <c r="R587" s="1088"/>
      <c r="S587" s="1089"/>
      <c r="T587" s="1088"/>
      <c r="U587" s="1020"/>
      <c r="V587" s="1020"/>
      <c r="W587" s="1020"/>
      <c r="X587" s="1020"/>
      <c r="Y587" s="1020"/>
      <c r="Z587" s="1020"/>
      <c r="AA587" s="1020"/>
    </row>
    <row r="588" ht="18.0" customHeight="1">
      <c r="A588" s="1020"/>
      <c r="B588" s="1021"/>
      <c r="C588" s="1020"/>
      <c r="D588" s="1020"/>
      <c r="E588" s="1020"/>
      <c r="F588" s="1020"/>
      <c r="G588" s="1022"/>
      <c r="H588" s="1022"/>
      <c r="I588" s="1022"/>
      <c r="J588" s="1022"/>
      <c r="K588" s="1022"/>
      <c r="L588" s="1020"/>
      <c r="M588" s="1020"/>
      <c r="N588" s="1020"/>
      <c r="O588" s="1020"/>
      <c r="P588" s="1020"/>
      <c r="Q588" s="1020"/>
      <c r="R588" s="1088"/>
      <c r="S588" s="1089"/>
      <c r="T588" s="1088"/>
      <c r="U588" s="1020"/>
      <c r="V588" s="1020"/>
      <c r="W588" s="1020"/>
      <c r="X588" s="1020"/>
      <c r="Y588" s="1020"/>
      <c r="Z588" s="1020"/>
      <c r="AA588" s="1020"/>
    </row>
    <row r="589" ht="18.0" customHeight="1">
      <c r="A589" s="1020"/>
      <c r="B589" s="1021"/>
      <c r="C589" s="1020"/>
      <c r="D589" s="1020"/>
      <c r="E589" s="1020"/>
      <c r="F589" s="1020"/>
      <c r="G589" s="1022"/>
      <c r="H589" s="1022"/>
      <c r="I589" s="1022"/>
      <c r="J589" s="1022"/>
      <c r="K589" s="1022"/>
      <c r="L589" s="1020"/>
      <c r="M589" s="1020"/>
      <c r="N589" s="1020"/>
      <c r="O589" s="1020"/>
      <c r="P589" s="1020"/>
      <c r="Q589" s="1020"/>
      <c r="R589" s="1088"/>
      <c r="S589" s="1089"/>
      <c r="T589" s="1088"/>
      <c r="U589" s="1020"/>
      <c r="V589" s="1020"/>
      <c r="W589" s="1020"/>
      <c r="X589" s="1020"/>
      <c r="Y589" s="1020"/>
      <c r="Z589" s="1020"/>
      <c r="AA589" s="1020"/>
    </row>
    <row r="590" ht="18.0" customHeight="1">
      <c r="A590" s="1020"/>
      <c r="B590" s="1021"/>
      <c r="C590" s="1020"/>
      <c r="D590" s="1020"/>
      <c r="E590" s="1020"/>
      <c r="F590" s="1020"/>
      <c r="G590" s="1022"/>
      <c r="H590" s="1022"/>
      <c r="I590" s="1022"/>
      <c r="J590" s="1022"/>
      <c r="K590" s="1022"/>
      <c r="L590" s="1020"/>
      <c r="M590" s="1020"/>
      <c r="N590" s="1020"/>
      <c r="O590" s="1020"/>
      <c r="P590" s="1020"/>
      <c r="Q590" s="1020"/>
      <c r="R590" s="1088"/>
      <c r="S590" s="1089"/>
      <c r="T590" s="1088"/>
      <c r="U590" s="1020"/>
      <c r="V590" s="1020"/>
      <c r="W590" s="1020"/>
      <c r="X590" s="1020"/>
      <c r="Y590" s="1020"/>
      <c r="Z590" s="1020"/>
      <c r="AA590" s="1020"/>
    </row>
    <row r="591" ht="18.0" customHeight="1">
      <c r="A591" s="1020"/>
      <c r="B591" s="1021"/>
      <c r="C591" s="1020"/>
      <c r="D591" s="1020"/>
      <c r="E591" s="1020"/>
      <c r="F591" s="1020"/>
      <c r="G591" s="1022"/>
      <c r="H591" s="1022"/>
      <c r="I591" s="1022"/>
      <c r="J591" s="1022"/>
      <c r="K591" s="1022"/>
      <c r="L591" s="1020"/>
      <c r="M591" s="1020"/>
      <c r="N591" s="1020"/>
      <c r="O591" s="1020"/>
      <c r="P591" s="1020"/>
      <c r="Q591" s="1020"/>
      <c r="R591" s="1088"/>
      <c r="S591" s="1089"/>
      <c r="T591" s="1088"/>
      <c r="U591" s="1020"/>
      <c r="V591" s="1020"/>
      <c r="W591" s="1020"/>
      <c r="X591" s="1020"/>
      <c r="Y591" s="1020"/>
      <c r="Z591" s="1020"/>
      <c r="AA591" s="1020"/>
    </row>
    <row r="592" ht="18.0" customHeight="1">
      <c r="A592" s="1020"/>
      <c r="B592" s="1021"/>
      <c r="C592" s="1020"/>
      <c r="D592" s="1020"/>
      <c r="E592" s="1020"/>
      <c r="F592" s="1020"/>
      <c r="G592" s="1022"/>
      <c r="H592" s="1022"/>
      <c r="I592" s="1022"/>
      <c r="J592" s="1022"/>
      <c r="K592" s="1022"/>
      <c r="L592" s="1020"/>
      <c r="M592" s="1020"/>
      <c r="N592" s="1020"/>
      <c r="O592" s="1020"/>
      <c r="P592" s="1020"/>
      <c r="Q592" s="1020"/>
      <c r="R592" s="1088"/>
      <c r="S592" s="1089"/>
      <c r="T592" s="1088"/>
      <c r="U592" s="1020"/>
      <c r="V592" s="1020"/>
      <c r="W592" s="1020"/>
      <c r="X592" s="1020"/>
      <c r="Y592" s="1020"/>
      <c r="Z592" s="1020"/>
      <c r="AA592" s="1020"/>
    </row>
    <row r="593" ht="18.0" customHeight="1">
      <c r="A593" s="1020"/>
      <c r="B593" s="1021"/>
      <c r="C593" s="1020"/>
      <c r="D593" s="1020"/>
      <c r="E593" s="1020"/>
      <c r="F593" s="1020"/>
      <c r="G593" s="1022"/>
      <c r="H593" s="1022"/>
      <c r="I593" s="1022"/>
      <c r="J593" s="1022"/>
      <c r="K593" s="1022"/>
      <c r="L593" s="1020"/>
      <c r="M593" s="1020"/>
      <c r="N593" s="1020"/>
      <c r="O593" s="1020"/>
      <c r="P593" s="1020"/>
      <c r="Q593" s="1020"/>
      <c r="R593" s="1088"/>
      <c r="S593" s="1089"/>
      <c r="T593" s="1088"/>
      <c r="U593" s="1020"/>
      <c r="V593" s="1020"/>
      <c r="W593" s="1020"/>
      <c r="X593" s="1020"/>
      <c r="Y593" s="1020"/>
      <c r="Z593" s="1020"/>
      <c r="AA593" s="1020"/>
    </row>
    <row r="594" ht="18.0" customHeight="1">
      <c r="A594" s="1020"/>
      <c r="B594" s="1021"/>
      <c r="C594" s="1020"/>
      <c r="D594" s="1020"/>
      <c r="E594" s="1020"/>
      <c r="F594" s="1020"/>
      <c r="G594" s="1022"/>
      <c r="H594" s="1022"/>
      <c r="I594" s="1022"/>
      <c r="J594" s="1022"/>
      <c r="K594" s="1022"/>
      <c r="L594" s="1020"/>
      <c r="M594" s="1020"/>
      <c r="N594" s="1020"/>
      <c r="O594" s="1020"/>
      <c r="P594" s="1020"/>
      <c r="Q594" s="1020"/>
      <c r="R594" s="1088"/>
      <c r="S594" s="1089"/>
      <c r="T594" s="1088"/>
      <c r="U594" s="1020"/>
      <c r="V594" s="1020"/>
      <c r="W594" s="1020"/>
      <c r="X594" s="1020"/>
      <c r="Y594" s="1020"/>
      <c r="Z594" s="1020"/>
      <c r="AA594" s="1020"/>
    </row>
    <row r="595" ht="18.0" customHeight="1">
      <c r="A595" s="1020"/>
      <c r="B595" s="1021"/>
      <c r="C595" s="1020"/>
      <c r="D595" s="1020"/>
      <c r="E595" s="1020"/>
      <c r="F595" s="1020"/>
      <c r="G595" s="1022"/>
      <c r="H595" s="1022"/>
      <c r="I595" s="1022"/>
      <c r="J595" s="1022"/>
      <c r="K595" s="1022"/>
      <c r="L595" s="1020"/>
      <c r="M595" s="1020"/>
      <c r="N595" s="1020"/>
      <c r="O595" s="1020"/>
      <c r="P595" s="1020"/>
      <c r="Q595" s="1020"/>
      <c r="R595" s="1088"/>
      <c r="S595" s="1089"/>
      <c r="T595" s="1088"/>
      <c r="U595" s="1020"/>
      <c r="V595" s="1020"/>
      <c r="W595" s="1020"/>
      <c r="X595" s="1020"/>
      <c r="Y595" s="1020"/>
      <c r="Z595" s="1020"/>
      <c r="AA595" s="1020"/>
    </row>
    <row r="596" ht="18.0" customHeight="1">
      <c r="A596" s="1020"/>
      <c r="B596" s="1021"/>
      <c r="C596" s="1020"/>
      <c r="D596" s="1020"/>
      <c r="E596" s="1020"/>
      <c r="F596" s="1020"/>
      <c r="G596" s="1022"/>
      <c r="H596" s="1022"/>
      <c r="I596" s="1022"/>
      <c r="J596" s="1022"/>
      <c r="K596" s="1022"/>
      <c r="L596" s="1020"/>
      <c r="M596" s="1020"/>
      <c r="N596" s="1020"/>
      <c r="O596" s="1020"/>
      <c r="P596" s="1020"/>
      <c r="Q596" s="1020"/>
      <c r="R596" s="1088"/>
      <c r="S596" s="1089"/>
      <c r="T596" s="1088"/>
      <c r="U596" s="1020"/>
      <c r="V596" s="1020"/>
      <c r="W596" s="1020"/>
      <c r="X596" s="1020"/>
      <c r="Y596" s="1020"/>
      <c r="Z596" s="1020"/>
      <c r="AA596" s="1020"/>
    </row>
    <row r="597" ht="18.0" customHeight="1">
      <c r="A597" s="1020"/>
      <c r="B597" s="1021"/>
      <c r="C597" s="1020"/>
      <c r="D597" s="1020"/>
      <c r="E597" s="1020"/>
      <c r="F597" s="1020"/>
      <c r="G597" s="1022"/>
      <c r="H597" s="1022"/>
      <c r="I597" s="1022"/>
      <c r="J597" s="1022"/>
      <c r="K597" s="1022"/>
      <c r="L597" s="1020"/>
      <c r="M597" s="1020"/>
      <c r="N597" s="1020"/>
      <c r="O597" s="1020"/>
      <c r="P597" s="1020"/>
      <c r="Q597" s="1020"/>
      <c r="R597" s="1088"/>
      <c r="S597" s="1089"/>
      <c r="T597" s="1088"/>
      <c r="U597" s="1020"/>
      <c r="V597" s="1020"/>
      <c r="W597" s="1020"/>
      <c r="X597" s="1020"/>
      <c r="Y597" s="1020"/>
      <c r="Z597" s="1020"/>
      <c r="AA597" s="1020"/>
    </row>
    <row r="598" ht="18.0" customHeight="1">
      <c r="A598" s="1020"/>
      <c r="B598" s="1021"/>
      <c r="C598" s="1020"/>
      <c r="D598" s="1020"/>
      <c r="E598" s="1020"/>
      <c r="F598" s="1020"/>
      <c r="G598" s="1022"/>
      <c r="H598" s="1022"/>
      <c r="I598" s="1022"/>
      <c r="J598" s="1022"/>
      <c r="K598" s="1022"/>
      <c r="L598" s="1020"/>
      <c r="M598" s="1020"/>
      <c r="N598" s="1020"/>
      <c r="O598" s="1020"/>
      <c r="P598" s="1020"/>
      <c r="Q598" s="1020"/>
      <c r="R598" s="1088"/>
      <c r="S598" s="1089"/>
      <c r="T598" s="1088"/>
      <c r="U598" s="1020"/>
      <c r="V598" s="1020"/>
      <c r="W598" s="1020"/>
      <c r="X598" s="1020"/>
      <c r="Y598" s="1020"/>
      <c r="Z598" s="1020"/>
      <c r="AA598" s="1020"/>
    </row>
    <row r="599" ht="18.0" customHeight="1">
      <c r="A599" s="1020"/>
      <c r="B599" s="1021"/>
      <c r="C599" s="1020"/>
      <c r="D599" s="1020"/>
      <c r="E599" s="1020"/>
      <c r="F599" s="1020"/>
      <c r="G599" s="1022"/>
      <c r="H599" s="1022"/>
      <c r="I599" s="1022"/>
      <c r="J599" s="1022"/>
      <c r="K599" s="1022"/>
      <c r="L599" s="1020"/>
      <c r="M599" s="1020"/>
      <c r="N599" s="1020"/>
      <c r="O599" s="1020"/>
      <c r="P599" s="1020"/>
      <c r="Q599" s="1020"/>
      <c r="R599" s="1088"/>
      <c r="S599" s="1089"/>
      <c r="T599" s="1088"/>
      <c r="U599" s="1020"/>
      <c r="V599" s="1020"/>
      <c r="W599" s="1020"/>
      <c r="X599" s="1020"/>
      <c r="Y599" s="1020"/>
      <c r="Z599" s="1020"/>
      <c r="AA599" s="1020"/>
    </row>
    <row r="600" ht="18.0" customHeight="1">
      <c r="A600" s="1020"/>
      <c r="B600" s="1021"/>
      <c r="C600" s="1020"/>
      <c r="D600" s="1020"/>
      <c r="E600" s="1020"/>
      <c r="F600" s="1020"/>
      <c r="G600" s="1022"/>
      <c r="H600" s="1022"/>
      <c r="I600" s="1022"/>
      <c r="J600" s="1022"/>
      <c r="K600" s="1022"/>
      <c r="L600" s="1020"/>
      <c r="M600" s="1020"/>
      <c r="N600" s="1020"/>
      <c r="O600" s="1020"/>
      <c r="P600" s="1020"/>
      <c r="Q600" s="1020"/>
      <c r="R600" s="1088"/>
      <c r="S600" s="1089"/>
      <c r="T600" s="1088"/>
      <c r="U600" s="1020"/>
      <c r="V600" s="1020"/>
      <c r="W600" s="1020"/>
      <c r="X600" s="1020"/>
      <c r="Y600" s="1020"/>
      <c r="Z600" s="1020"/>
      <c r="AA600" s="1020"/>
    </row>
    <row r="601" ht="18.0" customHeight="1">
      <c r="A601" s="1020"/>
      <c r="B601" s="1021"/>
      <c r="C601" s="1020"/>
      <c r="D601" s="1020"/>
      <c r="E601" s="1020"/>
      <c r="F601" s="1020"/>
      <c r="G601" s="1022"/>
      <c r="H601" s="1022"/>
      <c r="I601" s="1022"/>
      <c r="J601" s="1022"/>
      <c r="K601" s="1022"/>
      <c r="L601" s="1020"/>
      <c r="M601" s="1020"/>
      <c r="N601" s="1020"/>
      <c r="O601" s="1020"/>
      <c r="P601" s="1020"/>
      <c r="Q601" s="1020"/>
      <c r="R601" s="1088"/>
      <c r="S601" s="1089"/>
      <c r="T601" s="1088"/>
      <c r="U601" s="1020"/>
      <c r="V601" s="1020"/>
      <c r="W601" s="1020"/>
      <c r="X601" s="1020"/>
      <c r="Y601" s="1020"/>
      <c r="Z601" s="1020"/>
      <c r="AA601" s="1020"/>
    </row>
    <row r="602" ht="18.0" customHeight="1">
      <c r="A602" s="1020"/>
      <c r="B602" s="1021"/>
      <c r="C602" s="1020"/>
      <c r="D602" s="1020"/>
      <c r="E602" s="1020"/>
      <c r="F602" s="1020"/>
      <c r="G602" s="1022"/>
      <c r="H602" s="1022"/>
      <c r="I602" s="1022"/>
      <c r="J602" s="1022"/>
      <c r="K602" s="1022"/>
      <c r="L602" s="1020"/>
      <c r="M602" s="1020"/>
      <c r="N602" s="1020"/>
      <c r="O602" s="1020"/>
      <c r="P602" s="1020"/>
      <c r="Q602" s="1020"/>
      <c r="R602" s="1088"/>
      <c r="S602" s="1089"/>
      <c r="T602" s="1088"/>
      <c r="U602" s="1020"/>
      <c r="V602" s="1020"/>
      <c r="W602" s="1020"/>
      <c r="X602" s="1020"/>
      <c r="Y602" s="1020"/>
      <c r="Z602" s="1020"/>
      <c r="AA602" s="1020"/>
    </row>
    <row r="603" ht="18.0" customHeight="1">
      <c r="A603" s="1020"/>
      <c r="B603" s="1021"/>
      <c r="C603" s="1020"/>
      <c r="D603" s="1020"/>
      <c r="E603" s="1020"/>
      <c r="F603" s="1020"/>
      <c r="G603" s="1022"/>
      <c r="H603" s="1022"/>
      <c r="I603" s="1022"/>
      <c r="J603" s="1022"/>
      <c r="K603" s="1022"/>
      <c r="L603" s="1020"/>
      <c r="M603" s="1020"/>
      <c r="N603" s="1020"/>
      <c r="O603" s="1020"/>
      <c r="P603" s="1020"/>
      <c r="Q603" s="1020"/>
      <c r="R603" s="1088"/>
      <c r="S603" s="1089"/>
      <c r="T603" s="1088"/>
      <c r="U603" s="1020"/>
      <c r="V603" s="1020"/>
      <c r="W603" s="1020"/>
      <c r="X603" s="1020"/>
      <c r="Y603" s="1020"/>
      <c r="Z603" s="1020"/>
      <c r="AA603" s="1020"/>
    </row>
    <row r="604" ht="18.0" customHeight="1">
      <c r="A604" s="1020"/>
      <c r="B604" s="1021"/>
      <c r="C604" s="1020"/>
      <c r="D604" s="1020"/>
      <c r="E604" s="1020"/>
      <c r="F604" s="1020"/>
      <c r="G604" s="1022"/>
      <c r="H604" s="1022"/>
      <c r="I604" s="1022"/>
      <c r="J604" s="1022"/>
      <c r="K604" s="1022"/>
      <c r="L604" s="1020"/>
      <c r="M604" s="1020"/>
      <c r="N604" s="1020"/>
      <c r="O604" s="1020"/>
      <c r="P604" s="1020"/>
      <c r="Q604" s="1020"/>
      <c r="R604" s="1088"/>
      <c r="S604" s="1089"/>
      <c r="T604" s="1088"/>
      <c r="U604" s="1020"/>
      <c r="V604" s="1020"/>
      <c r="W604" s="1020"/>
      <c r="X604" s="1020"/>
      <c r="Y604" s="1020"/>
      <c r="Z604" s="1020"/>
      <c r="AA604" s="1020"/>
    </row>
    <row r="605" ht="18.0" customHeight="1">
      <c r="A605" s="1020"/>
      <c r="B605" s="1021"/>
      <c r="C605" s="1020"/>
      <c r="D605" s="1020"/>
      <c r="E605" s="1020"/>
      <c r="F605" s="1020"/>
      <c r="G605" s="1022"/>
      <c r="H605" s="1022"/>
      <c r="I605" s="1022"/>
      <c r="J605" s="1022"/>
      <c r="K605" s="1022"/>
      <c r="L605" s="1020"/>
      <c r="M605" s="1020"/>
      <c r="N605" s="1020"/>
      <c r="O605" s="1020"/>
      <c r="P605" s="1020"/>
      <c r="Q605" s="1020"/>
      <c r="R605" s="1088"/>
      <c r="S605" s="1089"/>
      <c r="T605" s="1088"/>
      <c r="U605" s="1020"/>
      <c r="V605" s="1020"/>
      <c r="W605" s="1020"/>
      <c r="X605" s="1020"/>
      <c r="Y605" s="1020"/>
      <c r="Z605" s="1020"/>
      <c r="AA605" s="1020"/>
    </row>
    <row r="606" ht="18.0" customHeight="1">
      <c r="A606" s="1020"/>
      <c r="B606" s="1021"/>
      <c r="C606" s="1020"/>
      <c r="D606" s="1020"/>
      <c r="E606" s="1020"/>
      <c r="F606" s="1020"/>
      <c r="G606" s="1022"/>
      <c r="H606" s="1022"/>
      <c r="I606" s="1022"/>
      <c r="J606" s="1022"/>
      <c r="K606" s="1022"/>
      <c r="L606" s="1020"/>
      <c r="M606" s="1020"/>
      <c r="N606" s="1020"/>
      <c r="O606" s="1020"/>
      <c r="P606" s="1020"/>
      <c r="Q606" s="1020"/>
      <c r="R606" s="1088"/>
      <c r="S606" s="1089"/>
      <c r="T606" s="1088"/>
      <c r="U606" s="1020"/>
      <c r="V606" s="1020"/>
      <c r="W606" s="1020"/>
      <c r="X606" s="1020"/>
      <c r="Y606" s="1020"/>
      <c r="Z606" s="1020"/>
      <c r="AA606" s="1020"/>
    </row>
    <row r="607" ht="18.0" customHeight="1">
      <c r="A607" s="1020"/>
      <c r="B607" s="1021"/>
      <c r="C607" s="1020"/>
      <c r="D607" s="1020"/>
      <c r="E607" s="1020"/>
      <c r="F607" s="1020"/>
      <c r="G607" s="1022"/>
      <c r="H607" s="1022"/>
      <c r="I607" s="1022"/>
      <c r="J607" s="1022"/>
      <c r="K607" s="1022"/>
      <c r="L607" s="1020"/>
      <c r="M607" s="1020"/>
      <c r="N607" s="1020"/>
      <c r="O607" s="1020"/>
      <c r="P607" s="1020"/>
      <c r="Q607" s="1020"/>
      <c r="R607" s="1088"/>
      <c r="S607" s="1089"/>
      <c r="T607" s="1088"/>
      <c r="U607" s="1020"/>
      <c r="V607" s="1020"/>
      <c r="W607" s="1020"/>
      <c r="X607" s="1020"/>
      <c r="Y607" s="1020"/>
      <c r="Z607" s="1020"/>
      <c r="AA607" s="1020"/>
    </row>
    <row r="608" ht="18.0" customHeight="1">
      <c r="A608" s="1020"/>
      <c r="B608" s="1021"/>
      <c r="C608" s="1020"/>
      <c r="D608" s="1020"/>
      <c r="E608" s="1020"/>
      <c r="F608" s="1020"/>
      <c r="G608" s="1022"/>
      <c r="H608" s="1022"/>
      <c r="I608" s="1022"/>
      <c r="J608" s="1022"/>
      <c r="K608" s="1022"/>
      <c r="L608" s="1020"/>
      <c r="M608" s="1020"/>
      <c r="N608" s="1020"/>
      <c r="O608" s="1020"/>
      <c r="P608" s="1020"/>
      <c r="Q608" s="1020"/>
      <c r="R608" s="1088"/>
      <c r="S608" s="1089"/>
      <c r="T608" s="1088"/>
      <c r="U608" s="1020"/>
      <c r="V608" s="1020"/>
      <c r="W608" s="1020"/>
      <c r="X608" s="1020"/>
      <c r="Y608" s="1020"/>
      <c r="Z608" s="1020"/>
      <c r="AA608" s="1020"/>
    </row>
    <row r="609" ht="18.0" customHeight="1">
      <c r="A609" s="1020"/>
      <c r="B609" s="1021"/>
      <c r="C609" s="1020"/>
      <c r="D609" s="1020"/>
      <c r="E609" s="1020"/>
      <c r="F609" s="1020"/>
      <c r="G609" s="1022"/>
      <c r="H609" s="1022"/>
      <c r="I609" s="1022"/>
      <c r="J609" s="1022"/>
      <c r="K609" s="1022"/>
      <c r="L609" s="1020"/>
      <c r="M609" s="1020"/>
      <c r="N609" s="1020"/>
      <c r="O609" s="1020"/>
      <c r="P609" s="1020"/>
      <c r="Q609" s="1020"/>
      <c r="R609" s="1088"/>
      <c r="S609" s="1089"/>
      <c r="T609" s="1088"/>
      <c r="U609" s="1020"/>
      <c r="V609" s="1020"/>
      <c r="W609" s="1020"/>
      <c r="X609" s="1020"/>
      <c r="Y609" s="1020"/>
      <c r="Z609" s="1020"/>
      <c r="AA609" s="1020"/>
    </row>
    <row r="610" ht="18.0" customHeight="1">
      <c r="A610" s="1020"/>
      <c r="B610" s="1021"/>
      <c r="C610" s="1020"/>
      <c r="D610" s="1020"/>
      <c r="E610" s="1020"/>
      <c r="F610" s="1020"/>
      <c r="G610" s="1022"/>
      <c r="H610" s="1022"/>
      <c r="I610" s="1022"/>
      <c r="J610" s="1022"/>
      <c r="K610" s="1022"/>
      <c r="L610" s="1020"/>
      <c r="M610" s="1020"/>
      <c r="N610" s="1020"/>
      <c r="O610" s="1020"/>
      <c r="P610" s="1020"/>
      <c r="Q610" s="1020"/>
      <c r="R610" s="1088"/>
      <c r="S610" s="1089"/>
      <c r="T610" s="1088"/>
      <c r="U610" s="1020"/>
      <c r="V610" s="1020"/>
      <c r="W610" s="1020"/>
      <c r="X610" s="1020"/>
      <c r="Y610" s="1020"/>
      <c r="Z610" s="1020"/>
      <c r="AA610" s="1020"/>
    </row>
    <row r="611" ht="18.0" customHeight="1">
      <c r="A611" s="1020"/>
      <c r="B611" s="1021"/>
      <c r="C611" s="1020"/>
      <c r="D611" s="1020"/>
      <c r="E611" s="1020"/>
      <c r="F611" s="1020"/>
      <c r="G611" s="1022"/>
      <c r="H611" s="1022"/>
      <c r="I611" s="1022"/>
      <c r="J611" s="1022"/>
      <c r="K611" s="1022"/>
      <c r="L611" s="1020"/>
      <c r="M611" s="1020"/>
      <c r="N611" s="1020"/>
      <c r="O611" s="1020"/>
      <c r="P611" s="1020"/>
      <c r="Q611" s="1020"/>
      <c r="R611" s="1088"/>
      <c r="S611" s="1089"/>
      <c r="T611" s="1088"/>
      <c r="U611" s="1020"/>
      <c r="V611" s="1020"/>
      <c r="W611" s="1020"/>
      <c r="X611" s="1020"/>
      <c r="Y611" s="1020"/>
      <c r="Z611" s="1020"/>
      <c r="AA611" s="1020"/>
    </row>
    <row r="612" ht="18.0" customHeight="1">
      <c r="A612" s="1020"/>
      <c r="B612" s="1021"/>
      <c r="C612" s="1020"/>
      <c r="D612" s="1020"/>
      <c r="E612" s="1020"/>
      <c r="F612" s="1020"/>
      <c r="G612" s="1022"/>
      <c r="H612" s="1022"/>
      <c r="I612" s="1022"/>
      <c r="J612" s="1022"/>
      <c r="K612" s="1022"/>
      <c r="L612" s="1020"/>
      <c r="M612" s="1020"/>
      <c r="N612" s="1020"/>
      <c r="O612" s="1020"/>
      <c r="P612" s="1020"/>
      <c r="Q612" s="1020"/>
      <c r="R612" s="1088"/>
      <c r="S612" s="1089"/>
      <c r="T612" s="1088"/>
      <c r="U612" s="1020"/>
      <c r="V612" s="1020"/>
      <c r="W612" s="1020"/>
      <c r="X612" s="1020"/>
      <c r="Y612" s="1020"/>
      <c r="Z612" s="1020"/>
      <c r="AA612" s="1020"/>
    </row>
    <row r="613" ht="18.0" customHeight="1">
      <c r="A613" s="1020"/>
      <c r="B613" s="1021"/>
      <c r="C613" s="1020"/>
      <c r="D613" s="1020"/>
      <c r="E613" s="1020"/>
      <c r="F613" s="1020"/>
      <c r="G613" s="1022"/>
      <c r="H613" s="1022"/>
      <c r="I613" s="1022"/>
      <c r="J613" s="1022"/>
      <c r="K613" s="1022"/>
      <c r="L613" s="1020"/>
      <c r="M613" s="1020"/>
      <c r="N613" s="1020"/>
      <c r="O613" s="1020"/>
      <c r="P613" s="1020"/>
      <c r="Q613" s="1020"/>
      <c r="R613" s="1088"/>
      <c r="S613" s="1089"/>
      <c r="T613" s="1088"/>
      <c r="U613" s="1020"/>
      <c r="V613" s="1020"/>
      <c r="W613" s="1020"/>
      <c r="X613" s="1020"/>
      <c r="Y613" s="1020"/>
      <c r="Z613" s="1020"/>
      <c r="AA613" s="1020"/>
    </row>
    <row r="614" ht="18.0" customHeight="1">
      <c r="A614" s="1020"/>
      <c r="B614" s="1021"/>
      <c r="C614" s="1020"/>
      <c r="D614" s="1020"/>
      <c r="E614" s="1020"/>
      <c r="F614" s="1020"/>
      <c r="G614" s="1022"/>
      <c r="H614" s="1022"/>
      <c r="I614" s="1022"/>
      <c r="J614" s="1022"/>
      <c r="K614" s="1022"/>
      <c r="L614" s="1020"/>
      <c r="M614" s="1020"/>
      <c r="N614" s="1020"/>
      <c r="O614" s="1020"/>
      <c r="P614" s="1020"/>
      <c r="Q614" s="1020"/>
      <c r="R614" s="1088"/>
      <c r="S614" s="1089"/>
      <c r="T614" s="1088"/>
      <c r="U614" s="1020"/>
      <c r="V614" s="1020"/>
      <c r="W614" s="1020"/>
      <c r="X614" s="1020"/>
      <c r="Y614" s="1020"/>
      <c r="Z614" s="1020"/>
      <c r="AA614" s="1020"/>
    </row>
    <row r="615" ht="18.0" customHeight="1">
      <c r="A615" s="1020"/>
      <c r="B615" s="1021"/>
      <c r="C615" s="1020"/>
      <c r="D615" s="1020"/>
      <c r="E615" s="1020"/>
      <c r="F615" s="1020"/>
      <c r="G615" s="1022"/>
      <c r="H615" s="1022"/>
      <c r="I615" s="1022"/>
      <c r="J615" s="1022"/>
      <c r="K615" s="1022"/>
      <c r="L615" s="1020"/>
      <c r="M615" s="1020"/>
      <c r="N615" s="1020"/>
      <c r="O615" s="1020"/>
      <c r="P615" s="1020"/>
      <c r="Q615" s="1020"/>
      <c r="R615" s="1088"/>
      <c r="S615" s="1089"/>
      <c r="T615" s="1088"/>
      <c r="U615" s="1020"/>
      <c r="V615" s="1020"/>
      <c r="W615" s="1020"/>
      <c r="X615" s="1020"/>
      <c r="Y615" s="1020"/>
      <c r="Z615" s="1020"/>
      <c r="AA615" s="1020"/>
    </row>
    <row r="616" ht="18.0" customHeight="1">
      <c r="A616" s="1020"/>
      <c r="B616" s="1021"/>
      <c r="C616" s="1020"/>
      <c r="D616" s="1020"/>
      <c r="E616" s="1020"/>
      <c r="F616" s="1020"/>
      <c r="G616" s="1022"/>
      <c r="H616" s="1022"/>
      <c r="I616" s="1022"/>
      <c r="J616" s="1022"/>
      <c r="K616" s="1022"/>
      <c r="L616" s="1020"/>
      <c r="M616" s="1020"/>
      <c r="N616" s="1020"/>
      <c r="O616" s="1020"/>
      <c r="P616" s="1020"/>
      <c r="Q616" s="1020"/>
      <c r="R616" s="1088"/>
      <c r="S616" s="1089"/>
      <c r="T616" s="1088"/>
      <c r="U616" s="1020"/>
      <c r="V616" s="1020"/>
      <c r="W616" s="1020"/>
      <c r="X616" s="1020"/>
      <c r="Y616" s="1020"/>
      <c r="Z616" s="1020"/>
      <c r="AA616" s="1020"/>
    </row>
    <row r="617" ht="18.0" customHeight="1">
      <c r="A617" s="1020"/>
      <c r="B617" s="1021"/>
      <c r="C617" s="1020"/>
      <c r="D617" s="1020"/>
      <c r="E617" s="1020"/>
      <c r="F617" s="1020"/>
      <c r="G617" s="1022"/>
      <c r="H617" s="1022"/>
      <c r="I617" s="1022"/>
      <c r="J617" s="1022"/>
      <c r="K617" s="1022"/>
      <c r="L617" s="1020"/>
      <c r="M617" s="1020"/>
      <c r="N617" s="1020"/>
      <c r="O617" s="1020"/>
      <c r="P617" s="1020"/>
      <c r="Q617" s="1020"/>
      <c r="R617" s="1088"/>
      <c r="S617" s="1089"/>
      <c r="T617" s="1088"/>
      <c r="U617" s="1020"/>
      <c r="V617" s="1020"/>
      <c r="W617" s="1020"/>
      <c r="X617" s="1020"/>
      <c r="Y617" s="1020"/>
      <c r="Z617" s="1020"/>
      <c r="AA617" s="1020"/>
    </row>
    <row r="618" ht="18.0" customHeight="1">
      <c r="A618" s="1020"/>
      <c r="B618" s="1021"/>
      <c r="C618" s="1020"/>
      <c r="D618" s="1020"/>
      <c r="E618" s="1020"/>
      <c r="F618" s="1020"/>
      <c r="G618" s="1022"/>
      <c r="H618" s="1022"/>
      <c r="I618" s="1022"/>
      <c r="J618" s="1022"/>
      <c r="K618" s="1022"/>
      <c r="L618" s="1020"/>
      <c r="M618" s="1020"/>
      <c r="N618" s="1020"/>
      <c r="O618" s="1020"/>
      <c r="P618" s="1020"/>
      <c r="Q618" s="1020"/>
      <c r="R618" s="1088"/>
      <c r="S618" s="1089"/>
      <c r="T618" s="1088"/>
      <c r="U618" s="1020"/>
      <c r="V618" s="1020"/>
      <c r="W618" s="1020"/>
      <c r="X618" s="1020"/>
      <c r="Y618" s="1020"/>
      <c r="Z618" s="1020"/>
      <c r="AA618" s="1020"/>
    </row>
    <row r="619" ht="18.0" customHeight="1">
      <c r="A619" s="1020"/>
      <c r="B619" s="1021"/>
      <c r="C619" s="1020"/>
      <c r="D619" s="1020"/>
      <c r="E619" s="1020"/>
      <c r="F619" s="1020"/>
      <c r="G619" s="1022"/>
      <c r="H619" s="1022"/>
      <c r="I619" s="1022"/>
      <c r="J619" s="1022"/>
      <c r="K619" s="1022"/>
      <c r="L619" s="1020"/>
      <c r="M619" s="1020"/>
      <c r="N619" s="1020"/>
      <c r="O619" s="1020"/>
      <c r="P619" s="1020"/>
      <c r="Q619" s="1020"/>
      <c r="R619" s="1088"/>
      <c r="S619" s="1089"/>
      <c r="T619" s="1088"/>
      <c r="U619" s="1020"/>
      <c r="V619" s="1020"/>
      <c r="W619" s="1020"/>
      <c r="X619" s="1020"/>
      <c r="Y619" s="1020"/>
      <c r="Z619" s="1020"/>
      <c r="AA619" s="1020"/>
    </row>
    <row r="620" ht="18.0" customHeight="1">
      <c r="A620" s="1020"/>
      <c r="B620" s="1021"/>
      <c r="C620" s="1020"/>
      <c r="D620" s="1020"/>
      <c r="E620" s="1020"/>
      <c r="F620" s="1020"/>
      <c r="G620" s="1022"/>
      <c r="H620" s="1022"/>
      <c r="I620" s="1022"/>
      <c r="J620" s="1022"/>
      <c r="K620" s="1022"/>
      <c r="L620" s="1020"/>
      <c r="M620" s="1020"/>
      <c r="N620" s="1020"/>
      <c r="O620" s="1020"/>
      <c r="P620" s="1020"/>
      <c r="Q620" s="1020"/>
      <c r="R620" s="1088"/>
      <c r="S620" s="1089"/>
      <c r="T620" s="1088"/>
      <c r="U620" s="1020"/>
      <c r="V620" s="1020"/>
      <c r="W620" s="1020"/>
      <c r="X620" s="1020"/>
      <c r="Y620" s="1020"/>
      <c r="Z620" s="1020"/>
      <c r="AA620" s="1020"/>
    </row>
    <row r="621" ht="18.0" customHeight="1">
      <c r="A621" s="1020"/>
      <c r="B621" s="1021"/>
      <c r="C621" s="1020"/>
      <c r="D621" s="1020"/>
      <c r="E621" s="1020"/>
      <c r="F621" s="1020"/>
      <c r="G621" s="1022"/>
      <c r="H621" s="1022"/>
      <c r="I621" s="1022"/>
      <c r="J621" s="1022"/>
      <c r="K621" s="1022"/>
      <c r="L621" s="1020"/>
      <c r="M621" s="1020"/>
      <c r="N621" s="1020"/>
      <c r="O621" s="1020"/>
      <c r="P621" s="1020"/>
      <c r="Q621" s="1020"/>
      <c r="R621" s="1088"/>
      <c r="S621" s="1089"/>
      <c r="T621" s="1088"/>
      <c r="U621" s="1020"/>
      <c r="V621" s="1020"/>
      <c r="W621" s="1020"/>
      <c r="X621" s="1020"/>
      <c r="Y621" s="1020"/>
      <c r="Z621" s="1020"/>
      <c r="AA621" s="1020"/>
    </row>
    <row r="622" ht="18.0" customHeight="1">
      <c r="A622" s="1020"/>
      <c r="B622" s="1021"/>
      <c r="C622" s="1020"/>
      <c r="D622" s="1020"/>
      <c r="E622" s="1020"/>
      <c r="F622" s="1020"/>
      <c r="G622" s="1022"/>
      <c r="H622" s="1022"/>
      <c r="I622" s="1022"/>
      <c r="J622" s="1022"/>
      <c r="K622" s="1022"/>
      <c r="L622" s="1020"/>
      <c r="M622" s="1020"/>
      <c r="N622" s="1020"/>
      <c r="O622" s="1020"/>
      <c r="P622" s="1020"/>
      <c r="Q622" s="1020"/>
      <c r="R622" s="1088"/>
      <c r="S622" s="1089"/>
      <c r="T622" s="1088"/>
      <c r="U622" s="1020"/>
      <c r="V622" s="1020"/>
      <c r="W622" s="1020"/>
      <c r="X622" s="1020"/>
      <c r="Y622" s="1020"/>
      <c r="Z622" s="1020"/>
      <c r="AA622" s="1020"/>
    </row>
    <row r="623" ht="18.0" customHeight="1">
      <c r="A623" s="1020"/>
      <c r="B623" s="1021"/>
      <c r="C623" s="1020"/>
      <c r="D623" s="1020"/>
      <c r="E623" s="1020"/>
      <c r="F623" s="1020"/>
      <c r="G623" s="1022"/>
      <c r="H623" s="1022"/>
      <c r="I623" s="1022"/>
      <c r="J623" s="1022"/>
      <c r="K623" s="1022"/>
      <c r="L623" s="1020"/>
      <c r="M623" s="1020"/>
      <c r="N623" s="1020"/>
      <c r="O623" s="1020"/>
      <c r="P623" s="1020"/>
      <c r="Q623" s="1020"/>
      <c r="R623" s="1088"/>
      <c r="S623" s="1089"/>
      <c r="T623" s="1088"/>
      <c r="U623" s="1020"/>
      <c r="V623" s="1020"/>
      <c r="W623" s="1020"/>
      <c r="X623" s="1020"/>
      <c r="Y623" s="1020"/>
      <c r="Z623" s="1020"/>
      <c r="AA623" s="1020"/>
    </row>
    <row r="624" ht="18.0" customHeight="1">
      <c r="A624" s="1020"/>
      <c r="B624" s="1021"/>
      <c r="C624" s="1020"/>
      <c r="D624" s="1020"/>
      <c r="E624" s="1020"/>
      <c r="F624" s="1020"/>
      <c r="G624" s="1022"/>
      <c r="H624" s="1022"/>
      <c r="I624" s="1022"/>
      <c r="J624" s="1022"/>
      <c r="K624" s="1022"/>
      <c r="L624" s="1020"/>
      <c r="M624" s="1020"/>
      <c r="N624" s="1020"/>
      <c r="O624" s="1020"/>
      <c r="P624" s="1020"/>
      <c r="Q624" s="1020"/>
      <c r="R624" s="1088"/>
      <c r="S624" s="1089"/>
      <c r="T624" s="1088"/>
      <c r="U624" s="1020"/>
      <c r="V624" s="1020"/>
      <c r="W624" s="1020"/>
      <c r="X624" s="1020"/>
      <c r="Y624" s="1020"/>
      <c r="Z624" s="1020"/>
      <c r="AA624" s="1020"/>
    </row>
    <row r="625" ht="18.0" customHeight="1">
      <c r="A625" s="1020"/>
      <c r="B625" s="1021"/>
      <c r="C625" s="1020"/>
      <c r="D625" s="1020"/>
      <c r="E625" s="1020"/>
      <c r="F625" s="1020"/>
      <c r="G625" s="1022"/>
      <c r="H625" s="1022"/>
      <c r="I625" s="1022"/>
      <c r="J625" s="1022"/>
      <c r="K625" s="1022"/>
      <c r="L625" s="1020"/>
      <c r="M625" s="1020"/>
      <c r="N625" s="1020"/>
      <c r="O625" s="1020"/>
      <c r="P625" s="1020"/>
      <c r="Q625" s="1020"/>
      <c r="R625" s="1088"/>
      <c r="S625" s="1089"/>
      <c r="T625" s="1088"/>
      <c r="U625" s="1020"/>
      <c r="V625" s="1020"/>
      <c r="W625" s="1020"/>
      <c r="X625" s="1020"/>
      <c r="Y625" s="1020"/>
      <c r="Z625" s="1020"/>
      <c r="AA625" s="1020"/>
    </row>
    <row r="626" ht="18.0" customHeight="1">
      <c r="A626" s="1020"/>
      <c r="B626" s="1021"/>
      <c r="C626" s="1020"/>
      <c r="D626" s="1020"/>
      <c r="E626" s="1020"/>
      <c r="F626" s="1020"/>
      <c r="G626" s="1022"/>
      <c r="H626" s="1022"/>
      <c r="I626" s="1022"/>
      <c r="J626" s="1022"/>
      <c r="K626" s="1022"/>
      <c r="L626" s="1020"/>
      <c r="M626" s="1020"/>
      <c r="N626" s="1020"/>
      <c r="O626" s="1020"/>
      <c r="P626" s="1020"/>
      <c r="Q626" s="1020"/>
      <c r="R626" s="1088"/>
      <c r="S626" s="1089"/>
      <c r="T626" s="1088"/>
      <c r="U626" s="1020"/>
      <c r="V626" s="1020"/>
      <c r="W626" s="1020"/>
      <c r="X626" s="1020"/>
      <c r="Y626" s="1020"/>
      <c r="Z626" s="1020"/>
      <c r="AA626" s="1020"/>
    </row>
    <row r="627" ht="18.0" customHeight="1">
      <c r="A627" s="1020"/>
      <c r="B627" s="1021"/>
      <c r="C627" s="1020"/>
      <c r="D627" s="1020"/>
      <c r="E627" s="1020"/>
      <c r="F627" s="1020"/>
      <c r="G627" s="1022"/>
      <c r="H627" s="1022"/>
      <c r="I627" s="1022"/>
      <c r="J627" s="1022"/>
      <c r="K627" s="1022"/>
      <c r="L627" s="1020"/>
      <c r="M627" s="1020"/>
      <c r="N627" s="1020"/>
      <c r="O627" s="1020"/>
      <c r="P627" s="1020"/>
      <c r="Q627" s="1020"/>
      <c r="R627" s="1088"/>
      <c r="S627" s="1089"/>
      <c r="T627" s="1088"/>
      <c r="U627" s="1020"/>
      <c r="V627" s="1020"/>
      <c r="W627" s="1020"/>
      <c r="X627" s="1020"/>
      <c r="Y627" s="1020"/>
      <c r="Z627" s="1020"/>
      <c r="AA627" s="1020"/>
    </row>
    <row r="628" ht="18.0" customHeight="1">
      <c r="A628" s="1020"/>
      <c r="B628" s="1021"/>
      <c r="C628" s="1020"/>
      <c r="D628" s="1020"/>
      <c r="E628" s="1020"/>
      <c r="F628" s="1020"/>
      <c r="G628" s="1022"/>
      <c r="H628" s="1022"/>
      <c r="I628" s="1022"/>
      <c r="J628" s="1022"/>
      <c r="K628" s="1022"/>
      <c r="L628" s="1020"/>
      <c r="M628" s="1020"/>
      <c r="N628" s="1020"/>
      <c r="O628" s="1020"/>
      <c r="P628" s="1020"/>
      <c r="Q628" s="1020"/>
      <c r="R628" s="1088"/>
      <c r="S628" s="1089"/>
      <c r="T628" s="1088"/>
      <c r="U628" s="1020"/>
      <c r="V628" s="1020"/>
      <c r="W628" s="1020"/>
      <c r="X628" s="1020"/>
      <c r="Y628" s="1020"/>
      <c r="Z628" s="1020"/>
      <c r="AA628" s="1020"/>
    </row>
    <row r="629" ht="18.0" customHeight="1">
      <c r="A629" s="1020"/>
      <c r="B629" s="1021"/>
      <c r="C629" s="1020"/>
      <c r="D629" s="1020"/>
      <c r="E629" s="1020"/>
      <c r="F629" s="1020"/>
      <c r="G629" s="1022"/>
      <c r="H629" s="1022"/>
      <c r="I629" s="1022"/>
      <c r="J629" s="1022"/>
      <c r="K629" s="1022"/>
      <c r="L629" s="1020"/>
      <c r="M629" s="1020"/>
      <c r="N629" s="1020"/>
      <c r="O629" s="1020"/>
      <c r="P629" s="1020"/>
      <c r="Q629" s="1020"/>
      <c r="R629" s="1088"/>
      <c r="S629" s="1089"/>
      <c r="T629" s="1088"/>
      <c r="U629" s="1020"/>
      <c r="V629" s="1020"/>
      <c r="W629" s="1020"/>
      <c r="X629" s="1020"/>
      <c r="Y629" s="1020"/>
      <c r="Z629" s="1020"/>
      <c r="AA629" s="1020"/>
    </row>
    <row r="630" ht="18.0" customHeight="1">
      <c r="A630" s="1020"/>
      <c r="B630" s="1021"/>
      <c r="C630" s="1020"/>
      <c r="D630" s="1020"/>
      <c r="E630" s="1020"/>
      <c r="F630" s="1020"/>
      <c r="G630" s="1022"/>
      <c r="H630" s="1022"/>
      <c r="I630" s="1022"/>
      <c r="J630" s="1022"/>
      <c r="K630" s="1022"/>
      <c r="L630" s="1020"/>
      <c r="M630" s="1020"/>
      <c r="N630" s="1020"/>
      <c r="O630" s="1020"/>
      <c r="P630" s="1020"/>
      <c r="Q630" s="1020"/>
      <c r="R630" s="1088"/>
      <c r="S630" s="1089"/>
      <c r="T630" s="1088"/>
      <c r="U630" s="1020"/>
      <c r="V630" s="1020"/>
      <c r="W630" s="1020"/>
      <c r="X630" s="1020"/>
      <c r="Y630" s="1020"/>
      <c r="Z630" s="1020"/>
      <c r="AA630" s="1020"/>
    </row>
    <row r="631" ht="18.0" customHeight="1">
      <c r="A631" s="1020"/>
      <c r="B631" s="1021"/>
      <c r="C631" s="1020"/>
      <c r="D631" s="1020"/>
      <c r="E631" s="1020"/>
      <c r="F631" s="1020"/>
      <c r="G631" s="1022"/>
      <c r="H631" s="1022"/>
      <c r="I631" s="1022"/>
      <c r="J631" s="1022"/>
      <c r="K631" s="1022"/>
      <c r="L631" s="1020"/>
      <c r="M631" s="1020"/>
      <c r="N631" s="1020"/>
      <c r="O631" s="1020"/>
      <c r="P631" s="1020"/>
      <c r="Q631" s="1020"/>
      <c r="R631" s="1088"/>
      <c r="S631" s="1089"/>
      <c r="T631" s="1088"/>
      <c r="U631" s="1020"/>
      <c r="V631" s="1020"/>
      <c r="W631" s="1020"/>
      <c r="X631" s="1020"/>
      <c r="Y631" s="1020"/>
      <c r="Z631" s="1020"/>
      <c r="AA631" s="1020"/>
    </row>
    <row r="632" ht="18.0" customHeight="1">
      <c r="A632" s="1020"/>
      <c r="B632" s="1021"/>
      <c r="C632" s="1020"/>
      <c r="D632" s="1020"/>
      <c r="E632" s="1020"/>
      <c r="F632" s="1020"/>
      <c r="G632" s="1022"/>
      <c r="H632" s="1022"/>
      <c r="I632" s="1022"/>
      <c r="J632" s="1022"/>
      <c r="K632" s="1022"/>
      <c r="L632" s="1020"/>
      <c r="M632" s="1020"/>
      <c r="N632" s="1020"/>
      <c r="O632" s="1020"/>
      <c r="P632" s="1020"/>
      <c r="Q632" s="1020"/>
      <c r="R632" s="1088"/>
      <c r="S632" s="1089"/>
      <c r="T632" s="1088"/>
      <c r="U632" s="1020"/>
      <c r="V632" s="1020"/>
      <c r="W632" s="1020"/>
      <c r="X632" s="1020"/>
      <c r="Y632" s="1020"/>
      <c r="Z632" s="1020"/>
      <c r="AA632" s="1020"/>
    </row>
    <row r="633" ht="18.0" customHeight="1">
      <c r="A633" s="1020"/>
      <c r="B633" s="1021"/>
      <c r="C633" s="1020"/>
      <c r="D633" s="1020"/>
      <c r="E633" s="1020"/>
      <c r="F633" s="1020"/>
      <c r="G633" s="1022"/>
      <c r="H633" s="1022"/>
      <c r="I633" s="1022"/>
      <c r="J633" s="1022"/>
      <c r="K633" s="1022"/>
      <c r="L633" s="1020"/>
      <c r="M633" s="1020"/>
      <c r="N633" s="1020"/>
      <c r="O633" s="1020"/>
      <c r="P633" s="1020"/>
      <c r="Q633" s="1020"/>
      <c r="R633" s="1088"/>
      <c r="S633" s="1089"/>
      <c r="T633" s="1088"/>
      <c r="U633" s="1020"/>
      <c r="V633" s="1020"/>
      <c r="W633" s="1020"/>
      <c r="X633" s="1020"/>
      <c r="Y633" s="1020"/>
      <c r="Z633" s="1020"/>
      <c r="AA633" s="1020"/>
    </row>
    <row r="634" ht="18.0" customHeight="1">
      <c r="A634" s="1020"/>
      <c r="B634" s="1021"/>
      <c r="C634" s="1020"/>
      <c r="D634" s="1020"/>
      <c r="E634" s="1020"/>
      <c r="F634" s="1020"/>
      <c r="G634" s="1022"/>
      <c r="H634" s="1022"/>
      <c r="I634" s="1022"/>
      <c r="J634" s="1022"/>
      <c r="K634" s="1022"/>
      <c r="L634" s="1020"/>
      <c r="M634" s="1020"/>
      <c r="N634" s="1020"/>
      <c r="O634" s="1020"/>
      <c r="P634" s="1020"/>
      <c r="Q634" s="1020"/>
      <c r="R634" s="1088"/>
      <c r="S634" s="1089"/>
      <c r="T634" s="1088"/>
      <c r="U634" s="1020"/>
      <c r="V634" s="1020"/>
      <c r="W634" s="1020"/>
      <c r="X634" s="1020"/>
      <c r="Y634" s="1020"/>
      <c r="Z634" s="1020"/>
      <c r="AA634" s="1020"/>
    </row>
    <row r="635" ht="18.0" customHeight="1">
      <c r="A635" s="1020"/>
      <c r="B635" s="1021"/>
      <c r="C635" s="1020"/>
      <c r="D635" s="1020"/>
      <c r="E635" s="1020"/>
      <c r="F635" s="1020"/>
      <c r="G635" s="1022"/>
      <c r="H635" s="1022"/>
      <c r="I635" s="1022"/>
      <c r="J635" s="1022"/>
      <c r="K635" s="1022"/>
      <c r="L635" s="1020"/>
      <c r="M635" s="1020"/>
      <c r="N635" s="1020"/>
      <c r="O635" s="1020"/>
      <c r="P635" s="1020"/>
      <c r="Q635" s="1020"/>
      <c r="R635" s="1088"/>
      <c r="S635" s="1089"/>
      <c r="T635" s="1088"/>
      <c r="U635" s="1020"/>
      <c r="V635" s="1020"/>
      <c r="W635" s="1020"/>
      <c r="X635" s="1020"/>
      <c r="Y635" s="1020"/>
      <c r="Z635" s="1020"/>
      <c r="AA635" s="1020"/>
    </row>
    <row r="636" ht="18.0" customHeight="1">
      <c r="A636" s="1020"/>
      <c r="B636" s="1021"/>
      <c r="C636" s="1020"/>
      <c r="D636" s="1020"/>
      <c r="E636" s="1020"/>
      <c r="F636" s="1020"/>
      <c r="G636" s="1022"/>
      <c r="H636" s="1022"/>
      <c r="I636" s="1022"/>
      <c r="J636" s="1022"/>
      <c r="K636" s="1022"/>
      <c r="L636" s="1020"/>
      <c r="M636" s="1020"/>
      <c r="N636" s="1020"/>
      <c r="O636" s="1020"/>
      <c r="P636" s="1020"/>
      <c r="Q636" s="1020"/>
      <c r="R636" s="1088"/>
      <c r="S636" s="1089"/>
      <c r="T636" s="1088"/>
      <c r="U636" s="1020"/>
      <c r="V636" s="1020"/>
      <c r="W636" s="1020"/>
      <c r="X636" s="1020"/>
      <c r="Y636" s="1020"/>
      <c r="Z636" s="1020"/>
      <c r="AA636" s="1020"/>
    </row>
    <row r="637" ht="18.0" customHeight="1">
      <c r="A637" s="1020"/>
      <c r="B637" s="1021"/>
      <c r="C637" s="1020"/>
      <c r="D637" s="1020"/>
      <c r="E637" s="1020"/>
      <c r="F637" s="1020"/>
      <c r="G637" s="1022"/>
      <c r="H637" s="1022"/>
      <c r="I637" s="1022"/>
      <c r="J637" s="1022"/>
      <c r="K637" s="1022"/>
      <c r="L637" s="1020"/>
      <c r="M637" s="1020"/>
      <c r="N637" s="1020"/>
      <c r="O637" s="1020"/>
      <c r="P637" s="1020"/>
      <c r="Q637" s="1020"/>
      <c r="R637" s="1088"/>
      <c r="S637" s="1089"/>
      <c r="T637" s="1088"/>
      <c r="U637" s="1020"/>
      <c r="V637" s="1020"/>
      <c r="W637" s="1020"/>
      <c r="X637" s="1020"/>
      <c r="Y637" s="1020"/>
      <c r="Z637" s="1020"/>
      <c r="AA637" s="1020"/>
    </row>
    <row r="638" ht="18.0" customHeight="1">
      <c r="A638" s="1020"/>
      <c r="B638" s="1021"/>
      <c r="C638" s="1020"/>
      <c r="D638" s="1020"/>
      <c r="E638" s="1020"/>
      <c r="F638" s="1020"/>
      <c r="G638" s="1022"/>
      <c r="H638" s="1022"/>
      <c r="I638" s="1022"/>
      <c r="J638" s="1022"/>
      <c r="K638" s="1022"/>
      <c r="L638" s="1020"/>
      <c r="M638" s="1020"/>
      <c r="N638" s="1020"/>
      <c r="O638" s="1020"/>
      <c r="P638" s="1020"/>
      <c r="Q638" s="1020"/>
      <c r="R638" s="1088"/>
      <c r="S638" s="1089"/>
      <c r="T638" s="1088"/>
      <c r="U638" s="1020"/>
      <c r="V638" s="1020"/>
      <c r="W638" s="1020"/>
      <c r="X638" s="1020"/>
      <c r="Y638" s="1020"/>
      <c r="Z638" s="1020"/>
      <c r="AA638" s="1020"/>
    </row>
    <row r="639" ht="18.0" customHeight="1">
      <c r="A639" s="1020"/>
      <c r="B639" s="1021"/>
      <c r="C639" s="1020"/>
      <c r="D639" s="1020"/>
      <c r="E639" s="1020"/>
      <c r="F639" s="1020"/>
      <c r="G639" s="1022"/>
      <c r="H639" s="1022"/>
      <c r="I639" s="1022"/>
      <c r="J639" s="1022"/>
      <c r="K639" s="1022"/>
      <c r="L639" s="1020"/>
      <c r="M639" s="1020"/>
      <c r="N639" s="1020"/>
      <c r="O639" s="1020"/>
      <c r="P639" s="1020"/>
      <c r="Q639" s="1020"/>
      <c r="R639" s="1088"/>
      <c r="S639" s="1089"/>
      <c r="T639" s="1088"/>
      <c r="U639" s="1020"/>
      <c r="V639" s="1020"/>
      <c r="W639" s="1020"/>
      <c r="X639" s="1020"/>
      <c r="Y639" s="1020"/>
      <c r="Z639" s="1020"/>
      <c r="AA639" s="1020"/>
    </row>
    <row r="640" ht="18.0" customHeight="1">
      <c r="A640" s="1020"/>
      <c r="B640" s="1021"/>
      <c r="C640" s="1020"/>
      <c r="D640" s="1020"/>
      <c r="E640" s="1020"/>
      <c r="F640" s="1020"/>
      <c r="G640" s="1022"/>
      <c r="H640" s="1022"/>
      <c r="I640" s="1022"/>
      <c r="J640" s="1022"/>
      <c r="K640" s="1022"/>
      <c r="L640" s="1020"/>
      <c r="M640" s="1020"/>
      <c r="N640" s="1020"/>
      <c r="O640" s="1020"/>
      <c r="P640" s="1020"/>
      <c r="Q640" s="1020"/>
      <c r="R640" s="1088"/>
      <c r="S640" s="1089"/>
      <c r="T640" s="1088"/>
      <c r="U640" s="1020"/>
      <c r="V640" s="1020"/>
      <c r="W640" s="1020"/>
      <c r="X640" s="1020"/>
      <c r="Y640" s="1020"/>
      <c r="Z640" s="1020"/>
      <c r="AA640" s="1020"/>
    </row>
    <row r="641" ht="18.0" customHeight="1">
      <c r="A641" s="1020"/>
      <c r="B641" s="1021"/>
      <c r="C641" s="1020"/>
      <c r="D641" s="1020"/>
      <c r="E641" s="1020"/>
      <c r="F641" s="1020"/>
      <c r="G641" s="1022"/>
      <c r="H641" s="1022"/>
      <c r="I641" s="1022"/>
      <c r="J641" s="1022"/>
      <c r="K641" s="1022"/>
      <c r="L641" s="1020"/>
      <c r="M641" s="1020"/>
      <c r="N641" s="1020"/>
      <c r="O641" s="1020"/>
      <c r="P641" s="1020"/>
      <c r="Q641" s="1020"/>
      <c r="R641" s="1088"/>
      <c r="S641" s="1089"/>
      <c r="T641" s="1088"/>
      <c r="U641" s="1020"/>
      <c r="V641" s="1020"/>
      <c r="W641" s="1020"/>
      <c r="X641" s="1020"/>
      <c r="Y641" s="1020"/>
      <c r="Z641" s="1020"/>
      <c r="AA641" s="1020"/>
    </row>
    <row r="642" ht="18.0" customHeight="1">
      <c r="A642" s="1020"/>
      <c r="B642" s="1021"/>
      <c r="C642" s="1020"/>
      <c r="D642" s="1020"/>
      <c r="E642" s="1020"/>
      <c r="F642" s="1020"/>
      <c r="G642" s="1022"/>
      <c r="H642" s="1022"/>
      <c r="I642" s="1022"/>
      <c r="J642" s="1022"/>
      <c r="K642" s="1022"/>
      <c r="L642" s="1020"/>
      <c r="M642" s="1020"/>
      <c r="N642" s="1020"/>
      <c r="O642" s="1020"/>
      <c r="P642" s="1020"/>
      <c r="Q642" s="1020"/>
      <c r="R642" s="1088"/>
      <c r="S642" s="1089"/>
      <c r="T642" s="1088"/>
      <c r="U642" s="1020"/>
      <c r="V642" s="1020"/>
      <c r="W642" s="1020"/>
      <c r="X642" s="1020"/>
      <c r="Y642" s="1020"/>
      <c r="Z642" s="1020"/>
      <c r="AA642" s="1020"/>
    </row>
    <row r="643" ht="18.0" customHeight="1">
      <c r="A643" s="1020"/>
      <c r="B643" s="1021"/>
      <c r="C643" s="1020"/>
      <c r="D643" s="1020"/>
      <c r="E643" s="1020"/>
      <c r="F643" s="1020"/>
      <c r="G643" s="1022"/>
      <c r="H643" s="1022"/>
      <c r="I643" s="1022"/>
      <c r="J643" s="1022"/>
      <c r="K643" s="1022"/>
      <c r="L643" s="1020"/>
      <c r="M643" s="1020"/>
      <c r="N643" s="1020"/>
      <c r="O643" s="1020"/>
      <c r="P643" s="1020"/>
      <c r="Q643" s="1020"/>
      <c r="R643" s="1088"/>
      <c r="S643" s="1089"/>
      <c r="T643" s="1088"/>
      <c r="U643" s="1020"/>
      <c r="V643" s="1020"/>
      <c r="W643" s="1020"/>
      <c r="X643" s="1020"/>
      <c r="Y643" s="1020"/>
      <c r="Z643" s="1020"/>
      <c r="AA643" s="1020"/>
    </row>
    <row r="644" ht="18.0" customHeight="1">
      <c r="A644" s="1020"/>
      <c r="B644" s="1021"/>
      <c r="C644" s="1020"/>
      <c r="D644" s="1020"/>
      <c r="E644" s="1020"/>
      <c r="F644" s="1020"/>
      <c r="G644" s="1022"/>
      <c r="H644" s="1022"/>
      <c r="I644" s="1022"/>
      <c r="J644" s="1022"/>
      <c r="K644" s="1022"/>
      <c r="L644" s="1020"/>
      <c r="M644" s="1020"/>
      <c r="N644" s="1020"/>
      <c r="O644" s="1020"/>
      <c r="P644" s="1020"/>
      <c r="Q644" s="1020"/>
      <c r="R644" s="1088"/>
      <c r="S644" s="1089"/>
      <c r="T644" s="1088"/>
      <c r="U644" s="1020"/>
      <c r="V644" s="1020"/>
      <c r="W644" s="1020"/>
      <c r="X644" s="1020"/>
      <c r="Y644" s="1020"/>
      <c r="Z644" s="1020"/>
      <c r="AA644" s="1020"/>
    </row>
    <row r="645" ht="18.0" customHeight="1">
      <c r="A645" s="1020"/>
      <c r="B645" s="1021"/>
      <c r="C645" s="1020"/>
      <c r="D645" s="1020"/>
      <c r="E645" s="1020"/>
      <c r="F645" s="1020"/>
      <c r="G645" s="1022"/>
      <c r="H645" s="1022"/>
      <c r="I645" s="1022"/>
      <c r="J645" s="1022"/>
      <c r="K645" s="1022"/>
      <c r="L645" s="1020"/>
      <c r="M645" s="1020"/>
      <c r="N645" s="1020"/>
      <c r="O645" s="1020"/>
      <c r="P645" s="1020"/>
      <c r="Q645" s="1020"/>
      <c r="R645" s="1088"/>
      <c r="S645" s="1089"/>
      <c r="T645" s="1088"/>
      <c r="U645" s="1020"/>
      <c r="V645" s="1020"/>
      <c r="W645" s="1020"/>
      <c r="X645" s="1020"/>
      <c r="Y645" s="1020"/>
      <c r="Z645" s="1020"/>
      <c r="AA645" s="1020"/>
    </row>
    <row r="646" ht="18.0" customHeight="1">
      <c r="A646" s="1020"/>
      <c r="B646" s="1021"/>
      <c r="C646" s="1020"/>
      <c r="D646" s="1020"/>
      <c r="E646" s="1020"/>
      <c r="F646" s="1020"/>
      <c r="G646" s="1022"/>
      <c r="H646" s="1022"/>
      <c r="I646" s="1022"/>
      <c r="J646" s="1022"/>
      <c r="K646" s="1022"/>
      <c r="L646" s="1020"/>
      <c r="M646" s="1020"/>
      <c r="N646" s="1020"/>
      <c r="O646" s="1020"/>
      <c r="P646" s="1020"/>
      <c r="Q646" s="1020"/>
      <c r="R646" s="1088"/>
      <c r="S646" s="1089"/>
      <c r="T646" s="1088"/>
      <c r="U646" s="1020"/>
      <c r="V646" s="1020"/>
      <c r="W646" s="1020"/>
      <c r="X646" s="1020"/>
      <c r="Y646" s="1020"/>
      <c r="Z646" s="1020"/>
      <c r="AA646" s="1020"/>
    </row>
    <row r="647" ht="18.0" customHeight="1">
      <c r="A647" s="1020"/>
      <c r="B647" s="1021"/>
      <c r="C647" s="1020"/>
      <c r="D647" s="1020"/>
      <c r="E647" s="1020"/>
      <c r="F647" s="1020"/>
      <c r="G647" s="1022"/>
      <c r="H647" s="1022"/>
      <c r="I647" s="1022"/>
      <c r="J647" s="1022"/>
      <c r="K647" s="1022"/>
      <c r="L647" s="1020"/>
      <c r="M647" s="1020"/>
      <c r="N647" s="1020"/>
      <c r="O647" s="1020"/>
      <c r="P647" s="1020"/>
      <c r="Q647" s="1020"/>
      <c r="R647" s="1088"/>
      <c r="S647" s="1089"/>
      <c r="T647" s="1088"/>
      <c r="U647" s="1020"/>
      <c r="V647" s="1020"/>
      <c r="W647" s="1020"/>
      <c r="X647" s="1020"/>
      <c r="Y647" s="1020"/>
      <c r="Z647" s="1020"/>
      <c r="AA647" s="1020"/>
    </row>
    <row r="648" ht="18.0" customHeight="1">
      <c r="A648" s="1020"/>
      <c r="B648" s="1021"/>
      <c r="C648" s="1020"/>
      <c r="D648" s="1020"/>
      <c r="E648" s="1020"/>
      <c r="F648" s="1020"/>
      <c r="G648" s="1022"/>
      <c r="H648" s="1022"/>
      <c r="I648" s="1022"/>
      <c r="J648" s="1022"/>
      <c r="K648" s="1022"/>
      <c r="L648" s="1020"/>
      <c r="M648" s="1020"/>
      <c r="N648" s="1020"/>
      <c r="O648" s="1020"/>
      <c r="P648" s="1020"/>
      <c r="Q648" s="1020"/>
      <c r="R648" s="1088"/>
      <c r="S648" s="1089"/>
      <c r="T648" s="1088"/>
      <c r="U648" s="1020"/>
      <c r="V648" s="1020"/>
      <c r="W648" s="1020"/>
      <c r="X648" s="1020"/>
      <c r="Y648" s="1020"/>
      <c r="Z648" s="1020"/>
      <c r="AA648" s="1020"/>
    </row>
    <row r="649" ht="18.0" customHeight="1">
      <c r="A649" s="1020"/>
      <c r="B649" s="1021"/>
      <c r="C649" s="1020"/>
      <c r="D649" s="1020"/>
      <c r="E649" s="1020"/>
      <c r="F649" s="1020"/>
      <c r="G649" s="1022"/>
      <c r="H649" s="1022"/>
      <c r="I649" s="1022"/>
      <c r="J649" s="1022"/>
      <c r="K649" s="1022"/>
      <c r="L649" s="1020"/>
      <c r="M649" s="1020"/>
      <c r="N649" s="1020"/>
      <c r="O649" s="1020"/>
      <c r="P649" s="1020"/>
      <c r="Q649" s="1020"/>
      <c r="R649" s="1088"/>
      <c r="S649" s="1089"/>
      <c r="T649" s="1088"/>
      <c r="U649" s="1020"/>
      <c r="V649" s="1020"/>
      <c r="W649" s="1020"/>
      <c r="X649" s="1020"/>
      <c r="Y649" s="1020"/>
      <c r="Z649" s="1020"/>
      <c r="AA649" s="1020"/>
    </row>
    <row r="650" ht="18.0" customHeight="1">
      <c r="A650" s="1020"/>
      <c r="B650" s="1021"/>
      <c r="C650" s="1020"/>
      <c r="D650" s="1020"/>
      <c r="E650" s="1020"/>
      <c r="F650" s="1020"/>
      <c r="G650" s="1022"/>
      <c r="H650" s="1022"/>
      <c r="I650" s="1022"/>
      <c r="J650" s="1022"/>
      <c r="K650" s="1022"/>
      <c r="L650" s="1020"/>
      <c r="M650" s="1020"/>
      <c r="N650" s="1020"/>
      <c r="O650" s="1020"/>
      <c r="P650" s="1020"/>
      <c r="Q650" s="1020"/>
      <c r="R650" s="1088"/>
      <c r="S650" s="1089"/>
      <c r="T650" s="1088"/>
      <c r="U650" s="1020"/>
      <c r="V650" s="1020"/>
      <c r="W650" s="1020"/>
      <c r="X650" s="1020"/>
      <c r="Y650" s="1020"/>
      <c r="Z650" s="1020"/>
      <c r="AA650" s="1020"/>
    </row>
    <row r="651" ht="18.0" customHeight="1">
      <c r="A651" s="1020"/>
      <c r="B651" s="1021"/>
      <c r="C651" s="1020"/>
      <c r="D651" s="1020"/>
      <c r="E651" s="1020"/>
      <c r="F651" s="1020"/>
      <c r="G651" s="1022"/>
      <c r="H651" s="1022"/>
      <c r="I651" s="1022"/>
      <c r="J651" s="1022"/>
      <c r="K651" s="1022"/>
      <c r="L651" s="1020"/>
      <c r="M651" s="1020"/>
      <c r="N651" s="1020"/>
      <c r="O651" s="1020"/>
      <c r="P651" s="1020"/>
      <c r="Q651" s="1020"/>
      <c r="R651" s="1088"/>
      <c r="S651" s="1089"/>
      <c r="T651" s="1088"/>
      <c r="U651" s="1020"/>
      <c r="V651" s="1020"/>
      <c r="W651" s="1020"/>
      <c r="X651" s="1020"/>
      <c r="Y651" s="1020"/>
      <c r="Z651" s="1020"/>
      <c r="AA651" s="1020"/>
    </row>
    <row r="652" ht="18.0" customHeight="1">
      <c r="A652" s="1020"/>
      <c r="B652" s="1021"/>
      <c r="C652" s="1020"/>
      <c r="D652" s="1020"/>
      <c r="E652" s="1020"/>
      <c r="F652" s="1020"/>
      <c r="G652" s="1022"/>
      <c r="H652" s="1022"/>
      <c r="I652" s="1022"/>
      <c r="J652" s="1022"/>
      <c r="K652" s="1022"/>
      <c r="L652" s="1020"/>
      <c r="M652" s="1020"/>
      <c r="N652" s="1020"/>
      <c r="O652" s="1020"/>
      <c r="P652" s="1020"/>
      <c r="Q652" s="1020"/>
      <c r="R652" s="1088"/>
      <c r="S652" s="1089"/>
      <c r="T652" s="1088"/>
      <c r="U652" s="1020"/>
      <c r="V652" s="1020"/>
      <c r="W652" s="1020"/>
      <c r="X652" s="1020"/>
      <c r="Y652" s="1020"/>
      <c r="Z652" s="1020"/>
      <c r="AA652" s="1020"/>
    </row>
    <row r="653" ht="18.0" customHeight="1">
      <c r="A653" s="1020"/>
      <c r="B653" s="1021"/>
      <c r="C653" s="1020"/>
      <c r="D653" s="1020"/>
      <c r="E653" s="1020"/>
      <c r="F653" s="1020"/>
      <c r="G653" s="1022"/>
      <c r="H653" s="1022"/>
      <c r="I653" s="1022"/>
      <c r="J653" s="1022"/>
      <c r="K653" s="1022"/>
      <c r="L653" s="1020"/>
      <c r="M653" s="1020"/>
      <c r="N653" s="1020"/>
      <c r="O653" s="1020"/>
      <c r="P653" s="1020"/>
      <c r="Q653" s="1020"/>
      <c r="R653" s="1088"/>
      <c r="S653" s="1089"/>
      <c r="T653" s="1088"/>
      <c r="U653" s="1020"/>
      <c r="V653" s="1020"/>
      <c r="W653" s="1020"/>
      <c r="X653" s="1020"/>
      <c r="Y653" s="1020"/>
      <c r="Z653" s="1020"/>
      <c r="AA653" s="1020"/>
    </row>
    <row r="654" ht="18.0" customHeight="1">
      <c r="A654" s="1020"/>
      <c r="B654" s="1021"/>
      <c r="C654" s="1020"/>
      <c r="D654" s="1020"/>
      <c r="E654" s="1020"/>
      <c r="F654" s="1020"/>
      <c r="G654" s="1022"/>
      <c r="H654" s="1022"/>
      <c r="I654" s="1022"/>
      <c r="J654" s="1022"/>
      <c r="K654" s="1022"/>
      <c r="L654" s="1020"/>
      <c r="M654" s="1020"/>
      <c r="N654" s="1020"/>
      <c r="O654" s="1020"/>
      <c r="P654" s="1020"/>
      <c r="Q654" s="1020"/>
      <c r="R654" s="1088"/>
      <c r="S654" s="1089"/>
      <c r="T654" s="1088"/>
      <c r="U654" s="1020"/>
      <c r="V654" s="1020"/>
      <c r="W654" s="1020"/>
      <c r="X654" s="1020"/>
      <c r="Y654" s="1020"/>
      <c r="Z654" s="1020"/>
      <c r="AA654" s="1020"/>
    </row>
    <row r="655" ht="18.0" customHeight="1">
      <c r="A655" s="1020"/>
      <c r="B655" s="1021"/>
      <c r="C655" s="1020"/>
      <c r="D655" s="1020"/>
      <c r="E655" s="1020"/>
      <c r="F655" s="1020"/>
      <c r="G655" s="1022"/>
      <c r="H655" s="1022"/>
      <c r="I655" s="1022"/>
      <c r="J655" s="1022"/>
      <c r="K655" s="1022"/>
      <c r="L655" s="1020"/>
      <c r="M655" s="1020"/>
      <c r="N655" s="1020"/>
      <c r="O655" s="1020"/>
      <c r="P655" s="1020"/>
      <c r="Q655" s="1020"/>
      <c r="R655" s="1088"/>
      <c r="S655" s="1089"/>
      <c r="T655" s="1088"/>
      <c r="U655" s="1020"/>
      <c r="V655" s="1020"/>
      <c r="W655" s="1020"/>
      <c r="X655" s="1020"/>
      <c r="Y655" s="1020"/>
      <c r="Z655" s="1020"/>
      <c r="AA655" s="1020"/>
    </row>
    <row r="656" ht="18.0" customHeight="1">
      <c r="A656" s="1020"/>
      <c r="B656" s="1021"/>
      <c r="C656" s="1020"/>
      <c r="D656" s="1020"/>
      <c r="E656" s="1020"/>
      <c r="F656" s="1020"/>
      <c r="G656" s="1022"/>
      <c r="H656" s="1022"/>
      <c r="I656" s="1022"/>
      <c r="J656" s="1022"/>
      <c r="K656" s="1022"/>
      <c r="L656" s="1020"/>
      <c r="M656" s="1020"/>
      <c r="N656" s="1020"/>
      <c r="O656" s="1020"/>
      <c r="P656" s="1020"/>
      <c r="Q656" s="1020"/>
      <c r="R656" s="1088"/>
      <c r="S656" s="1089"/>
      <c r="T656" s="1088"/>
      <c r="U656" s="1020"/>
      <c r="V656" s="1020"/>
      <c r="W656" s="1020"/>
      <c r="X656" s="1020"/>
      <c r="Y656" s="1020"/>
      <c r="Z656" s="1020"/>
      <c r="AA656" s="1020"/>
    </row>
    <row r="657" ht="18.0" customHeight="1">
      <c r="A657" s="1020"/>
      <c r="B657" s="1021"/>
      <c r="C657" s="1020"/>
      <c r="D657" s="1020"/>
      <c r="E657" s="1020"/>
      <c r="F657" s="1020"/>
      <c r="G657" s="1022"/>
      <c r="H657" s="1022"/>
      <c r="I657" s="1022"/>
      <c r="J657" s="1022"/>
      <c r="K657" s="1022"/>
      <c r="L657" s="1020"/>
      <c r="M657" s="1020"/>
      <c r="N657" s="1020"/>
      <c r="O657" s="1020"/>
      <c r="P657" s="1020"/>
      <c r="Q657" s="1020"/>
      <c r="R657" s="1088"/>
      <c r="S657" s="1089"/>
      <c r="T657" s="1088"/>
      <c r="U657" s="1020"/>
      <c r="V657" s="1020"/>
      <c r="W657" s="1020"/>
      <c r="X657" s="1020"/>
      <c r="Y657" s="1020"/>
      <c r="Z657" s="1020"/>
      <c r="AA657" s="1020"/>
    </row>
    <row r="658" ht="18.0" customHeight="1">
      <c r="A658" s="1020"/>
      <c r="B658" s="1021"/>
      <c r="C658" s="1020"/>
      <c r="D658" s="1020"/>
      <c r="E658" s="1020"/>
      <c r="F658" s="1020"/>
      <c r="G658" s="1022"/>
      <c r="H658" s="1022"/>
      <c r="I658" s="1022"/>
      <c r="J658" s="1022"/>
      <c r="K658" s="1022"/>
      <c r="L658" s="1020"/>
      <c r="M658" s="1020"/>
      <c r="N658" s="1020"/>
      <c r="O658" s="1020"/>
      <c r="P658" s="1020"/>
      <c r="Q658" s="1020"/>
      <c r="R658" s="1088"/>
      <c r="S658" s="1089"/>
      <c r="T658" s="1088"/>
      <c r="U658" s="1020"/>
      <c r="V658" s="1020"/>
      <c r="W658" s="1020"/>
      <c r="X658" s="1020"/>
      <c r="Y658" s="1020"/>
      <c r="Z658" s="1020"/>
      <c r="AA658" s="1020"/>
    </row>
    <row r="659" ht="18.0" customHeight="1">
      <c r="A659" s="1020"/>
      <c r="B659" s="1021"/>
      <c r="C659" s="1020"/>
      <c r="D659" s="1020"/>
      <c r="E659" s="1020"/>
      <c r="F659" s="1020"/>
      <c r="G659" s="1022"/>
      <c r="H659" s="1022"/>
      <c r="I659" s="1022"/>
      <c r="J659" s="1022"/>
      <c r="K659" s="1022"/>
      <c r="L659" s="1020"/>
      <c r="M659" s="1020"/>
      <c r="N659" s="1020"/>
      <c r="O659" s="1020"/>
      <c r="P659" s="1020"/>
      <c r="Q659" s="1020"/>
      <c r="R659" s="1088"/>
      <c r="S659" s="1089"/>
      <c r="T659" s="1088"/>
      <c r="U659" s="1020"/>
      <c r="V659" s="1020"/>
      <c r="W659" s="1020"/>
      <c r="X659" s="1020"/>
      <c r="Y659" s="1020"/>
      <c r="Z659" s="1020"/>
      <c r="AA659" s="1020"/>
    </row>
    <row r="660" ht="18.0" customHeight="1">
      <c r="A660" s="1020"/>
      <c r="B660" s="1021"/>
      <c r="C660" s="1020"/>
      <c r="D660" s="1020"/>
      <c r="E660" s="1020"/>
      <c r="F660" s="1020"/>
      <c r="G660" s="1022"/>
      <c r="H660" s="1022"/>
      <c r="I660" s="1022"/>
      <c r="J660" s="1022"/>
      <c r="K660" s="1022"/>
      <c r="L660" s="1020"/>
      <c r="M660" s="1020"/>
      <c r="N660" s="1020"/>
      <c r="O660" s="1020"/>
      <c r="P660" s="1020"/>
      <c r="Q660" s="1020"/>
      <c r="R660" s="1088"/>
      <c r="S660" s="1089"/>
      <c r="T660" s="1088"/>
      <c r="U660" s="1020"/>
      <c r="V660" s="1020"/>
      <c r="W660" s="1020"/>
      <c r="X660" s="1020"/>
      <c r="Y660" s="1020"/>
      <c r="Z660" s="1020"/>
      <c r="AA660" s="1020"/>
    </row>
    <row r="661" ht="18.0" customHeight="1">
      <c r="A661" s="1020"/>
      <c r="B661" s="1021"/>
      <c r="C661" s="1020"/>
      <c r="D661" s="1020"/>
      <c r="E661" s="1020"/>
      <c r="F661" s="1020"/>
      <c r="G661" s="1022"/>
      <c r="H661" s="1022"/>
      <c r="I661" s="1022"/>
      <c r="J661" s="1022"/>
      <c r="K661" s="1022"/>
      <c r="L661" s="1020"/>
      <c r="M661" s="1020"/>
      <c r="N661" s="1020"/>
      <c r="O661" s="1020"/>
      <c r="P661" s="1020"/>
      <c r="Q661" s="1020"/>
      <c r="R661" s="1088"/>
      <c r="S661" s="1089"/>
      <c r="T661" s="1088"/>
      <c r="U661" s="1020"/>
      <c r="V661" s="1020"/>
      <c r="W661" s="1020"/>
      <c r="X661" s="1020"/>
      <c r="Y661" s="1020"/>
      <c r="Z661" s="1020"/>
      <c r="AA661" s="1020"/>
    </row>
    <row r="662" ht="18.0" customHeight="1">
      <c r="A662" s="1020"/>
      <c r="B662" s="1021"/>
      <c r="C662" s="1020"/>
      <c r="D662" s="1020"/>
      <c r="E662" s="1020"/>
      <c r="F662" s="1020"/>
      <c r="G662" s="1022"/>
      <c r="H662" s="1022"/>
      <c r="I662" s="1022"/>
      <c r="J662" s="1022"/>
      <c r="K662" s="1022"/>
      <c r="L662" s="1020"/>
      <c r="M662" s="1020"/>
      <c r="N662" s="1020"/>
      <c r="O662" s="1020"/>
      <c r="P662" s="1020"/>
      <c r="Q662" s="1020"/>
      <c r="R662" s="1088"/>
      <c r="S662" s="1089"/>
      <c r="T662" s="1088"/>
      <c r="U662" s="1020"/>
      <c r="V662" s="1020"/>
      <c r="W662" s="1020"/>
      <c r="X662" s="1020"/>
      <c r="Y662" s="1020"/>
      <c r="Z662" s="1020"/>
      <c r="AA662" s="1020"/>
    </row>
    <row r="663" ht="18.0" customHeight="1">
      <c r="A663" s="1020"/>
      <c r="B663" s="1021"/>
      <c r="C663" s="1020"/>
      <c r="D663" s="1020"/>
      <c r="E663" s="1020"/>
      <c r="F663" s="1020"/>
      <c r="G663" s="1022"/>
      <c r="H663" s="1022"/>
      <c r="I663" s="1022"/>
      <c r="J663" s="1022"/>
      <c r="K663" s="1022"/>
      <c r="L663" s="1020"/>
      <c r="M663" s="1020"/>
      <c r="N663" s="1020"/>
      <c r="O663" s="1020"/>
      <c r="P663" s="1020"/>
      <c r="Q663" s="1020"/>
      <c r="R663" s="1088"/>
      <c r="S663" s="1089"/>
      <c r="T663" s="1088"/>
      <c r="U663" s="1020"/>
      <c r="V663" s="1020"/>
      <c r="W663" s="1020"/>
      <c r="X663" s="1020"/>
      <c r="Y663" s="1020"/>
      <c r="Z663" s="1020"/>
      <c r="AA663" s="1020"/>
    </row>
    <row r="664" ht="18.0" customHeight="1">
      <c r="A664" s="1020"/>
      <c r="B664" s="1021"/>
      <c r="C664" s="1020"/>
      <c r="D664" s="1020"/>
      <c r="E664" s="1020"/>
      <c r="F664" s="1020"/>
      <c r="G664" s="1022"/>
      <c r="H664" s="1022"/>
      <c r="I664" s="1022"/>
      <c r="J664" s="1022"/>
      <c r="K664" s="1022"/>
      <c r="L664" s="1020"/>
      <c r="M664" s="1020"/>
      <c r="N664" s="1020"/>
      <c r="O664" s="1020"/>
      <c r="P664" s="1020"/>
      <c r="Q664" s="1020"/>
      <c r="R664" s="1088"/>
      <c r="S664" s="1089"/>
      <c r="T664" s="1088"/>
      <c r="U664" s="1020"/>
      <c r="V664" s="1020"/>
      <c r="W664" s="1020"/>
      <c r="X664" s="1020"/>
      <c r="Y664" s="1020"/>
      <c r="Z664" s="1020"/>
      <c r="AA664" s="1020"/>
    </row>
    <row r="665" ht="18.0" customHeight="1">
      <c r="A665" s="1020"/>
      <c r="B665" s="1021"/>
      <c r="C665" s="1020"/>
      <c r="D665" s="1020"/>
      <c r="E665" s="1020"/>
      <c r="F665" s="1020"/>
      <c r="G665" s="1022"/>
      <c r="H665" s="1022"/>
      <c r="I665" s="1022"/>
      <c r="J665" s="1022"/>
      <c r="K665" s="1022"/>
      <c r="L665" s="1020"/>
      <c r="M665" s="1020"/>
      <c r="N665" s="1020"/>
      <c r="O665" s="1020"/>
      <c r="P665" s="1020"/>
      <c r="Q665" s="1020"/>
      <c r="R665" s="1088"/>
      <c r="S665" s="1089"/>
      <c r="T665" s="1088"/>
      <c r="U665" s="1020"/>
      <c r="V665" s="1020"/>
      <c r="W665" s="1020"/>
      <c r="X665" s="1020"/>
      <c r="Y665" s="1020"/>
      <c r="Z665" s="1020"/>
      <c r="AA665" s="1020"/>
    </row>
    <row r="666" ht="18.0" customHeight="1">
      <c r="A666" s="1020"/>
      <c r="B666" s="1021"/>
      <c r="C666" s="1020"/>
      <c r="D666" s="1020"/>
      <c r="E666" s="1020"/>
      <c r="F666" s="1020"/>
      <c r="G666" s="1022"/>
      <c r="H666" s="1022"/>
      <c r="I666" s="1022"/>
      <c r="J666" s="1022"/>
      <c r="K666" s="1022"/>
      <c r="L666" s="1020"/>
      <c r="M666" s="1020"/>
      <c r="N666" s="1020"/>
      <c r="O666" s="1020"/>
      <c r="P666" s="1020"/>
      <c r="Q666" s="1020"/>
      <c r="R666" s="1088"/>
      <c r="S666" s="1089"/>
      <c r="T666" s="1088"/>
      <c r="U666" s="1020"/>
      <c r="V666" s="1020"/>
      <c r="W666" s="1020"/>
      <c r="X666" s="1020"/>
      <c r="Y666" s="1020"/>
      <c r="Z666" s="1020"/>
      <c r="AA666" s="1020"/>
    </row>
    <row r="667" ht="18.0" customHeight="1">
      <c r="A667" s="1020"/>
      <c r="B667" s="1021"/>
      <c r="C667" s="1020"/>
      <c r="D667" s="1020"/>
      <c r="E667" s="1020"/>
      <c r="F667" s="1020"/>
      <c r="G667" s="1022"/>
      <c r="H667" s="1022"/>
      <c r="I667" s="1022"/>
      <c r="J667" s="1022"/>
      <c r="K667" s="1022"/>
      <c r="L667" s="1020"/>
      <c r="M667" s="1020"/>
      <c r="N667" s="1020"/>
      <c r="O667" s="1020"/>
      <c r="P667" s="1020"/>
      <c r="Q667" s="1020"/>
      <c r="R667" s="1088"/>
      <c r="S667" s="1089"/>
      <c r="T667" s="1088"/>
      <c r="U667" s="1020"/>
      <c r="V667" s="1020"/>
      <c r="W667" s="1020"/>
      <c r="X667" s="1020"/>
      <c r="Y667" s="1020"/>
      <c r="Z667" s="1020"/>
      <c r="AA667" s="1020"/>
    </row>
    <row r="668" ht="18.0" customHeight="1">
      <c r="A668" s="1020"/>
      <c r="B668" s="1021"/>
      <c r="C668" s="1020"/>
      <c r="D668" s="1020"/>
      <c r="E668" s="1020"/>
      <c r="F668" s="1020"/>
      <c r="G668" s="1022"/>
      <c r="H668" s="1022"/>
      <c r="I668" s="1022"/>
      <c r="J668" s="1022"/>
      <c r="K668" s="1022"/>
      <c r="L668" s="1020"/>
      <c r="M668" s="1020"/>
      <c r="N668" s="1020"/>
      <c r="O668" s="1020"/>
      <c r="P668" s="1020"/>
      <c r="Q668" s="1020"/>
      <c r="R668" s="1088"/>
      <c r="S668" s="1089"/>
      <c r="T668" s="1088"/>
      <c r="U668" s="1020"/>
      <c r="V668" s="1020"/>
      <c r="W668" s="1020"/>
      <c r="X668" s="1020"/>
      <c r="Y668" s="1020"/>
      <c r="Z668" s="1020"/>
      <c r="AA668" s="1020"/>
    </row>
    <row r="669" ht="18.0" customHeight="1">
      <c r="A669" s="1020"/>
      <c r="B669" s="1021"/>
      <c r="C669" s="1020"/>
      <c r="D669" s="1020"/>
      <c r="E669" s="1020"/>
      <c r="F669" s="1020"/>
      <c r="G669" s="1022"/>
      <c r="H669" s="1022"/>
      <c r="I669" s="1022"/>
      <c r="J669" s="1022"/>
      <c r="K669" s="1022"/>
      <c r="L669" s="1020"/>
      <c r="M669" s="1020"/>
      <c r="N669" s="1020"/>
      <c r="O669" s="1020"/>
      <c r="P669" s="1020"/>
      <c r="Q669" s="1020"/>
      <c r="R669" s="1088"/>
      <c r="S669" s="1089"/>
      <c r="T669" s="1088"/>
      <c r="U669" s="1020"/>
      <c r="V669" s="1020"/>
      <c r="W669" s="1020"/>
      <c r="X669" s="1020"/>
      <c r="Y669" s="1020"/>
      <c r="Z669" s="1020"/>
      <c r="AA669" s="1020"/>
    </row>
    <row r="670" ht="18.0" customHeight="1">
      <c r="A670" s="1020"/>
      <c r="B670" s="1021"/>
      <c r="C670" s="1020"/>
      <c r="D670" s="1020"/>
      <c r="E670" s="1020"/>
      <c r="F670" s="1020"/>
      <c r="G670" s="1022"/>
      <c r="H670" s="1022"/>
      <c r="I670" s="1022"/>
      <c r="J670" s="1022"/>
      <c r="K670" s="1022"/>
      <c r="L670" s="1020"/>
      <c r="M670" s="1020"/>
      <c r="N670" s="1020"/>
      <c r="O670" s="1020"/>
      <c r="P670" s="1020"/>
      <c r="Q670" s="1020"/>
      <c r="R670" s="1088"/>
      <c r="S670" s="1089"/>
      <c r="T670" s="1088"/>
      <c r="U670" s="1020"/>
      <c r="V670" s="1020"/>
      <c r="W670" s="1020"/>
      <c r="X670" s="1020"/>
      <c r="Y670" s="1020"/>
      <c r="Z670" s="1020"/>
      <c r="AA670" s="1020"/>
    </row>
    <row r="671" ht="18.0" customHeight="1">
      <c r="A671" s="1020"/>
      <c r="B671" s="1021"/>
      <c r="C671" s="1020"/>
      <c r="D671" s="1020"/>
      <c r="E671" s="1020"/>
      <c r="F671" s="1020"/>
      <c r="G671" s="1022"/>
      <c r="H671" s="1022"/>
      <c r="I671" s="1022"/>
      <c r="J671" s="1022"/>
      <c r="K671" s="1022"/>
      <c r="L671" s="1020"/>
      <c r="M671" s="1020"/>
      <c r="N671" s="1020"/>
      <c r="O671" s="1020"/>
      <c r="P671" s="1020"/>
      <c r="Q671" s="1020"/>
      <c r="R671" s="1088"/>
      <c r="S671" s="1089"/>
      <c r="T671" s="1088"/>
      <c r="U671" s="1020"/>
      <c r="V671" s="1020"/>
      <c r="W671" s="1020"/>
      <c r="X671" s="1020"/>
      <c r="Y671" s="1020"/>
      <c r="Z671" s="1020"/>
      <c r="AA671" s="1020"/>
    </row>
    <row r="672" ht="18.0" customHeight="1">
      <c r="A672" s="1020"/>
      <c r="B672" s="1021"/>
      <c r="C672" s="1020"/>
      <c r="D672" s="1020"/>
      <c r="E672" s="1020"/>
      <c r="F672" s="1020"/>
      <c r="G672" s="1022"/>
      <c r="H672" s="1022"/>
      <c r="I672" s="1022"/>
      <c r="J672" s="1022"/>
      <c r="K672" s="1022"/>
      <c r="L672" s="1020"/>
      <c r="M672" s="1020"/>
      <c r="N672" s="1020"/>
      <c r="O672" s="1020"/>
      <c r="P672" s="1020"/>
      <c r="Q672" s="1020"/>
      <c r="R672" s="1088"/>
      <c r="S672" s="1089"/>
      <c r="T672" s="1088"/>
      <c r="U672" s="1020"/>
      <c r="V672" s="1020"/>
      <c r="W672" s="1020"/>
      <c r="X672" s="1020"/>
      <c r="Y672" s="1020"/>
      <c r="Z672" s="1020"/>
      <c r="AA672" s="1020"/>
    </row>
    <row r="673" ht="18.0" customHeight="1">
      <c r="A673" s="1020"/>
      <c r="B673" s="1021"/>
      <c r="C673" s="1020"/>
      <c r="D673" s="1020"/>
      <c r="E673" s="1020"/>
      <c r="F673" s="1020"/>
      <c r="G673" s="1022"/>
      <c r="H673" s="1022"/>
      <c r="I673" s="1022"/>
      <c r="J673" s="1022"/>
      <c r="K673" s="1022"/>
      <c r="L673" s="1020"/>
      <c r="M673" s="1020"/>
      <c r="N673" s="1020"/>
      <c r="O673" s="1020"/>
      <c r="P673" s="1020"/>
      <c r="Q673" s="1020"/>
      <c r="R673" s="1088"/>
      <c r="S673" s="1089"/>
      <c r="T673" s="1088"/>
      <c r="U673" s="1020"/>
      <c r="V673" s="1020"/>
      <c r="W673" s="1020"/>
      <c r="X673" s="1020"/>
      <c r="Y673" s="1020"/>
      <c r="Z673" s="1020"/>
      <c r="AA673" s="1020"/>
    </row>
    <row r="674" ht="18.0" customHeight="1">
      <c r="A674" s="1020"/>
      <c r="B674" s="1021"/>
      <c r="C674" s="1020"/>
      <c r="D674" s="1020"/>
      <c r="E674" s="1020"/>
      <c r="F674" s="1020"/>
      <c r="G674" s="1022"/>
      <c r="H674" s="1022"/>
      <c r="I674" s="1022"/>
      <c r="J674" s="1022"/>
      <c r="K674" s="1022"/>
      <c r="L674" s="1020"/>
      <c r="M674" s="1020"/>
      <c r="N674" s="1020"/>
      <c r="O674" s="1020"/>
      <c r="P674" s="1020"/>
      <c r="Q674" s="1020"/>
      <c r="R674" s="1088"/>
      <c r="S674" s="1089"/>
      <c r="T674" s="1088"/>
      <c r="U674" s="1020"/>
      <c r="V674" s="1020"/>
      <c r="W674" s="1020"/>
      <c r="X674" s="1020"/>
      <c r="Y674" s="1020"/>
      <c r="Z674" s="1020"/>
      <c r="AA674" s="1020"/>
    </row>
    <row r="675" ht="18.0" customHeight="1">
      <c r="A675" s="1020"/>
      <c r="B675" s="1021"/>
      <c r="C675" s="1020"/>
      <c r="D675" s="1020"/>
      <c r="E675" s="1020"/>
      <c r="F675" s="1020"/>
      <c r="G675" s="1022"/>
      <c r="H675" s="1022"/>
      <c r="I675" s="1022"/>
      <c r="J675" s="1022"/>
      <c r="K675" s="1022"/>
      <c r="L675" s="1020"/>
      <c r="M675" s="1020"/>
      <c r="N675" s="1020"/>
      <c r="O675" s="1020"/>
      <c r="P675" s="1020"/>
      <c r="Q675" s="1020"/>
      <c r="R675" s="1088"/>
      <c r="S675" s="1089"/>
      <c r="T675" s="1088"/>
      <c r="U675" s="1020"/>
      <c r="V675" s="1020"/>
      <c r="W675" s="1020"/>
      <c r="X675" s="1020"/>
      <c r="Y675" s="1020"/>
      <c r="Z675" s="1020"/>
      <c r="AA675" s="1020"/>
    </row>
    <row r="676" ht="18.0" customHeight="1">
      <c r="A676" s="1020"/>
      <c r="B676" s="1021"/>
      <c r="C676" s="1020"/>
      <c r="D676" s="1020"/>
      <c r="E676" s="1020"/>
      <c r="F676" s="1020"/>
      <c r="G676" s="1022"/>
      <c r="H676" s="1022"/>
      <c r="I676" s="1022"/>
      <c r="J676" s="1022"/>
      <c r="K676" s="1022"/>
      <c r="L676" s="1020"/>
      <c r="M676" s="1020"/>
      <c r="N676" s="1020"/>
      <c r="O676" s="1020"/>
      <c r="P676" s="1020"/>
      <c r="Q676" s="1020"/>
      <c r="R676" s="1088"/>
      <c r="S676" s="1089"/>
      <c r="T676" s="1088"/>
      <c r="U676" s="1020"/>
      <c r="V676" s="1020"/>
      <c r="W676" s="1020"/>
      <c r="X676" s="1020"/>
      <c r="Y676" s="1020"/>
      <c r="Z676" s="1020"/>
      <c r="AA676" s="1020"/>
    </row>
    <row r="677" ht="18.0" customHeight="1">
      <c r="A677" s="1020"/>
      <c r="B677" s="1021"/>
      <c r="C677" s="1020"/>
      <c r="D677" s="1020"/>
      <c r="E677" s="1020"/>
      <c r="F677" s="1020"/>
      <c r="G677" s="1022"/>
      <c r="H677" s="1022"/>
      <c r="I677" s="1022"/>
      <c r="J677" s="1022"/>
      <c r="K677" s="1022"/>
      <c r="L677" s="1020"/>
      <c r="M677" s="1020"/>
      <c r="N677" s="1020"/>
      <c r="O677" s="1020"/>
      <c r="P677" s="1020"/>
      <c r="Q677" s="1020"/>
      <c r="R677" s="1088"/>
      <c r="S677" s="1089"/>
      <c r="T677" s="1088"/>
      <c r="U677" s="1020"/>
      <c r="V677" s="1020"/>
      <c r="W677" s="1020"/>
      <c r="X677" s="1020"/>
      <c r="Y677" s="1020"/>
      <c r="Z677" s="1020"/>
      <c r="AA677" s="1020"/>
    </row>
    <row r="678" ht="18.0" customHeight="1">
      <c r="A678" s="1020"/>
      <c r="B678" s="1021"/>
      <c r="C678" s="1020"/>
      <c r="D678" s="1020"/>
      <c r="E678" s="1020"/>
      <c r="F678" s="1020"/>
      <c r="G678" s="1022"/>
      <c r="H678" s="1022"/>
      <c r="I678" s="1022"/>
      <c r="J678" s="1022"/>
      <c r="K678" s="1022"/>
      <c r="L678" s="1020"/>
      <c r="M678" s="1020"/>
      <c r="N678" s="1020"/>
      <c r="O678" s="1020"/>
      <c r="P678" s="1020"/>
      <c r="Q678" s="1020"/>
      <c r="R678" s="1088"/>
      <c r="S678" s="1089"/>
      <c r="T678" s="1088"/>
      <c r="U678" s="1020"/>
      <c r="V678" s="1020"/>
      <c r="W678" s="1020"/>
      <c r="X678" s="1020"/>
      <c r="Y678" s="1020"/>
      <c r="Z678" s="1020"/>
      <c r="AA678" s="1020"/>
    </row>
    <row r="679" ht="18.0" customHeight="1">
      <c r="A679" s="1020"/>
      <c r="B679" s="1021"/>
      <c r="C679" s="1020"/>
      <c r="D679" s="1020"/>
      <c r="E679" s="1020"/>
      <c r="F679" s="1020"/>
      <c r="G679" s="1022"/>
      <c r="H679" s="1022"/>
      <c r="I679" s="1022"/>
      <c r="J679" s="1022"/>
      <c r="K679" s="1022"/>
      <c r="L679" s="1020"/>
      <c r="M679" s="1020"/>
      <c r="N679" s="1020"/>
      <c r="O679" s="1020"/>
      <c r="P679" s="1020"/>
      <c r="Q679" s="1020"/>
      <c r="R679" s="1088"/>
      <c r="S679" s="1089"/>
      <c r="T679" s="1088"/>
      <c r="U679" s="1020"/>
      <c r="V679" s="1020"/>
      <c r="W679" s="1020"/>
      <c r="X679" s="1020"/>
      <c r="Y679" s="1020"/>
      <c r="Z679" s="1020"/>
      <c r="AA679" s="1020"/>
    </row>
    <row r="680" ht="18.0" customHeight="1">
      <c r="A680" s="1020"/>
      <c r="B680" s="1021"/>
      <c r="C680" s="1020"/>
      <c r="D680" s="1020"/>
      <c r="E680" s="1020"/>
      <c r="F680" s="1020"/>
      <c r="G680" s="1022"/>
      <c r="H680" s="1022"/>
      <c r="I680" s="1022"/>
      <c r="J680" s="1022"/>
      <c r="K680" s="1022"/>
      <c r="L680" s="1020"/>
      <c r="M680" s="1020"/>
      <c r="N680" s="1020"/>
      <c r="O680" s="1020"/>
      <c r="P680" s="1020"/>
      <c r="Q680" s="1020"/>
      <c r="R680" s="1088"/>
      <c r="S680" s="1089"/>
      <c r="T680" s="1088"/>
      <c r="U680" s="1020"/>
      <c r="V680" s="1020"/>
      <c r="W680" s="1020"/>
      <c r="X680" s="1020"/>
      <c r="Y680" s="1020"/>
      <c r="Z680" s="1020"/>
      <c r="AA680" s="1020"/>
    </row>
    <row r="681" ht="18.0" customHeight="1">
      <c r="A681" s="1020"/>
      <c r="B681" s="1021"/>
      <c r="C681" s="1020"/>
      <c r="D681" s="1020"/>
      <c r="E681" s="1020"/>
      <c r="F681" s="1020"/>
      <c r="G681" s="1022"/>
      <c r="H681" s="1022"/>
      <c r="I681" s="1022"/>
      <c r="J681" s="1022"/>
      <c r="K681" s="1022"/>
      <c r="L681" s="1020"/>
      <c r="M681" s="1020"/>
      <c r="N681" s="1020"/>
      <c r="O681" s="1020"/>
      <c r="P681" s="1020"/>
      <c r="Q681" s="1020"/>
      <c r="R681" s="1088"/>
      <c r="S681" s="1089"/>
      <c r="T681" s="1088"/>
      <c r="U681" s="1020"/>
      <c r="V681" s="1020"/>
      <c r="W681" s="1020"/>
      <c r="X681" s="1020"/>
      <c r="Y681" s="1020"/>
      <c r="Z681" s="1020"/>
      <c r="AA681" s="1020"/>
    </row>
    <row r="682" ht="18.0" customHeight="1">
      <c r="A682" s="1020"/>
      <c r="B682" s="1021"/>
      <c r="C682" s="1020"/>
      <c r="D682" s="1020"/>
      <c r="E682" s="1020"/>
      <c r="F682" s="1020"/>
      <c r="G682" s="1022"/>
      <c r="H682" s="1022"/>
      <c r="I682" s="1022"/>
      <c r="J682" s="1022"/>
      <c r="K682" s="1022"/>
      <c r="L682" s="1020"/>
      <c r="M682" s="1020"/>
      <c r="N682" s="1020"/>
      <c r="O682" s="1020"/>
      <c r="P682" s="1020"/>
      <c r="Q682" s="1020"/>
      <c r="R682" s="1088"/>
      <c r="S682" s="1089"/>
      <c r="T682" s="1088"/>
      <c r="U682" s="1020"/>
      <c r="V682" s="1020"/>
      <c r="W682" s="1020"/>
      <c r="X682" s="1020"/>
      <c r="Y682" s="1020"/>
      <c r="Z682" s="1020"/>
      <c r="AA682" s="1020"/>
    </row>
    <row r="683" ht="18.0" customHeight="1">
      <c r="A683" s="1020"/>
      <c r="B683" s="1021"/>
      <c r="C683" s="1020"/>
      <c r="D683" s="1020"/>
      <c r="E683" s="1020"/>
      <c r="F683" s="1020"/>
      <c r="G683" s="1022"/>
      <c r="H683" s="1022"/>
      <c r="I683" s="1022"/>
      <c r="J683" s="1022"/>
      <c r="K683" s="1022"/>
      <c r="L683" s="1020"/>
      <c r="M683" s="1020"/>
      <c r="N683" s="1020"/>
      <c r="O683" s="1020"/>
      <c r="P683" s="1020"/>
      <c r="Q683" s="1020"/>
      <c r="R683" s="1088"/>
      <c r="S683" s="1089"/>
      <c r="T683" s="1088"/>
      <c r="U683" s="1020"/>
      <c r="V683" s="1020"/>
      <c r="W683" s="1020"/>
      <c r="X683" s="1020"/>
      <c r="Y683" s="1020"/>
      <c r="Z683" s="1020"/>
      <c r="AA683" s="1020"/>
    </row>
    <row r="684" ht="18.0" customHeight="1">
      <c r="A684" s="1020"/>
      <c r="B684" s="1021"/>
      <c r="C684" s="1020"/>
      <c r="D684" s="1020"/>
      <c r="E684" s="1020"/>
      <c r="F684" s="1020"/>
      <c r="G684" s="1022"/>
      <c r="H684" s="1022"/>
      <c r="I684" s="1022"/>
      <c r="J684" s="1022"/>
      <c r="K684" s="1022"/>
      <c r="L684" s="1020"/>
      <c r="M684" s="1020"/>
      <c r="N684" s="1020"/>
      <c r="O684" s="1020"/>
      <c r="P684" s="1020"/>
      <c r="Q684" s="1020"/>
      <c r="R684" s="1088"/>
      <c r="S684" s="1089"/>
      <c r="T684" s="1088"/>
      <c r="U684" s="1020"/>
      <c r="V684" s="1020"/>
      <c r="W684" s="1020"/>
      <c r="X684" s="1020"/>
      <c r="Y684" s="1020"/>
      <c r="Z684" s="1020"/>
      <c r="AA684" s="1020"/>
    </row>
    <row r="685" ht="18.0" customHeight="1">
      <c r="A685" s="1020"/>
      <c r="B685" s="1021"/>
      <c r="C685" s="1020"/>
      <c r="D685" s="1020"/>
      <c r="E685" s="1020"/>
      <c r="F685" s="1020"/>
      <c r="G685" s="1022"/>
      <c r="H685" s="1022"/>
      <c r="I685" s="1022"/>
      <c r="J685" s="1022"/>
      <c r="K685" s="1022"/>
      <c r="L685" s="1020"/>
      <c r="M685" s="1020"/>
      <c r="N685" s="1020"/>
      <c r="O685" s="1020"/>
      <c r="P685" s="1020"/>
      <c r="Q685" s="1020"/>
      <c r="R685" s="1088"/>
      <c r="S685" s="1089"/>
      <c r="T685" s="1088"/>
      <c r="U685" s="1020"/>
      <c r="V685" s="1020"/>
      <c r="W685" s="1020"/>
      <c r="X685" s="1020"/>
      <c r="Y685" s="1020"/>
      <c r="Z685" s="1020"/>
      <c r="AA685" s="1020"/>
    </row>
    <row r="686" ht="18.0" customHeight="1">
      <c r="A686" s="1020"/>
      <c r="B686" s="1021"/>
      <c r="C686" s="1020"/>
      <c r="D686" s="1020"/>
      <c r="E686" s="1020"/>
      <c r="F686" s="1020"/>
      <c r="G686" s="1022"/>
      <c r="H686" s="1022"/>
      <c r="I686" s="1022"/>
      <c r="J686" s="1022"/>
      <c r="K686" s="1022"/>
      <c r="L686" s="1020"/>
      <c r="M686" s="1020"/>
      <c r="N686" s="1020"/>
      <c r="O686" s="1020"/>
      <c r="P686" s="1020"/>
      <c r="Q686" s="1020"/>
      <c r="R686" s="1088"/>
      <c r="S686" s="1089"/>
      <c r="T686" s="1088"/>
      <c r="U686" s="1020"/>
      <c r="V686" s="1020"/>
      <c r="W686" s="1020"/>
      <c r="X686" s="1020"/>
      <c r="Y686" s="1020"/>
      <c r="Z686" s="1020"/>
      <c r="AA686" s="1020"/>
    </row>
    <row r="687" ht="18.0" customHeight="1">
      <c r="A687" s="1020"/>
      <c r="B687" s="1021"/>
      <c r="C687" s="1020"/>
      <c r="D687" s="1020"/>
      <c r="E687" s="1020"/>
      <c r="F687" s="1020"/>
      <c r="G687" s="1022"/>
      <c r="H687" s="1022"/>
      <c r="I687" s="1022"/>
      <c r="J687" s="1022"/>
      <c r="K687" s="1022"/>
      <c r="L687" s="1020"/>
      <c r="M687" s="1020"/>
      <c r="N687" s="1020"/>
      <c r="O687" s="1020"/>
      <c r="P687" s="1020"/>
      <c r="Q687" s="1020"/>
      <c r="R687" s="1088"/>
      <c r="S687" s="1089"/>
      <c r="T687" s="1088"/>
      <c r="U687" s="1020"/>
      <c r="V687" s="1020"/>
      <c r="W687" s="1020"/>
      <c r="X687" s="1020"/>
      <c r="Y687" s="1020"/>
      <c r="Z687" s="1020"/>
      <c r="AA687" s="1020"/>
    </row>
    <row r="688" ht="18.0" customHeight="1">
      <c r="A688" s="1020"/>
      <c r="B688" s="1021"/>
      <c r="C688" s="1020"/>
      <c r="D688" s="1020"/>
      <c r="E688" s="1020"/>
      <c r="F688" s="1020"/>
      <c r="G688" s="1022"/>
      <c r="H688" s="1022"/>
      <c r="I688" s="1022"/>
      <c r="J688" s="1022"/>
      <c r="K688" s="1022"/>
      <c r="L688" s="1020"/>
      <c r="M688" s="1020"/>
      <c r="N688" s="1020"/>
      <c r="O688" s="1020"/>
      <c r="P688" s="1020"/>
      <c r="Q688" s="1020"/>
      <c r="R688" s="1088"/>
      <c r="S688" s="1089"/>
      <c r="T688" s="1088"/>
      <c r="U688" s="1020"/>
      <c r="V688" s="1020"/>
      <c r="W688" s="1020"/>
      <c r="X688" s="1020"/>
      <c r="Y688" s="1020"/>
      <c r="Z688" s="1020"/>
      <c r="AA688" s="1020"/>
    </row>
    <row r="689" ht="18.0" customHeight="1">
      <c r="A689" s="1020"/>
      <c r="B689" s="1021"/>
      <c r="C689" s="1020"/>
      <c r="D689" s="1020"/>
      <c r="E689" s="1020"/>
      <c r="F689" s="1020"/>
      <c r="G689" s="1022"/>
      <c r="H689" s="1022"/>
      <c r="I689" s="1022"/>
      <c r="J689" s="1022"/>
      <c r="K689" s="1022"/>
      <c r="L689" s="1020"/>
      <c r="M689" s="1020"/>
      <c r="N689" s="1020"/>
      <c r="O689" s="1020"/>
      <c r="P689" s="1020"/>
      <c r="Q689" s="1020"/>
      <c r="R689" s="1088"/>
      <c r="S689" s="1089"/>
      <c r="T689" s="1088"/>
      <c r="U689" s="1020"/>
      <c r="V689" s="1020"/>
      <c r="W689" s="1020"/>
      <c r="X689" s="1020"/>
      <c r="Y689" s="1020"/>
      <c r="Z689" s="1020"/>
      <c r="AA689" s="1020"/>
    </row>
    <row r="690" ht="18.0" customHeight="1">
      <c r="A690" s="1020"/>
      <c r="B690" s="1021"/>
      <c r="C690" s="1020"/>
      <c r="D690" s="1020"/>
      <c r="E690" s="1020"/>
      <c r="F690" s="1020"/>
      <c r="G690" s="1022"/>
      <c r="H690" s="1022"/>
      <c r="I690" s="1022"/>
      <c r="J690" s="1022"/>
      <c r="K690" s="1022"/>
      <c r="L690" s="1020"/>
      <c r="M690" s="1020"/>
      <c r="N690" s="1020"/>
      <c r="O690" s="1020"/>
      <c r="P690" s="1020"/>
      <c r="Q690" s="1020"/>
      <c r="R690" s="1088"/>
      <c r="S690" s="1089"/>
      <c r="T690" s="1088"/>
      <c r="U690" s="1020"/>
      <c r="V690" s="1020"/>
      <c r="W690" s="1020"/>
      <c r="X690" s="1020"/>
      <c r="Y690" s="1020"/>
      <c r="Z690" s="1020"/>
      <c r="AA690" s="1020"/>
    </row>
    <row r="691" ht="18.0" customHeight="1">
      <c r="A691" s="1020"/>
      <c r="B691" s="1021"/>
      <c r="C691" s="1020"/>
      <c r="D691" s="1020"/>
      <c r="E691" s="1020"/>
      <c r="F691" s="1020"/>
      <c r="G691" s="1022"/>
      <c r="H691" s="1022"/>
      <c r="I691" s="1022"/>
      <c r="J691" s="1022"/>
      <c r="K691" s="1022"/>
      <c r="L691" s="1020"/>
      <c r="M691" s="1020"/>
      <c r="N691" s="1020"/>
      <c r="O691" s="1020"/>
      <c r="P691" s="1020"/>
      <c r="Q691" s="1020"/>
      <c r="R691" s="1088"/>
      <c r="S691" s="1089"/>
      <c r="T691" s="1088"/>
      <c r="U691" s="1020"/>
      <c r="V691" s="1020"/>
      <c r="W691" s="1020"/>
      <c r="X691" s="1020"/>
      <c r="Y691" s="1020"/>
      <c r="Z691" s="1020"/>
      <c r="AA691" s="1020"/>
    </row>
    <row r="692" ht="18.0" customHeight="1">
      <c r="A692" s="1020"/>
      <c r="B692" s="1021"/>
      <c r="C692" s="1020"/>
      <c r="D692" s="1020"/>
      <c r="E692" s="1020"/>
      <c r="F692" s="1020"/>
      <c r="G692" s="1022"/>
      <c r="H692" s="1022"/>
      <c r="I692" s="1022"/>
      <c r="J692" s="1022"/>
      <c r="K692" s="1022"/>
      <c r="L692" s="1020"/>
      <c r="M692" s="1020"/>
      <c r="N692" s="1020"/>
      <c r="O692" s="1020"/>
      <c r="P692" s="1020"/>
      <c r="Q692" s="1020"/>
      <c r="R692" s="1088"/>
      <c r="S692" s="1089"/>
      <c r="T692" s="1088"/>
      <c r="U692" s="1020"/>
      <c r="V692" s="1020"/>
      <c r="W692" s="1020"/>
      <c r="X692" s="1020"/>
      <c r="Y692" s="1020"/>
      <c r="Z692" s="1020"/>
      <c r="AA692" s="1020"/>
    </row>
    <row r="693" ht="18.0" customHeight="1">
      <c r="A693" s="1020"/>
      <c r="B693" s="1021"/>
      <c r="C693" s="1020"/>
      <c r="D693" s="1020"/>
      <c r="E693" s="1020"/>
      <c r="F693" s="1020"/>
      <c r="G693" s="1022"/>
      <c r="H693" s="1022"/>
      <c r="I693" s="1022"/>
      <c r="J693" s="1022"/>
      <c r="K693" s="1022"/>
      <c r="L693" s="1020"/>
      <c r="M693" s="1020"/>
      <c r="N693" s="1020"/>
      <c r="O693" s="1020"/>
      <c r="P693" s="1020"/>
      <c r="Q693" s="1020"/>
      <c r="R693" s="1088"/>
      <c r="S693" s="1089"/>
      <c r="T693" s="1088"/>
      <c r="U693" s="1020"/>
      <c r="V693" s="1020"/>
      <c r="W693" s="1020"/>
      <c r="X693" s="1020"/>
      <c r="Y693" s="1020"/>
      <c r="Z693" s="1020"/>
      <c r="AA693" s="1020"/>
    </row>
    <row r="694" ht="18.0" customHeight="1">
      <c r="A694" s="1020"/>
      <c r="B694" s="1021"/>
      <c r="C694" s="1020"/>
      <c r="D694" s="1020"/>
      <c r="E694" s="1020"/>
      <c r="F694" s="1020"/>
      <c r="G694" s="1022"/>
      <c r="H694" s="1022"/>
      <c r="I694" s="1022"/>
      <c r="J694" s="1022"/>
      <c r="K694" s="1022"/>
      <c r="L694" s="1020"/>
      <c r="M694" s="1020"/>
      <c r="N694" s="1020"/>
      <c r="O694" s="1020"/>
      <c r="P694" s="1020"/>
      <c r="Q694" s="1020"/>
      <c r="R694" s="1088"/>
      <c r="S694" s="1089"/>
      <c r="T694" s="1088"/>
      <c r="U694" s="1020"/>
      <c r="V694" s="1020"/>
      <c r="W694" s="1020"/>
      <c r="X694" s="1020"/>
      <c r="Y694" s="1020"/>
      <c r="Z694" s="1020"/>
      <c r="AA694" s="1020"/>
    </row>
    <row r="695" ht="18.0" customHeight="1">
      <c r="A695" s="1020"/>
      <c r="B695" s="1021"/>
      <c r="C695" s="1020"/>
      <c r="D695" s="1020"/>
      <c r="E695" s="1020"/>
      <c r="F695" s="1020"/>
      <c r="G695" s="1022"/>
      <c r="H695" s="1022"/>
      <c r="I695" s="1022"/>
      <c r="J695" s="1022"/>
      <c r="K695" s="1022"/>
      <c r="L695" s="1020"/>
      <c r="M695" s="1020"/>
      <c r="N695" s="1020"/>
      <c r="O695" s="1020"/>
      <c r="P695" s="1020"/>
      <c r="Q695" s="1020"/>
      <c r="R695" s="1088"/>
      <c r="S695" s="1089"/>
      <c r="T695" s="1088"/>
      <c r="U695" s="1020"/>
      <c r="V695" s="1020"/>
      <c r="W695" s="1020"/>
      <c r="X695" s="1020"/>
      <c r="Y695" s="1020"/>
      <c r="Z695" s="1020"/>
      <c r="AA695" s="1020"/>
    </row>
    <row r="696" ht="18.0" customHeight="1">
      <c r="A696" s="1020"/>
      <c r="B696" s="1021"/>
      <c r="C696" s="1020"/>
      <c r="D696" s="1020"/>
      <c r="E696" s="1020"/>
      <c r="F696" s="1020"/>
      <c r="G696" s="1022"/>
      <c r="H696" s="1022"/>
      <c r="I696" s="1022"/>
      <c r="J696" s="1022"/>
      <c r="K696" s="1022"/>
      <c r="L696" s="1020"/>
      <c r="M696" s="1020"/>
      <c r="N696" s="1020"/>
      <c r="O696" s="1020"/>
      <c r="P696" s="1020"/>
      <c r="Q696" s="1020"/>
      <c r="R696" s="1088"/>
      <c r="S696" s="1089"/>
      <c r="T696" s="1088"/>
      <c r="U696" s="1020"/>
      <c r="V696" s="1020"/>
      <c r="W696" s="1020"/>
      <c r="X696" s="1020"/>
      <c r="Y696" s="1020"/>
      <c r="Z696" s="1020"/>
      <c r="AA696" s="1020"/>
    </row>
    <row r="697" ht="18.0" customHeight="1">
      <c r="A697" s="1020"/>
      <c r="B697" s="1021"/>
      <c r="C697" s="1020"/>
      <c r="D697" s="1020"/>
      <c r="E697" s="1020"/>
      <c r="F697" s="1020"/>
      <c r="G697" s="1022"/>
      <c r="H697" s="1022"/>
      <c r="I697" s="1022"/>
      <c r="J697" s="1022"/>
      <c r="K697" s="1022"/>
      <c r="L697" s="1020"/>
      <c r="M697" s="1020"/>
      <c r="N697" s="1020"/>
      <c r="O697" s="1020"/>
      <c r="P697" s="1020"/>
      <c r="Q697" s="1020"/>
      <c r="R697" s="1088"/>
      <c r="S697" s="1089"/>
      <c r="T697" s="1088"/>
      <c r="U697" s="1020"/>
      <c r="V697" s="1020"/>
      <c r="W697" s="1020"/>
      <c r="X697" s="1020"/>
      <c r="Y697" s="1020"/>
      <c r="Z697" s="1020"/>
      <c r="AA697" s="1020"/>
    </row>
    <row r="698" ht="18.0" customHeight="1">
      <c r="A698" s="1020"/>
      <c r="B698" s="1021"/>
      <c r="C698" s="1020"/>
      <c r="D698" s="1020"/>
      <c r="E698" s="1020"/>
      <c r="F698" s="1020"/>
      <c r="G698" s="1022"/>
      <c r="H698" s="1022"/>
      <c r="I698" s="1022"/>
      <c r="J698" s="1022"/>
      <c r="K698" s="1022"/>
      <c r="L698" s="1020"/>
      <c r="M698" s="1020"/>
      <c r="N698" s="1020"/>
      <c r="O698" s="1020"/>
      <c r="P698" s="1020"/>
      <c r="Q698" s="1020"/>
      <c r="R698" s="1088"/>
      <c r="S698" s="1089"/>
      <c r="T698" s="1088"/>
      <c r="U698" s="1020"/>
      <c r="V698" s="1020"/>
      <c r="W698" s="1020"/>
      <c r="X698" s="1020"/>
      <c r="Y698" s="1020"/>
      <c r="Z698" s="1020"/>
      <c r="AA698" s="1020"/>
    </row>
    <row r="699" ht="18.0" customHeight="1">
      <c r="A699" s="1020"/>
      <c r="B699" s="1021"/>
      <c r="C699" s="1020"/>
      <c r="D699" s="1020"/>
      <c r="E699" s="1020"/>
      <c r="F699" s="1020"/>
      <c r="G699" s="1022"/>
      <c r="H699" s="1022"/>
      <c r="I699" s="1022"/>
      <c r="J699" s="1022"/>
      <c r="K699" s="1022"/>
      <c r="L699" s="1020"/>
      <c r="M699" s="1020"/>
      <c r="N699" s="1020"/>
      <c r="O699" s="1020"/>
      <c r="P699" s="1020"/>
      <c r="Q699" s="1020"/>
      <c r="R699" s="1088"/>
      <c r="S699" s="1089"/>
      <c r="T699" s="1088"/>
      <c r="U699" s="1020"/>
      <c r="V699" s="1020"/>
      <c r="W699" s="1020"/>
      <c r="X699" s="1020"/>
      <c r="Y699" s="1020"/>
      <c r="Z699" s="1020"/>
      <c r="AA699" s="1020"/>
    </row>
    <row r="700" ht="18.0" customHeight="1">
      <c r="A700" s="1020"/>
      <c r="B700" s="1021"/>
      <c r="C700" s="1020"/>
      <c r="D700" s="1020"/>
      <c r="E700" s="1020"/>
      <c r="F700" s="1020"/>
      <c r="G700" s="1022"/>
      <c r="H700" s="1022"/>
      <c r="I700" s="1022"/>
      <c r="J700" s="1022"/>
      <c r="K700" s="1022"/>
      <c r="L700" s="1020"/>
      <c r="M700" s="1020"/>
      <c r="N700" s="1020"/>
      <c r="O700" s="1020"/>
      <c r="P700" s="1020"/>
      <c r="Q700" s="1020"/>
      <c r="R700" s="1088"/>
      <c r="S700" s="1089"/>
      <c r="T700" s="1088"/>
      <c r="U700" s="1020"/>
      <c r="V700" s="1020"/>
      <c r="W700" s="1020"/>
      <c r="X700" s="1020"/>
      <c r="Y700" s="1020"/>
      <c r="Z700" s="1020"/>
      <c r="AA700" s="1020"/>
    </row>
    <row r="701" ht="18.0" customHeight="1">
      <c r="A701" s="1020"/>
      <c r="B701" s="1021"/>
      <c r="C701" s="1020"/>
      <c r="D701" s="1020"/>
      <c r="E701" s="1020"/>
      <c r="F701" s="1020"/>
      <c r="G701" s="1022"/>
      <c r="H701" s="1022"/>
      <c r="I701" s="1022"/>
      <c r="J701" s="1022"/>
      <c r="K701" s="1022"/>
      <c r="L701" s="1020"/>
      <c r="M701" s="1020"/>
      <c r="N701" s="1020"/>
      <c r="O701" s="1020"/>
      <c r="P701" s="1020"/>
      <c r="Q701" s="1020"/>
      <c r="R701" s="1088"/>
      <c r="S701" s="1089"/>
      <c r="T701" s="1088"/>
      <c r="U701" s="1020"/>
      <c r="V701" s="1020"/>
      <c r="W701" s="1020"/>
      <c r="X701" s="1020"/>
      <c r="Y701" s="1020"/>
      <c r="Z701" s="1020"/>
      <c r="AA701" s="1020"/>
    </row>
    <row r="702" ht="18.0" customHeight="1">
      <c r="A702" s="1020"/>
      <c r="B702" s="1021"/>
      <c r="C702" s="1020"/>
      <c r="D702" s="1020"/>
      <c r="E702" s="1020"/>
      <c r="F702" s="1020"/>
      <c r="G702" s="1022"/>
      <c r="H702" s="1022"/>
      <c r="I702" s="1022"/>
      <c r="J702" s="1022"/>
      <c r="K702" s="1022"/>
      <c r="L702" s="1020"/>
      <c r="M702" s="1020"/>
      <c r="N702" s="1020"/>
      <c r="O702" s="1020"/>
      <c r="P702" s="1020"/>
      <c r="Q702" s="1020"/>
      <c r="R702" s="1088"/>
      <c r="S702" s="1089"/>
      <c r="T702" s="1088"/>
      <c r="U702" s="1020"/>
      <c r="V702" s="1020"/>
      <c r="W702" s="1020"/>
      <c r="X702" s="1020"/>
      <c r="Y702" s="1020"/>
      <c r="Z702" s="1020"/>
      <c r="AA702" s="1020"/>
    </row>
    <row r="703" ht="18.0" customHeight="1">
      <c r="A703" s="1020"/>
      <c r="B703" s="1021"/>
      <c r="C703" s="1020"/>
      <c r="D703" s="1020"/>
      <c r="E703" s="1020"/>
      <c r="F703" s="1020"/>
      <c r="G703" s="1022"/>
      <c r="H703" s="1022"/>
      <c r="I703" s="1022"/>
      <c r="J703" s="1022"/>
      <c r="K703" s="1022"/>
      <c r="L703" s="1020"/>
      <c r="M703" s="1020"/>
      <c r="N703" s="1020"/>
      <c r="O703" s="1020"/>
      <c r="P703" s="1020"/>
      <c r="Q703" s="1020"/>
      <c r="R703" s="1088"/>
      <c r="S703" s="1089"/>
      <c r="T703" s="1088"/>
      <c r="U703" s="1020"/>
      <c r="V703" s="1020"/>
      <c r="W703" s="1020"/>
      <c r="X703" s="1020"/>
      <c r="Y703" s="1020"/>
      <c r="Z703" s="1020"/>
      <c r="AA703" s="1020"/>
    </row>
    <row r="704" ht="18.0" customHeight="1">
      <c r="A704" s="1020"/>
      <c r="B704" s="1021"/>
      <c r="C704" s="1020"/>
      <c r="D704" s="1020"/>
      <c r="E704" s="1020"/>
      <c r="F704" s="1020"/>
      <c r="G704" s="1022"/>
      <c r="H704" s="1022"/>
      <c r="I704" s="1022"/>
      <c r="J704" s="1022"/>
      <c r="K704" s="1022"/>
      <c r="L704" s="1020"/>
      <c r="M704" s="1020"/>
      <c r="N704" s="1020"/>
      <c r="O704" s="1020"/>
      <c r="P704" s="1020"/>
      <c r="Q704" s="1020"/>
      <c r="R704" s="1088"/>
      <c r="S704" s="1089"/>
      <c r="T704" s="1088"/>
      <c r="U704" s="1020"/>
      <c r="V704" s="1020"/>
      <c r="W704" s="1020"/>
      <c r="X704" s="1020"/>
      <c r="Y704" s="1020"/>
      <c r="Z704" s="1020"/>
      <c r="AA704" s="1020"/>
    </row>
    <row r="705" ht="18.0" customHeight="1">
      <c r="A705" s="1020"/>
      <c r="B705" s="1021"/>
      <c r="C705" s="1020"/>
      <c r="D705" s="1020"/>
      <c r="E705" s="1020"/>
      <c r="F705" s="1020"/>
      <c r="G705" s="1022"/>
      <c r="H705" s="1022"/>
      <c r="I705" s="1022"/>
      <c r="J705" s="1022"/>
      <c r="K705" s="1022"/>
      <c r="L705" s="1020"/>
      <c r="M705" s="1020"/>
      <c r="N705" s="1020"/>
      <c r="O705" s="1020"/>
      <c r="P705" s="1020"/>
      <c r="Q705" s="1020"/>
      <c r="R705" s="1088"/>
      <c r="S705" s="1089"/>
      <c r="T705" s="1088"/>
      <c r="U705" s="1020"/>
      <c r="V705" s="1020"/>
      <c r="W705" s="1020"/>
      <c r="X705" s="1020"/>
      <c r="Y705" s="1020"/>
      <c r="Z705" s="1020"/>
      <c r="AA705" s="1020"/>
    </row>
    <row r="706" ht="18.0" customHeight="1">
      <c r="A706" s="1020"/>
      <c r="B706" s="1021"/>
      <c r="C706" s="1020"/>
      <c r="D706" s="1020"/>
      <c r="E706" s="1020"/>
      <c r="F706" s="1020"/>
      <c r="G706" s="1022"/>
      <c r="H706" s="1022"/>
      <c r="I706" s="1022"/>
      <c r="J706" s="1022"/>
      <c r="K706" s="1022"/>
      <c r="L706" s="1020"/>
      <c r="M706" s="1020"/>
      <c r="N706" s="1020"/>
      <c r="O706" s="1020"/>
      <c r="P706" s="1020"/>
      <c r="Q706" s="1020"/>
      <c r="R706" s="1088"/>
      <c r="S706" s="1089"/>
      <c r="T706" s="1088"/>
      <c r="U706" s="1020"/>
      <c r="V706" s="1020"/>
      <c r="W706" s="1020"/>
      <c r="X706" s="1020"/>
      <c r="Y706" s="1020"/>
      <c r="Z706" s="1020"/>
      <c r="AA706" s="1020"/>
    </row>
    <row r="707" ht="18.0" customHeight="1">
      <c r="A707" s="1020"/>
      <c r="B707" s="1021"/>
      <c r="C707" s="1020"/>
      <c r="D707" s="1020"/>
      <c r="E707" s="1020"/>
      <c r="F707" s="1020"/>
      <c r="G707" s="1022"/>
      <c r="H707" s="1022"/>
      <c r="I707" s="1022"/>
      <c r="J707" s="1022"/>
      <c r="K707" s="1022"/>
      <c r="L707" s="1020"/>
      <c r="M707" s="1020"/>
      <c r="N707" s="1020"/>
      <c r="O707" s="1020"/>
      <c r="P707" s="1020"/>
      <c r="Q707" s="1020"/>
      <c r="R707" s="1088"/>
      <c r="S707" s="1089"/>
      <c r="T707" s="1088"/>
      <c r="U707" s="1020"/>
      <c r="V707" s="1020"/>
      <c r="W707" s="1020"/>
      <c r="X707" s="1020"/>
      <c r="Y707" s="1020"/>
      <c r="Z707" s="1020"/>
      <c r="AA707" s="1020"/>
    </row>
    <row r="708" ht="18.0" customHeight="1">
      <c r="A708" s="1020"/>
      <c r="B708" s="1021"/>
      <c r="C708" s="1020"/>
      <c r="D708" s="1020"/>
      <c r="E708" s="1020"/>
      <c r="F708" s="1020"/>
      <c r="G708" s="1022"/>
      <c r="H708" s="1022"/>
      <c r="I708" s="1022"/>
      <c r="J708" s="1022"/>
      <c r="K708" s="1022"/>
      <c r="L708" s="1020"/>
      <c r="M708" s="1020"/>
      <c r="N708" s="1020"/>
      <c r="O708" s="1020"/>
      <c r="P708" s="1020"/>
      <c r="Q708" s="1020"/>
      <c r="R708" s="1088"/>
      <c r="S708" s="1089"/>
      <c r="T708" s="1088"/>
      <c r="U708" s="1020"/>
      <c r="V708" s="1020"/>
      <c r="W708" s="1020"/>
      <c r="X708" s="1020"/>
      <c r="Y708" s="1020"/>
      <c r="Z708" s="1020"/>
      <c r="AA708" s="1020"/>
    </row>
    <row r="709" ht="18.0" customHeight="1">
      <c r="A709" s="1020"/>
      <c r="B709" s="1021"/>
      <c r="C709" s="1020"/>
      <c r="D709" s="1020"/>
      <c r="E709" s="1020"/>
      <c r="F709" s="1020"/>
      <c r="G709" s="1022"/>
      <c r="H709" s="1022"/>
      <c r="I709" s="1022"/>
      <c r="J709" s="1022"/>
      <c r="K709" s="1022"/>
      <c r="L709" s="1020"/>
      <c r="M709" s="1020"/>
      <c r="N709" s="1020"/>
      <c r="O709" s="1020"/>
      <c r="P709" s="1020"/>
      <c r="Q709" s="1020"/>
      <c r="R709" s="1088"/>
      <c r="S709" s="1089"/>
      <c r="T709" s="1088"/>
      <c r="U709" s="1020"/>
      <c r="V709" s="1020"/>
      <c r="W709" s="1020"/>
      <c r="X709" s="1020"/>
      <c r="Y709" s="1020"/>
      <c r="Z709" s="1020"/>
      <c r="AA709" s="1020"/>
    </row>
    <row r="710" ht="18.0" customHeight="1">
      <c r="A710" s="1020"/>
      <c r="B710" s="1021"/>
      <c r="C710" s="1020"/>
      <c r="D710" s="1020"/>
      <c r="E710" s="1020"/>
      <c r="F710" s="1020"/>
      <c r="G710" s="1022"/>
      <c r="H710" s="1022"/>
      <c r="I710" s="1022"/>
      <c r="J710" s="1022"/>
      <c r="K710" s="1022"/>
      <c r="L710" s="1020"/>
      <c r="M710" s="1020"/>
      <c r="N710" s="1020"/>
      <c r="O710" s="1020"/>
      <c r="P710" s="1020"/>
      <c r="Q710" s="1020"/>
      <c r="R710" s="1088"/>
      <c r="S710" s="1089"/>
      <c r="T710" s="1088"/>
      <c r="U710" s="1020"/>
      <c r="V710" s="1020"/>
      <c r="W710" s="1020"/>
      <c r="X710" s="1020"/>
      <c r="Y710" s="1020"/>
      <c r="Z710" s="1020"/>
      <c r="AA710" s="1020"/>
    </row>
    <row r="711" ht="18.0" customHeight="1">
      <c r="A711" s="1020"/>
      <c r="B711" s="1021"/>
      <c r="C711" s="1020"/>
      <c r="D711" s="1020"/>
      <c r="E711" s="1020"/>
      <c r="F711" s="1020"/>
      <c r="G711" s="1022"/>
      <c r="H711" s="1022"/>
      <c r="I711" s="1022"/>
      <c r="J711" s="1022"/>
      <c r="K711" s="1022"/>
      <c r="L711" s="1020"/>
      <c r="M711" s="1020"/>
      <c r="N711" s="1020"/>
      <c r="O711" s="1020"/>
      <c r="P711" s="1020"/>
      <c r="Q711" s="1020"/>
      <c r="R711" s="1088"/>
      <c r="S711" s="1089"/>
      <c r="T711" s="1088"/>
      <c r="U711" s="1020"/>
      <c r="V711" s="1020"/>
      <c r="W711" s="1020"/>
      <c r="X711" s="1020"/>
      <c r="Y711" s="1020"/>
      <c r="Z711" s="1020"/>
      <c r="AA711" s="1020"/>
    </row>
    <row r="712" ht="18.0" customHeight="1">
      <c r="A712" s="1020"/>
      <c r="B712" s="1021"/>
      <c r="C712" s="1020"/>
      <c r="D712" s="1020"/>
      <c r="E712" s="1020"/>
      <c r="F712" s="1020"/>
      <c r="G712" s="1022"/>
      <c r="H712" s="1022"/>
      <c r="I712" s="1022"/>
      <c r="J712" s="1022"/>
      <c r="K712" s="1022"/>
      <c r="L712" s="1020"/>
      <c r="M712" s="1020"/>
      <c r="N712" s="1020"/>
      <c r="O712" s="1020"/>
      <c r="P712" s="1020"/>
      <c r="Q712" s="1020"/>
      <c r="R712" s="1088"/>
      <c r="S712" s="1089"/>
      <c r="T712" s="1088"/>
      <c r="U712" s="1020"/>
      <c r="V712" s="1020"/>
      <c r="W712" s="1020"/>
      <c r="X712" s="1020"/>
      <c r="Y712" s="1020"/>
      <c r="Z712" s="1020"/>
      <c r="AA712" s="1020"/>
    </row>
    <row r="713" ht="18.0" customHeight="1">
      <c r="A713" s="1020"/>
      <c r="B713" s="1021"/>
      <c r="C713" s="1020"/>
      <c r="D713" s="1020"/>
      <c r="E713" s="1020"/>
      <c r="F713" s="1020"/>
      <c r="G713" s="1022"/>
      <c r="H713" s="1022"/>
      <c r="I713" s="1022"/>
      <c r="J713" s="1022"/>
      <c r="K713" s="1022"/>
      <c r="L713" s="1020"/>
      <c r="M713" s="1020"/>
      <c r="N713" s="1020"/>
      <c r="O713" s="1020"/>
      <c r="P713" s="1020"/>
      <c r="Q713" s="1020"/>
      <c r="R713" s="1088"/>
      <c r="S713" s="1089"/>
      <c r="T713" s="1088"/>
      <c r="U713" s="1020"/>
      <c r="V713" s="1020"/>
      <c r="W713" s="1020"/>
      <c r="X713" s="1020"/>
      <c r="Y713" s="1020"/>
      <c r="Z713" s="1020"/>
      <c r="AA713" s="1020"/>
    </row>
    <row r="714" ht="18.0" customHeight="1">
      <c r="A714" s="1020"/>
      <c r="B714" s="1021"/>
      <c r="C714" s="1020"/>
      <c r="D714" s="1020"/>
      <c r="E714" s="1020"/>
      <c r="F714" s="1020"/>
      <c r="G714" s="1022"/>
      <c r="H714" s="1022"/>
      <c r="I714" s="1022"/>
      <c r="J714" s="1022"/>
      <c r="K714" s="1022"/>
      <c r="L714" s="1020"/>
      <c r="M714" s="1020"/>
      <c r="N714" s="1020"/>
      <c r="O714" s="1020"/>
      <c r="P714" s="1020"/>
      <c r="Q714" s="1020"/>
      <c r="R714" s="1088"/>
      <c r="S714" s="1089"/>
      <c r="T714" s="1088"/>
      <c r="U714" s="1020"/>
      <c r="V714" s="1020"/>
      <c r="W714" s="1020"/>
      <c r="X714" s="1020"/>
      <c r="Y714" s="1020"/>
      <c r="Z714" s="1020"/>
      <c r="AA714" s="1020"/>
    </row>
    <row r="715" ht="18.0" customHeight="1">
      <c r="A715" s="1020"/>
      <c r="B715" s="1021"/>
      <c r="C715" s="1020"/>
      <c r="D715" s="1020"/>
      <c r="E715" s="1020"/>
      <c r="F715" s="1020"/>
      <c r="G715" s="1022"/>
      <c r="H715" s="1022"/>
      <c r="I715" s="1022"/>
      <c r="J715" s="1022"/>
      <c r="K715" s="1022"/>
      <c r="L715" s="1020"/>
      <c r="M715" s="1020"/>
      <c r="N715" s="1020"/>
      <c r="O715" s="1020"/>
      <c r="P715" s="1020"/>
      <c r="Q715" s="1020"/>
      <c r="R715" s="1088"/>
      <c r="S715" s="1089"/>
      <c r="T715" s="1088"/>
      <c r="U715" s="1020"/>
      <c r="V715" s="1020"/>
      <c r="W715" s="1020"/>
      <c r="X715" s="1020"/>
      <c r="Y715" s="1020"/>
      <c r="Z715" s="1020"/>
      <c r="AA715" s="1020"/>
    </row>
    <row r="716" ht="18.0" customHeight="1">
      <c r="A716" s="1020"/>
      <c r="B716" s="1021"/>
      <c r="C716" s="1020"/>
      <c r="D716" s="1020"/>
      <c r="E716" s="1020"/>
      <c r="F716" s="1020"/>
      <c r="G716" s="1022"/>
      <c r="H716" s="1022"/>
      <c r="I716" s="1022"/>
      <c r="J716" s="1022"/>
      <c r="K716" s="1022"/>
      <c r="L716" s="1020"/>
      <c r="M716" s="1020"/>
      <c r="N716" s="1020"/>
      <c r="O716" s="1020"/>
      <c r="P716" s="1020"/>
      <c r="Q716" s="1020"/>
      <c r="R716" s="1088"/>
      <c r="S716" s="1089"/>
      <c r="T716" s="1088"/>
      <c r="U716" s="1020"/>
      <c r="V716" s="1020"/>
      <c r="W716" s="1020"/>
      <c r="X716" s="1020"/>
      <c r="Y716" s="1020"/>
      <c r="Z716" s="1020"/>
      <c r="AA716" s="1020"/>
    </row>
    <row r="717" ht="18.0" customHeight="1">
      <c r="A717" s="1020"/>
      <c r="B717" s="1021"/>
      <c r="C717" s="1020"/>
      <c r="D717" s="1020"/>
      <c r="E717" s="1020"/>
      <c r="F717" s="1020"/>
      <c r="G717" s="1022"/>
      <c r="H717" s="1022"/>
      <c r="I717" s="1022"/>
      <c r="J717" s="1022"/>
      <c r="K717" s="1022"/>
      <c r="L717" s="1020"/>
      <c r="M717" s="1020"/>
      <c r="N717" s="1020"/>
      <c r="O717" s="1020"/>
      <c r="P717" s="1020"/>
      <c r="Q717" s="1020"/>
      <c r="R717" s="1088"/>
      <c r="S717" s="1089"/>
      <c r="T717" s="1088"/>
      <c r="U717" s="1020"/>
      <c r="V717" s="1020"/>
      <c r="W717" s="1020"/>
      <c r="X717" s="1020"/>
      <c r="Y717" s="1020"/>
      <c r="Z717" s="1020"/>
      <c r="AA717" s="1020"/>
    </row>
    <row r="718" ht="18.0" customHeight="1">
      <c r="A718" s="1020"/>
      <c r="B718" s="1021"/>
      <c r="C718" s="1020"/>
      <c r="D718" s="1020"/>
      <c r="E718" s="1020"/>
      <c r="F718" s="1020"/>
      <c r="G718" s="1022"/>
      <c r="H718" s="1022"/>
      <c r="I718" s="1022"/>
      <c r="J718" s="1022"/>
      <c r="K718" s="1022"/>
      <c r="L718" s="1020"/>
      <c r="M718" s="1020"/>
      <c r="N718" s="1020"/>
      <c r="O718" s="1020"/>
      <c r="P718" s="1020"/>
      <c r="Q718" s="1020"/>
      <c r="R718" s="1088"/>
      <c r="S718" s="1089"/>
      <c r="T718" s="1088"/>
      <c r="U718" s="1020"/>
      <c r="V718" s="1020"/>
      <c r="W718" s="1020"/>
      <c r="X718" s="1020"/>
      <c r="Y718" s="1020"/>
      <c r="Z718" s="1020"/>
      <c r="AA718" s="1020"/>
    </row>
    <row r="719" ht="18.0" customHeight="1">
      <c r="A719" s="1020"/>
      <c r="B719" s="1021"/>
      <c r="C719" s="1020"/>
      <c r="D719" s="1020"/>
      <c r="E719" s="1020"/>
      <c r="F719" s="1020"/>
      <c r="G719" s="1022"/>
      <c r="H719" s="1022"/>
      <c r="I719" s="1022"/>
      <c r="J719" s="1022"/>
      <c r="K719" s="1022"/>
      <c r="L719" s="1020"/>
      <c r="M719" s="1020"/>
      <c r="N719" s="1020"/>
      <c r="O719" s="1020"/>
      <c r="P719" s="1020"/>
      <c r="Q719" s="1020"/>
      <c r="R719" s="1088"/>
      <c r="S719" s="1089"/>
      <c r="T719" s="1088"/>
      <c r="U719" s="1020"/>
      <c r="V719" s="1020"/>
      <c r="W719" s="1020"/>
      <c r="X719" s="1020"/>
      <c r="Y719" s="1020"/>
      <c r="Z719" s="1020"/>
      <c r="AA719" s="1020"/>
    </row>
    <row r="720" ht="18.0" customHeight="1">
      <c r="A720" s="1020"/>
      <c r="B720" s="1021"/>
      <c r="C720" s="1020"/>
      <c r="D720" s="1020"/>
      <c r="E720" s="1020"/>
      <c r="F720" s="1020"/>
      <c r="G720" s="1022"/>
      <c r="H720" s="1022"/>
      <c r="I720" s="1022"/>
      <c r="J720" s="1022"/>
      <c r="K720" s="1022"/>
      <c r="L720" s="1020"/>
      <c r="M720" s="1020"/>
      <c r="N720" s="1020"/>
      <c r="O720" s="1020"/>
      <c r="P720" s="1020"/>
      <c r="Q720" s="1020"/>
      <c r="R720" s="1088"/>
      <c r="S720" s="1089"/>
      <c r="T720" s="1088"/>
      <c r="U720" s="1020"/>
      <c r="V720" s="1020"/>
      <c r="W720" s="1020"/>
      <c r="X720" s="1020"/>
      <c r="Y720" s="1020"/>
      <c r="Z720" s="1020"/>
      <c r="AA720" s="1020"/>
    </row>
    <row r="721" ht="18.0" customHeight="1">
      <c r="A721" s="1020"/>
      <c r="B721" s="1021"/>
      <c r="C721" s="1020"/>
      <c r="D721" s="1020"/>
      <c r="E721" s="1020"/>
      <c r="F721" s="1020"/>
      <c r="G721" s="1022"/>
      <c r="H721" s="1022"/>
      <c r="I721" s="1022"/>
      <c r="J721" s="1022"/>
      <c r="K721" s="1022"/>
      <c r="L721" s="1020"/>
      <c r="M721" s="1020"/>
      <c r="N721" s="1020"/>
      <c r="O721" s="1020"/>
      <c r="P721" s="1020"/>
      <c r="Q721" s="1020"/>
      <c r="R721" s="1088"/>
      <c r="S721" s="1089"/>
      <c r="T721" s="1088"/>
      <c r="U721" s="1020"/>
      <c r="V721" s="1020"/>
      <c r="W721" s="1020"/>
      <c r="X721" s="1020"/>
      <c r="Y721" s="1020"/>
      <c r="Z721" s="1020"/>
      <c r="AA721" s="1020"/>
    </row>
    <row r="722" ht="18.0" customHeight="1">
      <c r="A722" s="1020"/>
      <c r="B722" s="1021"/>
      <c r="C722" s="1020"/>
      <c r="D722" s="1020"/>
      <c r="E722" s="1020"/>
      <c r="F722" s="1020"/>
      <c r="G722" s="1022"/>
      <c r="H722" s="1022"/>
      <c r="I722" s="1022"/>
      <c r="J722" s="1022"/>
      <c r="K722" s="1022"/>
      <c r="L722" s="1020"/>
      <c r="M722" s="1020"/>
      <c r="N722" s="1020"/>
      <c r="O722" s="1020"/>
      <c r="P722" s="1020"/>
      <c r="Q722" s="1020"/>
      <c r="R722" s="1088"/>
      <c r="S722" s="1089"/>
      <c r="T722" s="1088"/>
      <c r="U722" s="1020"/>
      <c r="V722" s="1020"/>
      <c r="W722" s="1020"/>
      <c r="X722" s="1020"/>
      <c r="Y722" s="1020"/>
      <c r="Z722" s="1020"/>
      <c r="AA722" s="1020"/>
    </row>
    <row r="723" ht="18.0" customHeight="1">
      <c r="A723" s="1020"/>
      <c r="B723" s="1021"/>
      <c r="C723" s="1020"/>
      <c r="D723" s="1020"/>
      <c r="E723" s="1020"/>
      <c r="F723" s="1020"/>
      <c r="G723" s="1022"/>
      <c r="H723" s="1022"/>
      <c r="I723" s="1022"/>
      <c r="J723" s="1022"/>
      <c r="K723" s="1022"/>
      <c r="L723" s="1020"/>
      <c r="M723" s="1020"/>
      <c r="N723" s="1020"/>
      <c r="O723" s="1020"/>
      <c r="P723" s="1020"/>
      <c r="Q723" s="1020"/>
      <c r="R723" s="1088"/>
      <c r="S723" s="1089"/>
      <c r="T723" s="1088"/>
      <c r="U723" s="1020"/>
      <c r="V723" s="1020"/>
      <c r="W723" s="1020"/>
      <c r="X723" s="1020"/>
      <c r="Y723" s="1020"/>
      <c r="Z723" s="1020"/>
      <c r="AA723" s="1020"/>
    </row>
    <row r="724" ht="18.0" customHeight="1">
      <c r="A724" s="1020"/>
      <c r="B724" s="1021"/>
      <c r="C724" s="1020"/>
      <c r="D724" s="1020"/>
      <c r="E724" s="1020"/>
      <c r="F724" s="1020"/>
      <c r="G724" s="1022"/>
      <c r="H724" s="1022"/>
      <c r="I724" s="1022"/>
      <c r="J724" s="1022"/>
      <c r="K724" s="1022"/>
      <c r="L724" s="1020"/>
      <c r="M724" s="1020"/>
      <c r="N724" s="1020"/>
      <c r="O724" s="1020"/>
      <c r="P724" s="1020"/>
      <c r="Q724" s="1020"/>
      <c r="R724" s="1088"/>
      <c r="S724" s="1089"/>
      <c r="T724" s="1088"/>
      <c r="U724" s="1020"/>
      <c r="V724" s="1020"/>
      <c r="W724" s="1020"/>
      <c r="X724" s="1020"/>
      <c r="Y724" s="1020"/>
      <c r="Z724" s="1020"/>
      <c r="AA724" s="1020"/>
    </row>
    <row r="725" ht="18.0" customHeight="1">
      <c r="A725" s="1020"/>
      <c r="B725" s="1021"/>
      <c r="C725" s="1020"/>
      <c r="D725" s="1020"/>
      <c r="E725" s="1020"/>
      <c r="F725" s="1020"/>
      <c r="G725" s="1022"/>
      <c r="H725" s="1022"/>
      <c r="I725" s="1022"/>
      <c r="J725" s="1022"/>
      <c r="K725" s="1022"/>
      <c r="L725" s="1020"/>
      <c r="M725" s="1020"/>
      <c r="N725" s="1020"/>
      <c r="O725" s="1020"/>
      <c r="P725" s="1020"/>
      <c r="Q725" s="1020"/>
      <c r="R725" s="1088"/>
      <c r="S725" s="1089"/>
      <c r="T725" s="1088"/>
      <c r="U725" s="1020"/>
      <c r="V725" s="1020"/>
      <c r="W725" s="1020"/>
      <c r="X725" s="1020"/>
      <c r="Y725" s="1020"/>
      <c r="Z725" s="1020"/>
      <c r="AA725" s="1020"/>
    </row>
    <row r="726" ht="18.0" customHeight="1">
      <c r="A726" s="1020"/>
      <c r="B726" s="1021"/>
      <c r="C726" s="1020"/>
      <c r="D726" s="1020"/>
      <c r="E726" s="1020"/>
      <c r="F726" s="1020"/>
      <c r="G726" s="1022"/>
      <c r="H726" s="1022"/>
      <c r="I726" s="1022"/>
      <c r="J726" s="1022"/>
      <c r="K726" s="1022"/>
      <c r="L726" s="1020"/>
      <c r="M726" s="1020"/>
      <c r="N726" s="1020"/>
      <c r="O726" s="1020"/>
      <c r="P726" s="1020"/>
      <c r="Q726" s="1020"/>
      <c r="R726" s="1088"/>
      <c r="S726" s="1089"/>
      <c r="T726" s="1088"/>
      <c r="U726" s="1020"/>
      <c r="V726" s="1020"/>
      <c r="W726" s="1020"/>
      <c r="X726" s="1020"/>
      <c r="Y726" s="1020"/>
      <c r="Z726" s="1020"/>
      <c r="AA726" s="1020"/>
    </row>
    <row r="727" ht="18.0" customHeight="1">
      <c r="A727" s="1020"/>
      <c r="B727" s="1021"/>
      <c r="C727" s="1020"/>
      <c r="D727" s="1020"/>
      <c r="E727" s="1020"/>
      <c r="F727" s="1020"/>
      <c r="G727" s="1022"/>
      <c r="H727" s="1022"/>
      <c r="I727" s="1022"/>
      <c r="J727" s="1022"/>
      <c r="K727" s="1022"/>
      <c r="L727" s="1020"/>
      <c r="M727" s="1020"/>
      <c r="N727" s="1020"/>
      <c r="O727" s="1020"/>
      <c r="P727" s="1020"/>
      <c r="Q727" s="1020"/>
      <c r="R727" s="1088"/>
      <c r="S727" s="1089"/>
      <c r="T727" s="1088"/>
      <c r="U727" s="1020"/>
      <c r="V727" s="1020"/>
      <c r="W727" s="1020"/>
      <c r="X727" s="1020"/>
      <c r="Y727" s="1020"/>
      <c r="Z727" s="1020"/>
      <c r="AA727" s="1020"/>
    </row>
    <row r="728" ht="18.0" customHeight="1">
      <c r="A728" s="1020"/>
      <c r="B728" s="1021"/>
      <c r="C728" s="1020"/>
      <c r="D728" s="1020"/>
      <c r="E728" s="1020"/>
      <c r="F728" s="1020"/>
      <c r="G728" s="1022"/>
      <c r="H728" s="1022"/>
      <c r="I728" s="1022"/>
      <c r="J728" s="1022"/>
      <c r="K728" s="1022"/>
      <c r="L728" s="1020"/>
      <c r="M728" s="1020"/>
      <c r="N728" s="1020"/>
      <c r="O728" s="1020"/>
      <c r="P728" s="1020"/>
      <c r="Q728" s="1020"/>
      <c r="R728" s="1088"/>
      <c r="S728" s="1089"/>
      <c r="T728" s="1088"/>
      <c r="U728" s="1020"/>
      <c r="V728" s="1020"/>
      <c r="W728" s="1020"/>
      <c r="X728" s="1020"/>
      <c r="Y728" s="1020"/>
      <c r="Z728" s="1020"/>
      <c r="AA728" s="1020"/>
    </row>
    <row r="729" ht="18.0" customHeight="1">
      <c r="A729" s="1020"/>
      <c r="B729" s="1021"/>
      <c r="C729" s="1020"/>
      <c r="D729" s="1020"/>
      <c r="E729" s="1020"/>
      <c r="F729" s="1020"/>
      <c r="G729" s="1022"/>
      <c r="H729" s="1022"/>
      <c r="I729" s="1022"/>
      <c r="J729" s="1022"/>
      <c r="K729" s="1022"/>
      <c r="L729" s="1020"/>
      <c r="M729" s="1020"/>
      <c r="N729" s="1020"/>
      <c r="O729" s="1020"/>
      <c r="P729" s="1020"/>
      <c r="Q729" s="1020"/>
      <c r="R729" s="1088"/>
      <c r="S729" s="1089"/>
      <c r="T729" s="1088"/>
      <c r="U729" s="1020"/>
      <c r="V729" s="1020"/>
      <c r="W729" s="1020"/>
      <c r="X729" s="1020"/>
      <c r="Y729" s="1020"/>
      <c r="Z729" s="1020"/>
      <c r="AA729" s="1020"/>
    </row>
    <row r="730" ht="18.0" customHeight="1">
      <c r="A730" s="1020"/>
      <c r="B730" s="1021"/>
      <c r="C730" s="1020"/>
      <c r="D730" s="1020"/>
      <c r="E730" s="1020"/>
      <c r="F730" s="1020"/>
      <c r="G730" s="1022"/>
      <c r="H730" s="1022"/>
      <c r="I730" s="1022"/>
      <c r="J730" s="1022"/>
      <c r="K730" s="1022"/>
      <c r="L730" s="1020"/>
      <c r="M730" s="1020"/>
      <c r="N730" s="1020"/>
      <c r="O730" s="1020"/>
      <c r="P730" s="1020"/>
      <c r="Q730" s="1020"/>
      <c r="R730" s="1088"/>
      <c r="S730" s="1089"/>
      <c r="T730" s="1088"/>
      <c r="U730" s="1020"/>
      <c r="V730" s="1020"/>
      <c r="W730" s="1020"/>
      <c r="X730" s="1020"/>
      <c r="Y730" s="1020"/>
      <c r="Z730" s="1020"/>
      <c r="AA730" s="1020"/>
    </row>
    <row r="731" ht="18.0" customHeight="1">
      <c r="A731" s="1020"/>
      <c r="B731" s="1021"/>
      <c r="C731" s="1020"/>
      <c r="D731" s="1020"/>
      <c r="E731" s="1020"/>
      <c r="F731" s="1020"/>
      <c r="G731" s="1022"/>
      <c r="H731" s="1022"/>
      <c r="I731" s="1022"/>
      <c r="J731" s="1022"/>
      <c r="K731" s="1022"/>
      <c r="L731" s="1020"/>
      <c r="M731" s="1020"/>
      <c r="N731" s="1020"/>
      <c r="O731" s="1020"/>
      <c r="P731" s="1020"/>
      <c r="Q731" s="1020"/>
      <c r="R731" s="1088"/>
      <c r="S731" s="1089"/>
      <c r="T731" s="1088"/>
      <c r="U731" s="1020"/>
      <c r="V731" s="1020"/>
      <c r="W731" s="1020"/>
      <c r="X731" s="1020"/>
      <c r="Y731" s="1020"/>
      <c r="Z731" s="1020"/>
      <c r="AA731" s="1020"/>
    </row>
    <row r="732" ht="18.0" customHeight="1">
      <c r="A732" s="1020"/>
      <c r="B732" s="1021"/>
      <c r="C732" s="1020"/>
      <c r="D732" s="1020"/>
      <c r="E732" s="1020"/>
      <c r="F732" s="1020"/>
      <c r="G732" s="1022"/>
      <c r="H732" s="1022"/>
      <c r="I732" s="1022"/>
      <c r="J732" s="1022"/>
      <c r="K732" s="1022"/>
      <c r="L732" s="1020"/>
      <c r="M732" s="1020"/>
      <c r="N732" s="1020"/>
      <c r="O732" s="1020"/>
      <c r="P732" s="1020"/>
      <c r="Q732" s="1020"/>
      <c r="R732" s="1088"/>
      <c r="S732" s="1089"/>
      <c r="T732" s="1088"/>
      <c r="U732" s="1020"/>
      <c r="V732" s="1020"/>
      <c r="W732" s="1020"/>
      <c r="X732" s="1020"/>
      <c r="Y732" s="1020"/>
      <c r="Z732" s="1020"/>
      <c r="AA732" s="1020"/>
    </row>
    <row r="733" ht="18.0" customHeight="1">
      <c r="A733" s="1020"/>
      <c r="B733" s="1021"/>
      <c r="C733" s="1020"/>
      <c r="D733" s="1020"/>
      <c r="E733" s="1020"/>
      <c r="F733" s="1020"/>
      <c r="G733" s="1022"/>
      <c r="H733" s="1022"/>
      <c r="I733" s="1022"/>
      <c r="J733" s="1022"/>
      <c r="K733" s="1022"/>
      <c r="L733" s="1020"/>
      <c r="M733" s="1020"/>
      <c r="N733" s="1020"/>
      <c r="O733" s="1020"/>
      <c r="P733" s="1020"/>
      <c r="Q733" s="1020"/>
      <c r="R733" s="1088"/>
      <c r="S733" s="1089"/>
      <c r="T733" s="1088"/>
      <c r="U733" s="1020"/>
      <c r="V733" s="1020"/>
      <c r="W733" s="1020"/>
      <c r="X733" s="1020"/>
      <c r="Y733" s="1020"/>
      <c r="Z733" s="1020"/>
      <c r="AA733" s="1020"/>
    </row>
    <row r="734" ht="18.0" customHeight="1">
      <c r="A734" s="1020"/>
      <c r="B734" s="1021"/>
      <c r="C734" s="1020"/>
      <c r="D734" s="1020"/>
      <c r="E734" s="1020"/>
      <c r="F734" s="1020"/>
      <c r="G734" s="1022"/>
      <c r="H734" s="1022"/>
      <c r="I734" s="1022"/>
      <c r="J734" s="1022"/>
      <c r="K734" s="1022"/>
      <c r="L734" s="1020"/>
      <c r="M734" s="1020"/>
      <c r="N734" s="1020"/>
      <c r="O734" s="1020"/>
      <c r="P734" s="1020"/>
      <c r="Q734" s="1020"/>
      <c r="R734" s="1088"/>
      <c r="S734" s="1089"/>
      <c r="T734" s="1088"/>
      <c r="U734" s="1020"/>
      <c r="V734" s="1020"/>
      <c r="W734" s="1020"/>
      <c r="X734" s="1020"/>
      <c r="Y734" s="1020"/>
      <c r="Z734" s="1020"/>
      <c r="AA734" s="1020"/>
    </row>
    <row r="735" ht="18.0" customHeight="1">
      <c r="A735" s="1020"/>
      <c r="B735" s="1021"/>
      <c r="C735" s="1020"/>
      <c r="D735" s="1020"/>
      <c r="E735" s="1020"/>
      <c r="F735" s="1020"/>
      <c r="G735" s="1022"/>
      <c r="H735" s="1022"/>
      <c r="I735" s="1022"/>
      <c r="J735" s="1022"/>
      <c r="K735" s="1022"/>
      <c r="L735" s="1020"/>
      <c r="M735" s="1020"/>
      <c r="N735" s="1020"/>
      <c r="O735" s="1020"/>
      <c r="P735" s="1020"/>
      <c r="Q735" s="1020"/>
      <c r="R735" s="1088"/>
      <c r="S735" s="1089"/>
      <c r="T735" s="1088"/>
      <c r="U735" s="1020"/>
      <c r="V735" s="1020"/>
      <c r="W735" s="1020"/>
      <c r="X735" s="1020"/>
      <c r="Y735" s="1020"/>
      <c r="Z735" s="1020"/>
      <c r="AA735" s="1020"/>
    </row>
    <row r="736" ht="18.0" customHeight="1">
      <c r="A736" s="1020"/>
      <c r="B736" s="1021"/>
      <c r="C736" s="1020"/>
      <c r="D736" s="1020"/>
      <c r="E736" s="1020"/>
      <c r="F736" s="1020"/>
      <c r="G736" s="1022"/>
      <c r="H736" s="1022"/>
      <c r="I736" s="1022"/>
      <c r="J736" s="1022"/>
      <c r="K736" s="1022"/>
      <c r="L736" s="1020"/>
      <c r="M736" s="1020"/>
      <c r="N736" s="1020"/>
      <c r="O736" s="1020"/>
      <c r="P736" s="1020"/>
      <c r="Q736" s="1020"/>
      <c r="R736" s="1088"/>
      <c r="S736" s="1089"/>
      <c r="T736" s="1088"/>
      <c r="U736" s="1020"/>
      <c r="V736" s="1020"/>
      <c r="W736" s="1020"/>
      <c r="X736" s="1020"/>
      <c r="Y736" s="1020"/>
      <c r="Z736" s="1020"/>
      <c r="AA736" s="1020"/>
    </row>
    <row r="737" ht="18.0" customHeight="1">
      <c r="A737" s="1020"/>
      <c r="B737" s="1021"/>
      <c r="C737" s="1020"/>
      <c r="D737" s="1020"/>
      <c r="E737" s="1020"/>
      <c r="F737" s="1020"/>
      <c r="G737" s="1022"/>
      <c r="H737" s="1022"/>
      <c r="I737" s="1022"/>
      <c r="J737" s="1022"/>
      <c r="K737" s="1022"/>
      <c r="L737" s="1020"/>
      <c r="M737" s="1020"/>
      <c r="N737" s="1020"/>
      <c r="O737" s="1020"/>
      <c r="P737" s="1020"/>
      <c r="Q737" s="1020"/>
      <c r="R737" s="1088"/>
      <c r="S737" s="1089"/>
      <c r="T737" s="1088"/>
      <c r="U737" s="1020"/>
      <c r="V737" s="1020"/>
      <c r="W737" s="1020"/>
      <c r="X737" s="1020"/>
      <c r="Y737" s="1020"/>
      <c r="Z737" s="1020"/>
      <c r="AA737" s="1020"/>
    </row>
    <row r="738" ht="18.0" customHeight="1">
      <c r="A738" s="1020"/>
      <c r="B738" s="1021"/>
      <c r="C738" s="1020"/>
      <c r="D738" s="1020"/>
      <c r="E738" s="1020"/>
      <c r="F738" s="1020"/>
      <c r="G738" s="1022"/>
      <c r="H738" s="1022"/>
      <c r="I738" s="1022"/>
      <c r="J738" s="1022"/>
      <c r="K738" s="1022"/>
      <c r="L738" s="1020"/>
      <c r="M738" s="1020"/>
      <c r="N738" s="1020"/>
      <c r="O738" s="1020"/>
      <c r="P738" s="1020"/>
      <c r="Q738" s="1020"/>
      <c r="R738" s="1088"/>
      <c r="S738" s="1089"/>
      <c r="T738" s="1088"/>
      <c r="U738" s="1020"/>
      <c r="V738" s="1020"/>
      <c r="W738" s="1020"/>
      <c r="X738" s="1020"/>
      <c r="Y738" s="1020"/>
      <c r="Z738" s="1020"/>
      <c r="AA738" s="1020"/>
    </row>
    <row r="739" ht="18.0" customHeight="1">
      <c r="A739" s="1020"/>
      <c r="B739" s="1021"/>
      <c r="C739" s="1020"/>
      <c r="D739" s="1020"/>
      <c r="E739" s="1020"/>
      <c r="F739" s="1020"/>
      <c r="G739" s="1022"/>
      <c r="H739" s="1022"/>
      <c r="I739" s="1022"/>
      <c r="J739" s="1022"/>
      <c r="K739" s="1022"/>
      <c r="L739" s="1020"/>
      <c r="M739" s="1020"/>
      <c r="N739" s="1020"/>
      <c r="O739" s="1020"/>
      <c r="P739" s="1020"/>
      <c r="Q739" s="1020"/>
      <c r="R739" s="1088"/>
      <c r="S739" s="1089"/>
      <c r="T739" s="1088"/>
      <c r="U739" s="1020"/>
      <c r="V739" s="1020"/>
      <c r="W739" s="1020"/>
      <c r="X739" s="1020"/>
      <c r="Y739" s="1020"/>
      <c r="Z739" s="1020"/>
      <c r="AA739" s="1020"/>
    </row>
    <row r="740" ht="18.0" customHeight="1">
      <c r="A740" s="1020"/>
      <c r="B740" s="1021"/>
      <c r="C740" s="1020"/>
      <c r="D740" s="1020"/>
      <c r="E740" s="1020"/>
      <c r="F740" s="1020"/>
      <c r="G740" s="1022"/>
      <c r="H740" s="1022"/>
      <c r="I740" s="1022"/>
      <c r="J740" s="1022"/>
      <c r="K740" s="1022"/>
      <c r="L740" s="1020"/>
      <c r="M740" s="1020"/>
      <c r="N740" s="1020"/>
      <c r="O740" s="1020"/>
      <c r="P740" s="1020"/>
      <c r="Q740" s="1020"/>
      <c r="R740" s="1088"/>
      <c r="S740" s="1089"/>
      <c r="T740" s="1088"/>
      <c r="U740" s="1020"/>
      <c r="V740" s="1020"/>
      <c r="W740" s="1020"/>
      <c r="X740" s="1020"/>
      <c r="Y740" s="1020"/>
      <c r="Z740" s="1020"/>
      <c r="AA740" s="1020"/>
    </row>
    <row r="741" ht="18.0" customHeight="1">
      <c r="A741" s="1020"/>
      <c r="B741" s="1021"/>
      <c r="C741" s="1020"/>
      <c r="D741" s="1020"/>
      <c r="E741" s="1020"/>
      <c r="F741" s="1020"/>
      <c r="G741" s="1022"/>
      <c r="H741" s="1022"/>
      <c r="I741" s="1022"/>
      <c r="J741" s="1022"/>
      <c r="K741" s="1022"/>
      <c r="L741" s="1020"/>
      <c r="M741" s="1020"/>
      <c r="N741" s="1020"/>
      <c r="O741" s="1020"/>
      <c r="P741" s="1020"/>
      <c r="Q741" s="1020"/>
      <c r="R741" s="1088"/>
      <c r="S741" s="1089"/>
      <c r="T741" s="1088"/>
      <c r="U741" s="1020"/>
      <c r="V741" s="1020"/>
      <c r="W741" s="1020"/>
      <c r="X741" s="1020"/>
      <c r="Y741" s="1020"/>
      <c r="Z741" s="1020"/>
      <c r="AA741" s="1020"/>
    </row>
    <row r="742" ht="18.0" customHeight="1">
      <c r="A742" s="1020"/>
      <c r="B742" s="1021"/>
      <c r="C742" s="1020"/>
      <c r="D742" s="1020"/>
      <c r="E742" s="1020"/>
      <c r="F742" s="1020"/>
      <c r="G742" s="1022"/>
      <c r="H742" s="1022"/>
      <c r="I742" s="1022"/>
      <c r="J742" s="1022"/>
      <c r="K742" s="1022"/>
      <c r="L742" s="1020"/>
      <c r="M742" s="1020"/>
      <c r="N742" s="1020"/>
      <c r="O742" s="1020"/>
      <c r="P742" s="1020"/>
      <c r="Q742" s="1020"/>
      <c r="R742" s="1088"/>
      <c r="S742" s="1089"/>
      <c r="T742" s="1088"/>
      <c r="U742" s="1020"/>
      <c r="V742" s="1020"/>
      <c r="W742" s="1020"/>
      <c r="X742" s="1020"/>
      <c r="Y742" s="1020"/>
      <c r="Z742" s="1020"/>
      <c r="AA742" s="1020"/>
    </row>
    <row r="743" ht="18.0" customHeight="1">
      <c r="A743" s="1020"/>
      <c r="B743" s="1021"/>
      <c r="C743" s="1020"/>
      <c r="D743" s="1020"/>
      <c r="E743" s="1020"/>
      <c r="F743" s="1020"/>
      <c r="G743" s="1022"/>
      <c r="H743" s="1022"/>
      <c r="I743" s="1022"/>
      <c r="J743" s="1022"/>
      <c r="K743" s="1022"/>
      <c r="L743" s="1020"/>
      <c r="M743" s="1020"/>
      <c r="N743" s="1020"/>
      <c r="O743" s="1020"/>
      <c r="P743" s="1020"/>
      <c r="Q743" s="1020"/>
      <c r="R743" s="1088"/>
      <c r="S743" s="1089"/>
      <c r="T743" s="1088"/>
      <c r="U743" s="1020"/>
      <c r="V743" s="1020"/>
      <c r="W743" s="1020"/>
      <c r="X743" s="1020"/>
      <c r="Y743" s="1020"/>
      <c r="Z743" s="1020"/>
      <c r="AA743" s="1020"/>
    </row>
    <row r="744" ht="18.0" customHeight="1">
      <c r="A744" s="1020"/>
      <c r="B744" s="1021"/>
      <c r="C744" s="1020"/>
      <c r="D744" s="1020"/>
      <c r="E744" s="1020"/>
      <c r="F744" s="1020"/>
      <c r="G744" s="1022"/>
      <c r="H744" s="1022"/>
      <c r="I744" s="1022"/>
      <c r="J744" s="1022"/>
      <c r="K744" s="1022"/>
      <c r="L744" s="1020"/>
      <c r="M744" s="1020"/>
      <c r="N744" s="1020"/>
      <c r="O744" s="1020"/>
      <c r="P744" s="1020"/>
      <c r="Q744" s="1020"/>
      <c r="R744" s="1088"/>
      <c r="S744" s="1089"/>
      <c r="T744" s="1088"/>
      <c r="U744" s="1020"/>
      <c r="V744" s="1020"/>
      <c r="W744" s="1020"/>
      <c r="X744" s="1020"/>
      <c r="Y744" s="1020"/>
      <c r="Z744" s="1020"/>
      <c r="AA744" s="1020"/>
    </row>
    <row r="745" ht="18.0" customHeight="1">
      <c r="A745" s="1020"/>
      <c r="B745" s="1021"/>
      <c r="C745" s="1020"/>
      <c r="D745" s="1020"/>
      <c r="E745" s="1020"/>
      <c r="F745" s="1020"/>
      <c r="G745" s="1022"/>
      <c r="H745" s="1022"/>
      <c r="I745" s="1022"/>
      <c r="J745" s="1022"/>
      <c r="K745" s="1022"/>
      <c r="L745" s="1020"/>
      <c r="M745" s="1020"/>
      <c r="N745" s="1020"/>
      <c r="O745" s="1020"/>
      <c r="P745" s="1020"/>
      <c r="Q745" s="1020"/>
      <c r="R745" s="1088"/>
      <c r="S745" s="1089"/>
      <c r="T745" s="1088"/>
      <c r="U745" s="1020"/>
      <c r="V745" s="1020"/>
      <c r="W745" s="1020"/>
      <c r="X745" s="1020"/>
      <c r="Y745" s="1020"/>
      <c r="Z745" s="1020"/>
      <c r="AA745" s="1020"/>
    </row>
    <row r="746" ht="18.0" customHeight="1">
      <c r="A746" s="1020"/>
      <c r="B746" s="1021"/>
      <c r="C746" s="1020"/>
      <c r="D746" s="1020"/>
      <c r="E746" s="1020"/>
      <c r="F746" s="1020"/>
      <c r="G746" s="1022"/>
      <c r="H746" s="1022"/>
      <c r="I746" s="1022"/>
      <c r="J746" s="1022"/>
      <c r="K746" s="1022"/>
      <c r="L746" s="1020"/>
      <c r="M746" s="1020"/>
      <c r="N746" s="1020"/>
      <c r="O746" s="1020"/>
      <c r="P746" s="1020"/>
      <c r="Q746" s="1020"/>
      <c r="R746" s="1088"/>
      <c r="S746" s="1089"/>
      <c r="T746" s="1088"/>
      <c r="U746" s="1020"/>
      <c r="V746" s="1020"/>
      <c r="W746" s="1020"/>
      <c r="X746" s="1020"/>
      <c r="Y746" s="1020"/>
      <c r="Z746" s="1020"/>
      <c r="AA746" s="1020"/>
    </row>
    <row r="747" ht="18.0" customHeight="1">
      <c r="A747" s="1020"/>
      <c r="B747" s="1021"/>
      <c r="C747" s="1020"/>
      <c r="D747" s="1020"/>
      <c r="E747" s="1020"/>
      <c r="F747" s="1020"/>
      <c r="G747" s="1022"/>
      <c r="H747" s="1022"/>
      <c r="I747" s="1022"/>
      <c r="J747" s="1022"/>
      <c r="K747" s="1022"/>
      <c r="L747" s="1020"/>
      <c r="M747" s="1020"/>
      <c r="N747" s="1020"/>
      <c r="O747" s="1020"/>
      <c r="P747" s="1020"/>
      <c r="Q747" s="1020"/>
      <c r="R747" s="1088"/>
      <c r="S747" s="1089"/>
      <c r="T747" s="1088"/>
      <c r="U747" s="1020"/>
      <c r="V747" s="1020"/>
      <c r="W747" s="1020"/>
      <c r="X747" s="1020"/>
      <c r="Y747" s="1020"/>
      <c r="Z747" s="1020"/>
      <c r="AA747" s="1020"/>
    </row>
    <row r="748" ht="18.0" customHeight="1">
      <c r="A748" s="1020"/>
      <c r="B748" s="1021"/>
      <c r="C748" s="1020"/>
      <c r="D748" s="1020"/>
      <c r="E748" s="1020"/>
      <c r="F748" s="1020"/>
      <c r="G748" s="1022"/>
      <c r="H748" s="1022"/>
      <c r="I748" s="1022"/>
      <c r="J748" s="1022"/>
      <c r="K748" s="1022"/>
      <c r="L748" s="1020"/>
      <c r="M748" s="1020"/>
      <c r="N748" s="1020"/>
      <c r="O748" s="1020"/>
      <c r="P748" s="1020"/>
      <c r="Q748" s="1020"/>
      <c r="R748" s="1088"/>
      <c r="S748" s="1089"/>
      <c r="T748" s="1088"/>
      <c r="U748" s="1020"/>
      <c r="V748" s="1020"/>
      <c r="W748" s="1020"/>
      <c r="X748" s="1020"/>
      <c r="Y748" s="1020"/>
      <c r="Z748" s="1020"/>
      <c r="AA748" s="1020"/>
    </row>
    <row r="749" ht="18.0" customHeight="1">
      <c r="A749" s="1020"/>
      <c r="B749" s="1021"/>
      <c r="C749" s="1020"/>
      <c r="D749" s="1020"/>
      <c r="E749" s="1020"/>
      <c r="F749" s="1020"/>
      <c r="G749" s="1022"/>
      <c r="H749" s="1022"/>
      <c r="I749" s="1022"/>
      <c r="J749" s="1022"/>
      <c r="K749" s="1022"/>
      <c r="L749" s="1020"/>
      <c r="M749" s="1020"/>
      <c r="N749" s="1020"/>
      <c r="O749" s="1020"/>
      <c r="P749" s="1020"/>
      <c r="Q749" s="1020"/>
      <c r="R749" s="1088"/>
      <c r="S749" s="1089"/>
      <c r="T749" s="1088"/>
      <c r="U749" s="1020"/>
      <c r="V749" s="1020"/>
      <c r="W749" s="1020"/>
      <c r="X749" s="1020"/>
      <c r="Y749" s="1020"/>
      <c r="Z749" s="1020"/>
      <c r="AA749" s="1020"/>
    </row>
    <row r="750" ht="18.0" customHeight="1">
      <c r="A750" s="1020"/>
      <c r="B750" s="1021"/>
      <c r="C750" s="1020"/>
      <c r="D750" s="1020"/>
      <c r="E750" s="1020"/>
      <c r="F750" s="1020"/>
      <c r="G750" s="1022"/>
      <c r="H750" s="1022"/>
      <c r="I750" s="1022"/>
      <c r="J750" s="1022"/>
      <c r="K750" s="1022"/>
      <c r="L750" s="1020"/>
      <c r="M750" s="1020"/>
      <c r="N750" s="1020"/>
      <c r="O750" s="1020"/>
      <c r="P750" s="1020"/>
      <c r="Q750" s="1020"/>
      <c r="R750" s="1088"/>
      <c r="S750" s="1089"/>
      <c r="T750" s="1088"/>
      <c r="U750" s="1020"/>
      <c r="V750" s="1020"/>
      <c r="W750" s="1020"/>
      <c r="X750" s="1020"/>
      <c r="Y750" s="1020"/>
      <c r="Z750" s="1020"/>
      <c r="AA750" s="1020"/>
    </row>
    <row r="751" ht="18.0" customHeight="1">
      <c r="A751" s="1020"/>
      <c r="B751" s="1021"/>
      <c r="C751" s="1020"/>
      <c r="D751" s="1020"/>
      <c r="E751" s="1020"/>
      <c r="F751" s="1020"/>
      <c r="G751" s="1022"/>
      <c r="H751" s="1022"/>
      <c r="I751" s="1022"/>
      <c r="J751" s="1022"/>
      <c r="K751" s="1022"/>
      <c r="L751" s="1020"/>
      <c r="M751" s="1020"/>
      <c r="N751" s="1020"/>
      <c r="O751" s="1020"/>
      <c r="P751" s="1020"/>
      <c r="Q751" s="1020"/>
      <c r="R751" s="1088"/>
      <c r="S751" s="1089"/>
      <c r="T751" s="1088"/>
      <c r="U751" s="1020"/>
      <c r="V751" s="1020"/>
      <c r="W751" s="1020"/>
      <c r="X751" s="1020"/>
      <c r="Y751" s="1020"/>
      <c r="Z751" s="1020"/>
      <c r="AA751" s="1020"/>
    </row>
    <row r="752" ht="18.0" customHeight="1">
      <c r="A752" s="1020"/>
      <c r="B752" s="1021"/>
      <c r="C752" s="1020"/>
      <c r="D752" s="1020"/>
      <c r="E752" s="1020"/>
      <c r="F752" s="1020"/>
      <c r="G752" s="1022"/>
      <c r="H752" s="1022"/>
      <c r="I752" s="1022"/>
      <c r="J752" s="1022"/>
      <c r="K752" s="1022"/>
      <c r="L752" s="1020"/>
      <c r="M752" s="1020"/>
      <c r="N752" s="1020"/>
      <c r="O752" s="1020"/>
      <c r="P752" s="1020"/>
      <c r="Q752" s="1020"/>
      <c r="R752" s="1088"/>
      <c r="S752" s="1089"/>
      <c r="T752" s="1088"/>
      <c r="U752" s="1020"/>
      <c r="V752" s="1020"/>
      <c r="W752" s="1020"/>
      <c r="X752" s="1020"/>
      <c r="Y752" s="1020"/>
      <c r="Z752" s="1020"/>
      <c r="AA752" s="1020"/>
    </row>
    <row r="753" ht="18.0" customHeight="1">
      <c r="A753" s="1020"/>
      <c r="B753" s="1021"/>
      <c r="C753" s="1020"/>
      <c r="D753" s="1020"/>
      <c r="E753" s="1020"/>
      <c r="F753" s="1020"/>
      <c r="G753" s="1022"/>
      <c r="H753" s="1022"/>
      <c r="I753" s="1022"/>
      <c r="J753" s="1022"/>
      <c r="K753" s="1022"/>
      <c r="L753" s="1020"/>
      <c r="M753" s="1020"/>
      <c r="N753" s="1020"/>
      <c r="O753" s="1020"/>
      <c r="P753" s="1020"/>
      <c r="Q753" s="1020"/>
      <c r="R753" s="1088"/>
      <c r="S753" s="1089"/>
      <c r="T753" s="1088"/>
      <c r="U753" s="1020"/>
      <c r="V753" s="1020"/>
      <c r="W753" s="1020"/>
      <c r="X753" s="1020"/>
      <c r="Y753" s="1020"/>
      <c r="Z753" s="1020"/>
      <c r="AA753" s="1020"/>
    </row>
    <row r="754" ht="18.0" customHeight="1">
      <c r="A754" s="1020"/>
      <c r="B754" s="1021"/>
      <c r="C754" s="1020"/>
      <c r="D754" s="1020"/>
      <c r="E754" s="1020"/>
      <c r="F754" s="1020"/>
      <c r="G754" s="1022"/>
      <c r="H754" s="1022"/>
      <c r="I754" s="1022"/>
      <c r="J754" s="1022"/>
      <c r="K754" s="1022"/>
      <c r="L754" s="1020"/>
      <c r="M754" s="1020"/>
      <c r="N754" s="1020"/>
      <c r="O754" s="1020"/>
      <c r="P754" s="1020"/>
      <c r="Q754" s="1020"/>
      <c r="R754" s="1088"/>
      <c r="S754" s="1089"/>
      <c r="T754" s="1088"/>
      <c r="U754" s="1020"/>
      <c r="V754" s="1020"/>
      <c r="W754" s="1020"/>
      <c r="X754" s="1020"/>
      <c r="Y754" s="1020"/>
      <c r="Z754" s="1020"/>
      <c r="AA754" s="1020"/>
    </row>
    <row r="755" ht="18.0" customHeight="1">
      <c r="A755" s="1020"/>
      <c r="B755" s="1021"/>
      <c r="C755" s="1020"/>
      <c r="D755" s="1020"/>
      <c r="E755" s="1020"/>
      <c r="F755" s="1020"/>
      <c r="G755" s="1022"/>
      <c r="H755" s="1022"/>
      <c r="I755" s="1022"/>
      <c r="J755" s="1022"/>
      <c r="K755" s="1022"/>
      <c r="L755" s="1020"/>
      <c r="M755" s="1020"/>
      <c r="N755" s="1020"/>
      <c r="O755" s="1020"/>
      <c r="P755" s="1020"/>
      <c r="Q755" s="1020"/>
      <c r="R755" s="1088"/>
      <c r="S755" s="1089"/>
      <c r="T755" s="1088"/>
      <c r="U755" s="1020"/>
      <c r="V755" s="1020"/>
      <c r="W755" s="1020"/>
      <c r="X755" s="1020"/>
      <c r="Y755" s="1020"/>
      <c r="Z755" s="1020"/>
      <c r="AA755" s="1020"/>
    </row>
    <row r="756" ht="18.0" customHeight="1">
      <c r="A756" s="1020"/>
      <c r="B756" s="1021"/>
      <c r="C756" s="1020"/>
      <c r="D756" s="1020"/>
      <c r="E756" s="1020"/>
      <c r="F756" s="1020"/>
      <c r="G756" s="1022"/>
      <c r="H756" s="1022"/>
      <c r="I756" s="1022"/>
      <c r="J756" s="1022"/>
      <c r="K756" s="1022"/>
      <c r="L756" s="1020"/>
      <c r="M756" s="1020"/>
      <c r="N756" s="1020"/>
      <c r="O756" s="1020"/>
      <c r="P756" s="1020"/>
      <c r="Q756" s="1020"/>
      <c r="R756" s="1088"/>
      <c r="S756" s="1089"/>
      <c r="T756" s="1088"/>
      <c r="U756" s="1020"/>
      <c r="V756" s="1020"/>
      <c r="W756" s="1020"/>
      <c r="X756" s="1020"/>
      <c r="Y756" s="1020"/>
      <c r="Z756" s="1020"/>
      <c r="AA756" s="1020"/>
    </row>
    <row r="757" ht="18.0" customHeight="1">
      <c r="A757" s="1020"/>
      <c r="B757" s="1021"/>
      <c r="C757" s="1020"/>
      <c r="D757" s="1020"/>
      <c r="E757" s="1020"/>
      <c r="F757" s="1020"/>
      <c r="G757" s="1022"/>
      <c r="H757" s="1022"/>
      <c r="I757" s="1022"/>
      <c r="J757" s="1022"/>
      <c r="K757" s="1022"/>
      <c r="L757" s="1020"/>
      <c r="M757" s="1020"/>
      <c r="N757" s="1020"/>
      <c r="O757" s="1020"/>
      <c r="P757" s="1020"/>
      <c r="Q757" s="1020"/>
      <c r="R757" s="1088"/>
      <c r="S757" s="1089"/>
      <c r="T757" s="1088"/>
      <c r="U757" s="1020"/>
      <c r="V757" s="1020"/>
      <c r="W757" s="1020"/>
      <c r="X757" s="1020"/>
      <c r="Y757" s="1020"/>
      <c r="Z757" s="1020"/>
      <c r="AA757" s="1020"/>
    </row>
    <row r="758" ht="18.0" customHeight="1">
      <c r="A758" s="1020"/>
      <c r="B758" s="1021"/>
      <c r="C758" s="1020"/>
      <c r="D758" s="1020"/>
      <c r="E758" s="1020"/>
      <c r="F758" s="1020"/>
      <c r="G758" s="1022"/>
      <c r="H758" s="1022"/>
      <c r="I758" s="1022"/>
      <c r="J758" s="1022"/>
      <c r="K758" s="1022"/>
      <c r="L758" s="1020"/>
      <c r="M758" s="1020"/>
      <c r="N758" s="1020"/>
      <c r="O758" s="1020"/>
      <c r="P758" s="1020"/>
      <c r="Q758" s="1020"/>
      <c r="R758" s="1088"/>
      <c r="S758" s="1089"/>
      <c r="T758" s="1088"/>
      <c r="U758" s="1020"/>
      <c r="V758" s="1020"/>
      <c r="W758" s="1020"/>
      <c r="X758" s="1020"/>
      <c r="Y758" s="1020"/>
      <c r="Z758" s="1020"/>
      <c r="AA758" s="1020"/>
    </row>
    <row r="759" ht="18.0" customHeight="1">
      <c r="A759" s="1020"/>
      <c r="B759" s="1021"/>
      <c r="C759" s="1020"/>
      <c r="D759" s="1020"/>
      <c r="E759" s="1020"/>
      <c r="F759" s="1020"/>
      <c r="G759" s="1022"/>
      <c r="H759" s="1022"/>
      <c r="I759" s="1022"/>
      <c r="J759" s="1022"/>
      <c r="K759" s="1022"/>
      <c r="L759" s="1020"/>
      <c r="M759" s="1020"/>
      <c r="N759" s="1020"/>
      <c r="O759" s="1020"/>
      <c r="P759" s="1020"/>
      <c r="Q759" s="1020"/>
      <c r="R759" s="1088"/>
      <c r="S759" s="1089"/>
      <c r="T759" s="1088"/>
      <c r="U759" s="1020"/>
      <c r="V759" s="1020"/>
      <c r="W759" s="1020"/>
      <c r="X759" s="1020"/>
      <c r="Y759" s="1020"/>
      <c r="Z759" s="1020"/>
      <c r="AA759" s="1020"/>
    </row>
    <row r="760" ht="18.0" customHeight="1">
      <c r="A760" s="1020"/>
      <c r="B760" s="1021"/>
      <c r="C760" s="1020"/>
      <c r="D760" s="1020"/>
      <c r="E760" s="1020"/>
      <c r="F760" s="1020"/>
      <c r="G760" s="1022"/>
      <c r="H760" s="1022"/>
      <c r="I760" s="1022"/>
      <c r="J760" s="1022"/>
      <c r="K760" s="1022"/>
      <c r="L760" s="1020"/>
      <c r="M760" s="1020"/>
      <c r="N760" s="1020"/>
      <c r="O760" s="1020"/>
      <c r="P760" s="1020"/>
      <c r="Q760" s="1020"/>
      <c r="R760" s="1088"/>
      <c r="S760" s="1089"/>
      <c r="T760" s="1088"/>
      <c r="U760" s="1020"/>
      <c r="V760" s="1020"/>
      <c r="W760" s="1020"/>
      <c r="X760" s="1020"/>
      <c r="Y760" s="1020"/>
      <c r="Z760" s="1020"/>
      <c r="AA760" s="1020"/>
    </row>
    <row r="761" ht="18.0" customHeight="1">
      <c r="A761" s="1020"/>
      <c r="B761" s="1021"/>
      <c r="C761" s="1020"/>
      <c r="D761" s="1020"/>
      <c r="E761" s="1020"/>
      <c r="F761" s="1020"/>
      <c r="G761" s="1022"/>
      <c r="H761" s="1022"/>
      <c r="I761" s="1022"/>
      <c r="J761" s="1022"/>
      <c r="K761" s="1022"/>
      <c r="L761" s="1020"/>
      <c r="M761" s="1020"/>
      <c r="N761" s="1020"/>
      <c r="O761" s="1020"/>
      <c r="P761" s="1020"/>
      <c r="Q761" s="1020"/>
      <c r="R761" s="1088"/>
      <c r="S761" s="1089"/>
      <c r="T761" s="1088"/>
      <c r="U761" s="1020"/>
      <c r="V761" s="1020"/>
      <c r="W761" s="1020"/>
      <c r="X761" s="1020"/>
      <c r="Y761" s="1020"/>
      <c r="Z761" s="1020"/>
      <c r="AA761" s="1020"/>
    </row>
    <row r="762" ht="18.0" customHeight="1">
      <c r="A762" s="1020"/>
      <c r="B762" s="1021"/>
      <c r="C762" s="1020"/>
      <c r="D762" s="1020"/>
      <c r="E762" s="1020"/>
      <c r="F762" s="1020"/>
      <c r="G762" s="1022"/>
      <c r="H762" s="1022"/>
      <c r="I762" s="1022"/>
      <c r="J762" s="1022"/>
      <c r="K762" s="1022"/>
      <c r="L762" s="1020"/>
      <c r="M762" s="1020"/>
      <c r="N762" s="1020"/>
      <c r="O762" s="1020"/>
      <c r="P762" s="1020"/>
      <c r="Q762" s="1020"/>
      <c r="R762" s="1088"/>
      <c r="S762" s="1089"/>
      <c r="T762" s="1088"/>
      <c r="U762" s="1020"/>
      <c r="V762" s="1020"/>
      <c r="W762" s="1020"/>
      <c r="X762" s="1020"/>
      <c r="Y762" s="1020"/>
      <c r="Z762" s="1020"/>
      <c r="AA762" s="1020"/>
    </row>
    <row r="763" ht="18.0" customHeight="1">
      <c r="A763" s="1020"/>
      <c r="B763" s="1021"/>
      <c r="C763" s="1020"/>
      <c r="D763" s="1020"/>
      <c r="E763" s="1020"/>
      <c r="F763" s="1020"/>
      <c r="G763" s="1022"/>
      <c r="H763" s="1022"/>
      <c r="I763" s="1022"/>
      <c r="J763" s="1022"/>
      <c r="K763" s="1022"/>
      <c r="L763" s="1020"/>
      <c r="M763" s="1020"/>
      <c r="N763" s="1020"/>
      <c r="O763" s="1020"/>
      <c r="P763" s="1020"/>
      <c r="Q763" s="1020"/>
      <c r="R763" s="1088"/>
      <c r="S763" s="1089"/>
      <c r="T763" s="1088"/>
      <c r="U763" s="1020"/>
      <c r="V763" s="1020"/>
      <c r="W763" s="1020"/>
      <c r="X763" s="1020"/>
      <c r="Y763" s="1020"/>
      <c r="Z763" s="1020"/>
      <c r="AA763" s="1020"/>
    </row>
    <row r="764" ht="18.0" customHeight="1">
      <c r="A764" s="1020"/>
      <c r="B764" s="1021"/>
      <c r="C764" s="1020"/>
      <c r="D764" s="1020"/>
      <c r="E764" s="1020"/>
      <c r="F764" s="1020"/>
      <c r="G764" s="1022"/>
      <c r="H764" s="1022"/>
      <c r="I764" s="1022"/>
      <c r="J764" s="1022"/>
      <c r="K764" s="1022"/>
      <c r="L764" s="1020"/>
      <c r="M764" s="1020"/>
      <c r="N764" s="1020"/>
      <c r="O764" s="1020"/>
      <c r="P764" s="1020"/>
      <c r="Q764" s="1020"/>
      <c r="R764" s="1088"/>
      <c r="S764" s="1089"/>
      <c r="T764" s="1088"/>
      <c r="U764" s="1020"/>
      <c r="V764" s="1020"/>
      <c r="W764" s="1020"/>
      <c r="X764" s="1020"/>
      <c r="Y764" s="1020"/>
      <c r="Z764" s="1020"/>
      <c r="AA764" s="1020"/>
    </row>
    <row r="765" ht="18.0" customHeight="1">
      <c r="A765" s="1020"/>
      <c r="B765" s="1021"/>
      <c r="C765" s="1020"/>
      <c r="D765" s="1020"/>
      <c r="E765" s="1020"/>
      <c r="F765" s="1020"/>
      <c r="G765" s="1022"/>
      <c r="H765" s="1022"/>
      <c r="I765" s="1022"/>
      <c r="J765" s="1022"/>
      <c r="K765" s="1022"/>
      <c r="L765" s="1020"/>
      <c r="M765" s="1020"/>
      <c r="N765" s="1020"/>
      <c r="O765" s="1020"/>
      <c r="P765" s="1020"/>
      <c r="Q765" s="1020"/>
      <c r="R765" s="1088"/>
      <c r="S765" s="1089"/>
      <c r="T765" s="1088"/>
      <c r="U765" s="1020"/>
      <c r="V765" s="1020"/>
      <c r="W765" s="1020"/>
      <c r="X765" s="1020"/>
      <c r="Y765" s="1020"/>
      <c r="Z765" s="1020"/>
      <c r="AA765" s="1020"/>
    </row>
    <row r="766" ht="18.0" customHeight="1">
      <c r="A766" s="1020"/>
      <c r="B766" s="1021"/>
      <c r="C766" s="1020"/>
      <c r="D766" s="1020"/>
      <c r="E766" s="1020"/>
      <c r="F766" s="1020"/>
      <c r="G766" s="1022"/>
      <c r="H766" s="1022"/>
      <c r="I766" s="1022"/>
      <c r="J766" s="1022"/>
      <c r="K766" s="1022"/>
      <c r="L766" s="1020"/>
      <c r="M766" s="1020"/>
      <c r="N766" s="1020"/>
      <c r="O766" s="1020"/>
      <c r="P766" s="1020"/>
      <c r="Q766" s="1020"/>
      <c r="R766" s="1088"/>
      <c r="S766" s="1089"/>
      <c r="T766" s="1088"/>
      <c r="U766" s="1020"/>
      <c r="V766" s="1020"/>
      <c r="W766" s="1020"/>
      <c r="X766" s="1020"/>
      <c r="Y766" s="1020"/>
      <c r="Z766" s="1020"/>
      <c r="AA766" s="1020"/>
    </row>
    <row r="767" ht="18.0" customHeight="1">
      <c r="A767" s="1020"/>
      <c r="B767" s="1021"/>
      <c r="C767" s="1020"/>
      <c r="D767" s="1020"/>
      <c r="E767" s="1020"/>
      <c r="F767" s="1020"/>
      <c r="G767" s="1022"/>
      <c r="H767" s="1022"/>
      <c r="I767" s="1022"/>
      <c r="J767" s="1022"/>
      <c r="K767" s="1022"/>
      <c r="L767" s="1020"/>
      <c r="M767" s="1020"/>
      <c r="N767" s="1020"/>
      <c r="O767" s="1020"/>
      <c r="P767" s="1020"/>
      <c r="Q767" s="1020"/>
      <c r="R767" s="1088"/>
      <c r="S767" s="1089"/>
      <c r="T767" s="1088"/>
      <c r="U767" s="1020"/>
      <c r="V767" s="1020"/>
      <c r="W767" s="1020"/>
      <c r="X767" s="1020"/>
      <c r="Y767" s="1020"/>
      <c r="Z767" s="1020"/>
      <c r="AA767" s="1020"/>
    </row>
    <row r="768" ht="18.0" customHeight="1">
      <c r="A768" s="1020"/>
      <c r="B768" s="1021"/>
      <c r="C768" s="1020"/>
      <c r="D768" s="1020"/>
      <c r="E768" s="1020"/>
      <c r="F768" s="1020"/>
      <c r="G768" s="1022"/>
      <c r="H768" s="1022"/>
      <c r="I768" s="1022"/>
      <c r="J768" s="1022"/>
      <c r="K768" s="1022"/>
      <c r="L768" s="1020"/>
      <c r="M768" s="1020"/>
      <c r="N768" s="1020"/>
      <c r="O768" s="1020"/>
      <c r="P768" s="1020"/>
      <c r="Q768" s="1020"/>
      <c r="R768" s="1088"/>
      <c r="S768" s="1089"/>
      <c r="T768" s="1088"/>
      <c r="U768" s="1020"/>
      <c r="V768" s="1020"/>
      <c r="W768" s="1020"/>
      <c r="X768" s="1020"/>
      <c r="Y768" s="1020"/>
      <c r="Z768" s="1020"/>
      <c r="AA768" s="1020"/>
    </row>
    <row r="769" ht="18.0" customHeight="1">
      <c r="A769" s="1020"/>
      <c r="B769" s="1021"/>
      <c r="C769" s="1020"/>
      <c r="D769" s="1020"/>
      <c r="E769" s="1020"/>
      <c r="F769" s="1020"/>
      <c r="G769" s="1022"/>
      <c r="H769" s="1022"/>
      <c r="I769" s="1022"/>
      <c r="J769" s="1022"/>
      <c r="K769" s="1022"/>
      <c r="L769" s="1020"/>
      <c r="M769" s="1020"/>
      <c r="N769" s="1020"/>
      <c r="O769" s="1020"/>
      <c r="P769" s="1020"/>
      <c r="Q769" s="1020"/>
      <c r="R769" s="1088"/>
      <c r="S769" s="1089"/>
      <c r="T769" s="1088"/>
      <c r="U769" s="1020"/>
      <c r="V769" s="1020"/>
      <c r="W769" s="1020"/>
      <c r="X769" s="1020"/>
      <c r="Y769" s="1020"/>
      <c r="Z769" s="1020"/>
      <c r="AA769" s="1020"/>
    </row>
    <row r="770" ht="18.0" customHeight="1">
      <c r="A770" s="1020"/>
      <c r="B770" s="1021"/>
      <c r="C770" s="1020"/>
      <c r="D770" s="1020"/>
      <c r="E770" s="1020"/>
      <c r="F770" s="1020"/>
      <c r="G770" s="1022"/>
      <c r="H770" s="1022"/>
      <c r="I770" s="1022"/>
      <c r="J770" s="1022"/>
      <c r="K770" s="1022"/>
      <c r="L770" s="1020"/>
      <c r="M770" s="1020"/>
      <c r="N770" s="1020"/>
      <c r="O770" s="1020"/>
      <c r="P770" s="1020"/>
      <c r="Q770" s="1020"/>
      <c r="R770" s="1088"/>
      <c r="S770" s="1089"/>
      <c r="T770" s="1088"/>
      <c r="U770" s="1020"/>
      <c r="V770" s="1020"/>
      <c r="W770" s="1020"/>
      <c r="X770" s="1020"/>
      <c r="Y770" s="1020"/>
      <c r="Z770" s="1020"/>
      <c r="AA770" s="1020"/>
    </row>
    <row r="771" ht="18.0" customHeight="1">
      <c r="A771" s="1020"/>
      <c r="B771" s="1021"/>
      <c r="C771" s="1020"/>
      <c r="D771" s="1020"/>
      <c r="E771" s="1020"/>
      <c r="F771" s="1020"/>
      <c r="G771" s="1022"/>
      <c r="H771" s="1022"/>
      <c r="I771" s="1022"/>
      <c r="J771" s="1022"/>
      <c r="K771" s="1022"/>
      <c r="L771" s="1020"/>
      <c r="M771" s="1020"/>
      <c r="N771" s="1020"/>
      <c r="O771" s="1020"/>
      <c r="P771" s="1020"/>
      <c r="Q771" s="1020"/>
      <c r="R771" s="1088"/>
      <c r="S771" s="1089"/>
      <c r="T771" s="1088"/>
      <c r="U771" s="1020"/>
      <c r="V771" s="1020"/>
      <c r="W771" s="1020"/>
      <c r="X771" s="1020"/>
      <c r="Y771" s="1020"/>
      <c r="Z771" s="1020"/>
      <c r="AA771" s="1020"/>
    </row>
    <row r="772" ht="18.0" customHeight="1">
      <c r="A772" s="1020"/>
      <c r="B772" s="1021"/>
      <c r="C772" s="1020"/>
      <c r="D772" s="1020"/>
      <c r="E772" s="1020"/>
      <c r="F772" s="1020"/>
      <c r="G772" s="1022"/>
      <c r="H772" s="1022"/>
      <c r="I772" s="1022"/>
      <c r="J772" s="1022"/>
      <c r="K772" s="1022"/>
      <c r="L772" s="1020"/>
      <c r="M772" s="1020"/>
      <c r="N772" s="1020"/>
      <c r="O772" s="1020"/>
      <c r="P772" s="1020"/>
      <c r="Q772" s="1020"/>
      <c r="R772" s="1088"/>
      <c r="S772" s="1089"/>
      <c r="T772" s="1088"/>
      <c r="U772" s="1020"/>
      <c r="V772" s="1020"/>
      <c r="W772" s="1020"/>
      <c r="X772" s="1020"/>
      <c r="Y772" s="1020"/>
      <c r="Z772" s="1020"/>
      <c r="AA772" s="1020"/>
    </row>
    <row r="773" ht="18.0" customHeight="1">
      <c r="A773" s="1020"/>
      <c r="B773" s="1021"/>
      <c r="C773" s="1020"/>
      <c r="D773" s="1020"/>
      <c r="E773" s="1020"/>
      <c r="F773" s="1020"/>
      <c r="G773" s="1022"/>
      <c r="H773" s="1022"/>
      <c r="I773" s="1022"/>
      <c r="J773" s="1022"/>
      <c r="K773" s="1022"/>
      <c r="L773" s="1020"/>
      <c r="M773" s="1020"/>
      <c r="N773" s="1020"/>
      <c r="O773" s="1020"/>
      <c r="P773" s="1020"/>
      <c r="Q773" s="1020"/>
      <c r="R773" s="1088"/>
      <c r="S773" s="1089"/>
      <c r="T773" s="1088"/>
      <c r="U773" s="1020"/>
      <c r="V773" s="1020"/>
      <c r="W773" s="1020"/>
      <c r="X773" s="1020"/>
      <c r="Y773" s="1020"/>
      <c r="Z773" s="1020"/>
      <c r="AA773" s="1020"/>
    </row>
    <row r="774" ht="18.0" customHeight="1">
      <c r="A774" s="1020"/>
      <c r="B774" s="1021"/>
      <c r="C774" s="1020"/>
      <c r="D774" s="1020"/>
      <c r="E774" s="1020"/>
      <c r="F774" s="1020"/>
      <c r="G774" s="1022"/>
      <c r="H774" s="1022"/>
      <c r="I774" s="1022"/>
      <c r="J774" s="1022"/>
      <c r="K774" s="1022"/>
      <c r="L774" s="1020"/>
      <c r="M774" s="1020"/>
      <c r="N774" s="1020"/>
      <c r="O774" s="1020"/>
      <c r="P774" s="1020"/>
      <c r="Q774" s="1020"/>
      <c r="R774" s="1088"/>
      <c r="S774" s="1089"/>
      <c r="T774" s="1088"/>
      <c r="U774" s="1020"/>
      <c r="V774" s="1020"/>
      <c r="W774" s="1020"/>
      <c r="X774" s="1020"/>
      <c r="Y774" s="1020"/>
      <c r="Z774" s="1020"/>
      <c r="AA774" s="1020"/>
    </row>
    <row r="775" ht="18.0" customHeight="1">
      <c r="A775" s="1020"/>
      <c r="B775" s="1021"/>
      <c r="C775" s="1020"/>
      <c r="D775" s="1020"/>
      <c r="E775" s="1020"/>
      <c r="F775" s="1020"/>
      <c r="G775" s="1022"/>
      <c r="H775" s="1022"/>
      <c r="I775" s="1022"/>
      <c r="J775" s="1022"/>
      <c r="K775" s="1022"/>
      <c r="L775" s="1020"/>
      <c r="M775" s="1020"/>
      <c r="N775" s="1020"/>
      <c r="O775" s="1020"/>
      <c r="P775" s="1020"/>
      <c r="Q775" s="1020"/>
      <c r="R775" s="1088"/>
      <c r="S775" s="1089"/>
      <c r="T775" s="1088"/>
      <c r="U775" s="1020"/>
      <c r="V775" s="1020"/>
      <c r="W775" s="1020"/>
      <c r="X775" s="1020"/>
      <c r="Y775" s="1020"/>
      <c r="Z775" s="1020"/>
      <c r="AA775" s="1020"/>
    </row>
    <row r="776" ht="18.0" customHeight="1">
      <c r="A776" s="1020"/>
      <c r="B776" s="1021"/>
      <c r="C776" s="1020"/>
      <c r="D776" s="1020"/>
      <c r="E776" s="1020"/>
      <c r="F776" s="1020"/>
      <c r="G776" s="1022"/>
      <c r="H776" s="1022"/>
      <c r="I776" s="1022"/>
      <c r="J776" s="1022"/>
      <c r="K776" s="1022"/>
      <c r="L776" s="1020"/>
      <c r="M776" s="1020"/>
      <c r="N776" s="1020"/>
      <c r="O776" s="1020"/>
      <c r="P776" s="1020"/>
      <c r="Q776" s="1020"/>
      <c r="R776" s="1088"/>
      <c r="S776" s="1089"/>
      <c r="T776" s="1088"/>
      <c r="U776" s="1020"/>
      <c r="V776" s="1020"/>
      <c r="W776" s="1020"/>
      <c r="X776" s="1020"/>
      <c r="Y776" s="1020"/>
      <c r="Z776" s="1020"/>
      <c r="AA776" s="1020"/>
    </row>
    <row r="777" ht="18.0" customHeight="1">
      <c r="A777" s="1020"/>
      <c r="B777" s="1021"/>
      <c r="C777" s="1020"/>
      <c r="D777" s="1020"/>
      <c r="E777" s="1020"/>
      <c r="F777" s="1020"/>
      <c r="G777" s="1022"/>
      <c r="H777" s="1022"/>
      <c r="I777" s="1022"/>
      <c r="J777" s="1022"/>
      <c r="K777" s="1022"/>
      <c r="L777" s="1020"/>
      <c r="M777" s="1020"/>
      <c r="N777" s="1020"/>
      <c r="O777" s="1020"/>
      <c r="P777" s="1020"/>
      <c r="Q777" s="1020"/>
      <c r="R777" s="1088"/>
      <c r="S777" s="1089"/>
      <c r="T777" s="1088"/>
      <c r="U777" s="1020"/>
      <c r="V777" s="1020"/>
      <c r="W777" s="1020"/>
      <c r="X777" s="1020"/>
      <c r="Y777" s="1020"/>
      <c r="Z777" s="1020"/>
      <c r="AA777" s="1020"/>
    </row>
    <row r="778" ht="18.0" customHeight="1">
      <c r="A778" s="1020"/>
      <c r="B778" s="1021"/>
      <c r="C778" s="1020"/>
      <c r="D778" s="1020"/>
      <c r="E778" s="1020"/>
      <c r="F778" s="1020"/>
      <c r="G778" s="1022"/>
      <c r="H778" s="1022"/>
      <c r="I778" s="1022"/>
      <c r="J778" s="1022"/>
      <c r="K778" s="1022"/>
      <c r="L778" s="1020"/>
      <c r="M778" s="1020"/>
      <c r="N778" s="1020"/>
      <c r="O778" s="1020"/>
      <c r="P778" s="1020"/>
      <c r="Q778" s="1020"/>
      <c r="R778" s="1088"/>
      <c r="S778" s="1089"/>
      <c r="T778" s="1088"/>
      <c r="U778" s="1020"/>
      <c r="V778" s="1020"/>
      <c r="W778" s="1020"/>
      <c r="X778" s="1020"/>
      <c r="Y778" s="1020"/>
      <c r="Z778" s="1020"/>
      <c r="AA778" s="1020"/>
    </row>
    <row r="779" ht="18.0" customHeight="1">
      <c r="A779" s="1020"/>
      <c r="B779" s="1021"/>
      <c r="C779" s="1020"/>
      <c r="D779" s="1020"/>
      <c r="E779" s="1020"/>
      <c r="F779" s="1020"/>
      <c r="G779" s="1022"/>
      <c r="H779" s="1022"/>
      <c r="I779" s="1022"/>
      <c r="J779" s="1022"/>
      <c r="K779" s="1022"/>
      <c r="L779" s="1020"/>
      <c r="M779" s="1020"/>
      <c r="N779" s="1020"/>
      <c r="O779" s="1020"/>
      <c r="P779" s="1020"/>
      <c r="Q779" s="1020"/>
      <c r="R779" s="1088"/>
      <c r="S779" s="1089"/>
      <c r="T779" s="1088"/>
      <c r="U779" s="1020"/>
      <c r="V779" s="1020"/>
      <c r="W779" s="1020"/>
      <c r="X779" s="1020"/>
      <c r="Y779" s="1020"/>
      <c r="Z779" s="1020"/>
      <c r="AA779" s="1020"/>
    </row>
    <row r="780" ht="18.0" customHeight="1">
      <c r="A780" s="1020"/>
      <c r="B780" s="1021"/>
      <c r="C780" s="1020"/>
      <c r="D780" s="1020"/>
      <c r="E780" s="1020"/>
      <c r="F780" s="1020"/>
      <c r="G780" s="1022"/>
      <c r="H780" s="1022"/>
      <c r="I780" s="1022"/>
      <c r="J780" s="1022"/>
      <c r="K780" s="1022"/>
      <c r="L780" s="1020"/>
      <c r="M780" s="1020"/>
      <c r="N780" s="1020"/>
      <c r="O780" s="1020"/>
      <c r="P780" s="1020"/>
      <c r="Q780" s="1020"/>
      <c r="R780" s="1088"/>
      <c r="S780" s="1089"/>
      <c r="T780" s="1088"/>
      <c r="U780" s="1020"/>
      <c r="V780" s="1020"/>
      <c r="W780" s="1020"/>
      <c r="X780" s="1020"/>
      <c r="Y780" s="1020"/>
      <c r="Z780" s="1020"/>
      <c r="AA780" s="1020"/>
    </row>
    <row r="781" ht="18.0" customHeight="1">
      <c r="A781" s="1020"/>
      <c r="B781" s="1021"/>
      <c r="C781" s="1020"/>
      <c r="D781" s="1020"/>
      <c r="E781" s="1020"/>
      <c r="F781" s="1020"/>
      <c r="G781" s="1022"/>
      <c r="H781" s="1022"/>
      <c r="I781" s="1022"/>
      <c r="J781" s="1022"/>
      <c r="K781" s="1022"/>
      <c r="L781" s="1020"/>
      <c r="M781" s="1020"/>
      <c r="N781" s="1020"/>
      <c r="O781" s="1020"/>
      <c r="P781" s="1020"/>
      <c r="Q781" s="1020"/>
      <c r="R781" s="1088"/>
      <c r="S781" s="1089"/>
      <c r="T781" s="1088"/>
      <c r="U781" s="1020"/>
      <c r="V781" s="1020"/>
      <c r="W781" s="1020"/>
      <c r="X781" s="1020"/>
      <c r="Y781" s="1020"/>
      <c r="Z781" s="1020"/>
      <c r="AA781" s="1020"/>
    </row>
    <row r="782" ht="18.0" customHeight="1">
      <c r="A782" s="1020"/>
      <c r="B782" s="1021"/>
      <c r="C782" s="1020"/>
      <c r="D782" s="1020"/>
      <c r="E782" s="1020"/>
      <c r="F782" s="1020"/>
      <c r="G782" s="1022"/>
      <c r="H782" s="1022"/>
      <c r="I782" s="1022"/>
      <c r="J782" s="1022"/>
      <c r="K782" s="1022"/>
      <c r="L782" s="1020"/>
      <c r="M782" s="1020"/>
      <c r="N782" s="1020"/>
      <c r="O782" s="1020"/>
      <c r="P782" s="1020"/>
      <c r="Q782" s="1020"/>
      <c r="R782" s="1088"/>
      <c r="S782" s="1089"/>
      <c r="T782" s="1088"/>
      <c r="U782" s="1020"/>
      <c r="V782" s="1020"/>
      <c r="W782" s="1020"/>
      <c r="X782" s="1020"/>
      <c r="Y782" s="1020"/>
      <c r="Z782" s="1020"/>
      <c r="AA782" s="1020"/>
    </row>
    <row r="783" ht="18.0" customHeight="1">
      <c r="A783" s="1020"/>
      <c r="B783" s="1021"/>
      <c r="C783" s="1020"/>
      <c r="D783" s="1020"/>
      <c r="E783" s="1020"/>
      <c r="F783" s="1020"/>
      <c r="G783" s="1022"/>
      <c r="H783" s="1022"/>
      <c r="I783" s="1022"/>
      <c r="J783" s="1022"/>
      <c r="K783" s="1022"/>
      <c r="L783" s="1020"/>
      <c r="M783" s="1020"/>
      <c r="N783" s="1020"/>
      <c r="O783" s="1020"/>
      <c r="P783" s="1020"/>
      <c r="Q783" s="1020"/>
      <c r="R783" s="1088"/>
      <c r="S783" s="1089"/>
      <c r="T783" s="1088"/>
      <c r="U783" s="1020"/>
      <c r="V783" s="1020"/>
      <c r="W783" s="1020"/>
      <c r="X783" s="1020"/>
      <c r="Y783" s="1020"/>
      <c r="Z783" s="1020"/>
      <c r="AA783" s="1020"/>
    </row>
    <row r="784" ht="18.0" customHeight="1">
      <c r="A784" s="1020"/>
      <c r="B784" s="1021"/>
      <c r="C784" s="1020"/>
      <c r="D784" s="1020"/>
      <c r="E784" s="1020"/>
      <c r="F784" s="1020"/>
      <c r="G784" s="1022"/>
      <c r="H784" s="1022"/>
      <c r="I784" s="1022"/>
      <c r="J784" s="1022"/>
      <c r="K784" s="1022"/>
      <c r="L784" s="1020"/>
      <c r="M784" s="1020"/>
      <c r="N784" s="1020"/>
      <c r="O784" s="1020"/>
      <c r="P784" s="1020"/>
      <c r="Q784" s="1020"/>
      <c r="R784" s="1088"/>
      <c r="S784" s="1089"/>
      <c r="T784" s="1088"/>
      <c r="U784" s="1020"/>
      <c r="V784" s="1020"/>
      <c r="W784" s="1020"/>
      <c r="X784" s="1020"/>
      <c r="Y784" s="1020"/>
      <c r="Z784" s="1020"/>
      <c r="AA784" s="1020"/>
    </row>
    <row r="785" ht="18.0" customHeight="1">
      <c r="A785" s="1020"/>
      <c r="B785" s="1021"/>
      <c r="C785" s="1020"/>
      <c r="D785" s="1020"/>
      <c r="E785" s="1020"/>
      <c r="F785" s="1020"/>
      <c r="G785" s="1022"/>
      <c r="H785" s="1022"/>
      <c r="I785" s="1022"/>
      <c r="J785" s="1022"/>
      <c r="K785" s="1022"/>
      <c r="L785" s="1020"/>
      <c r="M785" s="1020"/>
      <c r="N785" s="1020"/>
      <c r="O785" s="1020"/>
      <c r="P785" s="1020"/>
      <c r="Q785" s="1020"/>
      <c r="R785" s="1088"/>
      <c r="S785" s="1089"/>
      <c r="T785" s="1088"/>
      <c r="U785" s="1020"/>
      <c r="V785" s="1020"/>
      <c r="W785" s="1020"/>
      <c r="X785" s="1020"/>
      <c r="Y785" s="1020"/>
      <c r="Z785" s="1020"/>
      <c r="AA785" s="1020"/>
    </row>
    <row r="786" ht="18.0" customHeight="1">
      <c r="A786" s="1020"/>
      <c r="B786" s="1021"/>
      <c r="C786" s="1020"/>
      <c r="D786" s="1020"/>
      <c r="E786" s="1020"/>
      <c r="F786" s="1020"/>
      <c r="G786" s="1022"/>
      <c r="H786" s="1022"/>
      <c r="I786" s="1022"/>
      <c r="J786" s="1022"/>
      <c r="K786" s="1022"/>
      <c r="L786" s="1020"/>
      <c r="M786" s="1020"/>
      <c r="N786" s="1020"/>
      <c r="O786" s="1020"/>
      <c r="P786" s="1020"/>
      <c r="Q786" s="1020"/>
      <c r="R786" s="1088"/>
      <c r="S786" s="1089"/>
      <c r="T786" s="1088"/>
      <c r="U786" s="1020"/>
      <c r="V786" s="1020"/>
      <c r="W786" s="1020"/>
      <c r="X786" s="1020"/>
      <c r="Y786" s="1020"/>
      <c r="Z786" s="1020"/>
      <c r="AA786" s="1020"/>
    </row>
    <row r="787" ht="18.0" customHeight="1">
      <c r="A787" s="1020"/>
      <c r="B787" s="1021"/>
      <c r="C787" s="1020"/>
      <c r="D787" s="1020"/>
      <c r="E787" s="1020"/>
      <c r="F787" s="1020"/>
      <c r="G787" s="1022"/>
      <c r="H787" s="1022"/>
      <c r="I787" s="1022"/>
      <c r="J787" s="1022"/>
      <c r="K787" s="1022"/>
      <c r="L787" s="1020"/>
      <c r="M787" s="1020"/>
      <c r="N787" s="1020"/>
      <c r="O787" s="1020"/>
      <c r="P787" s="1020"/>
      <c r="Q787" s="1020"/>
      <c r="R787" s="1088"/>
      <c r="S787" s="1089"/>
      <c r="T787" s="1088"/>
      <c r="U787" s="1020"/>
      <c r="V787" s="1020"/>
      <c r="W787" s="1020"/>
      <c r="X787" s="1020"/>
      <c r="Y787" s="1020"/>
      <c r="Z787" s="1020"/>
      <c r="AA787" s="1020"/>
    </row>
    <row r="788" ht="18.0" customHeight="1">
      <c r="A788" s="1020"/>
      <c r="B788" s="1021"/>
      <c r="C788" s="1020"/>
      <c r="D788" s="1020"/>
      <c r="E788" s="1020"/>
      <c r="F788" s="1020"/>
      <c r="G788" s="1022"/>
      <c r="H788" s="1022"/>
      <c r="I788" s="1022"/>
      <c r="J788" s="1022"/>
      <c r="K788" s="1022"/>
      <c r="L788" s="1020"/>
      <c r="M788" s="1020"/>
      <c r="N788" s="1020"/>
      <c r="O788" s="1020"/>
      <c r="P788" s="1020"/>
      <c r="Q788" s="1020"/>
      <c r="R788" s="1088"/>
      <c r="S788" s="1089"/>
      <c r="T788" s="1088"/>
      <c r="U788" s="1020"/>
      <c r="V788" s="1020"/>
      <c r="W788" s="1020"/>
      <c r="X788" s="1020"/>
      <c r="Y788" s="1020"/>
      <c r="Z788" s="1020"/>
      <c r="AA788" s="1020"/>
    </row>
    <row r="789" ht="18.0" customHeight="1">
      <c r="A789" s="1020"/>
      <c r="B789" s="1021"/>
      <c r="C789" s="1020"/>
      <c r="D789" s="1020"/>
      <c r="E789" s="1020"/>
      <c r="F789" s="1020"/>
      <c r="G789" s="1022"/>
      <c r="H789" s="1022"/>
      <c r="I789" s="1022"/>
      <c r="J789" s="1022"/>
      <c r="K789" s="1022"/>
      <c r="L789" s="1020"/>
      <c r="M789" s="1020"/>
      <c r="N789" s="1020"/>
      <c r="O789" s="1020"/>
      <c r="P789" s="1020"/>
      <c r="Q789" s="1020"/>
      <c r="R789" s="1088"/>
      <c r="S789" s="1089"/>
      <c r="T789" s="1088"/>
      <c r="U789" s="1020"/>
      <c r="V789" s="1020"/>
      <c r="W789" s="1020"/>
      <c r="X789" s="1020"/>
      <c r="Y789" s="1020"/>
      <c r="Z789" s="1020"/>
      <c r="AA789" s="1020"/>
    </row>
    <row r="790" ht="18.0" customHeight="1">
      <c r="A790" s="1020"/>
      <c r="B790" s="1021"/>
      <c r="C790" s="1020"/>
      <c r="D790" s="1020"/>
      <c r="E790" s="1020"/>
      <c r="F790" s="1020"/>
      <c r="G790" s="1022"/>
      <c r="H790" s="1022"/>
      <c r="I790" s="1022"/>
      <c r="J790" s="1022"/>
      <c r="K790" s="1022"/>
      <c r="L790" s="1020"/>
      <c r="M790" s="1020"/>
      <c r="N790" s="1020"/>
      <c r="O790" s="1020"/>
      <c r="P790" s="1020"/>
      <c r="Q790" s="1020"/>
      <c r="R790" s="1088"/>
      <c r="S790" s="1089"/>
      <c r="T790" s="1088"/>
      <c r="U790" s="1020"/>
      <c r="V790" s="1020"/>
      <c r="W790" s="1020"/>
      <c r="X790" s="1020"/>
      <c r="Y790" s="1020"/>
      <c r="Z790" s="1020"/>
      <c r="AA790" s="1020"/>
    </row>
    <row r="791" ht="18.0" customHeight="1">
      <c r="A791" s="1020"/>
      <c r="B791" s="1021"/>
      <c r="C791" s="1020"/>
      <c r="D791" s="1020"/>
      <c r="E791" s="1020"/>
      <c r="F791" s="1020"/>
      <c r="G791" s="1022"/>
      <c r="H791" s="1022"/>
      <c r="I791" s="1022"/>
      <c r="J791" s="1022"/>
      <c r="K791" s="1022"/>
      <c r="L791" s="1020"/>
      <c r="M791" s="1020"/>
      <c r="N791" s="1020"/>
      <c r="O791" s="1020"/>
      <c r="P791" s="1020"/>
      <c r="Q791" s="1020"/>
      <c r="R791" s="1088"/>
      <c r="S791" s="1089"/>
      <c r="T791" s="1088"/>
      <c r="U791" s="1020"/>
      <c r="V791" s="1020"/>
      <c r="W791" s="1020"/>
      <c r="X791" s="1020"/>
      <c r="Y791" s="1020"/>
      <c r="Z791" s="1020"/>
      <c r="AA791" s="1020"/>
    </row>
    <row r="792" ht="18.0" customHeight="1">
      <c r="A792" s="1020"/>
      <c r="B792" s="1021"/>
      <c r="C792" s="1020"/>
      <c r="D792" s="1020"/>
      <c r="E792" s="1020"/>
      <c r="F792" s="1020"/>
      <c r="G792" s="1022"/>
      <c r="H792" s="1022"/>
      <c r="I792" s="1022"/>
      <c r="J792" s="1022"/>
      <c r="K792" s="1022"/>
      <c r="L792" s="1020"/>
      <c r="M792" s="1020"/>
      <c r="N792" s="1020"/>
      <c r="O792" s="1020"/>
      <c r="P792" s="1020"/>
      <c r="Q792" s="1020"/>
      <c r="R792" s="1088"/>
      <c r="S792" s="1089"/>
      <c r="T792" s="1088"/>
      <c r="U792" s="1020"/>
      <c r="V792" s="1020"/>
      <c r="W792" s="1020"/>
      <c r="X792" s="1020"/>
      <c r="Y792" s="1020"/>
      <c r="Z792" s="1020"/>
      <c r="AA792" s="1020"/>
    </row>
    <row r="793" ht="18.0" customHeight="1">
      <c r="A793" s="1020"/>
      <c r="B793" s="1021"/>
      <c r="C793" s="1020"/>
      <c r="D793" s="1020"/>
      <c r="E793" s="1020"/>
      <c r="F793" s="1020"/>
      <c r="G793" s="1022"/>
      <c r="H793" s="1022"/>
      <c r="I793" s="1022"/>
      <c r="J793" s="1022"/>
      <c r="K793" s="1022"/>
      <c r="L793" s="1020"/>
      <c r="M793" s="1020"/>
      <c r="N793" s="1020"/>
      <c r="O793" s="1020"/>
      <c r="P793" s="1020"/>
      <c r="Q793" s="1020"/>
      <c r="R793" s="1088"/>
      <c r="S793" s="1089"/>
      <c r="T793" s="1088"/>
      <c r="U793" s="1020"/>
      <c r="V793" s="1020"/>
      <c r="W793" s="1020"/>
      <c r="X793" s="1020"/>
      <c r="Y793" s="1020"/>
      <c r="Z793" s="1020"/>
      <c r="AA793" s="1020"/>
    </row>
    <row r="794" ht="18.0" customHeight="1">
      <c r="A794" s="1020"/>
      <c r="B794" s="1021"/>
      <c r="C794" s="1020"/>
      <c r="D794" s="1020"/>
      <c r="E794" s="1020"/>
      <c r="F794" s="1020"/>
      <c r="G794" s="1022"/>
      <c r="H794" s="1022"/>
      <c r="I794" s="1022"/>
      <c r="J794" s="1022"/>
      <c r="K794" s="1022"/>
      <c r="L794" s="1020"/>
      <c r="M794" s="1020"/>
      <c r="N794" s="1020"/>
      <c r="O794" s="1020"/>
      <c r="P794" s="1020"/>
      <c r="Q794" s="1020"/>
      <c r="R794" s="1088"/>
      <c r="S794" s="1089"/>
      <c r="T794" s="1088"/>
      <c r="U794" s="1020"/>
      <c r="V794" s="1020"/>
      <c r="W794" s="1020"/>
      <c r="X794" s="1020"/>
      <c r="Y794" s="1020"/>
      <c r="Z794" s="1020"/>
      <c r="AA794" s="1020"/>
    </row>
    <row r="795" ht="18.0" customHeight="1">
      <c r="A795" s="1020"/>
      <c r="B795" s="1021"/>
      <c r="C795" s="1020"/>
      <c r="D795" s="1020"/>
      <c r="E795" s="1020"/>
      <c r="F795" s="1020"/>
      <c r="G795" s="1022"/>
      <c r="H795" s="1022"/>
      <c r="I795" s="1022"/>
      <c r="J795" s="1022"/>
      <c r="K795" s="1022"/>
      <c r="L795" s="1020"/>
      <c r="M795" s="1020"/>
      <c r="N795" s="1020"/>
      <c r="O795" s="1020"/>
      <c r="P795" s="1020"/>
      <c r="Q795" s="1020"/>
      <c r="R795" s="1088"/>
      <c r="S795" s="1089"/>
      <c r="T795" s="1088"/>
      <c r="U795" s="1020"/>
      <c r="V795" s="1020"/>
      <c r="W795" s="1020"/>
      <c r="X795" s="1020"/>
      <c r="Y795" s="1020"/>
      <c r="Z795" s="1020"/>
      <c r="AA795" s="1020"/>
    </row>
    <row r="796" ht="18.0" customHeight="1">
      <c r="A796" s="1020"/>
      <c r="B796" s="1021"/>
      <c r="C796" s="1020"/>
      <c r="D796" s="1020"/>
      <c r="E796" s="1020"/>
      <c r="F796" s="1020"/>
      <c r="G796" s="1022"/>
      <c r="H796" s="1022"/>
      <c r="I796" s="1022"/>
      <c r="J796" s="1022"/>
      <c r="K796" s="1022"/>
      <c r="L796" s="1020"/>
      <c r="M796" s="1020"/>
      <c r="N796" s="1020"/>
      <c r="O796" s="1020"/>
      <c r="P796" s="1020"/>
      <c r="Q796" s="1020"/>
      <c r="R796" s="1088"/>
      <c r="S796" s="1089"/>
      <c r="T796" s="1088"/>
      <c r="U796" s="1020"/>
      <c r="V796" s="1020"/>
      <c r="W796" s="1020"/>
      <c r="X796" s="1020"/>
      <c r="Y796" s="1020"/>
      <c r="Z796" s="1020"/>
      <c r="AA796" s="1020"/>
    </row>
    <row r="797" ht="18.0" customHeight="1">
      <c r="A797" s="1020"/>
      <c r="B797" s="1021"/>
      <c r="C797" s="1020"/>
      <c r="D797" s="1020"/>
      <c r="E797" s="1020"/>
      <c r="F797" s="1020"/>
      <c r="G797" s="1022"/>
      <c r="H797" s="1022"/>
      <c r="I797" s="1022"/>
      <c r="J797" s="1022"/>
      <c r="K797" s="1022"/>
      <c r="L797" s="1020"/>
      <c r="M797" s="1020"/>
      <c r="N797" s="1020"/>
      <c r="O797" s="1020"/>
      <c r="P797" s="1020"/>
      <c r="Q797" s="1020"/>
      <c r="R797" s="1088"/>
      <c r="S797" s="1089"/>
      <c r="T797" s="1088"/>
      <c r="U797" s="1020"/>
      <c r="V797" s="1020"/>
      <c r="W797" s="1020"/>
      <c r="X797" s="1020"/>
      <c r="Y797" s="1020"/>
      <c r="Z797" s="1020"/>
      <c r="AA797" s="1020"/>
    </row>
    <row r="798" ht="18.0" customHeight="1">
      <c r="A798" s="1020"/>
      <c r="B798" s="1021"/>
      <c r="C798" s="1020"/>
      <c r="D798" s="1020"/>
      <c r="E798" s="1020"/>
      <c r="F798" s="1020"/>
      <c r="G798" s="1022"/>
      <c r="H798" s="1022"/>
      <c r="I798" s="1022"/>
      <c r="J798" s="1022"/>
      <c r="K798" s="1022"/>
      <c r="L798" s="1020"/>
      <c r="M798" s="1020"/>
      <c r="N798" s="1020"/>
      <c r="O798" s="1020"/>
      <c r="P798" s="1020"/>
      <c r="Q798" s="1020"/>
      <c r="R798" s="1088"/>
      <c r="S798" s="1089"/>
      <c r="T798" s="1088"/>
      <c r="U798" s="1020"/>
      <c r="V798" s="1020"/>
      <c r="W798" s="1020"/>
      <c r="X798" s="1020"/>
      <c r="Y798" s="1020"/>
      <c r="Z798" s="1020"/>
      <c r="AA798" s="1020"/>
    </row>
    <row r="799" ht="18.0" customHeight="1">
      <c r="A799" s="1020"/>
      <c r="B799" s="1021"/>
      <c r="C799" s="1020"/>
      <c r="D799" s="1020"/>
      <c r="E799" s="1020"/>
      <c r="F799" s="1020"/>
      <c r="G799" s="1022"/>
      <c r="H799" s="1022"/>
      <c r="I799" s="1022"/>
      <c r="J799" s="1022"/>
      <c r="K799" s="1022"/>
      <c r="L799" s="1020"/>
      <c r="M799" s="1020"/>
      <c r="N799" s="1020"/>
      <c r="O799" s="1020"/>
      <c r="P799" s="1020"/>
      <c r="Q799" s="1020"/>
      <c r="R799" s="1088"/>
      <c r="S799" s="1089"/>
      <c r="T799" s="1088"/>
      <c r="U799" s="1020"/>
      <c r="V799" s="1020"/>
      <c r="W799" s="1020"/>
      <c r="X799" s="1020"/>
      <c r="Y799" s="1020"/>
      <c r="Z799" s="1020"/>
      <c r="AA799" s="1020"/>
    </row>
    <row r="800" ht="18.0" customHeight="1">
      <c r="A800" s="1020"/>
      <c r="B800" s="1021"/>
      <c r="C800" s="1020"/>
      <c r="D800" s="1020"/>
      <c r="E800" s="1020"/>
      <c r="F800" s="1020"/>
      <c r="G800" s="1022"/>
      <c r="H800" s="1022"/>
      <c r="I800" s="1022"/>
      <c r="J800" s="1022"/>
      <c r="K800" s="1022"/>
      <c r="L800" s="1020"/>
      <c r="M800" s="1020"/>
      <c r="N800" s="1020"/>
      <c r="O800" s="1020"/>
      <c r="P800" s="1020"/>
      <c r="Q800" s="1020"/>
      <c r="R800" s="1088"/>
      <c r="S800" s="1089"/>
      <c r="T800" s="1088"/>
      <c r="U800" s="1020"/>
      <c r="V800" s="1020"/>
      <c r="W800" s="1020"/>
      <c r="X800" s="1020"/>
      <c r="Y800" s="1020"/>
      <c r="Z800" s="1020"/>
      <c r="AA800" s="1020"/>
    </row>
    <row r="801" ht="18.0" customHeight="1">
      <c r="A801" s="1020"/>
      <c r="B801" s="1021"/>
      <c r="C801" s="1020"/>
      <c r="D801" s="1020"/>
      <c r="E801" s="1020"/>
      <c r="F801" s="1020"/>
      <c r="G801" s="1022"/>
      <c r="H801" s="1022"/>
      <c r="I801" s="1022"/>
      <c r="J801" s="1022"/>
      <c r="K801" s="1022"/>
      <c r="L801" s="1020"/>
      <c r="M801" s="1020"/>
      <c r="N801" s="1020"/>
      <c r="O801" s="1020"/>
      <c r="P801" s="1020"/>
      <c r="Q801" s="1020"/>
      <c r="R801" s="1088"/>
      <c r="S801" s="1089"/>
      <c r="T801" s="1088"/>
      <c r="U801" s="1020"/>
      <c r="V801" s="1020"/>
      <c r="W801" s="1020"/>
      <c r="X801" s="1020"/>
      <c r="Y801" s="1020"/>
      <c r="Z801" s="1020"/>
      <c r="AA801" s="1020"/>
    </row>
    <row r="802" ht="18.0" customHeight="1">
      <c r="A802" s="1020"/>
      <c r="B802" s="1021"/>
      <c r="C802" s="1020"/>
      <c r="D802" s="1020"/>
      <c r="E802" s="1020"/>
      <c r="F802" s="1020"/>
      <c r="G802" s="1022"/>
      <c r="H802" s="1022"/>
      <c r="I802" s="1022"/>
      <c r="J802" s="1022"/>
      <c r="K802" s="1022"/>
      <c r="L802" s="1020"/>
      <c r="M802" s="1020"/>
      <c r="N802" s="1020"/>
      <c r="O802" s="1020"/>
      <c r="P802" s="1020"/>
      <c r="Q802" s="1020"/>
      <c r="R802" s="1088"/>
      <c r="S802" s="1089"/>
      <c r="T802" s="1088"/>
      <c r="U802" s="1020"/>
      <c r="V802" s="1020"/>
      <c r="W802" s="1020"/>
      <c r="X802" s="1020"/>
      <c r="Y802" s="1020"/>
      <c r="Z802" s="1020"/>
      <c r="AA802" s="1020"/>
    </row>
    <row r="803" ht="18.0" customHeight="1">
      <c r="A803" s="1020"/>
      <c r="B803" s="1021"/>
      <c r="C803" s="1020"/>
      <c r="D803" s="1020"/>
      <c r="E803" s="1020"/>
      <c r="F803" s="1020"/>
      <c r="G803" s="1022"/>
      <c r="H803" s="1022"/>
      <c r="I803" s="1022"/>
      <c r="J803" s="1022"/>
      <c r="K803" s="1022"/>
      <c r="L803" s="1020"/>
      <c r="M803" s="1020"/>
      <c r="N803" s="1020"/>
      <c r="O803" s="1020"/>
      <c r="P803" s="1020"/>
      <c r="Q803" s="1020"/>
      <c r="R803" s="1088"/>
      <c r="S803" s="1089"/>
      <c r="T803" s="1088"/>
      <c r="U803" s="1020"/>
      <c r="V803" s="1020"/>
      <c r="W803" s="1020"/>
      <c r="X803" s="1020"/>
      <c r="Y803" s="1020"/>
      <c r="Z803" s="1020"/>
      <c r="AA803" s="1020"/>
    </row>
    <row r="804" ht="18.0" customHeight="1">
      <c r="A804" s="1020"/>
      <c r="B804" s="1021"/>
      <c r="C804" s="1020"/>
      <c r="D804" s="1020"/>
      <c r="E804" s="1020"/>
      <c r="F804" s="1020"/>
      <c r="G804" s="1022"/>
      <c r="H804" s="1022"/>
      <c r="I804" s="1022"/>
      <c r="J804" s="1022"/>
      <c r="K804" s="1022"/>
      <c r="L804" s="1020"/>
      <c r="M804" s="1020"/>
      <c r="N804" s="1020"/>
      <c r="O804" s="1020"/>
      <c r="P804" s="1020"/>
      <c r="Q804" s="1020"/>
      <c r="R804" s="1088"/>
      <c r="S804" s="1089"/>
      <c r="T804" s="1088"/>
      <c r="U804" s="1020"/>
      <c r="V804" s="1020"/>
      <c r="W804" s="1020"/>
      <c r="X804" s="1020"/>
      <c r="Y804" s="1020"/>
      <c r="Z804" s="1020"/>
      <c r="AA804" s="1020"/>
    </row>
    <row r="805" ht="18.0" customHeight="1">
      <c r="A805" s="1020"/>
      <c r="B805" s="1021"/>
      <c r="C805" s="1020"/>
      <c r="D805" s="1020"/>
      <c r="E805" s="1020"/>
      <c r="F805" s="1020"/>
      <c r="G805" s="1022"/>
      <c r="H805" s="1022"/>
      <c r="I805" s="1022"/>
      <c r="J805" s="1022"/>
      <c r="K805" s="1022"/>
      <c r="L805" s="1020"/>
      <c r="M805" s="1020"/>
      <c r="N805" s="1020"/>
      <c r="O805" s="1020"/>
      <c r="P805" s="1020"/>
      <c r="Q805" s="1020"/>
      <c r="R805" s="1088"/>
      <c r="S805" s="1089"/>
      <c r="T805" s="1088"/>
      <c r="U805" s="1020"/>
      <c r="V805" s="1020"/>
      <c r="W805" s="1020"/>
      <c r="X805" s="1020"/>
      <c r="Y805" s="1020"/>
      <c r="Z805" s="1020"/>
      <c r="AA805" s="1020"/>
    </row>
    <row r="806" ht="18.0" customHeight="1">
      <c r="A806" s="1020"/>
      <c r="B806" s="1021"/>
      <c r="C806" s="1020"/>
      <c r="D806" s="1020"/>
      <c r="E806" s="1020"/>
      <c r="F806" s="1020"/>
      <c r="G806" s="1022"/>
      <c r="H806" s="1022"/>
      <c r="I806" s="1022"/>
      <c r="J806" s="1022"/>
      <c r="K806" s="1022"/>
      <c r="L806" s="1020"/>
      <c r="M806" s="1020"/>
      <c r="N806" s="1020"/>
      <c r="O806" s="1020"/>
      <c r="P806" s="1020"/>
      <c r="Q806" s="1020"/>
      <c r="R806" s="1088"/>
      <c r="S806" s="1089"/>
      <c r="T806" s="1088"/>
      <c r="U806" s="1020"/>
      <c r="V806" s="1020"/>
      <c r="W806" s="1020"/>
      <c r="X806" s="1020"/>
      <c r="Y806" s="1020"/>
      <c r="Z806" s="1020"/>
      <c r="AA806" s="1020"/>
    </row>
    <row r="807" ht="18.0" customHeight="1">
      <c r="A807" s="1020"/>
      <c r="B807" s="1021"/>
      <c r="C807" s="1020"/>
      <c r="D807" s="1020"/>
      <c r="E807" s="1020"/>
      <c r="F807" s="1020"/>
      <c r="G807" s="1022"/>
      <c r="H807" s="1022"/>
      <c r="I807" s="1022"/>
      <c r="J807" s="1022"/>
      <c r="K807" s="1022"/>
      <c r="L807" s="1020"/>
      <c r="M807" s="1020"/>
      <c r="N807" s="1020"/>
      <c r="O807" s="1020"/>
      <c r="P807" s="1020"/>
      <c r="Q807" s="1020"/>
      <c r="R807" s="1088"/>
      <c r="S807" s="1089"/>
      <c r="T807" s="1088"/>
      <c r="U807" s="1020"/>
      <c r="V807" s="1020"/>
      <c r="W807" s="1020"/>
      <c r="X807" s="1020"/>
      <c r="Y807" s="1020"/>
      <c r="Z807" s="1020"/>
      <c r="AA807" s="1020"/>
    </row>
    <row r="808" ht="18.0" customHeight="1">
      <c r="A808" s="1020"/>
      <c r="B808" s="1021"/>
      <c r="C808" s="1020"/>
      <c r="D808" s="1020"/>
      <c r="E808" s="1020"/>
      <c r="F808" s="1020"/>
      <c r="G808" s="1022"/>
      <c r="H808" s="1022"/>
      <c r="I808" s="1022"/>
      <c r="J808" s="1022"/>
      <c r="K808" s="1022"/>
      <c r="L808" s="1020"/>
      <c r="M808" s="1020"/>
      <c r="N808" s="1020"/>
      <c r="O808" s="1020"/>
      <c r="P808" s="1020"/>
      <c r="Q808" s="1020"/>
      <c r="R808" s="1088"/>
      <c r="S808" s="1089"/>
      <c r="T808" s="1088"/>
      <c r="U808" s="1020"/>
      <c r="V808" s="1020"/>
      <c r="W808" s="1020"/>
      <c r="X808" s="1020"/>
      <c r="Y808" s="1020"/>
      <c r="Z808" s="1020"/>
      <c r="AA808" s="1020"/>
    </row>
    <row r="809" ht="18.0" customHeight="1">
      <c r="A809" s="1020"/>
      <c r="B809" s="1021"/>
      <c r="C809" s="1020"/>
      <c r="D809" s="1020"/>
      <c r="E809" s="1020"/>
      <c r="F809" s="1020"/>
      <c r="G809" s="1022"/>
      <c r="H809" s="1022"/>
      <c r="I809" s="1022"/>
      <c r="J809" s="1022"/>
      <c r="K809" s="1022"/>
      <c r="L809" s="1020"/>
      <c r="M809" s="1020"/>
      <c r="N809" s="1020"/>
      <c r="O809" s="1020"/>
      <c r="P809" s="1020"/>
      <c r="Q809" s="1020"/>
      <c r="R809" s="1088"/>
      <c r="S809" s="1089"/>
      <c r="T809" s="1088"/>
      <c r="U809" s="1020"/>
      <c r="V809" s="1020"/>
      <c r="W809" s="1020"/>
      <c r="X809" s="1020"/>
      <c r="Y809" s="1020"/>
      <c r="Z809" s="1020"/>
      <c r="AA809" s="1020"/>
    </row>
    <row r="810" ht="18.0" customHeight="1">
      <c r="A810" s="1020"/>
      <c r="B810" s="1021"/>
      <c r="C810" s="1020"/>
      <c r="D810" s="1020"/>
      <c r="E810" s="1020"/>
      <c r="F810" s="1020"/>
      <c r="G810" s="1022"/>
      <c r="H810" s="1022"/>
      <c r="I810" s="1022"/>
      <c r="J810" s="1022"/>
      <c r="K810" s="1022"/>
      <c r="L810" s="1020"/>
      <c r="M810" s="1020"/>
      <c r="N810" s="1020"/>
      <c r="O810" s="1020"/>
      <c r="P810" s="1020"/>
      <c r="Q810" s="1020"/>
      <c r="R810" s="1088"/>
      <c r="S810" s="1089"/>
      <c r="T810" s="1088"/>
      <c r="U810" s="1020"/>
      <c r="V810" s="1020"/>
      <c r="W810" s="1020"/>
      <c r="X810" s="1020"/>
      <c r="Y810" s="1020"/>
      <c r="Z810" s="1020"/>
      <c r="AA810" s="1020"/>
    </row>
    <row r="811" ht="18.0" customHeight="1">
      <c r="A811" s="1020"/>
      <c r="B811" s="1021"/>
      <c r="C811" s="1020"/>
      <c r="D811" s="1020"/>
      <c r="E811" s="1020"/>
      <c r="F811" s="1020"/>
      <c r="G811" s="1022"/>
      <c r="H811" s="1022"/>
      <c r="I811" s="1022"/>
      <c r="J811" s="1022"/>
      <c r="K811" s="1022"/>
      <c r="L811" s="1020"/>
      <c r="M811" s="1020"/>
      <c r="N811" s="1020"/>
      <c r="O811" s="1020"/>
      <c r="P811" s="1020"/>
      <c r="Q811" s="1020"/>
      <c r="R811" s="1088"/>
      <c r="S811" s="1089"/>
      <c r="T811" s="1088"/>
      <c r="U811" s="1020"/>
      <c r="V811" s="1020"/>
      <c r="W811" s="1020"/>
      <c r="X811" s="1020"/>
      <c r="Y811" s="1020"/>
      <c r="Z811" s="1020"/>
      <c r="AA811" s="1020"/>
    </row>
    <row r="812" ht="18.0" customHeight="1">
      <c r="A812" s="1020"/>
      <c r="B812" s="1021"/>
      <c r="C812" s="1020"/>
      <c r="D812" s="1020"/>
      <c r="E812" s="1020"/>
      <c r="F812" s="1020"/>
      <c r="G812" s="1022"/>
      <c r="H812" s="1022"/>
      <c r="I812" s="1022"/>
      <c r="J812" s="1022"/>
      <c r="K812" s="1022"/>
      <c r="L812" s="1020"/>
      <c r="M812" s="1020"/>
      <c r="N812" s="1020"/>
      <c r="O812" s="1020"/>
      <c r="P812" s="1020"/>
      <c r="Q812" s="1020"/>
      <c r="R812" s="1088"/>
      <c r="S812" s="1089"/>
      <c r="T812" s="1088"/>
      <c r="U812" s="1020"/>
      <c r="V812" s="1020"/>
      <c r="W812" s="1020"/>
      <c r="X812" s="1020"/>
      <c r="Y812" s="1020"/>
      <c r="Z812" s="1020"/>
      <c r="AA812" s="1020"/>
    </row>
    <row r="813" ht="18.0" customHeight="1">
      <c r="A813" s="1020"/>
      <c r="B813" s="1021"/>
      <c r="C813" s="1020"/>
      <c r="D813" s="1020"/>
      <c r="E813" s="1020"/>
      <c r="F813" s="1020"/>
      <c r="G813" s="1022"/>
      <c r="H813" s="1022"/>
      <c r="I813" s="1022"/>
      <c r="J813" s="1022"/>
      <c r="K813" s="1022"/>
      <c r="L813" s="1020"/>
      <c r="M813" s="1020"/>
      <c r="N813" s="1020"/>
      <c r="O813" s="1020"/>
      <c r="P813" s="1020"/>
      <c r="Q813" s="1020"/>
      <c r="R813" s="1088"/>
      <c r="S813" s="1089"/>
      <c r="T813" s="1088"/>
      <c r="U813" s="1020"/>
      <c r="V813" s="1020"/>
      <c r="W813" s="1020"/>
      <c r="X813" s="1020"/>
      <c r="Y813" s="1020"/>
      <c r="Z813" s="1020"/>
      <c r="AA813" s="1020"/>
    </row>
    <row r="814" ht="18.0" customHeight="1">
      <c r="A814" s="1020"/>
      <c r="B814" s="1021"/>
      <c r="C814" s="1020"/>
      <c r="D814" s="1020"/>
      <c r="E814" s="1020"/>
      <c r="F814" s="1020"/>
      <c r="G814" s="1022"/>
      <c r="H814" s="1022"/>
      <c r="I814" s="1022"/>
      <c r="J814" s="1022"/>
      <c r="K814" s="1022"/>
      <c r="L814" s="1020"/>
      <c r="M814" s="1020"/>
      <c r="N814" s="1020"/>
      <c r="O814" s="1020"/>
      <c r="P814" s="1020"/>
      <c r="Q814" s="1020"/>
      <c r="R814" s="1088"/>
      <c r="S814" s="1089"/>
      <c r="T814" s="1088"/>
      <c r="U814" s="1020"/>
      <c r="V814" s="1020"/>
      <c r="W814" s="1020"/>
      <c r="X814" s="1020"/>
      <c r="Y814" s="1020"/>
      <c r="Z814" s="1020"/>
      <c r="AA814" s="1020"/>
    </row>
    <row r="815" ht="18.0" customHeight="1">
      <c r="A815" s="1020"/>
      <c r="B815" s="1021"/>
      <c r="C815" s="1020"/>
      <c r="D815" s="1020"/>
      <c r="E815" s="1020"/>
      <c r="F815" s="1020"/>
      <c r="G815" s="1022"/>
      <c r="H815" s="1022"/>
      <c r="I815" s="1022"/>
      <c r="J815" s="1022"/>
      <c r="K815" s="1022"/>
      <c r="L815" s="1020"/>
      <c r="M815" s="1020"/>
      <c r="N815" s="1020"/>
      <c r="O815" s="1020"/>
      <c r="P815" s="1020"/>
      <c r="Q815" s="1020"/>
      <c r="R815" s="1088"/>
      <c r="S815" s="1089"/>
      <c r="T815" s="1088"/>
      <c r="U815" s="1020"/>
      <c r="V815" s="1020"/>
      <c r="W815" s="1020"/>
      <c r="X815" s="1020"/>
      <c r="Y815" s="1020"/>
      <c r="Z815" s="1020"/>
      <c r="AA815" s="1020"/>
    </row>
    <row r="816" ht="18.0" customHeight="1">
      <c r="A816" s="1020"/>
      <c r="B816" s="1021"/>
      <c r="C816" s="1020"/>
      <c r="D816" s="1020"/>
      <c r="E816" s="1020"/>
      <c r="F816" s="1020"/>
      <c r="G816" s="1022"/>
      <c r="H816" s="1022"/>
      <c r="I816" s="1022"/>
      <c r="J816" s="1022"/>
      <c r="K816" s="1022"/>
      <c r="L816" s="1020"/>
      <c r="M816" s="1020"/>
      <c r="N816" s="1020"/>
      <c r="O816" s="1020"/>
      <c r="P816" s="1020"/>
      <c r="Q816" s="1020"/>
      <c r="R816" s="1088"/>
      <c r="S816" s="1089"/>
      <c r="T816" s="1088"/>
      <c r="U816" s="1020"/>
      <c r="V816" s="1020"/>
      <c r="W816" s="1020"/>
      <c r="X816" s="1020"/>
      <c r="Y816" s="1020"/>
      <c r="Z816" s="1020"/>
      <c r="AA816" s="1020"/>
    </row>
    <row r="817" ht="18.0" customHeight="1">
      <c r="A817" s="1020"/>
      <c r="B817" s="1021"/>
      <c r="C817" s="1020"/>
      <c r="D817" s="1020"/>
      <c r="E817" s="1020"/>
      <c r="F817" s="1020"/>
      <c r="G817" s="1022"/>
      <c r="H817" s="1022"/>
      <c r="I817" s="1022"/>
      <c r="J817" s="1022"/>
      <c r="K817" s="1022"/>
      <c r="L817" s="1020"/>
      <c r="M817" s="1020"/>
      <c r="N817" s="1020"/>
      <c r="O817" s="1020"/>
      <c r="P817" s="1020"/>
      <c r="Q817" s="1020"/>
      <c r="R817" s="1088"/>
      <c r="S817" s="1089"/>
      <c r="T817" s="1088"/>
      <c r="U817" s="1020"/>
      <c r="V817" s="1020"/>
      <c r="W817" s="1020"/>
      <c r="X817" s="1020"/>
      <c r="Y817" s="1020"/>
      <c r="Z817" s="1020"/>
      <c r="AA817" s="1020"/>
    </row>
    <row r="818" ht="18.0" customHeight="1">
      <c r="A818" s="1020"/>
      <c r="B818" s="1021"/>
      <c r="C818" s="1020"/>
      <c r="D818" s="1020"/>
      <c r="E818" s="1020"/>
      <c r="F818" s="1020"/>
      <c r="G818" s="1022"/>
      <c r="H818" s="1022"/>
      <c r="I818" s="1022"/>
      <c r="J818" s="1022"/>
      <c r="K818" s="1022"/>
      <c r="L818" s="1020"/>
      <c r="M818" s="1020"/>
      <c r="N818" s="1020"/>
      <c r="O818" s="1020"/>
      <c r="P818" s="1020"/>
      <c r="Q818" s="1020"/>
      <c r="R818" s="1088"/>
      <c r="S818" s="1089"/>
      <c r="T818" s="1088"/>
      <c r="U818" s="1020"/>
      <c r="V818" s="1020"/>
      <c r="W818" s="1020"/>
      <c r="X818" s="1020"/>
      <c r="Y818" s="1020"/>
      <c r="Z818" s="1020"/>
      <c r="AA818" s="1020"/>
    </row>
    <row r="819" ht="18.0" customHeight="1">
      <c r="A819" s="1020"/>
      <c r="B819" s="1021"/>
      <c r="C819" s="1020"/>
      <c r="D819" s="1020"/>
      <c r="E819" s="1020"/>
      <c r="F819" s="1020"/>
      <c r="G819" s="1022"/>
      <c r="H819" s="1022"/>
      <c r="I819" s="1022"/>
      <c r="J819" s="1022"/>
      <c r="K819" s="1022"/>
      <c r="L819" s="1020"/>
      <c r="M819" s="1020"/>
      <c r="N819" s="1020"/>
      <c r="O819" s="1020"/>
      <c r="P819" s="1020"/>
      <c r="Q819" s="1020"/>
      <c r="R819" s="1088"/>
      <c r="S819" s="1089"/>
      <c r="T819" s="1088"/>
      <c r="U819" s="1020"/>
      <c r="V819" s="1020"/>
      <c r="W819" s="1020"/>
      <c r="X819" s="1020"/>
      <c r="Y819" s="1020"/>
      <c r="Z819" s="1020"/>
      <c r="AA819" s="1020"/>
    </row>
    <row r="820" ht="18.0" customHeight="1">
      <c r="A820" s="1020"/>
      <c r="B820" s="1021"/>
      <c r="C820" s="1020"/>
      <c r="D820" s="1020"/>
      <c r="E820" s="1020"/>
      <c r="F820" s="1020"/>
      <c r="G820" s="1022"/>
      <c r="H820" s="1022"/>
      <c r="I820" s="1022"/>
      <c r="J820" s="1022"/>
      <c r="K820" s="1022"/>
      <c r="L820" s="1020"/>
      <c r="M820" s="1020"/>
      <c r="N820" s="1020"/>
      <c r="O820" s="1020"/>
      <c r="P820" s="1020"/>
      <c r="Q820" s="1020"/>
      <c r="R820" s="1088"/>
      <c r="S820" s="1089"/>
      <c r="T820" s="1088"/>
      <c r="U820" s="1020"/>
      <c r="V820" s="1020"/>
      <c r="W820" s="1020"/>
      <c r="X820" s="1020"/>
      <c r="Y820" s="1020"/>
      <c r="Z820" s="1020"/>
      <c r="AA820" s="1020"/>
    </row>
    <row r="821" ht="18.0" customHeight="1">
      <c r="A821" s="1020"/>
      <c r="B821" s="1021"/>
      <c r="C821" s="1020"/>
      <c r="D821" s="1020"/>
      <c r="E821" s="1020"/>
      <c r="F821" s="1020"/>
      <c r="G821" s="1022"/>
      <c r="H821" s="1022"/>
      <c r="I821" s="1022"/>
      <c r="J821" s="1022"/>
      <c r="K821" s="1022"/>
      <c r="L821" s="1020"/>
      <c r="M821" s="1020"/>
      <c r="N821" s="1020"/>
      <c r="O821" s="1020"/>
      <c r="P821" s="1020"/>
      <c r="Q821" s="1020"/>
      <c r="R821" s="1088"/>
      <c r="S821" s="1089"/>
      <c r="T821" s="1088"/>
      <c r="U821" s="1020"/>
      <c r="V821" s="1020"/>
      <c r="W821" s="1020"/>
      <c r="X821" s="1020"/>
      <c r="Y821" s="1020"/>
      <c r="Z821" s="1020"/>
      <c r="AA821" s="1020"/>
    </row>
    <row r="822" ht="18.0" customHeight="1">
      <c r="A822" s="1020"/>
      <c r="B822" s="1021"/>
      <c r="C822" s="1020"/>
      <c r="D822" s="1020"/>
      <c r="E822" s="1020"/>
      <c r="F822" s="1020"/>
      <c r="G822" s="1022"/>
      <c r="H822" s="1022"/>
      <c r="I822" s="1022"/>
      <c r="J822" s="1022"/>
      <c r="K822" s="1022"/>
      <c r="L822" s="1020"/>
      <c r="M822" s="1020"/>
      <c r="N822" s="1020"/>
      <c r="O822" s="1020"/>
      <c r="P822" s="1020"/>
      <c r="Q822" s="1020"/>
      <c r="R822" s="1088"/>
      <c r="S822" s="1089"/>
      <c r="T822" s="1088"/>
      <c r="U822" s="1020"/>
      <c r="V822" s="1020"/>
      <c r="W822" s="1020"/>
      <c r="X822" s="1020"/>
      <c r="Y822" s="1020"/>
      <c r="Z822" s="1020"/>
      <c r="AA822" s="1020"/>
    </row>
    <row r="823" ht="18.0" customHeight="1">
      <c r="A823" s="1020"/>
      <c r="B823" s="1021"/>
      <c r="C823" s="1020"/>
      <c r="D823" s="1020"/>
      <c r="E823" s="1020"/>
      <c r="F823" s="1020"/>
      <c r="G823" s="1022"/>
      <c r="H823" s="1022"/>
      <c r="I823" s="1022"/>
      <c r="J823" s="1022"/>
      <c r="K823" s="1022"/>
      <c r="L823" s="1020"/>
      <c r="M823" s="1020"/>
      <c r="N823" s="1020"/>
      <c r="O823" s="1020"/>
      <c r="P823" s="1020"/>
      <c r="Q823" s="1020"/>
      <c r="R823" s="1088"/>
      <c r="S823" s="1089"/>
      <c r="T823" s="1088"/>
      <c r="U823" s="1020"/>
      <c r="V823" s="1020"/>
      <c r="W823" s="1020"/>
      <c r="X823" s="1020"/>
      <c r="Y823" s="1020"/>
      <c r="Z823" s="1020"/>
      <c r="AA823" s="1020"/>
    </row>
    <row r="824" ht="18.0" customHeight="1">
      <c r="A824" s="1020"/>
      <c r="B824" s="1021"/>
      <c r="C824" s="1020"/>
      <c r="D824" s="1020"/>
      <c r="E824" s="1020"/>
      <c r="F824" s="1020"/>
      <c r="G824" s="1022"/>
      <c r="H824" s="1022"/>
      <c r="I824" s="1022"/>
      <c r="J824" s="1022"/>
      <c r="K824" s="1022"/>
      <c r="L824" s="1020"/>
      <c r="M824" s="1020"/>
      <c r="N824" s="1020"/>
      <c r="O824" s="1020"/>
      <c r="P824" s="1020"/>
      <c r="Q824" s="1020"/>
      <c r="R824" s="1088"/>
      <c r="S824" s="1089"/>
      <c r="T824" s="1088"/>
      <c r="U824" s="1020"/>
      <c r="V824" s="1020"/>
      <c r="W824" s="1020"/>
      <c r="X824" s="1020"/>
      <c r="Y824" s="1020"/>
      <c r="Z824" s="1020"/>
      <c r="AA824" s="1020"/>
    </row>
    <row r="825" ht="18.0" customHeight="1">
      <c r="A825" s="1020"/>
      <c r="B825" s="1021"/>
      <c r="C825" s="1020"/>
      <c r="D825" s="1020"/>
      <c r="E825" s="1020"/>
      <c r="F825" s="1020"/>
      <c r="G825" s="1022"/>
      <c r="H825" s="1022"/>
      <c r="I825" s="1022"/>
      <c r="J825" s="1022"/>
      <c r="K825" s="1022"/>
      <c r="L825" s="1020"/>
      <c r="M825" s="1020"/>
      <c r="N825" s="1020"/>
      <c r="O825" s="1020"/>
      <c r="P825" s="1020"/>
      <c r="Q825" s="1020"/>
      <c r="R825" s="1088"/>
      <c r="S825" s="1089"/>
      <c r="T825" s="1088"/>
      <c r="U825" s="1020"/>
      <c r="V825" s="1020"/>
      <c r="W825" s="1020"/>
      <c r="X825" s="1020"/>
      <c r="Y825" s="1020"/>
      <c r="Z825" s="1020"/>
      <c r="AA825" s="1020"/>
    </row>
    <row r="826" ht="18.0" customHeight="1">
      <c r="A826" s="1020"/>
      <c r="B826" s="1021"/>
      <c r="C826" s="1020"/>
      <c r="D826" s="1020"/>
      <c r="E826" s="1020"/>
      <c r="F826" s="1020"/>
      <c r="G826" s="1022"/>
      <c r="H826" s="1022"/>
      <c r="I826" s="1022"/>
      <c r="J826" s="1022"/>
      <c r="K826" s="1022"/>
      <c r="L826" s="1020"/>
      <c r="M826" s="1020"/>
      <c r="N826" s="1020"/>
      <c r="O826" s="1020"/>
      <c r="P826" s="1020"/>
      <c r="Q826" s="1020"/>
      <c r="R826" s="1088"/>
      <c r="S826" s="1089"/>
      <c r="T826" s="1088"/>
      <c r="U826" s="1020"/>
      <c r="V826" s="1020"/>
      <c r="W826" s="1020"/>
      <c r="X826" s="1020"/>
      <c r="Y826" s="1020"/>
      <c r="Z826" s="1020"/>
      <c r="AA826" s="1020"/>
    </row>
    <row r="827" ht="18.0" customHeight="1">
      <c r="A827" s="1020"/>
      <c r="B827" s="1021"/>
      <c r="C827" s="1020"/>
      <c r="D827" s="1020"/>
      <c r="E827" s="1020"/>
      <c r="F827" s="1020"/>
      <c r="G827" s="1022"/>
      <c r="H827" s="1022"/>
      <c r="I827" s="1022"/>
      <c r="J827" s="1022"/>
      <c r="K827" s="1022"/>
      <c r="L827" s="1020"/>
      <c r="M827" s="1020"/>
      <c r="N827" s="1020"/>
      <c r="O827" s="1020"/>
      <c r="P827" s="1020"/>
      <c r="Q827" s="1020"/>
      <c r="R827" s="1088"/>
      <c r="S827" s="1089"/>
      <c r="T827" s="1088"/>
      <c r="U827" s="1020"/>
      <c r="V827" s="1020"/>
      <c r="W827" s="1020"/>
      <c r="X827" s="1020"/>
      <c r="Y827" s="1020"/>
      <c r="Z827" s="1020"/>
      <c r="AA827" s="1020"/>
    </row>
    <row r="828" ht="18.0" customHeight="1">
      <c r="A828" s="1020"/>
      <c r="B828" s="1021"/>
      <c r="C828" s="1020"/>
      <c r="D828" s="1020"/>
      <c r="E828" s="1020"/>
      <c r="F828" s="1020"/>
      <c r="G828" s="1022"/>
      <c r="H828" s="1022"/>
      <c r="I828" s="1022"/>
      <c r="J828" s="1022"/>
      <c r="K828" s="1022"/>
      <c r="L828" s="1020"/>
      <c r="M828" s="1020"/>
      <c r="N828" s="1020"/>
      <c r="O828" s="1020"/>
      <c r="P828" s="1020"/>
      <c r="Q828" s="1020"/>
      <c r="R828" s="1088"/>
      <c r="S828" s="1089"/>
      <c r="T828" s="1088"/>
      <c r="U828" s="1020"/>
      <c r="V828" s="1020"/>
      <c r="W828" s="1020"/>
      <c r="X828" s="1020"/>
      <c r="Y828" s="1020"/>
      <c r="Z828" s="1020"/>
      <c r="AA828" s="1020"/>
    </row>
    <row r="829" ht="18.0" customHeight="1">
      <c r="A829" s="1020"/>
      <c r="B829" s="1021"/>
      <c r="C829" s="1020"/>
      <c r="D829" s="1020"/>
      <c r="E829" s="1020"/>
      <c r="F829" s="1020"/>
      <c r="G829" s="1022"/>
      <c r="H829" s="1022"/>
      <c r="I829" s="1022"/>
      <c r="J829" s="1022"/>
      <c r="K829" s="1022"/>
      <c r="L829" s="1020"/>
      <c r="M829" s="1020"/>
      <c r="N829" s="1020"/>
      <c r="O829" s="1020"/>
      <c r="P829" s="1020"/>
      <c r="Q829" s="1020"/>
      <c r="R829" s="1088"/>
      <c r="S829" s="1089"/>
      <c r="T829" s="1088"/>
      <c r="U829" s="1020"/>
      <c r="V829" s="1020"/>
      <c r="W829" s="1020"/>
      <c r="X829" s="1020"/>
      <c r="Y829" s="1020"/>
      <c r="Z829" s="1020"/>
      <c r="AA829" s="1020"/>
    </row>
    <row r="830" ht="18.0" customHeight="1">
      <c r="A830" s="1020"/>
      <c r="B830" s="1021"/>
      <c r="C830" s="1020"/>
      <c r="D830" s="1020"/>
      <c r="E830" s="1020"/>
      <c r="F830" s="1020"/>
      <c r="G830" s="1022"/>
      <c r="H830" s="1022"/>
      <c r="I830" s="1022"/>
      <c r="J830" s="1022"/>
      <c r="K830" s="1022"/>
      <c r="L830" s="1020"/>
      <c r="M830" s="1020"/>
      <c r="N830" s="1020"/>
      <c r="O830" s="1020"/>
      <c r="P830" s="1020"/>
      <c r="Q830" s="1020"/>
      <c r="R830" s="1088"/>
      <c r="S830" s="1089"/>
      <c r="T830" s="1088"/>
      <c r="U830" s="1020"/>
      <c r="V830" s="1020"/>
      <c r="W830" s="1020"/>
      <c r="X830" s="1020"/>
      <c r="Y830" s="1020"/>
      <c r="Z830" s="1020"/>
      <c r="AA830" s="1020"/>
    </row>
    <row r="831" ht="18.0" customHeight="1">
      <c r="A831" s="1020"/>
      <c r="B831" s="1021"/>
      <c r="C831" s="1020"/>
      <c r="D831" s="1020"/>
      <c r="E831" s="1020"/>
      <c r="F831" s="1020"/>
      <c r="G831" s="1022"/>
      <c r="H831" s="1022"/>
      <c r="I831" s="1022"/>
      <c r="J831" s="1022"/>
      <c r="K831" s="1022"/>
      <c r="L831" s="1020"/>
      <c r="M831" s="1020"/>
      <c r="N831" s="1020"/>
      <c r="O831" s="1020"/>
      <c r="P831" s="1020"/>
      <c r="Q831" s="1020"/>
      <c r="R831" s="1088"/>
      <c r="S831" s="1089"/>
      <c r="T831" s="1088"/>
      <c r="U831" s="1020"/>
      <c r="V831" s="1020"/>
      <c r="W831" s="1020"/>
      <c r="X831" s="1020"/>
      <c r="Y831" s="1020"/>
      <c r="Z831" s="1020"/>
      <c r="AA831" s="1020"/>
    </row>
    <row r="832" ht="18.0" customHeight="1">
      <c r="A832" s="1020"/>
      <c r="B832" s="1021"/>
      <c r="C832" s="1020"/>
      <c r="D832" s="1020"/>
      <c r="E832" s="1020"/>
      <c r="F832" s="1020"/>
      <c r="G832" s="1022"/>
      <c r="H832" s="1022"/>
      <c r="I832" s="1022"/>
      <c r="J832" s="1022"/>
      <c r="K832" s="1022"/>
      <c r="L832" s="1020"/>
      <c r="M832" s="1020"/>
      <c r="N832" s="1020"/>
      <c r="O832" s="1020"/>
      <c r="P832" s="1020"/>
      <c r="Q832" s="1020"/>
      <c r="R832" s="1088"/>
      <c r="S832" s="1089"/>
      <c r="T832" s="1088"/>
      <c r="U832" s="1020"/>
      <c r="V832" s="1020"/>
      <c r="W832" s="1020"/>
      <c r="X832" s="1020"/>
      <c r="Y832" s="1020"/>
      <c r="Z832" s="1020"/>
      <c r="AA832" s="1020"/>
    </row>
    <row r="833" ht="18.0" customHeight="1">
      <c r="A833" s="1020"/>
      <c r="B833" s="1021"/>
      <c r="C833" s="1020"/>
      <c r="D833" s="1020"/>
      <c r="E833" s="1020"/>
      <c r="F833" s="1020"/>
      <c r="G833" s="1022"/>
      <c r="H833" s="1022"/>
      <c r="I833" s="1022"/>
      <c r="J833" s="1022"/>
      <c r="K833" s="1022"/>
      <c r="L833" s="1020"/>
      <c r="M833" s="1020"/>
      <c r="N833" s="1020"/>
      <c r="O833" s="1020"/>
      <c r="P833" s="1020"/>
      <c r="Q833" s="1020"/>
      <c r="R833" s="1088"/>
      <c r="S833" s="1089"/>
      <c r="T833" s="1088"/>
      <c r="U833" s="1020"/>
      <c r="V833" s="1020"/>
      <c r="W833" s="1020"/>
      <c r="X833" s="1020"/>
      <c r="Y833" s="1020"/>
      <c r="Z833" s="1020"/>
      <c r="AA833" s="1020"/>
    </row>
    <row r="834" ht="18.0" customHeight="1">
      <c r="A834" s="1020"/>
      <c r="B834" s="1021"/>
      <c r="C834" s="1020"/>
      <c r="D834" s="1020"/>
      <c r="E834" s="1020"/>
      <c r="F834" s="1020"/>
      <c r="G834" s="1022"/>
      <c r="H834" s="1022"/>
      <c r="I834" s="1022"/>
      <c r="J834" s="1022"/>
      <c r="K834" s="1022"/>
      <c r="L834" s="1020"/>
      <c r="M834" s="1020"/>
      <c r="N834" s="1020"/>
      <c r="O834" s="1020"/>
      <c r="P834" s="1020"/>
      <c r="Q834" s="1020"/>
      <c r="R834" s="1088"/>
      <c r="S834" s="1089"/>
      <c r="T834" s="1088"/>
      <c r="U834" s="1020"/>
      <c r="V834" s="1020"/>
      <c r="W834" s="1020"/>
      <c r="X834" s="1020"/>
      <c r="Y834" s="1020"/>
      <c r="Z834" s="1020"/>
      <c r="AA834" s="1020"/>
    </row>
    <row r="835" ht="18.0" customHeight="1">
      <c r="A835" s="1020"/>
      <c r="B835" s="1021"/>
      <c r="C835" s="1020"/>
      <c r="D835" s="1020"/>
      <c r="E835" s="1020"/>
      <c r="F835" s="1020"/>
      <c r="G835" s="1022"/>
      <c r="H835" s="1022"/>
      <c r="I835" s="1022"/>
      <c r="J835" s="1022"/>
      <c r="K835" s="1022"/>
      <c r="L835" s="1020"/>
      <c r="M835" s="1020"/>
      <c r="N835" s="1020"/>
      <c r="O835" s="1020"/>
      <c r="P835" s="1020"/>
      <c r="Q835" s="1020"/>
      <c r="R835" s="1088"/>
      <c r="S835" s="1089"/>
      <c r="T835" s="1088"/>
      <c r="U835" s="1020"/>
      <c r="V835" s="1020"/>
      <c r="W835" s="1020"/>
      <c r="X835" s="1020"/>
      <c r="Y835" s="1020"/>
      <c r="Z835" s="1020"/>
      <c r="AA835" s="1020"/>
    </row>
    <row r="836" ht="18.0" customHeight="1">
      <c r="A836" s="1020"/>
      <c r="B836" s="1021"/>
      <c r="C836" s="1020"/>
      <c r="D836" s="1020"/>
      <c r="E836" s="1020"/>
      <c r="F836" s="1020"/>
      <c r="G836" s="1022"/>
      <c r="H836" s="1022"/>
      <c r="I836" s="1022"/>
      <c r="J836" s="1022"/>
      <c r="K836" s="1022"/>
      <c r="L836" s="1020"/>
      <c r="M836" s="1020"/>
      <c r="N836" s="1020"/>
      <c r="O836" s="1020"/>
      <c r="P836" s="1020"/>
      <c r="Q836" s="1020"/>
      <c r="R836" s="1088"/>
      <c r="S836" s="1089"/>
      <c r="T836" s="1088"/>
      <c r="U836" s="1020"/>
      <c r="V836" s="1020"/>
      <c r="W836" s="1020"/>
      <c r="X836" s="1020"/>
      <c r="Y836" s="1020"/>
      <c r="Z836" s="1020"/>
      <c r="AA836" s="1020"/>
    </row>
    <row r="837" ht="18.0" customHeight="1">
      <c r="A837" s="1020"/>
      <c r="B837" s="1021"/>
      <c r="C837" s="1020"/>
      <c r="D837" s="1020"/>
      <c r="E837" s="1020"/>
      <c r="F837" s="1020"/>
      <c r="G837" s="1022"/>
      <c r="H837" s="1022"/>
      <c r="I837" s="1022"/>
      <c r="J837" s="1022"/>
      <c r="K837" s="1022"/>
      <c r="L837" s="1020"/>
      <c r="M837" s="1020"/>
      <c r="N837" s="1020"/>
      <c r="O837" s="1020"/>
      <c r="P837" s="1020"/>
      <c r="Q837" s="1020"/>
      <c r="R837" s="1088"/>
      <c r="S837" s="1089"/>
      <c r="T837" s="1088"/>
      <c r="U837" s="1020"/>
      <c r="V837" s="1020"/>
      <c r="W837" s="1020"/>
      <c r="X837" s="1020"/>
      <c r="Y837" s="1020"/>
      <c r="Z837" s="1020"/>
      <c r="AA837" s="1020"/>
    </row>
    <row r="838" ht="18.0" customHeight="1">
      <c r="A838" s="1020"/>
      <c r="B838" s="1021"/>
      <c r="C838" s="1020"/>
      <c r="D838" s="1020"/>
      <c r="E838" s="1020"/>
      <c r="F838" s="1020"/>
      <c r="G838" s="1022"/>
      <c r="H838" s="1022"/>
      <c r="I838" s="1022"/>
      <c r="J838" s="1022"/>
      <c r="K838" s="1022"/>
      <c r="L838" s="1020"/>
      <c r="M838" s="1020"/>
      <c r="N838" s="1020"/>
      <c r="O838" s="1020"/>
      <c r="P838" s="1020"/>
      <c r="Q838" s="1020"/>
      <c r="R838" s="1088"/>
      <c r="S838" s="1089"/>
      <c r="T838" s="1088"/>
      <c r="U838" s="1020"/>
      <c r="V838" s="1020"/>
      <c r="W838" s="1020"/>
      <c r="X838" s="1020"/>
      <c r="Y838" s="1020"/>
      <c r="Z838" s="1020"/>
      <c r="AA838" s="1020"/>
    </row>
    <row r="839" ht="18.0" customHeight="1">
      <c r="A839" s="1020"/>
      <c r="B839" s="1021"/>
      <c r="C839" s="1020"/>
      <c r="D839" s="1020"/>
      <c r="E839" s="1020"/>
      <c r="F839" s="1020"/>
      <c r="G839" s="1022"/>
      <c r="H839" s="1022"/>
      <c r="I839" s="1022"/>
      <c r="J839" s="1022"/>
      <c r="K839" s="1022"/>
      <c r="L839" s="1020"/>
      <c r="M839" s="1020"/>
      <c r="N839" s="1020"/>
      <c r="O839" s="1020"/>
      <c r="P839" s="1020"/>
      <c r="Q839" s="1020"/>
      <c r="R839" s="1088"/>
      <c r="S839" s="1089"/>
      <c r="T839" s="1088"/>
      <c r="U839" s="1020"/>
      <c r="V839" s="1020"/>
      <c r="W839" s="1020"/>
      <c r="X839" s="1020"/>
      <c r="Y839" s="1020"/>
      <c r="Z839" s="1020"/>
      <c r="AA839" s="1020"/>
    </row>
    <row r="840" ht="18.0" customHeight="1">
      <c r="A840" s="1020"/>
      <c r="B840" s="1021"/>
      <c r="C840" s="1020"/>
      <c r="D840" s="1020"/>
      <c r="E840" s="1020"/>
      <c r="F840" s="1020"/>
      <c r="G840" s="1022"/>
      <c r="H840" s="1022"/>
      <c r="I840" s="1022"/>
      <c r="J840" s="1022"/>
      <c r="K840" s="1022"/>
      <c r="L840" s="1020"/>
      <c r="M840" s="1020"/>
      <c r="N840" s="1020"/>
      <c r="O840" s="1020"/>
      <c r="P840" s="1020"/>
      <c r="Q840" s="1020"/>
      <c r="R840" s="1088"/>
      <c r="S840" s="1089"/>
      <c r="T840" s="1088"/>
      <c r="U840" s="1020"/>
      <c r="V840" s="1020"/>
      <c r="W840" s="1020"/>
      <c r="X840" s="1020"/>
      <c r="Y840" s="1020"/>
      <c r="Z840" s="1020"/>
      <c r="AA840" s="1020"/>
    </row>
    <row r="841" ht="18.0" customHeight="1">
      <c r="A841" s="1020"/>
      <c r="B841" s="1021"/>
      <c r="C841" s="1020"/>
      <c r="D841" s="1020"/>
      <c r="E841" s="1020"/>
      <c r="F841" s="1020"/>
      <c r="G841" s="1022"/>
      <c r="H841" s="1022"/>
      <c r="I841" s="1022"/>
      <c r="J841" s="1022"/>
      <c r="K841" s="1022"/>
      <c r="L841" s="1020"/>
      <c r="M841" s="1020"/>
      <c r="N841" s="1020"/>
      <c r="O841" s="1020"/>
      <c r="P841" s="1020"/>
      <c r="Q841" s="1020"/>
      <c r="R841" s="1088"/>
      <c r="S841" s="1089"/>
      <c r="T841" s="1088"/>
      <c r="U841" s="1020"/>
      <c r="V841" s="1020"/>
      <c r="W841" s="1020"/>
      <c r="X841" s="1020"/>
      <c r="Y841" s="1020"/>
      <c r="Z841" s="1020"/>
      <c r="AA841" s="1020"/>
    </row>
    <row r="842" ht="18.0" customHeight="1">
      <c r="A842" s="1020"/>
      <c r="B842" s="1021"/>
      <c r="C842" s="1020"/>
      <c r="D842" s="1020"/>
      <c r="E842" s="1020"/>
      <c r="F842" s="1020"/>
      <c r="G842" s="1022"/>
      <c r="H842" s="1022"/>
      <c r="I842" s="1022"/>
      <c r="J842" s="1022"/>
      <c r="K842" s="1022"/>
      <c r="L842" s="1020"/>
      <c r="M842" s="1020"/>
      <c r="N842" s="1020"/>
      <c r="O842" s="1020"/>
      <c r="P842" s="1020"/>
      <c r="Q842" s="1020"/>
      <c r="R842" s="1088"/>
      <c r="S842" s="1089"/>
      <c r="T842" s="1088"/>
      <c r="U842" s="1020"/>
      <c r="V842" s="1020"/>
      <c r="W842" s="1020"/>
      <c r="X842" s="1020"/>
      <c r="Y842" s="1020"/>
      <c r="Z842" s="1020"/>
      <c r="AA842" s="1020"/>
    </row>
    <row r="843" ht="18.0" customHeight="1">
      <c r="A843" s="1020"/>
      <c r="B843" s="1021"/>
      <c r="C843" s="1020"/>
      <c r="D843" s="1020"/>
      <c r="E843" s="1020"/>
      <c r="F843" s="1020"/>
      <c r="G843" s="1022"/>
      <c r="H843" s="1022"/>
      <c r="I843" s="1022"/>
      <c r="J843" s="1022"/>
      <c r="K843" s="1022"/>
      <c r="L843" s="1020"/>
      <c r="M843" s="1020"/>
      <c r="N843" s="1020"/>
      <c r="O843" s="1020"/>
      <c r="P843" s="1020"/>
      <c r="Q843" s="1020"/>
      <c r="R843" s="1088"/>
      <c r="S843" s="1089"/>
      <c r="T843" s="1088"/>
      <c r="U843" s="1020"/>
      <c r="V843" s="1020"/>
      <c r="W843" s="1020"/>
      <c r="X843" s="1020"/>
      <c r="Y843" s="1020"/>
      <c r="Z843" s="1020"/>
      <c r="AA843" s="1020"/>
    </row>
    <row r="844" ht="18.0" customHeight="1">
      <c r="A844" s="1020"/>
      <c r="B844" s="1021"/>
      <c r="C844" s="1020"/>
      <c r="D844" s="1020"/>
      <c r="E844" s="1020"/>
      <c r="F844" s="1020"/>
      <c r="G844" s="1022"/>
      <c r="H844" s="1022"/>
      <c r="I844" s="1022"/>
      <c r="J844" s="1022"/>
      <c r="K844" s="1022"/>
      <c r="L844" s="1020"/>
      <c r="M844" s="1020"/>
      <c r="N844" s="1020"/>
      <c r="O844" s="1020"/>
      <c r="P844" s="1020"/>
      <c r="Q844" s="1020"/>
      <c r="R844" s="1088"/>
      <c r="S844" s="1089"/>
      <c r="T844" s="1088"/>
      <c r="U844" s="1020"/>
      <c r="V844" s="1020"/>
      <c r="W844" s="1020"/>
      <c r="X844" s="1020"/>
      <c r="Y844" s="1020"/>
      <c r="Z844" s="1020"/>
      <c r="AA844" s="1020"/>
    </row>
    <row r="845" ht="18.0" customHeight="1">
      <c r="A845" s="1020"/>
      <c r="B845" s="1021"/>
      <c r="C845" s="1020"/>
      <c r="D845" s="1020"/>
      <c r="E845" s="1020"/>
      <c r="F845" s="1020"/>
      <c r="G845" s="1022"/>
      <c r="H845" s="1022"/>
      <c r="I845" s="1022"/>
      <c r="J845" s="1022"/>
      <c r="K845" s="1022"/>
      <c r="L845" s="1020"/>
      <c r="M845" s="1020"/>
      <c r="N845" s="1020"/>
      <c r="O845" s="1020"/>
      <c r="P845" s="1020"/>
      <c r="Q845" s="1020"/>
      <c r="R845" s="1088"/>
      <c r="S845" s="1089"/>
      <c r="T845" s="1088"/>
      <c r="U845" s="1020"/>
      <c r="V845" s="1020"/>
      <c r="W845" s="1020"/>
      <c r="X845" s="1020"/>
      <c r="Y845" s="1020"/>
      <c r="Z845" s="1020"/>
      <c r="AA845" s="1020"/>
    </row>
    <row r="846" ht="18.0" customHeight="1">
      <c r="A846" s="1020"/>
      <c r="B846" s="1021"/>
      <c r="C846" s="1020"/>
      <c r="D846" s="1020"/>
      <c r="E846" s="1020"/>
      <c r="F846" s="1020"/>
      <c r="G846" s="1022"/>
      <c r="H846" s="1022"/>
      <c r="I846" s="1022"/>
      <c r="J846" s="1022"/>
      <c r="K846" s="1022"/>
      <c r="L846" s="1020"/>
      <c r="M846" s="1020"/>
      <c r="N846" s="1020"/>
      <c r="O846" s="1020"/>
      <c r="P846" s="1020"/>
      <c r="Q846" s="1020"/>
      <c r="R846" s="1088"/>
      <c r="S846" s="1089"/>
      <c r="T846" s="1088"/>
      <c r="U846" s="1020"/>
      <c r="V846" s="1020"/>
      <c r="W846" s="1020"/>
      <c r="X846" s="1020"/>
      <c r="Y846" s="1020"/>
      <c r="Z846" s="1020"/>
      <c r="AA846" s="1020"/>
    </row>
    <row r="847" ht="18.0" customHeight="1">
      <c r="A847" s="1020"/>
      <c r="B847" s="1021"/>
      <c r="C847" s="1020"/>
      <c r="D847" s="1020"/>
      <c r="E847" s="1020"/>
      <c r="F847" s="1020"/>
      <c r="G847" s="1022"/>
      <c r="H847" s="1022"/>
      <c r="I847" s="1022"/>
      <c r="J847" s="1022"/>
      <c r="K847" s="1022"/>
      <c r="L847" s="1020"/>
      <c r="M847" s="1020"/>
      <c r="N847" s="1020"/>
      <c r="O847" s="1020"/>
      <c r="P847" s="1020"/>
      <c r="Q847" s="1020"/>
      <c r="R847" s="1088"/>
      <c r="S847" s="1089"/>
      <c r="T847" s="1088"/>
      <c r="U847" s="1020"/>
      <c r="V847" s="1020"/>
      <c r="W847" s="1020"/>
      <c r="X847" s="1020"/>
      <c r="Y847" s="1020"/>
      <c r="Z847" s="1020"/>
      <c r="AA847" s="1020"/>
    </row>
    <row r="848" ht="18.0" customHeight="1">
      <c r="A848" s="1020"/>
      <c r="B848" s="1021"/>
      <c r="C848" s="1020"/>
      <c r="D848" s="1020"/>
      <c r="E848" s="1020"/>
      <c r="F848" s="1020"/>
      <c r="G848" s="1022"/>
      <c r="H848" s="1022"/>
      <c r="I848" s="1022"/>
      <c r="J848" s="1022"/>
      <c r="K848" s="1022"/>
      <c r="L848" s="1020"/>
      <c r="M848" s="1020"/>
      <c r="N848" s="1020"/>
      <c r="O848" s="1020"/>
      <c r="P848" s="1020"/>
      <c r="Q848" s="1020"/>
      <c r="R848" s="1088"/>
      <c r="S848" s="1089"/>
      <c r="T848" s="1088"/>
      <c r="U848" s="1020"/>
      <c r="V848" s="1020"/>
      <c r="W848" s="1020"/>
      <c r="X848" s="1020"/>
      <c r="Y848" s="1020"/>
      <c r="Z848" s="1020"/>
      <c r="AA848" s="1020"/>
    </row>
    <row r="849" ht="18.0" customHeight="1">
      <c r="A849" s="1020"/>
      <c r="B849" s="1021"/>
      <c r="C849" s="1020"/>
      <c r="D849" s="1020"/>
      <c r="E849" s="1020"/>
      <c r="F849" s="1020"/>
      <c r="G849" s="1022"/>
      <c r="H849" s="1022"/>
      <c r="I849" s="1022"/>
      <c r="J849" s="1022"/>
      <c r="K849" s="1022"/>
      <c r="L849" s="1020"/>
      <c r="M849" s="1020"/>
      <c r="N849" s="1020"/>
      <c r="O849" s="1020"/>
      <c r="P849" s="1020"/>
      <c r="Q849" s="1020"/>
      <c r="R849" s="1088"/>
      <c r="S849" s="1089"/>
      <c r="T849" s="1088"/>
      <c r="U849" s="1020"/>
      <c r="V849" s="1020"/>
      <c r="W849" s="1020"/>
      <c r="X849" s="1020"/>
      <c r="Y849" s="1020"/>
      <c r="Z849" s="1020"/>
      <c r="AA849" s="1020"/>
    </row>
    <row r="850" ht="18.0" customHeight="1">
      <c r="A850" s="1020"/>
      <c r="B850" s="1021"/>
      <c r="C850" s="1020"/>
      <c r="D850" s="1020"/>
      <c r="E850" s="1020"/>
      <c r="F850" s="1020"/>
      <c r="G850" s="1022"/>
      <c r="H850" s="1022"/>
      <c r="I850" s="1022"/>
      <c r="J850" s="1022"/>
      <c r="K850" s="1022"/>
      <c r="L850" s="1020"/>
      <c r="M850" s="1020"/>
      <c r="N850" s="1020"/>
      <c r="O850" s="1020"/>
      <c r="P850" s="1020"/>
      <c r="Q850" s="1020"/>
      <c r="R850" s="1088"/>
      <c r="S850" s="1089"/>
      <c r="T850" s="1088"/>
      <c r="U850" s="1020"/>
      <c r="V850" s="1020"/>
      <c r="W850" s="1020"/>
      <c r="X850" s="1020"/>
      <c r="Y850" s="1020"/>
      <c r="Z850" s="1020"/>
      <c r="AA850" s="1020"/>
    </row>
    <row r="851" ht="18.0" customHeight="1">
      <c r="A851" s="1020"/>
      <c r="B851" s="1021"/>
      <c r="C851" s="1020"/>
      <c r="D851" s="1020"/>
      <c r="E851" s="1020"/>
      <c r="F851" s="1020"/>
      <c r="G851" s="1022"/>
      <c r="H851" s="1022"/>
      <c r="I851" s="1022"/>
      <c r="J851" s="1022"/>
      <c r="K851" s="1022"/>
      <c r="L851" s="1020"/>
      <c r="M851" s="1020"/>
      <c r="N851" s="1020"/>
      <c r="O851" s="1020"/>
      <c r="P851" s="1020"/>
      <c r="Q851" s="1020"/>
      <c r="R851" s="1088"/>
      <c r="S851" s="1089"/>
      <c r="T851" s="1088"/>
      <c r="U851" s="1020"/>
      <c r="V851" s="1020"/>
      <c r="W851" s="1020"/>
      <c r="X851" s="1020"/>
      <c r="Y851" s="1020"/>
      <c r="Z851" s="1020"/>
      <c r="AA851" s="1020"/>
    </row>
    <row r="852" ht="18.0" customHeight="1">
      <c r="A852" s="1020"/>
      <c r="B852" s="1021"/>
      <c r="C852" s="1020"/>
      <c r="D852" s="1020"/>
      <c r="E852" s="1020"/>
      <c r="F852" s="1020"/>
      <c r="G852" s="1022"/>
      <c r="H852" s="1022"/>
      <c r="I852" s="1022"/>
      <c r="J852" s="1022"/>
      <c r="K852" s="1022"/>
      <c r="L852" s="1020"/>
      <c r="M852" s="1020"/>
      <c r="N852" s="1020"/>
      <c r="O852" s="1020"/>
      <c r="P852" s="1020"/>
      <c r="Q852" s="1020"/>
      <c r="R852" s="1088"/>
      <c r="S852" s="1089"/>
      <c r="T852" s="1088"/>
      <c r="U852" s="1020"/>
      <c r="V852" s="1020"/>
      <c r="W852" s="1020"/>
      <c r="X852" s="1020"/>
      <c r="Y852" s="1020"/>
      <c r="Z852" s="1020"/>
      <c r="AA852" s="1020"/>
    </row>
    <row r="853" ht="18.0" customHeight="1">
      <c r="A853" s="1020"/>
      <c r="B853" s="1021"/>
      <c r="C853" s="1020"/>
      <c r="D853" s="1020"/>
      <c r="E853" s="1020"/>
      <c r="F853" s="1020"/>
      <c r="G853" s="1022"/>
      <c r="H853" s="1022"/>
      <c r="I853" s="1022"/>
      <c r="J853" s="1022"/>
      <c r="K853" s="1022"/>
      <c r="L853" s="1020"/>
      <c r="M853" s="1020"/>
      <c r="N853" s="1020"/>
      <c r="O853" s="1020"/>
      <c r="P853" s="1020"/>
      <c r="Q853" s="1020"/>
      <c r="R853" s="1088"/>
      <c r="S853" s="1089"/>
      <c r="T853" s="1088"/>
      <c r="U853" s="1020"/>
      <c r="V853" s="1020"/>
      <c r="W853" s="1020"/>
      <c r="X853" s="1020"/>
      <c r="Y853" s="1020"/>
      <c r="Z853" s="1020"/>
      <c r="AA853" s="1020"/>
    </row>
    <row r="854" ht="18.0" customHeight="1">
      <c r="A854" s="1020"/>
      <c r="B854" s="1021"/>
      <c r="C854" s="1020"/>
      <c r="D854" s="1020"/>
      <c r="E854" s="1020"/>
      <c r="F854" s="1020"/>
      <c r="G854" s="1022"/>
      <c r="H854" s="1022"/>
      <c r="I854" s="1022"/>
      <c r="J854" s="1022"/>
      <c r="K854" s="1022"/>
      <c r="L854" s="1020"/>
      <c r="M854" s="1020"/>
      <c r="N854" s="1020"/>
      <c r="O854" s="1020"/>
      <c r="P854" s="1020"/>
      <c r="Q854" s="1020"/>
      <c r="R854" s="1088"/>
      <c r="S854" s="1089"/>
      <c r="T854" s="1088"/>
      <c r="U854" s="1020"/>
      <c r="V854" s="1020"/>
      <c r="W854" s="1020"/>
      <c r="X854" s="1020"/>
      <c r="Y854" s="1020"/>
      <c r="Z854" s="1020"/>
      <c r="AA854" s="1020"/>
    </row>
    <row r="855" ht="18.0" customHeight="1">
      <c r="A855" s="1020"/>
      <c r="B855" s="1021"/>
      <c r="C855" s="1020"/>
      <c r="D855" s="1020"/>
      <c r="E855" s="1020"/>
      <c r="F855" s="1020"/>
      <c r="G855" s="1022"/>
      <c r="H855" s="1022"/>
      <c r="I855" s="1022"/>
      <c r="J855" s="1022"/>
      <c r="K855" s="1022"/>
      <c r="L855" s="1020"/>
      <c r="M855" s="1020"/>
      <c r="N855" s="1020"/>
      <c r="O855" s="1020"/>
      <c r="P855" s="1020"/>
      <c r="Q855" s="1020"/>
      <c r="R855" s="1088"/>
      <c r="S855" s="1089"/>
      <c r="T855" s="1088"/>
      <c r="U855" s="1020"/>
      <c r="V855" s="1020"/>
      <c r="W855" s="1020"/>
      <c r="X855" s="1020"/>
      <c r="Y855" s="1020"/>
      <c r="Z855" s="1020"/>
      <c r="AA855" s="1020"/>
    </row>
    <row r="856" ht="18.0" customHeight="1">
      <c r="A856" s="1020"/>
      <c r="B856" s="1021"/>
      <c r="C856" s="1020"/>
      <c r="D856" s="1020"/>
      <c r="E856" s="1020"/>
      <c r="F856" s="1020"/>
      <c r="G856" s="1022"/>
      <c r="H856" s="1022"/>
      <c r="I856" s="1022"/>
      <c r="J856" s="1022"/>
      <c r="K856" s="1022"/>
      <c r="L856" s="1020"/>
      <c r="M856" s="1020"/>
      <c r="N856" s="1020"/>
      <c r="O856" s="1020"/>
      <c r="P856" s="1020"/>
      <c r="Q856" s="1020"/>
      <c r="R856" s="1088"/>
      <c r="S856" s="1089"/>
      <c r="T856" s="1088"/>
      <c r="U856" s="1020"/>
      <c r="V856" s="1020"/>
      <c r="W856" s="1020"/>
      <c r="X856" s="1020"/>
      <c r="Y856" s="1020"/>
      <c r="Z856" s="1020"/>
      <c r="AA856" s="1020"/>
    </row>
    <row r="857" ht="18.0" customHeight="1">
      <c r="A857" s="1020"/>
      <c r="B857" s="1021"/>
      <c r="C857" s="1020"/>
      <c r="D857" s="1020"/>
      <c r="E857" s="1020"/>
      <c r="F857" s="1020"/>
      <c r="G857" s="1022"/>
      <c r="H857" s="1022"/>
      <c r="I857" s="1022"/>
      <c r="J857" s="1022"/>
      <c r="K857" s="1022"/>
      <c r="L857" s="1020"/>
      <c r="M857" s="1020"/>
      <c r="N857" s="1020"/>
      <c r="O857" s="1020"/>
      <c r="P857" s="1020"/>
      <c r="Q857" s="1020"/>
      <c r="R857" s="1088"/>
      <c r="S857" s="1089"/>
      <c r="T857" s="1088"/>
      <c r="U857" s="1020"/>
      <c r="V857" s="1020"/>
      <c r="W857" s="1020"/>
      <c r="X857" s="1020"/>
      <c r="Y857" s="1020"/>
      <c r="Z857" s="1020"/>
      <c r="AA857" s="1020"/>
    </row>
    <row r="858" ht="18.0" customHeight="1">
      <c r="A858" s="1020"/>
      <c r="B858" s="1021"/>
      <c r="C858" s="1020"/>
      <c r="D858" s="1020"/>
      <c r="E858" s="1020"/>
      <c r="F858" s="1020"/>
      <c r="G858" s="1022"/>
      <c r="H858" s="1022"/>
      <c r="I858" s="1022"/>
      <c r="J858" s="1022"/>
      <c r="K858" s="1022"/>
      <c r="L858" s="1020"/>
      <c r="M858" s="1020"/>
      <c r="N858" s="1020"/>
      <c r="O858" s="1020"/>
      <c r="P858" s="1020"/>
      <c r="Q858" s="1020"/>
      <c r="R858" s="1088"/>
      <c r="S858" s="1089"/>
      <c r="T858" s="1088"/>
      <c r="U858" s="1020"/>
      <c r="V858" s="1020"/>
      <c r="W858" s="1020"/>
      <c r="X858" s="1020"/>
      <c r="Y858" s="1020"/>
      <c r="Z858" s="1020"/>
      <c r="AA858" s="1020"/>
    </row>
    <row r="859" ht="18.0" customHeight="1">
      <c r="A859" s="1020"/>
      <c r="B859" s="1021"/>
      <c r="C859" s="1020"/>
      <c r="D859" s="1020"/>
      <c r="E859" s="1020"/>
      <c r="F859" s="1020"/>
      <c r="G859" s="1022"/>
      <c r="H859" s="1022"/>
      <c r="I859" s="1022"/>
      <c r="J859" s="1022"/>
      <c r="K859" s="1022"/>
      <c r="L859" s="1020"/>
      <c r="M859" s="1020"/>
      <c r="N859" s="1020"/>
      <c r="O859" s="1020"/>
      <c r="P859" s="1020"/>
      <c r="Q859" s="1020"/>
      <c r="R859" s="1088"/>
      <c r="S859" s="1089"/>
      <c r="T859" s="1088"/>
      <c r="U859" s="1020"/>
      <c r="V859" s="1020"/>
      <c r="W859" s="1020"/>
      <c r="X859" s="1020"/>
      <c r="Y859" s="1020"/>
      <c r="Z859" s="1020"/>
      <c r="AA859" s="1020"/>
    </row>
    <row r="860" ht="18.0" customHeight="1">
      <c r="A860" s="1020"/>
      <c r="B860" s="1021"/>
      <c r="C860" s="1020"/>
      <c r="D860" s="1020"/>
      <c r="E860" s="1020"/>
      <c r="F860" s="1020"/>
      <c r="G860" s="1022"/>
      <c r="H860" s="1022"/>
      <c r="I860" s="1022"/>
      <c r="J860" s="1022"/>
      <c r="K860" s="1022"/>
      <c r="L860" s="1020"/>
      <c r="M860" s="1020"/>
      <c r="N860" s="1020"/>
      <c r="O860" s="1020"/>
      <c r="P860" s="1020"/>
      <c r="Q860" s="1020"/>
      <c r="R860" s="1088"/>
      <c r="S860" s="1089"/>
      <c r="T860" s="1088"/>
      <c r="U860" s="1020"/>
      <c r="V860" s="1020"/>
      <c r="W860" s="1020"/>
      <c r="X860" s="1020"/>
      <c r="Y860" s="1020"/>
      <c r="Z860" s="1020"/>
      <c r="AA860" s="1020"/>
    </row>
    <row r="861" ht="18.0" customHeight="1">
      <c r="A861" s="1020"/>
      <c r="B861" s="1021"/>
      <c r="C861" s="1020"/>
      <c r="D861" s="1020"/>
      <c r="E861" s="1020"/>
      <c r="F861" s="1020"/>
      <c r="G861" s="1022"/>
      <c r="H861" s="1022"/>
      <c r="I861" s="1022"/>
      <c r="J861" s="1022"/>
      <c r="K861" s="1022"/>
      <c r="L861" s="1020"/>
      <c r="M861" s="1020"/>
      <c r="N861" s="1020"/>
      <c r="O861" s="1020"/>
      <c r="P861" s="1020"/>
      <c r="Q861" s="1020"/>
      <c r="R861" s="1088"/>
      <c r="S861" s="1089"/>
      <c r="T861" s="1088"/>
      <c r="U861" s="1020"/>
      <c r="V861" s="1020"/>
      <c r="W861" s="1020"/>
      <c r="X861" s="1020"/>
      <c r="Y861" s="1020"/>
      <c r="Z861" s="1020"/>
      <c r="AA861" s="1020"/>
    </row>
    <row r="862" ht="18.0" customHeight="1">
      <c r="A862" s="1020"/>
      <c r="B862" s="1021"/>
      <c r="C862" s="1020"/>
      <c r="D862" s="1020"/>
      <c r="E862" s="1020"/>
      <c r="F862" s="1020"/>
      <c r="G862" s="1022"/>
      <c r="H862" s="1022"/>
      <c r="I862" s="1022"/>
      <c r="J862" s="1022"/>
      <c r="K862" s="1022"/>
      <c r="L862" s="1020"/>
      <c r="M862" s="1020"/>
      <c r="N862" s="1020"/>
      <c r="O862" s="1020"/>
      <c r="P862" s="1020"/>
      <c r="Q862" s="1020"/>
      <c r="R862" s="1088"/>
      <c r="S862" s="1089"/>
      <c r="T862" s="1088"/>
      <c r="U862" s="1020"/>
      <c r="V862" s="1020"/>
      <c r="W862" s="1020"/>
      <c r="X862" s="1020"/>
      <c r="Y862" s="1020"/>
      <c r="Z862" s="1020"/>
      <c r="AA862" s="1020"/>
    </row>
    <row r="863" ht="18.0" customHeight="1">
      <c r="A863" s="1020"/>
      <c r="B863" s="1021"/>
      <c r="C863" s="1020"/>
      <c r="D863" s="1020"/>
      <c r="E863" s="1020"/>
      <c r="F863" s="1020"/>
      <c r="G863" s="1022"/>
      <c r="H863" s="1022"/>
      <c r="I863" s="1022"/>
      <c r="J863" s="1022"/>
      <c r="K863" s="1022"/>
      <c r="L863" s="1020"/>
      <c r="M863" s="1020"/>
      <c r="N863" s="1020"/>
      <c r="O863" s="1020"/>
      <c r="P863" s="1020"/>
      <c r="Q863" s="1020"/>
      <c r="R863" s="1088"/>
      <c r="S863" s="1089"/>
      <c r="T863" s="1088"/>
      <c r="U863" s="1020"/>
      <c r="V863" s="1020"/>
      <c r="W863" s="1020"/>
      <c r="X863" s="1020"/>
      <c r="Y863" s="1020"/>
      <c r="Z863" s="1020"/>
      <c r="AA863" s="1020"/>
    </row>
    <row r="864" ht="18.0" customHeight="1">
      <c r="A864" s="1020"/>
      <c r="B864" s="1021"/>
      <c r="C864" s="1020"/>
      <c r="D864" s="1020"/>
      <c r="E864" s="1020"/>
      <c r="F864" s="1020"/>
      <c r="G864" s="1022"/>
      <c r="H864" s="1022"/>
      <c r="I864" s="1022"/>
      <c r="J864" s="1022"/>
      <c r="K864" s="1022"/>
      <c r="L864" s="1020"/>
      <c r="M864" s="1020"/>
      <c r="N864" s="1020"/>
      <c r="O864" s="1020"/>
      <c r="P864" s="1020"/>
      <c r="Q864" s="1020"/>
      <c r="R864" s="1088"/>
      <c r="S864" s="1089"/>
      <c r="T864" s="1088"/>
      <c r="U864" s="1020"/>
      <c r="V864" s="1020"/>
      <c r="W864" s="1020"/>
      <c r="X864" s="1020"/>
      <c r="Y864" s="1020"/>
      <c r="Z864" s="1020"/>
      <c r="AA864" s="1020"/>
    </row>
    <row r="865" ht="18.0" customHeight="1">
      <c r="A865" s="1020"/>
      <c r="B865" s="1021"/>
      <c r="C865" s="1020"/>
      <c r="D865" s="1020"/>
      <c r="E865" s="1020"/>
      <c r="F865" s="1020"/>
      <c r="G865" s="1022"/>
      <c r="H865" s="1022"/>
      <c r="I865" s="1022"/>
      <c r="J865" s="1022"/>
      <c r="K865" s="1022"/>
      <c r="L865" s="1020"/>
      <c r="M865" s="1020"/>
      <c r="N865" s="1020"/>
      <c r="O865" s="1020"/>
      <c r="P865" s="1020"/>
      <c r="Q865" s="1020"/>
      <c r="R865" s="1088"/>
      <c r="S865" s="1089"/>
      <c r="T865" s="1088"/>
      <c r="U865" s="1020"/>
      <c r="V865" s="1020"/>
      <c r="W865" s="1020"/>
      <c r="X865" s="1020"/>
      <c r="Y865" s="1020"/>
      <c r="Z865" s="1020"/>
      <c r="AA865" s="1020"/>
    </row>
    <row r="866" ht="18.0" customHeight="1">
      <c r="A866" s="1020"/>
      <c r="B866" s="1021"/>
      <c r="C866" s="1020"/>
      <c r="D866" s="1020"/>
      <c r="E866" s="1020"/>
      <c r="F866" s="1020"/>
      <c r="G866" s="1022"/>
      <c r="H866" s="1022"/>
      <c r="I866" s="1022"/>
      <c r="J866" s="1022"/>
      <c r="K866" s="1022"/>
      <c r="L866" s="1020"/>
      <c r="M866" s="1020"/>
      <c r="N866" s="1020"/>
      <c r="O866" s="1020"/>
      <c r="P866" s="1020"/>
      <c r="Q866" s="1020"/>
      <c r="R866" s="1088"/>
      <c r="S866" s="1089"/>
      <c r="T866" s="1088"/>
      <c r="U866" s="1020"/>
      <c r="V866" s="1020"/>
      <c r="W866" s="1020"/>
      <c r="X866" s="1020"/>
      <c r="Y866" s="1020"/>
      <c r="Z866" s="1020"/>
      <c r="AA866" s="1020"/>
    </row>
    <row r="867" ht="18.0" customHeight="1">
      <c r="A867" s="1020"/>
      <c r="B867" s="1021"/>
      <c r="C867" s="1020"/>
      <c r="D867" s="1020"/>
      <c r="E867" s="1020"/>
      <c r="F867" s="1020"/>
      <c r="G867" s="1022"/>
      <c r="H867" s="1022"/>
      <c r="I867" s="1022"/>
      <c r="J867" s="1022"/>
      <c r="K867" s="1022"/>
      <c r="L867" s="1020"/>
      <c r="M867" s="1020"/>
      <c r="N867" s="1020"/>
      <c r="O867" s="1020"/>
      <c r="P867" s="1020"/>
      <c r="Q867" s="1020"/>
      <c r="R867" s="1088"/>
      <c r="S867" s="1089"/>
      <c r="T867" s="1088"/>
      <c r="U867" s="1020"/>
      <c r="V867" s="1020"/>
      <c r="W867" s="1020"/>
      <c r="X867" s="1020"/>
      <c r="Y867" s="1020"/>
      <c r="Z867" s="1020"/>
      <c r="AA867" s="1020"/>
    </row>
    <row r="868" ht="18.0" customHeight="1">
      <c r="A868" s="1020"/>
      <c r="B868" s="1021"/>
      <c r="C868" s="1020"/>
      <c r="D868" s="1020"/>
      <c r="E868" s="1020"/>
      <c r="F868" s="1020"/>
      <c r="G868" s="1022"/>
      <c r="H868" s="1022"/>
      <c r="I868" s="1022"/>
      <c r="J868" s="1022"/>
      <c r="K868" s="1022"/>
      <c r="L868" s="1020"/>
      <c r="M868" s="1020"/>
      <c r="N868" s="1020"/>
      <c r="O868" s="1020"/>
      <c r="P868" s="1020"/>
      <c r="Q868" s="1020"/>
      <c r="R868" s="1088"/>
      <c r="S868" s="1089"/>
      <c r="T868" s="1088"/>
      <c r="U868" s="1020"/>
      <c r="V868" s="1020"/>
      <c r="W868" s="1020"/>
      <c r="X868" s="1020"/>
      <c r="Y868" s="1020"/>
      <c r="Z868" s="1020"/>
      <c r="AA868" s="1020"/>
    </row>
    <row r="869" ht="18.0" customHeight="1">
      <c r="A869" s="1020"/>
      <c r="B869" s="1021"/>
      <c r="C869" s="1020"/>
      <c r="D869" s="1020"/>
      <c r="E869" s="1020"/>
      <c r="F869" s="1020"/>
      <c r="G869" s="1022"/>
      <c r="H869" s="1022"/>
      <c r="I869" s="1022"/>
      <c r="J869" s="1022"/>
      <c r="K869" s="1022"/>
      <c r="L869" s="1020"/>
      <c r="M869" s="1020"/>
      <c r="N869" s="1020"/>
      <c r="O869" s="1020"/>
      <c r="P869" s="1020"/>
      <c r="Q869" s="1020"/>
      <c r="R869" s="1088"/>
      <c r="S869" s="1089"/>
      <c r="T869" s="1088"/>
      <c r="U869" s="1020"/>
      <c r="V869" s="1020"/>
      <c r="W869" s="1020"/>
      <c r="X869" s="1020"/>
      <c r="Y869" s="1020"/>
      <c r="Z869" s="1020"/>
      <c r="AA869" s="1020"/>
    </row>
    <row r="870" ht="18.0" customHeight="1">
      <c r="A870" s="1020"/>
      <c r="B870" s="1021"/>
      <c r="C870" s="1020"/>
      <c r="D870" s="1020"/>
      <c r="E870" s="1020"/>
      <c r="F870" s="1020"/>
      <c r="G870" s="1022"/>
      <c r="H870" s="1022"/>
      <c r="I870" s="1022"/>
      <c r="J870" s="1022"/>
      <c r="K870" s="1022"/>
      <c r="L870" s="1020"/>
      <c r="M870" s="1020"/>
      <c r="N870" s="1020"/>
      <c r="O870" s="1020"/>
      <c r="P870" s="1020"/>
      <c r="Q870" s="1020"/>
      <c r="R870" s="1088"/>
      <c r="S870" s="1089"/>
      <c r="T870" s="1088"/>
      <c r="U870" s="1020"/>
      <c r="V870" s="1020"/>
      <c r="W870" s="1020"/>
      <c r="X870" s="1020"/>
      <c r="Y870" s="1020"/>
      <c r="Z870" s="1020"/>
      <c r="AA870" s="1020"/>
    </row>
    <row r="871" ht="18.0" customHeight="1">
      <c r="A871" s="1020"/>
      <c r="B871" s="1021"/>
      <c r="C871" s="1020"/>
      <c r="D871" s="1020"/>
      <c r="E871" s="1020"/>
      <c r="F871" s="1020"/>
      <c r="G871" s="1022"/>
      <c r="H871" s="1022"/>
      <c r="I871" s="1022"/>
      <c r="J871" s="1022"/>
      <c r="K871" s="1022"/>
      <c r="L871" s="1020"/>
      <c r="M871" s="1020"/>
      <c r="N871" s="1020"/>
      <c r="O871" s="1020"/>
      <c r="P871" s="1020"/>
      <c r="Q871" s="1020"/>
      <c r="R871" s="1088"/>
      <c r="S871" s="1089"/>
      <c r="T871" s="1088"/>
      <c r="U871" s="1020"/>
      <c r="V871" s="1020"/>
      <c r="W871" s="1020"/>
      <c r="X871" s="1020"/>
      <c r="Y871" s="1020"/>
      <c r="Z871" s="1020"/>
      <c r="AA871" s="1020"/>
    </row>
    <row r="872" ht="18.0" customHeight="1">
      <c r="A872" s="1020"/>
      <c r="B872" s="1021"/>
      <c r="C872" s="1020"/>
      <c r="D872" s="1020"/>
      <c r="E872" s="1020"/>
      <c r="F872" s="1020"/>
      <c r="G872" s="1022"/>
      <c r="H872" s="1022"/>
      <c r="I872" s="1022"/>
      <c r="J872" s="1022"/>
      <c r="K872" s="1022"/>
      <c r="L872" s="1020"/>
      <c r="M872" s="1020"/>
      <c r="N872" s="1020"/>
      <c r="O872" s="1020"/>
      <c r="P872" s="1020"/>
      <c r="Q872" s="1020"/>
      <c r="R872" s="1088"/>
      <c r="S872" s="1089"/>
      <c r="T872" s="1088"/>
      <c r="U872" s="1020"/>
      <c r="V872" s="1020"/>
      <c r="W872" s="1020"/>
      <c r="X872" s="1020"/>
      <c r="Y872" s="1020"/>
      <c r="Z872" s="1020"/>
      <c r="AA872" s="1020"/>
    </row>
    <row r="873" ht="18.0" customHeight="1">
      <c r="A873" s="1020"/>
      <c r="B873" s="1021"/>
      <c r="C873" s="1020"/>
      <c r="D873" s="1020"/>
      <c r="E873" s="1020"/>
      <c r="F873" s="1020"/>
      <c r="G873" s="1022"/>
      <c r="H873" s="1022"/>
      <c r="I873" s="1022"/>
      <c r="J873" s="1022"/>
      <c r="K873" s="1022"/>
      <c r="L873" s="1020"/>
      <c r="M873" s="1020"/>
      <c r="N873" s="1020"/>
      <c r="O873" s="1020"/>
      <c r="P873" s="1020"/>
      <c r="Q873" s="1020"/>
      <c r="R873" s="1088"/>
      <c r="S873" s="1089"/>
      <c r="T873" s="1088"/>
      <c r="U873" s="1020"/>
      <c r="V873" s="1020"/>
      <c r="W873" s="1020"/>
      <c r="X873" s="1020"/>
      <c r="Y873" s="1020"/>
      <c r="Z873" s="1020"/>
      <c r="AA873" s="1020"/>
    </row>
    <row r="874" ht="18.0" customHeight="1">
      <c r="A874" s="1020"/>
      <c r="B874" s="1021"/>
      <c r="C874" s="1020"/>
      <c r="D874" s="1020"/>
      <c r="E874" s="1020"/>
      <c r="F874" s="1020"/>
      <c r="G874" s="1022"/>
      <c r="H874" s="1022"/>
      <c r="I874" s="1022"/>
      <c r="J874" s="1022"/>
      <c r="K874" s="1022"/>
      <c r="L874" s="1020"/>
      <c r="M874" s="1020"/>
      <c r="N874" s="1020"/>
      <c r="O874" s="1020"/>
      <c r="P874" s="1020"/>
      <c r="Q874" s="1020"/>
      <c r="R874" s="1088"/>
      <c r="S874" s="1089"/>
      <c r="T874" s="1088"/>
      <c r="U874" s="1020"/>
      <c r="V874" s="1020"/>
      <c r="W874" s="1020"/>
      <c r="X874" s="1020"/>
      <c r="Y874" s="1020"/>
      <c r="Z874" s="1020"/>
      <c r="AA874" s="1020"/>
    </row>
    <row r="875" ht="18.0" customHeight="1">
      <c r="A875" s="1020"/>
      <c r="B875" s="1021"/>
      <c r="C875" s="1020"/>
      <c r="D875" s="1020"/>
      <c r="E875" s="1020"/>
      <c r="F875" s="1020"/>
      <c r="G875" s="1022"/>
      <c r="H875" s="1022"/>
      <c r="I875" s="1022"/>
      <c r="J875" s="1022"/>
      <c r="K875" s="1022"/>
      <c r="L875" s="1020"/>
      <c r="M875" s="1020"/>
      <c r="N875" s="1020"/>
      <c r="O875" s="1020"/>
      <c r="P875" s="1020"/>
      <c r="Q875" s="1020"/>
      <c r="R875" s="1088"/>
      <c r="S875" s="1089"/>
      <c r="T875" s="1088"/>
      <c r="U875" s="1020"/>
      <c r="V875" s="1020"/>
      <c r="W875" s="1020"/>
      <c r="X875" s="1020"/>
      <c r="Y875" s="1020"/>
      <c r="Z875" s="1020"/>
      <c r="AA875" s="1020"/>
    </row>
    <row r="876" ht="18.0" customHeight="1">
      <c r="A876" s="1020"/>
      <c r="B876" s="1021"/>
      <c r="C876" s="1020"/>
      <c r="D876" s="1020"/>
      <c r="E876" s="1020"/>
      <c r="F876" s="1020"/>
      <c r="G876" s="1022"/>
      <c r="H876" s="1022"/>
      <c r="I876" s="1022"/>
      <c r="J876" s="1022"/>
      <c r="K876" s="1022"/>
      <c r="L876" s="1020"/>
      <c r="M876" s="1020"/>
      <c r="N876" s="1020"/>
      <c r="O876" s="1020"/>
      <c r="P876" s="1020"/>
      <c r="Q876" s="1020"/>
      <c r="R876" s="1088"/>
      <c r="S876" s="1089"/>
      <c r="T876" s="1088"/>
      <c r="U876" s="1020"/>
      <c r="V876" s="1020"/>
      <c r="W876" s="1020"/>
      <c r="X876" s="1020"/>
      <c r="Y876" s="1020"/>
      <c r="Z876" s="1020"/>
      <c r="AA876" s="1020"/>
    </row>
    <row r="877" ht="18.0" customHeight="1">
      <c r="A877" s="1020"/>
      <c r="B877" s="1021"/>
      <c r="C877" s="1020"/>
      <c r="D877" s="1020"/>
      <c r="E877" s="1020"/>
      <c r="F877" s="1020"/>
      <c r="G877" s="1022"/>
      <c r="H877" s="1022"/>
      <c r="I877" s="1022"/>
      <c r="J877" s="1022"/>
      <c r="K877" s="1022"/>
      <c r="L877" s="1020"/>
      <c r="M877" s="1020"/>
      <c r="N877" s="1020"/>
      <c r="O877" s="1020"/>
      <c r="P877" s="1020"/>
      <c r="Q877" s="1020"/>
      <c r="R877" s="1088"/>
      <c r="S877" s="1089"/>
      <c r="T877" s="1088"/>
      <c r="U877" s="1020"/>
      <c r="V877" s="1020"/>
      <c r="W877" s="1020"/>
      <c r="X877" s="1020"/>
      <c r="Y877" s="1020"/>
      <c r="Z877" s="1020"/>
      <c r="AA877" s="1020"/>
    </row>
    <row r="878" ht="18.0" customHeight="1">
      <c r="A878" s="1020"/>
      <c r="B878" s="1021"/>
      <c r="C878" s="1020"/>
      <c r="D878" s="1020"/>
      <c r="E878" s="1020"/>
      <c r="F878" s="1020"/>
      <c r="G878" s="1022"/>
      <c r="H878" s="1022"/>
      <c r="I878" s="1022"/>
      <c r="J878" s="1022"/>
      <c r="K878" s="1022"/>
      <c r="L878" s="1020"/>
      <c r="M878" s="1020"/>
      <c r="N878" s="1020"/>
      <c r="O878" s="1020"/>
      <c r="P878" s="1020"/>
      <c r="Q878" s="1020"/>
      <c r="R878" s="1088"/>
      <c r="S878" s="1089"/>
      <c r="T878" s="1088"/>
      <c r="U878" s="1020"/>
      <c r="V878" s="1020"/>
      <c r="W878" s="1020"/>
      <c r="X878" s="1020"/>
      <c r="Y878" s="1020"/>
      <c r="Z878" s="1020"/>
      <c r="AA878" s="1020"/>
    </row>
    <row r="879" ht="18.0" customHeight="1">
      <c r="A879" s="1020"/>
      <c r="B879" s="1021"/>
      <c r="C879" s="1020"/>
      <c r="D879" s="1020"/>
      <c r="E879" s="1020"/>
      <c r="F879" s="1020"/>
      <c r="G879" s="1022"/>
      <c r="H879" s="1022"/>
      <c r="I879" s="1022"/>
      <c r="J879" s="1022"/>
      <c r="K879" s="1022"/>
      <c r="L879" s="1020"/>
      <c r="M879" s="1020"/>
      <c r="N879" s="1020"/>
      <c r="O879" s="1020"/>
      <c r="P879" s="1020"/>
      <c r="Q879" s="1020"/>
      <c r="R879" s="1088"/>
      <c r="S879" s="1089"/>
      <c r="T879" s="1088"/>
      <c r="U879" s="1020"/>
      <c r="V879" s="1020"/>
      <c r="W879" s="1020"/>
      <c r="X879" s="1020"/>
      <c r="Y879" s="1020"/>
      <c r="Z879" s="1020"/>
      <c r="AA879" s="1020"/>
    </row>
    <row r="880" ht="18.0" customHeight="1">
      <c r="A880" s="1020"/>
      <c r="B880" s="1021"/>
      <c r="C880" s="1020"/>
      <c r="D880" s="1020"/>
      <c r="E880" s="1020"/>
      <c r="F880" s="1020"/>
      <c r="G880" s="1022"/>
      <c r="H880" s="1022"/>
      <c r="I880" s="1022"/>
      <c r="J880" s="1022"/>
      <c r="K880" s="1022"/>
      <c r="L880" s="1020"/>
      <c r="M880" s="1020"/>
      <c r="N880" s="1020"/>
      <c r="O880" s="1020"/>
      <c r="P880" s="1020"/>
      <c r="Q880" s="1020"/>
      <c r="R880" s="1088"/>
      <c r="S880" s="1089"/>
      <c r="T880" s="1088"/>
      <c r="U880" s="1020"/>
      <c r="V880" s="1020"/>
      <c r="W880" s="1020"/>
      <c r="X880" s="1020"/>
      <c r="Y880" s="1020"/>
      <c r="Z880" s="1020"/>
      <c r="AA880" s="1020"/>
    </row>
    <row r="881" ht="18.0" customHeight="1">
      <c r="A881" s="1020"/>
      <c r="B881" s="1021"/>
      <c r="C881" s="1020"/>
      <c r="D881" s="1020"/>
      <c r="E881" s="1020"/>
      <c r="F881" s="1020"/>
      <c r="G881" s="1022"/>
      <c r="H881" s="1022"/>
      <c r="I881" s="1022"/>
      <c r="J881" s="1022"/>
      <c r="K881" s="1022"/>
      <c r="L881" s="1020"/>
      <c r="M881" s="1020"/>
      <c r="N881" s="1020"/>
      <c r="O881" s="1020"/>
      <c r="P881" s="1020"/>
      <c r="Q881" s="1020"/>
      <c r="R881" s="1088"/>
      <c r="S881" s="1089"/>
      <c r="T881" s="1088"/>
      <c r="U881" s="1020"/>
      <c r="V881" s="1020"/>
      <c r="W881" s="1020"/>
      <c r="X881" s="1020"/>
      <c r="Y881" s="1020"/>
      <c r="Z881" s="1020"/>
      <c r="AA881" s="1020"/>
    </row>
    <row r="882" ht="18.0" customHeight="1">
      <c r="A882" s="1020"/>
      <c r="B882" s="1021"/>
      <c r="C882" s="1020"/>
      <c r="D882" s="1020"/>
      <c r="E882" s="1020"/>
      <c r="F882" s="1020"/>
      <c r="G882" s="1022"/>
      <c r="H882" s="1022"/>
      <c r="I882" s="1022"/>
      <c r="J882" s="1022"/>
      <c r="K882" s="1022"/>
      <c r="L882" s="1020"/>
      <c r="M882" s="1020"/>
      <c r="N882" s="1020"/>
      <c r="O882" s="1020"/>
      <c r="P882" s="1020"/>
      <c r="Q882" s="1020"/>
      <c r="R882" s="1088"/>
      <c r="S882" s="1089"/>
      <c r="T882" s="1088"/>
      <c r="U882" s="1020"/>
      <c r="V882" s="1020"/>
      <c r="W882" s="1020"/>
      <c r="X882" s="1020"/>
      <c r="Y882" s="1020"/>
      <c r="Z882" s="1020"/>
      <c r="AA882" s="1020"/>
    </row>
    <row r="883" ht="18.0" customHeight="1">
      <c r="A883" s="1020"/>
      <c r="B883" s="1021"/>
      <c r="C883" s="1020"/>
      <c r="D883" s="1020"/>
      <c r="E883" s="1020"/>
      <c r="F883" s="1020"/>
      <c r="G883" s="1022"/>
      <c r="H883" s="1022"/>
      <c r="I883" s="1022"/>
      <c r="J883" s="1022"/>
      <c r="K883" s="1022"/>
      <c r="L883" s="1020"/>
      <c r="M883" s="1020"/>
      <c r="N883" s="1020"/>
      <c r="O883" s="1020"/>
      <c r="P883" s="1020"/>
      <c r="Q883" s="1020"/>
      <c r="R883" s="1088"/>
      <c r="S883" s="1089"/>
      <c r="T883" s="1088"/>
      <c r="U883" s="1020"/>
      <c r="V883" s="1020"/>
      <c r="W883" s="1020"/>
      <c r="X883" s="1020"/>
      <c r="Y883" s="1020"/>
      <c r="Z883" s="1020"/>
      <c r="AA883" s="1020"/>
    </row>
    <row r="884" ht="18.0" customHeight="1">
      <c r="A884" s="1020"/>
      <c r="B884" s="1021"/>
      <c r="C884" s="1020"/>
      <c r="D884" s="1020"/>
      <c r="E884" s="1020"/>
      <c r="F884" s="1020"/>
      <c r="G884" s="1022"/>
      <c r="H884" s="1022"/>
      <c r="I884" s="1022"/>
      <c r="J884" s="1022"/>
      <c r="K884" s="1022"/>
      <c r="L884" s="1020"/>
      <c r="M884" s="1020"/>
      <c r="N884" s="1020"/>
      <c r="O884" s="1020"/>
      <c r="P884" s="1020"/>
      <c r="Q884" s="1020"/>
      <c r="R884" s="1088"/>
      <c r="S884" s="1089"/>
      <c r="T884" s="1088"/>
      <c r="U884" s="1020"/>
      <c r="V884" s="1020"/>
      <c r="W884" s="1020"/>
      <c r="X884" s="1020"/>
      <c r="Y884" s="1020"/>
      <c r="Z884" s="1020"/>
      <c r="AA884" s="1020"/>
    </row>
    <row r="885" ht="18.0" customHeight="1">
      <c r="A885" s="1020"/>
      <c r="B885" s="1021"/>
      <c r="C885" s="1020"/>
      <c r="D885" s="1020"/>
      <c r="E885" s="1020"/>
      <c r="F885" s="1020"/>
      <c r="G885" s="1022"/>
      <c r="H885" s="1022"/>
      <c r="I885" s="1022"/>
      <c r="J885" s="1022"/>
      <c r="K885" s="1022"/>
      <c r="L885" s="1020"/>
      <c r="M885" s="1020"/>
      <c r="N885" s="1020"/>
      <c r="O885" s="1020"/>
      <c r="P885" s="1020"/>
      <c r="Q885" s="1020"/>
      <c r="R885" s="1088"/>
      <c r="S885" s="1089"/>
      <c r="T885" s="1088"/>
      <c r="U885" s="1020"/>
      <c r="V885" s="1020"/>
      <c r="W885" s="1020"/>
      <c r="X885" s="1020"/>
      <c r="Y885" s="1020"/>
      <c r="Z885" s="1020"/>
      <c r="AA885" s="1020"/>
    </row>
    <row r="886" ht="18.0" customHeight="1">
      <c r="A886" s="1020"/>
      <c r="B886" s="1021"/>
      <c r="C886" s="1020"/>
      <c r="D886" s="1020"/>
      <c r="E886" s="1020"/>
      <c r="F886" s="1020"/>
      <c r="G886" s="1022"/>
      <c r="H886" s="1022"/>
      <c r="I886" s="1022"/>
      <c r="J886" s="1022"/>
      <c r="K886" s="1022"/>
      <c r="L886" s="1020"/>
      <c r="M886" s="1020"/>
      <c r="N886" s="1020"/>
      <c r="O886" s="1020"/>
      <c r="P886" s="1020"/>
      <c r="Q886" s="1020"/>
      <c r="R886" s="1088"/>
      <c r="S886" s="1089"/>
      <c r="T886" s="1088"/>
      <c r="U886" s="1020"/>
      <c r="V886" s="1020"/>
      <c r="W886" s="1020"/>
      <c r="X886" s="1020"/>
      <c r="Y886" s="1020"/>
      <c r="Z886" s="1020"/>
      <c r="AA886" s="1020"/>
    </row>
    <row r="887" ht="18.0" customHeight="1">
      <c r="A887" s="1020"/>
      <c r="B887" s="1021"/>
      <c r="C887" s="1020"/>
      <c r="D887" s="1020"/>
      <c r="E887" s="1020"/>
      <c r="F887" s="1020"/>
      <c r="G887" s="1022"/>
      <c r="H887" s="1022"/>
      <c r="I887" s="1022"/>
      <c r="J887" s="1022"/>
      <c r="K887" s="1022"/>
      <c r="L887" s="1020"/>
      <c r="M887" s="1020"/>
      <c r="N887" s="1020"/>
      <c r="O887" s="1020"/>
      <c r="P887" s="1020"/>
      <c r="Q887" s="1020"/>
      <c r="R887" s="1088"/>
      <c r="S887" s="1089"/>
      <c r="T887" s="1088"/>
      <c r="U887" s="1020"/>
      <c r="V887" s="1020"/>
      <c r="W887" s="1020"/>
      <c r="X887" s="1020"/>
      <c r="Y887" s="1020"/>
      <c r="Z887" s="1020"/>
      <c r="AA887" s="1020"/>
    </row>
    <row r="888" ht="18.0" customHeight="1">
      <c r="A888" s="1020"/>
      <c r="B888" s="1021"/>
      <c r="C888" s="1020"/>
      <c r="D888" s="1020"/>
      <c r="E888" s="1020"/>
      <c r="F888" s="1020"/>
      <c r="G888" s="1022"/>
      <c r="H888" s="1022"/>
      <c r="I888" s="1022"/>
      <c r="J888" s="1022"/>
      <c r="K888" s="1022"/>
      <c r="L888" s="1020"/>
      <c r="M888" s="1020"/>
      <c r="N888" s="1020"/>
      <c r="O888" s="1020"/>
      <c r="P888" s="1020"/>
      <c r="Q888" s="1020"/>
      <c r="R888" s="1088"/>
      <c r="S888" s="1089"/>
      <c r="T888" s="1088"/>
      <c r="U888" s="1020"/>
      <c r="V888" s="1020"/>
      <c r="W888" s="1020"/>
      <c r="X888" s="1020"/>
      <c r="Y888" s="1020"/>
      <c r="Z888" s="1020"/>
      <c r="AA888" s="1020"/>
    </row>
    <row r="889" ht="18.0" customHeight="1">
      <c r="A889" s="1020"/>
      <c r="B889" s="1021"/>
      <c r="C889" s="1020"/>
      <c r="D889" s="1020"/>
      <c r="E889" s="1020"/>
      <c r="F889" s="1020"/>
      <c r="G889" s="1022"/>
      <c r="H889" s="1022"/>
      <c r="I889" s="1022"/>
      <c r="J889" s="1022"/>
      <c r="K889" s="1022"/>
      <c r="L889" s="1020"/>
      <c r="M889" s="1020"/>
      <c r="N889" s="1020"/>
      <c r="O889" s="1020"/>
      <c r="P889" s="1020"/>
      <c r="Q889" s="1020"/>
      <c r="R889" s="1088"/>
      <c r="S889" s="1089"/>
      <c r="T889" s="1088"/>
      <c r="U889" s="1020"/>
      <c r="V889" s="1020"/>
      <c r="W889" s="1020"/>
      <c r="X889" s="1020"/>
      <c r="Y889" s="1020"/>
      <c r="Z889" s="1020"/>
      <c r="AA889" s="1020"/>
    </row>
    <row r="890" ht="18.0" customHeight="1">
      <c r="A890" s="1020"/>
      <c r="B890" s="1021"/>
      <c r="C890" s="1020"/>
      <c r="D890" s="1020"/>
      <c r="E890" s="1020"/>
      <c r="F890" s="1020"/>
      <c r="G890" s="1022"/>
      <c r="H890" s="1022"/>
      <c r="I890" s="1022"/>
      <c r="J890" s="1022"/>
      <c r="K890" s="1022"/>
      <c r="L890" s="1020"/>
      <c r="M890" s="1020"/>
      <c r="N890" s="1020"/>
      <c r="O890" s="1020"/>
      <c r="P890" s="1020"/>
      <c r="Q890" s="1020"/>
      <c r="R890" s="1088"/>
      <c r="S890" s="1089"/>
      <c r="T890" s="1088"/>
      <c r="U890" s="1020"/>
      <c r="V890" s="1020"/>
      <c r="W890" s="1020"/>
      <c r="X890" s="1020"/>
      <c r="Y890" s="1020"/>
      <c r="Z890" s="1020"/>
      <c r="AA890" s="1020"/>
    </row>
    <row r="891" ht="18.0" customHeight="1">
      <c r="A891" s="1020"/>
      <c r="B891" s="1021"/>
      <c r="C891" s="1020"/>
      <c r="D891" s="1020"/>
      <c r="E891" s="1020"/>
      <c r="F891" s="1020"/>
      <c r="G891" s="1022"/>
      <c r="H891" s="1022"/>
      <c r="I891" s="1022"/>
      <c r="J891" s="1022"/>
      <c r="K891" s="1022"/>
      <c r="L891" s="1020"/>
      <c r="M891" s="1020"/>
      <c r="N891" s="1020"/>
      <c r="O891" s="1020"/>
      <c r="P891" s="1020"/>
      <c r="Q891" s="1020"/>
      <c r="R891" s="1088"/>
      <c r="S891" s="1089"/>
      <c r="T891" s="1088"/>
      <c r="U891" s="1020"/>
      <c r="V891" s="1020"/>
      <c r="W891" s="1020"/>
      <c r="X891" s="1020"/>
      <c r="Y891" s="1020"/>
      <c r="Z891" s="1020"/>
      <c r="AA891" s="1020"/>
    </row>
    <row r="892" ht="18.0" customHeight="1">
      <c r="A892" s="1020"/>
      <c r="B892" s="1021"/>
      <c r="C892" s="1020"/>
      <c r="D892" s="1020"/>
      <c r="E892" s="1020"/>
      <c r="F892" s="1020"/>
      <c r="G892" s="1022"/>
      <c r="H892" s="1022"/>
      <c r="I892" s="1022"/>
      <c r="J892" s="1022"/>
      <c r="K892" s="1022"/>
      <c r="L892" s="1020"/>
      <c r="M892" s="1020"/>
      <c r="N892" s="1020"/>
      <c r="O892" s="1020"/>
      <c r="P892" s="1020"/>
      <c r="Q892" s="1020"/>
      <c r="R892" s="1088"/>
      <c r="S892" s="1089"/>
      <c r="T892" s="1088"/>
      <c r="U892" s="1020"/>
      <c r="V892" s="1020"/>
      <c r="W892" s="1020"/>
      <c r="X892" s="1020"/>
      <c r="Y892" s="1020"/>
      <c r="Z892" s="1020"/>
      <c r="AA892" s="1020"/>
    </row>
    <row r="893" ht="18.0" customHeight="1">
      <c r="A893" s="1020"/>
      <c r="B893" s="1021"/>
      <c r="C893" s="1020"/>
      <c r="D893" s="1020"/>
      <c r="E893" s="1020"/>
      <c r="F893" s="1020"/>
      <c r="G893" s="1022"/>
      <c r="H893" s="1022"/>
      <c r="I893" s="1022"/>
      <c r="J893" s="1022"/>
      <c r="K893" s="1022"/>
      <c r="L893" s="1020"/>
      <c r="M893" s="1020"/>
      <c r="N893" s="1020"/>
      <c r="O893" s="1020"/>
      <c r="P893" s="1020"/>
      <c r="Q893" s="1020"/>
      <c r="R893" s="1088"/>
      <c r="S893" s="1089"/>
      <c r="T893" s="1088"/>
      <c r="U893" s="1020"/>
      <c r="V893" s="1020"/>
      <c r="W893" s="1020"/>
      <c r="X893" s="1020"/>
      <c r="Y893" s="1020"/>
      <c r="Z893" s="1020"/>
      <c r="AA893" s="1020"/>
    </row>
    <row r="894" ht="18.0" customHeight="1">
      <c r="A894" s="1020"/>
      <c r="B894" s="1021"/>
      <c r="C894" s="1020"/>
      <c r="D894" s="1020"/>
      <c r="E894" s="1020"/>
      <c r="F894" s="1020"/>
      <c r="G894" s="1022"/>
      <c r="H894" s="1022"/>
      <c r="I894" s="1022"/>
      <c r="J894" s="1022"/>
      <c r="K894" s="1022"/>
      <c r="L894" s="1020"/>
      <c r="M894" s="1020"/>
      <c r="N894" s="1020"/>
      <c r="O894" s="1020"/>
      <c r="P894" s="1020"/>
      <c r="Q894" s="1020"/>
      <c r="R894" s="1088"/>
      <c r="S894" s="1089"/>
      <c r="T894" s="1088"/>
      <c r="U894" s="1020"/>
      <c r="V894" s="1020"/>
      <c r="W894" s="1020"/>
      <c r="X894" s="1020"/>
      <c r="Y894" s="1020"/>
      <c r="Z894" s="1020"/>
      <c r="AA894" s="1020"/>
    </row>
    <row r="895" ht="18.0" customHeight="1">
      <c r="A895" s="1020"/>
      <c r="B895" s="1021"/>
      <c r="C895" s="1020"/>
      <c r="D895" s="1020"/>
      <c r="E895" s="1020"/>
      <c r="F895" s="1020"/>
      <c r="G895" s="1022"/>
      <c r="H895" s="1022"/>
      <c r="I895" s="1022"/>
      <c r="J895" s="1022"/>
      <c r="K895" s="1022"/>
      <c r="L895" s="1020"/>
      <c r="M895" s="1020"/>
      <c r="N895" s="1020"/>
      <c r="O895" s="1020"/>
      <c r="P895" s="1020"/>
      <c r="Q895" s="1020"/>
      <c r="R895" s="1088"/>
      <c r="S895" s="1089"/>
      <c r="T895" s="1088"/>
      <c r="U895" s="1020"/>
      <c r="V895" s="1020"/>
      <c r="W895" s="1020"/>
      <c r="X895" s="1020"/>
      <c r="Y895" s="1020"/>
      <c r="Z895" s="1020"/>
      <c r="AA895" s="1020"/>
    </row>
    <row r="896" ht="18.0" customHeight="1">
      <c r="A896" s="1020"/>
      <c r="B896" s="1021"/>
      <c r="C896" s="1020"/>
      <c r="D896" s="1020"/>
      <c r="E896" s="1020"/>
      <c r="F896" s="1020"/>
      <c r="G896" s="1022"/>
      <c r="H896" s="1022"/>
      <c r="I896" s="1022"/>
      <c r="J896" s="1022"/>
      <c r="K896" s="1022"/>
      <c r="L896" s="1020"/>
      <c r="M896" s="1020"/>
      <c r="N896" s="1020"/>
      <c r="O896" s="1020"/>
      <c r="P896" s="1020"/>
      <c r="Q896" s="1020"/>
      <c r="R896" s="1088"/>
      <c r="S896" s="1089"/>
      <c r="T896" s="1088"/>
      <c r="U896" s="1020"/>
      <c r="V896" s="1020"/>
      <c r="W896" s="1020"/>
      <c r="X896" s="1020"/>
      <c r="Y896" s="1020"/>
      <c r="Z896" s="1020"/>
      <c r="AA896" s="1020"/>
    </row>
    <row r="897" ht="18.0" customHeight="1">
      <c r="A897" s="1020"/>
      <c r="B897" s="1021"/>
      <c r="C897" s="1020"/>
      <c r="D897" s="1020"/>
      <c r="E897" s="1020"/>
      <c r="F897" s="1020"/>
      <c r="G897" s="1022"/>
      <c r="H897" s="1022"/>
      <c r="I897" s="1022"/>
      <c r="J897" s="1022"/>
      <c r="K897" s="1022"/>
      <c r="L897" s="1020"/>
      <c r="M897" s="1020"/>
      <c r="N897" s="1020"/>
      <c r="O897" s="1020"/>
      <c r="P897" s="1020"/>
      <c r="Q897" s="1020"/>
      <c r="R897" s="1088"/>
      <c r="S897" s="1089"/>
      <c r="T897" s="1088"/>
      <c r="U897" s="1020"/>
      <c r="V897" s="1020"/>
      <c r="W897" s="1020"/>
      <c r="X897" s="1020"/>
      <c r="Y897" s="1020"/>
      <c r="Z897" s="1020"/>
      <c r="AA897" s="1020"/>
    </row>
    <row r="898" ht="18.0" customHeight="1">
      <c r="A898" s="1020"/>
      <c r="B898" s="1021"/>
      <c r="C898" s="1020"/>
      <c r="D898" s="1020"/>
      <c r="E898" s="1020"/>
      <c r="F898" s="1020"/>
      <c r="G898" s="1022"/>
      <c r="H898" s="1022"/>
      <c r="I898" s="1022"/>
      <c r="J898" s="1022"/>
      <c r="K898" s="1022"/>
      <c r="L898" s="1020"/>
      <c r="M898" s="1020"/>
      <c r="N898" s="1020"/>
      <c r="O898" s="1020"/>
      <c r="P898" s="1020"/>
      <c r="Q898" s="1020"/>
      <c r="R898" s="1088"/>
      <c r="S898" s="1089"/>
      <c r="T898" s="1088"/>
      <c r="U898" s="1020"/>
      <c r="V898" s="1020"/>
      <c r="W898" s="1020"/>
      <c r="X898" s="1020"/>
      <c r="Y898" s="1020"/>
      <c r="Z898" s="1020"/>
      <c r="AA898" s="1020"/>
    </row>
    <row r="899" ht="18.0" customHeight="1">
      <c r="A899" s="1020"/>
      <c r="B899" s="1021"/>
      <c r="C899" s="1020"/>
      <c r="D899" s="1020"/>
      <c r="E899" s="1020"/>
      <c r="F899" s="1020"/>
      <c r="G899" s="1022"/>
      <c r="H899" s="1022"/>
      <c r="I899" s="1022"/>
      <c r="J899" s="1022"/>
      <c r="K899" s="1022"/>
      <c r="L899" s="1020"/>
      <c r="M899" s="1020"/>
      <c r="N899" s="1020"/>
      <c r="O899" s="1020"/>
      <c r="P899" s="1020"/>
      <c r="Q899" s="1020"/>
      <c r="R899" s="1088"/>
      <c r="S899" s="1089"/>
      <c r="T899" s="1088"/>
      <c r="U899" s="1020"/>
      <c r="V899" s="1020"/>
      <c r="W899" s="1020"/>
      <c r="X899" s="1020"/>
      <c r="Y899" s="1020"/>
      <c r="Z899" s="1020"/>
      <c r="AA899" s="1020"/>
    </row>
    <row r="900" ht="18.0" customHeight="1">
      <c r="A900" s="1020"/>
      <c r="B900" s="1021"/>
      <c r="C900" s="1020"/>
      <c r="D900" s="1020"/>
      <c r="E900" s="1020"/>
      <c r="F900" s="1020"/>
      <c r="G900" s="1022"/>
      <c r="H900" s="1022"/>
      <c r="I900" s="1022"/>
      <c r="J900" s="1022"/>
      <c r="K900" s="1022"/>
      <c r="L900" s="1020"/>
      <c r="M900" s="1020"/>
      <c r="N900" s="1020"/>
      <c r="O900" s="1020"/>
      <c r="P900" s="1020"/>
      <c r="Q900" s="1020"/>
      <c r="R900" s="1088"/>
      <c r="S900" s="1089"/>
      <c r="T900" s="1088"/>
      <c r="U900" s="1020"/>
      <c r="V900" s="1020"/>
      <c r="W900" s="1020"/>
      <c r="X900" s="1020"/>
      <c r="Y900" s="1020"/>
      <c r="Z900" s="1020"/>
      <c r="AA900" s="1020"/>
    </row>
    <row r="901" ht="18.0" customHeight="1">
      <c r="A901" s="1020"/>
      <c r="B901" s="1021"/>
      <c r="C901" s="1020"/>
      <c r="D901" s="1020"/>
      <c r="E901" s="1020"/>
      <c r="F901" s="1020"/>
      <c r="G901" s="1022"/>
      <c r="H901" s="1022"/>
      <c r="I901" s="1022"/>
      <c r="J901" s="1022"/>
      <c r="K901" s="1022"/>
      <c r="L901" s="1020"/>
      <c r="M901" s="1020"/>
      <c r="N901" s="1020"/>
      <c r="O901" s="1020"/>
      <c r="P901" s="1020"/>
      <c r="Q901" s="1020"/>
      <c r="R901" s="1088"/>
      <c r="S901" s="1089"/>
      <c r="T901" s="1088"/>
      <c r="U901" s="1020"/>
      <c r="V901" s="1020"/>
      <c r="W901" s="1020"/>
      <c r="X901" s="1020"/>
      <c r="Y901" s="1020"/>
      <c r="Z901" s="1020"/>
      <c r="AA901" s="1020"/>
    </row>
    <row r="902" ht="18.0" customHeight="1">
      <c r="A902" s="1020"/>
      <c r="B902" s="1021"/>
      <c r="C902" s="1020"/>
      <c r="D902" s="1020"/>
      <c r="E902" s="1020"/>
      <c r="F902" s="1020"/>
      <c r="G902" s="1022"/>
      <c r="H902" s="1022"/>
      <c r="I902" s="1022"/>
      <c r="J902" s="1022"/>
      <c r="K902" s="1022"/>
      <c r="L902" s="1020"/>
      <c r="M902" s="1020"/>
      <c r="N902" s="1020"/>
      <c r="O902" s="1020"/>
      <c r="P902" s="1020"/>
      <c r="Q902" s="1020"/>
      <c r="R902" s="1088"/>
      <c r="S902" s="1089"/>
      <c r="T902" s="1088"/>
      <c r="U902" s="1020"/>
      <c r="V902" s="1020"/>
      <c r="W902" s="1020"/>
      <c r="X902" s="1020"/>
      <c r="Y902" s="1020"/>
      <c r="Z902" s="1020"/>
      <c r="AA902" s="1020"/>
    </row>
    <row r="903" ht="18.0" customHeight="1">
      <c r="A903" s="1020"/>
      <c r="B903" s="1021"/>
      <c r="C903" s="1020"/>
      <c r="D903" s="1020"/>
      <c r="E903" s="1020"/>
      <c r="F903" s="1020"/>
      <c r="G903" s="1022"/>
      <c r="H903" s="1022"/>
      <c r="I903" s="1022"/>
      <c r="J903" s="1022"/>
      <c r="K903" s="1022"/>
      <c r="L903" s="1020"/>
      <c r="M903" s="1020"/>
      <c r="N903" s="1020"/>
      <c r="O903" s="1020"/>
      <c r="P903" s="1020"/>
      <c r="Q903" s="1020"/>
      <c r="R903" s="1088"/>
      <c r="S903" s="1089"/>
      <c r="T903" s="1088"/>
      <c r="U903" s="1020"/>
      <c r="V903" s="1020"/>
      <c r="W903" s="1020"/>
      <c r="X903" s="1020"/>
      <c r="Y903" s="1020"/>
      <c r="Z903" s="1020"/>
      <c r="AA903" s="1020"/>
    </row>
    <row r="904" ht="18.0" customHeight="1">
      <c r="A904" s="1020"/>
      <c r="B904" s="1021"/>
      <c r="C904" s="1020"/>
      <c r="D904" s="1020"/>
      <c r="E904" s="1020"/>
      <c r="F904" s="1020"/>
      <c r="G904" s="1022"/>
      <c r="H904" s="1022"/>
      <c r="I904" s="1022"/>
      <c r="J904" s="1022"/>
      <c r="K904" s="1022"/>
      <c r="L904" s="1020"/>
      <c r="M904" s="1020"/>
      <c r="N904" s="1020"/>
      <c r="O904" s="1020"/>
      <c r="P904" s="1020"/>
      <c r="Q904" s="1020"/>
      <c r="R904" s="1088"/>
      <c r="S904" s="1089"/>
      <c r="T904" s="1088"/>
      <c r="U904" s="1020"/>
      <c r="V904" s="1020"/>
      <c r="W904" s="1020"/>
      <c r="X904" s="1020"/>
      <c r="Y904" s="1020"/>
      <c r="Z904" s="1020"/>
      <c r="AA904" s="1020"/>
    </row>
    <row r="905" ht="18.0" customHeight="1">
      <c r="A905" s="1020"/>
      <c r="B905" s="1021"/>
      <c r="C905" s="1020"/>
      <c r="D905" s="1020"/>
      <c r="E905" s="1020"/>
      <c r="F905" s="1020"/>
      <c r="G905" s="1022"/>
      <c r="H905" s="1022"/>
      <c r="I905" s="1022"/>
      <c r="J905" s="1022"/>
      <c r="K905" s="1022"/>
      <c r="L905" s="1020"/>
      <c r="M905" s="1020"/>
      <c r="N905" s="1020"/>
      <c r="O905" s="1020"/>
      <c r="P905" s="1020"/>
      <c r="Q905" s="1020"/>
      <c r="R905" s="1088"/>
      <c r="S905" s="1089"/>
      <c r="T905" s="1088"/>
      <c r="U905" s="1020"/>
      <c r="V905" s="1020"/>
      <c r="W905" s="1020"/>
      <c r="X905" s="1020"/>
      <c r="Y905" s="1020"/>
      <c r="Z905" s="1020"/>
      <c r="AA905" s="1020"/>
    </row>
    <row r="906" ht="18.0" customHeight="1">
      <c r="A906" s="1020"/>
      <c r="B906" s="1021"/>
      <c r="C906" s="1020"/>
      <c r="D906" s="1020"/>
      <c r="E906" s="1020"/>
      <c r="F906" s="1020"/>
      <c r="G906" s="1022"/>
      <c r="H906" s="1022"/>
      <c r="I906" s="1022"/>
      <c r="J906" s="1022"/>
      <c r="K906" s="1022"/>
      <c r="L906" s="1020"/>
      <c r="M906" s="1020"/>
      <c r="N906" s="1020"/>
      <c r="O906" s="1020"/>
      <c r="P906" s="1020"/>
      <c r="Q906" s="1020"/>
      <c r="R906" s="1088"/>
      <c r="S906" s="1089"/>
      <c r="T906" s="1088"/>
      <c r="U906" s="1020"/>
      <c r="V906" s="1020"/>
      <c r="W906" s="1020"/>
      <c r="X906" s="1020"/>
      <c r="Y906" s="1020"/>
      <c r="Z906" s="1020"/>
      <c r="AA906" s="1020"/>
    </row>
    <row r="907" ht="18.0" customHeight="1">
      <c r="A907" s="1020"/>
      <c r="B907" s="1021"/>
      <c r="C907" s="1020"/>
      <c r="D907" s="1020"/>
      <c r="E907" s="1020"/>
      <c r="F907" s="1020"/>
      <c r="G907" s="1022"/>
      <c r="H907" s="1022"/>
      <c r="I907" s="1022"/>
      <c r="J907" s="1022"/>
      <c r="K907" s="1022"/>
      <c r="L907" s="1020"/>
      <c r="M907" s="1020"/>
      <c r="N907" s="1020"/>
      <c r="O907" s="1020"/>
      <c r="P907" s="1020"/>
      <c r="Q907" s="1020"/>
      <c r="R907" s="1088"/>
      <c r="S907" s="1089"/>
      <c r="T907" s="1088"/>
      <c r="U907" s="1020"/>
      <c r="V907" s="1020"/>
      <c r="W907" s="1020"/>
      <c r="X907" s="1020"/>
      <c r="Y907" s="1020"/>
      <c r="Z907" s="1020"/>
      <c r="AA907" s="1020"/>
    </row>
    <row r="908" ht="18.0" customHeight="1">
      <c r="A908" s="1020"/>
      <c r="B908" s="1021"/>
      <c r="C908" s="1020"/>
      <c r="D908" s="1020"/>
      <c r="E908" s="1020"/>
      <c r="F908" s="1020"/>
      <c r="G908" s="1022"/>
      <c r="H908" s="1022"/>
      <c r="I908" s="1022"/>
      <c r="J908" s="1022"/>
      <c r="K908" s="1022"/>
      <c r="L908" s="1020"/>
      <c r="M908" s="1020"/>
      <c r="N908" s="1020"/>
      <c r="O908" s="1020"/>
      <c r="P908" s="1020"/>
      <c r="Q908" s="1020"/>
      <c r="R908" s="1088"/>
      <c r="S908" s="1089"/>
      <c r="T908" s="1088"/>
      <c r="U908" s="1020"/>
      <c r="V908" s="1020"/>
      <c r="W908" s="1020"/>
      <c r="X908" s="1020"/>
      <c r="Y908" s="1020"/>
      <c r="Z908" s="1020"/>
      <c r="AA908" s="1020"/>
    </row>
    <row r="909" ht="18.0" customHeight="1">
      <c r="A909" s="1020"/>
      <c r="B909" s="1021"/>
      <c r="C909" s="1020"/>
      <c r="D909" s="1020"/>
      <c r="E909" s="1020"/>
      <c r="F909" s="1020"/>
      <c r="G909" s="1022"/>
      <c r="H909" s="1022"/>
      <c r="I909" s="1022"/>
      <c r="J909" s="1022"/>
      <c r="K909" s="1022"/>
      <c r="L909" s="1020"/>
      <c r="M909" s="1020"/>
      <c r="N909" s="1020"/>
      <c r="O909" s="1020"/>
      <c r="P909" s="1020"/>
      <c r="Q909" s="1020"/>
      <c r="R909" s="1088"/>
      <c r="S909" s="1089"/>
      <c r="T909" s="1088"/>
      <c r="U909" s="1020"/>
      <c r="V909" s="1020"/>
      <c r="W909" s="1020"/>
      <c r="X909" s="1020"/>
      <c r="Y909" s="1020"/>
      <c r="Z909" s="1020"/>
      <c r="AA909" s="1020"/>
    </row>
    <row r="910" ht="18.0" customHeight="1">
      <c r="A910" s="1020"/>
      <c r="B910" s="1021"/>
      <c r="C910" s="1020"/>
      <c r="D910" s="1020"/>
      <c r="E910" s="1020"/>
      <c r="F910" s="1020"/>
      <c r="G910" s="1022"/>
      <c r="H910" s="1022"/>
      <c r="I910" s="1022"/>
      <c r="J910" s="1022"/>
      <c r="K910" s="1022"/>
      <c r="L910" s="1020"/>
      <c r="M910" s="1020"/>
      <c r="N910" s="1020"/>
      <c r="O910" s="1020"/>
      <c r="P910" s="1020"/>
      <c r="Q910" s="1020"/>
      <c r="R910" s="1088"/>
      <c r="S910" s="1089"/>
      <c r="T910" s="1088"/>
      <c r="U910" s="1020"/>
      <c r="V910" s="1020"/>
      <c r="W910" s="1020"/>
      <c r="X910" s="1020"/>
      <c r="Y910" s="1020"/>
      <c r="Z910" s="1020"/>
      <c r="AA910" s="1020"/>
    </row>
    <row r="911" ht="18.0" customHeight="1">
      <c r="A911" s="1020"/>
      <c r="B911" s="1021"/>
      <c r="C911" s="1020"/>
      <c r="D911" s="1020"/>
      <c r="E911" s="1020"/>
      <c r="F911" s="1020"/>
      <c r="G911" s="1022"/>
      <c r="H911" s="1022"/>
      <c r="I911" s="1022"/>
      <c r="J911" s="1022"/>
      <c r="K911" s="1022"/>
      <c r="L911" s="1020"/>
      <c r="M911" s="1020"/>
      <c r="N911" s="1020"/>
      <c r="O911" s="1020"/>
      <c r="P911" s="1020"/>
      <c r="Q911" s="1020"/>
      <c r="R911" s="1088"/>
      <c r="S911" s="1089"/>
      <c r="T911" s="1088"/>
      <c r="U911" s="1020"/>
      <c r="V911" s="1020"/>
      <c r="W911" s="1020"/>
      <c r="X911" s="1020"/>
      <c r="Y911" s="1020"/>
      <c r="Z911" s="1020"/>
      <c r="AA911" s="1020"/>
    </row>
    <row r="912" ht="18.0" customHeight="1">
      <c r="A912" s="1020"/>
      <c r="B912" s="1021"/>
      <c r="C912" s="1020"/>
      <c r="D912" s="1020"/>
      <c r="E912" s="1020"/>
      <c r="F912" s="1020"/>
      <c r="G912" s="1022"/>
      <c r="H912" s="1022"/>
      <c r="I912" s="1022"/>
      <c r="J912" s="1022"/>
      <c r="K912" s="1022"/>
      <c r="L912" s="1020"/>
      <c r="M912" s="1020"/>
      <c r="N912" s="1020"/>
      <c r="O912" s="1020"/>
      <c r="P912" s="1020"/>
      <c r="Q912" s="1020"/>
      <c r="R912" s="1088"/>
      <c r="S912" s="1089"/>
      <c r="T912" s="1088"/>
      <c r="U912" s="1020"/>
      <c r="V912" s="1020"/>
      <c r="W912" s="1020"/>
      <c r="X912" s="1020"/>
      <c r="Y912" s="1020"/>
      <c r="Z912" s="1020"/>
      <c r="AA912" s="1020"/>
    </row>
    <row r="913" ht="18.0" customHeight="1">
      <c r="A913" s="1020"/>
      <c r="B913" s="1021"/>
      <c r="C913" s="1020"/>
      <c r="D913" s="1020"/>
      <c r="E913" s="1020"/>
      <c r="F913" s="1020"/>
      <c r="G913" s="1022"/>
      <c r="H913" s="1022"/>
      <c r="I913" s="1022"/>
      <c r="J913" s="1022"/>
      <c r="K913" s="1022"/>
      <c r="L913" s="1020"/>
      <c r="M913" s="1020"/>
      <c r="N913" s="1020"/>
      <c r="O913" s="1020"/>
      <c r="P913" s="1020"/>
      <c r="Q913" s="1020"/>
      <c r="R913" s="1088"/>
      <c r="S913" s="1089"/>
      <c r="T913" s="1088"/>
      <c r="U913" s="1020"/>
      <c r="V913" s="1020"/>
      <c r="W913" s="1020"/>
      <c r="X913" s="1020"/>
      <c r="Y913" s="1020"/>
      <c r="Z913" s="1020"/>
      <c r="AA913" s="1020"/>
    </row>
    <row r="914" ht="18.0" customHeight="1">
      <c r="A914" s="1020"/>
      <c r="B914" s="1021"/>
      <c r="C914" s="1020"/>
      <c r="D914" s="1020"/>
      <c r="E914" s="1020"/>
      <c r="F914" s="1020"/>
      <c r="G914" s="1022"/>
      <c r="H914" s="1022"/>
      <c r="I914" s="1022"/>
      <c r="J914" s="1022"/>
      <c r="K914" s="1022"/>
      <c r="L914" s="1020"/>
      <c r="M914" s="1020"/>
      <c r="N914" s="1020"/>
      <c r="O914" s="1020"/>
      <c r="P914" s="1020"/>
      <c r="Q914" s="1020"/>
      <c r="R914" s="1088"/>
      <c r="S914" s="1089"/>
      <c r="T914" s="1088"/>
      <c r="U914" s="1020"/>
      <c r="V914" s="1020"/>
      <c r="W914" s="1020"/>
      <c r="X914" s="1020"/>
      <c r="Y914" s="1020"/>
      <c r="Z914" s="1020"/>
      <c r="AA914" s="1020"/>
    </row>
    <row r="915" ht="18.0" customHeight="1">
      <c r="A915" s="1020"/>
      <c r="B915" s="1021"/>
      <c r="C915" s="1020"/>
      <c r="D915" s="1020"/>
      <c r="E915" s="1020"/>
      <c r="F915" s="1020"/>
      <c r="G915" s="1022"/>
      <c r="H915" s="1022"/>
      <c r="I915" s="1022"/>
      <c r="J915" s="1022"/>
      <c r="K915" s="1022"/>
      <c r="L915" s="1020"/>
      <c r="M915" s="1020"/>
      <c r="N915" s="1020"/>
      <c r="O915" s="1020"/>
      <c r="P915" s="1020"/>
      <c r="Q915" s="1020"/>
      <c r="R915" s="1088"/>
      <c r="S915" s="1089"/>
      <c r="T915" s="1088"/>
      <c r="U915" s="1020"/>
      <c r="V915" s="1020"/>
      <c r="W915" s="1020"/>
      <c r="X915" s="1020"/>
      <c r="Y915" s="1020"/>
      <c r="Z915" s="1020"/>
      <c r="AA915" s="1020"/>
    </row>
    <row r="916" ht="18.0" customHeight="1">
      <c r="A916" s="1020"/>
      <c r="B916" s="1021"/>
      <c r="C916" s="1020"/>
      <c r="D916" s="1020"/>
      <c r="E916" s="1020"/>
      <c r="F916" s="1020"/>
      <c r="G916" s="1022"/>
      <c r="H916" s="1022"/>
      <c r="I916" s="1022"/>
      <c r="J916" s="1022"/>
      <c r="K916" s="1022"/>
      <c r="L916" s="1020"/>
      <c r="M916" s="1020"/>
      <c r="N916" s="1020"/>
      <c r="O916" s="1020"/>
      <c r="P916" s="1020"/>
      <c r="Q916" s="1020"/>
      <c r="R916" s="1088"/>
      <c r="S916" s="1089"/>
      <c r="T916" s="1088"/>
      <c r="U916" s="1020"/>
      <c r="V916" s="1020"/>
      <c r="W916" s="1020"/>
      <c r="X916" s="1020"/>
      <c r="Y916" s="1020"/>
      <c r="Z916" s="1020"/>
      <c r="AA916" s="1020"/>
    </row>
    <row r="917" ht="18.0" customHeight="1">
      <c r="A917" s="1020"/>
      <c r="B917" s="1021"/>
      <c r="C917" s="1020"/>
      <c r="D917" s="1020"/>
      <c r="E917" s="1020"/>
      <c r="F917" s="1020"/>
      <c r="G917" s="1022"/>
      <c r="H917" s="1022"/>
      <c r="I917" s="1022"/>
      <c r="J917" s="1022"/>
      <c r="K917" s="1022"/>
      <c r="L917" s="1020"/>
      <c r="M917" s="1020"/>
      <c r="N917" s="1020"/>
      <c r="O917" s="1020"/>
      <c r="P917" s="1020"/>
      <c r="Q917" s="1020"/>
      <c r="R917" s="1088"/>
      <c r="S917" s="1089"/>
      <c r="T917" s="1088"/>
      <c r="U917" s="1020"/>
      <c r="V917" s="1020"/>
      <c r="W917" s="1020"/>
      <c r="X917" s="1020"/>
      <c r="Y917" s="1020"/>
      <c r="Z917" s="1020"/>
      <c r="AA917" s="1020"/>
    </row>
    <row r="918" ht="18.0" customHeight="1">
      <c r="A918" s="1020"/>
      <c r="B918" s="1021"/>
      <c r="C918" s="1020"/>
      <c r="D918" s="1020"/>
      <c r="E918" s="1020"/>
      <c r="F918" s="1020"/>
      <c r="G918" s="1022"/>
      <c r="H918" s="1022"/>
      <c r="I918" s="1022"/>
      <c r="J918" s="1022"/>
      <c r="K918" s="1022"/>
      <c r="L918" s="1020"/>
      <c r="M918" s="1020"/>
      <c r="N918" s="1020"/>
      <c r="O918" s="1020"/>
      <c r="P918" s="1020"/>
      <c r="Q918" s="1020"/>
      <c r="R918" s="1088"/>
      <c r="S918" s="1089"/>
      <c r="T918" s="1088"/>
      <c r="U918" s="1020"/>
      <c r="V918" s="1020"/>
      <c r="W918" s="1020"/>
      <c r="X918" s="1020"/>
      <c r="Y918" s="1020"/>
      <c r="Z918" s="1020"/>
      <c r="AA918" s="1020"/>
    </row>
    <row r="919" ht="18.0" customHeight="1">
      <c r="A919" s="1020"/>
      <c r="B919" s="1021"/>
      <c r="C919" s="1020"/>
      <c r="D919" s="1020"/>
      <c r="E919" s="1020"/>
      <c r="F919" s="1020"/>
      <c r="G919" s="1022"/>
      <c r="H919" s="1022"/>
      <c r="I919" s="1022"/>
      <c r="J919" s="1022"/>
      <c r="K919" s="1022"/>
      <c r="L919" s="1020"/>
      <c r="M919" s="1020"/>
      <c r="N919" s="1020"/>
      <c r="O919" s="1020"/>
      <c r="P919" s="1020"/>
      <c r="Q919" s="1020"/>
      <c r="R919" s="1088"/>
      <c r="S919" s="1089"/>
      <c r="T919" s="1088"/>
      <c r="U919" s="1020"/>
      <c r="V919" s="1020"/>
      <c r="W919" s="1020"/>
      <c r="X919" s="1020"/>
      <c r="Y919" s="1020"/>
      <c r="Z919" s="1020"/>
      <c r="AA919" s="1020"/>
    </row>
    <row r="920" ht="18.0" customHeight="1">
      <c r="A920" s="1020"/>
      <c r="B920" s="1021"/>
      <c r="C920" s="1020"/>
      <c r="D920" s="1020"/>
      <c r="E920" s="1020"/>
      <c r="F920" s="1020"/>
      <c r="G920" s="1022"/>
      <c r="H920" s="1022"/>
      <c r="I920" s="1022"/>
      <c r="J920" s="1022"/>
      <c r="K920" s="1022"/>
      <c r="L920" s="1020"/>
      <c r="M920" s="1020"/>
      <c r="N920" s="1020"/>
      <c r="O920" s="1020"/>
      <c r="P920" s="1020"/>
      <c r="Q920" s="1020"/>
      <c r="R920" s="1088"/>
      <c r="S920" s="1089"/>
      <c r="T920" s="1088"/>
      <c r="U920" s="1020"/>
      <c r="V920" s="1020"/>
      <c r="W920" s="1020"/>
      <c r="X920" s="1020"/>
      <c r="Y920" s="1020"/>
      <c r="Z920" s="1020"/>
      <c r="AA920" s="1020"/>
    </row>
    <row r="921" ht="18.0" customHeight="1">
      <c r="A921" s="1020"/>
      <c r="B921" s="1021"/>
      <c r="C921" s="1020"/>
      <c r="D921" s="1020"/>
      <c r="E921" s="1020"/>
      <c r="F921" s="1020"/>
      <c r="G921" s="1022"/>
      <c r="H921" s="1022"/>
      <c r="I921" s="1022"/>
      <c r="J921" s="1022"/>
      <c r="K921" s="1022"/>
      <c r="L921" s="1020"/>
      <c r="M921" s="1020"/>
      <c r="N921" s="1020"/>
      <c r="O921" s="1020"/>
      <c r="P921" s="1020"/>
      <c r="Q921" s="1020"/>
      <c r="R921" s="1088"/>
      <c r="S921" s="1089"/>
      <c r="T921" s="1088"/>
      <c r="U921" s="1020"/>
      <c r="V921" s="1020"/>
      <c r="W921" s="1020"/>
      <c r="X921" s="1020"/>
      <c r="Y921" s="1020"/>
      <c r="Z921" s="1020"/>
      <c r="AA921" s="1020"/>
    </row>
    <row r="922" ht="18.0" customHeight="1">
      <c r="A922" s="1020"/>
      <c r="B922" s="1021"/>
      <c r="C922" s="1020"/>
      <c r="D922" s="1020"/>
      <c r="E922" s="1020"/>
      <c r="F922" s="1020"/>
      <c r="G922" s="1022"/>
      <c r="H922" s="1022"/>
      <c r="I922" s="1022"/>
      <c r="J922" s="1022"/>
      <c r="K922" s="1022"/>
      <c r="L922" s="1020"/>
      <c r="M922" s="1020"/>
      <c r="N922" s="1020"/>
      <c r="O922" s="1020"/>
      <c r="P922" s="1020"/>
      <c r="Q922" s="1020"/>
      <c r="R922" s="1088"/>
      <c r="S922" s="1089"/>
      <c r="T922" s="1088"/>
      <c r="U922" s="1020"/>
      <c r="V922" s="1020"/>
      <c r="W922" s="1020"/>
      <c r="X922" s="1020"/>
      <c r="Y922" s="1020"/>
      <c r="Z922" s="1020"/>
      <c r="AA922" s="1020"/>
    </row>
    <row r="923" ht="18.0" customHeight="1">
      <c r="A923" s="1020"/>
      <c r="B923" s="1021"/>
      <c r="C923" s="1020"/>
      <c r="D923" s="1020"/>
      <c r="E923" s="1020"/>
      <c r="F923" s="1020"/>
      <c r="G923" s="1022"/>
      <c r="H923" s="1022"/>
      <c r="I923" s="1022"/>
      <c r="J923" s="1022"/>
      <c r="K923" s="1022"/>
      <c r="L923" s="1020"/>
      <c r="M923" s="1020"/>
      <c r="N923" s="1020"/>
      <c r="O923" s="1020"/>
      <c r="P923" s="1020"/>
      <c r="Q923" s="1020"/>
      <c r="R923" s="1088"/>
      <c r="S923" s="1089"/>
      <c r="T923" s="1088"/>
      <c r="U923" s="1020"/>
      <c r="V923" s="1020"/>
      <c r="W923" s="1020"/>
      <c r="X923" s="1020"/>
      <c r="Y923" s="1020"/>
      <c r="Z923" s="1020"/>
      <c r="AA923" s="1020"/>
    </row>
    <row r="924" ht="18.0" customHeight="1">
      <c r="A924" s="1020"/>
      <c r="B924" s="1021"/>
      <c r="C924" s="1020"/>
      <c r="D924" s="1020"/>
      <c r="E924" s="1020"/>
      <c r="F924" s="1020"/>
      <c r="G924" s="1022"/>
      <c r="H924" s="1022"/>
      <c r="I924" s="1022"/>
      <c r="J924" s="1022"/>
      <c r="K924" s="1022"/>
      <c r="L924" s="1020"/>
      <c r="M924" s="1020"/>
      <c r="N924" s="1020"/>
      <c r="O924" s="1020"/>
      <c r="P924" s="1020"/>
      <c r="Q924" s="1020"/>
      <c r="R924" s="1088"/>
      <c r="S924" s="1089"/>
      <c r="T924" s="1088"/>
      <c r="U924" s="1020"/>
      <c r="V924" s="1020"/>
      <c r="W924" s="1020"/>
      <c r="X924" s="1020"/>
      <c r="Y924" s="1020"/>
      <c r="Z924" s="1020"/>
      <c r="AA924" s="1020"/>
    </row>
    <row r="925" ht="18.0" customHeight="1">
      <c r="A925" s="1020"/>
      <c r="B925" s="1021"/>
      <c r="C925" s="1020"/>
      <c r="D925" s="1020"/>
      <c r="E925" s="1020"/>
      <c r="F925" s="1020"/>
      <c r="G925" s="1022"/>
      <c r="H925" s="1022"/>
      <c r="I925" s="1022"/>
      <c r="J925" s="1022"/>
      <c r="K925" s="1022"/>
      <c r="L925" s="1020"/>
      <c r="M925" s="1020"/>
      <c r="N925" s="1020"/>
      <c r="O925" s="1020"/>
      <c r="P925" s="1020"/>
      <c r="Q925" s="1020"/>
      <c r="R925" s="1088"/>
      <c r="S925" s="1089"/>
      <c r="T925" s="1088"/>
      <c r="U925" s="1020"/>
      <c r="V925" s="1020"/>
      <c r="W925" s="1020"/>
      <c r="X925" s="1020"/>
      <c r="Y925" s="1020"/>
      <c r="Z925" s="1020"/>
      <c r="AA925" s="1020"/>
    </row>
    <row r="926" ht="18.0" customHeight="1">
      <c r="A926" s="1020"/>
      <c r="B926" s="1021"/>
      <c r="C926" s="1020"/>
      <c r="D926" s="1020"/>
      <c r="E926" s="1020"/>
      <c r="F926" s="1020"/>
      <c r="G926" s="1022"/>
      <c r="H926" s="1022"/>
      <c r="I926" s="1022"/>
      <c r="J926" s="1022"/>
      <c r="K926" s="1022"/>
      <c r="L926" s="1020"/>
      <c r="M926" s="1020"/>
      <c r="N926" s="1020"/>
      <c r="O926" s="1020"/>
      <c r="P926" s="1020"/>
      <c r="Q926" s="1020"/>
      <c r="R926" s="1088"/>
      <c r="S926" s="1089"/>
      <c r="T926" s="1088"/>
      <c r="U926" s="1020"/>
      <c r="V926" s="1020"/>
      <c r="W926" s="1020"/>
      <c r="X926" s="1020"/>
      <c r="Y926" s="1020"/>
      <c r="Z926" s="1020"/>
      <c r="AA926" s="1020"/>
    </row>
    <row r="927" ht="18.0" customHeight="1">
      <c r="A927" s="1020"/>
      <c r="B927" s="1021"/>
      <c r="C927" s="1020"/>
      <c r="D927" s="1020"/>
      <c r="E927" s="1020"/>
      <c r="F927" s="1020"/>
      <c r="G927" s="1022"/>
      <c r="H927" s="1022"/>
      <c r="I927" s="1022"/>
      <c r="J927" s="1022"/>
      <c r="K927" s="1022"/>
      <c r="L927" s="1020"/>
      <c r="M927" s="1020"/>
      <c r="N927" s="1020"/>
      <c r="O927" s="1020"/>
      <c r="P927" s="1020"/>
      <c r="Q927" s="1020"/>
      <c r="R927" s="1088"/>
      <c r="S927" s="1089"/>
      <c r="T927" s="1088"/>
      <c r="U927" s="1020"/>
      <c r="V927" s="1020"/>
      <c r="W927" s="1020"/>
      <c r="X927" s="1020"/>
      <c r="Y927" s="1020"/>
      <c r="Z927" s="1020"/>
      <c r="AA927" s="1020"/>
    </row>
    <row r="928" ht="18.0" customHeight="1">
      <c r="A928" s="1020"/>
      <c r="B928" s="1021"/>
      <c r="C928" s="1020"/>
      <c r="D928" s="1020"/>
      <c r="E928" s="1020"/>
      <c r="F928" s="1020"/>
      <c r="G928" s="1022"/>
      <c r="H928" s="1022"/>
      <c r="I928" s="1022"/>
      <c r="J928" s="1022"/>
      <c r="K928" s="1022"/>
      <c r="L928" s="1020"/>
      <c r="M928" s="1020"/>
      <c r="N928" s="1020"/>
      <c r="O928" s="1020"/>
      <c r="P928" s="1020"/>
      <c r="Q928" s="1020"/>
      <c r="R928" s="1088"/>
      <c r="S928" s="1089"/>
      <c r="T928" s="1088"/>
      <c r="U928" s="1020"/>
      <c r="V928" s="1020"/>
      <c r="W928" s="1020"/>
      <c r="X928" s="1020"/>
      <c r="Y928" s="1020"/>
      <c r="Z928" s="1020"/>
      <c r="AA928" s="1020"/>
    </row>
    <row r="929" ht="18.0" customHeight="1">
      <c r="A929" s="1020"/>
      <c r="B929" s="1021"/>
      <c r="C929" s="1020"/>
      <c r="D929" s="1020"/>
      <c r="E929" s="1020"/>
      <c r="F929" s="1020"/>
      <c r="G929" s="1022"/>
      <c r="H929" s="1022"/>
      <c r="I929" s="1022"/>
      <c r="J929" s="1022"/>
      <c r="K929" s="1022"/>
      <c r="L929" s="1020"/>
      <c r="M929" s="1020"/>
      <c r="N929" s="1020"/>
      <c r="O929" s="1020"/>
      <c r="P929" s="1020"/>
      <c r="Q929" s="1020"/>
      <c r="R929" s="1088"/>
      <c r="S929" s="1089"/>
      <c r="T929" s="1088"/>
      <c r="U929" s="1020"/>
      <c r="V929" s="1020"/>
      <c r="W929" s="1020"/>
      <c r="X929" s="1020"/>
      <c r="Y929" s="1020"/>
      <c r="Z929" s="1020"/>
      <c r="AA929" s="1020"/>
    </row>
    <row r="930" ht="18.0" customHeight="1">
      <c r="A930" s="1020"/>
      <c r="B930" s="1021"/>
      <c r="C930" s="1020"/>
      <c r="D930" s="1020"/>
      <c r="E930" s="1020"/>
      <c r="F930" s="1020"/>
      <c r="G930" s="1022"/>
      <c r="H930" s="1022"/>
      <c r="I930" s="1022"/>
      <c r="J930" s="1022"/>
      <c r="K930" s="1022"/>
      <c r="L930" s="1020"/>
      <c r="M930" s="1020"/>
      <c r="N930" s="1020"/>
      <c r="O930" s="1020"/>
      <c r="P930" s="1020"/>
      <c r="Q930" s="1020"/>
      <c r="R930" s="1088"/>
      <c r="S930" s="1089"/>
      <c r="T930" s="1088"/>
      <c r="U930" s="1020"/>
      <c r="V930" s="1020"/>
      <c r="W930" s="1020"/>
      <c r="X930" s="1020"/>
      <c r="Y930" s="1020"/>
      <c r="Z930" s="1020"/>
      <c r="AA930" s="1020"/>
    </row>
    <row r="931" ht="18.0" customHeight="1">
      <c r="A931" s="1020"/>
      <c r="B931" s="1021"/>
      <c r="C931" s="1020"/>
      <c r="D931" s="1020"/>
      <c r="E931" s="1020"/>
      <c r="F931" s="1020"/>
      <c r="G931" s="1022"/>
      <c r="H931" s="1022"/>
      <c r="I931" s="1022"/>
      <c r="J931" s="1022"/>
      <c r="K931" s="1022"/>
      <c r="L931" s="1020"/>
      <c r="M931" s="1020"/>
      <c r="N931" s="1020"/>
      <c r="O931" s="1020"/>
      <c r="P931" s="1020"/>
      <c r="Q931" s="1020"/>
      <c r="R931" s="1088"/>
      <c r="S931" s="1089"/>
      <c r="T931" s="1088"/>
      <c r="U931" s="1020"/>
      <c r="V931" s="1020"/>
      <c r="W931" s="1020"/>
      <c r="X931" s="1020"/>
      <c r="Y931" s="1020"/>
      <c r="Z931" s="1020"/>
      <c r="AA931" s="1020"/>
    </row>
    <row r="932" ht="18.0" customHeight="1">
      <c r="A932" s="1020"/>
      <c r="B932" s="1021"/>
      <c r="C932" s="1020"/>
      <c r="D932" s="1020"/>
      <c r="E932" s="1020"/>
      <c r="F932" s="1020"/>
      <c r="G932" s="1022"/>
      <c r="H932" s="1022"/>
      <c r="I932" s="1022"/>
      <c r="J932" s="1022"/>
      <c r="K932" s="1022"/>
      <c r="L932" s="1020"/>
      <c r="M932" s="1020"/>
      <c r="N932" s="1020"/>
      <c r="O932" s="1020"/>
      <c r="P932" s="1020"/>
      <c r="Q932" s="1020"/>
      <c r="R932" s="1088"/>
      <c r="S932" s="1089"/>
      <c r="T932" s="1088"/>
      <c r="U932" s="1020"/>
      <c r="V932" s="1020"/>
      <c r="W932" s="1020"/>
      <c r="X932" s="1020"/>
      <c r="Y932" s="1020"/>
      <c r="Z932" s="1020"/>
      <c r="AA932" s="1020"/>
    </row>
    <row r="933" ht="18.0" customHeight="1">
      <c r="A933" s="1020"/>
      <c r="B933" s="1021"/>
      <c r="C933" s="1020"/>
      <c r="D933" s="1020"/>
      <c r="E933" s="1020"/>
      <c r="F933" s="1020"/>
      <c r="G933" s="1022"/>
      <c r="H933" s="1022"/>
      <c r="I933" s="1022"/>
      <c r="J933" s="1022"/>
      <c r="K933" s="1022"/>
      <c r="L933" s="1020"/>
      <c r="M933" s="1020"/>
      <c r="N933" s="1020"/>
      <c r="O933" s="1020"/>
      <c r="P933" s="1020"/>
      <c r="Q933" s="1020"/>
      <c r="R933" s="1088"/>
      <c r="S933" s="1089"/>
      <c r="T933" s="1088"/>
      <c r="U933" s="1020"/>
      <c r="V933" s="1020"/>
      <c r="W933" s="1020"/>
      <c r="X933" s="1020"/>
      <c r="Y933" s="1020"/>
      <c r="Z933" s="1020"/>
      <c r="AA933" s="1020"/>
    </row>
    <row r="934" ht="18.0" customHeight="1">
      <c r="A934" s="1020"/>
      <c r="B934" s="1021"/>
      <c r="C934" s="1020"/>
      <c r="D934" s="1020"/>
      <c r="E934" s="1020"/>
      <c r="F934" s="1020"/>
      <c r="G934" s="1022"/>
      <c r="H934" s="1022"/>
      <c r="I934" s="1022"/>
      <c r="J934" s="1022"/>
      <c r="K934" s="1022"/>
      <c r="L934" s="1020"/>
      <c r="M934" s="1020"/>
      <c r="N934" s="1020"/>
      <c r="O934" s="1020"/>
      <c r="P934" s="1020"/>
      <c r="Q934" s="1020"/>
      <c r="R934" s="1088"/>
      <c r="S934" s="1089"/>
      <c r="T934" s="1088"/>
      <c r="U934" s="1020"/>
      <c r="V934" s="1020"/>
      <c r="W934" s="1020"/>
      <c r="X934" s="1020"/>
      <c r="Y934" s="1020"/>
      <c r="Z934" s="1020"/>
      <c r="AA934" s="1020"/>
    </row>
    <row r="935" ht="18.0" customHeight="1">
      <c r="A935" s="1020"/>
      <c r="B935" s="1021"/>
      <c r="C935" s="1020"/>
      <c r="D935" s="1020"/>
      <c r="E935" s="1020"/>
      <c r="F935" s="1020"/>
      <c r="G935" s="1022"/>
      <c r="H935" s="1022"/>
      <c r="I935" s="1022"/>
      <c r="J935" s="1022"/>
      <c r="K935" s="1022"/>
      <c r="L935" s="1020"/>
      <c r="M935" s="1020"/>
      <c r="N935" s="1020"/>
      <c r="O935" s="1020"/>
      <c r="P935" s="1020"/>
      <c r="Q935" s="1020"/>
      <c r="R935" s="1088"/>
      <c r="S935" s="1089"/>
      <c r="T935" s="1088"/>
      <c r="U935" s="1020"/>
      <c r="V935" s="1020"/>
      <c r="W935" s="1020"/>
      <c r="X935" s="1020"/>
      <c r="Y935" s="1020"/>
      <c r="Z935" s="1020"/>
      <c r="AA935" s="1020"/>
    </row>
    <row r="936" ht="18.0" customHeight="1">
      <c r="A936" s="1020"/>
      <c r="B936" s="1021"/>
      <c r="C936" s="1020"/>
      <c r="D936" s="1020"/>
      <c r="E936" s="1020"/>
      <c r="F936" s="1020"/>
      <c r="G936" s="1022"/>
      <c r="H936" s="1022"/>
      <c r="I936" s="1022"/>
      <c r="J936" s="1022"/>
      <c r="K936" s="1022"/>
      <c r="L936" s="1020"/>
      <c r="M936" s="1020"/>
      <c r="N936" s="1020"/>
      <c r="O936" s="1020"/>
      <c r="P936" s="1020"/>
      <c r="Q936" s="1020"/>
      <c r="R936" s="1088"/>
      <c r="S936" s="1089"/>
      <c r="T936" s="1088"/>
      <c r="U936" s="1020"/>
      <c r="V936" s="1020"/>
      <c r="W936" s="1020"/>
      <c r="X936" s="1020"/>
      <c r="Y936" s="1020"/>
      <c r="Z936" s="1020"/>
      <c r="AA936" s="1020"/>
    </row>
    <row r="937" ht="18.0" customHeight="1">
      <c r="A937" s="1020"/>
      <c r="B937" s="1021"/>
      <c r="C937" s="1020"/>
      <c r="D937" s="1020"/>
      <c r="E937" s="1020"/>
      <c r="F937" s="1020"/>
      <c r="G937" s="1022"/>
      <c r="H937" s="1022"/>
      <c r="I937" s="1022"/>
      <c r="J937" s="1022"/>
      <c r="K937" s="1022"/>
      <c r="L937" s="1020"/>
      <c r="M937" s="1020"/>
      <c r="N937" s="1020"/>
      <c r="O937" s="1020"/>
      <c r="P937" s="1020"/>
      <c r="Q937" s="1020"/>
      <c r="R937" s="1088"/>
      <c r="S937" s="1089"/>
      <c r="T937" s="1088"/>
      <c r="U937" s="1020"/>
      <c r="V937" s="1020"/>
      <c r="W937" s="1020"/>
      <c r="X937" s="1020"/>
      <c r="Y937" s="1020"/>
      <c r="Z937" s="1020"/>
      <c r="AA937" s="1020"/>
    </row>
    <row r="938" ht="18.0" customHeight="1">
      <c r="A938" s="1020"/>
      <c r="B938" s="1021"/>
      <c r="C938" s="1020"/>
      <c r="D938" s="1020"/>
      <c r="E938" s="1020"/>
      <c r="F938" s="1020"/>
      <c r="G938" s="1022"/>
      <c r="H938" s="1022"/>
      <c r="I938" s="1022"/>
      <c r="J938" s="1022"/>
      <c r="K938" s="1022"/>
      <c r="L938" s="1020"/>
      <c r="M938" s="1020"/>
      <c r="N938" s="1020"/>
      <c r="O938" s="1020"/>
      <c r="P938" s="1020"/>
      <c r="Q938" s="1020"/>
      <c r="R938" s="1088"/>
      <c r="S938" s="1089"/>
      <c r="T938" s="1088"/>
      <c r="U938" s="1020"/>
      <c r="V938" s="1020"/>
      <c r="W938" s="1020"/>
      <c r="X938" s="1020"/>
      <c r="Y938" s="1020"/>
      <c r="Z938" s="1020"/>
      <c r="AA938" s="1020"/>
    </row>
    <row r="939" ht="18.0" customHeight="1">
      <c r="A939" s="1020"/>
      <c r="B939" s="1021"/>
      <c r="C939" s="1020"/>
      <c r="D939" s="1020"/>
      <c r="E939" s="1020"/>
      <c r="F939" s="1020"/>
      <c r="G939" s="1022"/>
      <c r="H939" s="1022"/>
      <c r="I939" s="1022"/>
      <c r="J939" s="1022"/>
      <c r="K939" s="1022"/>
      <c r="L939" s="1020"/>
      <c r="M939" s="1020"/>
      <c r="N939" s="1020"/>
      <c r="O939" s="1020"/>
      <c r="P939" s="1020"/>
      <c r="Q939" s="1020"/>
      <c r="R939" s="1088"/>
      <c r="S939" s="1089"/>
      <c r="T939" s="1088"/>
      <c r="U939" s="1020"/>
      <c r="V939" s="1020"/>
      <c r="W939" s="1020"/>
      <c r="X939" s="1020"/>
      <c r="Y939" s="1020"/>
      <c r="Z939" s="1020"/>
      <c r="AA939" s="1020"/>
    </row>
    <row r="940" ht="18.0" customHeight="1">
      <c r="A940" s="1020"/>
      <c r="B940" s="1021"/>
      <c r="C940" s="1020"/>
      <c r="D940" s="1020"/>
      <c r="E940" s="1020"/>
      <c r="F940" s="1020"/>
      <c r="G940" s="1022"/>
      <c r="H940" s="1022"/>
      <c r="I940" s="1022"/>
      <c r="J940" s="1022"/>
      <c r="K940" s="1022"/>
      <c r="L940" s="1020"/>
      <c r="M940" s="1020"/>
      <c r="N940" s="1020"/>
      <c r="O940" s="1020"/>
      <c r="P940" s="1020"/>
      <c r="Q940" s="1020"/>
      <c r="R940" s="1088"/>
      <c r="S940" s="1089"/>
      <c r="T940" s="1088"/>
      <c r="U940" s="1020"/>
      <c r="V940" s="1020"/>
      <c r="W940" s="1020"/>
      <c r="X940" s="1020"/>
      <c r="Y940" s="1020"/>
      <c r="Z940" s="1020"/>
      <c r="AA940" s="1020"/>
    </row>
    <row r="941" ht="18.0" customHeight="1">
      <c r="A941" s="1020"/>
      <c r="B941" s="1021"/>
      <c r="C941" s="1020"/>
      <c r="D941" s="1020"/>
      <c r="E941" s="1020"/>
      <c r="F941" s="1020"/>
      <c r="G941" s="1022"/>
      <c r="H941" s="1022"/>
      <c r="I941" s="1022"/>
      <c r="J941" s="1022"/>
      <c r="K941" s="1022"/>
      <c r="L941" s="1020"/>
      <c r="M941" s="1020"/>
      <c r="N941" s="1020"/>
      <c r="O941" s="1020"/>
      <c r="P941" s="1020"/>
      <c r="Q941" s="1020"/>
      <c r="R941" s="1088"/>
      <c r="S941" s="1089"/>
      <c r="T941" s="1088"/>
      <c r="U941" s="1020"/>
      <c r="V941" s="1020"/>
      <c r="W941" s="1020"/>
      <c r="X941" s="1020"/>
      <c r="Y941" s="1020"/>
      <c r="Z941" s="1020"/>
      <c r="AA941" s="1020"/>
    </row>
    <row r="942" ht="18.0" customHeight="1">
      <c r="A942" s="1020"/>
      <c r="B942" s="1021"/>
      <c r="C942" s="1020"/>
      <c r="D942" s="1020"/>
      <c r="E942" s="1020"/>
      <c r="F942" s="1020"/>
      <c r="G942" s="1022"/>
      <c r="H942" s="1022"/>
      <c r="I942" s="1022"/>
      <c r="J942" s="1022"/>
      <c r="K942" s="1022"/>
      <c r="L942" s="1020"/>
      <c r="M942" s="1020"/>
      <c r="N942" s="1020"/>
      <c r="O942" s="1020"/>
      <c r="P942" s="1020"/>
      <c r="Q942" s="1020"/>
      <c r="R942" s="1088"/>
      <c r="S942" s="1089"/>
      <c r="T942" s="1088"/>
      <c r="U942" s="1020"/>
      <c r="V942" s="1020"/>
      <c r="W942" s="1020"/>
      <c r="X942" s="1020"/>
      <c r="Y942" s="1020"/>
      <c r="Z942" s="1020"/>
      <c r="AA942" s="1020"/>
    </row>
    <row r="943" ht="18.0" customHeight="1">
      <c r="A943" s="1020"/>
      <c r="B943" s="1021"/>
      <c r="C943" s="1020"/>
      <c r="D943" s="1020"/>
      <c r="E943" s="1020"/>
      <c r="F943" s="1020"/>
      <c r="G943" s="1022"/>
      <c r="H943" s="1022"/>
      <c r="I943" s="1022"/>
      <c r="J943" s="1022"/>
      <c r="K943" s="1022"/>
      <c r="L943" s="1020"/>
      <c r="M943" s="1020"/>
      <c r="N943" s="1020"/>
      <c r="O943" s="1020"/>
      <c r="P943" s="1020"/>
      <c r="Q943" s="1020"/>
      <c r="R943" s="1088"/>
      <c r="S943" s="1089"/>
      <c r="T943" s="1088"/>
      <c r="U943" s="1020"/>
      <c r="V943" s="1020"/>
      <c r="W943" s="1020"/>
      <c r="X943" s="1020"/>
      <c r="Y943" s="1020"/>
      <c r="Z943" s="1020"/>
      <c r="AA943" s="1020"/>
    </row>
    <row r="944" ht="18.0" customHeight="1">
      <c r="A944" s="1020"/>
      <c r="B944" s="1021"/>
      <c r="C944" s="1020"/>
      <c r="D944" s="1020"/>
      <c r="E944" s="1020"/>
      <c r="F944" s="1020"/>
      <c r="G944" s="1022"/>
      <c r="H944" s="1022"/>
      <c r="I944" s="1022"/>
      <c r="J944" s="1022"/>
      <c r="K944" s="1022"/>
      <c r="L944" s="1020"/>
      <c r="M944" s="1020"/>
      <c r="N944" s="1020"/>
      <c r="O944" s="1020"/>
      <c r="P944" s="1020"/>
      <c r="Q944" s="1020"/>
      <c r="R944" s="1088"/>
      <c r="S944" s="1089"/>
      <c r="T944" s="1088"/>
      <c r="U944" s="1020"/>
      <c r="V944" s="1020"/>
      <c r="W944" s="1020"/>
      <c r="X944" s="1020"/>
      <c r="Y944" s="1020"/>
      <c r="Z944" s="1020"/>
      <c r="AA944" s="1020"/>
    </row>
    <row r="945" ht="18.0" customHeight="1">
      <c r="A945" s="1020"/>
      <c r="B945" s="1021"/>
      <c r="C945" s="1020"/>
      <c r="D945" s="1020"/>
      <c r="E945" s="1020"/>
      <c r="F945" s="1020"/>
      <c r="G945" s="1022"/>
      <c r="H945" s="1022"/>
      <c r="I945" s="1022"/>
      <c r="J945" s="1022"/>
      <c r="K945" s="1022"/>
      <c r="L945" s="1020"/>
      <c r="M945" s="1020"/>
      <c r="N945" s="1020"/>
      <c r="O945" s="1020"/>
      <c r="P945" s="1020"/>
      <c r="Q945" s="1020"/>
      <c r="R945" s="1088"/>
      <c r="S945" s="1089"/>
      <c r="T945" s="1088"/>
      <c r="U945" s="1020"/>
      <c r="V945" s="1020"/>
      <c r="W945" s="1020"/>
      <c r="X945" s="1020"/>
      <c r="Y945" s="1020"/>
      <c r="Z945" s="1020"/>
      <c r="AA945" s="1020"/>
    </row>
    <row r="946" ht="18.0" customHeight="1">
      <c r="A946" s="1020"/>
      <c r="B946" s="1021"/>
      <c r="C946" s="1020"/>
      <c r="D946" s="1020"/>
      <c r="E946" s="1020"/>
      <c r="F946" s="1020"/>
      <c r="G946" s="1022"/>
      <c r="H946" s="1022"/>
      <c r="I946" s="1022"/>
      <c r="J946" s="1022"/>
      <c r="K946" s="1022"/>
      <c r="L946" s="1020"/>
      <c r="M946" s="1020"/>
      <c r="N946" s="1020"/>
      <c r="O946" s="1020"/>
      <c r="P946" s="1020"/>
      <c r="Q946" s="1020"/>
      <c r="R946" s="1088"/>
      <c r="S946" s="1089"/>
      <c r="T946" s="1088"/>
      <c r="U946" s="1020"/>
      <c r="V946" s="1020"/>
      <c r="W946" s="1020"/>
      <c r="X946" s="1020"/>
      <c r="Y946" s="1020"/>
      <c r="Z946" s="1020"/>
      <c r="AA946" s="1020"/>
    </row>
    <row r="947" ht="18.0" customHeight="1">
      <c r="A947" s="1020"/>
      <c r="B947" s="1021"/>
      <c r="C947" s="1020"/>
      <c r="D947" s="1020"/>
      <c r="E947" s="1020"/>
      <c r="F947" s="1020"/>
      <c r="G947" s="1022"/>
      <c r="H947" s="1022"/>
      <c r="I947" s="1022"/>
      <c r="J947" s="1022"/>
      <c r="K947" s="1022"/>
      <c r="L947" s="1020"/>
      <c r="M947" s="1020"/>
      <c r="N947" s="1020"/>
      <c r="O947" s="1020"/>
      <c r="P947" s="1020"/>
      <c r="Q947" s="1020"/>
      <c r="R947" s="1088"/>
      <c r="S947" s="1089"/>
      <c r="T947" s="1088"/>
      <c r="U947" s="1020"/>
      <c r="V947" s="1020"/>
      <c r="W947" s="1020"/>
      <c r="X947" s="1020"/>
      <c r="Y947" s="1020"/>
      <c r="Z947" s="1020"/>
      <c r="AA947" s="1020"/>
    </row>
    <row r="948" ht="18.0" customHeight="1">
      <c r="A948" s="1020"/>
      <c r="B948" s="1021"/>
      <c r="C948" s="1020"/>
      <c r="D948" s="1020"/>
      <c r="E948" s="1020"/>
      <c r="F948" s="1020"/>
      <c r="G948" s="1022"/>
      <c r="H948" s="1022"/>
      <c r="I948" s="1022"/>
      <c r="J948" s="1022"/>
      <c r="K948" s="1022"/>
      <c r="L948" s="1020"/>
      <c r="M948" s="1020"/>
      <c r="N948" s="1020"/>
      <c r="O948" s="1020"/>
      <c r="P948" s="1020"/>
      <c r="Q948" s="1020"/>
      <c r="R948" s="1088"/>
      <c r="S948" s="1089"/>
      <c r="T948" s="1088"/>
      <c r="U948" s="1020"/>
      <c r="V948" s="1020"/>
      <c r="W948" s="1020"/>
      <c r="X948" s="1020"/>
      <c r="Y948" s="1020"/>
      <c r="Z948" s="1020"/>
      <c r="AA948" s="1020"/>
    </row>
    <row r="949" ht="18.0" customHeight="1">
      <c r="A949" s="1020"/>
      <c r="B949" s="1021"/>
      <c r="C949" s="1020"/>
      <c r="D949" s="1020"/>
      <c r="E949" s="1020"/>
      <c r="F949" s="1020"/>
      <c r="G949" s="1022"/>
      <c r="H949" s="1022"/>
      <c r="I949" s="1022"/>
      <c r="J949" s="1022"/>
      <c r="K949" s="1022"/>
      <c r="L949" s="1020"/>
      <c r="M949" s="1020"/>
      <c r="N949" s="1020"/>
      <c r="O949" s="1020"/>
      <c r="P949" s="1020"/>
      <c r="Q949" s="1020"/>
      <c r="R949" s="1088"/>
      <c r="S949" s="1089"/>
      <c r="T949" s="1088"/>
      <c r="U949" s="1020"/>
      <c r="V949" s="1020"/>
      <c r="W949" s="1020"/>
      <c r="X949" s="1020"/>
      <c r="Y949" s="1020"/>
      <c r="Z949" s="1020"/>
      <c r="AA949" s="1020"/>
    </row>
    <row r="950" ht="18.0" customHeight="1">
      <c r="A950" s="1020"/>
      <c r="B950" s="1021"/>
      <c r="C950" s="1020"/>
      <c r="D950" s="1020"/>
      <c r="E950" s="1020"/>
      <c r="F950" s="1020"/>
      <c r="G950" s="1022"/>
      <c r="H950" s="1022"/>
      <c r="I950" s="1022"/>
      <c r="J950" s="1022"/>
      <c r="K950" s="1022"/>
      <c r="L950" s="1020"/>
      <c r="M950" s="1020"/>
      <c r="N950" s="1020"/>
      <c r="O950" s="1020"/>
      <c r="P950" s="1020"/>
      <c r="Q950" s="1020"/>
      <c r="R950" s="1088"/>
      <c r="S950" s="1089"/>
      <c r="T950" s="1088"/>
      <c r="U950" s="1020"/>
      <c r="V950" s="1020"/>
      <c r="W950" s="1020"/>
      <c r="X950" s="1020"/>
      <c r="Y950" s="1020"/>
      <c r="Z950" s="1020"/>
      <c r="AA950" s="1020"/>
    </row>
    <row r="951" ht="18.0" customHeight="1">
      <c r="A951" s="1020"/>
      <c r="B951" s="1021"/>
      <c r="C951" s="1020"/>
      <c r="D951" s="1020"/>
      <c r="E951" s="1020"/>
      <c r="F951" s="1020"/>
      <c r="G951" s="1022"/>
      <c r="H951" s="1022"/>
      <c r="I951" s="1022"/>
      <c r="J951" s="1022"/>
      <c r="K951" s="1022"/>
      <c r="L951" s="1020"/>
      <c r="M951" s="1020"/>
      <c r="N951" s="1020"/>
      <c r="O951" s="1020"/>
      <c r="P951" s="1020"/>
      <c r="Q951" s="1020"/>
      <c r="R951" s="1088"/>
      <c r="S951" s="1089"/>
      <c r="T951" s="1088"/>
      <c r="U951" s="1020"/>
      <c r="V951" s="1020"/>
      <c r="W951" s="1020"/>
      <c r="X951" s="1020"/>
      <c r="Y951" s="1020"/>
      <c r="Z951" s="1020"/>
      <c r="AA951" s="1020"/>
    </row>
    <row r="952" ht="18.0" customHeight="1">
      <c r="A952" s="1020"/>
      <c r="B952" s="1021"/>
      <c r="C952" s="1020"/>
      <c r="D952" s="1020"/>
      <c r="E952" s="1020"/>
      <c r="F952" s="1020"/>
      <c r="G952" s="1022"/>
      <c r="H952" s="1022"/>
      <c r="I952" s="1022"/>
      <c r="J952" s="1022"/>
      <c r="K952" s="1022"/>
      <c r="L952" s="1020"/>
      <c r="M952" s="1020"/>
      <c r="N952" s="1020"/>
      <c r="O952" s="1020"/>
      <c r="P952" s="1020"/>
      <c r="Q952" s="1020"/>
      <c r="R952" s="1088"/>
      <c r="S952" s="1089"/>
      <c r="T952" s="1088"/>
      <c r="U952" s="1020"/>
      <c r="V952" s="1020"/>
      <c r="W952" s="1020"/>
      <c r="X952" s="1020"/>
      <c r="Y952" s="1020"/>
      <c r="Z952" s="1020"/>
      <c r="AA952" s="1020"/>
    </row>
    <row r="953" ht="18.0" customHeight="1">
      <c r="A953" s="1020"/>
      <c r="B953" s="1021"/>
      <c r="C953" s="1020"/>
      <c r="D953" s="1020"/>
      <c r="E953" s="1020"/>
      <c r="F953" s="1020"/>
      <c r="G953" s="1022"/>
      <c r="H953" s="1022"/>
      <c r="I953" s="1022"/>
      <c r="J953" s="1022"/>
      <c r="K953" s="1022"/>
      <c r="L953" s="1020"/>
      <c r="M953" s="1020"/>
      <c r="N953" s="1020"/>
      <c r="O953" s="1020"/>
      <c r="P953" s="1020"/>
      <c r="Q953" s="1020"/>
      <c r="R953" s="1088"/>
      <c r="S953" s="1089"/>
      <c r="T953" s="1088"/>
      <c r="U953" s="1020"/>
      <c r="V953" s="1020"/>
      <c r="W953" s="1020"/>
      <c r="X953" s="1020"/>
      <c r="Y953" s="1020"/>
      <c r="Z953" s="1020"/>
      <c r="AA953" s="1020"/>
    </row>
    <row r="954" ht="18.0" customHeight="1">
      <c r="A954" s="1020"/>
      <c r="B954" s="1021"/>
      <c r="C954" s="1020"/>
      <c r="D954" s="1020"/>
      <c r="E954" s="1020"/>
      <c r="F954" s="1020"/>
      <c r="G954" s="1022"/>
      <c r="H954" s="1022"/>
      <c r="I954" s="1022"/>
      <c r="J954" s="1022"/>
      <c r="K954" s="1022"/>
      <c r="L954" s="1020"/>
      <c r="M954" s="1020"/>
      <c r="N954" s="1020"/>
      <c r="O954" s="1020"/>
      <c r="P954" s="1020"/>
      <c r="Q954" s="1020"/>
      <c r="R954" s="1088"/>
      <c r="S954" s="1089"/>
      <c r="T954" s="1088"/>
      <c r="U954" s="1020"/>
      <c r="V954" s="1020"/>
      <c r="W954" s="1020"/>
      <c r="X954" s="1020"/>
      <c r="Y954" s="1020"/>
      <c r="Z954" s="1020"/>
      <c r="AA954" s="1020"/>
    </row>
    <row r="955" ht="18.0" customHeight="1">
      <c r="A955" s="1020"/>
      <c r="B955" s="1021"/>
      <c r="C955" s="1020"/>
      <c r="D955" s="1020"/>
      <c r="E955" s="1020"/>
      <c r="F955" s="1020"/>
      <c r="G955" s="1022"/>
      <c r="H955" s="1022"/>
      <c r="I955" s="1022"/>
      <c r="J955" s="1022"/>
      <c r="K955" s="1022"/>
      <c r="L955" s="1020"/>
      <c r="M955" s="1020"/>
      <c r="N955" s="1020"/>
      <c r="O955" s="1020"/>
      <c r="P955" s="1020"/>
      <c r="Q955" s="1020"/>
      <c r="R955" s="1088"/>
      <c r="S955" s="1089"/>
      <c r="T955" s="1088"/>
      <c r="U955" s="1020"/>
      <c r="V955" s="1020"/>
      <c r="W955" s="1020"/>
      <c r="X955" s="1020"/>
      <c r="Y955" s="1020"/>
      <c r="Z955" s="1020"/>
      <c r="AA955" s="1020"/>
    </row>
    <row r="956" ht="18.0" customHeight="1">
      <c r="A956" s="1020"/>
      <c r="B956" s="1021"/>
      <c r="C956" s="1020"/>
      <c r="D956" s="1020"/>
      <c r="E956" s="1020"/>
      <c r="F956" s="1020"/>
      <c r="G956" s="1022"/>
      <c r="H956" s="1022"/>
      <c r="I956" s="1022"/>
      <c r="J956" s="1022"/>
      <c r="K956" s="1022"/>
      <c r="L956" s="1020"/>
      <c r="M956" s="1020"/>
      <c r="N956" s="1020"/>
      <c r="O956" s="1020"/>
      <c r="P956" s="1020"/>
      <c r="Q956" s="1020"/>
      <c r="R956" s="1088"/>
      <c r="S956" s="1089"/>
      <c r="T956" s="1088"/>
      <c r="U956" s="1020"/>
      <c r="V956" s="1020"/>
      <c r="W956" s="1020"/>
      <c r="X956" s="1020"/>
      <c r="Y956" s="1020"/>
      <c r="Z956" s="1020"/>
      <c r="AA956" s="1020"/>
    </row>
    <row r="957" ht="18.0" customHeight="1">
      <c r="A957" s="1020"/>
      <c r="B957" s="1021"/>
      <c r="C957" s="1020"/>
      <c r="D957" s="1020"/>
      <c r="E957" s="1020"/>
      <c r="F957" s="1020"/>
      <c r="G957" s="1022"/>
      <c r="H957" s="1022"/>
      <c r="I957" s="1022"/>
      <c r="J957" s="1022"/>
      <c r="K957" s="1022"/>
      <c r="L957" s="1020"/>
      <c r="M957" s="1020"/>
      <c r="N957" s="1020"/>
      <c r="O957" s="1020"/>
      <c r="P957" s="1020"/>
      <c r="Q957" s="1020"/>
      <c r="R957" s="1088"/>
      <c r="S957" s="1089"/>
      <c r="T957" s="1088"/>
      <c r="U957" s="1020"/>
      <c r="V957" s="1020"/>
      <c r="W957" s="1020"/>
      <c r="X957" s="1020"/>
      <c r="Y957" s="1020"/>
      <c r="Z957" s="1020"/>
      <c r="AA957" s="1020"/>
    </row>
    <row r="958" ht="18.0" customHeight="1">
      <c r="A958" s="1020"/>
      <c r="B958" s="1021"/>
      <c r="C958" s="1020"/>
      <c r="D958" s="1020"/>
      <c r="E958" s="1020"/>
      <c r="F958" s="1020"/>
      <c r="G958" s="1022"/>
      <c r="H958" s="1022"/>
      <c r="I958" s="1022"/>
      <c r="J958" s="1022"/>
      <c r="K958" s="1022"/>
      <c r="L958" s="1020"/>
      <c r="M958" s="1020"/>
      <c r="N958" s="1020"/>
      <c r="O958" s="1020"/>
      <c r="P958" s="1020"/>
      <c r="Q958" s="1020"/>
      <c r="R958" s="1088"/>
      <c r="S958" s="1089"/>
      <c r="T958" s="1088"/>
      <c r="U958" s="1020"/>
      <c r="V958" s="1020"/>
      <c r="W958" s="1020"/>
      <c r="X958" s="1020"/>
      <c r="Y958" s="1020"/>
      <c r="Z958" s="1020"/>
      <c r="AA958" s="1020"/>
    </row>
    <row r="959" ht="18.0" customHeight="1">
      <c r="A959" s="1020"/>
      <c r="B959" s="1021"/>
      <c r="C959" s="1020"/>
      <c r="D959" s="1020"/>
      <c r="E959" s="1020"/>
      <c r="F959" s="1020"/>
      <c r="G959" s="1022"/>
      <c r="H959" s="1022"/>
      <c r="I959" s="1022"/>
      <c r="J959" s="1022"/>
      <c r="K959" s="1022"/>
      <c r="L959" s="1020"/>
      <c r="M959" s="1020"/>
      <c r="N959" s="1020"/>
      <c r="O959" s="1020"/>
      <c r="P959" s="1020"/>
      <c r="Q959" s="1020"/>
      <c r="R959" s="1088"/>
      <c r="S959" s="1089"/>
      <c r="T959" s="1088"/>
      <c r="U959" s="1020"/>
      <c r="V959" s="1020"/>
      <c r="W959" s="1020"/>
      <c r="X959" s="1020"/>
      <c r="Y959" s="1020"/>
      <c r="Z959" s="1020"/>
      <c r="AA959" s="1020"/>
    </row>
    <row r="960" ht="18.0" customHeight="1">
      <c r="A960" s="1020"/>
      <c r="B960" s="1021"/>
      <c r="C960" s="1020"/>
      <c r="D960" s="1020"/>
      <c r="E960" s="1020"/>
      <c r="F960" s="1020"/>
      <c r="G960" s="1022"/>
      <c r="H960" s="1022"/>
      <c r="I960" s="1022"/>
      <c r="J960" s="1022"/>
      <c r="K960" s="1022"/>
      <c r="L960" s="1020"/>
      <c r="M960" s="1020"/>
      <c r="N960" s="1020"/>
      <c r="O960" s="1020"/>
      <c r="P960" s="1020"/>
      <c r="Q960" s="1020"/>
      <c r="R960" s="1088"/>
      <c r="S960" s="1089"/>
      <c r="T960" s="1088"/>
      <c r="U960" s="1020"/>
      <c r="V960" s="1020"/>
      <c r="W960" s="1020"/>
      <c r="X960" s="1020"/>
      <c r="Y960" s="1020"/>
      <c r="Z960" s="1020"/>
      <c r="AA960" s="1020"/>
    </row>
    <row r="961" ht="18.0" customHeight="1">
      <c r="A961" s="1020"/>
      <c r="B961" s="1021"/>
      <c r="C961" s="1020"/>
      <c r="D961" s="1020"/>
      <c r="E961" s="1020"/>
      <c r="F961" s="1020"/>
      <c r="G961" s="1022"/>
      <c r="H961" s="1022"/>
      <c r="I961" s="1022"/>
      <c r="J961" s="1022"/>
      <c r="K961" s="1022"/>
      <c r="L961" s="1020"/>
      <c r="M961" s="1020"/>
      <c r="N961" s="1020"/>
      <c r="O961" s="1020"/>
      <c r="P961" s="1020"/>
      <c r="Q961" s="1020"/>
      <c r="R961" s="1088"/>
      <c r="S961" s="1089"/>
      <c r="T961" s="1088"/>
      <c r="U961" s="1020"/>
      <c r="V961" s="1020"/>
      <c r="W961" s="1020"/>
      <c r="X961" s="1020"/>
      <c r="Y961" s="1020"/>
      <c r="Z961" s="1020"/>
      <c r="AA961" s="1020"/>
    </row>
    <row r="962" ht="18.0" customHeight="1">
      <c r="A962" s="1020"/>
      <c r="B962" s="1021"/>
      <c r="C962" s="1020"/>
      <c r="D962" s="1020"/>
      <c r="E962" s="1020"/>
      <c r="F962" s="1020"/>
      <c r="G962" s="1022"/>
      <c r="H962" s="1022"/>
      <c r="I962" s="1022"/>
      <c r="J962" s="1022"/>
      <c r="K962" s="1022"/>
      <c r="L962" s="1020"/>
      <c r="M962" s="1020"/>
      <c r="N962" s="1020"/>
      <c r="O962" s="1020"/>
      <c r="P962" s="1020"/>
      <c r="Q962" s="1020"/>
      <c r="R962" s="1088"/>
      <c r="S962" s="1089"/>
      <c r="T962" s="1088"/>
      <c r="U962" s="1020"/>
      <c r="V962" s="1020"/>
      <c r="W962" s="1020"/>
      <c r="X962" s="1020"/>
      <c r="Y962" s="1020"/>
      <c r="Z962" s="1020"/>
      <c r="AA962" s="1020"/>
    </row>
    <row r="963" ht="18.0" customHeight="1">
      <c r="A963" s="1020"/>
      <c r="B963" s="1021"/>
      <c r="C963" s="1020"/>
      <c r="D963" s="1020"/>
      <c r="E963" s="1020"/>
      <c r="F963" s="1020"/>
      <c r="G963" s="1022"/>
      <c r="H963" s="1022"/>
      <c r="I963" s="1022"/>
      <c r="J963" s="1022"/>
      <c r="K963" s="1022"/>
      <c r="L963" s="1020"/>
      <c r="M963" s="1020"/>
      <c r="N963" s="1020"/>
      <c r="O963" s="1020"/>
      <c r="P963" s="1020"/>
      <c r="Q963" s="1020"/>
      <c r="R963" s="1088"/>
      <c r="S963" s="1089"/>
      <c r="T963" s="1088"/>
      <c r="U963" s="1020"/>
      <c r="V963" s="1020"/>
      <c r="W963" s="1020"/>
      <c r="X963" s="1020"/>
      <c r="Y963" s="1020"/>
      <c r="Z963" s="1020"/>
      <c r="AA963" s="1020"/>
    </row>
    <row r="964" ht="18.0" customHeight="1">
      <c r="A964" s="1020"/>
      <c r="B964" s="1021"/>
      <c r="C964" s="1020"/>
      <c r="D964" s="1020"/>
      <c r="E964" s="1020"/>
      <c r="F964" s="1020"/>
      <c r="G964" s="1022"/>
      <c r="H964" s="1022"/>
      <c r="I964" s="1022"/>
      <c r="J964" s="1022"/>
      <c r="K964" s="1022"/>
      <c r="L964" s="1020"/>
      <c r="M964" s="1020"/>
      <c r="N964" s="1020"/>
      <c r="O964" s="1020"/>
      <c r="P964" s="1020"/>
      <c r="Q964" s="1020"/>
      <c r="R964" s="1088"/>
      <c r="S964" s="1089"/>
      <c r="T964" s="1088"/>
      <c r="U964" s="1020"/>
      <c r="V964" s="1020"/>
      <c r="W964" s="1020"/>
      <c r="X964" s="1020"/>
      <c r="Y964" s="1020"/>
      <c r="Z964" s="1020"/>
      <c r="AA964" s="1020"/>
    </row>
    <row r="965" ht="18.0" customHeight="1">
      <c r="A965" s="1020"/>
      <c r="B965" s="1021"/>
      <c r="C965" s="1020"/>
      <c r="D965" s="1020"/>
      <c r="E965" s="1020"/>
      <c r="F965" s="1020"/>
      <c r="G965" s="1022"/>
      <c r="H965" s="1022"/>
      <c r="I965" s="1022"/>
      <c r="J965" s="1022"/>
      <c r="K965" s="1022"/>
      <c r="L965" s="1020"/>
      <c r="M965" s="1020"/>
      <c r="N965" s="1020"/>
      <c r="O965" s="1020"/>
      <c r="P965" s="1020"/>
      <c r="Q965" s="1020"/>
      <c r="R965" s="1088"/>
      <c r="S965" s="1089"/>
      <c r="T965" s="1088"/>
      <c r="U965" s="1020"/>
      <c r="V965" s="1020"/>
      <c r="W965" s="1020"/>
      <c r="X965" s="1020"/>
      <c r="Y965" s="1020"/>
      <c r="Z965" s="1020"/>
      <c r="AA965" s="1020"/>
    </row>
    <row r="966" ht="18.0" customHeight="1">
      <c r="A966" s="1020"/>
      <c r="B966" s="1021"/>
      <c r="C966" s="1020"/>
      <c r="D966" s="1020"/>
      <c r="E966" s="1020"/>
      <c r="F966" s="1020"/>
      <c r="G966" s="1022"/>
      <c r="H966" s="1022"/>
      <c r="I966" s="1022"/>
      <c r="J966" s="1022"/>
      <c r="K966" s="1022"/>
      <c r="L966" s="1020"/>
      <c r="M966" s="1020"/>
      <c r="N966" s="1020"/>
      <c r="O966" s="1020"/>
      <c r="P966" s="1020"/>
      <c r="Q966" s="1020"/>
      <c r="R966" s="1088"/>
      <c r="S966" s="1089"/>
      <c r="T966" s="1088"/>
      <c r="U966" s="1020"/>
      <c r="V966" s="1020"/>
      <c r="W966" s="1020"/>
      <c r="X966" s="1020"/>
      <c r="Y966" s="1020"/>
      <c r="Z966" s="1020"/>
      <c r="AA966" s="1020"/>
    </row>
    <row r="967" ht="18.0" customHeight="1">
      <c r="A967" s="1020"/>
      <c r="B967" s="1021"/>
      <c r="C967" s="1020"/>
      <c r="D967" s="1020"/>
      <c r="E967" s="1020"/>
      <c r="F967" s="1020"/>
      <c r="G967" s="1022"/>
      <c r="H967" s="1022"/>
      <c r="I967" s="1022"/>
      <c r="J967" s="1022"/>
      <c r="K967" s="1022"/>
      <c r="L967" s="1020"/>
      <c r="M967" s="1020"/>
      <c r="N967" s="1020"/>
      <c r="O967" s="1020"/>
      <c r="P967" s="1020"/>
      <c r="Q967" s="1020"/>
      <c r="R967" s="1088"/>
      <c r="S967" s="1089"/>
      <c r="T967" s="1088"/>
      <c r="U967" s="1020"/>
      <c r="V967" s="1020"/>
      <c r="W967" s="1020"/>
      <c r="X967" s="1020"/>
      <c r="Y967" s="1020"/>
      <c r="Z967" s="1020"/>
      <c r="AA967" s="1020"/>
    </row>
    <row r="968" ht="18.0" customHeight="1">
      <c r="A968" s="1020"/>
      <c r="B968" s="1021"/>
      <c r="C968" s="1020"/>
      <c r="D968" s="1020"/>
      <c r="E968" s="1020"/>
      <c r="F968" s="1020"/>
      <c r="G968" s="1022"/>
      <c r="H968" s="1022"/>
      <c r="I968" s="1022"/>
      <c r="J968" s="1022"/>
      <c r="K968" s="1022"/>
      <c r="L968" s="1020"/>
      <c r="M968" s="1020"/>
      <c r="N968" s="1020"/>
      <c r="O968" s="1020"/>
      <c r="P968" s="1020"/>
      <c r="Q968" s="1020"/>
      <c r="R968" s="1088"/>
      <c r="S968" s="1089"/>
      <c r="T968" s="1088"/>
      <c r="U968" s="1020"/>
      <c r="V968" s="1020"/>
      <c r="W968" s="1020"/>
      <c r="X968" s="1020"/>
      <c r="Y968" s="1020"/>
      <c r="Z968" s="1020"/>
      <c r="AA968" s="1020"/>
    </row>
    <row r="969" ht="18.0" customHeight="1">
      <c r="A969" s="1020"/>
      <c r="B969" s="1021"/>
      <c r="C969" s="1020"/>
      <c r="D969" s="1020"/>
      <c r="E969" s="1020"/>
      <c r="F969" s="1020"/>
      <c r="G969" s="1022"/>
      <c r="H969" s="1022"/>
      <c r="I969" s="1022"/>
      <c r="J969" s="1022"/>
      <c r="K969" s="1022"/>
      <c r="L969" s="1020"/>
      <c r="M969" s="1020"/>
      <c r="N969" s="1020"/>
      <c r="O969" s="1020"/>
      <c r="P969" s="1020"/>
      <c r="Q969" s="1020"/>
      <c r="R969" s="1088"/>
      <c r="S969" s="1089"/>
      <c r="T969" s="1088"/>
      <c r="U969" s="1020"/>
      <c r="V969" s="1020"/>
      <c r="W969" s="1020"/>
      <c r="X969" s="1020"/>
      <c r="Y969" s="1020"/>
      <c r="Z969" s="1020"/>
      <c r="AA969" s="1020"/>
    </row>
    <row r="970" ht="18.0" customHeight="1">
      <c r="A970" s="1020"/>
      <c r="B970" s="1021"/>
      <c r="C970" s="1020"/>
      <c r="D970" s="1020"/>
      <c r="E970" s="1020"/>
      <c r="F970" s="1020"/>
      <c r="G970" s="1022"/>
      <c r="H970" s="1022"/>
      <c r="I970" s="1022"/>
      <c r="J970" s="1022"/>
      <c r="K970" s="1022"/>
      <c r="L970" s="1020"/>
      <c r="M970" s="1020"/>
      <c r="N970" s="1020"/>
      <c r="O970" s="1020"/>
      <c r="P970" s="1020"/>
      <c r="Q970" s="1020"/>
      <c r="R970" s="1088"/>
      <c r="S970" s="1089"/>
      <c r="T970" s="1088"/>
      <c r="U970" s="1020"/>
      <c r="V970" s="1020"/>
      <c r="W970" s="1020"/>
      <c r="X970" s="1020"/>
      <c r="Y970" s="1020"/>
      <c r="Z970" s="1020"/>
      <c r="AA970" s="1020"/>
    </row>
    <row r="971" ht="18.0" customHeight="1">
      <c r="A971" s="1020"/>
      <c r="B971" s="1021"/>
      <c r="C971" s="1020"/>
      <c r="D971" s="1020"/>
      <c r="E971" s="1020"/>
      <c r="F971" s="1020"/>
      <c r="G971" s="1022"/>
      <c r="H971" s="1022"/>
      <c r="I971" s="1022"/>
      <c r="J971" s="1022"/>
      <c r="K971" s="1022"/>
      <c r="L971" s="1020"/>
      <c r="M971" s="1020"/>
      <c r="N971" s="1020"/>
      <c r="O971" s="1020"/>
      <c r="P971" s="1020"/>
      <c r="Q971" s="1020"/>
      <c r="R971" s="1088"/>
      <c r="S971" s="1089"/>
      <c r="T971" s="1088"/>
      <c r="U971" s="1020"/>
      <c r="V971" s="1020"/>
      <c r="W971" s="1020"/>
      <c r="X971" s="1020"/>
      <c r="Y971" s="1020"/>
      <c r="Z971" s="1020"/>
      <c r="AA971" s="1020"/>
    </row>
    <row r="972" ht="18.0" customHeight="1">
      <c r="A972" s="1020"/>
      <c r="B972" s="1021"/>
      <c r="C972" s="1020"/>
      <c r="D972" s="1020"/>
      <c r="E972" s="1020"/>
      <c r="F972" s="1020"/>
      <c r="G972" s="1022"/>
      <c r="H972" s="1022"/>
      <c r="I972" s="1022"/>
      <c r="J972" s="1022"/>
      <c r="K972" s="1022"/>
      <c r="L972" s="1020"/>
      <c r="M972" s="1020"/>
      <c r="N972" s="1020"/>
      <c r="O972" s="1020"/>
      <c r="P972" s="1020"/>
      <c r="Q972" s="1020"/>
      <c r="R972" s="1088"/>
      <c r="S972" s="1089"/>
      <c r="T972" s="1088"/>
      <c r="U972" s="1020"/>
      <c r="V972" s="1020"/>
      <c r="W972" s="1020"/>
      <c r="X972" s="1020"/>
      <c r="Y972" s="1020"/>
      <c r="Z972" s="1020"/>
      <c r="AA972" s="1020"/>
    </row>
    <row r="973" ht="18.0" customHeight="1">
      <c r="A973" s="1020"/>
      <c r="B973" s="1021"/>
      <c r="C973" s="1020"/>
      <c r="D973" s="1020"/>
      <c r="E973" s="1020"/>
      <c r="F973" s="1020"/>
      <c r="G973" s="1022"/>
      <c r="H973" s="1022"/>
      <c r="I973" s="1022"/>
      <c r="J973" s="1022"/>
      <c r="K973" s="1022"/>
      <c r="L973" s="1020"/>
      <c r="M973" s="1020"/>
      <c r="N973" s="1020"/>
      <c r="O973" s="1020"/>
      <c r="P973" s="1020"/>
      <c r="Q973" s="1020"/>
      <c r="R973" s="1088"/>
      <c r="S973" s="1089"/>
      <c r="T973" s="1088"/>
      <c r="U973" s="1020"/>
      <c r="V973" s="1020"/>
      <c r="W973" s="1020"/>
      <c r="X973" s="1020"/>
      <c r="Y973" s="1020"/>
      <c r="Z973" s="1020"/>
      <c r="AA973" s="1020"/>
    </row>
    <row r="974" ht="18.0" customHeight="1">
      <c r="A974" s="1020"/>
      <c r="B974" s="1021"/>
      <c r="C974" s="1020"/>
      <c r="D974" s="1020"/>
      <c r="E974" s="1020"/>
      <c r="F974" s="1020"/>
      <c r="G974" s="1022"/>
      <c r="H974" s="1022"/>
      <c r="I974" s="1022"/>
      <c r="J974" s="1022"/>
      <c r="K974" s="1022"/>
      <c r="L974" s="1020"/>
      <c r="M974" s="1020"/>
      <c r="N974" s="1020"/>
      <c r="O974" s="1020"/>
      <c r="P974" s="1020"/>
      <c r="Q974" s="1020"/>
      <c r="R974" s="1088"/>
      <c r="S974" s="1089"/>
      <c r="T974" s="1088"/>
      <c r="U974" s="1020"/>
      <c r="V974" s="1020"/>
      <c r="W974" s="1020"/>
      <c r="X974" s="1020"/>
      <c r="Y974" s="1020"/>
      <c r="Z974" s="1020"/>
      <c r="AA974" s="1020"/>
    </row>
    <row r="975" ht="18.0" customHeight="1">
      <c r="A975" s="1020"/>
      <c r="B975" s="1021"/>
      <c r="C975" s="1020"/>
      <c r="D975" s="1020"/>
      <c r="E975" s="1020"/>
      <c r="F975" s="1020"/>
      <c r="G975" s="1022"/>
      <c r="H975" s="1022"/>
      <c r="I975" s="1022"/>
      <c r="J975" s="1022"/>
      <c r="K975" s="1022"/>
      <c r="L975" s="1020"/>
      <c r="M975" s="1020"/>
      <c r="N975" s="1020"/>
      <c r="O975" s="1020"/>
      <c r="P975" s="1020"/>
      <c r="Q975" s="1020"/>
      <c r="R975" s="1088"/>
      <c r="S975" s="1089"/>
      <c r="T975" s="1088"/>
      <c r="U975" s="1020"/>
      <c r="V975" s="1020"/>
      <c r="W975" s="1020"/>
      <c r="X975" s="1020"/>
      <c r="Y975" s="1020"/>
      <c r="Z975" s="1020"/>
      <c r="AA975" s="1020"/>
    </row>
    <row r="976" ht="18.0" customHeight="1">
      <c r="A976" s="1020"/>
      <c r="B976" s="1021"/>
      <c r="C976" s="1020"/>
      <c r="D976" s="1020"/>
      <c r="E976" s="1020"/>
      <c r="F976" s="1020"/>
      <c r="G976" s="1022"/>
      <c r="H976" s="1022"/>
      <c r="I976" s="1022"/>
      <c r="J976" s="1022"/>
      <c r="K976" s="1022"/>
      <c r="L976" s="1020"/>
      <c r="M976" s="1020"/>
      <c r="N976" s="1020"/>
      <c r="O976" s="1020"/>
      <c r="P976" s="1020"/>
      <c r="Q976" s="1020"/>
      <c r="R976" s="1088"/>
      <c r="S976" s="1089"/>
      <c r="T976" s="1088"/>
      <c r="U976" s="1020"/>
      <c r="V976" s="1020"/>
      <c r="W976" s="1020"/>
      <c r="X976" s="1020"/>
      <c r="Y976" s="1020"/>
      <c r="Z976" s="1020"/>
      <c r="AA976" s="1020"/>
    </row>
    <row r="977" ht="18.0" customHeight="1">
      <c r="A977" s="1020"/>
      <c r="B977" s="1021"/>
      <c r="C977" s="1020"/>
      <c r="D977" s="1020"/>
      <c r="E977" s="1020"/>
      <c r="F977" s="1020"/>
      <c r="G977" s="1022"/>
      <c r="H977" s="1022"/>
      <c r="I977" s="1022"/>
      <c r="J977" s="1022"/>
      <c r="K977" s="1022"/>
      <c r="L977" s="1020"/>
      <c r="M977" s="1020"/>
      <c r="N977" s="1020"/>
      <c r="O977" s="1020"/>
      <c r="P977" s="1020"/>
      <c r="Q977" s="1020"/>
      <c r="R977" s="1088"/>
      <c r="S977" s="1089"/>
      <c r="T977" s="1088"/>
      <c r="U977" s="1020"/>
      <c r="V977" s="1020"/>
      <c r="W977" s="1020"/>
      <c r="X977" s="1020"/>
      <c r="Y977" s="1020"/>
      <c r="Z977" s="1020"/>
      <c r="AA977" s="1020"/>
    </row>
    <row r="978" ht="18.0" customHeight="1">
      <c r="A978" s="1020"/>
      <c r="B978" s="1021"/>
      <c r="C978" s="1020"/>
      <c r="D978" s="1020"/>
      <c r="E978" s="1020"/>
      <c r="F978" s="1020"/>
      <c r="G978" s="1022"/>
      <c r="H978" s="1022"/>
      <c r="I978" s="1022"/>
      <c r="J978" s="1022"/>
      <c r="K978" s="1022"/>
      <c r="L978" s="1020"/>
      <c r="M978" s="1020"/>
      <c r="N978" s="1020"/>
      <c r="O978" s="1020"/>
      <c r="P978" s="1020"/>
      <c r="Q978" s="1020"/>
      <c r="R978" s="1088"/>
      <c r="S978" s="1089"/>
      <c r="T978" s="1088"/>
      <c r="U978" s="1020"/>
      <c r="V978" s="1020"/>
      <c r="W978" s="1020"/>
      <c r="X978" s="1020"/>
      <c r="Y978" s="1020"/>
      <c r="Z978" s="1020"/>
      <c r="AA978" s="1020"/>
    </row>
    <row r="979" ht="18.0" customHeight="1">
      <c r="A979" s="1020"/>
      <c r="B979" s="1021"/>
      <c r="C979" s="1020"/>
      <c r="D979" s="1020"/>
      <c r="E979" s="1020"/>
      <c r="F979" s="1020"/>
      <c r="G979" s="1022"/>
      <c r="H979" s="1022"/>
      <c r="I979" s="1022"/>
      <c r="J979" s="1022"/>
      <c r="K979" s="1022"/>
      <c r="L979" s="1020"/>
      <c r="M979" s="1020"/>
      <c r="N979" s="1020"/>
      <c r="O979" s="1020"/>
      <c r="P979" s="1020"/>
      <c r="Q979" s="1020"/>
      <c r="R979" s="1088"/>
      <c r="S979" s="1089"/>
      <c r="T979" s="1088"/>
      <c r="U979" s="1020"/>
      <c r="V979" s="1020"/>
      <c r="W979" s="1020"/>
      <c r="X979" s="1020"/>
      <c r="Y979" s="1020"/>
      <c r="Z979" s="1020"/>
      <c r="AA979" s="1020"/>
    </row>
    <row r="980" ht="18.0" customHeight="1">
      <c r="A980" s="1020"/>
      <c r="B980" s="1021"/>
      <c r="C980" s="1020"/>
      <c r="D980" s="1020"/>
      <c r="E980" s="1020"/>
      <c r="F980" s="1020"/>
      <c r="G980" s="1022"/>
      <c r="H980" s="1022"/>
      <c r="I980" s="1022"/>
      <c r="J980" s="1022"/>
      <c r="K980" s="1022"/>
      <c r="L980" s="1020"/>
      <c r="M980" s="1020"/>
      <c r="N980" s="1020"/>
      <c r="O980" s="1020"/>
      <c r="P980" s="1020"/>
      <c r="Q980" s="1020"/>
      <c r="R980" s="1088"/>
      <c r="S980" s="1089"/>
      <c r="T980" s="1088"/>
      <c r="U980" s="1020"/>
      <c r="V980" s="1020"/>
      <c r="W980" s="1020"/>
      <c r="X980" s="1020"/>
      <c r="Y980" s="1020"/>
      <c r="Z980" s="1020"/>
      <c r="AA980" s="1020"/>
    </row>
    <row r="981" ht="18.0" customHeight="1">
      <c r="A981" s="1020"/>
      <c r="B981" s="1021"/>
      <c r="C981" s="1020"/>
      <c r="D981" s="1020"/>
      <c r="E981" s="1020"/>
      <c r="F981" s="1020"/>
      <c r="G981" s="1022"/>
      <c r="H981" s="1022"/>
      <c r="I981" s="1022"/>
      <c r="J981" s="1022"/>
      <c r="K981" s="1022"/>
      <c r="L981" s="1020"/>
      <c r="M981" s="1020"/>
      <c r="N981" s="1020"/>
      <c r="O981" s="1020"/>
      <c r="P981" s="1020"/>
      <c r="Q981" s="1020"/>
      <c r="R981" s="1088"/>
      <c r="S981" s="1089"/>
      <c r="T981" s="1088"/>
      <c r="U981" s="1020"/>
      <c r="V981" s="1020"/>
      <c r="W981" s="1020"/>
      <c r="X981" s="1020"/>
      <c r="Y981" s="1020"/>
      <c r="Z981" s="1020"/>
      <c r="AA981" s="1020"/>
    </row>
    <row r="982" ht="18.0" customHeight="1">
      <c r="A982" s="1020"/>
      <c r="B982" s="1021"/>
      <c r="C982" s="1020"/>
      <c r="D982" s="1020"/>
      <c r="E982" s="1020"/>
      <c r="F982" s="1020"/>
      <c r="G982" s="1022"/>
      <c r="H982" s="1022"/>
      <c r="I982" s="1022"/>
      <c r="J982" s="1022"/>
      <c r="K982" s="1022"/>
      <c r="L982" s="1020"/>
      <c r="M982" s="1020"/>
      <c r="N982" s="1020"/>
      <c r="O982" s="1020"/>
      <c r="P982" s="1020"/>
      <c r="Q982" s="1020"/>
      <c r="R982" s="1088"/>
      <c r="S982" s="1089"/>
      <c r="T982" s="1088"/>
      <c r="U982" s="1020"/>
      <c r="V982" s="1020"/>
      <c r="W982" s="1020"/>
      <c r="X982" s="1020"/>
      <c r="Y982" s="1020"/>
      <c r="Z982" s="1020"/>
      <c r="AA982" s="1020"/>
    </row>
    <row r="983" ht="18.0" customHeight="1">
      <c r="A983" s="1020"/>
      <c r="B983" s="1021"/>
      <c r="C983" s="1020"/>
      <c r="D983" s="1020"/>
      <c r="E983" s="1020"/>
      <c r="F983" s="1020"/>
      <c r="G983" s="1022"/>
      <c r="H983" s="1022"/>
      <c r="I983" s="1022"/>
      <c r="J983" s="1022"/>
      <c r="K983" s="1022"/>
      <c r="L983" s="1020"/>
      <c r="M983" s="1020"/>
      <c r="N983" s="1020"/>
      <c r="O983" s="1020"/>
      <c r="P983" s="1020"/>
      <c r="Q983" s="1020"/>
      <c r="R983" s="1088"/>
      <c r="S983" s="1089"/>
      <c r="T983" s="1088"/>
      <c r="U983" s="1020"/>
      <c r="V983" s="1020"/>
      <c r="W983" s="1020"/>
      <c r="X983" s="1020"/>
      <c r="Y983" s="1020"/>
      <c r="Z983" s="1020"/>
      <c r="AA983" s="1020"/>
    </row>
    <row r="984" ht="18.0" customHeight="1">
      <c r="A984" s="1020"/>
      <c r="B984" s="1021"/>
      <c r="C984" s="1020"/>
      <c r="D984" s="1020"/>
      <c r="E984" s="1020"/>
      <c r="F984" s="1020"/>
      <c r="G984" s="1022"/>
      <c r="H984" s="1022"/>
      <c r="I984" s="1022"/>
      <c r="J984" s="1022"/>
      <c r="K984" s="1022"/>
      <c r="L984" s="1020"/>
      <c r="M984" s="1020"/>
      <c r="N984" s="1020"/>
      <c r="O984" s="1020"/>
      <c r="P984" s="1020"/>
      <c r="Q984" s="1020"/>
      <c r="R984" s="1088"/>
      <c r="S984" s="1089"/>
      <c r="T984" s="1088"/>
      <c r="U984" s="1020"/>
      <c r="V984" s="1020"/>
      <c r="W984" s="1020"/>
      <c r="X984" s="1020"/>
      <c r="Y984" s="1020"/>
      <c r="Z984" s="1020"/>
      <c r="AA984" s="1020"/>
    </row>
    <row r="985" ht="18.0" customHeight="1">
      <c r="A985" s="1020"/>
      <c r="B985" s="1021"/>
      <c r="C985" s="1020"/>
      <c r="D985" s="1020"/>
      <c r="E985" s="1020"/>
      <c r="F985" s="1020"/>
      <c r="G985" s="1022"/>
      <c r="H985" s="1022"/>
      <c r="I985" s="1022"/>
      <c r="J985" s="1022"/>
      <c r="K985" s="1022"/>
      <c r="L985" s="1020"/>
      <c r="M985" s="1020"/>
      <c r="N985" s="1020"/>
      <c r="O985" s="1020"/>
      <c r="P985" s="1020"/>
      <c r="Q985" s="1020"/>
      <c r="R985" s="1088"/>
      <c r="S985" s="1089"/>
      <c r="T985" s="1088"/>
      <c r="U985" s="1020"/>
      <c r="V985" s="1020"/>
      <c r="W985" s="1020"/>
      <c r="X985" s="1020"/>
      <c r="Y985" s="1020"/>
      <c r="Z985" s="1020"/>
      <c r="AA985" s="1020"/>
    </row>
    <row r="986" ht="18.0" customHeight="1">
      <c r="A986" s="1020"/>
      <c r="B986" s="1021"/>
      <c r="C986" s="1020"/>
      <c r="D986" s="1020"/>
      <c r="E986" s="1020"/>
      <c r="F986" s="1020"/>
      <c r="G986" s="1022"/>
      <c r="H986" s="1022"/>
      <c r="I986" s="1022"/>
      <c r="J986" s="1022"/>
      <c r="K986" s="1022"/>
      <c r="L986" s="1020"/>
      <c r="M986" s="1020"/>
      <c r="N986" s="1020"/>
      <c r="O986" s="1020"/>
      <c r="P986" s="1020"/>
      <c r="Q986" s="1020"/>
      <c r="R986" s="1088"/>
      <c r="S986" s="1089"/>
      <c r="T986" s="1088"/>
      <c r="U986" s="1020"/>
      <c r="V986" s="1020"/>
      <c r="W986" s="1020"/>
      <c r="X986" s="1020"/>
      <c r="Y986" s="1020"/>
      <c r="Z986" s="1020"/>
      <c r="AA986" s="1020"/>
    </row>
    <row r="987" ht="18.0" customHeight="1">
      <c r="A987" s="1020"/>
      <c r="B987" s="1021"/>
      <c r="C987" s="1020"/>
      <c r="D987" s="1020"/>
      <c r="E987" s="1020"/>
      <c r="F987" s="1020"/>
      <c r="G987" s="1022"/>
      <c r="H987" s="1022"/>
      <c r="I987" s="1022"/>
      <c r="J987" s="1022"/>
      <c r="K987" s="1022"/>
      <c r="L987" s="1020"/>
      <c r="M987" s="1020"/>
      <c r="N987" s="1020"/>
      <c r="O987" s="1020"/>
      <c r="P987" s="1020"/>
      <c r="Q987" s="1020"/>
      <c r="R987" s="1088"/>
      <c r="S987" s="1089"/>
      <c r="T987" s="1088"/>
      <c r="U987" s="1020"/>
      <c r="V987" s="1020"/>
      <c r="W987" s="1020"/>
      <c r="X987" s="1020"/>
      <c r="Y987" s="1020"/>
      <c r="Z987" s="1020"/>
      <c r="AA987" s="1020"/>
    </row>
    <row r="988" ht="18.0" customHeight="1">
      <c r="A988" s="1020"/>
      <c r="B988" s="1021"/>
      <c r="C988" s="1020"/>
      <c r="D988" s="1020"/>
      <c r="E988" s="1020"/>
      <c r="F988" s="1020"/>
      <c r="G988" s="1022"/>
      <c r="H988" s="1022"/>
      <c r="I988" s="1022"/>
      <c r="J988" s="1022"/>
      <c r="K988" s="1022"/>
      <c r="L988" s="1020"/>
      <c r="M988" s="1020"/>
      <c r="N988" s="1020"/>
      <c r="O988" s="1020"/>
      <c r="P988" s="1020"/>
      <c r="Q988" s="1020"/>
      <c r="R988" s="1088"/>
      <c r="S988" s="1089"/>
      <c r="T988" s="1088"/>
      <c r="U988" s="1020"/>
      <c r="V988" s="1020"/>
      <c r="W988" s="1020"/>
      <c r="X988" s="1020"/>
      <c r="Y988" s="1020"/>
      <c r="Z988" s="1020"/>
      <c r="AA988" s="1020"/>
    </row>
    <row r="989" ht="18.0" customHeight="1">
      <c r="A989" s="1020"/>
      <c r="B989" s="1021"/>
      <c r="C989" s="1020"/>
      <c r="D989" s="1020"/>
      <c r="E989" s="1020"/>
      <c r="F989" s="1020"/>
      <c r="G989" s="1022"/>
      <c r="H989" s="1022"/>
      <c r="I989" s="1022"/>
      <c r="J989" s="1022"/>
      <c r="K989" s="1022"/>
      <c r="L989" s="1020"/>
      <c r="M989" s="1020"/>
      <c r="N989" s="1020"/>
      <c r="O989" s="1020"/>
      <c r="P989" s="1020"/>
      <c r="Q989" s="1020"/>
      <c r="R989" s="1088"/>
      <c r="S989" s="1089"/>
      <c r="T989" s="1088"/>
      <c r="U989" s="1020"/>
      <c r="V989" s="1020"/>
      <c r="W989" s="1020"/>
      <c r="X989" s="1020"/>
      <c r="Y989" s="1020"/>
      <c r="Z989" s="1020"/>
      <c r="AA989" s="1020"/>
    </row>
    <row r="990" ht="18.0" customHeight="1">
      <c r="A990" s="1020"/>
      <c r="B990" s="1021"/>
      <c r="C990" s="1020"/>
      <c r="D990" s="1020"/>
      <c r="E990" s="1020"/>
      <c r="F990" s="1020"/>
      <c r="G990" s="1022"/>
      <c r="H990" s="1022"/>
      <c r="I990" s="1022"/>
      <c r="J990" s="1022"/>
      <c r="K990" s="1022"/>
      <c r="L990" s="1020"/>
      <c r="M990" s="1020"/>
      <c r="N990" s="1020"/>
      <c r="O990" s="1020"/>
      <c r="P990" s="1020"/>
      <c r="Q990" s="1020"/>
      <c r="R990" s="1088"/>
      <c r="S990" s="1089"/>
      <c r="T990" s="1088"/>
      <c r="U990" s="1020"/>
      <c r="V990" s="1020"/>
      <c r="W990" s="1020"/>
      <c r="X990" s="1020"/>
      <c r="Y990" s="1020"/>
      <c r="Z990" s="1020"/>
      <c r="AA990" s="1020"/>
    </row>
    <row r="991" ht="18.0" customHeight="1">
      <c r="A991" s="1020"/>
      <c r="B991" s="1021"/>
      <c r="C991" s="1020"/>
      <c r="D991" s="1020"/>
      <c r="E991" s="1020"/>
      <c r="F991" s="1020"/>
      <c r="G991" s="1022"/>
      <c r="H991" s="1022"/>
      <c r="I991" s="1022"/>
      <c r="J991" s="1022"/>
      <c r="K991" s="1022"/>
      <c r="L991" s="1020"/>
      <c r="M991" s="1020"/>
      <c r="N991" s="1020"/>
      <c r="O991" s="1020"/>
      <c r="P991" s="1020"/>
      <c r="Q991" s="1020"/>
      <c r="R991" s="1088"/>
      <c r="S991" s="1089"/>
      <c r="T991" s="1088"/>
      <c r="U991" s="1020"/>
      <c r="V991" s="1020"/>
      <c r="W991" s="1020"/>
      <c r="X991" s="1020"/>
      <c r="Y991" s="1020"/>
      <c r="Z991" s="1020"/>
      <c r="AA991" s="1020"/>
    </row>
    <row r="992" ht="18.0" customHeight="1">
      <c r="A992" s="1020"/>
      <c r="B992" s="1021"/>
      <c r="C992" s="1020"/>
      <c r="D992" s="1020"/>
      <c r="E992" s="1020"/>
      <c r="F992" s="1020"/>
      <c r="G992" s="1022"/>
      <c r="H992" s="1022"/>
      <c r="I992" s="1022"/>
      <c r="J992" s="1022"/>
      <c r="K992" s="1022"/>
      <c r="L992" s="1020"/>
      <c r="M992" s="1020"/>
      <c r="N992" s="1020"/>
      <c r="O992" s="1020"/>
      <c r="P992" s="1020"/>
      <c r="Q992" s="1020"/>
      <c r="R992" s="1088"/>
      <c r="S992" s="1089"/>
      <c r="T992" s="1088"/>
      <c r="U992" s="1020"/>
      <c r="V992" s="1020"/>
      <c r="W992" s="1020"/>
      <c r="X992" s="1020"/>
      <c r="Y992" s="1020"/>
      <c r="Z992" s="1020"/>
      <c r="AA992" s="1020"/>
    </row>
    <row r="993" ht="18.0" customHeight="1">
      <c r="A993" s="1020"/>
      <c r="B993" s="1021"/>
      <c r="C993" s="1020"/>
      <c r="D993" s="1020"/>
      <c r="E993" s="1020"/>
      <c r="F993" s="1020"/>
      <c r="G993" s="1022"/>
      <c r="H993" s="1022"/>
      <c r="I993" s="1022"/>
      <c r="J993" s="1022"/>
      <c r="K993" s="1022"/>
      <c r="L993" s="1020"/>
      <c r="M993" s="1020"/>
      <c r="N993" s="1020"/>
      <c r="O993" s="1020"/>
      <c r="P993" s="1020"/>
      <c r="Q993" s="1020"/>
      <c r="R993" s="1088"/>
      <c r="S993" s="1089"/>
      <c r="T993" s="1088"/>
      <c r="U993" s="1020"/>
      <c r="V993" s="1020"/>
      <c r="W993" s="1020"/>
      <c r="X993" s="1020"/>
      <c r="Y993" s="1020"/>
      <c r="Z993" s="1020"/>
      <c r="AA993" s="1020"/>
    </row>
    <row r="994" ht="18.0" customHeight="1">
      <c r="A994" s="1020"/>
      <c r="B994" s="1021"/>
      <c r="C994" s="1020"/>
      <c r="D994" s="1020"/>
      <c r="E994" s="1020"/>
      <c r="F994" s="1020"/>
      <c r="G994" s="1022"/>
      <c r="H994" s="1022"/>
      <c r="I994" s="1022"/>
      <c r="J994" s="1022"/>
      <c r="K994" s="1022"/>
      <c r="L994" s="1020"/>
      <c r="M994" s="1020"/>
      <c r="N994" s="1020"/>
      <c r="O994" s="1020"/>
      <c r="P994" s="1020"/>
      <c r="Q994" s="1020"/>
      <c r="R994" s="1088"/>
      <c r="S994" s="1089"/>
      <c r="T994" s="1088"/>
      <c r="U994" s="1020"/>
      <c r="V994" s="1020"/>
      <c r="W994" s="1020"/>
      <c r="X994" s="1020"/>
      <c r="Y994" s="1020"/>
      <c r="Z994" s="1020"/>
      <c r="AA994" s="1020"/>
    </row>
    <row r="995" ht="18.0" customHeight="1">
      <c r="A995" s="1020"/>
      <c r="B995" s="1021"/>
      <c r="C995" s="1020"/>
      <c r="D995" s="1020"/>
      <c r="E995" s="1020"/>
      <c r="F995" s="1020"/>
      <c r="G995" s="1022"/>
      <c r="H995" s="1022"/>
      <c r="I995" s="1022"/>
      <c r="J995" s="1022"/>
      <c r="K995" s="1022"/>
      <c r="L995" s="1020"/>
      <c r="M995" s="1020"/>
      <c r="N995" s="1020"/>
      <c r="O995" s="1020"/>
      <c r="P995" s="1020"/>
      <c r="Q995" s="1020"/>
      <c r="R995" s="1088"/>
      <c r="S995" s="1089"/>
      <c r="T995" s="1088"/>
      <c r="U995" s="1020"/>
      <c r="V995" s="1020"/>
      <c r="W995" s="1020"/>
      <c r="X995" s="1020"/>
      <c r="Y995" s="1020"/>
      <c r="Z995" s="1020"/>
      <c r="AA995" s="1020"/>
    </row>
    <row r="996" ht="18.0" customHeight="1">
      <c r="A996" s="1020"/>
      <c r="B996" s="1021"/>
      <c r="C996" s="1020"/>
      <c r="D996" s="1020"/>
      <c r="E996" s="1020"/>
      <c r="F996" s="1020"/>
      <c r="G996" s="1022"/>
      <c r="H996" s="1022"/>
      <c r="I996" s="1022"/>
      <c r="J996" s="1022"/>
      <c r="K996" s="1022"/>
      <c r="L996" s="1020"/>
      <c r="M996" s="1020"/>
      <c r="N996" s="1020"/>
      <c r="O996" s="1020"/>
      <c r="P996" s="1020"/>
      <c r="Q996" s="1020"/>
      <c r="R996" s="1088"/>
      <c r="S996" s="1089"/>
      <c r="T996" s="1088"/>
      <c r="U996" s="1020"/>
      <c r="V996" s="1020"/>
      <c r="W996" s="1020"/>
      <c r="X996" s="1020"/>
      <c r="Y996" s="1020"/>
      <c r="Z996" s="1020"/>
      <c r="AA996" s="1020"/>
    </row>
    <row r="997" ht="18.0" customHeight="1">
      <c r="A997" s="1020"/>
      <c r="B997" s="1021"/>
      <c r="C997" s="1020"/>
      <c r="D997" s="1020"/>
      <c r="E997" s="1020"/>
      <c r="F997" s="1020"/>
      <c r="G997" s="1022"/>
      <c r="H997" s="1022"/>
      <c r="I997" s="1022"/>
      <c r="J997" s="1022"/>
      <c r="K997" s="1022"/>
      <c r="L997" s="1020"/>
      <c r="M997" s="1020"/>
      <c r="N997" s="1020"/>
      <c r="O997" s="1020"/>
      <c r="P997" s="1020"/>
      <c r="Q997" s="1020"/>
      <c r="R997" s="1088"/>
      <c r="S997" s="1089"/>
      <c r="T997" s="1088"/>
      <c r="U997" s="1020"/>
      <c r="V997" s="1020"/>
      <c r="W997" s="1020"/>
      <c r="X997" s="1020"/>
      <c r="Y997" s="1020"/>
      <c r="Z997" s="1020"/>
      <c r="AA997" s="1020"/>
    </row>
    <row r="998" ht="18.0" customHeight="1">
      <c r="A998" s="1020"/>
      <c r="B998" s="1021"/>
      <c r="C998" s="1020"/>
      <c r="D998" s="1020"/>
      <c r="E998" s="1020"/>
      <c r="F998" s="1020"/>
      <c r="G998" s="1022"/>
      <c r="H998" s="1022"/>
      <c r="I998" s="1022"/>
      <c r="J998" s="1022"/>
      <c r="K998" s="1022"/>
      <c r="L998" s="1020"/>
      <c r="M998" s="1020"/>
      <c r="N998" s="1020"/>
      <c r="O998" s="1020"/>
      <c r="P998" s="1020"/>
      <c r="Q998" s="1020"/>
      <c r="R998" s="1088"/>
      <c r="S998" s="1089"/>
      <c r="T998" s="1088"/>
      <c r="U998" s="1020"/>
      <c r="V998" s="1020"/>
      <c r="W998" s="1020"/>
      <c r="X998" s="1020"/>
      <c r="Y998" s="1020"/>
      <c r="Z998" s="1020"/>
      <c r="AA998" s="1020"/>
    </row>
    <row r="999" ht="18.0" customHeight="1">
      <c r="A999" s="1020"/>
      <c r="B999" s="1021"/>
      <c r="C999" s="1020"/>
      <c r="D999" s="1020"/>
      <c r="E999" s="1020"/>
      <c r="F999" s="1020"/>
      <c r="G999" s="1022"/>
      <c r="H999" s="1022"/>
      <c r="I999" s="1022"/>
      <c r="J999" s="1022"/>
      <c r="K999" s="1022"/>
      <c r="L999" s="1020"/>
      <c r="M999" s="1020"/>
      <c r="N999" s="1020"/>
      <c r="O999" s="1020"/>
      <c r="P999" s="1020"/>
      <c r="Q999" s="1020"/>
      <c r="R999" s="1088"/>
      <c r="S999" s="1089"/>
      <c r="T999" s="1088"/>
      <c r="U999" s="1020"/>
      <c r="V999" s="1020"/>
      <c r="W999" s="1020"/>
      <c r="X999" s="1020"/>
      <c r="Y999" s="1020"/>
      <c r="Z999" s="1020"/>
      <c r="AA999" s="1020"/>
    </row>
    <row r="1000" ht="18.0" customHeight="1">
      <c r="A1000" s="1020"/>
      <c r="B1000" s="1021"/>
      <c r="C1000" s="1020"/>
      <c r="D1000" s="1020"/>
      <c r="E1000" s="1020"/>
      <c r="F1000" s="1020"/>
      <c r="G1000" s="1022"/>
      <c r="H1000" s="1022"/>
      <c r="I1000" s="1022"/>
      <c r="J1000" s="1022"/>
      <c r="K1000" s="1022"/>
      <c r="L1000" s="1020"/>
      <c r="M1000" s="1020"/>
      <c r="N1000" s="1020"/>
      <c r="O1000" s="1020"/>
      <c r="P1000" s="1020"/>
      <c r="Q1000" s="1020"/>
      <c r="R1000" s="1088"/>
      <c r="S1000" s="1089"/>
      <c r="T1000" s="1088"/>
      <c r="U1000" s="1020"/>
      <c r="V1000" s="1020"/>
      <c r="W1000" s="1020"/>
      <c r="X1000" s="1020"/>
      <c r="Y1000" s="1020"/>
      <c r="Z1000" s="1020"/>
      <c r="AA1000" s="1020"/>
    </row>
    <row r="1001" ht="18.0" customHeight="1">
      <c r="A1001" s="1020"/>
      <c r="B1001" s="1021"/>
      <c r="C1001" s="1020"/>
      <c r="D1001" s="1020"/>
      <c r="E1001" s="1020"/>
      <c r="F1001" s="1020"/>
      <c r="G1001" s="1022"/>
      <c r="H1001" s="1022"/>
      <c r="I1001" s="1022"/>
      <c r="J1001" s="1022"/>
      <c r="K1001" s="1022"/>
      <c r="L1001" s="1020"/>
      <c r="M1001" s="1020"/>
      <c r="N1001" s="1020"/>
      <c r="O1001" s="1020"/>
      <c r="P1001" s="1020"/>
      <c r="Q1001" s="1020"/>
      <c r="R1001" s="1088"/>
      <c r="S1001" s="1089"/>
      <c r="T1001" s="1088"/>
      <c r="U1001" s="1020"/>
      <c r="V1001" s="1020"/>
      <c r="W1001" s="1020"/>
      <c r="X1001" s="1020"/>
      <c r="Y1001" s="1020"/>
      <c r="Z1001" s="1020"/>
      <c r="AA1001" s="1020"/>
    </row>
    <row r="1002" ht="18.0" customHeight="1">
      <c r="A1002" s="1020"/>
      <c r="B1002" s="1021"/>
      <c r="C1002" s="1020"/>
      <c r="D1002" s="1020"/>
      <c r="E1002" s="1020"/>
      <c r="F1002" s="1020"/>
      <c r="G1002" s="1022"/>
      <c r="H1002" s="1022"/>
      <c r="I1002" s="1022"/>
      <c r="J1002" s="1022"/>
      <c r="K1002" s="1022"/>
      <c r="L1002" s="1020"/>
      <c r="M1002" s="1020"/>
      <c r="N1002" s="1020"/>
      <c r="O1002" s="1020"/>
      <c r="P1002" s="1020"/>
      <c r="Q1002" s="1020"/>
      <c r="R1002" s="1088"/>
      <c r="S1002" s="1089"/>
      <c r="T1002" s="1088"/>
      <c r="U1002" s="1020"/>
      <c r="V1002" s="1020"/>
      <c r="W1002" s="1020"/>
      <c r="X1002" s="1020"/>
      <c r="Y1002" s="1020"/>
      <c r="Z1002" s="1020"/>
      <c r="AA1002" s="1020"/>
    </row>
    <row r="1003" ht="18.0" customHeight="1">
      <c r="A1003" s="1020"/>
      <c r="B1003" s="1021"/>
      <c r="C1003" s="1020"/>
      <c r="D1003" s="1020"/>
      <c r="E1003" s="1020"/>
      <c r="F1003" s="1020"/>
      <c r="G1003" s="1022"/>
      <c r="H1003" s="1022"/>
      <c r="I1003" s="1022"/>
      <c r="J1003" s="1022"/>
      <c r="K1003" s="1022"/>
      <c r="L1003" s="1020"/>
      <c r="M1003" s="1020"/>
      <c r="N1003" s="1020"/>
      <c r="O1003" s="1020"/>
      <c r="P1003" s="1020"/>
      <c r="Q1003" s="1020"/>
      <c r="R1003" s="1088"/>
      <c r="S1003" s="1089"/>
      <c r="T1003" s="1088"/>
      <c r="U1003" s="1020"/>
      <c r="V1003" s="1020"/>
      <c r="W1003" s="1020"/>
      <c r="X1003" s="1020"/>
      <c r="Y1003" s="1020"/>
      <c r="Z1003" s="1020"/>
      <c r="AA1003" s="1020"/>
    </row>
    <row r="1004" ht="18.0" customHeight="1">
      <c r="A1004" s="1020"/>
      <c r="B1004" s="1021"/>
      <c r="C1004" s="1020"/>
      <c r="D1004" s="1020"/>
      <c r="E1004" s="1020"/>
      <c r="F1004" s="1020"/>
      <c r="G1004" s="1022"/>
      <c r="H1004" s="1022"/>
      <c r="I1004" s="1022"/>
      <c r="J1004" s="1022"/>
      <c r="K1004" s="1022"/>
      <c r="L1004" s="1020"/>
      <c r="M1004" s="1020"/>
      <c r="N1004" s="1020"/>
      <c r="O1004" s="1020"/>
      <c r="P1004" s="1020"/>
      <c r="Q1004" s="1020"/>
      <c r="R1004" s="1088"/>
      <c r="S1004" s="1089"/>
      <c r="T1004" s="1088"/>
      <c r="U1004" s="1020"/>
      <c r="V1004" s="1020"/>
      <c r="W1004" s="1020"/>
      <c r="X1004" s="1020"/>
      <c r="Y1004" s="1020"/>
      <c r="Z1004" s="1020"/>
      <c r="AA1004" s="1020"/>
    </row>
    <row r="1005" ht="18.0" customHeight="1">
      <c r="A1005" s="1020"/>
      <c r="B1005" s="1021"/>
      <c r="C1005" s="1020"/>
      <c r="D1005" s="1020"/>
      <c r="E1005" s="1020"/>
      <c r="F1005" s="1020"/>
      <c r="G1005" s="1022"/>
      <c r="H1005" s="1022"/>
      <c r="I1005" s="1022"/>
      <c r="J1005" s="1022"/>
      <c r="K1005" s="1022"/>
      <c r="L1005" s="1020"/>
      <c r="M1005" s="1020"/>
      <c r="N1005" s="1020"/>
      <c r="O1005" s="1020"/>
      <c r="P1005" s="1020"/>
      <c r="Q1005" s="1020"/>
      <c r="R1005" s="1088"/>
      <c r="S1005" s="1089"/>
      <c r="T1005" s="1088"/>
      <c r="U1005" s="1020"/>
      <c r="V1005" s="1020"/>
      <c r="W1005" s="1020"/>
      <c r="X1005" s="1020"/>
      <c r="Y1005" s="1020"/>
      <c r="Z1005" s="1020"/>
      <c r="AA1005" s="1020"/>
    </row>
    <row r="1006" ht="18.0" customHeight="1">
      <c r="A1006" s="1020"/>
      <c r="B1006" s="1021"/>
      <c r="C1006" s="1020"/>
      <c r="D1006" s="1020"/>
      <c r="E1006" s="1020"/>
      <c r="F1006" s="1020"/>
      <c r="G1006" s="1022"/>
      <c r="H1006" s="1022"/>
      <c r="I1006" s="1022"/>
      <c r="J1006" s="1022"/>
      <c r="K1006" s="1022"/>
      <c r="L1006" s="1020"/>
      <c r="M1006" s="1020"/>
      <c r="N1006" s="1020"/>
      <c r="O1006" s="1020"/>
      <c r="P1006" s="1020"/>
      <c r="Q1006" s="1020"/>
      <c r="R1006" s="1088"/>
      <c r="S1006" s="1089"/>
      <c r="T1006" s="1088"/>
      <c r="U1006" s="1020"/>
      <c r="V1006" s="1020"/>
      <c r="W1006" s="1020"/>
      <c r="X1006" s="1020"/>
      <c r="Y1006" s="1020"/>
      <c r="Z1006" s="1020"/>
      <c r="AA1006" s="1020"/>
    </row>
    <row r="1007" ht="18.0" customHeight="1">
      <c r="A1007" s="1020"/>
      <c r="B1007" s="1021"/>
      <c r="C1007" s="1020"/>
      <c r="D1007" s="1020"/>
      <c r="E1007" s="1020"/>
      <c r="F1007" s="1020"/>
      <c r="G1007" s="1022"/>
      <c r="H1007" s="1022"/>
      <c r="I1007" s="1022"/>
      <c r="J1007" s="1022"/>
      <c r="K1007" s="1022"/>
      <c r="L1007" s="1020"/>
      <c r="M1007" s="1020"/>
      <c r="N1007" s="1020"/>
      <c r="O1007" s="1020"/>
      <c r="P1007" s="1020"/>
      <c r="Q1007" s="1020"/>
      <c r="R1007" s="1088"/>
      <c r="S1007" s="1089"/>
      <c r="T1007" s="1088"/>
      <c r="U1007" s="1020"/>
      <c r="V1007" s="1020"/>
      <c r="W1007" s="1020"/>
      <c r="X1007" s="1020"/>
      <c r="Y1007" s="1020"/>
      <c r="Z1007" s="1020"/>
      <c r="AA1007" s="1020"/>
    </row>
    <row r="1008" ht="18.0" customHeight="1">
      <c r="A1008" s="1020"/>
      <c r="B1008" s="1021"/>
      <c r="C1008" s="1020"/>
      <c r="D1008" s="1020"/>
      <c r="E1008" s="1020"/>
      <c r="F1008" s="1020"/>
      <c r="G1008" s="1022"/>
      <c r="H1008" s="1022"/>
      <c r="I1008" s="1022"/>
      <c r="J1008" s="1022"/>
      <c r="K1008" s="1022"/>
      <c r="L1008" s="1020"/>
      <c r="M1008" s="1020"/>
      <c r="N1008" s="1020"/>
      <c r="O1008" s="1020"/>
      <c r="P1008" s="1020"/>
      <c r="Q1008" s="1020"/>
      <c r="R1008" s="1088"/>
      <c r="S1008" s="1089"/>
      <c r="T1008" s="1088"/>
      <c r="U1008" s="1020"/>
      <c r="V1008" s="1020"/>
      <c r="W1008" s="1020"/>
      <c r="X1008" s="1020"/>
      <c r="Y1008" s="1020"/>
      <c r="Z1008" s="1020"/>
      <c r="AA1008" s="1020"/>
    </row>
    <row r="1009" ht="18.0" customHeight="1">
      <c r="A1009" s="1020"/>
      <c r="B1009" s="1021"/>
      <c r="C1009" s="1020"/>
      <c r="D1009" s="1020"/>
      <c r="E1009" s="1020"/>
      <c r="F1009" s="1020"/>
      <c r="G1009" s="1022"/>
      <c r="H1009" s="1022"/>
      <c r="I1009" s="1022"/>
      <c r="J1009" s="1022"/>
      <c r="K1009" s="1022"/>
      <c r="L1009" s="1020"/>
      <c r="M1009" s="1020"/>
      <c r="N1009" s="1020"/>
      <c r="O1009" s="1020"/>
      <c r="P1009" s="1020"/>
      <c r="Q1009" s="1020"/>
      <c r="R1009" s="1088"/>
      <c r="S1009" s="1089"/>
      <c r="T1009" s="1088"/>
      <c r="U1009" s="1020"/>
      <c r="V1009" s="1020"/>
      <c r="W1009" s="1020"/>
      <c r="X1009" s="1020"/>
      <c r="Y1009" s="1020"/>
      <c r="Z1009" s="1020"/>
      <c r="AA1009" s="1020"/>
    </row>
    <row r="1010" ht="18.0" customHeight="1">
      <c r="A1010" s="1020"/>
      <c r="B1010" s="1021"/>
      <c r="C1010" s="1020"/>
      <c r="D1010" s="1020"/>
      <c r="E1010" s="1020"/>
      <c r="F1010" s="1020"/>
      <c r="G1010" s="1022"/>
      <c r="H1010" s="1022"/>
      <c r="I1010" s="1022"/>
      <c r="J1010" s="1022"/>
      <c r="K1010" s="1022"/>
      <c r="L1010" s="1020"/>
      <c r="M1010" s="1020"/>
      <c r="N1010" s="1020"/>
      <c r="O1010" s="1020"/>
      <c r="P1010" s="1020"/>
      <c r="Q1010" s="1020"/>
      <c r="R1010" s="1088"/>
      <c r="S1010" s="1089"/>
      <c r="T1010" s="1088"/>
      <c r="U1010" s="1020"/>
      <c r="V1010" s="1020"/>
      <c r="W1010" s="1020"/>
      <c r="X1010" s="1020"/>
      <c r="Y1010" s="1020"/>
      <c r="Z1010" s="1020"/>
      <c r="AA1010" s="1020"/>
    </row>
    <row r="1011" ht="18.0" customHeight="1">
      <c r="A1011" s="1020"/>
      <c r="B1011" s="1021"/>
      <c r="C1011" s="1020"/>
      <c r="D1011" s="1020"/>
      <c r="E1011" s="1020"/>
      <c r="F1011" s="1020"/>
      <c r="G1011" s="1022"/>
      <c r="H1011" s="1022"/>
      <c r="I1011" s="1022"/>
      <c r="J1011" s="1022"/>
      <c r="K1011" s="1022"/>
      <c r="L1011" s="1020"/>
      <c r="M1011" s="1020"/>
      <c r="N1011" s="1020"/>
      <c r="O1011" s="1020"/>
      <c r="P1011" s="1020"/>
      <c r="Q1011" s="1020"/>
      <c r="R1011" s="1088"/>
      <c r="S1011" s="1089"/>
      <c r="T1011" s="1088"/>
      <c r="U1011" s="1020"/>
      <c r="V1011" s="1020"/>
      <c r="W1011" s="1020"/>
      <c r="X1011" s="1020"/>
      <c r="Y1011" s="1020"/>
      <c r="Z1011" s="1020"/>
      <c r="AA1011" s="1020"/>
    </row>
    <row r="1012" ht="18.0" customHeight="1">
      <c r="A1012" s="1020"/>
      <c r="B1012" s="1021"/>
      <c r="C1012" s="1020"/>
      <c r="D1012" s="1020"/>
      <c r="E1012" s="1020"/>
      <c r="F1012" s="1020"/>
      <c r="G1012" s="1022"/>
      <c r="H1012" s="1022"/>
      <c r="I1012" s="1022"/>
      <c r="J1012" s="1022"/>
      <c r="K1012" s="1022"/>
      <c r="L1012" s="1020"/>
      <c r="M1012" s="1020"/>
      <c r="N1012" s="1020"/>
      <c r="O1012" s="1020"/>
      <c r="P1012" s="1020"/>
      <c r="Q1012" s="1020"/>
      <c r="R1012" s="1088"/>
      <c r="S1012" s="1089"/>
      <c r="T1012" s="1088"/>
      <c r="U1012" s="1020"/>
      <c r="V1012" s="1020"/>
      <c r="W1012" s="1020"/>
      <c r="X1012" s="1020"/>
      <c r="Y1012" s="1020"/>
      <c r="Z1012" s="1020"/>
      <c r="AA1012" s="1020"/>
    </row>
    <row r="1013" ht="18.0" customHeight="1">
      <c r="A1013" s="1020"/>
      <c r="B1013" s="1021"/>
      <c r="C1013" s="1020"/>
      <c r="D1013" s="1020"/>
      <c r="E1013" s="1020"/>
      <c r="F1013" s="1020"/>
      <c r="G1013" s="1022"/>
      <c r="H1013" s="1022"/>
      <c r="I1013" s="1022"/>
      <c r="J1013" s="1022"/>
      <c r="K1013" s="1022"/>
      <c r="L1013" s="1020"/>
      <c r="M1013" s="1020"/>
      <c r="N1013" s="1020"/>
      <c r="O1013" s="1020"/>
      <c r="P1013" s="1020"/>
      <c r="Q1013" s="1020"/>
      <c r="R1013" s="1020"/>
      <c r="S1013" s="1020"/>
      <c r="T1013" s="1020"/>
      <c r="U1013" s="1020"/>
      <c r="V1013" s="1020"/>
      <c r="W1013" s="1020"/>
      <c r="X1013" s="1020"/>
      <c r="Y1013" s="1020"/>
      <c r="Z1013" s="1020"/>
      <c r="AA1013" s="1020"/>
    </row>
    <row r="1014" ht="18.0" customHeight="1">
      <c r="A1014" s="1020"/>
      <c r="B1014" s="1021"/>
      <c r="C1014" s="1020"/>
      <c r="D1014" s="1020"/>
      <c r="E1014" s="1020"/>
      <c r="F1014" s="1020"/>
      <c r="G1014" s="1022"/>
      <c r="H1014" s="1022"/>
      <c r="I1014" s="1022"/>
      <c r="J1014" s="1022"/>
      <c r="K1014" s="1022"/>
      <c r="L1014" s="1020"/>
      <c r="M1014" s="1020"/>
      <c r="N1014" s="1020"/>
      <c r="O1014" s="1020"/>
      <c r="P1014" s="1020"/>
      <c r="Q1014" s="1020"/>
      <c r="R1014" s="1020"/>
      <c r="S1014" s="1020"/>
      <c r="T1014" s="1020"/>
      <c r="U1014" s="1020"/>
      <c r="V1014" s="1020"/>
      <c r="W1014" s="1020"/>
      <c r="X1014" s="1020"/>
      <c r="Y1014" s="1020"/>
      <c r="Z1014" s="1020"/>
      <c r="AA1014" s="1020"/>
    </row>
    <row r="1015" ht="18.0" customHeight="1">
      <c r="A1015" s="1020"/>
      <c r="B1015" s="1021"/>
      <c r="C1015" s="1020"/>
      <c r="D1015" s="1020"/>
      <c r="E1015" s="1020"/>
      <c r="F1015" s="1020"/>
      <c r="G1015" s="1022"/>
      <c r="H1015" s="1022"/>
      <c r="I1015" s="1022"/>
      <c r="J1015" s="1022"/>
      <c r="K1015" s="1022"/>
      <c r="L1015" s="1020"/>
      <c r="M1015" s="1020"/>
      <c r="N1015" s="1020"/>
      <c r="O1015" s="1020"/>
      <c r="P1015" s="1020"/>
      <c r="Q1015" s="1020"/>
      <c r="R1015" s="1020"/>
      <c r="S1015" s="1020"/>
      <c r="T1015" s="1020"/>
      <c r="U1015" s="1020"/>
      <c r="V1015" s="1020"/>
      <c r="W1015" s="1020"/>
      <c r="X1015" s="1020"/>
      <c r="Y1015" s="1020"/>
      <c r="Z1015" s="1020"/>
      <c r="AA1015" s="1020"/>
    </row>
    <row r="1016" ht="18.0" customHeight="1">
      <c r="A1016" s="1020"/>
      <c r="B1016" s="1021"/>
      <c r="C1016" s="1020"/>
      <c r="D1016" s="1020"/>
      <c r="E1016" s="1020"/>
      <c r="F1016" s="1020"/>
      <c r="G1016" s="1022"/>
      <c r="H1016" s="1022"/>
      <c r="I1016" s="1022"/>
      <c r="J1016" s="1022"/>
      <c r="K1016" s="1022"/>
      <c r="L1016" s="1020"/>
      <c r="M1016" s="1020"/>
      <c r="N1016" s="1020"/>
      <c r="O1016" s="1020"/>
      <c r="P1016" s="1020"/>
      <c r="Q1016" s="1020"/>
      <c r="R1016" s="1020"/>
      <c r="S1016" s="1020"/>
      <c r="T1016" s="1020"/>
      <c r="U1016" s="1020"/>
      <c r="V1016" s="1020"/>
      <c r="W1016" s="1020"/>
      <c r="X1016" s="1020"/>
      <c r="Y1016" s="1020"/>
      <c r="Z1016" s="1020"/>
      <c r="AA1016" s="1020"/>
    </row>
    <row r="1017" ht="18.0" customHeight="1">
      <c r="A1017" s="1020"/>
      <c r="B1017" s="1021"/>
      <c r="C1017" s="1020"/>
      <c r="D1017" s="1020"/>
      <c r="E1017" s="1020"/>
      <c r="F1017" s="1020"/>
      <c r="G1017" s="1022"/>
      <c r="H1017" s="1022"/>
      <c r="I1017" s="1022"/>
      <c r="J1017" s="1022"/>
      <c r="K1017" s="1022"/>
      <c r="L1017" s="1020"/>
      <c r="M1017" s="1020"/>
      <c r="N1017" s="1020"/>
      <c r="O1017" s="1020"/>
      <c r="P1017" s="1020"/>
      <c r="Q1017" s="1020"/>
      <c r="R1017" s="1020"/>
      <c r="S1017" s="1020"/>
      <c r="T1017" s="1020"/>
      <c r="U1017" s="1020"/>
      <c r="V1017" s="1020"/>
      <c r="W1017" s="1020"/>
      <c r="X1017" s="1020"/>
      <c r="Y1017" s="1020"/>
      <c r="Z1017" s="1020"/>
      <c r="AA1017" s="1020"/>
    </row>
    <row r="1018" ht="18.0" customHeight="1">
      <c r="A1018" s="1020"/>
      <c r="B1018" s="1021"/>
      <c r="C1018" s="1020"/>
      <c r="D1018" s="1020"/>
      <c r="E1018" s="1020"/>
      <c r="F1018" s="1020"/>
      <c r="G1018" s="1022"/>
      <c r="H1018" s="1022"/>
      <c r="I1018" s="1022"/>
      <c r="J1018" s="1022"/>
      <c r="K1018" s="1022"/>
      <c r="L1018" s="1020"/>
      <c r="M1018" s="1020"/>
      <c r="N1018" s="1020"/>
      <c r="O1018" s="1020"/>
      <c r="P1018" s="1020"/>
      <c r="Q1018" s="1020"/>
      <c r="R1018" s="1020"/>
      <c r="S1018" s="1020"/>
      <c r="T1018" s="1020"/>
      <c r="U1018" s="1020"/>
      <c r="V1018" s="1020"/>
      <c r="W1018" s="1020"/>
      <c r="X1018" s="1020"/>
      <c r="Y1018" s="1020"/>
      <c r="Z1018" s="1020"/>
      <c r="AA1018" s="1020"/>
    </row>
    <row r="1019" ht="18.0" customHeight="1">
      <c r="A1019" s="1020"/>
      <c r="B1019" s="1021"/>
      <c r="C1019" s="1020"/>
      <c r="D1019" s="1020"/>
      <c r="E1019" s="1020"/>
      <c r="F1019" s="1020"/>
      <c r="G1019" s="1022"/>
      <c r="H1019" s="1022"/>
      <c r="I1019" s="1022"/>
      <c r="J1019" s="1022"/>
      <c r="K1019" s="1022"/>
      <c r="L1019" s="1020"/>
      <c r="M1019" s="1020"/>
      <c r="N1019" s="1020"/>
      <c r="O1019" s="1020"/>
      <c r="P1019" s="1020"/>
      <c r="Q1019" s="1020"/>
      <c r="R1019" s="1020"/>
      <c r="S1019" s="1020"/>
      <c r="T1019" s="1020"/>
      <c r="U1019" s="1020"/>
      <c r="V1019" s="1020"/>
      <c r="W1019" s="1020"/>
      <c r="X1019" s="1020"/>
      <c r="Y1019" s="1020"/>
      <c r="Z1019" s="1020"/>
      <c r="AA1019" s="1020"/>
    </row>
    <row r="1020" ht="18.0" customHeight="1">
      <c r="A1020" s="1020"/>
      <c r="B1020" s="1021"/>
      <c r="C1020" s="1020"/>
      <c r="D1020" s="1020"/>
      <c r="E1020" s="1020"/>
      <c r="F1020" s="1020"/>
      <c r="G1020" s="1022"/>
      <c r="H1020" s="1022"/>
      <c r="I1020" s="1022"/>
      <c r="J1020" s="1022"/>
      <c r="K1020" s="1022"/>
      <c r="L1020" s="1020"/>
      <c r="M1020" s="1020"/>
      <c r="N1020" s="1020"/>
      <c r="O1020" s="1020"/>
      <c r="P1020" s="1020"/>
      <c r="Q1020" s="1020"/>
      <c r="R1020" s="1020"/>
      <c r="S1020" s="1020"/>
      <c r="T1020" s="1020"/>
      <c r="U1020" s="1020"/>
      <c r="V1020" s="1020"/>
      <c r="W1020" s="1020"/>
      <c r="X1020" s="1020"/>
      <c r="Y1020" s="1020"/>
      <c r="Z1020" s="1020"/>
      <c r="AA1020" s="1020"/>
    </row>
    <row r="1021" ht="18.0" customHeight="1">
      <c r="A1021" s="1020"/>
      <c r="B1021" s="1021"/>
      <c r="C1021" s="1020"/>
      <c r="D1021" s="1020"/>
      <c r="E1021" s="1020"/>
      <c r="F1021" s="1020"/>
      <c r="G1021" s="1022"/>
      <c r="H1021" s="1022"/>
      <c r="I1021" s="1022"/>
      <c r="J1021" s="1022"/>
      <c r="K1021" s="1022"/>
      <c r="L1021" s="1020"/>
      <c r="M1021" s="1020"/>
      <c r="N1021" s="1020"/>
      <c r="O1021" s="1020"/>
      <c r="P1021" s="1020"/>
      <c r="Q1021" s="1020"/>
      <c r="R1021" s="1020"/>
      <c r="S1021" s="1020"/>
      <c r="T1021" s="1020"/>
      <c r="U1021" s="1020"/>
      <c r="V1021" s="1020"/>
      <c r="W1021" s="1020"/>
      <c r="X1021" s="1020"/>
      <c r="Y1021" s="1020"/>
      <c r="Z1021" s="1020"/>
      <c r="AA1021" s="1020"/>
    </row>
    <row r="1022" ht="18.0" customHeight="1">
      <c r="A1022" s="1020"/>
      <c r="B1022" s="1021"/>
      <c r="C1022" s="1020"/>
      <c r="D1022" s="1020"/>
      <c r="E1022" s="1020"/>
      <c r="F1022" s="1020"/>
      <c r="G1022" s="1022"/>
      <c r="H1022" s="1022"/>
      <c r="I1022" s="1022"/>
      <c r="J1022" s="1022"/>
      <c r="K1022" s="1022"/>
      <c r="L1022" s="1020"/>
      <c r="M1022" s="1020"/>
      <c r="N1022" s="1020"/>
      <c r="O1022" s="1020"/>
      <c r="P1022" s="1020"/>
      <c r="Q1022" s="1020"/>
      <c r="R1022" s="1020"/>
      <c r="S1022" s="1020"/>
      <c r="T1022" s="1020"/>
      <c r="U1022" s="1020"/>
      <c r="V1022" s="1020"/>
      <c r="W1022" s="1020"/>
      <c r="X1022" s="1020"/>
      <c r="Y1022" s="1020"/>
      <c r="Z1022" s="1020"/>
      <c r="AA1022" s="1020"/>
    </row>
    <row r="1023" ht="18.0" customHeight="1">
      <c r="A1023" s="1020"/>
      <c r="B1023" s="1021"/>
      <c r="C1023" s="1020"/>
      <c r="D1023" s="1020"/>
      <c r="E1023" s="1020"/>
      <c r="F1023" s="1020"/>
      <c r="G1023" s="1022"/>
      <c r="H1023" s="1022"/>
      <c r="I1023" s="1022"/>
      <c r="J1023" s="1022"/>
      <c r="K1023" s="1022"/>
      <c r="L1023" s="1020"/>
      <c r="M1023" s="1020"/>
      <c r="N1023" s="1020"/>
      <c r="O1023" s="1020"/>
      <c r="P1023" s="1020"/>
      <c r="Q1023" s="1020"/>
      <c r="R1023" s="1020"/>
      <c r="S1023" s="1020"/>
      <c r="T1023" s="1020"/>
      <c r="U1023" s="1020"/>
      <c r="V1023" s="1020"/>
      <c r="W1023" s="1020"/>
      <c r="X1023" s="1020"/>
      <c r="Y1023" s="1020"/>
      <c r="Z1023" s="1020"/>
      <c r="AA1023" s="1020"/>
    </row>
    <row r="1024" ht="18.0" customHeight="1">
      <c r="A1024" s="1020"/>
      <c r="B1024" s="1021"/>
      <c r="C1024" s="1020"/>
      <c r="D1024" s="1020"/>
      <c r="E1024" s="1020"/>
      <c r="F1024" s="1020"/>
      <c r="G1024" s="1022"/>
      <c r="H1024" s="1022"/>
      <c r="I1024" s="1022"/>
      <c r="J1024" s="1022"/>
      <c r="K1024" s="1022"/>
      <c r="L1024" s="1020"/>
      <c r="M1024" s="1020"/>
      <c r="N1024" s="1020"/>
      <c r="O1024" s="1020"/>
      <c r="P1024" s="1020"/>
      <c r="Q1024" s="1020"/>
      <c r="R1024" s="1020"/>
      <c r="S1024" s="1020"/>
      <c r="T1024" s="1020"/>
      <c r="U1024" s="1020"/>
      <c r="V1024" s="1020"/>
      <c r="W1024" s="1020"/>
      <c r="X1024" s="1020"/>
      <c r="Y1024" s="1020"/>
      <c r="Z1024" s="1020"/>
      <c r="AA1024" s="1020"/>
    </row>
    <row r="1025" ht="18.0" customHeight="1">
      <c r="A1025" s="1020"/>
      <c r="B1025" s="1021"/>
      <c r="C1025" s="1020"/>
      <c r="D1025" s="1020"/>
      <c r="E1025" s="1020"/>
      <c r="F1025" s="1020"/>
      <c r="G1025" s="1022"/>
      <c r="H1025" s="1022"/>
      <c r="I1025" s="1022"/>
      <c r="J1025" s="1022"/>
      <c r="K1025" s="1022"/>
      <c r="L1025" s="1020"/>
      <c r="M1025" s="1020"/>
      <c r="N1025" s="1020"/>
      <c r="O1025" s="1020"/>
      <c r="P1025" s="1020"/>
      <c r="Q1025" s="1020"/>
      <c r="R1025" s="1020"/>
      <c r="S1025" s="1020"/>
      <c r="T1025" s="1020"/>
      <c r="U1025" s="1020"/>
      <c r="V1025" s="1020"/>
      <c r="W1025" s="1020"/>
      <c r="X1025" s="1020"/>
      <c r="Y1025" s="1020"/>
      <c r="Z1025" s="1020"/>
      <c r="AA1025" s="1020"/>
    </row>
    <row r="1026" ht="18.0" customHeight="1">
      <c r="A1026" s="1020"/>
      <c r="B1026" s="1021"/>
      <c r="C1026" s="1020"/>
      <c r="D1026" s="1020"/>
      <c r="E1026" s="1020"/>
      <c r="F1026" s="1020"/>
      <c r="G1026" s="1022"/>
      <c r="H1026" s="1022"/>
      <c r="I1026" s="1022"/>
      <c r="J1026" s="1022"/>
      <c r="K1026" s="1022"/>
      <c r="L1026" s="1020"/>
      <c r="M1026" s="1020"/>
      <c r="N1026" s="1020"/>
      <c r="O1026" s="1020"/>
      <c r="P1026" s="1020"/>
      <c r="Q1026" s="1020"/>
      <c r="R1026" s="1020"/>
      <c r="S1026" s="1020"/>
      <c r="T1026" s="1020"/>
      <c r="U1026" s="1020"/>
      <c r="V1026" s="1020"/>
      <c r="W1026" s="1020"/>
      <c r="X1026" s="1020"/>
      <c r="Y1026" s="1020"/>
      <c r="Z1026" s="1020"/>
      <c r="AA1026" s="1020"/>
    </row>
    <row r="1027" ht="18.0" customHeight="1">
      <c r="A1027" s="1020"/>
      <c r="B1027" s="1021"/>
      <c r="C1027" s="1020"/>
      <c r="D1027" s="1020"/>
      <c r="E1027" s="1020"/>
      <c r="F1027" s="1020"/>
      <c r="G1027" s="1022"/>
      <c r="H1027" s="1022"/>
      <c r="I1027" s="1022"/>
      <c r="J1027" s="1022"/>
      <c r="K1027" s="1022"/>
      <c r="L1027" s="1020"/>
      <c r="M1027" s="1020"/>
      <c r="N1027" s="1020"/>
      <c r="O1027" s="1020"/>
      <c r="P1027" s="1020"/>
      <c r="Q1027" s="1020"/>
      <c r="R1027" s="1020"/>
      <c r="S1027" s="1020"/>
      <c r="T1027" s="1020"/>
      <c r="U1027" s="1020"/>
      <c r="V1027" s="1020"/>
      <c r="W1027" s="1020"/>
      <c r="X1027" s="1020"/>
      <c r="Y1027" s="1020"/>
      <c r="Z1027" s="1020"/>
      <c r="AA1027" s="1020"/>
    </row>
    <row r="1028" ht="18.0" customHeight="1">
      <c r="A1028" s="1020"/>
      <c r="B1028" s="1021"/>
      <c r="C1028" s="1020"/>
      <c r="D1028" s="1020"/>
      <c r="E1028" s="1020"/>
      <c r="F1028" s="1020"/>
      <c r="G1028" s="1022"/>
      <c r="H1028" s="1022"/>
      <c r="I1028" s="1022"/>
      <c r="J1028" s="1022"/>
      <c r="K1028" s="1022"/>
      <c r="L1028" s="1020"/>
      <c r="M1028" s="1020"/>
      <c r="N1028" s="1020"/>
      <c r="O1028" s="1020"/>
      <c r="P1028" s="1020"/>
      <c r="Q1028" s="1020"/>
      <c r="R1028" s="1020"/>
      <c r="S1028" s="1020"/>
      <c r="T1028" s="1020"/>
      <c r="U1028" s="1020"/>
      <c r="V1028" s="1020"/>
      <c r="W1028" s="1020"/>
      <c r="X1028" s="1020"/>
      <c r="Y1028" s="1020"/>
      <c r="Z1028" s="1020"/>
      <c r="AA1028" s="1020"/>
    </row>
    <row r="1029" ht="18.0" customHeight="1">
      <c r="A1029" s="1020"/>
      <c r="B1029" s="1021"/>
      <c r="C1029" s="1020"/>
      <c r="D1029" s="1020"/>
      <c r="E1029" s="1020"/>
      <c r="F1029" s="1020"/>
      <c r="G1029" s="1022"/>
      <c r="H1029" s="1022"/>
      <c r="I1029" s="1022"/>
      <c r="J1029" s="1022"/>
      <c r="K1029" s="1022"/>
      <c r="L1029" s="1020"/>
      <c r="M1029" s="1020"/>
      <c r="N1029" s="1020"/>
      <c r="O1029" s="1020"/>
      <c r="P1029" s="1020"/>
      <c r="Q1029" s="1020"/>
      <c r="R1029" s="1020"/>
      <c r="S1029" s="1020"/>
      <c r="T1029" s="1020"/>
      <c r="U1029" s="1020"/>
      <c r="V1029" s="1020"/>
      <c r="W1029" s="1020"/>
      <c r="X1029" s="1020"/>
      <c r="Y1029" s="1020"/>
      <c r="Z1029" s="1020"/>
      <c r="AA1029" s="1020"/>
    </row>
    <row r="1030" ht="18.0" customHeight="1">
      <c r="A1030" s="1020"/>
      <c r="B1030" s="1021"/>
      <c r="C1030" s="1020"/>
      <c r="D1030" s="1020"/>
      <c r="E1030" s="1020"/>
      <c r="F1030" s="1020"/>
      <c r="G1030" s="1022"/>
      <c r="H1030" s="1022"/>
      <c r="I1030" s="1022"/>
      <c r="J1030" s="1022"/>
      <c r="K1030" s="1022"/>
      <c r="L1030" s="1020"/>
      <c r="M1030" s="1020"/>
      <c r="N1030" s="1020"/>
      <c r="O1030" s="1020"/>
      <c r="P1030" s="1020"/>
      <c r="Q1030" s="1020"/>
      <c r="R1030" s="1020"/>
      <c r="S1030" s="1020"/>
      <c r="T1030" s="1020"/>
      <c r="U1030" s="1020"/>
      <c r="V1030" s="1020"/>
      <c r="W1030" s="1020"/>
      <c r="X1030" s="1020"/>
      <c r="Y1030" s="1020"/>
      <c r="Z1030" s="1020"/>
      <c r="AA1030" s="1020"/>
    </row>
    <row r="1031" ht="18.0" customHeight="1">
      <c r="A1031" s="1020"/>
      <c r="B1031" s="1021"/>
      <c r="C1031" s="1020"/>
      <c r="D1031" s="1020"/>
      <c r="E1031" s="1020"/>
      <c r="F1031" s="1020"/>
      <c r="G1031" s="1022"/>
      <c r="H1031" s="1022"/>
      <c r="I1031" s="1022"/>
      <c r="J1031" s="1022"/>
      <c r="K1031" s="1022"/>
      <c r="L1031" s="1020"/>
      <c r="M1031" s="1020"/>
      <c r="N1031" s="1020"/>
      <c r="O1031" s="1020"/>
      <c r="P1031" s="1020"/>
      <c r="Q1031" s="1020"/>
      <c r="R1031" s="1020"/>
      <c r="S1031" s="1020"/>
      <c r="T1031" s="1020"/>
      <c r="U1031" s="1020"/>
      <c r="V1031" s="1020"/>
      <c r="W1031" s="1020"/>
      <c r="X1031" s="1020"/>
      <c r="Y1031" s="1020"/>
      <c r="Z1031" s="1020"/>
      <c r="AA1031" s="1020"/>
    </row>
    <row r="1032" ht="18.0" customHeight="1">
      <c r="A1032" s="1020"/>
      <c r="B1032" s="1021"/>
      <c r="C1032" s="1020"/>
      <c r="D1032" s="1020"/>
      <c r="E1032" s="1020"/>
      <c r="F1032" s="1020"/>
      <c r="G1032" s="1022"/>
      <c r="H1032" s="1022"/>
      <c r="I1032" s="1022"/>
      <c r="J1032" s="1022"/>
      <c r="K1032" s="1022"/>
      <c r="L1032" s="1020"/>
      <c r="M1032" s="1020"/>
      <c r="N1032" s="1020"/>
      <c r="O1032" s="1020"/>
      <c r="P1032" s="1020"/>
      <c r="Q1032" s="1020"/>
      <c r="R1032" s="1020"/>
      <c r="S1032" s="1020"/>
      <c r="T1032" s="1020"/>
      <c r="U1032" s="1020"/>
      <c r="V1032" s="1020"/>
      <c r="W1032" s="1020"/>
      <c r="X1032" s="1020"/>
      <c r="Y1032" s="1020"/>
      <c r="Z1032" s="1020"/>
      <c r="AA1032" s="1020"/>
    </row>
    <row r="1033" ht="18.0" customHeight="1">
      <c r="A1033" s="1020"/>
      <c r="B1033" s="1021"/>
      <c r="C1033" s="1020"/>
      <c r="D1033" s="1020"/>
      <c r="E1033" s="1020"/>
      <c r="F1033" s="1020"/>
      <c r="G1033" s="1022"/>
      <c r="H1033" s="1022"/>
      <c r="I1033" s="1022"/>
      <c r="J1033" s="1022"/>
      <c r="K1033" s="1022"/>
      <c r="L1033" s="1020"/>
      <c r="M1033" s="1020"/>
      <c r="N1033" s="1020"/>
      <c r="O1033" s="1020"/>
      <c r="P1033" s="1020"/>
      <c r="Q1033" s="1020"/>
      <c r="R1033" s="1020"/>
      <c r="S1033" s="1020"/>
      <c r="T1033" s="1020"/>
      <c r="U1033" s="1020"/>
      <c r="V1033" s="1020"/>
      <c r="W1033" s="1020"/>
      <c r="X1033" s="1020"/>
      <c r="Y1033" s="1020"/>
      <c r="Z1033" s="1020"/>
      <c r="AA1033" s="1020"/>
    </row>
    <row r="1034" ht="18.0" customHeight="1">
      <c r="A1034" s="1020"/>
      <c r="B1034" s="1021"/>
      <c r="C1034" s="1020"/>
      <c r="D1034" s="1020"/>
      <c r="E1034" s="1020"/>
      <c r="F1034" s="1020"/>
      <c r="G1034" s="1022"/>
      <c r="H1034" s="1022"/>
      <c r="I1034" s="1022"/>
      <c r="J1034" s="1022"/>
      <c r="K1034" s="1022"/>
      <c r="L1034" s="1020"/>
      <c r="M1034" s="1020"/>
      <c r="N1034" s="1020"/>
      <c r="O1034" s="1020"/>
      <c r="P1034" s="1020"/>
      <c r="Q1034" s="1020"/>
      <c r="R1034" s="1020"/>
      <c r="S1034" s="1020"/>
      <c r="T1034" s="1020"/>
      <c r="U1034" s="1020"/>
      <c r="V1034" s="1020"/>
      <c r="W1034" s="1020"/>
      <c r="X1034" s="1020"/>
      <c r="Y1034" s="1020"/>
      <c r="Z1034" s="1020"/>
      <c r="AA1034" s="1020"/>
    </row>
    <row r="1035" ht="18.0" customHeight="1">
      <c r="A1035" s="1020"/>
      <c r="B1035" s="1021"/>
      <c r="C1035" s="1020"/>
      <c r="D1035" s="1020"/>
      <c r="E1035" s="1020"/>
      <c r="F1035" s="1020"/>
      <c r="G1035" s="1022"/>
      <c r="H1035" s="1022"/>
      <c r="I1035" s="1022"/>
      <c r="J1035" s="1022"/>
      <c r="K1035" s="1022"/>
      <c r="L1035" s="1020"/>
      <c r="M1035" s="1020"/>
      <c r="N1035" s="1020"/>
      <c r="O1035" s="1020"/>
      <c r="P1035" s="1020"/>
      <c r="Q1035" s="1020"/>
      <c r="R1035" s="1020"/>
      <c r="S1035" s="1020"/>
      <c r="T1035" s="1020"/>
      <c r="U1035" s="1020"/>
      <c r="V1035" s="1020"/>
      <c r="W1035" s="1020"/>
      <c r="X1035" s="1020"/>
      <c r="Y1035" s="1020"/>
      <c r="Z1035" s="1020"/>
      <c r="AA1035" s="1020"/>
    </row>
    <row r="1036" ht="18.0" customHeight="1">
      <c r="A1036" s="1020"/>
      <c r="B1036" s="1021"/>
      <c r="C1036" s="1020"/>
      <c r="D1036" s="1020"/>
      <c r="E1036" s="1020"/>
      <c r="F1036" s="1020"/>
      <c r="G1036" s="1022"/>
      <c r="H1036" s="1022"/>
      <c r="I1036" s="1022"/>
      <c r="J1036" s="1022"/>
      <c r="K1036" s="1022"/>
      <c r="L1036" s="1020"/>
      <c r="M1036" s="1020"/>
      <c r="N1036" s="1020"/>
      <c r="O1036" s="1020"/>
      <c r="P1036" s="1020"/>
      <c r="Q1036" s="1020"/>
      <c r="R1036" s="1020"/>
      <c r="S1036" s="1020"/>
      <c r="T1036" s="1020"/>
      <c r="U1036" s="1020"/>
      <c r="V1036" s="1020"/>
      <c r="W1036" s="1020"/>
      <c r="X1036" s="1020"/>
      <c r="Y1036" s="1020"/>
      <c r="Z1036" s="1020"/>
      <c r="AA1036" s="1020"/>
    </row>
    <row r="1037" ht="18.0" customHeight="1">
      <c r="A1037" s="1020"/>
      <c r="B1037" s="1021"/>
      <c r="C1037" s="1020"/>
      <c r="D1037" s="1020"/>
      <c r="E1037" s="1020"/>
      <c r="F1037" s="1020"/>
      <c r="G1037" s="1022"/>
      <c r="H1037" s="1022"/>
      <c r="I1037" s="1022"/>
      <c r="J1037" s="1022"/>
      <c r="K1037" s="1022"/>
      <c r="L1037" s="1020"/>
      <c r="M1037" s="1020"/>
      <c r="N1037" s="1020"/>
      <c r="O1037" s="1020"/>
      <c r="P1037" s="1020"/>
      <c r="Q1037" s="1020"/>
      <c r="R1037" s="1020"/>
      <c r="S1037" s="1020"/>
      <c r="T1037" s="1020"/>
      <c r="U1037" s="1020"/>
      <c r="V1037" s="1020"/>
      <c r="W1037" s="1020"/>
      <c r="X1037" s="1020"/>
      <c r="Y1037" s="1020"/>
      <c r="Z1037" s="1020"/>
      <c r="AA1037" s="1020"/>
    </row>
    <row r="1038" ht="18.0" customHeight="1">
      <c r="A1038" s="1020"/>
      <c r="B1038" s="1021"/>
      <c r="C1038" s="1020"/>
      <c r="D1038" s="1020"/>
      <c r="E1038" s="1020"/>
      <c r="F1038" s="1020"/>
      <c r="G1038" s="1022"/>
      <c r="H1038" s="1022"/>
      <c r="I1038" s="1022"/>
      <c r="J1038" s="1022"/>
      <c r="K1038" s="1022"/>
      <c r="L1038" s="1020"/>
      <c r="M1038" s="1020"/>
      <c r="N1038" s="1020"/>
      <c r="O1038" s="1020"/>
      <c r="P1038" s="1020"/>
      <c r="Q1038" s="1020"/>
      <c r="R1038" s="1020"/>
      <c r="S1038" s="1020"/>
      <c r="T1038" s="1020"/>
      <c r="U1038" s="1020"/>
      <c r="V1038" s="1020"/>
      <c r="W1038" s="1020"/>
      <c r="X1038" s="1020"/>
      <c r="Y1038" s="1020"/>
      <c r="Z1038" s="1020"/>
      <c r="AA1038" s="1020"/>
    </row>
    <row r="1039" ht="18.0" customHeight="1">
      <c r="A1039" s="1020"/>
      <c r="B1039" s="1021"/>
      <c r="C1039" s="1020"/>
      <c r="D1039" s="1020"/>
      <c r="E1039" s="1020"/>
      <c r="F1039" s="1020"/>
      <c r="G1039" s="1022"/>
      <c r="H1039" s="1022"/>
      <c r="I1039" s="1022"/>
      <c r="J1039" s="1022"/>
      <c r="K1039" s="1022"/>
      <c r="L1039" s="1020"/>
      <c r="M1039" s="1020"/>
      <c r="N1039" s="1020"/>
      <c r="O1039" s="1020"/>
      <c r="P1039" s="1020"/>
      <c r="Q1039" s="1020"/>
      <c r="R1039" s="1020"/>
      <c r="S1039" s="1020"/>
      <c r="T1039" s="1020"/>
      <c r="U1039" s="1020"/>
      <c r="V1039" s="1020"/>
      <c r="W1039" s="1020"/>
      <c r="X1039" s="1020"/>
      <c r="Y1039" s="1020"/>
      <c r="Z1039" s="1020"/>
      <c r="AA1039" s="1020"/>
    </row>
    <row r="1040" ht="18.0" customHeight="1">
      <c r="A1040" s="1020"/>
      <c r="B1040" s="1021"/>
      <c r="C1040" s="1020"/>
      <c r="D1040" s="1020"/>
      <c r="E1040" s="1020"/>
      <c r="F1040" s="1020"/>
      <c r="G1040" s="1022"/>
      <c r="H1040" s="1022"/>
      <c r="I1040" s="1022"/>
      <c r="J1040" s="1022"/>
      <c r="K1040" s="1022"/>
      <c r="L1040" s="1020"/>
      <c r="M1040" s="1020"/>
      <c r="N1040" s="1020"/>
      <c r="O1040" s="1020"/>
      <c r="P1040" s="1020"/>
      <c r="Q1040" s="1020"/>
      <c r="R1040" s="1020"/>
      <c r="S1040" s="1020"/>
      <c r="T1040" s="1020"/>
      <c r="U1040" s="1020"/>
      <c r="V1040" s="1020"/>
      <c r="W1040" s="1020"/>
      <c r="X1040" s="1020"/>
      <c r="Y1040" s="1020"/>
      <c r="Z1040" s="1020"/>
      <c r="AA1040" s="1020"/>
    </row>
    <row r="1041" ht="18.0" customHeight="1">
      <c r="A1041" s="1020"/>
      <c r="B1041" s="1021"/>
      <c r="C1041" s="1020"/>
      <c r="D1041" s="1020"/>
      <c r="E1041" s="1020"/>
      <c r="F1041" s="1020"/>
      <c r="G1041" s="1022"/>
      <c r="H1041" s="1022"/>
      <c r="I1041" s="1022"/>
      <c r="J1041" s="1022"/>
      <c r="K1041" s="1022"/>
      <c r="L1041" s="1020"/>
      <c r="M1041" s="1020"/>
      <c r="N1041" s="1020"/>
      <c r="O1041" s="1020"/>
      <c r="P1041" s="1020"/>
      <c r="Q1041" s="1020"/>
      <c r="R1041" s="1020"/>
      <c r="S1041" s="1020"/>
      <c r="T1041" s="1020"/>
      <c r="U1041" s="1020"/>
      <c r="V1041" s="1020"/>
      <c r="W1041" s="1020"/>
      <c r="X1041" s="1020"/>
      <c r="Y1041" s="1020"/>
      <c r="Z1041" s="1020"/>
      <c r="AA1041" s="1020"/>
    </row>
    <row r="1042" ht="18.0" customHeight="1">
      <c r="A1042" s="1020"/>
      <c r="B1042" s="1021"/>
      <c r="C1042" s="1020"/>
      <c r="D1042" s="1020"/>
      <c r="E1042" s="1020"/>
      <c r="F1042" s="1020"/>
      <c r="G1042" s="1022"/>
      <c r="H1042" s="1022"/>
      <c r="I1042" s="1022"/>
      <c r="J1042" s="1022"/>
      <c r="K1042" s="1022"/>
      <c r="L1042" s="1020"/>
      <c r="M1042" s="1020"/>
      <c r="N1042" s="1020"/>
      <c r="O1042" s="1020"/>
      <c r="P1042" s="1020"/>
      <c r="Q1042" s="1020"/>
      <c r="R1042" s="1020"/>
      <c r="S1042" s="1020"/>
      <c r="T1042" s="1020"/>
      <c r="U1042" s="1020"/>
      <c r="V1042" s="1020"/>
      <c r="W1042" s="1020"/>
      <c r="X1042" s="1020"/>
      <c r="Y1042" s="1020"/>
      <c r="Z1042" s="1020"/>
      <c r="AA1042" s="1020"/>
    </row>
    <row r="1043" ht="18.0" customHeight="1">
      <c r="A1043" s="1020"/>
      <c r="B1043" s="1021"/>
      <c r="C1043" s="1020"/>
      <c r="D1043" s="1020"/>
      <c r="E1043" s="1020"/>
      <c r="F1043" s="1020"/>
      <c r="G1043" s="1022"/>
      <c r="H1043" s="1022"/>
      <c r="I1043" s="1022"/>
      <c r="J1043" s="1022"/>
      <c r="K1043" s="1022"/>
      <c r="L1043" s="1020"/>
      <c r="M1043" s="1020"/>
      <c r="N1043" s="1020"/>
      <c r="O1043" s="1020"/>
      <c r="P1043" s="1020"/>
      <c r="Q1043" s="1020"/>
      <c r="R1043" s="1020"/>
      <c r="S1043" s="1020"/>
      <c r="T1043" s="1020"/>
      <c r="U1043" s="1020"/>
      <c r="V1043" s="1020"/>
      <c r="W1043" s="1020"/>
      <c r="X1043" s="1020"/>
      <c r="Y1043" s="1020"/>
      <c r="Z1043" s="1020"/>
      <c r="AA1043" s="1020"/>
    </row>
    <row r="1044" ht="18.0" customHeight="1">
      <c r="A1044" s="1020"/>
      <c r="B1044" s="1021"/>
      <c r="C1044" s="1020"/>
      <c r="D1044" s="1020"/>
      <c r="E1044" s="1020"/>
      <c r="F1044" s="1020"/>
      <c r="G1044" s="1022"/>
      <c r="H1044" s="1022"/>
      <c r="I1044" s="1022"/>
      <c r="J1044" s="1022"/>
      <c r="K1044" s="1022"/>
      <c r="L1044" s="1020"/>
      <c r="M1044" s="1020"/>
      <c r="N1044" s="1020"/>
      <c r="O1044" s="1020"/>
      <c r="P1044" s="1020"/>
      <c r="Q1044" s="1020"/>
      <c r="R1044" s="1020"/>
      <c r="S1044" s="1020"/>
      <c r="T1044" s="1020"/>
      <c r="U1044" s="1020"/>
      <c r="V1044" s="1020"/>
      <c r="W1044" s="1020"/>
      <c r="X1044" s="1020"/>
      <c r="Y1044" s="1020"/>
      <c r="Z1044" s="1020"/>
      <c r="AA1044" s="1020"/>
    </row>
    <row r="1045" ht="18.0" customHeight="1">
      <c r="A1045" s="1020"/>
      <c r="B1045" s="1021"/>
      <c r="C1045" s="1020"/>
      <c r="D1045" s="1020"/>
      <c r="E1045" s="1020"/>
      <c r="F1045" s="1020"/>
      <c r="G1045" s="1022"/>
      <c r="H1045" s="1022"/>
      <c r="I1045" s="1022"/>
      <c r="J1045" s="1022"/>
      <c r="K1045" s="1022"/>
      <c r="L1045" s="1020"/>
      <c r="M1045" s="1020"/>
      <c r="N1045" s="1020"/>
      <c r="O1045" s="1020"/>
      <c r="P1045" s="1020"/>
      <c r="Q1045" s="1020"/>
      <c r="R1045" s="1020"/>
      <c r="S1045" s="1020"/>
      <c r="T1045" s="1020"/>
      <c r="U1045" s="1020"/>
      <c r="V1045" s="1020"/>
      <c r="W1045" s="1020"/>
      <c r="X1045" s="1020"/>
      <c r="Y1045" s="1020"/>
      <c r="Z1045" s="1020"/>
      <c r="AA1045" s="1020"/>
    </row>
    <row r="1046" ht="18.0" customHeight="1">
      <c r="A1046" s="1020"/>
      <c r="B1046" s="1021"/>
      <c r="C1046" s="1020"/>
      <c r="D1046" s="1020"/>
      <c r="E1046" s="1020"/>
      <c r="F1046" s="1020"/>
      <c r="G1046" s="1022"/>
      <c r="H1046" s="1022"/>
      <c r="I1046" s="1022"/>
      <c r="J1046" s="1022"/>
      <c r="K1046" s="1022"/>
      <c r="L1046" s="1020"/>
      <c r="M1046" s="1020"/>
      <c r="N1046" s="1020"/>
      <c r="O1046" s="1020"/>
      <c r="P1046" s="1020"/>
      <c r="Q1046" s="1020"/>
      <c r="R1046" s="1020"/>
      <c r="S1046" s="1020"/>
      <c r="T1046" s="1020"/>
      <c r="U1046" s="1020"/>
      <c r="V1046" s="1020"/>
      <c r="W1046" s="1020"/>
      <c r="X1046" s="1020"/>
      <c r="Y1046" s="1020"/>
      <c r="Z1046" s="1020"/>
      <c r="AA1046" s="1020"/>
    </row>
    <row r="1047" ht="18.0" customHeight="1">
      <c r="A1047" s="1020"/>
      <c r="B1047" s="1021"/>
      <c r="C1047" s="1020"/>
      <c r="D1047" s="1020"/>
      <c r="E1047" s="1020"/>
      <c r="F1047" s="1020"/>
      <c r="G1047" s="1022"/>
      <c r="H1047" s="1022"/>
      <c r="I1047" s="1022"/>
      <c r="J1047" s="1022"/>
      <c r="K1047" s="1022"/>
      <c r="L1047" s="1020"/>
      <c r="M1047" s="1020"/>
      <c r="N1047" s="1020"/>
      <c r="O1047" s="1020"/>
      <c r="P1047" s="1020"/>
      <c r="Q1047" s="1020"/>
      <c r="R1047" s="1020"/>
      <c r="S1047" s="1020"/>
      <c r="T1047" s="1020"/>
      <c r="U1047" s="1020"/>
      <c r="V1047" s="1020"/>
      <c r="W1047" s="1020"/>
      <c r="X1047" s="1020"/>
      <c r="Y1047" s="1020"/>
      <c r="Z1047" s="1020"/>
      <c r="AA1047" s="1020"/>
    </row>
    <row r="1048" ht="18.0" customHeight="1">
      <c r="A1048" s="1020"/>
      <c r="B1048" s="1021"/>
      <c r="C1048" s="1020"/>
      <c r="D1048" s="1020"/>
      <c r="E1048" s="1020"/>
      <c r="F1048" s="1020"/>
      <c r="G1048" s="1022"/>
      <c r="H1048" s="1022"/>
      <c r="I1048" s="1022"/>
      <c r="J1048" s="1022"/>
      <c r="K1048" s="1022"/>
      <c r="L1048" s="1020"/>
      <c r="M1048" s="1020"/>
      <c r="N1048" s="1020"/>
      <c r="O1048" s="1020"/>
      <c r="P1048" s="1020"/>
      <c r="Q1048" s="1020"/>
      <c r="R1048" s="1020"/>
      <c r="S1048" s="1020"/>
      <c r="T1048" s="1020"/>
      <c r="U1048" s="1020"/>
      <c r="V1048" s="1020"/>
      <c r="W1048" s="1020"/>
      <c r="X1048" s="1020"/>
      <c r="Y1048" s="1020"/>
      <c r="Z1048" s="1020"/>
      <c r="AA1048" s="1020"/>
    </row>
    <row r="1049" ht="18.0" customHeight="1">
      <c r="A1049" s="1020"/>
      <c r="B1049" s="1021"/>
      <c r="C1049" s="1020"/>
      <c r="D1049" s="1020"/>
      <c r="E1049" s="1020"/>
      <c r="F1049" s="1020"/>
      <c r="G1049" s="1022"/>
      <c r="H1049" s="1022"/>
      <c r="I1049" s="1022"/>
      <c r="J1049" s="1022"/>
      <c r="K1049" s="1022"/>
      <c r="L1049" s="1020"/>
      <c r="M1049" s="1020"/>
      <c r="N1049" s="1020"/>
      <c r="O1049" s="1020"/>
      <c r="P1049" s="1020"/>
      <c r="Q1049" s="1020"/>
      <c r="R1049" s="1020"/>
      <c r="S1049" s="1020"/>
      <c r="T1049" s="1020"/>
      <c r="U1049" s="1020"/>
      <c r="V1049" s="1020"/>
      <c r="W1049" s="1020"/>
      <c r="X1049" s="1020"/>
      <c r="Y1049" s="1020"/>
      <c r="Z1049" s="1020"/>
      <c r="AA1049" s="1020"/>
    </row>
    <row r="1050" ht="18.0" customHeight="1">
      <c r="A1050" s="1020"/>
      <c r="B1050" s="1021"/>
      <c r="C1050" s="1020"/>
      <c r="D1050" s="1020"/>
      <c r="E1050" s="1020"/>
      <c r="F1050" s="1020"/>
      <c r="G1050" s="1022"/>
      <c r="H1050" s="1022"/>
      <c r="I1050" s="1022"/>
      <c r="J1050" s="1022"/>
      <c r="K1050" s="1022"/>
      <c r="L1050" s="1020"/>
      <c r="M1050" s="1020"/>
      <c r="N1050" s="1020"/>
      <c r="O1050" s="1020"/>
      <c r="P1050" s="1020"/>
      <c r="Q1050" s="1020"/>
      <c r="R1050" s="1020"/>
      <c r="S1050" s="1020"/>
      <c r="T1050" s="1020"/>
      <c r="U1050" s="1020"/>
      <c r="V1050" s="1020"/>
      <c r="W1050" s="1020"/>
      <c r="X1050" s="1020"/>
      <c r="Y1050" s="1020"/>
      <c r="Z1050" s="1020"/>
      <c r="AA1050" s="1020"/>
    </row>
    <row r="1051" ht="18.0" customHeight="1">
      <c r="A1051" s="1020"/>
      <c r="B1051" s="1021"/>
      <c r="C1051" s="1020"/>
      <c r="D1051" s="1020"/>
      <c r="E1051" s="1020"/>
      <c r="F1051" s="1020"/>
      <c r="G1051" s="1022"/>
      <c r="H1051" s="1022"/>
      <c r="I1051" s="1022"/>
      <c r="J1051" s="1022"/>
      <c r="K1051" s="1022"/>
      <c r="L1051" s="1020"/>
      <c r="M1051" s="1020"/>
      <c r="N1051" s="1020"/>
      <c r="O1051" s="1020"/>
      <c r="P1051" s="1020"/>
      <c r="Q1051" s="1020"/>
      <c r="R1051" s="1020"/>
      <c r="S1051" s="1020"/>
      <c r="T1051" s="1020"/>
      <c r="U1051" s="1020"/>
      <c r="V1051" s="1020"/>
      <c r="W1051" s="1020"/>
      <c r="X1051" s="1020"/>
      <c r="Y1051" s="1020"/>
      <c r="Z1051" s="1020"/>
      <c r="AA1051" s="1020"/>
    </row>
    <row r="1052" ht="18.0" customHeight="1">
      <c r="A1052" s="1020"/>
      <c r="B1052" s="1021"/>
      <c r="C1052" s="1020"/>
      <c r="D1052" s="1020"/>
      <c r="E1052" s="1020"/>
      <c r="F1052" s="1020"/>
      <c r="G1052" s="1022"/>
      <c r="H1052" s="1022"/>
      <c r="I1052" s="1022"/>
      <c r="J1052" s="1022"/>
      <c r="K1052" s="1022"/>
      <c r="L1052" s="1020"/>
      <c r="M1052" s="1020"/>
      <c r="N1052" s="1020"/>
      <c r="O1052" s="1020"/>
      <c r="P1052" s="1020"/>
      <c r="Q1052" s="1020"/>
      <c r="R1052" s="1020"/>
      <c r="S1052" s="1020"/>
      <c r="T1052" s="1020"/>
      <c r="U1052" s="1020"/>
      <c r="V1052" s="1020"/>
      <c r="W1052" s="1020"/>
      <c r="X1052" s="1020"/>
      <c r="Y1052" s="1020"/>
      <c r="Z1052" s="1020"/>
      <c r="AA1052" s="1020"/>
    </row>
    <row r="1053" ht="18.0" customHeight="1">
      <c r="A1053" s="1020"/>
      <c r="B1053" s="1021"/>
      <c r="C1053" s="1020"/>
      <c r="D1053" s="1020"/>
      <c r="E1053" s="1020"/>
      <c r="F1053" s="1020"/>
      <c r="G1053" s="1022"/>
      <c r="H1053" s="1022"/>
      <c r="I1053" s="1022"/>
      <c r="J1053" s="1022"/>
      <c r="K1053" s="1022"/>
      <c r="L1053" s="1020"/>
      <c r="M1053" s="1020"/>
      <c r="N1053" s="1020"/>
      <c r="O1053" s="1020"/>
      <c r="P1053" s="1020"/>
      <c r="Q1053" s="1020"/>
      <c r="R1053" s="1020"/>
      <c r="S1053" s="1020"/>
      <c r="T1053" s="1020"/>
      <c r="U1053" s="1020"/>
      <c r="V1053" s="1020"/>
      <c r="W1053" s="1020"/>
      <c r="X1053" s="1020"/>
      <c r="Y1053" s="1020"/>
      <c r="Z1053" s="1020"/>
      <c r="AA1053" s="1020"/>
    </row>
    <row r="1054" ht="18.0" customHeight="1">
      <c r="A1054" s="1020"/>
      <c r="B1054" s="1021"/>
      <c r="C1054" s="1020"/>
      <c r="D1054" s="1020"/>
      <c r="E1054" s="1020"/>
      <c r="F1054" s="1020"/>
      <c r="G1054" s="1022"/>
      <c r="H1054" s="1022"/>
      <c r="I1054" s="1022"/>
      <c r="J1054" s="1022"/>
      <c r="K1054" s="1022"/>
      <c r="L1054" s="1020"/>
      <c r="M1054" s="1020"/>
      <c r="N1054" s="1020"/>
      <c r="O1054" s="1020"/>
      <c r="P1054" s="1020"/>
      <c r="Q1054" s="1020"/>
      <c r="R1054" s="1020"/>
      <c r="S1054" s="1020"/>
      <c r="T1054" s="1020"/>
      <c r="U1054" s="1020"/>
      <c r="V1054" s="1020"/>
      <c r="W1054" s="1020"/>
      <c r="X1054" s="1020"/>
      <c r="Y1054" s="1020"/>
      <c r="Z1054" s="1020"/>
      <c r="AA1054" s="1020"/>
    </row>
    <row r="1055" ht="18.0" customHeight="1">
      <c r="A1055" s="1020"/>
      <c r="B1055" s="1021"/>
      <c r="C1055" s="1020"/>
      <c r="D1055" s="1020"/>
      <c r="E1055" s="1020"/>
      <c r="F1055" s="1020"/>
      <c r="G1055" s="1022"/>
      <c r="H1055" s="1022"/>
      <c r="I1055" s="1022"/>
      <c r="J1055" s="1022"/>
      <c r="K1055" s="1022"/>
      <c r="L1055" s="1020"/>
      <c r="M1055" s="1020"/>
      <c r="N1055" s="1020"/>
      <c r="O1055" s="1020"/>
      <c r="P1055" s="1020"/>
      <c r="Q1055" s="1020"/>
      <c r="R1055" s="1020"/>
      <c r="S1055" s="1020"/>
      <c r="T1055" s="1020"/>
      <c r="U1055" s="1020"/>
      <c r="V1055" s="1020"/>
      <c r="W1055" s="1020"/>
      <c r="X1055" s="1020"/>
      <c r="Y1055" s="1020"/>
      <c r="Z1055" s="1020"/>
      <c r="AA1055" s="1020"/>
    </row>
    <row r="1056" ht="18.0" customHeight="1">
      <c r="A1056" s="1020"/>
      <c r="B1056" s="1021"/>
      <c r="C1056" s="1020"/>
      <c r="D1056" s="1020"/>
      <c r="E1056" s="1020"/>
      <c r="F1056" s="1020"/>
      <c r="G1056" s="1022"/>
      <c r="H1056" s="1022"/>
      <c r="I1056" s="1022"/>
      <c r="J1056" s="1022"/>
      <c r="K1056" s="1022"/>
      <c r="L1056" s="1020"/>
      <c r="M1056" s="1020"/>
      <c r="N1056" s="1020"/>
      <c r="O1056" s="1020"/>
      <c r="P1056" s="1020"/>
      <c r="Q1056" s="1020"/>
      <c r="R1056" s="1020"/>
      <c r="S1056" s="1020"/>
      <c r="T1056" s="1020"/>
      <c r="U1056" s="1020"/>
      <c r="V1056" s="1020"/>
      <c r="W1056" s="1020"/>
      <c r="X1056" s="1020"/>
      <c r="Y1056" s="1020"/>
      <c r="Z1056" s="1020"/>
      <c r="AA1056" s="1020"/>
    </row>
    <row r="1057" ht="18.0" customHeight="1">
      <c r="A1057" s="1020"/>
      <c r="B1057" s="1021"/>
      <c r="C1057" s="1020"/>
      <c r="D1057" s="1020"/>
      <c r="E1057" s="1020"/>
      <c r="F1057" s="1020"/>
      <c r="G1057" s="1022"/>
      <c r="H1057" s="1022"/>
      <c r="I1057" s="1022"/>
      <c r="J1057" s="1022"/>
      <c r="K1057" s="1022"/>
      <c r="L1057" s="1020"/>
      <c r="M1057" s="1020"/>
      <c r="N1057" s="1020"/>
      <c r="O1057" s="1020"/>
      <c r="P1057" s="1020"/>
      <c r="Q1057" s="1020"/>
      <c r="R1057" s="1020"/>
      <c r="S1057" s="1020"/>
      <c r="T1057" s="1020"/>
      <c r="U1057" s="1020"/>
      <c r="V1057" s="1020"/>
      <c r="W1057" s="1020"/>
      <c r="X1057" s="1020"/>
      <c r="Y1057" s="1020"/>
      <c r="Z1057" s="1020"/>
      <c r="AA1057" s="1020"/>
    </row>
    <row r="1058" ht="18.0" customHeight="1">
      <c r="A1058" s="1020"/>
      <c r="B1058" s="1021"/>
      <c r="C1058" s="1020"/>
      <c r="D1058" s="1020"/>
      <c r="E1058" s="1020"/>
      <c r="F1058" s="1020"/>
      <c r="G1058" s="1022"/>
      <c r="H1058" s="1022"/>
      <c r="I1058" s="1022"/>
      <c r="J1058" s="1022"/>
      <c r="K1058" s="1022"/>
      <c r="L1058" s="1020"/>
      <c r="M1058" s="1020"/>
      <c r="N1058" s="1020"/>
      <c r="O1058" s="1020"/>
      <c r="P1058" s="1020"/>
      <c r="Q1058" s="1020"/>
      <c r="R1058" s="1020"/>
      <c r="S1058" s="1020"/>
      <c r="T1058" s="1020"/>
      <c r="U1058" s="1020"/>
      <c r="V1058" s="1020"/>
      <c r="W1058" s="1020"/>
      <c r="X1058" s="1020"/>
      <c r="Y1058" s="1020"/>
      <c r="Z1058" s="1020"/>
      <c r="AA1058" s="1020"/>
    </row>
    <row r="1059" ht="18.0" customHeight="1">
      <c r="A1059" s="1020"/>
      <c r="B1059" s="1021"/>
      <c r="C1059" s="1020"/>
      <c r="D1059" s="1020"/>
      <c r="E1059" s="1020"/>
      <c r="F1059" s="1020"/>
      <c r="G1059" s="1022"/>
      <c r="H1059" s="1022"/>
      <c r="I1059" s="1022"/>
      <c r="J1059" s="1022"/>
      <c r="K1059" s="1022"/>
      <c r="L1059" s="1020"/>
      <c r="M1059" s="1020"/>
      <c r="N1059" s="1020"/>
      <c r="O1059" s="1020"/>
      <c r="P1059" s="1020"/>
      <c r="Q1059" s="1020"/>
      <c r="R1059" s="1020"/>
      <c r="S1059" s="1020"/>
      <c r="T1059" s="1020"/>
      <c r="U1059" s="1020"/>
      <c r="V1059" s="1020"/>
      <c r="W1059" s="1020"/>
      <c r="X1059" s="1020"/>
      <c r="Y1059" s="1020"/>
      <c r="Z1059" s="1020"/>
      <c r="AA1059" s="1020"/>
    </row>
    <row r="1060" ht="18.0" customHeight="1">
      <c r="A1060" s="1020"/>
      <c r="B1060" s="1021"/>
      <c r="C1060" s="1020"/>
      <c r="D1060" s="1020"/>
      <c r="E1060" s="1020"/>
      <c r="F1060" s="1020"/>
      <c r="G1060" s="1022"/>
      <c r="H1060" s="1022"/>
      <c r="I1060" s="1022"/>
      <c r="J1060" s="1022"/>
      <c r="K1060" s="1022"/>
      <c r="L1060" s="1020"/>
      <c r="M1060" s="1020"/>
      <c r="N1060" s="1020"/>
      <c r="O1060" s="1020"/>
      <c r="P1060" s="1020"/>
      <c r="Q1060" s="1020"/>
      <c r="R1060" s="1020"/>
      <c r="S1060" s="1020"/>
      <c r="T1060" s="1020"/>
      <c r="U1060" s="1020"/>
      <c r="V1060" s="1020"/>
      <c r="W1060" s="1020"/>
      <c r="X1060" s="1020"/>
      <c r="Y1060" s="1020"/>
      <c r="Z1060" s="1020"/>
      <c r="AA1060" s="1020"/>
    </row>
    <row r="1061" ht="18.0" customHeight="1">
      <c r="A1061" s="1020"/>
      <c r="B1061" s="1021"/>
      <c r="C1061" s="1020"/>
      <c r="D1061" s="1020"/>
      <c r="E1061" s="1020"/>
      <c r="F1061" s="1020"/>
      <c r="G1061" s="1022"/>
      <c r="H1061" s="1022"/>
      <c r="I1061" s="1022"/>
      <c r="J1061" s="1022"/>
      <c r="K1061" s="1022"/>
      <c r="L1061" s="1020"/>
      <c r="M1061" s="1020"/>
      <c r="N1061" s="1020"/>
      <c r="O1061" s="1020"/>
      <c r="P1061" s="1020"/>
      <c r="Q1061" s="1020"/>
      <c r="R1061" s="1020"/>
      <c r="S1061" s="1020"/>
      <c r="T1061" s="1020"/>
      <c r="U1061" s="1020"/>
      <c r="V1061" s="1020"/>
      <c r="W1061" s="1020"/>
      <c r="X1061" s="1020"/>
      <c r="Y1061" s="1020"/>
      <c r="Z1061" s="1020"/>
      <c r="AA1061" s="1020"/>
    </row>
    <row r="1062" ht="18.0" customHeight="1">
      <c r="A1062" s="1020"/>
      <c r="B1062" s="1021"/>
      <c r="C1062" s="1020"/>
      <c r="D1062" s="1020"/>
      <c r="E1062" s="1020"/>
      <c r="F1062" s="1020"/>
      <c r="G1062" s="1022"/>
      <c r="H1062" s="1022"/>
      <c r="I1062" s="1022"/>
      <c r="J1062" s="1022"/>
      <c r="K1062" s="1022"/>
      <c r="L1062" s="1020"/>
      <c r="M1062" s="1020"/>
      <c r="N1062" s="1020"/>
      <c r="O1062" s="1020"/>
      <c r="P1062" s="1020"/>
      <c r="Q1062" s="1020"/>
      <c r="R1062" s="1020"/>
      <c r="S1062" s="1020"/>
      <c r="T1062" s="1020"/>
      <c r="U1062" s="1020"/>
      <c r="V1062" s="1020"/>
      <c r="W1062" s="1020"/>
      <c r="X1062" s="1020"/>
      <c r="Y1062" s="1020"/>
      <c r="Z1062" s="1020"/>
      <c r="AA1062" s="1020"/>
    </row>
    <row r="1063" ht="18.0" customHeight="1">
      <c r="A1063" s="1020"/>
      <c r="B1063" s="1021"/>
      <c r="C1063" s="1020"/>
      <c r="D1063" s="1020"/>
      <c r="E1063" s="1020"/>
      <c r="F1063" s="1020"/>
      <c r="G1063" s="1022"/>
      <c r="H1063" s="1022"/>
      <c r="I1063" s="1022"/>
      <c r="J1063" s="1022"/>
      <c r="K1063" s="1022"/>
      <c r="L1063" s="1020"/>
      <c r="M1063" s="1020"/>
      <c r="N1063" s="1020"/>
      <c r="O1063" s="1020"/>
      <c r="P1063" s="1020"/>
      <c r="Q1063" s="1020"/>
      <c r="R1063" s="1020"/>
      <c r="S1063" s="1020"/>
      <c r="T1063" s="1020"/>
      <c r="U1063" s="1020"/>
      <c r="V1063" s="1020"/>
      <c r="W1063" s="1020"/>
      <c r="X1063" s="1020"/>
      <c r="Y1063" s="1020"/>
      <c r="Z1063" s="1020"/>
      <c r="AA1063" s="1020"/>
    </row>
    <row r="1064" ht="18.0" customHeight="1">
      <c r="A1064" s="1020"/>
      <c r="B1064" s="1021"/>
      <c r="C1064" s="1020"/>
      <c r="D1064" s="1020"/>
      <c r="E1064" s="1020"/>
      <c r="F1064" s="1020"/>
      <c r="G1064" s="1022"/>
      <c r="H1064" s="1022"/>
      <c r="I1064" s="1022"/>
      <c r="J1064" s="1022"/>
      <c r="K1064" s="1022"/>
      <c r="L1064" s="1020"/>
      <c r="M1064" s="1020"/>
      <c r="N1064" s="1020"/>
      <c r="O1064" s="1020"/>
      <c r="P1064" s="1020"/>
      <c r="Q1064" s="1020"/>
      <c r="R1064" s="1020"/>
      <c r="S1064" s="1020"/>
      <c r="T1064" s="1020"/>
      <c r="U1064" s="1020"/>
      <c r="V1064" s="1020"/>
      <c r="W1064" s="1020"/>
      <c r="X1064" s="1020"/>
      <c r="Y1064" s="1020"/>
      <c r="Z1064" s="1020"/>
      <c r="AA1064" s="1020"/>
    </row>
    <row r="1065" ht="18.0" customHeight="1">
      <c r="A1065" s="1020"/>
      <c r="B1065" s="1021"/>
      <c r="C1065" s="1020"/>
      <c r="D1065" s="1020"/>
      <c r="E1065" s="1020"/>
      <c r="F1065" s="1020"/>
      <c r="G1065" s="1022"/>
      <c r="H1065" s="1022"/>
      <c r="I1065" s="1022"/>
      <c r="J1065" s="1022"/>
      <c r="K1065" s="1022"/>
      <c r="L1065" s="1020"/>
      <c r="M1065" s="1020"/>
      <c r="N1065" s="1020"/>
      <c r="O1065" s="1020"/>
      <c r="P1065" s="1020"/>
      <c r="Q1065" s="1020"/>
      <c r="R1065" s="1020"/>
      <c r="S1065" s="1020"/>
      <c r="T1065" s="1020"/>
      <c r="U1065" s="1020"/>
      <c r="V1065" s="1020"/>
      <c r="W1065" s="1020"/>
      <c r="X1065" s="1020"/>
      <c r="Y1065" s="1020"/>
      <c r="Z1065" s="1020"/>
      <c r="AA1065" s="1020"/>
    </row>
    <row r="1066" ht="18.0" customHeight="1">
      <c r="A1066" s="1020"/>
      <c r="B1066" s="1021"/>
      <c r="C1066" s="1020"/>
      <c r="D1066" s="1020"/>
      <c r="E1066" s="1020"/>
      <c r="F1066" s="1020"/>
      <c r="G1066" s="1022"/>
      <c r="H1066" s="1022"/>
      <c r="I1066" s="1022"/>
      <c r="J1066" s="1022"/>
      <c r="K1066" s="1022"/>
      <c r="L1066" s="1020"/>
      <c r="M1066" s="1020"/>
      <c r="N1066" s="1020"/>
      <c r="O1066" s="1020"/>
      <c r="P1066" s="1020"/>
      <c r="Q1066" s="1020"/>
      <c r="R1066" s="1020"/>
      <c r="S1066" s="1020"/>
      <c r="T1066" s="1020"/>
      <c r="U1066" s="1020"/>
      <c r="V1066" s="1020"/>
      <c r="W1066" s="1020"/>
      <c r="X1066" s="1020"/>
      <c r="Y1066" s="1020"/>
      <c r="Z1066" s="1020"/>
      <c r="AA1066" s="1020"/>
    </row>
    <row r="1067" ht="18.0" customHeight="1">
      <c r="A1067" s="1020"/>
      <c r="B1067" s="1021"/>
      <c r="C1067" s="1020"/>
      <c r="D1067" s="1020"/>
      <c r="E1067" s="1020"/>
      <c r="F1067" s="1020"/>
      <c r="G1067" s="1022"/>
      <c r="H1067" s="1022"/>
      <c r="I1067" s="1022"/>
      <c r="J1067" s="1022"/>
      <c r="K1067" s="1022"/>
      <c r="L1067" s="1020"/>
      <c r="M1067" s="1020"/>
      <c r="N1067" s="1020"/>
      <c r="O1067" s="1020"/>
      <c r="P1067" s="1020"/>
      <c r="Q1067" s="1020"/>
      <c r="R1067" s="1020"/>
      <c r="S1067" s="1020"/>
      <c r="T1067" s="1020"/>
      <c r="U1067" s="1020"/>
      <c r="V1067" s="1020"/>
      <c r="W1067" s="1020"/>
      <c r="X1067" s="1020"/>
      <c r="Y1067" s="1020"/>
      <c r="Z1067" s="1020"/>
      <c r="AA1067" s="1020"/>
    </row>
    <row r="1068" ht="18.0" customHeight="1">
      <c r="A1068" s="1020"/>
      <c r="B1068" s="1021"/>
      <c r="C1068" s="1020"/>
      <c r="D1068" s="1020"/>
      <c r="E1068" s="1020"/>
      <c r="F1068" s="1020"/>
      <c r="G1068" s="1022"/>
      <c r="H1068" s="1022"/>
      <c r="I1068" s="1022"/>
      <c r="J1068" s="1022"/>
      <c r="K1068" s="1022"/>
      <c r="L1068" s="1020"/>
      <c r="M1068" s="1020"/>
      <c r="N1068" s="1020"/>
      <c r="O1068" s="1020"/>
      <c r="P1068" s="1020"/>
      <c r="Q1068" s="1020"/>
      <c r="R1068" s="1020"/>
      <c r="S1068" s="1020"/>
      <c r="T1068" s="1020"/>
      <c r="U1068" s="1020"/>
      <c r="V1068" s="1020"/>
      <c r="W1068" s="1020"/>
      <c r="X1068" s="1020"/>
      <c r="Y1068" s="1020"/>
      <c r="Z1068" s="1020"/>
      <c r="AA1068" s="1020"/>
    </row>
    <row r="1069" ht="18.0" customHeight="1">
      <c r="A1069" s="1020"/>
      <c r="B1069" s="1021"/>
      <c r="C1069" s="1020"/>
      <c r="D1069" s="1020"/>
      <c r="E1069" s="1020"/>
      <c r="F1069" s="1020"/>
      <c r="G1069" s="1022"/>
      <c r="H1069" s="1022"/>
      <c r="I1069" s="1022"/>
      <c r="J1069" s="1022"/>
      <c r="K1069" s="1022"/>
      <c r="L1069" s="1020"/>
      <c r="M1069" s="1020"/>
      <c r="N1069" s="1020"/>
      <c r="O1069" s="1020"/>
      <c r="P1069" s="1020"/>
      <c r="Q1069" s="1020"/>
      <c r="R1069" s="1020"/>
      <c r="S1069" s="1020"/>
      <c r="T1069" s="1020"/>
      <c r="U1069" s="1020"/>
      <c r="V1069" s="1020"/>
      <c r="W1069" s="1020"/>
      <c r="X1069" s="1020"/>
      <c r="Y1069" s="1020"/>
      <c r="Z1069" s="1020"/>
      <c r="AA1069" s="1020"/>
    </row>
    <row r="1070" ht="18.0" customHeight="1">
      <c r="A1070" s="1020"/>
      <c r="B1070" s="1021"/>
      <c r="C1070" s="1020"/>
      <c r="D1070" s="1020"/>
      <c r="E1070" s="1020"/>
      <c r="F1070" s="1020"/>
      <c r="G1070" s="1022"/>
      <c r="H1070" s="1022"/>
      <c r="I1070" s="1022"/>
      <c r="J1070" s="1022"/>
      <c r="K1070" s="1022"/>
      <c r="L1070" s="1020"/>
      <c r="M1070" s="1020"/>
      <c r="N1070" s="1020"/>
      <c r="O1070" s="1020"/>
      <c r="P1070" s="1020"/>
      <c r="Q1070" s="1020"/>
      <c r="R1070" s="1020"/>
      <c r="S1070" s="1020"/>
      <c r="T1070" s="1020"/>
      <c r="U1070" s="1020"/>
      <c r="V1070" s="1020"/>
      <c r="W1070" s="1020"/>
      <c r="X1070" s="1020"/>
      <c r="Y1070" s="1020"/>
      <c r="Z1070" s="1020"/>
      <c r="AA1070" s="1020"/>
    </row>
    <row r="1071" ht="18.0" customHeight="1">
      <c r="A1071" s="1020"/>
      <c r="B1071" s="1021"/>
      <c r="C1071" s="1020"/>
      <c r="D1071" s="1020"/>
      <c r="E1071" s="1020"/>
      <c r="F1071" s="1020"/>
      <c r="G1071" s="1022"/>
      <c r="H1071" s="1022"/>
      <c r="I1071" s="1022"/>
      <c r="J1071" s="1022"/>
      <c r="K1071" s="1022"/>
      <c r="L1071" s="1020"/>
      <c r="M1071" s="1020"/>
      <c r="N1071" s="1020"/>
      <c r="O1071" s="1020"/>
      <c r="P1071" s="1020"/>
      <c r="Q1071" s="1020"/>
      <c r="R1071" s="1020"/>
      <c r="S1071" s="1020"/>
      <c r="T1071" s="1020"/>
      <c r="U1071" s="1020"/>
      <c r="V1071" s="1020"/>
      <c r="W1071" s="1020"/>
      <c r="X1071" s="1020"/>
      <c r="Y1071" s="1020"/>
      <c r="Z1071" s="1020"/>
      <c r="AA1071" s="1020"/>
    </row>
    <row r="1072" ht="18.0" customHeight="1">
      <c r="A1072" s="1020"/>
      <c r="B1072" s="1021"/>
      <c r="C1072" s="1020"/>
      <c r="D1072" s="1020"/>
      <c r="E1072" s="1020"/>
      <c r="F1072" s="1020"/>
      <c r="G1072" s="1022"/>
      <c r="H1072" s="1022"/>
      <c r="I1072" s="1022"/>
      <c r="J1072" s="1022"/>
      <c r="K1072" s="1022"/>
      <c r="L1072" s="1020"/>
      <c r="M1072" s="1020"/>
      <c r="N1072" s="1020"/>
      <c r="O1072" s="1020"/>
      <c r="P1072" s="1020"/>
      <c r="Q1072" s="1020"/>
      <c r="R1072" s="1020"/>
      <c r="S1072" s="1020"/>
      <c r="T1072" s="1020"/>
      <c r="U1072" s="1020"/>
      <c r="V1072" s="1020"/>
      <c r="W1072" s="1020"/>
      <c r="X1072" s="1020"/>
      <c r="Y1072" s="1020"/>
      <c r="Z1072" s="1020"/>
      <c r="AA1072" s="1020"/>
    </row>
    <row r="1073" ht="18.0" customHeight="1">
      <c r="A1073" s="1020"/>
      <c r="B1073" s="1021"/>
      <c r="C1073" s="1020"/>
      <c r="D1073" s="1020"/>
      <c r="E1073" s="1020"/>
      <c r="F1073" s="1020"/>
      <c r="G1073" s="1022"/>
      <c r="H1073" s="1022"/>
      <c r="I1073" s="1022"/>
      <c r="J1073" s="1022"/>
      <c r="K1073" s="1022"/>
      <c r="L1073" s="1020"/>
      <c r="M1073" s="1020"/>
      <c r="N1073" s="1020"/>
      <c r="O1073" s="1020"/>
      <c r="P1073" s="1020"/>
      <c r="Q1073" s="1020"/>
      <c r="R1073" s="1020"/>
      <c r="S1073" s="1020"/>
      <c r="T1073" s="1020"/>
      <c r="U1073" s="1020"/>
      <c r="V1073" s="1020"/>
      <c r="W1073" s="1020"/>
      <c r="X1073" s="1020"/>
      <c r="Y1073" s="1020"/>
      <c r="Z1073" s="1020"/>
      <c r="AA1073" s="1020"/>
    </row>
    <row r="1074" ht="18.0" customHeight="1">
      <c r="A1074" s="1020"/>
      <c r="B1074" s="1021"/>
      <c r="C1074" s="1020"/>
      <c r="D1074" s="1020"/>
      <c r="E1074" s="1020"/>
      <c r="F1074" s="1020"/>
      <c r="G1074" s="1022"/>
      <c r="H1074" s="1022"/>
      <c r="I1074" s="1022"/>
      <c r="J1074" s="1022"/>
      <c r="K1074" s="1022"/>
      <c r="L1074" s="1020"/>
      <c r="M1074" s="1020"/>
      <c r="N1074" s="1020"/>
      <c r="O1074" s="1020"/>
      <c r="P1074" s="1020"/>
      <c r="Q1074" s="1020"/>
      <c r="R1074" s="1020"/>
      <c r="S1074" s="1020"/>
      <c r="T1074" s="1020"/>
      <c r="U1074" s="1020"/>
      <c r="V1074" s="1020"/>
      <c r="W1074" s="1020"/>
      <c r="X1074" s="1020"/>
      <c r="Y1074" s="1020"/>
      <c r="Z1074" s="1020"/>
      <c r="AA1074" s="1020"/>
    </row>
    <row r="1075" ht="18.0" customHeight="1">
      <c r="A1075" s="1020"/>
      <c r="B1075" s="1021"/>
      <c r="C1075" s="1020"/>
      <c r="D1075" s="1020"/>
      <c r="E1075" s="1020"/>
      <c r="F1075" s="1020"/>
      <c r="G1075" s="1022"/>
      <c r="H1075" s="1022"/>
      <c r="I1075" s="1022"/>
      <c r="J1075" s="1022"/>
      <c r="K1075" s="1022"/>
      <c r="L1075" s="1020"/>
      <c r="M1075" s="1020"/>
      <c r="N1075" s="1020"/>
      <c r="O1075" s="1020"/>
      <c r="P1075" s="1020"/>
      <c r="Q1075" s="1020"/>
      <c r="R1075" s="1020"/>
      <c r="S1075" s="1020"/>
      <c r="T1075" s="1020"/>
      <c r="U1075" s="1020"/>
      <c r="V1075" s="1020"/>
      <c r="W1075" s="1020"/>
      <c r="X1075" s="1020"/>
      <c r="Y1075" s="1020"/>
      <c r="Z1075" s="1020"/>
      <c r="AA1075" s="1020"/>
    </row>
    <row r="1076" ht="18.0" customHeight="1">
      <c r="A1076" s="1020"/>
      <c r="B1076" s="1021"/>
      <c r="C1076" s="1020"/>
      <c r="D1076" s="1020"/>
      <c r="E1076" s="1020"/>
      <c r="F1076" s="1020"/>
      <c r="G1076" s="1022"/>
      <c r="H1076" s="1022"/>
      <c r="I1076" s="1022"/>
      <c r="J1076" s="1022"/>
      <c r="K1076" s="1022"/>
      <c r="L1076" s="1020"/>
      <c r="M1076" s="1020"/>
      <c r="N1076" s="1020"/>
      <c r="O1076" s="1020"/>
      <c r="P1076" s="1020"/>
      <c r="Q1076" s="1020"/>
      <c r="R1076" s="1020"/>
      <c r="S1076" s="1020"/>
      <c r="T1076" s="1020"/>
      <c r="U1076" s="1020"/>
      <c r="V1076" s="1020"/>
      <c r="W1076" s="1020"/>
      <c r="X1076" s="1020"/>
      <c r="Y1076" s="1020"/>
      <c r="Z1076" s="1020"/>
      <c r="AA1076" s="1020"/>
    </row>
    <row r="1077" ht="18.0" customHeight="1">
      <c r="A1077" s="1020"/>
      <c r="B1077" s="1021"/>
      <c r="C1077" s="1020"/>
      <c r="D1077" s="1020"/>
      <c r="E1077" s="1020"/>
      <c r="F1077" s="1020"/>
      <c r="G1077" s="1022"/>
      <c r="H1077" s="1022"/>
      <c r="I1077" s="1022"/>
      <c r="J1077" s="1022"/>
      <c r="K1077" s="1022"/>
      <c r="L1077" s="1020"/>
      <c r="M1077" s="1020"/>
      <c r="N1077" s="1020"/>
      <c r="O1077" s="1020"/>
      <c r="P1077" s="1020"/>
      <c r="Q1077" s="1020"/>
      <c r="R1077" s="1020"/>
      <c r="S1077" s="1020"/>
      <c r="T1077" s="1020"/>
      <c r="U1077" s="1020"/>
      <c r="V1077" s="1020"/>
      <c r="W1077" s="1020"/>
      <c r="X1077" s="1020"/>
      <c r="Y1077" s="1020"/>
      <c r="Z1077" s="1020"/>
      <c r="AA1077" s="1020"/>
    </row>
    <row r="1078" ht="18.0" customHeight="1">
      <c r="A1078" s="1020"/>
      <c r="B1078" s="1021"/>
      <c r="C1078" s="1020"/>
      <c r="D1078" s="1020"/>
      <c r="E1078" s="1020"/>
      <c r="F1078" s="1020"/>
      <c r="G1078" s="1022"/>
      <c r="H1078" s="1022"/>
      <c r="I1078" s="1022"/>
      <c r="J1078" s="1022"/>
      <c r="K1078" s="1022"/>
      <c r="L1078" s="1020"/>
      <c r="M1078" s="1020"/>
      <c r="N1078" s="1020"/>
      <c r="O1078" s="1020"/>
      <c r="P1078" s="1020"/>
      <c r="Q1078" s="1020"/>
      <c r="R1078" s="1020"/>
      <c r="S1078" s="1020"/>
      <c r="T1078" s="1020"/>
      <c r="U1078" s="1020"/>
      <c r="V1078" s="1020"/>
      <c r="W1078" s="1020"/>
      <c r="X1078" s="1020"/>
      <c r="Y1078" s="1020"/>
      <c r="Z1078" s="1020"/>
      <c r="AA1078" s="1020"/>
    </row>
    <row r="1079" ht="18.0" customHeight="1">
      <c r="A1079" s="1020"/>
      <c r="B1079" s="1021"/>
      <c r="C1079" s="1020"/>
      <c r="D1079" s="1020"/>
      <c r="E1079" s="1020"/>
      <c r="F1079" s="1020"/>
      <c r="G1079" s="1022"/>
      <c r="H1079" s="1022"/>
      <c r="I1079" s="1022"/>
      <c r="J1079" s="1022"/>
      <c r="K1079" s="1022"/>
      <c r="L1079" s="1020"/>
      <c r="M1079" s="1020"/>
      <c r="N1079" s="1020"/>
      <c r="O1079" s="1020"/>
      <c r="P1079" s="1020"/>
      <c r="Q1079" s="1020"/>
      <c r="R1079" s="1020"/>
      <c r="S1079" s="1020"/>
      <c r="T1079" s="1020"/>
      <c r="U1079" s="1020"/>
      <c r="V1079" s="1020"/>
      <c r="W1079" s="1020"/>
      <c r="X1079" s="1020"/>
      <c r="Y1079" s="1020"/>
      <c r="Z1079" s="1020"/>
      <c r="AA1079" s="1020"/>
    </row>
    <row r="1080" ht="18.0" customHeight="1">
      <c r="A1080" s="1020"/>
      <c r="B1080" s="1021"/>
      <c r="C1080" s="1020"/>
      <c r="D1080" s="1020"/>
      <c r="E1080" s="1020"/>
      <c r="F1080" s="1020"/>
      <c r="G1080" s="1022"/>
      <c r="H1080" s="1022"/>
      <c r="I1080" s="1022"/>
      <c r="J1080" s="1022"/>
      <c r="K1080" s="1022"/>
      <c r="L1080" s="1020"/>
      <c r="M1080" s="1020"/>
      <c r="N1080" s="1020"/>
      <c r="O1080" s="1020"/>
      <c r="P1080" s="1020"/>
      <c r="Q1080" s="1020"/>
      <c r="R1080" s="1020"/>
      <c r="S1080" s="1020"/>
      <c r="T1080" s="1020"/>
      <c r="U1080" s="1020"/>
      <c r="V1080" s="1020"/>
      <c r="W1080" s="1020"/>
      <c r="X1080" s="1020"/>
      <c r="Y1080" s="1020"/>
      <c r="Z1080" s="1020"/>
      <c r="AA1080" s="1020"/>
    </row>
    <row r="1081" ht="18.0" customHeight="1">
      <c r="A1081" s="1020"/>
      <c r="B1081" s="1021"/>
      <c r="C1081" s="1020"/>
      <c r="D1081" s="1020"/>
      <c r="E1081" s="1020"/>
      <c r="F1081" s="1020"/>
      <c r="G1081" s="1022"/>
      <c r="H1081" s="1022"/>
      <c r="I1081" s="1022"/>
      <c r="J1081" s="1022"/>
      <c r="K1081" s="1022"/>
      <c r="L1081" s="1020"/>
      <c r="M1081" s="1020"/>
      <c r="N1081" s="1020"/>
      <c r="O1081" s="1020"/>
      <c r="P1081" s="1020"/>
      <c r="Q1081" s="1020"/>
      <c r="R1081" s="1020"/>
      <c r="S1081" s="1020"/>
      <c r="T1081" s="1020"/>
      <c r="U1081" s="1020"/>
      <c r="V1081" s="1020"/>
      <c r="W1081" s="1020"/>
      <c r="X1081" s="1020"/>
      <c r="Y1081" s="1020"/>
      <c r="Z1081" s="1020"/>
      <c r="AA1081" s="1020"/>
    </row>
    <row r="1082" ht="18.0" customHeight="1">
      <c r="A1082" s="1020"/>
      <c r="B1082" s="1021"/>
      <c r="C1082" s="1020"/>
      <c r="D1082" s="1020"/>
      <c r="E1082" s="1020"/>
      <c r="F1082" s="1020"/>
      <c r="G1082" s="1022"/>
      <c r="H1082" s="1022"/>
      <c r="I1082" s="1022"/>
      <c r="J1082" s="1022"/>
      <c r="K1082" s="1022"/>
      <c r="L1082" s="1020"/>
      <c r="M1082" s="1020"/>
      <c r="N1082" s="1020"/>
      <c r="O1082" s="1020"/>
      <c r="P1082" s="1020"/>
      <c r="Q1082" s="1020"/>
      <c r="R1082" s="1020"/>
      <c r="S1082" s="1020"/>
      <c r="T1082" s="1020"/>
      <c r="U1082" s="1020"/>
      <c r="V1082" s="1020"/>
      <c r="W1082" s="1020"/>
      <c r="X1082" s="1020"/>
      <c r="Y1082" s="1020"/>
      <c r="Z1082" s="1020"/>
      <c r="AA1082" s="1020"/>
    </row>
    <row r="1083" ht="18.0" customHeight="1">
      <c r="A1083" s="1020"/>
      <c r="B1083" s="1021"/>
      <c r="C1083" s="1020"/>
      <c r="D1083" s="1020"/>
      <c r="E1083" s="1020"/>
      <c r="F1083" s="1020"/>
      <c r="G1083" s="1022"/>
      <c r="H1083" s="1022"/>
      <c r="I1083" s="1022"/>
      <c r="J1083" s="1022"/>
      <c r="K1083" s="1022"/>
      <c r="L1083" s="1020"/>
      <c r="M1083" s="1020"/>
      <c r="N1083" s="1020"/>
      <c r="O1083" s="1020"/>
      <c r="P1083" s="1020"/>
      <c r="Q1083" s="1020"/>
      <c r="R1083" s="1020"/>
      <c r="S1083" s="1020"/>
      <c r="T1083" s="1020"/>
      <c r="U1083" s="1020"/>
      <c r="V1083" s="1020"/>
      <c r="W1083" s="1020"/>
      <c r="X1083" s="1020"/>
      <c r="Y1083" s="1020"/>
      <c r="Z1083" s="1020"/>
      <c r="AA1083" s="1020"/>
    </row>
    <row r="1084" ht="18.0" customHeight="1">
      <c r="A1084" s="1020"/>
      <c r="B1084" s="1021"/>
      <c r="C1084" s="1020"/>
      <c r="D1084" s="1020"/>
      <c r="E1084" s="1020"/>
      <c r="F1084" s="1020"/>
      <c r="G1084" s="1022"/>
      <c r="H1084" s="1022"/>
      <c r="I1084" s="1022"/>
      <c r="J1084" s="1022"/>
      <c r="K1084" s="1022"/>
      <c r="L1084" s="1020"/>
      <c r="M1084" s="1020"/>
      <c r="N1084" s="1020"/>
      <c r="O1084" s="1020"/>
      <c r="P1084" s="1020"/>
      <c r="Q1084" s="1020"/>
      <c r="R1084" s="1020"/>
      <c r="S1084" s="1020"/>
      <c r="T1084" s="1020"/>
      <c r="U1084" s="1020"/>
      <c r="V1084" s="1020"/>
      <c r="W1084" s="1020"/>
      <c r="X1084" s="1020"/>
      <c r="Y1084" s="1020"/>
      <c r="Z1084" s="1020"/>
      <c r="AA1084" s="1020"/>
    </row>
    <row r="1085" ht="18.0" customHeight="1">
      <c r="A1085" s="1020"/>
      <c r="B1085" s="1021"/>
      <c r="C1085" s="1020"/>
      <c r="D1085" s="1020"/>
      <c r="E1085" s="1020"/>
      <c r="F1085" s="1020"/>
      <c r="G1085" s="1022"/>
      <c r="H1085" s="1022"/>
      <c r="I1085" s="1022"/>
      <c r="J1085" s="1022"/>
      <c r="K1085" s="1022"/>
      <c r="L1085" s="1020"/>
      <c r="M1085" s="1020"/>
      <c r="N1085" s="1020"/>
      <c r="O1085" s="1020"/>
      <c r="P1085" s="1020"/>
      <c r="Q1085" s="1020"/>
      <c r="R1085" s="1020"/>
      <c r="S1085" s="1020"/>
      <c r="T1085" s="1020"/>
      <c r="U1085" s="1020"/>
      <c r="V1085" s="1020"/>
      <c r="W1085" s="1020"/>
      <c r="X1085" s="1020"/>
      <c r="Y1085" s="1020"/>
      <c r="Z1085" s="1020"/>
      <c r="AA1085" s="1020"/>
    </row>
    <row r="1086" ht="18.0" customHeight="1">
      <c r="A1086" s="1020"/>
      <c r="B1086" s="1021"/>
      <c r="C1086" s="1020"/>
      <c r="D1086" s="1020"/>
      <c r="E1086" s="1020"/>
      <c r="F1086" s="1020"/>
      <c r="G1086" s="1022"/>
      <c r="H1086" s="1022"/>
      <c r="I1086" s="1022"/>
      <c r="J1086" s="1022"/>
      <c r="K1086" s="1022"/>
      <c r="L1086" s="1020"/>
      <c r="M1086" s="1020"/>
      <c r="N1086" s="1020"/>
      <c r="O1086" s="1020"/>
      <c r="P1086" s="1020"/>
      <c r="Q1086" s="1020"/>
      <c r="R1086" s="1020"/>
      <c r="S1086" s="1020"/>
      <c r="T1086" s="1020"/>
      <c r="U1086" s="1020"/>
      <c r="V1086" s="1020"/>
      <c r="W1086" s="1020"/>
      <c r="X1086" s="1020"/>
      <c r="Y1086" s="1020"/>
      <c r="Z1086" s="1020"/>
      <c r="AA1086" s="1020"/>
    </row>
    <row r="1087" ht="18.0" customHeight="1">
      <c r="A1087" s="1020"/>
      <c r="B1087" s="1021"/>
      <c r="C1087" s="1020"/>
      <c r="D1087" s="1020"/>
      <c r="E1087" s="1020"/>
      <c r="F1087" s="1020"/>
      <c r="G1087" s="1022"/>
      <c r="H1087" s="1022"/>
      <c r="I1087" s="1022"/>
      <c r="J1087" s="1022"/>
      <c r="K1087" s="1022"/>
      <c r="L1087" s="1020"/>
      <c r="M1087" s="1020"/>
      <c r="N1087" s="1020"/>
      <c r="O1087" s="1020"/>
      <c r="P1087" s="1020"/>
      <c r="Q1087" s="1020"/>
      <c r="R1087" s="1020"/>
      <c r="S1087" s="1020"/>
      <c r="T1087" s="1020"/>
      <c r="U1087" s="1020"/>
      <c r="V1087" s="1020"/>
      <c r="W1087" s="1020"/>
      <c r="X1087" s="1020"/>
      <c r="Y1087" s="1020"/>
      <c r="Z1087" s="1020"/>
      <c r="AA1087" s="1020"/>
    </row>
    <row r="1088" ht="18.0" customHeight="1">
      <c r="A1088" s="1020"/>
      <c r="B1088" s="1021"/>
      <c r="C1088" s="1020"/>
      <c r="D1088" s="1020"/>
      <c r="E1088" s="1020"/>
      <c r="F1088" s="1020"/>
      <c r="G1088" s="1022"/>
      <c r="H1088" s="1022"/>
      <c r="I1088" s="1022"/>
      <c r="J1088" s="1022"/>
      <c r="K1088" s="1022"/>
      <c r="L1088" s="1020"/>
      <c r="M1088" s="1020"/>
      <c r="N1088" s="1020"/>
      <c r="O1088" s="1020"/>
      <c r="P1088" s="1020"/>
      <c r="Q1088" s="1020"/>
      <c r="R1088" s="1020"/>
      <c r="S1088" s="1020"/>
      <c r="T1088" s="1020"/>
      <c r="U1088" s="1020"/>
      <c r="V1088" s="1020"/>
      <c r="W1088" s="1020"/>
      <c r="X1088" s="1020"/>
      <c r="Y1088" s="1020"/>
      <c r="Z1088" s="1020"/>
      <c r="AA1088" s="1020"/>
    </row>
    <row r="1089" ht="18.0" customHeight="1">
      <c r="A1089" s="1020"/>
      <c r="B1089" s="1021"/>
      <c r="C1089" s="1020"/>
      <c r="D1089" s="1020"/>
      <c r="E1089" s="1020"/>
      <c r="F1089" s="1020"/>
      <c r="G1089" s="1022"/>
      <c r="H1089" s="1022"/>
      <c r="I1089" s="1022"/>
      <c r="J1089" s="1022"/>
      <c r="K1089" s="1022"/>
      <c r="L1089" s="1020"/>
      <c r="M1089" s="1020"/>
      <c r="N1089" s="1020"/>
      <c r="O1089" s="1020"/>
      <c r="P1089" s="1020"/>
      <c r="Q1089" s="1020"/>
      <c r="R1089" s="1020"/>
      <c r="S1089" s="1020"/>
      <c r="T1089" s="1020"/>
      <c r="U1089" s="1020"/>
      <c r="V1089" s="1020"/>
      <c r="W1089" s="1020"/>
      <c r="X1089" s="1020"/>
      <c r="Y1089" s="1020"/>
      <c r="Z1089" s="1020"/>
      <c r="AA1089" s="1020"/>
    </row>
    <row r="1090" ht="18.0" customHeight="1">
      <c r="A1090" s="1020"/>
      <c r="B1090" s="1021"/>
      <c r="C1090" s="1020"/>
      <c r="D1090" s="1020"/>
      <c r="E1090" s="1020"/>
      <c r="F1090" s="1020"/>
      <c r="G1090" s="1022"/>
      <c r="H1090" s="1022"/>
      <c r="I1090" s="1022"/>
      <c r="J1090" s="1022"/>
      <c r="K1090" s="1022"/>
      <c r="L1090" s="1020"/>
      <c r="M1090" s="1020"/>
      <c r="N1090" s="1020"/>
      <c r="O1090" s="1020"/>
      <c r="P1090" s="1020"/>
      <c r="Q1090" s="1020"/>
      <c r="R1090" s="1020"/>
      <c r="S1090" s="1020"/>
      <c r="T1090" s="1020"/>
      <c r="U1090" s="1020"/>
      <c r="V1090" s="1020"/>
      <c r="W1090" s="1020"/>
      <c r="X1090" s="1020"/>
      <c r="Y1090" s="1020"/>
      <c r="Z1090" s="1020"/>
      <c r="AA1090" s="1020"/>
    </row>
    <row r="1091" ht="18.0" customHeight="1">
      <c r="A1091" s="1020"/>
      <c r="B1091" s="1021"/>
      <c r="C1091" s="1020"/>
      <c r="D1091" s="1020"/>
      <c r="E1091" s="1020"/>
      <c r="F1091" s="1020"/>
      <c r="G1091" s="1022"/>
      <c r="H1091" s="1022"/>
      <c r="I1091" s="1022"/>
      <c r="J1091" s="1022"/>
      <c r="K1091" s="1022"/>
      <c r="L1091" s="1020"/>
      <c r="M1091" s="1020"/>
      <c r="N1091" s="1020"/>
      <c r="O1091" s="1020"/>
      <c r="P1091" s="1020"/>
      <c r="Q1091" s="1020"/>
      <c r="R1091" s="1020"/>
      <c r="S1091" s="1020"/>
      <c r="T1091" s="1020"/>
      <c r="U1091" s="1020"/>
      <c r="V1091" s="1020"/>
      <c r="W1091" s="1020"/>
      <c r="X1091" s="1020"/>
      <c r="Y1091" s="1020"/>
      <c r="Z1091" s="1020"/>
      <c r="AA1091" s="1020"/>
    </row>
    <row r="1092" ht="18.0" customHeight="1">
      <c r="A1092" s="1020"/>
      <c r="B1092" s="1021"/>
      <c r="C1092" s="1020"/>
      <c r="D1092" s="1020"/>
      <c r="E1092" s="1020"/>
      <c r="F1092" s="1020"/>
      <c r="G1092" s="1022"/>
      <c r="H1092" s="1022"/>
      <c r="I1092" s="1022"/>
      <c r="J1092" s="1022"/>
      <c r="K1092" s="1022"/>
      <c r="L1092" s="1020"/>
      <c r="M1092" s="1020"/>
      <c r="N1092" s="1020"/>
      <c r="O1092" s="1020"/>
      <c r="P1092" s="1020"/>
      <c r="Q1092" s="1020"/>
      <c r="R1092" s="1020"/>
      <c r="S1092" s="1020"/>
      <c r="T1092" s="1020"/>
      <c r="U1092" s="1020"/>
      <c r="V1092" s="1020"/>
      <c r="W1092" s="1020"/>
      <c r="X1092" s="1020"/>
      <c r="Y1092" s="1020"/>
      <c r="Z1092" s="1020"/>
      <c r="AA1092" s="1020"/>
    </row>
    <row r="1093" ht="18.0" customHeight="1">
      <c r="A1093" s="1020"/>
      <c r="B1093" s="1021"/>
      <c r="C1093" s="1020"/>
      <c r="D1093" s="1020"/>
      <c r="E1093" s="1020"/>
      <c r="F1093" s="1020"/>
      <c r="G1093" s="1022"/>
      <c r="H1093" s="1022"/>
      <c r="I1093" s="1022"/>
      <c r="J1093" s="1022"/>
      <c r="K1093" s="1022"/>
      <c r="L1093" s="1020"/>
      <c r="M1093" s="1020"/>
      <c r="N1093" s="1020"/>
      <c r="O1093" s="1020"/>
      <c r="P1093" s="1020"/>
      <c r="Q1093" s="1020"/>
      <c r="R1093" s="1020"/>
      <c r="S1093" s="1020"/>
      <c r="T1093" s="1020"/>
      <c r="U1093" s="1020"/>
      <c r="V1093" s="1020"/>
      <c r="W1093" s="1020"/>
      <c r="X1093" s="1020"/>
      <c r="Y1093" s="1020"/>
      <c r="Z1093" s="1020"/>
      <c r="AA1093" s="1020"/>
    </row>
    <row r="1094" ht="18.0" customHeight="1">
      <c r="A1094" s="1020"/>
      <c r="B1094" s="1021"/>
      <c r="C1094" s="1020"/>
      <c r="D1094" s="1020"/>
      <c r="E1094" s="1020"/>
      <c r="F1094" s="1020"/>
      <c r="G1094" s="1022"/>
      <c r="H1094" s="1022"/>
      <c r="I1094" s="1022"/>
      <c r="J1094" s="1022"/>
      <c r="K1094" s="1022"/>
      <c r="L1094" s="1020"/>
      <c r="M1094" s="1020"/>
      <c r="N1094" s="1020"/>
      <c r="O1094" s="1020"/>
      <c r="P1094" s="1020"/>
      <c r="Q1094" s="1020"/>
      <c r="R1094" s="1020"/>
      <c r="S1094" s="1020"/>
      <c r="T1094" s="1020"/>
      <c r="U1094" s="1020"/>
      <c r="V1094" s="1020"/>
      <c r="W1094" s="1020"/>
      <c r="X1094" s="1020"/>
      <c r="Y1094" s="1020"/>
      <c r="Z1094" s="1020"/>
      <c r="AA1094" s="1020"/>
    </row>
    <row r="1095" ht="18.0" customHeight="1">
      <c r="A1095" s="1020"/>
      <c r="B1095" s="1021"/>
      <c r="C1095" s="1020"/>
      <c r="D1095" s="1020"/>
      <c r="E1095" s="1020"/>
      <c r="F1095" s="1020"/>
      <c r="G1095" s="1022"/>
      <c r="H1095" s="1022"/>
      <c r="I1095" s="1022"/>
      <c r="J1095" s="1022"/>
      <c r="K1095" s="1022"/>
      <c r="L1095" s="1020"/>
      <c r="M1095" s="1020"/>
      <c r="N1095" s="1020"/>
      <c r="O1095" s="1020"/>
      <c r="P1095" s="1020"/>
      <c r="Q1095" s="1020"/>
      <c r="R1095" s="1020"/>
      <c r="S1095" s="1020"/>
      <c r="T1095" s="1020"/>
      <c r="U1095" s="1020"/>
      <c r="V1095" s="1020"/>
      <c r="W1095" s="1020"/>
      <c r="X1095" s="1020"/>
      <c r="Y1095" s="1020"/>
      <c r="Z1095" s="1020"/>
      <c r="AA1095" s="1020"/>
    </row>
    <row r="1096" ht="18.0" customHeight="1">
      <c r="A1096" s="1020"/>
      <c r="B1096" s="1021"/>
      <c r="C1096" s="1020"/>
      <c r="D1096" s="1020"/>
      <c r="E1096" s="1020"/>
      <c r="F1096" s="1020"/>
      <c r="G1096" s="1022"/>
      <c r="H1096" s="1022"/>
      <c r="I1096" s="1022"/>
      <c r="J1096" s="1022"/>
      <c r="K1096" s="1022"/>
      <c r="L1096" s="1020"/>
      <c r="M1096" s="1020"/>
      <c r="N1096" s="1020"/>
      <c r="O1096" s="1020"/>
      <c r="P1096" s="1020"/>
      <c r="Q1096" s="1020"/>
      <c r="R1096" s="1020"/>
      <c r="S1096" s="1020"/>
      <c r="T1096" s="1020"/>
      <c r="U1096" s="1020"/>
      <c r="V1096" s="1020"/>
      <c r="W1096" s="1020"/>
      <c r="X1096" s="1020"/>
      <c r="Y1096" s="1020"/>
      <c r="Z1096" s="1020"/>
      <c r="AA1096" s="1020"/>
    </row>
    <row r="1097" ht="18.0" customHeight="1">
      <c r="A1097" s="1020"/>
      <c r="B1097" s="1021"/>
      <c r="C1097" s="1020"/>
      <c r="D1097" s="1020"/>
      <c r="E1097" s="1020"/>
      <c r="F1097" s="1020"/>
      <c r="G1097" s="1022"/>
      <c r="H1097" s="1022"/>
      <c r="I1097" s="1022"/>
      <c r="J1097" s="1022"/>
      <c r="K1097" s="1022"/>
      <c r="L1097" s="1020"/>
      <c r="M1097" s="1020"/>
      <c r="N1097" s="1020"/>
      <c r="O1097" s="1020"/>
      <c r="P1097" s="1020"/>
      <c r="Q1097" s="1020"/>
      <c r="R1097" s="1020"/>
      <c r="S1097" s="1020"/>
      <c r="T1097" s="1020"/>
      <c r="U1097" s="1020"/>
      <c r="V1097" s="1020"/>
      <c r="W1097" s="1020"/>
      <c r="X1097" s="1020"/>
      <c r="Y1097" s="1020"/>
      <c r="Z1097" s="1020"/>
      <c r="AA1097" s="1020"/>
    </row>
    <row r="1098" ht="18.0" customHeight="1">
      <c r="A1098" s="1020"/>
      <c r="B1098" s="1021"/>
      <c r="C1098" s="1020"/>
      <c r="D1098" s="1020"/>
      <c r="E1098" s="1020"/>
      <c r="F1098" s="1020"/>
      <c r="G1098" s="1022"/>
      <c r="H1098" s="1022"/>
      <c r="I1098" s="1022"/>
      <c r="J1098" s="1022"/>
      <c r="K1098" s="1022"/>
      <c r="L1098" s="1020"/>
      <c r="M1098" s="1020"/>
      <c r="N1098" s="1020"/>
      <c r="O1098" s="1020"/>
      <c r="P1098" s="1020"/>
      <c r="Q1098" s="1020"/>
      <c r="R1098" s="1020"/>
      <c r="S1098" s="1020"/>
      <c r="T1098" s="1020"/>
      <c r="U1098" s="1020"/>
      <c r="V1098" s="1020"/>
      <c r="W1098" s="1020"/>
      <c r="X1098" s="1020"/>
      <c r="Y1098" s="1020"/>
      <c r="Z1098" s="1020"/>
      <c r="AA1098" s="1020"/>
    </row>
    <row r="1099" ht="18.0" customHeight="1">
      <c r="A1099" s="1020"/>
      <c r="B1099" s="1021"/>
      <c r="C1099" s="1020"/>
      <c r="D1099" s="1020"/>
      <c r="E1099" s="1020"/>
      <c r="F1099" s="1020"/>
      <c r="G1099" s="1022"/>
      <c r="H1099" s="1022"/>
      <c r="I1099" s="1022"/>
      <c r="J1099" s="1022"/>
      <c r="K1099" s="1022"/>
      <c r="L1099" s="1020"/>
      <c r="M1099" s="1020"/>
      <c r="N1099" s="1020"/>
      <c r="O1099" s="1020"/>
      <c r="P1099" s="1020"/>
      <c r="Q1099" s="1020"/>
      <c r="R1099" s="1020"/>
      <c r="S1099" s="1020"/>
      <c r="T1099" s="1020"/>
      <c r="U1099" s="1020"/>
      <c r="V1099" s="1020"/>
      <c r="W1099" s="1020"/>
      <c r="X1099" s="1020"/>
      <c r="Y1099" s="1020"/>
      <c r="Z1099" s="1020"/>
      <c r="AA1099" s="1020"/>
    </row>
    <row r="1100" ht="18.0" customHeight="1">
      <c r="A1100" s="1020"/>
      <c r="B1100" s="1021"/>
      <c r="C1100" s="1020"/>
      <c r="D1100" s="1020"/>
      <c r="E1100" s="1020"/>
      <c r="F1100" s="1020"/>
      <c r="G1100" s="1022"/>
      <c r="H1100" s="1022"/>
      <c r="I1100" s="1022"/>
      <c r="J1100" s="1022"/>
      <c r="K1100" s="1022"/>
      <c r="L1100" s="1020"/>
      <c r="M1100" s="1020"/>
      <c r="N1100" s="1020"/>
      <c r="O1100" s="1020"/>
      <c r="P1100" s="1020"/>
      <c r="Q1100" s="1020"/>
      <c r="R1100" s="1020"/>
      <c r="S1100" s="1020"/>
      <c r="T1100" s="1020"/>
      <c r="U1100" s="1020"/>
      <c r="V1100" s="1020"/>
      <c r="W1100" s="1020"/>
      <c r="X1100" s="1020"/>
      <c r="Y1100" s="1020"/>
      <c r="Z1100" s="1020"/>
      <c r="AA1100" s="1020"/>
    </row>
    <row r="1101" ht="18.0" customHeight="1">
      <c r="A1101" s="1020"/>
      <c r="B1101" s="1021"/>
      <c r="C1101" s="1020"/>
      <c r="D1101" s="1020"/>
      <c r="E1101" s="1020"/>
      <c r="F1101" s="1020"/>
      <c r="G1101" s="1022"/>
      <c r="H1101" s="1022"/>
      <c r="I1101" s="1022"/>
      <c r="J1101" s="1022"/>
      <c r="K1101" s="1022"/>
      <c r="L1101" s="1020"/>
      <c r="M1101" s="1020"/>
      <c r="N1101" s="1020"/>
      <c r="O1101" s="1020"/>
      <c r="P1101" s="1020"/>
      <c r="Q1101" s="1020"/>
      <c r="R1101" s="1020"/>
      <c r="S1101" s="1020"/>
      <c r="T1101" s="1020"/>
      <c r="U1101" s="1020"/>
      <c r="V1101" s="1020"/>
      <c r="W1101" s="1020"/>
      <c r="X1101" s="1020"/>
      <c r="Y1101" s="1020"/>
      <c r="Z1101" s="1020"/>
      <c r="AA1101" s="1020"/>
    </row>
    <row r="1102" ht="18.0" customHeight="1">
      <c r="A1102" s="1020"/>
      <c r="B1102" s="1021"/>
      <c r="C1102" s="1020"/>
      <c r="D1102" s="1020"/>
      <c r="E1102" s="1020"/>
      <c r="F1102" s="1020"/>
      <c r="G1102" s="1022"/>
      <c r="H1102" s="1022"/>
      <c r="I1102" s="1022"/>
      <c r="J1102" s="1022"/>
      <c r="K1102" s="1022"/>
      <c r="L1102" s="1020"/>
      <c r="M1102" s="1020"/>
      <c r="N1102" s="1020"/>
      <c r="O1102" s="1020"/>
      <c r="P1102" s="1020"/>
      <c r="Q1102" s="1020"/>
      <c r="R1102" s="1020"/>
      <c r="S1102" s="1020"/>
      <c r="T1102" s="1020"/>
      <c r="U1102" s="1020"/>
      <c r="V1102" s="1020"/>
      <c r="W1102" s="1020"/>
      <c r="X1102" s="1020"/>
      <c r="Y1102" s="1020"/>
      <c r="Z1102" s="1020"/>
      <c r="AA1102" s="1020"/>
    </row>
    <row r="1103" ht="18.0" customHeight="1">
      <c r="A1103" s="1020"/>
      <c r="B1103" s="1021"/>
      <c r="C1103" s="1020"/>
      <c r="D1103" s="1020"/>
      <c r="E1103" s="1020"/>
      <c r="F1103" s="1020"/>
      <c r="G1103" s="1022"/>
      <c r="H1103" s="1022"/>
      <c r="I1103" s="1022"/>
      <c r="J1103" s="1022"/>
      <c r="K1103" s="1022"/>
      <c r="L1103" s="1020"/>
      <c r="M1103" s="1020"/>
      <c r="N1103" s="1020"/>
      <c r="O1103" s="1020"/>
      <c r="P1103" s="1020"/>
      <c r="Q1103" s="1020"/>
      <c r="R1103" s="1020"/>
      <c r="S1103" s="1020"/>
      <c r="T1103" s="1020"/>
      <c r="U1103" s="1020"/>
      <c r="V1103" s="1020"/>
      <c r="W1103" s="1020"/>
      <c r="X1103" s="1020"/>
      <c r="Y1103" s="1020"/>
      <c r="Z1103" s="1020"/>
      <c r="AA1103" s="1020"/>
    </row>
    <row r="1104" ht="18.0" customHeight="1">
      <c r="A1104" s="1020"/>
      <c r="B1104" s="1021"/>
      <c r="C1104" s="1020"/>
      <c r="D1104" s="1020"/>
      <c r="E1104" s="1020"/>
      <c r="F1104" s="1020"/>
      <c r="G1104" s="1022"/>
      <c r="H1104" s="1022"/>
      <c r="I1104" s="1022"/>
      <c r="J1104" s="1022"/>
      <c r="K1104" s="1022"/>
      <c r="L1104" s="1020"/>
      <c r="M1104" s="1020"/>
      <c r="N1104" s="1020"/>
      <c r="O1104" s="1020"/>
      <c r="P1104" s="1020"/>
      <c r="Q1104" s="1020"/>
      <c r="R1104" s="1020"/>
      <c r="S1104" s="1020"/>
      <c r="T1104" s="1020"/>
      <c r="U1104" s="1020"/>
      <c r="V1104" s="1020"/>
      <c r="W1104" s="1020"/>
      <c r="X1104" s="1020"/>
      <c r="Y1104" s="1020"/>
      <c r="Z1104" s="1020"/>
      <c r="AA1104" s="1020"/>
    </row>
    <row r="1105" ht="18.0" customHeight="1">
      <c r="A1105" s="1020"/>
      <c r="B1105" s="1021"/>
      <c r="C1105" s="1020"/>
      <c r="D1105" s="1020"/>
      <c r="E1105" s="1020"/>
      <c r="F1105" s="1020"/>
      <c r="G1105" s="1022"/>
      <c r="H1105" s="1022"/>
      <c r="I1105" s="1022"/>
      <c r="J1105" s="1022"/>
      <c r="K1105" s="1022"/>
      <c r="L1105" s="1020"/>
      <c r="M1105" s="1020"/>
      <c r="N1105" s="1020"/>
      <c r="O1105" s="1020"/>
      <c r="P1105" s="1020"/>
      <c r="Q1105" s="1020"/>
      <c r="R1105" s="1020"/>
      <c r="S1105" s="1020"/>
      <c r="T1105" s="1020"/>
      <c r="U1105" s="1020"/>
      <c r="V1105" s="1020"/>
      <c r="W1105" s="1020"/>
      <c r="X1105" s="1020"/>
      <c r="Y1105" s="1020"/>
      <c r="Z1105" s="1020"/>
      <c r="AA1105" s="1020"/>
    </row>
    <row r="1106" ht="18.0" customHeight="1">
      <c r="A1106" s="1020"/>
      <c r="B1106" s="1021"/>
      <c r="C1106" s="1020"/>
      <c r="D1106" s="1020"/>
      <c r="E1106" s="1020"/>
      <c r="F1106" s="1020"/>
      <c r="G1106" s="1022"/>
      <c r="H1106" s="1022"/>
      <c r="I1106" s="1022"/>
      <c r="J1106" s="1022"/>
      <c r="K1106" s="1022"/>
      <c r="L1106" s="1020"/>
      <c r="M1106" s="1020"/>
      <c r="N1106" s="1020"/>
      <c r="O1106" s="1020"/>
      <c r="P1106" s="1020"/>
      <c r="Q1106" s="1020"/>
      <c r="R1106" s="1020"/>
      <c r="S1106" s="1020"/>
      <c r="T1106" s="1020"/>
      <c r="U1106" s="1020"/>
      <c r="V1106" s="1020"/>
      <c r="W1106" s="1020"/>
      <c r="X1106" s="1020"/>
      <c r="Y1106" s="1020"/>
      <c r="Z1106" s="1020"/>
      <c r="AA1106" s="1020"/>
    </row>
    <row r="1107" ht="18.0" customHeight="1">
      <c r="A1107" s="1020"/>
      <c r="B1107" s="1021"/>
      <c r="C1107" s="1020"/>
      <c r="D1107" s="1020"/>
      <c r="E1107" s="1020"/>
      <c r="F1107" s="1020"/>
      <c r="G1107" s="1022"/>
      <c r="H1107" s="1022"/>
      <c r="I1107" s="1022"/>
      <c r="J1107" s="1022"/>
      <c r="K1107" s="1022"/>
      <c r="L1107" s="1020"/>
      <c r="M1107" s="1020"/>
      <c r="N1107" s="1020"/>
      <c r="O1107" s="1020"/>
      <c r="P1107" s="1020"/>
      <c r="Q1107" s="1020"/>
      <c r="R1107" s="1020"/>
      <c r="S1107" s="1020"/>
      <c r="T1107" s="1020"/>
      <c r="U1107" s="1020"/>
      <c r="V1107" s="1020"/>
      <c r="W1107" s="1020"/>
      <c r="X1107" s="1020"/>
      <c r="Y1107" s="1020"/>
      <c r="Z1107" s="1020"/>
      <c r="AA1107" s="1020"/>
    </row>
    <row r="1108" ht="18.0" customHeight="1">
      <c r="A1108" s="1020"/>
      <c r="B1108" s="1021"/>
      <c r="C1108" s="1020"/>
      <c r="D1108" s="1020"/>
      <c r="E1108" s="1020"/>
      <c r="F1108" s="1020"/>
      <c r="G1108" s="1022"/>
      <c r="H1108" s="1022"/>
      <c r="I1108" s="1022"/>
      <c r="J1108" s="1022"/>
      <c r="K1108" s="1022"/>
      <c r="L1108" s="1020"/>
      <c r="M1108" s="1020"/>
      <c r="N1108" s="1020"/>
      <c r="O1108" s="1020"/>
      <c r="P1108" s="1020"/>
      <c r="Q1108" s="1020"/>
      <c r="R1108" s="1020"/>
      <c r="S1108" s="1020"/>
      <c r="T1108" s="1020"/>
      <c r="U1108" s="1020"/>
      <c r="V1108" s="1020"/>
      <c r="W1108" s="1020"/>
      <c r="X1108" s="1020"/>
      <c r="Y1108" s="1020"/>
      <c r="Z1108" s="1020"/>
      <c r="AA1108" s="1020"/>
    </row>
    <row r="1109" ht="18.0" customHeight="1">
      <c r="A1109" s="1020"/>
      <c r="B1109" s="1021"/>
      <c r="C1109" s="1020"/>
      <c r="D1109" s="1020"/>
      <c r="E1109" s="1020"/>
      <c r="F1109" s="1020"/>
      <c r="G1109" s="1022"/>
      <c r="H1109" s="1022"/>
      <c r="I1109" s="1022"/>
      <c r="J1109" s="1022"/>
      <c r="K1109" s="1022"/>
      <c r="L1109" s="1020"/>
      <c r="M1109" s="1020"/>
      <c r="N1109" s="1020"/>
      <c r="O1109" s="1020"/>
      <c r="P1109" s="1020"/>
      <c r="Q1109" s="1020"/>
      <c r="R1109" s="1020"/>
      <c r="S1109" s="1020"/>
      <c r="T1109" s="1020"/>
      <c r="U1109" s="1020"/>
      <c r="V1109" s="1020"/>
      <c r="W1109" s="1020"/>
      <c r="X1109" s="1020"/>
      <c r="Y1109" s="1020"/>
      <c r="Z1109" s="1020"/>
      <c r="AA1109" s="1020"/>
    </row>
    <row r="1110" ht="18.0" customHeight="1">
      <c r="A1110" s="1020"/>
      <c r="B1110" s="1021"/>
      <c r="C1110" s="1020"/>
      <c r="D1110" s="1020"/>
      <c r="E1110" s="1020"/>
      <c r="F1110" s="1020"/>
      <c r="G1110" s="1022"/>
      <c r="H1110" s="1022"/>
      <c r="I1110" s="1022"/>
      <c r="J1110" s="1022"/>
      <c r="K1110" s="1022"/>
      <c r="L1110" s="1020"/>
      <c r="M1110" s="1020"/>
      <c r="N1110" s="1020"/>
      <c r="O1110" s="1020"/>
      <c r="P1110" s="1020"/>
      <c r="Q1110" s="1020"/>
      <c r="R1110" s="1020"/>
      <c r="S1110" s="1020"/>
      <c r="T1110" s="1020"/>
      <c r="U1110" s="1020"/>
      <c r="V1110" s="1020"/>
      <c r="W1110" s="1020"/>
      <c r="X1110" s="1020"/>
      <c r="Y1110" s="1020"/>
      <c r="Z1110" s="1020"/>
      <c r="AA1110" s="1020"/>
    </row>
    <row r="1111" ht="18.0" customHeight="1">
      <c r="A1111" s="1020"/>
      <c r="B1111" s="1021"/>
      <c r="C1111" s="1020"/>
      <c r="D1111" s="1020"/>
      <c r="E1111" s="1020"/>
      <c r="F1111" s="1020"/>
      <c r="G1111" s="1022"/>
      <c r="H1111" s="1022"/>
      <c r="I1111" s="1022"/>
      <c r="J1111" s="1022"/>
      <c r="K1111" s="1022"/>
      <c r="L1111" s="1020"/>
      <c r="M1111" s="1020"/>
      <c r="N1111" s="1020"/>
      <c r="O1111" s="1020"/>
      <c r="P1111" s="1020"/>
      <c r="Q1111" s="1020"/>
      <c r="R1111" s="1020"/>
      <c r="S1111" s="1020"/>
      <c r="T1111" s="1020"/>
      <c r="U1111" s="1020"/>
      <c r="V1111" s="1020"/>
      <c r="W1111" s="1020"/>
      <c r="X1111" s="1020"/>
      <c r="Y1111" s="1020"/>
      <c r="Z1111" s="1020"/>
      <c r="AA1111" s="1020"/>
    </row>
    <row r="1112" ht="18.0" customHeight="1">
      <c r="A1112" s="1020"/>
      <c r="B1112" s="1021"/>
      <c r="C1112" s="1020"/>
      <c r="D1112" s="1020"/>
      <c r="E1112" s="1020"/>
      <c r="F1112" s="1020"/>
      <c r="G1112" s="1022"/>
      <c r="H1112" s="1022"/>
      <c r="I1112" s="1022"/>
      <c r="J1112" s="1022"/>
      <c r="K1112" s="1022"/>
      <c r="L1112" s="1020"/>
      <c r="M1112" s="1020"/>
      <c r="N1112" s="1020"/>
      <c r="O1112" s="1020"/>
      <c r="P1112" s="1020"/>
      <c r="Q1112" s="1020"/>
      <c r="R1112" s="1020"/>
      <c r="S1112" s="1020"/>
      <c r="T1112" s="1020"/>
      <c r="U1112" s="1020"/>
      <c r="V1112" s="1020"/>
      <c r="W1112" s="1020"/>
      <c r="X1112" s="1020"/>
      <c r="Y1112" s="1020"/>
      <c r="Z1112" s="1020"/>
      <c r="AA1112" s="1020"/>
    </row>
    <row r="1113" ht="18.0" customHeight="1">
      <c r="A1113" s="1020"/>
      <c r="B1113" s="1021"/>
      <c r="C1113" s="1020"/>
      <c r="D1113" s="1020"/>
      <c r="E1113" s="1020"/>
      <c r="F1113" s="1020"/>
      <c r="G1113" s="1022"/>
      <c r="H1113" s="1022"/>
      <c r="I1113" s="1022"/>
      <c r="J1113" s="1022"/>
      <c r="K1113" s="1022"/>
      <c r="L1113" s="1020"/>
      <c r="M1113" s="1020"/>
      <c r="N1113" s="1020"/>
      <c r="O1113" s="1020"/>
      <c r="P1113" s="1020"/>
      <c r="Q1113" s="1020"/>
      <c r="R1113" s="1020"/>
      <c r="S1113" s="1020"/>
      <c r="T1113" s="1020"/>
      <c r="U1113" s="1020"/>
      <c r="V1113" s="1020"/>
      <c r="W1113" s="1020"/>
      <c r="X1113" s="1020"/>
      <c r="Y1113" s="1020"/>
      <c r="Z1113" s="1020"/>
      <c r="AA1113" s="1020"/>
    </row>
    <row r="1114" ht="18.0" customHeight="1">
      <c r="A1114" s="1020"/>
      <c r="B1114" s="1021"/>
      <c r="C1114" s="1020"/>
      <c r="D1114" s="1020"/>
      <c r="E1114" s="1020"/>
      <c r="F1114" s="1020"/>
      <c r="G1114" s="1022"/>
      <c r="H1114" s="1022"/>
      <c r="I1114" s="1022"/>
      <c r="J1114" s="1022"/>
      <c r="K1114" s="1022"/>
      <c r="L1114" s="1020"/>
      <c r="M1114" s="1020"/>
      <c r="N1114" s="1020"/>
      <c r="O1114" s="1020"/>
      <c r="P1114" s="1020"/>
      <c r="Q1114" s="1020"/>
      <c r="R1114" s="1020"/>
      <c r="S1114" s="1020"/>
      <c r="T1114" s="1020"/>
      <c r="U1114" s="1020"/>
      <c r="V1114" s="1020"/>
      <c r="W1114" s="1020"/>
      <c r="X1114" s="1020"/>
      <c r="Y1114" s="1020"/>
      <c r="Z1114" s="1020"/>
      <c r="AA1114" s="1020"/>
    </row>
    <row r="1115" ht="18.0" customHeight="1">
      <c r="A1115" s="1020"/>
      <c r="B1115" s="1021"/>
      <c r="C1115" s="1020"/>
      <c r="D1115" s="1020"/>
      <c r="E1115" s="1020"/>
      <c r="F1115" s="1020"/>
      <c r="G1115" s="1022"/>
      <c r="H1115" s="1022"/>
      <c r="I1115" s="1022"/>
      <c r="J1115" s="1022"/>
      <c r="K1115" s="1022"/>
      <c r="L1115" s="1020"/>
      <c r="M1115" s="1020"/>
      <c r="N1115" s="1020"/>
      <c r="O1115" s="1020"/>
      <c r="P1115" s="1020"/>
      <c r="Q1115" s="1020"/>
      <c r="R1115" s="1020"/>
      <c r="S1115" s="1020"/>
      <c r="T1115" s="1020"/>
      <c r="U1115" s="1020"/>
      <c r="V1115" s="1020"/>
      <c r="W1115" s="1020"/>
      <c r="X1115" s="1020"/>
      <c r="Y1115" s="1020"/>
      <c r="Z1115" s="1020"/>
      <c r="AA1115" s="1020"/>
    </row>
    <row r="1116" ht="18.0" customHeight="1">
      <c r="A1116" s="1020"/>
      <c r="B1116" s="1021"/>
      <c r="C1116" s="1020"/>
      <c r="D1116" s="1020"/>
      <c r="E1116" s="1020"/>
      <c r="F1116" s="1020"/>
      <c r="G1116" s="1022"/>
      <c r="H1116" s="1022"/>
      <c r="I1116" s="1022"/>
      <c r="J1116" s="1022"/>
      <c r="K1116" s="1022"/>
      <c r="L1116" s="1020"/>
      <c r="M1116" s="1020"/>
      <c r="N1116" s="1020"/>
      <c r="O1116" s="1020"/>
      <c r="P1116" s="1020"/>
      <c r="Q1116" s="1020"/>
      <c r="R1116" s="1020"/>
      <c r="S1116" s="1020"/>
      <c r="T1116" s="1020"/>
      <c r="U1116" s="1020"/>
      <c r="V1116" s="1020"/>
      <c r="W1116" s="1020"/>
      <c r="X1116" s="1020"/>
      <c r="Y1116" s="1020"/>
      <c r="Z1116" s="1020"/>
      <c r="AA1116" s="1020"/>
    </row>
    <row r="1117" ht="18.0" customHeight="1">
      <c r="A1117" s="1020"/>
      <c r="B1117" s="1021"/>
      <c r="C1117" s="1020"/>
      <c r="D1117" s="1020"/>
      <c r="E1117" s="1020"/>
      <c r="F1117" s="1020"/>
      <c r="G1117" s="1022"/>
      <c r="H1117" s="1022"/>
      <c r="I1117" s="1022"/>
      <c r="J1117" s="1022"/>
      <c r="K1117" s="1022"/>
      <c r="L1117" s="1020"/>
      <c r="M1117" s="1020"/>
      <c r="N1117" s="1020"/>
      <c r="O1117" s="1020"/>
      <c r="P1117" s="1020"/>
      <c r="Q1117" s="1020"/>
      <c r="R1117" s="1020"/>
      <c r="S1117" s="1020"/>
      <c r="T1117" s="1020"/>
      <c r="U1117" s="1020"/>
      <c r="V1117" s="1020"/>
      <c r="W1117" s="1020"/>
      <c r="X1117" s="1020"/>
      <c r="Y1117" s="1020"/>
      <c r="Z1117" s="1020"/>
      <c r="AA1117" s="1020"/>
    </row>
    <row r="1118" ht="18.0" customHeight="1">
      <c r="A1118" s="1020"/>
      <c r="B1118" s="1021"/>
      <c r="C1118" s="1020"/>
      <c r="D1118" s="1020"/>
      <c r="E1118" s="1020"/>
      <c r="F1118" s="1020"/>
      <c r="G1118" s="1022"/>
      <c r="H1118" s="1022"/>
      <c r="I1118" s="1022"/>
      <c r="J1118" s="1022"/>
      <c r="K1118" s="1022"/>
      <c r="L1118" s="1020"/>
      <c r="M1118" s="1020"/>
      <c r="N1118" s="1020"/>
      <c r="O1118" s="1020"/>
      <c r="P1118" s="1020"/>
      <c r="Q1118" s="1020"/>
      <c r="R1118" s="1020"/>
      <c r="S1118" s="1020"/>
      <c r="T1118" s="1020"/>
      <c r="U1118" s="1020"/>
      <c r="V1118" s="1020"/>
      <c r="W1118" s="1020"/>
      <c r="X1118" s="1020"/>
      <c r="Y1118" s="1020"/>
      <c r="Z1118" s="1020"/>
      <c r="AA1118" s="1020"/>
    </row>
    <row r="1119" ht="18.0" customHeight="1">
      <c r="A1119" s="1020"/>
      <c r="B1119" s="1021"/>
      <c r="C1119" s="1020"/>
      <c r="D1119" s="1020"/>
      <c r="E1119" s="1020"/>
      <c r="F1119" s="1020"/>
      <c r="G1119" s="1022"/>
      <c r="H1119" s="1022"/>
      <c r="I1119" s="1022"/>
      <c r="J1119" s="1022"/>
      <c r="K1119" s="1022"/>
      <c r="L1119" s="1020"/>
      <c r="M1119" s="1020"/>
      <c r="N1119" s="1020"/>
      <c r="O1119" s="1020"/>
      <c r="P1119" s="1020"/>
      <c r="Q1119" s="1020"/>
      <c r="R1119" s="1020"/>
      <c r="S1119" s="1020"/>
      <c r="T1119" s="1020"/>
      <c r="U1119" s="1020"/>
      <c r="V1119" s="1020"/>
      <c r="W1119" s="1020"/>
      <c r="X1119" s="1020"/>
      <c r="Y1119" s="1020"/>
      <c r="Z1119" s="1020"/>
      <c r="AA1119" s="1020"/>
    </row>
    <row r="1120" ht="18.0" customHeight="1">
      <c r="A1120" s="1020"/>
      <c r="B1120" s="1021"/>
      <c r="C1120" s="1020"/>
      <c r="D1120" s="1020"/>
      <c r="E1120" s="1020"/>
      <c r="F1120" s="1020"/>
      <c r="G1120" s="1022"/>
      <c r="H1120" s="1022"/>
      <c r="I1120" s="1022"/>
      <c r="J1120" s="1022"/>
      <c r="K1120" s="1022"/>
      <c r="L1120" s="1020"/>
      <c r="M1120" s="1020"/>
      <c r="N1120" s="1020"/>
      <c r="O1120" s="1020"/>
      <c r="P1120" s="1020"/>
      <c r="Q1120" s="1020"/>
      <c r="R1120" s="1020"/>
      <c r="S1120" s="1020"/>
      <c r="T1120" s="1020"/>
      <c r="U1120" s="1020"/>
      <c r="V1120" s="1020"/>
      <c r="W1120" s="1020"/>
      <c r="X1120" s="1020"/>
      <c r="Y1120" s="1020"/>
      <c r="Z1120" s="1020"/>
      <c r="AA1120" s="1020"/>
    </row>
    <row r="1121" ht="18.0" customHeight="1">
      <c r="A1121" s="1020"/>
      <c r="B1121" s="1021"/>
      <c r="C1121" s="1020"/>
      <c r="D1121" s="1020"/>
      <c r="E1121" s="1020"/>
      <c r="F1121" s="1020"/>
      <c r="G1121" s="1022"/>
      <c r="H1121" s="1022"/>
      <c r="I1121" s="1022"/>
      <c r="J1121" s="1022"/>
      <c r="K1121" s="1022"/>
      <c r="L1121" s="1020"/>
      <c r="M1121" s="1020"/>
      <c r="N1121" s="1020"/>
      <c r="O1121" s="1020"/>
      <c r="P1121" s="1020"/>
      <c r="Q1121" s="1020"/>
      <c r="R1121" s="1020"/>
      <c r="S1121" s="1020"/>
      <c r="T1121" s="1020"/>
      <c r="U1121" s="1020"/>
      <c r="V1121" s="1020"/>
      <c r="W1121" s="1020"/>
      <c r="X1121" s="1020"/>
      <c r="Y1121" s="1020"/>
      <c r="Z1121" s="1020"/>
      <c r="AA1121" s="1020"/>
    </row>
    <row r="1122" ht="18.0" customHeight="1">
      <c r="A1122" s="1020"/>
      <c r="B1122" s="1021"/>
      <c r="C1122" s="1020"/>
      <c r="D1122" s="1020"/>
      <c r="E1122" s="1020"/>
      <c r="F1122" s="1020"/>
      <c r="G1122" s="1022"/>
      <c r="H1122" s="1022"/>
      <c r="I1122" s="1022"/>
      <c r="J1122" s="1022"/>
      <c r="K1122" s="1022"/>
      <c r="L1122" s="1020"/>
      <c r="M1122" s="1020"/>
      <c r="N1122" s="1020"/>
      <c r="O1122" s="1020"/>
      <c r="P1122" s="1020"/>
      <c r="Q1122" s="1020"/>
      <c r="R1122" s="1020"/>
      <c r="S1122" s="1020"/>
      <c r="T1122" s="1020"/>
      <c r="U1122" s="1020"/>
      <c r="V1122" s="1020"/>
      <c r="W1122" s="1020"/>
      <c r="X1122" s="1020"/>
      <c r="Y1122" s="1020"/>
      <c r="Z1122" s="1020"/>
      <c r="AA1122" s="1020"/>
    </row>
    <row r="1123" ht="18.0" customHeight="1">
      <c r="A1123" s="1020"/>
      <c r="B1123" s="1021"/>
      <c r="C1123" s="1020"/>
      <c r="D1123" s="1020"/>
      <c r="E1123" s="1020"/>
      <c r="F1123" s="1020"/>
      <c r="G1123" s="1022"/>
      <c r="H1123" s="1022"/>
      <c r="I1123" s="1022"/>
      <c r="J1123" s="1022"/>
      <c r="K1123" s="1022"/>
      <c r="L1123" s="1020"/>
      <c r="M1123" s="1020"/>
      <c r="N1123" s="1020"/>
      <c r="O1123" s="1020"/>
      <c r="P1123" s="1020"/>
      <c r="Q1123" s="1020"/>
      <c r="R1123" s="1020"/>
      <c r="S1123" s="1020"/>
      <c r="T1123" s="1020"/>
      <c r="U1123" s="1020"/>
      <c r="V1123" s="1020"/>
      <c r="W1123" s="1020"/>
      <c r="X1123" s="1020"/>
      <c r="Y1123" s="1020"/>
      <c r="Z1123" s="1020"/>
      <c r="AA1123" s="1020"/>
    </row>
    <row r="1124" ht="18.0" customHeight="1">
      <c r="A1124" s="1020"/>
      <c r="B1124" s="1021"/>
      <c r="C1124" s="1020"/>
      <c r="D1124" s="1020"/>
      <c r="E1124" s="1020"/>
      <c r="F1124" s="1020"/>
      <c r="G1124" s="1022"/>
      <c r="H1124" s="1022"/>
      <c r="I1124" s="1022"/>
      <c r="J1124" s="1022"/>
      <c r="K1124" s="1022"/>
      <c r="L1124" s="1020"/>
      <c r="M1124" s="1020"/>
      <c r="N1124" s="1020"/>
      <c r="O1124" s="1020"/>
      <c r="P1124" s="1020"/>
      <c r="Q1124" s="1020"/>
      <c r="R1124" s="1020"/>
      <c r="S1124" s="1020"/>
      <c r="T1124" s="1020"/>
      <c r="U1124" s="1020"/>
      <c r="V1124" s="1020"/>
      <c r="W1124" s="1020"/>
      <c r="X1124" s="1020"/>
      <c r="Y1124" s="1020"/>
      <c r="Z1124" s="1020"/>
      <c r="AA1124" s="1020"/>
    </row>
    <row r="1125" ht="18.0" customHeight="1">
      <c r="A1125" s="1020"/>
      <c r="B1125" s="1021"/>
      <c r="C1125" s="1020"/>
      <c r="D1125" s="1020"/>
      <c r="E1125" s="1020"/>
      <c r="F1125" s="1020"/>
      <c r="G1125" s="1022"/>
      <c r="H1125" s="1022"/>
      <c r="I1125" s="1022"/>
      <c r="J1125" s="1022"/>
      <c r="K1125" s="1022"/>
      <c r="L1125" s="1020"/>
      <c r="M1125" s="1020"/>
      <c r="N1125" s="1020"/>
      <c r="O1125" s="1020"/>
      <c r="P1125" s="1020"/>
      <c r="Q1125" s="1020"/>
      <c r="R1125" s="1020"/>
      <c r="S1125" s="1020"/>
      <c r="T1125" s="1020"/>
      <c r="U1125" s="1020"/>
      <c r="V1125" s="1020"/>
      <c r="W1125" s="1020"/>
      <c r="X1125" s="1020"/>
      <c r="Y1125" s="1020"/>
      <c r="Z1125" s="1020"/>
      <c r="AA1125" s="1020"/>
    </row>
    <row r="1126" ht="18.0" customHeight="1">
      <c r="A1126" s="1020"/>
      <c r="B1126" s="1021"/>
      <c r="C1126" s="1020"/>
      <c r="D1126" s="1020"/>
      <c r="E1126" s="1020"/>
      <c r="F1126" s="1020"/>
      <c r="G1126" s="1022"/>
      <c r="H1126" s="1022"/>
      <c r="I1126" s="1022"/>
      <c r="J1126" s="1022"/>
      <c r="K1126" s="1022"/>
      <c r="L1126" s="1020"/>
      <c r="M1126" s="1020"/>
      <c r="N1126" s="1020"/>
      <c r="O1126" s="1020"/>
      <c r="P1126" s="1020"/>
      <c r="Q1126" s="1020"/>
      <c r="R1126" s="1020"/>
      <c r="S1126" s="1020"/>
      <c r="T1126" s="1020"/>
      <c r="U1126" s="1020"/>
      <c r="V1126" s="1020"/>
      <c r="W1126" s="1020"/>
      <c r="X1126" s="1020"/>
      <c r="Y1126" s="1020"/>
      <c r="Z1126" s="1020"/>
      <c r="AA1126" s="1020"/>
    </row>
    <row r="1127" ht="18.0" customHeight="1">
      <c r="A1127" s="1020"/>
      <c r="B1127" s="1021"/>
      <c r="C1127" s="1020"/>
      <c r="D1127" s="1020"/>
      <c r="E1127" s="1020"/>
      <c r="F1127" s="1020"/>
      <c r="G1127" s="1022"/>
      <c r="H1127" s="1022"/>
      <c r="I1127" s="1022"/>
      <c r="J1127" s="1022"/>
      <c r="K1127" s="1022"/>
      <c r="L1127" s="1020"/>
      <c r="M1127" s="1020"/>
      <c r="N1127" s="1020"/>
      <c r="O1127" s="1020"/>
      <c r="P1127" s="1020"/>
      <c r="Q1127" s="1020"/>
      <c r="R1127" s="1020"/>
      <c r="S1127" s="1020"/>
      <c r="T1127" s="1020"/>
      <c r="U1127" s="1020"/>
      <c r="V1127" s="1020"/>
      <c r="W1127" s="1020"/>
      <c r="X1127" s="1020"/>
      <c r="Y1127" s="1020"/>
      <c r="Z1127" s="1020"/>
      <c r="AA1127" s="1020"/>
    </row>
    <row r="1128" ht="18.0" customHeight="1">
      <c r="A1128" s="1020"/>
      <c r="B1128" s="1021"/>
      <c r="C1128" s="1020"/>
      <c r="D1128" s="1020"/>
      <c r="E1128" s="1020"/>
      <c r="F1128" s="1020"/>
      <c r="G1128" s="1022"/>
      <c r="H1128" s="1022"/>
      <c r="I1128" s="1022"/>
      <c r="J1128" s="1022"/>
      <c r="K1128" s="1022"/>
      <c r="L1128" s="1020"/>
      <c r="M1128" s="1020"/>
      <c r="N1128" s="1020"/>
      <c r="O1128" s="1020"/>
      <c r="P1128" s="1020"/>
      <c r="Q1128" s="1020"/>
      <c r="R1128" s="1020"/>
      <c r="S1128" s="1020"/>
      <c r="T1128" s="1020"/>
      <c r="U1128" s="1020"/>
      <c r="V1128" s="1020"/>
      <c r="W1128" s="1020"/>
      <c r="X1128" s="1020"/>
      <c r="Y1128" s="1020"/>
      <c r="Z1128" s="1020"/>
      <c r="AA1128" s="1020"/>
    </row>
    <row r="1129" ht="18.0" customHeight="1">
      <c r="A1129" s="1020"/>
      <c r="B1129" s="1021"/>
      <c r="C1129" s="1020"/>
      <c r="D1129" s="1020"/>
      <c r="E1129" s="1020"/>
      <c r="F1129" s="1020"/>
      <c r="G1129" s="1022"/>
      <c r="H1129" s="1022"/>
      <c r="I1129" s="1022"/>
      <c r="J1129" s="1022"/>
      <c r="K1129" s="1022"/>
      <c r="L1129" s="1020"/>
      <c r="M1129" s="1020"/>
      <c r="N1129" s="1020"/>
      <c r="O1129" s="1020"/>
      <c r="P1129" s="1020"/>
      <c r="Q1129" s="1020"/>
      <c r="R1129" s="1020"/>
      <c r="S1129" s="1020"/>
      <c r="T1129" s="1020"/>
      <c r="U1129" s="1020"/>
      <c r="V1129" s="1020"/>
      <c r="W1129" s="1020"/>
      <c r="X1129" s="1020"/>
      <c r="Y1129" s="1020"/>
      <c r="Z1129" s="1020"/>
      <c r="AA1129" s="1020"/>
    </row>
    <row r="1130" ht="18.0" customHeight="1">
      <c r="A1130" s="1020"/>
      <c r="B1130" s="1021"/>
      <c r="C1130" s="1020"/>
      <c r="D1130" s="1020"/>
      <c r="E1130" s="1020"/>
      <c r="F1130" s="1020"/>
      <c r="G1130" s="1022"/>
      <c r="H1130" s="1022"/>
      <c r="I1130" s="1022"/>
      <c r="J1130" s="1022"/>
      <c r="K1130" s="1022"/>
      <c r="L1130" s="1020"/>
      <c r="M1130" s="1020"/>
      <c r="N1130" s="1020"/>
      <c r="O1130" s="1020"/>
      <c r="P1130" s="1020"/>
      <c r="Q1130" s="1020"/>
      <c r="R1130" s="1020"/>
      <c r="S1130" s="1020"/>
      <c r="T1130" s="1020"/>
      <c r="U1130" s="1020"/>
      <c r="V1130" s="1020"/>
      <c r="W1130" s="1020"/>
      <c r="X1130" s="1020"/>
      <c r="Y1130" s="1020"/>
      <c r="Z1130" s="1020"/>
      <c r="AA1130" s="1020"/>
    </row>
    <row r="1131" ht="18.0" customHeight="1">
      <c r="A1131" s="1020"/>
      <c r="B1131" s="1021"/>
      <c r="C1131" s="1020"/>
      <c r="D1131" s="1020"/>
      <c r="E1131" s="1020"/>
      <c r="F1131" s="1020"/>
      <c r="G1131" s="1022"/>
      <c r="H1131" s="1022"/>
      <c r="I1131" s="1022"/>
      <c r="J1131" s="1022"/>
      <c r="K1131" s="1022"/>
      <c r="L1131" s="1020"/>
      <c r="M1131" s="1020"/>
      <c r="N1131" s="1020"/>
      <c r="O1131" s="1020"/>
      <c r="P1131" s="1020"/>
      <c r="Q1131" s="1020"/>
      <c r="R1131" s="1020"/>
      <c r="S1131" s="1020"/>
      <c r="T1131" s="1020"/>
      <c r="U1131" s="1020"/>
      <c r="V1131" s="1020"/>
      <c r="W1131" s="1020"/>
      <c r="X1131" s="1020"/>
      <c r="Y1131" s="1020"/>
      <c r="Z1131" s="1020"/>
      <c r="AA1131" s="1020"/>
    </row>
    <row r="1132" ht="18.0" customHeight="1">
      <c r="A1132" s="1020"/>
      <c r="B1132" s="1021"/>
      <c r="C1132" s="1020"/>
      <c r="D1132" s="1020"/>
      <c r="E1132" s="1020"/>
      <c r="F1132" s="1020"/>
      <c r="G1132" s="1022"/>
      <c r="H1132" s="1022"/>
      <c r="I1132" s="1022"/>
      <c r="J1132" s="1022"/>
      <c r="K1132" s="1022"/>
      <c r="L1132" s="1020"/>
      <c r="M1132" s="1020"/>
      <c r="N1132" s="1020"/>
      <c r="O1132" s="1020"/>
      <c r="P1132" s="1020"/>
      <c r="Q1132" s="1020"/>
      <c r="R1132" s="1020"/>
      <c r="S1132" s="1020"/>
      <c r="T1132" s="1020"/>
      <c r="U1132" s="1020"/>
      <c r="V1132" s="1020"/>
      <c r="W1132" s="1020"/>
      <c r="X1132" s="1020"/>
      <c r="Y1132" s="1020"/>
      <c r="Z1132" s="1020"/>
      <c r="AA1132" s="1020"/>
    </row>
    <row r="1133" ht="18.0" customHeight="1">
      <c r="A1133" s="1020"/>
      <c r="B1133" s="1021"/>
      <c r="C1133" s="1020"/>
      <c r="D1133" s="1020"/>
      <c r="E1133" s="1020"/>
      <c r="F1133" s="1020"/>
      <c r="G1133" s="1022"/>
      <c r="H1133" s="1022"/>
      <c r="I1133" s="1022"/>
      <c r="J1133" s="1022"/>
      <c r="K1133" s="1022"/>
      <c r="L1133" s="1020"/>
      <c r="M1133" s="1020"/>
      <c r="N1133" s="1020"/>
      <c r="O1133" s="1020"/>
      <c r="P1133" s="1020"/>
      <c r="Q1133" s="1020"/>
      <c r="R1133" s="1020"/>
      <c r="S1133" s="1020"/>
      <c r="T1133" s="1020"/>
      <c r="U1133" s="1020"/>
      <c r="V1133" s="1020"/>
      <c r="W1133" s="1020"/>
      <c r="X1133" s="1020"/>
      <c r="Y1133" s="1020"/>
      <c r="Z1133" s="1020"/>
      <c r="AA1133" s="1020"/>
    </row>
    <row r="1134" ht="18.0" customHeight="1">
      <c r="A1134" s="1020"/>
      <c r="B1134" s="1021"/>
      <c r="C1134" s="1020"/>
      <c r="D1134" s="1020"/>
      <c r="E1134" s="1020"/>
      <c r="F1134" s="1020"/>
      <c r="G1134" s="1022"/>
      <c r="H1134" s="1022"/>
      <c r="I1134" s="1022"/>
      <c r="J1134" s="1022"/>
      <c r="K1134" s="1022"/>
      <c r="L1134" s="1020"/>
      <c r="M1134" s="1020"/>
      <c r="N1134" s="1020"/>
      <c r="O1134" s="1020"/>
      <c r="P1134" s="1020"/>
      <c r="Q1134" s="1020"/>
      <c r="R1134" s="1020"/>
      <c r="S1134" s="1020"/>
      <c r="T1134" s="1020"/>
      <c r="U1134" s="1020"/>
      <c r="V1134" s="1020"/>
      <c r="W1134" s="1020"/>
      <c r="X1134" s="1020"/>
      <c r="Y1134" s="1020"/>
      <c r="Z1134" s="1020"/>
      <c r="AA1134" s="1020"/>
    </row>
    <row r="1135" ht="18.0" customHeight="1">
      <c r="A1135" s="1020"/>
      <c r="B1135" s="1021"/>
      <c r="C1135" s="1020"/>
      <c r="D1135" s="1020"/>
      <c r="E1135" s="1020"/>
      <c r="F1135" s="1020"/>
      <c r="G1135" s="1022"/>
      <c r="H1135" s="1022"/>
      <c r="I1135" s="1022"/>
      <c r="J1135" s="1022"/>
      <c r="K1135" s="1022"/>
      <c r="L1135" s="1020"/>
      <c r="M1135" s="1020"/>
      <c r="N1135" s="1020"/>
      <c r="O1135" s="1020"/>
      <c r="P1135" s="1020"/>
      <c r="Q1135" s="1020"/>
      <c r="R1135" s="1020"/>
      <c r="S1135" s="1020"/>
      <c r="T1135" s="1020"/>
      <c r="U1135" s="1020"/>
      <c r="V1135" s="1020"/>
      <c r="W1135" s="1020"/>
      <c r="X1135" s="1020"/>
      <c r="Y1135" s="1020"/>
      <c r="Z1135" s="1020"/>
      <c r="AA1135" s="1020"/>
    </row>
    <row r="1136" ht="18.0" customHeight="1">
      <c r="A1136" s="1020"/>
      <c r="B1136" s="1021"/>
      <c r="C1136" s="1020"/>
      <c r="D1136" s="1020"/>
      <c r="E1136" s="1020"/>
      <c r="F1136" s="1020"/>
      <c r="G1136" s="1022"/>
      <c r="H1136" s="1022"/>
      <c r="I1136" s="1022"/>
      <c r="J1136" s="1022"/>
      <c r="K1136" s="1022"/>
      <c r="L1136" s="1020"/>
      <c r="M1136" s="1020"/>
      <c r="N1136" s="1020"/>
      <c r="O1136" s="1020"/>
      <c r="P1136" s="1020"/>
      <c r="Q1136" s="1020"/>
      <c r="R1136" s="1020"/>
      <c r="S1136" s="1020"/>
      <c r="T1136" s="1020"/>
      <c r="U1136" s="1020"/>
      <c r="V1136" s="1020"/>
      <c r="W1136" s="1020"/>
      <c r="X1136" s="1020"/>
      <c r="Y1136" s="1020"/>
      <c r="Z1136" s="1020"/>
      <c r="AA1136" s="1020"/>
    </row>
    <row r="1137" ht="18.0" customHeight="1">
      <c r="A1137" s="1020"/>
      <c r="B1137" s="1021"/>
      <c r="C1137" s="1020"/>
      <c r="D1137" s="1020"/>
      <c r="E1137" s="1020"/>
      <c r="F1137" s="1020"/>
      <c r="G1137" s="1022"/>
      <c r="H1137" s="1022"/>
      <c r="I1137" s="1022"/>
      <c r="J1137" s="1022"/>
      <c r="K1137" s="1022"/>
      <c r="L1137" s="1020"/>
      <c r="M1137" s="1020"/>
      <c r="N1137" s="1020"/>
      <c r="O1137" s="1020"/>
      <c r="P1137" s="1020"/>
      <c r="Q1137" s="1020"/>
      <c r="R1137" s="1020"/>
      <c r="S1137" s="1020"/>
      <c r="T1137" s="1020"/>
      <c r="U1137" s="1020"/>
      <c r="V1137" s="1020"/>
      <c r="W1137" s="1020"/>
      <c r="X1137" s="1020"/>
      <c r="Y1137" s="1020"/>
      <c r="Z1137" s="1020"/>
      <c r="AA1137" s="1020"/>
    </row>
    <row r="1138" ht="18.0" customHeight="1">
      <c r="A1138" s="1020"/>
      <c r="B1138" s="1021"/>
      <c r="C1138" s="1020"/>
      <c r="D1138" s="1020"/>
      <c r="E1138" s="1020"/>
      <c r="F1138" s="1020"/>
      <c r="G1138" s="1022"/>
      <c r="H1138" s="1022"/>
      <c r="I1138" s="1022"/>
      <c r="J1138" s="1022"/>
      <c r="K1138" s="1022"/>
      <c r="L1138" s="1020"/>
      <c r="M1138" s="1020"/>
      <c r="N1138" s="1020"/>
      <c r="O1138" s="1020"/>
      <c r="P1138" s="1020"/>
      <c r="Q1138" s="1020"/>
      <c r="R1138" s="1020"/>
      <c r="S1138" s="1020"/>
      <c r="T1138" s="1020"/>
      <c r="U1138" s="1020"/>
      <c r="V1138" s="1020"/>
      <c r="W1138" s="1020"/>
      <c r="X1138" s="1020"/>
      <c r="Y1138" s="1020"/>
      <c r="Z1138" s="1020"/>
      <c r="AA1138" s="1020"/>
    </row>
    <row r="1139" ht="18.0" customHeight="1">
      <c r="A1139" s="1020"/>
      <c r="B1139" s="1021"/>
      <c r="C1139" s="1020"/>
      <c r="D1139" s="1020"/>
      <c r="E1139" s="1020"/>
      <c r="F1139" s="1020"/>
      <c r="G1139" s="1022"/>
      <c r="H1139" s="1022"/>
      <c r="I1139" s="1022"/>
      <c r="J1139" s="1022"/>
      <c r="K1139" s="1022"/>
      <c r="L1139" s="1020"/>
      <c r="M1139" s="1020"/>
      <c r="N1139" s="1020"/>
      <c r="O1139" s="1020"/>
      <c r="P1139" s="1020"/>
      <c r="Q1139" s="1020"/>
      <c r="R1139" s="1020"/>
      <c r="S1139" s="1020"/>
      <c r="T1139" s="1020"/>
      <c r="U1139" s="1020"/>
      <c r="V1139" s="1020"/>
      <c r="W1139" s="1020"/>
      <c r="X1139" s="1020"/>
      <c r="Y1139" s="1020"/>
      <c r="Z1139" s="1020"/>
      <c r="AA1139" s="1020"/>
    </row>
    <row r="1140" ht="18.0" customHeight="1">
      <c r="A1140" s="1020"/>
      <c r="B1140" s="1021"/>
      <c r="C1140" s="1020"/>
      <c r="D1140" s="1020"/>
      <c r="E1140" s="1020"/>
      <c r="F1140" s="1020"/>
      <c r="G1140" s="1022"/>
      <c r="H1140" s="1022"/>
      <c r="I1140" s="1022"/>
      <c r="J1140" s="1022"/>
      <c r="K1140" s="1022"/>
      <c r="L1140" s="1020"/>
      <c r="M1140" s="1020"/>
      <c r="N1140" s="1020"/>
      <c r="O1140" s="1020"/>
      <c r="P1140" s="1020"/>
      <c r="Q1140" s="1020"/>
      <c r="R1140" s="1020"/>
      <c r="S1140" s="1020"/>
      <c r="T1140" s="1020"/>
      <c r="U1140" s="1020"/>
      <c r="V1140" s="1020"/>
      <c r="W1140" s="1020"/>
      <c r="X1140" s="1020"/>
      <c r="Y1140" s="1020"/>
      <c r="Z1140" s="1020"/>
      <c r="AA1140" s="1020"/>
    </row>
    <row r="1141" ht="18.0" customHeight="1">
      <c r="A1141" s="1020"/>
      <c r="B1141" s="1021"/>
      <c r="C1141" s="1020"/>
      <c r="D1141" s="1020"/>
      <c r="E1141" s="1020"/>
      <c r="F1141" s="1020"/>
      <c r="G1141" s="1022"/>
      <c r="H1141" s="1022"/>
      <c r="I1141" s="1022"/>
      <c r="J1141" s="1022"/>
      <c r="K1141" s="1022"/>
      <c r="L1141" s="1020"/>
      <c r="M1141" s="1020"/>
      <c r="N1141" s="1020"/>
      <c r="O1141" s="1020"/>
      <c r="P1141" s="1020"/>
      <c r="Q1141" s="1020"/>
      <c r="R1141" s="1020"/>
      <c r="S1141" s="1020"/>
      <c r="T1141" s="1020"/>
      <c r="U1141" s="1020"/>
      <c r="V1141" s="1020"/>
      <c r="W1141" s="1020"/>
      <c r="X1141" s="1020"/>
      <c r="Y1141" s="1020"/>
      <c r="Z1141" s="1020"/>
      <c r="AA1141" s="1020"/>
    </row>
    <row r="1142" ht="18.0" customHeight="1">
      <c r="A1142" s="1020"/>
      <c r="B1142" s="1021"/>
      <c r="C1142" s="1020"/>
      <c r="D1142" s="1020"/>
      <c r="E1142" s="1020"/>
      <c r="F1142" s="1020"/>
      <c r="G1142" s="1022"/>
      <c r="H1142" s="1022"/>
      <c r="I1142" s="1022"/>
      <c r="J1142" s="1022"/>
      <c r="K1142" s="1022"/>
      <c r="L1142" s="1020"/>
      <c r="M1142" s="1020"/>
      <c r="N1142" s="1020"/>
      <c r="O1142" s="1020"/>
      <c r="P1142" s="1020"/>
      <c r="Q1142" s="1020"/>
      <c r="R1142" s="1020"/>
      <c r="S1142" s="1020"/>
      <c r="T1142" s="1020"/>
      <c r="U1142" s="1020"/>
      <c r="V1142" s="1020"/>
      <c r="W1142" s="1020"/>
      <c r="X1142" s="1020"/>
      <c r="Y1142" s="1020"/>
      <c r="Z1142" s="1020"/>
      <c r="AA1142" s="1020"/>
    </row>
    <row r="1143" ht="18.0" customHeight="1">
      <c r="A1143" s="1020"/>
      <c r="B1143" s="1021"/>
      <c r="C1143" s="1020"/>
      <c r="D1143" s="1020"/>
      <c r="E1143" s="1020"/>
      <c r="F1143" s="1020"/>
      <c r="G1143" s="1022"/>
      <c r="H1143" s="1022"/>
      <c r="I1143" s="1022"/>
      <c r="J1143" s="1022"/>
      <c r="K1143" s="1022"/>
      <c r="L1143" s="1020"/>
      <c r="M1143" s="1020"/>
      <c r="N1143" s="1020"/>
      <c r="O1143" s="1020"/>
      <c r="P1143" s="1020"/>
      <c r="Q1143" s="1020"/>
      <c r="R1143" s="1020"/>
      <c r="S1143" s="1020"/>
      <c r="T1143" s="1020"/>
      <c r="U1143" s="1020"/>
      <c r="V1143" s="1020"/>
      <c r="W1143" s="1020"/>
      <c r="X1143" s="1020"/>
      <c r="Y1143" s="1020"/>
      <c r="Z1143" s="1020"/>
      <c r="AA1143" s="1020"/>
    </row>
    <row r="1144" ht="18.0" customHeight="1">
      <c r="A1144" s="1020"/>
      <c r="B1144" s="1021"/>
      <c r="C1144" s="1020"/>
      <c r="D1144" s="1020"/>
      <c r="E1144" s="1020"/>
      <c r="F1144" s="1020"/>
      <c r="G1144" s="1022"/>
      <c r="H1144" s="1022"/>
      <c r="I1144" s="1022"/>
      <c r="J1144" s="1022"/>
      <c r="K1144" s="1022"/>
      <c r="L1144" s="1020"/>
      <c r="M1144" s="1020"/>
      <c r="N1144" s="1020"/>
      <c r="O1144" s="1020"/>
      <c r="P1144" s="1020"/>
      <c r="Q1144" s="1020"/>
      <c r="R1144" s="1020"/>
      <c r="S1144" s="1020"/>
      <c r="T1144" s="1020"/>
      <c r="U1144" s="1020"/>
      <c r="V1144" s="1020"/>
      <c r="W1144" s="1020"/>
      <c r="X1144" s="1020"/>
      <c r="Y1144" s="1020"/>
      <c r="Z1144" s="1020"/>
      <c r="AA1144" s="1020"/>
    </row>
    <row r="1145" ht="18.0" customHeight="1">
      <c r="A1145" s="1020"/>
      <c r="B1145" s="1021"/>
      <c r="C1145" s="1020"/>
      <c r="D1145" s="1020"/>
      <c r="E1145" s="1020"/>
      <c r="F1145" s="1020"/>
      <c r="G1145" s="1022"/>
      <c r="H1145" s="1022"/>
      <c r="I1145" s="1022"/>
      <c r="J1145" s="1022"/>
      <c r="K1145" s="1022"/>
      <c r="L1145" s="1020"/>
      <c r="M1145" s="1020"/>
      <c r="N1145" s="1020"/>
      <c r="O1145" s="1020"/>
      <c r="P1145" s="1020"/>
      <c r="Q1145" s="1020"/>
      <c r="R1145" s="1020"/>
      <c r="S1145" s="1020"/>
      <c r="T1145" s="1020"/>
      <c r="U1145" s="1020"/>
      <c r="V1145" s="1020"/>
      <c r="W1145" s="1020"/>
      <c r="X1145" s="1020"/>
      <c r="Y1145" s="1020"/>
      <c r="Z1145" s="1020"/>
      <c r="AA1145" s="1020"/>
    </row>
    <row r="1146" ht="18.0" customHeight="1">
      <c r="A1146" s="1020"/>
      <c r="B1146" s="1021"/>
      <c r="C1146" s="1020"/>
      <c r="D1146" s="1020"/>
      <c r="E1146" s="1020"/>
      <c r="F1146" s="1020"/>
      <c r="G1146" s="1022"/>
      <c r="H1146" s="1022"/>
      <c r="I1146" s="1022"/>
      <c r="J1146" s="1022"/>
      <c r="K1146" s="1022"/>
      <c r="L1146" s="1020"/>
      <c r="M1146" s="1020"/>
      <c r="N1146" s="1020"/>
      <c r="O1146" s="1020"/>
      <c r="P1146" s="1020"/>
      <c r="Q1146" s="1020"/>
      <c r="R1146" s="1020"/>
      <c r="S1146" s="1020"/>
      <c r="T1146" s="1020"/>
      <c r="U1146" s="1020"/>
      <c r="V1146" s="1020"/>
      <c r="W1146" s="1020"/>
      <c r="X1146" s="1020"/>
      <c r="Y1146" s="1020"/>
      <c r="Z1146" s="1020"/>
      <c r="AA1146" s="1020"/>
    </row>
    <row r="1147" ht="18.0" customHeight="1">
      <c r="A1147" s="1020"/>
      <c r="B1147" s="1021"/>
      <c r="C1147" s="1020"/>
      <c r="D1147" s="1020"/>
      <c r="E1147" s="1020"/>
      <c r="F1147" s="1020"/>
      <c r="G1147" s="1022"/>
      <c r="H1147" s="1022"/>
      <c r="I1147" s="1022"/>
      <c r="J1147" s="1022"/>
      <c r="K1147" s="1022"/>
      <c r="L1147" s="1020"/>
      <c r="M1147" s="1020"/>
      <c r="N1147" s="1020"/>
      <c r="O1147" s="1020"/>
      <c r="P1147" s="1020"/>
      <c r="Q1147" s="1020"/>
      <c r="R1147" s="1020"/>
      <c r="S1147" s="1020"/>
      <c r="T1147" s="1020"/>
      <c r="U1147" s="1020"/>
      <c r="V1147" s="1020"/>
      <c r="W1147" s="1020"/>
      <c r="X1147" s="1020"/>
      <c r="Y1147" s="1020"/>
      <c r="Z1147" s="1020"/>
      <c r="AA1147" s="1020"/>
    </row>
    <row r="1148" ht="18.0" customHeight="1">
      <c r="A1148" s="1020"/>
      <c r="B1148" s="1021"/>
      <c r="C1148" s="1020"/>
      <c r="D1148" s="1020"/>
      <c r="E1148" s="1020"/>
      <c r="F1148" s="1020"/>
      <c r="G1148" s="1022"/>
      <c r="H1148" s="1022"/>
      <c r="I1148" s="1022"/>
      <c r="J1148" s="1022"/>
      <c r="K1148" s="1022"/>
      <c r="L1148" s="1020"/>
      <c r="M1148" s="1020"/>
      <c r="N1148" s="1020"/>
      <c r="O1148" s="1020"/>
      <c r="P1148" s="1020"/>
      <c r="Q1148" s="1020"/>
      <c r="R1148" s="1020"/>
      <c r="S1148" s="1020"/>
      <c r="T1148" s="1020"/>
      <c r="U1148" s="1020"/>
      <c r="V1148" s="1020"/>
      <c r="W1148" s="1020"/>
      <c r="X1148" s="1020"/>
      <c r="Y1148" s="1020"/>
      <c r="Z1148" s="1020"/>
      <c r="AA1148" s="1020"/>
    </row>
    <row r="1149" ht="18.0" customHeight="1">
      <c r="A1149" s="1020"/>
      <c r="B1149" s="1021"/>
      <c r="C1149" s="1020"/>
      <c r="D1149" s="1020"/>
      <c r="E1149" s="1020"/>
      <c r="F1149" s="1020"/>
      <c r="G1149" s="1022"/>
      <c r="H1149" s="1022"/>
      <c r="I1149" s="1022"/>
      <c r="J1149" s="1022"/>
      <c r="K1149" s="1022"/>
      <c r="L1149" s="1020"/>
      <c r="M1149" s="1020"/>
      <c r="N1149" s="1020"/>
      <c r="O1149" s="1020"/>
      <c r="P1149" s="1020"/>
      <c r="Q1149" s="1020"/>
      <c r="R1149" s="1020"/>
      <c r="S1149" s="1020"/>
      <c r="T1149" s="1020"/>
      <c r="U1149" s="1020"/>
      <c r="V1149" s="1020"/>
      <c r="W1149" s="1020"/>
      <c r="X1149" s="1020"/>
      <c r="Y1149" s="1020"/>
      <c r="Z1149" s="1020"/>
      <c r="AA1149" s="1020"/>
    </row>
    <row r="1150" ht="18.0" customHeight="1">
      <c r="A1150" s="1020"/>
      <c r="B1150" s="1021"/>
      <c r="C1150" s="1020"/>
      <c r="D1150" s="1020"/>
      <c r="E1150" s="1020"/>
      <c r="F1150" s="1020"/>
      <c r="G1150" s="1022"/>
      <c r="H1150" s="1022"/>
      <c r="I1150" s="1022"/>
      <c r="J1150" s="1022"/>
      <c r="K1150" s="1022"/>
      <c r="L1150" s="1020"/>
      <c r="M1150" s="1020"/>
      <c r="N1150" s="1020"/>
      <c r="O1150" s="1020"/>
      <c r="P1150" s="1020"/>
      <c r="Q1150" s="1020"/>
      <c r="R1150" s="1020"/>
      <c r="S1150" s="1020"/>
      <c r="T1150" s="1020"/>
      <c r="U1150" s="1020"/>
      <c r="V1150" s="1020"/>
      <c r="W1150" s="1020"/>
      <c r="X1150" s="1020"/>
      <c r="Y1150" s="1020"/>
      <c r="Z1150" s="1020"/>
      <c r="AA1150" s="1020"/>
    </row>
    <row r="1151" ht="18.0" customHeight="1">
      <c r="A1151" s="1020"/>
      <c r="B1151" s="1021"/>
      <c r="C1151" s="1020"/>
      <c r="D1151" s="1020"/>
      <c r="E1151" s="1020"/>
      <c r="F1151" s="1020"/>
      <c r="G1151" s="1022"/>
      <c r="H1151" s="1022"/>
      <c r="I1151" s="1022"/>
      <c r="J1151" s="1022"/>
      <c r="K1151" s="1022"/>
      <c r="L1151" s="1020"/>
      <c r="M1151" s="1020"/>
      <c r="N1151" s="1020"/>
      <c r="O1151" s="1020"/>
      <c r="P1151" s="1020"/>
      <c r="Q1151" s="1020"/>
      <c r="R1151" s="1020"/>
      <c r="S1151" s="1020"/>
      <c r="T1151" s="1020"/>
      <c r="U1151" s="1020"/>
      <c r="V1151" s="1020"/>
      <c r="W1151" s="1020"/>
      <c r="X1151" s="1020"/>
      <c r="Y1151" s="1020"/>
      <c r="Z1151" s="1020"/>
      <c r="AA1151" s="1020"/>
    </row>
    <row r="1152" ht="18.0" customHeight="1">
      <c r="A1152" s="1020"/>
      <c r="B1152" s="1021"/>
      <c r="C1152" s="1020"/>
      <c r="D1152" s="1020"/>
      <c r="E1152" s="1020"/>
      <c r="F1152" s="1020"/>
      <c r="G1152" s="1022"/>
      <c r="H1152" s="1022"/>
      <c r="I1152" s="1022"/>
      <c r="J1152" s="1022"/>
      <c r="K1152" s="1022"/>
      <c r="L1152" s="1020"/>
      <c r="M1152" s="1020"/>
      <c r="N1152" s="1020"/>
      <c r="O1152" s="1020"/>
      <c r="P1152" s="1020"/>
      <c r="Q1152" s="1020"/>
      <c r="R1152" s="1020"/>
      <c r="S1152" s="1020"/>
      <c r="T1152" s="1020"/>
      <c r="U1152" s="1020"/>
      <c r="V1152" s="1020"/>
      <c r="W1152" s="1020"/>
      <c r="X1152" s="1020"/>
      <c r="Y1152" s="1020"/>
      <c r="Z1152" s="1020"/>
      <c r="AA1152" s="1020"/>
    </row>
    <row r="1153" ht="18.0" customHeight="1">
      <c r="A1153" s="1020"/>
      <c r="B1153" s="1021"/>
      <c r="C1153" s="1020"/>
      <c r="D1153" s="1020"/>
      <c r="E1153" s="1020"/>
      <c r="F1153" s="1020"/>
      <c r="G1153" s="1022"/>
      <c r="H1153" s="1022"/>
      <c r="I1153" s="1022"/>
      <c r="J1153" s="1022"/>
      <c r="K1153" s="1022"/>
      <c r="L1153" s="1020"/>
      <c r="M1153" s="1020"/>
      <c r="N1153" s="1020"/>
      <c r="O1153" s="1020"/>
      <c r="P1153" s="1020"/>
      <c r="Q1153" s="1020"/>
      <c r="R1153" s="1020"/>
      <c r="S1153" s="1020"/>
      <c r="T1153" s="1020"/>
      <c r="U1153" s="1020"/>
      <c r="V1153" s="1020"/>
      <c r="W1153" s="1020"/>
      <c r="X1153" s="1020"/>
      <c r="Y1153" s="1020"/>
      <c r="Z1153" s="1020"/>
      <c r="AA1153" s="1020"/>
    </row>
    <row r="1154" ht="18.0" customHeight="1">
      <c r="A1154" s="1020"/>
      <c r="B1154" s="1021"/>
      <c r="C1154" s="1020"/>
      <c r="D1154" s="1020"/>
      <c r="E1154" s="1020"/>
      <c r="F1154" s="1020"/>
      <c r="G1154" s="1022"/>
      <c r="H1154" s="1022"/>
      <c r="I1154" s="1022"/>
      <c r="J1154" s="1022"/>
      <c r="K1154" s="1022"/>
      <c r="L1154" s="1020"/>
      <c r="M1154" s="1020"/>
      <c r="N1154" s="1020"/>
      <c r="O1154" s="1020"/>
      <c r="P1154" s="1020"/>
      <c r="Q1154" s="1020"/>
      <c r="R1154" s="1020"/>
      <c r="S1154" s="1020"/>
      <c r="T1154" s="1020"/>
      <c r="U1154" s="1020"/>
      <c r="V1154" s="1020"/>
      <c r="W1154" s="1020"/>
      <c r="X1154" s="1020"/>
      <c r="Y1154" s="1020"/>
      <c r="Z1154" s="1020"/>
      <c r="AA1154" s="1020"/>
    </row>
    <row r="1155" ht="18.0" customHeight="1">
      <c r="A1155" s="1020"/>
      <c r="B1155" s="1021"/>
      <c r="C1155" s="1020"/>
      <c r="D1155" s="1020"/>
      <c r="E1155" s="1020"/>
      <c r="F1155" s="1020"/>
      <c r="G1155" s="1022"/>
      <c r="H1155" s="1022"/>
      <c r="I1155" s="1022"/>
      <c r="J1155" s="1022"/>
      <c r="K1155" s="1022"/>
      <c r="L1155" s="1020"/>
      <c r="M1155" s="1020"/>
      <c r="N1155" s="1020"/>
      <c r="O1155" s="1020"/>
      <c r="P1155" s="1020"/>
      <c r="Q1155" s="1020"/>
      <c r="R1155" s="1020"/>
      <c r="S1155" s="1020"/>
      <c r="T1155" s="1020"/>
      <c r="U1155" s="1020"/>
      <c r="V1155" s="1020"/>
      <c r="W1155" s="1020"/>
      <c r="X1155" s="1020"/>
      <c r="Y1155" s="1020"/>
      <c r="Z1155" s="1020"/>
      <c r="AA1155" s="1020"/>
    </row>
    <row r="1156" ht="18.0" customHeight="1">
      <c r="A1156" s="1020"/>
      <c r="B1156" s="1021"/>
      <c r="C1156" s="1020"/>
      <c r="D1156" s="1020"/>
      <c r="E1156" s="1020"/>
      <c r="F1156" s="1020"/>
      <c r="G1156" s="1022"/>
      <c r="H1156" s="1022"/>
      <c r="I1156" s="1022"/>
      <c r="J1156" s="1022"/>
      <c r="K1156" s="1022"/>
      <c r="L1156" s="1020"/>
      <c r="M1156" s="1020"/>
      <c r="N1156" s="1020"/>
      <c r="O1156" s="1020"/>
      <c r="P1156" s="1020"/>
      <c r="Q1156" s="1020"/>
      <c r="R1156" s="1020"/>
      <c r="S1156" s="1020"/>
      <c r="T1156" s="1020"/>
      <c r="U1156" s="1020"/>
      <c r="V1156" s="1020"/>
      <c r="W1156" s="1020"/>
      <c r="X1156" s="1020"/>
      <c r="Y1156" s="1020"/>
      <c r="Z1156" s="1020"/>
      <c r="AA1156" s="1020"/>
    </row>
    <row r="1157" ht="18.0" customHeight="1">
      <c r="A1157" s="1020"/>
      <c r="B1157" s="1021"/>
      <c r="C1157" s="1020"/>
      <c r="D1157" s="1020"/>
      <c r="E1157" s="1020"/>
      <c r="F1157" s="1020"/>
      <c r="G1157" s="1022"/>
      <c r="H1157" s="1022"/>
      <c r="I1157" s="1022"/>
      <c r="J1157" s="1022"/>
      <c r="K1157" s="1022"/>
      <c r="L1157" s="1020"/>
      <c r="M1157" s="1020"/>
      <c r="N1157" s="1020"/>
      <c r="O1157" s="1020"/>
      <c r="P1157" s="1020"/>
      <c r="Q1157" s="1020"/>
      <c r="R1157" s="1020"/>
      <c r="S1157" s="1020"/>
      <c r="T1157" s="1020"/>
      <c r="U1157" s="1020"/>
      <c r="V1157" s="1020"/>
      <c r="W1157" s="1020"/>
      <c r="X1157" s="1020"/>
      <c r="Y1157" s="1020"/>
      <c r="Z1157" s="1020"/>
      <c r="AA1157" s="1020"/>
    </row>
    <row r="1158" ht="18.0" customHeight="1">
      <c r="A1158" s="1020"/>
      <c r="B1158" s="1021"/>
      <c r="C1158" s="1020"/>
      <c r="D1158" s="1020"/>
      <c r="E1158" s="1020"/>
      <c r="F1158" s="1020"/>
      <c r="G1158" s="1022"/>
      <c r="H1158" s="1022"/>
      <c r="I1158" s="1022"/>
      <c r="J1158" s="1022"/>
      <c r="K1158" s="1022"/>
      <c r="L1158" s="1020"/>
      <c r="M1158" s="1020"/>
      <c r="N1158" s="1020"/>
      <c r="O1158" s="1020"/>
      <c r="P1158" s="1020"/>
      <c r="Q1158" s="1020"/>
      <c r="R1158" s="1020"/>
      <c r="S1158" s="1020"/>
      <c r="T1158" s="1020"/>
      <c r="U1158" s="1020"/>
      <c r="V1158" s="1020"/>
      <c r="W1158" s="1020"/>
      <c r="X1158" s="1020"/>
      <c r="Y1158" s="1020"/>
      <c r="Z1158" s="1020"/>
      <c r="AA1158" s="1020"/>
    </row>
    <row r="1159" ht="18.0" customHeight="1">
      <c r="A1159" s="1020"/>
      <c r="B1159" s="1021"/>
      <c r="C1159" s="1020"/>
      <c r="D1159" s="1020"/>
      <c r="E1159" s="1020"/>
      <c r="F1159" s="1020"/>
      <c r="G1159" s="1022"/>
      <c r="H1159" s="1022"/>
      <c r="I1159" s="1022"/>
      <c r="J1159" s="1022"/>
      <c r="K1159" s="1022"/>
      <c r="L1159" s="1020"/>
      <c r="M1159" s="1020"/>
      <c r="N1159" s="1020"/>
      <c r="O1159" s="1020"/>
      <c r="P1159" s="1020"/>
      <c r="Q1159" s="1020"/>
      <c r="R1159" s="1020"/>
      <c r="S1159" s="1020"/>
      <c r="T1159" s="1020"/>
      <c r="U1159" s="1020"/>
      <c r="V1159" s="1020"/>
      <c r="W1159" s="1020"/>
      <c r="X1159" s="1020"/>
      <c r="Y1159" s="1020"/>
      <c r="Z1159" s="1020"/>
      <c r="AA1159" s="1020"/>
    </row>
    <row r="1160" ht="18.0" customHeight="1">
      <c r="A1160" s="1020"/>
      <c r="B1160" s="1021"/>
      <c r="C1160" s="1020"/>
      <c r="D1160" s="1020"/>
      <c r="E1160" s="1020"/>
      <c r="F1160" s="1020"/>
      <c r="G1160" s="1022"/>
      <c r="H1160" s="1022"/>
      <c r="I1160" s="1022"/>
      <c r="J1160" s="1022"/>
      <c r="K1160" s="1022"/>
      <c r="L1160" s="1020"/>
      <c r="M1160" s="1020"/>
      <c r="N1160" s="1020"/>
      <c r="O1160" s="1020"/>
      <c r="P1160" s="1020"/>
      <c r="Q1160" s="1020"/>
      <c r="R1160" s="1020"/>
      <c r="S1160" s="1020"/>
      <c r="T1160" s="1020"/>
      <c r="U1160" s="1020"/>
      <c r="V1160" s="1020"/>
      <c r="W1160" s="1020"/>
      <c r="X1160" s="1020"/>
      <c r="Y1160" s="1020"/>
      <c r="Z1160" s="1020"/>
      <c r="AA1160" s="1020"/>
    </row>
    <row r="1161" ht="18.0" customHeight="1">
      <c r="A1161" s="1020"/>
      <c r="B1161" s="1021"/>
      <c r="C1161" s="1020"/>
      <c r="D1161" s="1020"/>
      <c r="E1161" s="1020"/>
      <c r="F1161" s="1020"/>
      <c r="G1161" s="1022"/>
      <c r="H1161" s="1022"/>
      <c r="I1161" s="1022"/>
      <c r="J1161" s="1022"/>
      <c r="K1161" s="1022"/>
      <c r="L1161" s="1020"/>
      <c r="M1161" s="1020"/>
      <c r="N1161" s="1020"/>
      <c r="O1161" s="1020"/>
      <c r="P1161" s="1020"/>
      <c r="Q1161" s="1020"/>
      <c r="R1161" s="1020"/>
      <c r="S1161" s="1020"/>
      <c r="T1161" s="1020"/>
      <c r="U1161" s="1020"/>
      <c r="V1161" s="1020"/>
      <c r="W1161" s="1020"/>
      <c r="X1161" s="1020"/>
      <c r="Y1161" s="1020"/>
      <c r="Z1161" s="1020"/>
      <c r="AA1161" s="1020"/>
    </row>
    <row r="1162" ht="18.0" customHeight="1">
      <c r="A1162" s="1020"/>
      <c r="B1162" s="1021"/>
      <c r="C1162" s="1020"/>
      <c r="D1162" s="1020"/>
      <c r="E1162" s="1020"/>
      <c r="F1162" s="1020"/>
      <c r="G1162" s="1022"/>
      <c r="H1162" s="1022"/>
      <c r="I1162" s="1022"/>
      <c r="J1162" s="1022"/>
      <c r="K1162" s="1022"/>
      <c r="L1162" s="1020"/>
      <c r="M1162" s="1020"/>
      <c r="N1162" s="1020"/>
      <c r="O1162" s="1020"/>
      <c r="P1162" s="1020"/>
      <c r="Q1162" s="1020"/>
      <c r="R1162" s="1020"/>
      <c r="S1162" s="1020"/>
      <c r="T1162" s="1020"/>
      <c r="U1162" s="1020"/>
      <c r="V1162" s="1020"/>
      <c r="W1162" s="1020"/>
      <c r="X1162" s="1020"/>
      <c r="Y1162" s="1020"/>
      <c r="Z1162" s="1020"/>
      <c r="AA1162" s="1020"/>
    </row>
    <row r="1163" ht="18.0" customHeight="1">
      <c r="A1163" s="1020"/>
      <c r="B1163" s="1021"/>
      <c r="C1163" s="1020"/>
      <c r="D1163" s="1020"/>
      <c r="E1163" s="1020"/>
      <c r="F1163" s="1020"/>
      <c r="G1163" s="1022"/>
      <c r="H1163" s="1022"/>
      <c r="I1163" s="1022"/>
      <c r="J1163" s="1022"/>
      <c r="K1163" s="1022"/>
      <c r="L1163" s="1020"/>
      <c r="M1163" s="1020"/>
      <c r="N1163" s="1020"/>
      <c r="O1163" s="1020"/>
      <c r="P1163" s="1020"/>
      <c r="Q1163" s="1020"/>
      <c r="R1163" s="1020"/>
      <c r="S1163" s="1020"/>
      <c r="T1163" s="1020"/>
      <c r="U1163" s="1020"/>
      <c r="V1163" s="1020"/>
      <c r="W1163" s="1020"/>
      <c r="X1163" s="1020"/>
      <c r="Y1163" s="1020"/>
      <c r="Z1163" s="1020"/>
      <c r="AA1163" s="1020"/>
    </row>
    <row r="1164" ht="18.0" customHeight="1">
      <c r="A1164" s="1020"/>
      <c r="B1164" s="1021"/>
      <c r="C1164" s="1020"/>
      <c r="D1164" s="1020"/>
      <c r="E1164" s="1020"/>
      <c r="F1164" s="1020"/>
      <c r="G1164" s="1022"/>
      <c r="H1164" s="1022"/>
      <c r="I1164" s="1022"/>
      <c r="J1164" s="1022"/>
      <c r="K1164" s="1022"/>
      <c r="L1164" s="1020"/>
      <c r="M1164" s="1020"/>
      <c r="N1164" s="1020"/>
      <c r="O1164" s="1020"/>
      <c r="P1164" s="1020"/>
      <c r="Q1164" s="1020"/>
      <c r="R1164" s="1020"/>
      <c r="S1164" s="1020"/>
      <c r="T1164" s="1020"/>
      <c r="U1164" s="1020"/>
      <c r="V1164" s="1020"/>
      <c r="W1164" s="1020"/>
      <c r="X1164" s="1020"/>
      <c r="Y1164" s="1020"/>
      <c r="Z1164" s="1020"/>
      <c r="AA1164" s="1020"/>
    </row>
    <row r="1165" ht="18.0" customHeight="1">
      <c r="A1165" s="1020"/>
      <c r="B1165" s="1021"/>
      <c r="C1165" s="1020"/>
      <c r="D1165" s="1020"/>
      <c r="E1165" s="1020"/>
      <c r="F1165" s="1020"/>
      <c r="G1165" s="1022"/>
      <c r="H1165" s="1022"/>
      <c r="I1165" s="1022"/>
      <c r="J1165" s="1022"/>
      <c r="K1165" s="1022"/>
      <c r="L1165" s="1020"/>
      <c r="M1165" s="1020"/>
      <c r="N1165" s="1020"/>
      <c r="O1165" s="1020"/>
      <c r="P1165" s="1020"/>
      <c r="Q1165" s="1020"/>
      <c r="R1165" s="1020"/>
      <c r="S1165" s="1020"/>
      <c r="T1165" s="1020"/>
      <c r="U1165" s="1020"/>
      <c r="V1165" s="1020"/>
      <c r="W1165" s="1020"/>
      <c r="X1165" s="1020"/>
      <c r="Y1165" s="1020"/>
      <c r="Z1165" s="1020"/>
      <c r="AA1165" s="1020"/>
    </row>
    <row r="1166" ht="18.0" customHeight="1">
      <c r="A1166" s="1020"/>
      <c r="B1166" s="1021"/>
      <c r="C1166" s="1020"/>
      <c r="D1166" s="1020"/>
      <c r="E1166" s="1020"/>
      <c r="F1166" s="1020"/>
      <c r="G1166" s="1022"/>
      <c r="H1166" s="1022"/>
      <c r="I1166" s="1022"/>
      <c r="J1166" s="1022"/>
      <c r="K1166" s="1022"/>
      <c r="L1166" s="1020"/>
      <c r="M1166" s="1020"/>
      <c r="N1166" s="1020"/>
      <c r="O1166" s="1020"/>
      <c r="P1166" s="1020"/>
      <c r="Q1166" s="1020"/>
      <c r="R1166" s="1020"/>
      <c r="S1166" s="1020"/>
      <c r="T1166" s="1020"/>
      <c r="U1166" s="1020"/>
      <c r="V1166" s="1020"/>
      <c r="W1166" s="1020"/>
      <c r="X1166" s="1020"/>
      <c r="Y1166" s="1020"/>
      <c r="Z1166" s="1020"/>
      <c r="AA1166" s="1020"/>
    </row>
    <row r="1167" ht="18.0" customHeight="1">
      <c r="A1167" s="1020"/>
      <c r="B1167" s="1021"/>
      <c r="C1167" s="1020"/>
      <c r="D1167" s="1020"/>
      <c r="E1167" s="1020"/>
      <c r="F1167" s="1020"/>
      <c r="G1167" s="1022"/>
      <c r="H1167" s="1022"/>
      <c r="I1167" s="1022"/>
      <c r="J1167" s="1022"/>
      <c r="K1167" s="1022"/>
      <c r="L1167" s="1020"/>
      <c r="M1167" s="1020"/>
      <c r="N1167" s="1020"/>
      <c r="O1167" s="1020"/>
      <c r="P1167" s="1020"/>
      <c r="Q1167" s="1020"/>
      <c r="R1167" s="1020"/>
      <c r="S1167" s="1020"/>
      <c r="T1167" s="1020"/>
      <c r="U1167" s="1020"/>
      <c r="V1167" s="1020"/>
      <c r="W1167" s="1020"/>
      <c r="X1167" s="1020"/>
      <c r="Y1167" s="1020"/>
      <c r="Z1167" s="1020"/>
      <c r="AA1167" s="1020"/>
    </row>
    <row r="1168" ht="18.0" customHeight="1">
      <c r="A1168" s="1020"/>
      <c r="B1168" s="1021"/>
      <c r="C1168" s="1020"/>
      <c r="D1168" s="1020"/>
      <c r="E1168" s="1020"/>
      <c r="F1168" s="1020"/>
      <c r="G1168" s="1022"/>
      <c r="H1168" s="1022"/>
      <c r="I1168" s="1022"/>
      <c r="J1168" s="1022"/>
      <c r="K1168" s="1022"/>
      <c r="L1168" s="1020"/>
      <c r="M1168" s="1020"/>
      <c r="N1168" s="1020"/>
      <c r="O1168" s="1020"/>
      <c r="P1168" s="1020"/>
      <c r="Q1168" s="1020"/>
      <c r="R1168" s="1020"/>
      <c r="S1168" s="1020"/>
      <c r="T1168" s="1020"/>
      <c r="U1168" s="1020"/>
      <c r="V1168" s="1020"/>
      <c r="W1168" s="1020"/>
      <c r="X1168" s="1020"/>
      <c r="Y1168" s="1020"/>
      <c r="Z1168" s="1020"/>
      <c r="AA1168" s="1020"/>
    </row>
    <row r="1169" ht="18.0" customHeight="1">
      <c r="A1169" s="1020"/>
      <c r="B1169" s="1021"/>
      <c r="C1169" s="1020"/>
      <c r="D1169" s="1020"/>
      <c r="E1169" s="1020"/>
      <c r="F1169" s="1020"/>
      <c r="G1169" s="1022"/>
      <c r="H1169" s="1022"/>
      <c r="I1169" s="1022"/>
      <c r="J1169" s="1022"/>
      <c r="K1169" s="1022"/>
      <c r="L1169" s="1020"/>
      <c r="M1169" s="1020"/>
      <c r="N1169" s="1020"/>
      <c r="O1169" s="1020"/>
      <c r="P1169" s="1020"/>
      <c r="Q1169" s="1020"/>
      <c r="R1169" s="1020"/>
      <c r="S1169" s="1020"/>
      <c r="T1169" s="1020"/>
      <c r="U1169" s="1020"/>
      <c r="V1169" s="1020"/>
      <c r="W1169" s="1020"/>
      <c r="X1169" s="1020"/>
      <c r="Y1169" s="1020"/>
      <c r="Z1169" s="1020"/>
      <c r="AA1169" s="1020"/>
    </row>
    <row r="1170" ht="18.0" customHeight="1">
      <c r="A1170" s="1020"/>
      <c r="B1170" s="1021"/>
      <c r="C1170" s="1020"/>
      <c r="D1170" s="1020"/>
      <c r="E1170" s="1020"/>
      <c r="F1170" s="1020"/>
      <c r="G1170" s="1022"/>
      <c r="H1170" s="1022"/>
      <c r="I1170" s="1022"/>
      <c r="J1170" s="1022"/>
      <c r="K1170" s="1022"/>
      <c r="L1170" s="1020"/>
      <c r="M1170" s="1020"/>
      <c r="N1170" s="1020"/>
      <c r="O1170" s="1020"/>
      <c r="P1170" s="1020"/>
      <c r="Q1170" s="1020"/>
      <c r="R1170" s="1020"/>
      <c r="S1170" s="1020"/>
      <c r="T1170" s="1020"/>
      <c r="U1170" s="1020"/>
      <c r="V1170" s="1020"/>
      <c r="W1170" s="1020"/>
      <c r="X1170" s="1020"/>
      <c r="Y1170" s="1020"/>
      <c r="Z1170" s="1020"/>
      <c r="AA1170" s="1020"/>
    </row>
    <row r="1171" ht="18.0" customHeight="1">
      <c r="A1171" s="1020"/>
      <c r="B1171" s="1021"/>
      <c r="C1171" s="1020"/>
      <c r="D1171" s="1020"/>
      <c r="E1171" s="1020"/>
      <c r="F1171" s="1020"/>
      <c r="G1171" s="1022"/>
      <c r="H1171" s="1022"/>
      <c r="I1171" s="1022"/>
      <c r="J1171" s="1022"/>
      <c r="K1171" s="1022"/>
      <c r="L1171" s="1020"/>
      <c r="M1171" s="1020"/>
      <c r="N1171" s="1020"/>
      <c r="O1171" s="1020"/>
      <c r="P1171" s="1020"/>
      <c r="Q1171" s="1020"/>
      <c r="R1171" s="1020"/>
      <c r="S1171" s="1020"/>
      <c r="T1171" s="1020"/>
      <c r="U1171" s="1020"/>
      <c r="V1171" s="1020"/>
      <c r="W1171" s="1020"/>
      <c r="X1171" s="1020"/>
      <c r="Y1171" s="1020"/>
      <c r="Z1171" s="1020"/>
      <c r="AA1171" s="1020"/>
    </row>
    <row r="1172" ht="18.0" customHeight="1">
      <c r="A1172" s="1020"/>
      <c r="B1172" s="1021"/>
      <c r="C1172" s="1020"/>
      <c r="D1172" s="1020"/>
      <c r="E1172" s="1020"/>
      <c r="F1172" s="1020"/>
      <c r="G1172" s="1022"/>
      <c r="H1172" s="1022"/>
      <c r="I1172" s="1022"/>
      <c r="J1172" s="1022"/>
      <c r="K1172" s="1022"/>
      <c r="L1172" s="1020"/>
      <c r="M1172" s="1020"/>
      <c r="N1172" s="1020"/>
      <c r="O1172" s="1020"/>
      <c r="P1172" s="1020"/>
      <c r="Q1172" s="1020"/>
      <c r="R1172" s="1020"/>
      <c r="S1172" s="1020"/>
      <c r="T1172" s="1020"/>
      <c r="U1172" s="1020"/>
      <c r="V1172" s="1020"/>
      <c r="W1172" s="1020"/>
      <c r="X1172" s="1020"/>
      <c r="Y1172" s="1020"/>
      <c r="Z1172" s="1020"/>
      <c r="AA1172" s="1020"/>
    </row>
    <row r="1173" ht="18.0" customHeight="1">
      <c r="A1173" s="1020"/>
      <c r="B1173" s="1021"/>
      <c r="C1173" s="1020"/>
      <c r="D1173" s="1020"/>
      <c r="E1173" s="1020"/>
      <c r="F1173" s="1020"/>
      <c r="G1173" s="1022"/>
      <c r="H1173" s="1022"/>
      <c r="I1173" s="1022"/>
      <c r="J1173" s="1022"/>
      <c r="K1173" s="1022"/>
      <c r="L1173" s="1020"/>
      <c r="M1173" s="1020"/>
      <c r="N1173" s="1020"/>
      <c r="O1173" s="1020"/>
      <c r="P1173" s="1020"/>
      <c r="Q1173" s="1020"/>
      <c r="R1173" s="1020"/>
      <c r="S1173" s="1020"/>
      <c r="T1173" s="1020"/>
      <c r="U1173" s="1020"/>
      <c r="V1173" s="1020"/>
      <c r="W1173" s="1020"/>
      <c r="X1173" s="1020"/>
      <c r="Y1173" s="1020"/>
      <c r="Z1173" s="1020"/>
      <c r="AA1173" s="1020"/>
    </row>
    <row r="1174" ht="18.0" customHeight="1">
      <c r="A1174" s="1020"/>
      <c r="B1174" s="1021"/>
      <c r="C1174" s="1020"/>
      <c r="D1174" s="1020"/>
      <c r="E1174" s="1020"/>
      <c r="F1174" s="1020"/>
      <c r="G1174" s="1022"/>
      <c r="H1174" s="1022"/>
      <c r="I1174" s="1022"/>
      <c r="J1174" s="1022"/>
      <c r="K1174" s="1022"/>
      <c r="L1174" s="1020"/>
      <c r="M1174" s="1020"/>
      <c r="N1174" s="1020"/>
      <c r="O1174" s="1020"/>
      <c r="P1174" s="1020"/>
      <c r="Q1174" s="1020"/>
      <c r="R1174" s="1020"/>
      <c r="S1174" s="1020"/>
      <c r="T1174" s="1020"/>
      <c r="U1174" s="1020"/>
      <c r="V1174" s="1020"/>
      <c r="W1174" s="1020"/>
      <c r="X1174" s="1020"/>
      <c r="Y1174" s="1020"/>
      <c r="Z1174" s="1020"/>
      <c r="AA1174" s="1020"/>
    </row>
    <row r="1175" ht="18.0" customHeight="1">
      <c r="A1175" s="1020"/>
      <c r="B1175" s="1021"/>
      <c r="C1175" s="1020"/>
      <c r="D1175" s="1020"/>
      <c r="E1175" s="1020"/>
      <c r="F1175" s="1020"/>
      <c r="G1175" s="1022"/>
      <c r="H1175" s="1022"/>
      <c r="I1175" s="1022"/>
      <c r="J1175" s="1022"/>
      <c r="K1175" s="1022"/>
      <c r="L1175" s="1020"/>
      <c r="M1175" s="1020"/>
      <c r="N1175" s="1020"/>
      <c r="O1175" s="1020"/>
      <c r="P1175" s="1020"/>
      <c r="Q1175" s="1020"/>
      <c r="R1175" s="1020"/>
      <c r="S1175" s="1020"/>
      <c r="T1175" s="1020"/>
      <c r="U1175" s="1020"/>
      <c r="V1175" s="1020"/>
      <c r="W1175" s="1020"/>
      <c r="X1175" s="1020"/>
      <c r="Y1175" s="1020"/>
      <c r="Z1175" s="1020"/>
      <c r="AA1175" s="1020"/>
    </row>
    <row r="1176" ht="18.0" customHeight="1">
      <c r="A1176" s="1020"/>
      <c r="B1176" s="1021"/>
      <c r="C1176" s="1020"/>
      <c r="D1176" s="1020"/>
      <c r="E1176" s="1020"/>
      <c r="F1176" s="1020"/>
      <c r="G1176" s="1022"/>
      <c r="H1176" s="1022"/>
      <c r="I1176" s="1022"/>
      <c r="J1176" s="1022"/>
      <c r="K1176" s="1022"/>
      <c r="L1176" s="1020"/>
      <c r="M1176" s="1020"/>
      <c r="N1176" s="1020"/>
      <c r="O1176" s="1020"/>
      <c r="P1176" s="1020"/>
      <c r="Q1176" s="1020"/>
      <c r="R1176" s="1020"/>
      <c r="S1176" s="1020"/>
      <c r="T1176" s="1020"/>
      <c r="U1176" s="1020"/>
      <c r="V1176" s="1020"/>
      <c r="W1176" s="1020"/>
      <c r="X1176" s="1020"/>
      <c r="Y1176" s="1020"/>
      <c r="Z1176" s="1020"/>
      <c r="AA1176" s="1020"/>
    </row>
    <row r="1177" ht="18.0" customHeight="1">
      <c r="A1177" s="1020"/>
      <c r="B1177" s="1021"/>
      <c r="C1177" s="1020"/>
      <c r="D1177" s="1020"/>
      <c r="E1177" s="1020"/>
      <c r="F1177" s="1020"/>
      <c r="G1177" s="1022"/>
      <c r="H1177" s="1022"/>
      <c r="I1177" s="1022"/>
      <c r="J1177" s="1022"/>
      <c r="K1177" s="1022"/>
      <c r="L1177" s="1020"/>
      <c r="M1177" s="1020"/>
      <c r="N1177" s="1020"/>
      <c r="O1177" s="1020"/>
      <c r="P1177" s="1020"/>
      <c r="Q1177" s="1020"/>
      <c r="R1177" s="1020"/>
      <c r="S1177" s="1020"/>
      <c r="T1177" s="1020"/>
      <c r="U1177" s="1020"/>
      <c r="V1177" s="1020"/>
      <c r="W1177" s="1020"/>
      <c r="X1177" s="1020"/>
      <c r="Y1177" s="1020"/>
      <c r="Z1177" s="1020"/>
      <c r="AA1177" s="1020"/>
    </row>
    <row r="1178" ht="18.0" customHeight="1">
      <c r="A1178" s="1020"/>
      <c r="B1178" s="1021"/>
      <c r="C1178" s="1020"/>
      <c r="D1178" s="1020"/>
      <c r="E1178" s="1020"/>
      <c r="F1178" s="1020"/>
      <c r="G1178" s="1022"/>
      <c r="H1178" s="1022"/>
      <c r="I1178" s="1022"/>
      <c r="J1178" s="1022"/>
      <c r="K1178" s="1022"/>
      <c r="L1178" s="1020"/>
      <c r="M1178" s="1020"/>
      <c r="N1178" s="1020"/>
      <c r="O1178" s="1020"/>
      <c r="P1178" s="1020"/>
      <c r="Q1178" s="1020"/>
      <c r="R1178" s="1020"/>
      <c r="S1178" s="1020"/>
      <c r="T1178" s="1020"/>
      <c r="U1178" s="1020"/>
      <c r="V1178" s="1020"/>
      <c r="W1178" s="1020"/>
      <c r="X1178" s="1020"/>
      <c r="Y1178" s="1020"/>
      <c r="Z1178" s="1020"/>
      <c r="AA1178" s="1020"/>
    </row>
    <row r="1179" ht="18.0" customHeight="1">
      <c r="A1179" s="1020"/>
      <c r="B1179" s="1021"/>
      <c r="C1179" s="1020"/>
      <c r="D1179" s="1020"/>
      <c r="E1179" s="1020"/>
      <c r="F1179" s="1020"/>
      <c r="G1179" s="1022"/>
      <c r="H1179" s="1022"/>
      <c r="I1179" s="1022"/>
      <c r="J1179" s="1022"/>
      <c r="K1179" s="1022"/>
      <c r="L1179" s="1020"/>
      <c r="M1179" s="1020"/>
      <c r="N1179" s="1020"/>
      <c r="O1179" s="1020"/>
      <c r="P1179" s="1020"/>
      <c r="Q1179" s="1020"/>
      <c r="R1179" s="1020"/>
      <c r="S1179" s="1020"/>
      <c r="T1179" s="1020"/>
      <c r="U1179" s="1020"/>
      <c r="V1179" s="1020"/>
      <c r="W1179" s="1020"/>
      <c r="X1179" s="1020"/>
      <c r="Y1179" s="1020"/>
      <c r="Z1179" s="1020"/>
      <c r="AA1179" s="1020"/>
    </row>
    <row r="1180" ht="18.0" customHeight="1">
      <c r="A1180" s="1020"/>
      <c r="B1180" s="1021"/>
      <c r="C1180" s="1020"/>
      <c r="D1180" s="1020"/>
      <c r="E1180" s="1020"/>
      <c r="F1180" s="1020"/>
      <c r="G1180" s="1022"/>
      <c r="H1180" s="1022"/>
      <c r="I1180" s="1022"/>
      <c r="J1180" s="1022"/>
      <c r="K1180" s="1022"/>
      <c r="L1180" s="1020"/>
      <c r="M1180" s="1020"/>
      <c r="N1180" s="1020"/>
      <c r="O1180" s="1020"/>
      <c r="P1180" s="1020"/>
      <c r="Q1180" s="1020"/>
      <c r="R1180" s="1020"/>
      <c r="S1180" s="1020"/>
      <c r="T1180" s="1020"/>
      <c r="U1180" s="1020"/>
      <c r="V1180" s="1020"/>
      <c r="W1180" s="1020"/>
      <c r="X1180" s="1020"/>
      <c r="Y1180" s="1020"/>
      <c r="Z1180" s="1020"/>
      <c r="AA1180" s="1020"/>
    </row>
    <row r="1181" ht="18.0" customHeight="1">
      <c r="A1181" s="1020"/>
      <c r="B1181" s="1021"/>
      <c r="C1181" s="1020"/>
      <c r="D1181" s="1020"/>
      <c r="E1181" s="1020"/>
      <c r="F1181" s="1020"/>
      <c r="G1181" s="1022"/>
      <c r="H1181" s="1022"/>
      <c r="I1181" s="1022"/>
      <c r="J1181" s="1022"/>
      <c r="K1181" s="1022"/>
      <c r="L1181" s="1020"/>
      <c r="M1181" s="1020"/>
      <c r="N1181" s="1020"/>
      <c r="O1181" s="1020"/>
      <c r="P1181" s="1020"/>
      <c r="Q1181" s="1020"/>
      <c r="R1181" s="1020"/>
      <c r="S1181" s="1020"/>
      <c r="T1181" s="1020"/>
      <c r="U1181" s="1020"/>
      <c r="V1181" s="1020"/>
      <c r="W1181" s="1020"/>
      <c r="X1181" s="1020"/>
      <c r="Y1181" s="1020"/>
      <c r="Z1181" s="1020"/>
      <c r="AA1181" s="1020"/>
    </row>
    <row r="1182" ht="18.0" customHeight="1">
      <c r="A1182" s="1020"/>
      <c r="B1182" s="1021"/>
      <c r="C1182" s="1020"/>
      <c r="D1182" s="1020"/>
      <c r="E1182" s="1020"/>
      <c r="F1182" s="1020"/>
      <c r="G1182" s="1022"/>
      <c r="H1182" s="1022"/>
      <c r="I1182" s="1022"/>
      <c r="J1182" s="1022"/>
      <c r="K1182" s="1022"/>
      <c r="L1182" s="1020"/>
      <c r="M1182" s="1020"/>
      <c r="N1182" s="1020"/>
      <c r="O1182" s="1020"/>
      <c r="P1182" s="1020"/>
      <c r="Q1182" s="1020"/>
      <c r="R1182" s="1020"/>
      <c r="S1182" s="1020"/>
      <c r="T1182" s="1020"/>
      <c r="U1182" s="1020"/>
      <c r="V1182" s="1020"/>
      <c r="W1182" s="1020"/>
      <c r="X1182" s="1020"/>
      <c r="Y1182" s="1020"/>
      <c r="Z1182" s="1020"/>
      <c r="AA1182" s="1020"/>
    </row>
    <row r="1183" ht="18.0" customHeight="1">
      <c r="A1183" s="1020"/>
      <c r="B1183" s="1021"/>
      <c r="C1183" s="1020"/>
      <c r="D1183" s="1020"/>
      <c r="E1183" s="1020"/>
      <c r="F1183" s="1020"/>
      <c r="G1183" s="1022"/>
      <c r="H1183" s="1022"/>
      <c r="I1183" s="1022"/>
      <c r="J1183" s="1022"/>
      <c r="K1183" s="1022"/>
      <c r="L1183" s="1020"/>
      <c r="M1183" s="1020"/>
      <c r="N1183" s="1020"/>
      <c r="O1183" s="1020"/>
      <c r="P1183" s="1020"/>
      <c r="Q1183" s="1020"/>
      <c r="R1183" s="1020"/>
      <c r="S1183" s="1020"/>
      <c r="T1183" s="1020"/>
      <c r="U1183" s="1020"/>
      <c r="V1183" s="1020"/>
      <c r="W1183" s="1020"/>
      <c r="X1183" s="1020"/>
      <c r="Y1183" s="1020"/>
      <c r="Z1183" s="1020"/>
      <c r="AA1183" s="1020"/>
    </row>
    <row r="1184" ht="18.0" customHeight="1">
      <c r="A1184" s="1020"/>
      <c r="B1184" s="1021"/>
      <c r="C1184" s="1020"/>
      <c r="D1184" s="1020"/>
      <c r="E1184" s="1020"/>
      <c r="F1184" s="1020"/>
      <c r="G1184" s="1022"/>
      <c r="H1184" s="1022"/>
      <c r="I1184" s="1022"/>
      <c r="J1184" s="1022"/>
      <c r="K1184" s="1022"/>
      <c r="L1184" s="1020"/>
      <c r="M1184" s="1020"/>
      <c r="N1184" s="1020"/>
      <c r="O1184" s="1020"/>
      <c r="P1184" s="1020"/>
      <c r="Q1184" s="1020"/>
      <c r="R1184" s="1020"/>
      <c r="S1184" s="1020"/>
      <c r="T1184" s="1020"/>
      <c r="U1184" s="1020"/>
      <c r="V1184" s="1020"/>
      <c r="W1184" s="1020"/>
      <c r="X1184" s="1020"/>
      <c r="Y1184" s="1020"/>
      <c r="Z1184" s="1020"/>
      <c r="AA1184" s="1020"/>
    </row>
    <row r="1185" ht="18.0" customHeight="1">
      <c r="A1185" s="1020"/>
      <c r="B1185" s="1021"/>
      <c r="C1185" s="1020"/>
      <c r="D1185" s="1020"/>
      <c r="E1185" s="1020"/>
      <c r="F1185" s="1020"/>
      <c r="G1185" s="1022"/>
      <c r="H1185" s="1022"/>
      <c r="I1185" s="1022"/>
      <c r="J1185" s="1022"/>
      <c r="K1185" s="1022"/>
      <c r="L1185" s="1020"/>
      <c r="M1185" s="1020"/>
      <c r="N1185" s="1020"/>
      <c r="O1185" s="1020"/>
      <c r="P1185" s="1020"/>
      <c r="Q1185" s="1020"/>
      <c r="R1185" s="1020"/>
      <c r="S1185" s="1020"/>
      <c r="T1185" s="1020"/>
      <c r="U1185" s="1020"/>
      <c r="V1185" s="1020"/>
      <c r="W1185" s="1020"/>
      <c r="X1185" s="1020"/>
      <c r="Y1185" s="1020"/>
      <c r="Z1185" s="1020"/>
      <c r="AA1185" s="1020"/>
    </row>
    <row r="1186" ht="18.0" customHeight="1">
      <c r="A1186" s="1020"/>
      <c r="B1186" s="1021"/>
      <c r="C1186" s="1020"/>
      <c r="D1186" s="1020"/>
      <c r="E1186" s="1020"/>
      <c r="F1186" s="1020"/>
      <c r="G1186" s="1022"/>
      <c r="H1186" s="1022"/>
      <c r="I1186" s="1022"/>
      <c r="J1186" s="1022"/>
      <c r="K1186" s="1022"/>
      <c r="L1186" s="1020"/>
      <c r="M1186" s="1020"/>
      <c r="N1186" s="1020"/>
      <c r="O1186" s="1020"/>
      <c r="P1186" s="1020"/>
      <c r="Q1186" s="1020"/>
      <c r="R1186" s="1020"/>
      <c r="S1186" s="1020"/>
      <c r="T1186" s="1020"/>
      <c r="U1186" s="1020"/>
      <c r="V1186" s="1020"/>
      <c r="W1186" s="1020"/>
      <c r="X1186" s="1020"/>
      <c r="Y1186" s="1020"/>
      <c r="Z1186" s="1020"/>
      <c r="AA1186" s="1020"/>
    </row>
    <row r="1187" ht="18.0" customHeight="1">
      <c r="A1187" s="1020"/>
      <c r="B1187" s="1021"/>
      <c r="C1187" s="1020"/>
      <c r="D1187" s="1020"/>
      <c r="E1187" s="1020"/>
      <c r="F1187" s="1020"/>
      <c r="G1187" s="1022"/>
      <c r="H1187" s="1022"/>
      <c r="I1187" s="1022"/>
      <c r="J1187" s="1022"/>
      <c r="K1187" s="1022"/>
      <c r="L1187" s="1020"/>
      <c r="M1187" s="1020"/>
      <c r="N1187" s="1020"/>
      <c r="O1187" s="1020"/>
      <c r="P1187" s="1020"/>
      <c r="Q1187" s="1020"/>
      <c r="R1187" s="1020"/>
      <c r="S1187" s="1020"/>
      <c r="T1187" s="1020"/>
      <c r="U1187" s="1020"/>
      <c r="V1187" s="1020"/>
      <c r="W1187" s="1020"/>
      <c r="X1187" s="1020"/>
      <c r="Y1187" s="1020"/>
      <c r="Z1187" s="1020"/>
      <c r="AA1187" s="1020"/>
    </row>
    <row r="1188" ht="18.0" customHeight="1">
      <c r="A1188" s="1020"/>
      <c r="B1188" s="1021"/>
      <c r="C1188" s="1020"/>
      <c r="D1188" s="1020"/>
      <c r="E1188" s="1020"/>
      <c r="F1188" s="1020"/>
      <c r="G1188" s="1022"/>
      <c r="H1188" s="1022"/>
      <c r="I1188" s="1022"/>
      <c r="J1188" s="1022"/>
      <c r="K1188" s="1022"/>
      <c r="L1188" s="1020"/>
      <c r="M1188" s="1020"/>
      <c r="N1188" s="1020"/>
      <c r="O1188" s="1020"/>
      <c r="P1188" s="1020"/>
      <c r="Q1188" s="1020"/>
      <c r="R1188" s="1020"/>
      <c r="S1188" s="1020"/>
      <c r="T1188" s="1020"/>
      <c r="U1188" s="1020"/>
      <c r="V1188" s="1020"/>
      <c r="W1188" s="1020"/>
      <c r="X1188" s="1020"/>
      <c r="Y1188" s="1020"/>
      <c r="Z1188" s="1020"/>
      <c r="AA1188" s="1020"/>
    </row>
    <row r="1189" ht="18.0" customHeight="1">
      <c r="A1189" s="1020"/>
      <c r="B1189" s="1021"/>
      <c r="C1189" s="1020"/>
      <c r="D1189" s="1020"/>
      <c r="E1189" s="1020"/>
      <c r="F1189" s="1020"/>
      <c r="G1189" s="1022"/>
      <c r="H1189" s="1022"/>
      <c r="I1189" s="1022"/>
      <c r="J1189" s="1022"/>
      <c r="K1189" s="1022"/>
      <c r="L1189" s="1020"/>
      <c r="M1189" s="1020"/>
      <c r="N1189" s="1020"/>
      <c r="O1189" s="1020"/>
      <c r="P1189" s="1020"/>
      <c r="Q1189" s="1020"/>
      <c r="R1189" s="1020"/>
      <c r="S1189" s="1020"/>
      <c r="T1189" s="1020"/>
      <c r="U1189" s="1020"/>
      <c r="V1189" s="1020"/>
      <c r="W1189" s="1020"/>
      <c r="X1189" s="1020"/>
      <c r="Y1189" s="1020"/>
      <c r="Z1189" s="1020"/>
      <c r="AA1189" s="1020"/>
    </row>
    <row r="1190" ht="18.0" customHeight="1">
      <c r="A1190" s="1020"/>
      <c r="B1190" s="1021"/>
      <c r="C1190" s="1020"/>
      <c r="D1190" s="1020"/>
      <c r="E1190" s="1020"/>
      <c r="F1190" s="1020"/>
      <c r="G1190" s="1022"/>
      <c r="H1190" s="1022"/>
      <c r="I1190" s="1022"/>
      <c r="J1190" s="1022"/>
      <c r="K1190" s="1022"/>
      <c r="L1190" s="1020"/>
      <c r="M1190" s="1020"/>
      <c r="N1190" s="1020"/>
      <c r="O1190" s="1020"/>
      <c r="P1190" s="1020"/>
      <c r="Q1190" s="1020"/>
      <c r="R1190" s="1020"/>
      <c r="S1190" s="1020"/>
      <c r="T1190" s="1020"/>
      <c r="U1190" s="1020"/>
      <c r="V1190" s="1020"/>
      <c r="W1190" s="1020"/>
      <c r="X1190" s="1020"/>
      <c r="Y1190" s="1020"/>
      <c r="Z1190" s="1020"/>
      <c r="AA1190" s="1020"/>
    </row>
    <row r="1191" ht="18.0" customHeight="1">
      <c r="A1191" s="1020"/>
      <c r="B1191" s="1021"/>
      <c r="C1191" s="1020"/>
      <c r="D1191" s="1020"/>
      <c r="E1191" s="1020"/>
      <c r="F1191" s="1020"/>
      <c r="G1191" s="1022"/>
      <c r="H1191" s="1022"/>
      <c r="I1191" s="1022"/>
      <c r="J1191" s="1022"/>
      <c r="K1191" s="1022"/>
      <c r="L1191" s="1020"/>
      <c r="M1191" s="1020"/>
      <c r="N1191" s="1020"/>
      <c r="O1191" s="1020"/>
      <c r="P1191" s="1020"/>
      <c r="Q1191" s="1020"/>
      <c r="R1191" s="1020"/>
      <c r="S1191" s="1020"/>
      <c r="T1191" s="1020"/>
      <c r="U1191" s="1020"/>
      <c r="V1191" s="1020"/>
      <c r="W1191" s="1020"/>
      <c r="X1191" s="1020"/>
      <c r="Y1191" s="1020"/>
      <c r="Z1191" s="1020"/>
      <c r="AA1191" s="1020"/>
    </row>
    <row r="1192" ht="18.0" customHeight="1">
      <c r="A1192" s="1020"/>
      <c r="B1192" s="1021"/>
      <c r="C1192" s="1020"/>
      <c r="D1192" s="1020"/>
      <c r="E1192" s="1020"/>
      <c r="F1192" s="1020"/>
      <c r="G1192" s="1022"/>
      <c r="H1192" s="1022"/>
      <c r="I1192" s="1022"/>
      <c r="J1192" s="1022"/>
      <c r="K1192" s="1022"/>
      <c r="L1192" s="1020"/>
      <c r="M1192" s="1020"/>
      <c r="N1192" s="1020"/>
      <c r="O1192" s="1020"/>
      <c r="P1192" s="1020"/>
      <c r="Q1192" s="1020"/>
      <c r="R1192" s="1020"/>
      <c r="S1192" s="1020"/>
      <c r="T1192" s="1020"/>
      <c r="U1192" s="1020"/>
      <c r="V1192" s="1020"/>
      <c r="W1192" s="1020"/>
      <c r="X1192" s="1020"/>
      <c r="Y1192" s="1020"/>
      <c r="Z1192" s="1020"/>
      <c r="AA1192" s="1020"/>
    </row>
    <row r="1193" ht="18.0" customHeight="1">
      <c r="A1193" s="1020"/>
      <c r="B1193" s="1021"/>
      <c r="C1193" s="1020"/>
      <c r="D1193" s="1020"/>
      <c r="E1193" s="1020"/>
      <c r="F1193" s="1020"/>
      <c r="G1193" s="1022"/>
      <c r="H1193" s="1022"/>
      <c r="I1193" s="1022"/>
      <c r="J1193" s="1022"/>
      <c r="K1193" s="1022"/>
      <c r="L1193" s="1020"/>
      <c r="M1193" s="1020"/>
      <c r="N1193" s="1020"/>
      <c r="O1193" s="1020"/>
      <c r="P1193" s="1020"/>
      <c r="Q1193" s="1020"/>
      <c r="R1193" s="1020"/>
      <c r="S1193" s="1020"/>
      <c r="T1193" s="1020"/>
      <c r="U1193" s="1020"/>
      <c r="V1193" s="1020"/>
      <c r="W1193" s="1020"/>
      <c r="X1193" s="1020"/>
      <c r="Y1193" s="1020"/>
      <c r="Z1193" s="1020"/>
      <c r="AA1193" s="1020"/>
    </row>
    <row r="1194" ht="18.0" customHeight="1">
      <c r="A1194" s="1020"/>
      <c r="B1194" s="1021"/>
      <c r="C1194" s="1020"/>
      <c r="D1194" s="1020"/>
      <c r="E1194" s="1020"/>
      <c r="F1194" s="1020"/>
      <c r="G1194" s="1022"/>
      <c r="H1194" s="1022"/>
      <c r="I1194" s="1022"/>
      <c r="J1194" s="1022"/>
      <c r="K1194" s="1022"/>
      <c r="L1194" s="1020"/>
      <c r="M1194" s="1020"/>
      <c r="N1194" s="1020"/>
      <c r="O1194" s="1020"/>
      <c r="P1194" s="1020"/>
      <c r="Q1194" s="1020"/>
      <c r="R1194" s="1020"/>
      <c r="S1194" s="1020"/>
      <c r="T1194" s="1020"/>
      <c r="U1194" s="1020"/>
      <c r="V1194" s="1020"/>
      <c r="W1194" s="1020"/>
      <c r="X1194" s="1020"/>
      <c r="Y1194" s="1020"/>
      <c r="Z1194" s="1020"/>
      <c r="AA1194" s="1020"/>
    </row>
    <row r="1195" ht="18.0" customHeight="1">
      <c r="A1195" s="1020"/>
      <c r="B1195" s="1021"/>
      <c r="C1195" s="1020"/>
      <c r="D1195" s="1020"/>
      <c r="E1195" s="1020"/>
      <c r="F1195" s="1020"/>
      <c r="G1195" s="1022"/>
      <c r="H1195" s="1022"/>
      <c r="I1195" s="1022"/>
      <c r="J1195" s="1022"/>
      <c r="K1195" s="1022"/>
      <c r="L1195" s="1020"/>
      <c r="M1195" s="1020"/>
      <c r="N1195" s="1020"/>
      <c r="O1195" s="1020"/>
      <c r="P1195" s="1020"/>
      <c r="Q1195" s="1020"/>
      <c r="R1195" s="1020"/>
      <c r="S1195" s="1020"/>
      <c r="T1195" s="1020"/>
      <c r="U1195" s="1020"/>
      <c r="V1195" s="1020"/>
      <c r="W1195" s="1020"/>
      <c r="X1195" s="1020"/>
      <c r="Y1195" s="1020"/>
      <c r="Z1195" s="1020"/>
      <c r="AA1195" s="1020"/>
    </row>
    <row r="1196" ht="18.0" customHeight="1">
      <c r="A1196" s="1020"/>
      <c r="B1196" s="1021"/>
      <c r="C1196" s="1020"/>
      <c r="D1196" s="1020"/>
      <c r="E1196" s="1020"/>
      <c r="F1196" s="1020"/>
      <c r="G1196" s="1022"/>
      <c r="H1196" s="1022"/>
      <c r="I1196" s="1022"/>
      <c r="J1196" s="1022"/>
      <c r="K1196" s="1022"/>
      <c r="L1196" s="1020"/>
      <c r="M1196" s="1020"/>
      <c r="N1196" s="1020"/>
      <c r="O1196" s="1020"/>
      <c r="P1196" s="1020"/>
      <c r="Q1196" s="1020"/>
      <c r="R1196" s="1020"/>
      <c r="S1196" s="1020"/>
      <c r="T1196" s="1020"/>
      <c r="U1196" s="1020"/>
      <c r="V1196" s="1020"/>
      <c r="W1196" s="1020"/>
      <c r="X1196" s="1020"/>
      <c r="Y1196" s="1020"/>
      <c r="Z1196" s="1020"/>
      <c r="AA1196" s="1020"/>
    </row>
    <row r="1197" ht="18.0" customHeight="1">
      <c r="A1197" s="1020"/>
      <c r="B1197" s="1021"/>
      <c r="C1197" s="1020"/>
      <c r="D1197" s="1020"/>
      <c r="E1197" s="1020"/>
      <c r="F1197" s="1020"/>
      <c r="G1197" s="1022"/>
      <c r="H1197" s="1022"/>
      <c r="I1197" s="1022"/>
      <c r="J1197" s="1022"/>
      <c r="K1197" s="1022"/>
      <c r="L1197" s="1020"/>
      <c r="M1197" s="1020"/>
      <c r="N1197" s="1020"/>
      <c r="O1197" s="1020"/>
      <c r="P1197" s="1020"/>
      <c r="Q1197" s="1020"/>
      <c r="R1197" s="1020"/>
      <c r="S1197" s="1020"/>
      <c r="T1197" s="1020"/>
      <c r="U1197" s="1020"/>
      <c r="V1197" s="1020"/>
      <c r="W1197" s="1020"/>
      <c r="X1197" s="1020"/>
      <c r="Y1197" s="1020"/>
      <c r="Z1197" s="1020"/>
      <c r="AA1197" s="1020"/>
    </row>
    <row r="1198" ht="18.0" customHeight="1">
      <c r="A1198" s="1020"/>
      <c r="B1198" s="1021"/>
      <c r="C1198" s="1020"/>
      <c r="D1198" s="1020"/>
      <c r="E1198" s="1020"/>
      <c r="F1198" s="1020"/>
      <c r="G1198" s="1022"/>
      <c r="H1198" s="1022"/>
      <c r="I1198" s="1022"/>
      <c r="J1198" s="1022"/>
      <c r="K1198" s="1022"/>
      <c r="L1198" s="1020"/>
      <c r="M1198" s="1020"/>
      <c r="N1198" s="1020"/>
      <c r="O1198" s="1020"/>
      <c r="P1198" s="1020"/>
      <c r="Q1198" s="1020"/>
      <c r="R1198" s="1020"/>
      <c r="S1198" s="1020"/>
      <c r="T1198" s="1020"/>
      <c r="U1198" s="1020"/>
      <c r="V1198" s="1020"/>
      <c r="W1198" s="1020"/>
      <c r="X1198" s="1020"/>
      <c r="Y1198" s="1020"/>
      <c r="Z1198" s="1020"/>
      <c r="AA1198" s="1020"/>
    </row>
    <row r="1199" ht="18.0" customHeight="1">
      <c r="A1199" s="1020"/>
      <c r="B1199" s="1021"/>
      <c r="C1199" s="1020"/>
      <c r="D1199" s="1020"/>
      <c r="E1199" s="1020"/>
      <c r="F1199" s="1020"/>
      <c r="G1199" s="1022"/>
      <c r="H1199" s="1022"/>
      <c r="I1199" s="1022"/>
      <c r="J1199" s="1022"/>
      <c r="K1199" s="1022"/>
      <c r="L1199" s="1020"/>
      <c r="M1199" s="1020"/>
      <c r="N1199" s="1020"/>
      <c r="O1199" s="1020"/>
      <c r="P1199" s="1020"/>
      <c r="Q1199" s="1020"/>
      <c r="R1199" s="1020"/>
      <c r="S1199" s="1020"/>
      <c r="T1199" s="1020"/>
      <c r="U1199" s="1020"/>
      <c r="V1199" s="1020"/>
      <c r="W1199" s="1020"/>
      <c r="X1199" s="1020"/>
      <c r="Y1199" s="1020"/>
      <c r="Z1199" s="1020"/>
      <c r="AA1199" s="1020"/>
    </row>
    <row r="1200" ht="18.0" customHeight="1">
      <c r="A1200" s="1020"/>
      <c r="B1200" s="1021"/>
      <c r="C1200" s="1020"/>
      <c r="D1200" s="1020"/>
      <c r="E1200" s="1020"/>
      <c r="F1200" s="1020"/>
      <c r="G1200" s="1022"/>
      <c r="H1200" s="1022"/>
      <c r="I1200" s="1022"/>
      <c r="J1200" s="1022"/>
      <c r="K1200" s="1022"/>
      <c r="L1200" s="1020"/>
      <c r="M1200" s="1020"/>
      <c r="N1200" s="1020"/>
      <c r="O1200" s="1020"/>
      <c r="P1200" s="1020"/>
      <c r="Q1200" s="1020"/>
      <c r="R1200" s="1020"/>
      <c r="S1200" s="1020"/>
      <c r="T1200" s="1020"/>
      <c r="U1200" s="1020"/>
      <c r="V1200" s="1020"/>
      <c r="W1200" s="1020"/>
      <c r="X1200" s="1020"/>
      <c r="Y1200" s="1020"/>
      <c r="Z1200" s="1020"/>
      <c r="AA1200" s="1020"/>
    </row>
    <row r="1201" ht="18.0" customHeight="1">
      <c r="A1201" s="1020"/>
      <c r="B1201" s="1021"/>
      <c r="C1201" s="1020"/>
      <c r="D1201" s="1020"/>
      <c r="E1201" s="1020"/>
      <c r="F1201" s="1020"/>
      <c r="G1201" s="1022"/>
      <c r="H1201" s="1022"/>
      <c r="I1201" s="1022"/>
      <c r="J1201" s="1022"/>
      <c r="K1201" s="1022"/>
      <c r="L1201" s="1020"/>
      <c r="M1201" s="1020"/>
      <c r="N1201" s="1020"/>
      <c r="O1201" s="1020"/>
      <c r="P1201" s="1020"/>
      <c r="Q1201" s="1020"/>
      <c r="R1201" s="1020"/>
      <c r="S1201" s="1020"/>
      <c r="T1201" s="1020"/>
      <c r="U1201" s="1020"/>
      <c r="V1201" s="1020"/>
      <c r="W1201" s="1020"/>
      <c r="X1201" s="1020"/>
      <c r="Y1201" s="1020"/>
      <c r="Z1201" s="1020"/>
      <c r="AA1201" s="1020"/>
    </row>
    <row r="1202" ht="18.0" customHeight="1">
      <c r="A1202" s="1020"/>
      <c r="B1202" s="1021"/>
      <c r="C1202" s="1020"/>
      <c r="D1202" s="1020"/>
      <c r="E1202" s="1020"/>
      <c r="F1202" s="1020"/>
      <c r="G1202" s="1022"/>
      <c r="H1202" s="1022"/>
      <c r="I1202" s="1022"/>
      <c r="J1202" s="1022"/>
      <c r="K1202" s="1022"/>
      <c r="L1202" s="1020"/>
      <c r="M1202" s="1020"/>
      <c r="N1202" s="1020"/>
      <c r="O1202" s="1020"/>
      <c r="P1202" s="1020"/>
      <c r="Q1202" s="1020"/>
      <c r="R1202" s="1020"/>
      <c r="S1202" s="1020"/>
      <c r="T1202" s="1020"/>
      <c r="U1202" s="1020"/>
      <c r="V1202" s="1020"/>
      <c r="W1202" s="1020"/>
      <c r="X1202" s="1020"/>
      <c r="Y1202" s="1020"/>
      <c r="Z1202" s="1020"/>
      <c r="AA1202" s="1020"/>
    </row>
    <row r="1203" ht="18.0" customHeight="1">
      <c r="A1203" s="1020"/>
      <c r="B1203" s="1021"/>
      <c r="C1203" s="1020"/>
      <c r="D1203" s="1020"/>
      <c r="E1203" s="1020"/>
      <c r="F1203" s="1020"/>
      <c r="G1203" s="1022"/>
      <c r="H1203" s="1022"/>
      <c r="I1203" s="1022"/>
      <c r="J1203" s="1022"/>
      <c r="K1203" s="1022"/>
      <c r="L1203" s="1020"/>
      <c r="M1203" s="1020"/>
      <c r="N1203" s="1020"/>
      <c r="O1203" s="1020"/>
      <c r="P1203" s="1020"/>
      <c r="Q1203" s="1020"/>
      <c r="R1203" s="1020"/>
      <c r="S1203" s="1020"/>
      <c r="T1203" s="1020"/>
      <c r="U1203" s="1020"/>
      <c r="V1203" s="1020"/>
      <c r="W1203" s="1020"/>
      <c r="X1203" s="1020"/>
      <c r="Y1203" s="1020"/>
      <c r="Z1203" s="1020"/>
      <c r="AA1203" s="1020"/>
    </row>
    <row r="1204" ht="18.0" customHeight="1">
      <c r="A1204" s="1020"/>
      <c r="B1204" s="1021"/>
      <c r="C1204" s="1020"/>
      <c r="D1204" s="1020"/>
      <c r="E1204" s="1020"/>
      <c r="F1204" s="1020"/>
      <c r="G1204" s="1022"/>
      <c r="H1204" s="1022"/>
      <c r="I1204" s="1022"/>
      <c r="J1204" s="1022"/>
      <c r="K1204" s="1022"/>
      <c r="L1204" s="1020"/>
      <c r="M1204" s="1020"/>
      <c r="N1204" s="1020"/>
      <c r="O1204" s="1020"/>
      <c r="P1204" s="1020"/>
      <c r="Q1204" s="1020"/>
      <c r="R1204" s="1020"/>
      <c r="S1204" s="1020"/>
      <c r="T1204" s="1020"/>
      <c r="U1204" s="1020"/>
      <c r="V1204" s="1020"/>
      <c r="W1204" s="1020"/>
      <c r="X1204" s="1020"/>
      <c r="Y1204" s="1020"/>
      <c r="Z1204" s="1020"/>
      <c r="AA1204" s="1020"/>
    </row>
    <row r="1205" ht="18.0" customHeight="1">
      <c r="A1205" s="1020"/>
      <c r="B1205" s="1021"/>
      <c r="C1205" s="1020"/>
      <c r="D1205" s="1020"/>
      <c r="E1205" s="1020"/>
      <c r="F1205" s="1020"/>
      <c r="G1205" s="1022"/>
      <c r="H1205" s="1022"/>
      <c r="I1205" s="1022"/>
      <c r="J1205" s="1022"/>
      <c r="K1205" s="1022"/>
      <c r="L1205" s="1020"/>
      <c r="M1205" s="1020"/>
      <c r="N1205" s="1020"/>
      <c r="O1205" s="1020"/>
      <c r="P1205" s="1020"/>
      <c r="Q1205" s="1020"/>
      <c r="R1205" s="1020"/>
      <c r="S1205" s="1020"/>
      <c r="T1205" s="1020"/>
      <c r="U1205" s="1020"/>
      <c r="V1205" s="1020"/>
      <c r="W1205" s="1020"/>
      <c r="X1205" s="1020"/>
      <c r="Y1205" s="1020"/>
      <c r="Z1205" s="1020"/>
      <c r="AA1205" s="1020"/>
    </row>
    <row r="1206" ht="18.0" customHeight="1">
      <c r="A1206" s="1020"/>
      <c r="B1206" s="1021"/>
      <c r="C1206" s="1020"/>
      <c r="D1206" s="1020"/>
      <c r="E1206" s="1020"/>
      <c r="F1206" s="1020"/>
      <c r="G1206" s="1022"/>
      <c r="H1206" s="1022"/>
      <c r="I1206" s="1022"/>
      <c r="J1206" s="1022"/>
      <c r="K1206" s="1022"/>
      <c r="L1206" s="1020"/>
      <c r="M1206" s="1020"/>
      <c r="N1206" s="1020"/>
      <c r="O1206" s="1020"/>
      <c r="P1206" s="1020"/>
      <c r="Q1206" s="1020"/>
      <c r="R1206" s="1020"/>
      <c r="S1206" s="1020"/>
      <c r="T1206" s="1020"/>
      <c r="U1206" s="1020"/>
      <c r="V1206" s="1020"/>
      <c r="W1206" s="1020"/>
      <c r="X1206" s="1020"/>
      <c r="Y1206" s="1020"/>
      <c r="Z1206" s="1020"/>
      <c r="AA1206" s="1020"/>
    </row>
    <row r="1207" ht="18.0" customHeight="1">
      <c r="A1207" s="1020"/>
      <c r="B1207" s="1021"/>
      <c r="C1207" s="1020"/>
      <c r="D1207" s="1020"/>
      <c r="E1207" s="1020"/>
      <c r="F1207" s="1020"/>
      <c r="G1207" s="1022"/>
      <c r="H1207" s="1022"/>
      <c r="I1207" s="1022"/>
      <c r="J1207" s="1022"/>
      <c r="K1207" s="1022"/>
      <c r="L1207" s="1020"/>
      <c r="M1207" s="1020"/>
      <c r="N1207" s="1020"/>
      <c r="O1207" s="1020"/>
      <c r="P1207" s="1020"/>
      <c r="Q1207" s="1020"/>
      <c r="R1207" s="1020"/>
      <c r="S1207" s="1020"/>
      <c r="T1207" s="1020"/>
      <c r="U1207" s="1020"/>
      <c r="V1207" s="1020"/>
      <c r="W1207" s="1020"/>
      <c r="X1207" s="1020"/>
      <c r="Y1207" s="1020"/>
      <c r="Z1207" s="1020"/>
      <c r="AA1207" s="1020"/>
    </row>
    <row r="1208" ht="18.0" customHeight="1">
      <c r="A1208" s="1020"/>
      <c r="B1208" s="1021"/>
      <c r="C1208" s="1020"/>
      <c r="D1208" s="1020"/>
      <c r="E1208" s="1020"/>
      <c r="F1208" s="1020"/>
      <c r="G1208" s="1022"/>
      <c r="H1208" s="1022"/>
      <c r="I1208" s="1022"/>
      <c r="J1208" s="1022"/>
      <c r="K1208" s="1022"/>
      <c r="L1208" s="1020"/>
      <c r="M1208" s="1020"/>
      <c r="N1208" s="1020"/>
      <c r="O1208" s="1020"/>
      <c r="P1208" s="1020"/>
      <c r="Q1208" s="1020"/>
      <c r="R1208" s="1020"/>
      <c r="S1208" s="1020"/>
      <c r="T1208" s="1020"/>
      <c r="U1208" s="1020"/>
      <c r="V1208" s="1020"/>
      <c r="W1208" s="1020"/>
      <c r="X1208" s="1020"/>
      <c r="Y1208" s="1020"/>
      <c r="Z1208" s="1020"/>
      <c r="AA1208" s="1020"/>
    </row>
    <row r="1209" ht="18.0" customHeight="1">
      <c r="A1209" s="1020"/>
      <c r="B1209" s="1021"/>
      <c r="C1209" s="1020"/>
      <c r="D1209" s="1020"/>
      <c r="E1209" s="1020"/>
      <c r="F1209" s="1020"/>
      <c r="G1209" s="1022"/>
      <c r="H1209" s="1022"/>
      <c r="I1209" s="1022"/>
      <c r="J1209" s="1022"/>
      <c r="K1209" s="1022"/>
      <c r="L1209" s="1020"/>
      <c r="M1209" s="1020"/>
      <c r="N1209" s="1020"/>
      <c r="O1209" s="1020"/>
      <c r="P1209" s="1020"/>
      <c r="Q1209" s="1020"/>
      <c r="R1209" s="1020"/>
      <c r="S1209" s="1020"/>
      <c r="T1209" s="1020"/>
      <c r="U1209" s="1020"/>
      <c r="V1209" s="1020"/>
      <c r="W1209" s="1020"/>
      <c r="X1209" s="1020"/>
      <c r="Y1209" s="1020"/>
      <c r="Z1209" s="1020"/>
      <c r="AA1209" s="1020"/>
    </row>
    <row r="1210" ht="18.0" customHeight="1">
      <c r="A1210" s="1020"/>
      <c r="B1210" s="1021"/>
      <c r="C1210" s="1020"/>
      <c r="D1210" s="1020"/>
      <c r="E1210" s="1020"/>
      <c r="F1210" s="1020"/>
      <c r="G1210" s="1022"/>
      <c r="H1210" s="1022"/>
      <c r="I1210" s="1022"/>
      <c r="J1210" s="1022"/>
      <c r="K1210" s="1022"/>
      <c r="L1210" s="1020"/>
      <c r="M1210" s="1020"/>
      <c r="N1210" s="1020"/>
      <c r="O1210" s="1020"/>
      <c r="P1210" s="1020"/>
      <c r="Q1210" s="1020"/>
      <c r="R1210" s="1020"/>
      <c r="S1210" s="1020"/>
      <c r="T1210" s="1020"/>
      <c r="U1210" s="1020"/>
      <c r="V1210" s="1020"/>
      <c r="W1210" s="1020"/>
      <c r="X1210" s="1020"/>
      <c r="Y1210" s="1020"/>
      <c r="Z1210" s="1020"/>
      <c r="AA1210" s="1020"/>
    </row>
    <row r="1211" ht="18.0" customHeight="1">
      <c r="A1211" s="1020"/>
      <c r="B1211" s="1021"/>
      <c r="C1211" s="1020"/>
      <c r="D1211" s="1020"/>
      <c r="E1211" s="1020"/>
      <c r="F1211" s="1020"/>
      <c r="G1211" s="1022"/>
      <c r="H1211" s="1022"/>
      <c r="I1211" s="1022"/>
      <c r="J1211" s="1022"/>
      <c r="K1211" s="1022"/>
      <c r="L1211" s="1020"/>
      <c r="M1211" s="1020"/>
      <c r="N1211" s="1020"/>
      <c r="O1211" s="1020"/>
      <c r="P1211" s="1020"/>
      <c r="Q1211" s="1020"/>
      <c r="R1211" s="1020"/>
      <c r="S1211" s="1020"/>
      <c r="T1211" s="1020"/>
      <c r="U1211" s="1020"/>
      <c r="V1211" s="1020"/>
      <c r="W1211" s="1020"/>
      <c r="X1211" s="1020"/>
      <c r="Y1211" s="1020"/>
      <c r="Z1211" s="1020"/>
      <c r="AA1211" s="1020"/>
    </row>
    <row r="1212" ht="18.0" customHeight="1">
      <c r="A1212" s="1020"/>
      <c r="B1212" s="1021"/>
      <c r="C1212" s="1020"/>
      <c r="D1212" s="1020"/>
      <c r="E1212" s="1020"/>
      <c r="F1212" s="1020"/>
      <c r="G1212" s="1022"/>
      <c r="H1212" s="1022"/>
      <c r="I1212" s="1022"/>
      <c r="J1212" s="1022"/>
      <c r="K1212" s="1022"/>
      <c r="L1212" s="1020"/>
      <c r="M1212" s="1020"/>
      <c r="N1212" s="1020"/>
      <c r="O1212" s="1020"/>
      <c r="P1212" s="1020"/>
      <c r="Q1212" s="1020"/>
      <c r="R1212" s="1020"/>
      <c r="S1212" s="1020"/>
      <c r="T1212" s="1020"/>
      <c r="U1212" s="1020"/>
      <c r="V1212" s="1020"/>
      <c r="W1212" s="1020"/>
      <c r="X1212" s="1020"/>
      <c r="Y1212" s="1020"/>
      <c r="Z1212" s="1020"/>
      <c r="AA1212" s="1020"/>
    </row>
    <row r="1213" ht="18.0" customHeight="1">
      <c r="A1213" s="1020"/>
      <c r="B1213" s="1021"/>
      <c r="C1213" s="1020"/>
      <c r="D1213" s="1020"/>
      <c r="E1213" s="1020"/>
      <c r="F1213" s="1020"/>
      <c r="G1213" s="1022"/>
      <c r="H1213" s="1022"/>
      <c r="I1213" s="1022"/>
      <c r="J1213" s="1022"/>
      <c r="K1213" s="1022"/>
      <c r="L1213" s="1020"/>
      <c r="M1213" s="1020"/>
      <c r="N1213" s="1020"/>
      <c r="O1213" s="1020"/>
      <c r="P1213" s="1020"/>
      <c r="Q1213" s="1020"/>
      <c r="R1213" s="1020"/>
      <c r="S1213" s="1020"/>
      <c r="T1213" s="1020"/>
      <c r="U1213" s="1020"/>
      <c r="V1213" s="1020"/>
      <c r="W1213" s="1020"/>
      <c r="X1213" s="1020"/>
      <c r="Y1213" s="1020"/>
      <c r="Z1213" s="1020"/>
      <c r="AA1213" s="1020"/>
    </row>
    <row r="1214" ht="18.0" customHeight="1">
      <c r="A1214" s="1020"/>
      <c r="B1214" s="1021"/>
      <c r="C1214" s="1020"/>
      <c r="D1214" s="1020"/>
      <c r="E1214" s="1020"/>
      <c r="F1214" s="1020"/>
      <c r="G1214" s="1022"/>
      <c r="H1214" s="1022"/>
      <c r="I1214" s="1022"/>
      <c r="J1214" s="1022"/>
      <c r="K1214" s="1022"/>
      <c r="L1214" s="1020"/>
      <c r="M1214" s="1020"/>
      <c r="N1214" s="1020"/>
      <c r="O1214" s="1020"/>
      <c r="P1214" s="1020"/>
      <c r="Q1214" s="1020"/>
      <c r="R1214" s="1020"/>
      <c r="S1214" s="1020"/>
      <c r="T1214" s="1020"/>
      <c r="U1214" s="1020"/>
      <c r="V1214" s="1020"/>
      <c r="W1214" s="1020"/>
      <c r="X1214" s="1020"/>
      <c r="Y1214" s="1020"/>
      <c r="Z1214" s="1020"/>
      <c r="AA1214" s="1020"/>
    </row>
    <row r="1215" ht="18.0" customHeight="1">
      <c r="A1215" s="1020"/>
      <c r="B1215" s="1021"/>
      <c r="C1215" s="1020"/>
      <c r="D1215" s="1020"/>
      <c r="E1215" s="1020"/>
      <c r="F1215" s="1020"/>
      <c r="G1215" s="1022"/>
      <c r="H1215" s="1022"/>
      <c r="I1215" s="1022"/>
      <c r="J1215" s="1022"/>
      <c r="K1215" s="1022"/>
      <c r="L1215" s="1020"/>
      <c r="M1215" s="1020"/>
      <c r="N1215" s="1020"/>
      <c r="O1215" s="1020"/>
      <c r="P1215" s="1020"/>
      <c r="Q1215" s="1020"/>
      <c r="R1215" s="1020"/>
      <c r="S1215" s="1020"/>
      <c r="T1215" s="1020"/>
      <c r="U1215" s="1020"/>
      <c r="V1215" s="1020"/>
      <c r="W1215" s="1020"/>
      <c r="X1215" s="1020"/>
      <c r="Y1215" s="1020"/>
      <c r="Z1215" s="1020"/>
      <c r="AA1215" s="1020"/>
    </row>
    <row r="1216" ht="18.0" customHeight="1">
      <c r="A1216" s="1020"/>
      <c r="B1216" s="1021"/>
      <c r="C1216" s="1020"/>
      <c r="D1216" s="1020"/>
      <c r="E1216" s="1020"/>
      <c r="F1216" s="1020"/>
      <c r="G1216" s="1022"/>
      <c r="H1216" s="1022"/>
      <c r="I1216" s="1022"/>
      <c r="J1216" s="1022"/>
      <c r="K1216" s="1022"/>
      <c r="L1216" s="1020"/>
      <c r="M1216" s="1020"/>
      <c r="N1216" s="1020"/>
      <c r="O1216" s="1020"/>
      <c r="P1216" s="1020"/>
      <c r="Q1216" s="1020"/>
      <c r="R1216" s="1020"/>
      <c r="S1216" s="1020"/>
      <c r="T1216" s="1020"/>
      <c r="U1216" s="1020"/>
      <c r="V1216" s="1020"/>
      <c r="W1216" s="1020"/>
      <c r="X1216" s="1020"/>
      <c r="Y1216" s="1020"/>
      <c r="Z1216" s="1020"/>
      <c r="AA1216" s="1020"/>
    </row>
    <row r="1217" ht="18.0" customHeight="1">
      <c r="A1217" s="1020"/>
      <c r="B1217" s="1021"/>
      <c r="C1217" s="1020"/>
      <c r="D1217" s="1020"/>
      <c r="E1217" s="1020"/>
      <c r="F1217" s="1020"/>
      <c r="G1217" s="1022"/>
      <c r="H1217" s="1022"/>
      <c r="I1217" s="1022"/>
      <c r="J1217" s="1022"/>
      <c r="K1217" s="1022"/>
      <c r="L1217" s="1020"/>
      <c r="M1217" s="1020"/>
      <c r="N1217" s="1020"/>
      <c r="O1217" s="1020"/>
      <c r="P1217" s="1020"/>
      <c r="Q1217" s="1020"/>
      <c r="R1217" s="1020"/>
      <c r="S1217" s="1020"/>
      <c r="T1217" s="1020"/>
      <c r="U1217" s="1020"/>
      <c r="V1217" s="1020"/>
      <c r="W1217" s="1020"/>
      <c r="X1217" s="1020"/>
      <c r="Y1217" s="1020"/>
      <c r="Z1217" s="1020"/>
      <c r="AA1217" s="1020"/>
    </row>
    <row r="1218" ht="18.0" customHeight="1">
      <c r="A1218" s="1020"/>
      <c r="B1218" s="1021"/>
      <c r="C1218" s="1020"/>
      <c r="D1218" s="1020"/>
      <c r="E1218" s="1020"/>
      <c r="F1218" s="1020"/>
      <c r="G1218" s="1022"/>
      <c r="H1218" s="1022"/>
      <c r="I1218" s="1022"/>
      <c r="J1218" s="1022"/>
      <c r="K1218" s="1022"/>
      <c r="L1218" s="1020"/>
      <c r="M1218" s="1020"/>
      <c r="N1218" s="1020"/>
      <c r="O1218" s="1020"/>
      <c r="P1218" s="1020"/>
      <c r="Q1218" s="1020"/>
      <c r="R1218" s="1020"/>
      <c r="S1218" s="1020"/>
      <c r="T1218" s="1020"/>
      <c r="U1218" s="1020"/>
      <c r="V1218" s="1020"/>
      <c r="W1218" s="1020"/>
      <c r="X1218" s="1020"/>
      <c r="Y1218" s="1020"/>
      <c r="Z1218" s="1020"/>
      <c r="AA1218" s="1020"/>
    </row>
    <row r="1219" ht="18.0" customHeight="1">
      <c r="A1219" s="1020"/>
      <c r="B1219" s="1021"/>
      <c r="C1219" s="1020"/>
      <c r="D1219" s="1020"/>
      <c r="E1219" s="1020"/>
      <c r="F1219" s="1020"/>
      <c r="G1219" s="1022"/>
      <c r="H1219" s="1022"/>
      <c r="I1219" s="1022"/>
      <c r="J1219" s="1022"/>
      <c r="K1219" s="1022"/>
      <c r="L1219" s="1020"/>
      <c r="M1219" s="1020"/>
      <c r="N1219" s="1020"/>
      <c r="O1219" s="1020"/>
      <c r="P1219" s="1020"/>
      <c r="Q1219" s="1020"/>
      <c r="R1219" s="1020"/>
      <c r="S1219" s="1020"/>
      <c r="T1219" s="1020"/>
      <c r="U1219" s="1020"/>
      <c r="V1219" s="1020"/>
      <c r="W1219" s="1020"/>
      <c r="X1219" s="1020"/>
      <c r="Y1219" s="1020"/>
      <c r="Z1219" s="1020"/>
      <c r="AA1219" s="1020"/>
    </row>
    <row r="1220" ht="18.0" customHeight="1">
      <c r="A1220" s="1020"/>
      <c r="B1220" s="1021"/>
      <c r="C1220" s="1020"/>
      <c r="D1220" s="1020"/>
      <c r="E1220" s="1020"/>
      <c r="F1220" s="1020"/>
      <c r="G1220" s="1022"/>
      <c r="H1220" s="1022"/>
      <c r="I1220" s="1022"/>
      <c r="J1220" s="1022"/>
      <c r="K1220" s="1022"/>
      <c r="L1220" s="1020"/>
      <c r="M1220" s="1020"/>
      <c r="N1220" s="1020"/>
      <c r="O1220" s="1020"/>
      <c r="P1220" s="1020"/>
      <c r="Q1220" s="1020"/>
      <c r="R1220" s="1020"/>
      <c r="S1220" s="1020"/>
      <c r="T1220" s="1020"/>
      <c r="U1220" s="1020"/>
      <c r="V1220" s="1020"/>
      <c r="W1220" s="1020"/>
      <c r="X1220" s="1020"/>
      <c r="Y1220" s="1020"/>
      <c r="Z1220" s="1020"/>
      <c r="AA1220" s="1020"/>
    </row>
    <row r="1221" ht="18.0" customHeight="1">
      <c r="A1221" s="1020"/>
      <c r="B1221" s="1021"/>
      <c r="C1221" s="1020"/>
      <c r="D1221" s="1020"/>
      <c r="E1221" s="1020"/>
      <c r="F1221" s="1020"/>
      <c r="G1221" s="1022"/>
      <c r="H1221" s="1022"/>
      <c r="I1221" s="1022"/>
      <c r="J1221" s="1022"/>
      <c r="K1221" s="1022"/>
      <c r="L1221" s="1020"/>
      <c r="M1221" s="1020"/>
      <c r="N1221" s="1020"/>
      <c r="O1221" s="1020"/>
      <c r="P1221" s="1020"/>
      <c r="Q1221" s="1020"/>
      <c r="R1221" s="1020"/>
      <c r="S1221" s="1020"/>
      <c r="T1221" s="1020"/>
      <c r="U1221" s="1020"/>
      <c r="V1221" s="1020"/>
      <c r="W1221" s="1020"/>
      <c r="X1221" s="1020"/>
      <c r="Y1221" s="1020"/>
      <c r="Z1221" s="1020"/>
      <c r="AA1221" s="1020"/>
    </row>
    <row r="1222" ht="18.0" customHeight="1">
      <c r="A1222" s="1020"/>
      <c r="B1222" s="1021"/>
      <c r="C1222" s="1020"/>
      <c r="D1222" s="1020"/>
      <c r="E1222" s="1020"/>
      <c r="F1222" s="1020"/>
      <c r="G1222" s="1022"/>
      <c r="H1222" s="1022"/>
      <c r="I1222" s="1022"/>
      <c r="J1222" s="1022"/>
      <c r="K1222" s="1022"/>
      <c r="L1222" s="1020"/>
      <c r="M1222" s="1020"/>
      <c r="N1222" s="1020"/>
      <c r="O1222" s="1020"/>
      <c r="P1222" s="1020"/>
      <c r="Q1222" s="1020"/>
      <c r="R1222" s="1020"/>
      <c r="S1222" s="1020"/>
      <c r="T1222" s="1020"/>
      <c r="U1222" s="1020"/>
      <c r="V1222" s="1020"/>
      <c r="W1222" s="1020"/>
      <c r="X1222" s="1020"/>
      <c r="Y1222" s="1020"/>
      <c r="Z1222" s="1020"/>
      <c r="AA1222" s="1020"/>
    </row>
    <row r="1223" ht="18.0" customHeight="1">
      <c r="A1223" s="1020"/>
      <c r="B1223" s="1021"/>
      <c r="C1223" s="1020"/>
      <c r="D1223" s="1020"/>
      <c r="E1223" s="1020"/>
      <c r="F1223" s="1020"/>
      <c r="G1223" s="1022"/>
      <c r="H1223" s="1022"/>
      <c r="I1223" s="1022"/>
      <c r="J1223" s="1022"/>
      <c r="K1223" s="1022"/>
      <c r="L1223" s="1020"/>
      <c r="M1223" s="1020"/>
      <c r="N1223" s="1020"/>
      <c r="O1223" s="1020"/>
      <c r="P1223" s="1020"/>
      <c r="Q1223" s="1020"/>
      <c r="R1223" s="1020"/>
      <c r="S1223" s="1020"/>
      <c r="T1223" s="1020"/>
      <c r="U1223" s="1020"/>
      <c r="V1223" s="1020"/>
      <c r="W1223" s="1020"/>
      <c r="X1223" s="1020"/>
      <c r="Y1223" s="1020"/>
      <c r="Z1223" s="1020"/>
      <c r="AA1223" s="1020"/>
    </row>
    <row r="1224" ht="18.0" customHeight="1">
      <c r="A1224" s="1020"/>
      <c r="B1224" s="1021"/>
      <c r="C1224" s="1020"/>
      <c r="D1224" s="1020"/>
      <c r="E1224" s="1020"/>
      <c r="F1224" s="1020"/>
      <c r="G1224" s="1022"/>
      <c r="H1224" s="1022"/>
      <c r="I1224" s="1022"/>
      <c r="J1224" s="1022"/>
      <c r="K1224" s="1022"/>
      <c r="L1224" s="1020"/>
      <c r="M1224" s="1020"/>
      <c r="N1224" s="1020"/>
      <c r="O1224" s="1020"/>
      <c r="P1224" s="1020"/>
      <c r="Q1224" s="1020"/>
      <c r="R1224" s="1020"/>
      <c r="S1224" s="1020"/>
      <c r="T1224" s="1020"/>
      <c r="U1224" s="1020"/>
      <c r="V1224" s="1020"/>
      <c r="W1224" s="1020"/>
      <c r="X1224" s="1020"/>
      <c r="Y1224" s="1020"/>
      <c r="Z1224" s="1020"/>
      <c r="AA1224" s="1020"/>
    </row>
    <row r="1225" ht="18.0" customHeight="1">
      <c r="A1225" s="1020"/>
      <c r="B1225" s="1021"/>
      <c r="C1225" s="1020"/>
      <c r="D1225" s="1020"/>
      <c r="E1225" s="1020"/>
      <c r="F1225" s="1020"/>
      <c r="G1225" s="1022"/>
      <c r="H1225" s="1022"/>
      <c r="I1225" s="1022"/>
      <c r="J1225" s="1022"/>
      <c r="K1225" s="1022"/>
      <c r="L1225" s="1020"/>
      <c r="M1225" s="1020"/>
      <c r="N1225" s="1020"/>
      <c r="O1225" s="1020"/>
      <c r="P1225" s="1020"/>
      <c r="Q1225" s="1020"/>
      <c r="R1225" s="1020"/>
      <c r="S1225" s="1020"/>
      <c r="T1225" s="1020"/>
      <c r="U1225" s="1020"/>
      <c r="V1225" s="1020"/>
      <c r="W1225" s="1020"/>
      <c r="X1225" s="1020"/>
      <c r="Y1225" s="1020"/>
      <c r="Z1225" s="1020"/>
      <c r="AA1225" s="1020"/>
    </row>
    <row r="1226" ht="18.0" customHeight="1">
      <c r="A1226" s="1020"/>
      <c r="B1226" s="1021"/>
      <c r="C1226" s="1020"/>
      <c r="D1226" s="1020"/>
      <c r="E1226" s="1020"/>
      <c r="F1226" s="1020"/>
      <c r="G1226" s="1022"/>
      <c r="H1226" s="1022"/>
      <c r="I1226" s="1022"/>
      <c r="J1226" s="1022"/>
      <c r="K1226" s="1022"/>
      <c r="L1226" s="1020"/>
      <c r="M1226" s="1020"/>
      <c r="N1226" s="1020"/>
      <c r="O1226" s="1020"/>
      <c r="P1226" s="1020"/>
      <c r="Q1226" s="1020"/>
      <c r="R1226" s="1020"/>
      <c r="S1226" s="1020"/>
      <c r="T1226" s="1020"/>
      <c r="U1226" s="1020"/>
      <c r="V1226" s="1020"/>
      <c r="W1226" s="1020"/>
      <c r="X1226" s="1020"/>
      <c r="Y1226" s="1020"/>
      <c r="Z1226" s="1020"/>
      <c r="AA1226" s="1020"/>
    </row>
    <row r="1227" ht="18.0" customHeight="1">
      <c r="A1227" s="1020"/>
      <c r="B1227" s="1021"/>
      <c r="C1227" s="1020"/>
      <c r="D1227" s="1020"/>
      <c r="E1227" s="1020"/>
      <c r="F1227" s="1020"/>
      <c r="G1227" s="1022"/>
      <c r="H1227" s="1022"/>
      <c r="I1227" s="1022"/>
      <c r="J1227" s="1022"/>
      <c r="K1227" s="1022"/>
      <c r="L1227" s="1020"/>
      <c r="M1227" s="1020"/>
      <c r="N1227" s="1020"/>
      <c r="O1227" s="1020"/>
      <c r="P1227" s="1020"/>
      <c r="Q1227" s="1020"/>
      <c r="R1227" s="1020"/>
      <c r="S1227" s="1020"/>
      <c r="T1227" s="1020"/>
      <c r="U1227" s="1020"/>
      <c r="V1227" s="1020"/>
      <c r="W1227" s="1020"/>
      <c r="X1227" s="1020"/>
      <c r="Y1227" s="1020"/>
      <c r="Z1227" s="1020"/>
      <c r="AA1227" s="1020"/>
    </row>
    <row r="1228" ht="18.0" customHeight="1">
      <c r="A1228" s="1020"/>
      <c r="B1228" s="1021"/>
      <c r="C1228" s="1020"/>
      <c r="D1228" s="1020"/>
      <c r="E1228" s="1020"/>
      <c r="F1228" s="1020"/>
      <c r="G1228" s="1022"/>
      <c r="H1228" s="1022"/>
      <c r="I1228" s="1022"/>
      <c r="J1228" s="1022"/>
      <c r="K1228" s="1022"/>
      <c r="L1228" s="1020"/>
      <c r="M1228" s="1020"/>
      <c r="N1228" s="1020"/>
      <c r="O1228" s="1020"/>
      <c r="P1228" s="1020"/>
      <c r="Q1228" s="1020"/>
      <c r="R1228" s="1020"/>
      <c r="S1228" s="1020"/>
      <c r="T1228" s="1020"/>
      <c r="U1228" s="1020"/>
      <c r="V1228" s="1020"/>
      <c r="W1228" s="1020"/>
      <c r="X1228" s="1020"/>
      <c r="Y1228" s="1020"/>
      <c r="Z1228" s="1020"/>
      <c r="AA1228" s="1020"/>
    </row>
    <row r="1229" ht="18.0" customHeight="1">
      <c r="A1229" s="1020"/>
      <c r="B1229" s="1021"/>
      <c r="C1229" s="1020"/>
      <c r="D1229" s="1020"/>
      <c r="E1229" s="1020"/>
      <c r="F1229" s="1020"/>
      <c r="G1229" s="1022"/>
      <c r="H1229" s="1022"/>
      <c r="I1229" s="1022"/>
      <c r="J1229" s="1022"/>
      <c r="K1229" s="1022"/>
      <c r="L1229" s="1020"/>
      <c r="M1229" s="1020"/>
      <c r="N1229" s="1020"/>
      <c r="O1229" s="1020"/>
      <c r="P1229" s="1020"/>
      <c r="Q1229" s="1020"/>
      <c r="R1229" s="1020"/>
      <c r="S1229" s="1020"/>
      <c r="T1229" s="1020"/>
      <c r="U1229" s="1020"/>
      <c r="V1229" s="1020"/>
      <c r="W1229" s="1020"/>
      <c r="X1229" s="1020"/>
      <c r="Y1229" s="1020"/>
      <c r="Z1229" s="1020"/>
      <c r="AA1229" s="1020"/>
    </row>
    <row r="1230" ht="18.0" customHeight="1">
      <c r="A1230" s="1020"/>
      <c r="B1230" s="1021"/>
      <c r="C1230" s="1020"/>
      <c r="D1230" s="1020"/>
      <c r="E1230" s="1020"/>
      <c r="F1230" s="1020"/>
      <c r="G1230" s="1022"/>
      <c r="H1230" s="1022"/>
      <c r="I1230" s="1022"/>
      <c r="J1230" s="1022"/>
      <c r="K1230" s="1022"/>
      <c r="L1230" s="1020"/>
      <c r="M1230" s="1020"/>
      <c r="N1230" s="1020"/>
      <c r="O1230" s="1020"/>
      <c r="P1230" s="1020"/>
      <c r="Q1230" s="1020"/>
      <c r="R1230" s="1020"/>
      <c r="S1230" s="1020"/>
      <c r="T1230" s="1020"/>
      <c r="U1230" s="1020"/>
      <c r="V1230" s="1020"/>
      <c r="W1230" s="1020"/>
      <c r="X1230" s="1020"/>
      <c r="Y1230" s="1020"/>
      <c r="Z1230" s="1020"/>
      <c r="AA1230" s="1020"/>
    </row>
    <row r="1231" ht="18.0" customHeight="1">
      <c r="A1231" s="1020"/>
      <c r="B1231" s="1021"/>
      <c r="C1231" s="1020"/>
      <c r="D1231" s="1020"/>
      <c r="E1231" s="1020"/>
      <c r="F1231" s="1020"/>
      <c r="G1231" s="1022"/>
      <c r="H1231" s="1022"/>
      <c r="I1231" s="1022"/>
      <c r="J1231" s="1022"/>
      <c r="K1231" s="1022"/>
      <c r="L1231" s="1020"/>
      <c r="M1231" s="1020"/>
      <c r="N1231" s="1020"/>
      <c r="O1231" s="1020"/>
      <c r="P1231" s="1020"/>
      <c r="Q1231" s="1020"/>
      <c r="R1231" s="1020"/>
      <c r="S1231" s="1020"/>
      <c r="T1231" s="1020"/>
      <c r="U1231" s="1020"/>
      <c r="V1231" s="1020"/>
      <c r="W1231" s="1020"/>
      <c r="X1231" s="1020"/>
      <c r="Y1231" s="1020"/>
      <c r="Z1231" s="1020"/>
      <c r="AA1231" s="1020"/>
    </row>
    <row r="1232" ht="18.0" customHeight="1">
      <c r="A1232" s="1020"/>
      <c r="B1232" s="1021"/>
      <c r="C1232" s="1020"/>
      <c r="D1232" s="1020"/>
      <c r="E1232" s="1020"/>
      <c r="F1232" s="1020"/>
      <c r="G1232" s="1022"/>
      <c r="H1232" s="1022"/>
      <c r="I1232" s="1022"/>
      <c r="J1232" s="1022"/>
      <c r="K1232" s="1022"/>
      <c r="L1232" s="1020"/>
      <c r="M1232" s="1020"/>
      <c r="N1232" s="1020"/>
      <c r="O1232" s="1020"/>
      <c r="P1232" s="1020"/>
      <c r="Q1232" s="1020"/>
      <c r="R1232" s="1020"/>
      <c r="S1232" s="1020"/>
      <c r="T1232" s="1020"/>
      <c r="U1232" s="1020"/>
      <c r="V1232" s="1020"/>
      <c r="W1232" s="1020"/>
      <c r="X1232" s="1020"/>
      <c r="Y1232" s="1020"/>
      <c r="Z1232" s="1020"/>
      <c r="AA1232" s="1020"/>
    </row>
    <row r="1233" ht="18.0" customHeight="1">
      <c r="A1233" s="1020"/>
      <c r="B1233" s="1021"/>
      <c r="C1233" s="1020"/>
      <c r="D1233" s="1020"/>
      <c r="E1233" s="1020"/>
      <c r="F1233" s="1020"/>
      <c r="G1233" s="1022"/>
      <c r="H1233" s="1022"/>
      <c r="I1233" s="1022"/>
      <c r="J1233" s="1022"/>
      <c r="K1233" s="1022"/>
      <c r="L1233" s="1020"/>
      <c r="M1233" s="1020"/>
      <c r="N1233" s="1020"/>
      <c r="O1233" s="1020"/>
      <c r="P1233" s="1020"/>
      <c r="Q1233" s="1020"/>
      <c r="R1233" s="1020"/>
      <c r="S1233" s="1020"/>
      <c r="T1233" s="1020"/>
      <c r="U1233" s="1020"/>
      <c r="V1233" s="1020"/>
      <c r="W1233" s="1020"/>
      <c r="X1233" s="1020"/>
      <c r="Y1233" s="1020"/>
      <c r="Z1233" s="1020"/>
      <c r="AA1233" s="1020"/>
    </row>
    <row r="1234" ht="18.0" customHeight="1">
      <c r="A1234" s="1020"/>
      <c r="B1234" s="1021"/>
      <c r="C1234" s="1020"/>
      <c r="D1234" s="1020"/>
      <c r="E1234" s="1020"/>
      <c r="F1234" s="1020"/>
      <c r="G1234" s="1022"/>
      <c r="H1234" s="1022"/>
      <c r="I1234" s="1022"/>
      <c r="J1234" s="1022"/>
      <c r="K1234" s="1022"/>
      <c r="L1234" s="1020"/>
      <c r="M1234" s="1020"/>
      <c r="N1234" s="1020"/>
      <c r="O1234" s="1020"/>
      <c r="P1234" s="1020"/>
      <c r="Q1234" s="1020"/>
      <c r="R1234" s="1020"/>
      <c r="S1234" s="1020"/>
      <c r="T1234" s="1020"/>
      <c r="U1234" s="1020"/>
      <c r="V1234" s="1020"/>
      <c r="W1234" s="1020"/>
      <c r="X1234" s="1020"/>
      <c r="Y1234" s="1020"/>
      <c r="Z1234" s="1020"/>
      <c r="AA1234" s="1020"/>
    </row>
    <row r="1235" ht="18.0" customHeight="1">
      <c r="A1235" s="1020"/>
      <c r="B1235" s="1021"/>
      <c r="C1235" s="1020"/>
      <c r="D1235" s="1020"/>
      <c r="E1235" s="1020"/>
      <c r="F1235" s="1020"/>
      <c r="G1235" s="1022"/>
      <c r="H1235" s="1022"/>
      <c r="I1235" s="1022"/>
      <c r="J1235" s="1022"/>
      <c r="K1235" s="1022"/>
      <c r="L1235" s="1020"/>
      <c r="M1235" s="1020"/>
      <c r="N1235" s="1020"/>
      <c r="O1235" s="1020"/>
      <c r="P1235" s="1020"/>
      <c r="Q1235" s="1020"/>
      <c r="R1235" s="1020"/>
      <c r="S1235" s="1020"/>
      <c r="T1235" s="1020"/>
      <c r="U1235" s="1020"/>
      <c r="V1235" s="1020"/>
      <c r="W1235" s="1020"/>
      <c r="X1235" s="1020"/>
      <c r="Y1235" s="1020"/>
      <c r="Z1235" s="1020"/>
      <c r="AA1235" s="1020"/>
    </row>
    <row r="1236" ht="18.0" customHeight="1">
      <c r="A1236" s="1020"/>
      <c r="B1236" s="1021"/>
      <c r="C1236" s="1020"/>
      <c r="D1236" s="1020"/>
      <c r="E1236" s="1020"/>
      <c r="F1236" s="1020"/>
      <c r="G1236" s="1022"/>
      <c r="H1236" s="1022"/>
      <c r="I1236" s="1022"/>
      <c r="J1236" s="1022"/>
      <c r="K1236" s="1022"/>
      <c r="L1236" s="1020"/>
      <c r="M1236" s="1020"/>
      <c r="N1236" s="1020"/>
      <c r="O1236" s="1020"/>
      <c r="P1236" s="1020"/>
      <c r="Q1236" s="1020"/>
      <c r="R1236" s="1020"/>
      <c r="S1236" s="1020"/>
      <c r="T1236" s="1020"/>
      <c r="U1236" s="1020"/>
      <c r="V1236" s="1020"/>
      <c r="W1236" s="1020"/>
      <c r="X1236" s="1020"/>
      <c r="Y1236" s="1020"/>
      <c r="Z1236" s="1020"/>
      <c r="AA1236" s="1020"/>
    </row>
    <row r="1237" ht="18.0" customHeight="1">
      <c r="A1237" s="1020"/>
      <c r="B1237" s="1021"/>
      <c r="C1237" s="1020"/>
      <c r="D1237" s="1020"/>
      <c r="E1237" s="1020"/>
      <c r="F1237" s="1020"/>
      <c r="G1237" s="1022"/>
      <c r="H1237" s="1022"/>
      <c r="I1237" s="1022"/>
      <c r="J1237" s="1022"/>
      <c r="K1237" s="1022"/>
      <c r="L1237" s="1020"/>
      <c r="M1237" s="1020"/>
      <c r="N1237" s="1020"/>
      <c r="O1237" s="1020"/>
      <c r="P1237" s="1020"/>
      <c r="Q1237" s="1020"/>
      <c r="R1237" s="1020"/>
      <c r="S1237" s="1020"/>
      <c r="T1237" s="1020"/>
      <c r="U1237" s="1020"/>
      <c r="V1237" s="1020"/>
      <c r="W1237" s="1020"/>
      <c r="X1237" s="1020"/>
      <c r="Y1237" s="1020"/>
      <c r="Z1237" s="1020"/>
      <c r="AA1237" s="1020"/>
    </row>
    <row r="1238" ht="18.0" customHeight="1">
      <c r="A1238" s="1020"/>
      <c r="B1238" s="1021"/>
      <c r="C1238" s="1020"/>
      <c r="D1238" s="1020"/>
      <c r="E1238" s="1020"/>
      <c r="F1238" s="1020"/>
      <c r="G1238" s="1022"/>
      <c r="H1238" s="1022"/>
      <c r="I1238" s="1022"/>
      <c r="J1238" s="1022"/>
      <c r="K1238" s="1022"/>
      <c r="L1238" s="1020"/>
      <c r="M1238" s="1020"/>
      <c r="N1238" s="1020"/>
      <c r="O1238" s="1020"/>
      <c r="P1238" s="1020"/>
      <c r="Q1238" s="1020"/>
      <c r="R1238" s="1020"/>
      <c r="S1238" s="1020"/>
      <c r="T1238" s="1020"/>
      <c r="U1238" s="1020"/>
      <c r="V1238" s="1020"/>
      <c r="W1238" s="1020"/>
      <c r="X1238" s="1020"/>
      <c r="Y1238" s="1020"/>
      <c r="Z1238" s="1020"/>
      <c r="AA1238" s="1020"/>
    </row>
    <row r="1239" ht="18.0" customHeight="1">
      <c r="A1239" s="1020"/>
      <c r="B1239" s="1021"/>
      <c r="C1239" s="1020"/>
      <c r="D1239" s="1020"/>
      <c r="E1239" s="1020"/>
      <c r="F1239" s="1020"/>
      <c r="G1239" s="1022"/>
      <c r="H1239" s="1022"/>
      <c r="I1239" s="1022"/>
      <c r="J1239" s="1022"/>
      <c r="K1239" s="1022"/>
      <c r="L1239" s="1020"/>
      <c r="M1239" s="1020"/>
      <c r="N1239" s="1020"/>
      <c r="O1239" s="1020"/>
      <c r="P1239" s="1020"/>
      <c r="Q1239" s="1020"/>
      <c r="R1239" s="1020"/>
      <c r="S1239" s="1020"/>
      <c r="T1239" s="1020"/>
      <c r="U1239" s="1020"/>
      <c r="V1239" s="1020"/>
      <c r="W1239" s="1020"/>
      <c r="X1239" s="1020"/>
      <c r="Y1239" s="1020"/>
      <c r="Z1239" s="1020"/>
      <c r="AA1239" s="1020"/>
    </row>
    <row r="1240" ht="18.0" customHeight="1">
      <c r="A1240" s="1020"/>
      <c r="B1240" s="1021"/>
      <c r="C1240" s="1020"/>
      <c r="D1240" s="1020"/>
      <c r="E1240" s="1020"/>
      <c r="F1240" s="1020"/>
      <c r="G1240" s="1022"/>
      <c r="H1240" s="1022"/>
      <c r="I1240" s="1022"/>
      <c r="J1240" s="1022"/>
      <c r="K1240" s="1022"/>
      <c r="L1240" s="1020"/>
      <c r="M1240" s="1020"/>
      <c r="N1240" s="1020"/>
      <c r="O1240" s="1020"/>
      <c r="P1240" s="1020"/>
      <c r="Q1240" s="1020"/>
      <c r="R1240" s="1020"/>
      <c r="S1240" s="1020"/>
      <c r="T1240" s="1020"/>
      <c r="U1240" s="1020"/>
      <c r="V1240" s="1020"/>
      <c r="W1240" s="1020"/>
      <c r="X1240" s="1020"/>
      <c r="Y1240" s="1020"/>
      <c r="Z1240" s="1020"/>
      <c r="AA1240" s="1020"/>
    </row>
    <row r="1241" ht="18.0" customHeight="1">
      <c r="A1241" s="1020"/>
      <c r="B1241" s="1021"/>
      <c r="C1241" s="1020"/>
      <c r="D1241" s="1020"/>
      <c r="E1241" s="1020"/>
      <c r="F1241" s="1020"/>
      <c r="G1241" s="1022"/>
      <c r="H1241" s="1022"/>
      <c r="I1241" s="1022"/>
      <c r="J1241" s="1022"/>
      <c r="K1241" s="1022"/>
      <c r="L1241" s="1020"/>
      <c r="M1241" s="1020"/>
      <c r="N1241" s="1020"/>
      <c r="O1241" s="1020"/>
      <c r="P1241" s="1020"/>
      <c r="Q1241" s="1020"/>
      <c r="R1241" s="1020"/>
      <c r="S1241" s="1020"/>
      <c r="T1241" s="1020"/>
      <c r="U1241" s="1020"/>
      <c r="V1241" s="1020"/>
      <c r="W1241" s="1020"/>
      <c r="X1241" s="1020"/>
      <c r="Y1241" s="1020"/>
      <c r="Z1241" s="1020"/>
      <c r="AA1241" s="1020"/>
    </row>
    <row r="1242" ht="18.0" customHeight="1">
      <c r="A1242" s="1020"/>
      <c r="B1242" s="1021"/>
      <c r="C1242" s="1020"/>
      <c r="D1242" s="1020"/>
      <c r="E1242" s="1020"/>
      <c r="F1242" s="1020"/>
      <c r="G1242" s="1022"/>
      <c r="H1242" s="1022"/>
      <c r="I1242" s="1022"/>
      <c r="J1242" s="1022"/>
      <c r="K1242" s="1022"/>
      <c r="L1242" s="1020"/>
      <c r="M1242" s="1020"/>
      <c r="N1242" s="1020"/>
      <c r="O1242" s="1020"/>
      <c r="P1242" s="1020"/>
      <c r="Q1242" s="1020"/>
      <c r="R1242" s="1020"/>
      <c r="S1242" s="1020"/>
      <c r="T1242" s="1020"/>
      <c r="U1242" s="1020"/>
      <c r="V1242" s="1020"/>
      <c r="W1242" s="1020"/>
      <c r="X1242" s="1020"/>
      <c r="Y1242" s="1020"/>
      <c r="Z1242" s="1020"/>
      <c r="AA1242" s="1020"/>
    </row>
    <row r="1243" ht="18.0" customHeight="1">
      <c r="A1243" s="1020"/>
      <c r="B1243" s="1021"/>
      <c r="C1243" s="1020"/>
      <c r="D1243" s="1020"/>
      <c r="E1243" s="1020"/>
      <c r="F1243" s="1020"/>
      <c r="G1243" s="1022"/>
      <c r="H1243" s="1022"/>
      <c r="I1243" s="1022"/>
      <c r="J1243" s="1022"/>
      <c r="K1243" s="1022"/>
      <c r="L1243" s="1020"/>
      <c r="M1243" s="1020"/>
      <c r="N1243" s="1020"/>
      <c r="O1243" s="1020"/>
      <c r="P1243" s="1020"/>
      <c r="Q1243" s="1020"/>
      <c r="R1243" s="1020"/>
      <c r="S1243" s="1020"/>
      <c r="T1243" s="1020"/>
      <c r="U1243" s="1020"/>
      <c r="V1243" s="1020"/>
      <c r="W1243" s="1020"/>
      <c r="X1243" s="1020"/>
      <c r="Y1243" s="1020"/>
      <c r="Z1243" s="1020"/>
      <c r="AA1243" s="1020"/>
    </row>
    <row r="1244" ht="18.0" customHeight="1">
      <c r="A1244" s="1020"/>
      <c r="B1244" s="1021"/>
      <c r="C1244" s="1020"/>
      <c r="D1244" s="1020"/>
      <c r="E1244" s="1020"/>
      <c r="F1244" s="1020"/>
      <c r="G1244" s="1022"/>
      <c r="H1244" s="1022"/>
      <c r="I1244" s="1022"/>
      <c r="J1244" s="1022"/>
      <c r="K1244" s="1022"/>
      <c r="L1244" s="1020"/>
      <c r="M1244" s="1020"/>
      <c r="N1244" s="1020"/>
      <c r="O1244" s="1020"/>
      <c r="P1244" s="1020"/>
      <c r="Q1244" s="1020"/>
      <c r="R1244" s="1020"/>
      <c r="S1244" s="1020"/>
      <c r="T1244" s="1020"/>
      <c r="U1244" s="1020"/>
      <c r="V1244" s="1020"/>
      <c r="W1244" s="1020"/>
      <c r="X1244" s="1020"/>
      <c r="Y1244" s="1020"/>
      <c r="Z1244" s="1020"/>
      <c r="AA1244" s="1020"/>
    </row>
    <row r="1245" ht="18.0" customHeight="1">
      <c r="A1245" s="1020"/>
      <c r="B1245" s="1021"/>
      <c r="C1245" s="1020"/>
      <c r="D1245" s="1020"/>
      <c r="E1245" s="1020"/>
      <c r="F1245" s="1020"/>
      <c r="G1245" s="1022"/>
      <c r="H1245" s="1022"/>
      <c r="I1245" s="1022"/>
      <c r="J1245" s="1022"/>
      <c r="K1245" s="1022"/>
      <c r="L1245" s="1020"/>
      <c r="M1245" s="1020"/>
      <c r="N1245" s="1020"/>
      <c r="O1245" s="1020"/>
      <c r="P1245" s="1020"/>
      <c r="Q1245" s="1020"/>
      <c r="R1245" s="1020"/>
      <c r="S1245" s="1020"/>
      <c r="T1245" s="1020"/>
      <c r="U1245" s="1020"/>
      <c r="V1245" s="1020"/>
      <c r="W1245" s="1020"/>
      <c r="X1245" s="1020"/>
      <c r="Y1245" s="1020"/>
      <c r="Z1245" s="1020"/>
      <c r="AA1245" s="1020"/>
    </row>
    <row r="1246" ht="18.0" customHeight="1">
      <c r="A1246" s="1020"/>
      <c r="B1246" s="1021"/>
      <c r="C1246" s="1020"/>
      <c r="D1246" s="1020"/>
      <c r="E1246" s="1020"/>
      <c r="F1246" s="1020"/>
      <c r="G1246" s="1022"/>
      <c r="H1246" s="1022"/>
      <c r="I1246" s="1022"/>
      <c r="J1246" s="1022"/>
      <c r="K1246" s="1022"/>
      <c r="L1246" s="1020"/>
      <c r="M1246" s="1020"/>
      <c r="N1246" s="1020"/>
      <c r="O1246" s="1020"/>
      <c r="P1246" s="1020"/>
      <c r="Q1246" s="1020"/>
      <c r="R1246" s="1020"/>
      <c r="S1246" s="1020"/>
      <c r="T1246" s="1020"/>
      <c r="U1246" s="1020"/>
      <c r="V1246" s="1020"/>
      <c r="W1246" s="1020"/>
      <c r="X1246" s="1020"/>
      <c r="Y1246" s="1020"/>
      <c r="Z1246" s="1020"/>
      <c r="AA1246" s="1020"/>
    </row>
    <row r="1247" ht="18.0" customHeight="1">
      <c r="A1247" s="1020"/>
      <c r="B1247" s="1021"/>
      <c r="C1247" s="1020"/>
      <c r="D1247" s="1020"/>
      <c r="E1247" s="1020"/>
      <c r="F1247" s="1020"/>
      <c r="G1247" s="1022"/>
      <c r="H1247" s="1022"/>
      <c r="I1247" s="1022"/>
      <c r="J1247" s="1022"/>
      <c r="K1247" s="1022"/>
      <c r="L1247" s="1020"/>
      <c r="M1247" s="1020"/>
      <c r="N1247" s="1020"/>
      <c r="O1247" s="1020"/>
      <c r="P1247" s="1020"/>
      <c r="Q1247" s="1020"/>
      <c r="R1247" s="1020"/>
      <c r="S1247" s="1020"/>
      <c r="T1247" s="1020"/>
      <c r="U1247" s="1020"/>
      <c r="V1247" s="1020"/>
      <c r="W1247" s="1020"/>
      <c r="X1247" s="1020"/>
      <c r="Y1247" s="1020"/>
      <c r="Z1247" s="1020"/>
      <c r="AA1247" s="1020"/>
    </row>
    <row r="1248" ht="18.0" customHeight="1">
      <c r="A1248" s="1020"/>
      <c r="B1248" s="1021"/>
      <c r="C1248" s="1020"/>
      <c r="D1248" s="1020"/>
      <c r="E1248" s="1020"/>
      <c r="F1248" s="1020"/>
      <c r="G1248" s="1022"/>
      <c r="H1248" s="1022"/>
      <c r="I1248" s="1022"/>
      <c r="J1248" s="1022"/>
      <c r="K1248" s="1022"/>
      <c r="L1248" s="1020"/>
      <c r="M1248" s="1020"/>
      <c r="N1248" s="1020"/>
      <c r="O1248" s="1020"/>
      <c r="P1248" s="1020"/>
      <c r="Q1248" s="1020"/>
      <c r="R1248" s="1020"/>
      <c r="S1248" s="1020"/>
      <c r="T1248" s="1020"/>
      <c r="U1248" s="1020"/>
      <c r="V1248" s="1020"/>
      <c r="W1248" s="1020"/>
      <c r="X1248" s="1020"/>
      <c r="Y1248" s="1020"/>
      <c r="Z1248" s="1020"/>
      <c r="AA1248" s="1020"/>
    </row>
    <row r="1249" ht="18.0" customHeight="1">
      <c r="A1249" s="1020"/>
      <c r="B1249" s="1021"/>
      <c r="C1249" s="1020"/>
      <c r="D1249" s="1020"/>
      <c r="E1249" s="1020"/>
      <c r="F1249" s="1020"/>
      <c r="G1249" s="1022"/>
      <c r="H1249" s="1022"/>
      <c r="I1249" s="1022"/>
      <c r="J1249" s="1022"/>
      <c r="K1249" s="1022"/>
      <c r="L1249" s="1020"/>
      <c r="M1249" s="1020"/>
      <c r="N1249" s="1020"/>
      <c r="O1249" s="1020"/>
      <c r="P1249" s="1020"/>
      <c r="Q1249" s="1020"/>
      <c r="R1249" s="1020"/>
      <c r="S1249" s="1020"/>
      <c r="T1249" s="1020"/>
      <c r="U1249" s="1020"/>
      <c r="V1249" s="1020"/>
      <c r="W1249" s="1020"/>
      <c r="X1249" s="1020"/>
      <c r="Y1249" s="1020"/>
      <c r="Z1249" s="1020"/>
      <c r="AA1249" s="1020"/>
    </row>
    <row r="1250" ht="18.0" customHeight="1">
      <c r="A1250" s="1020"/>
      <c r="B1250" s="1021"/>
      <c r="C1250" s="1020"/>
      <c r="D1250" s="1020"/>
      <c r="E1250" s="1020"/>
      <c r="F1250" s="1020"/>
      <c r="G1250" s="1022"/>
      <c r="H1250" s="1022"/>
      <c r="I1250" s="1022"/>
      <c r="J1250" s="1022"/>
      <c r="K1250" s="1022"/>
      <c r="L1250" s="1020"/>
      <c r="M1250" s="1020"/>
      <c r="N1250" s="1020"/>
      <c r="O1250" s="1020"/>
      <c r="P1250" s="1020"/>
      <c r="Q1250" s="1020"/>
      <c r="R1250" s="1020"/>
      <c r="S1250" s="1020"/>
      <c r="T1250" s="1020"/>
      <c r="U1250" s="1020"/>
      <c r="V1250" s="1020"/>
      <c r="W1250" s="1020"/>
      <c r="X1250" s="1020"/>
      <c r="Y1250" s="1020"/>
      <c r="Z1250" s="1020"/>
      <c r="AA1250" s="1020"/>
    </row>
    <row r="1251" ht="18.0" customHeight="1">
      <c r="A1251" s="1020"/>
      <c r="B1251" s="1021"/>
      <c r="C1251" s="1020"/>
      <c r="D1251" s="1020"/>
      <c r="E1251" s="1020"/>
      <c r="F1251" s="1020"/>
      <c r="G1251" s="1022"/>
      <c r="H1251" s="1022"/>
      <c r="I1251" s="1022"/>
      <c r="J1251" s="1022"/>
      <c r="K1251" s="1022"/>
      <c r="L1251" s="1020"/>
      <c r="M1251" s="1020"/>
      <c r="N1251" s="1020"/>
      <c r="O1251" s="1020"/>
      <c r="P1251" s="1020"/>
      <c r="Q1251" s="1020"/>
      <c r="R1251" s="1020"/>
      <c r="S1251" s="1020"/>
      <c r="T1251" s="1020"/>
      <c r="U1251" s="1020"/>
      <c r="V1251" s="1020"/>
      <c r="W1251" s="1020"/>
      <c r="X1251" s="1020"/>
      <c r="Y1251" s="1020"/>
      <c r="Z1251" s="1020"/>
      <c r="AA1251" s="1020"/>
    </row>
    <row r="1252" ht="18.0" customHeight="1">
      <c r="A1252" s="1020"/>
      <c r="B1252" s="1021"/>
      <c r="C1252" s="1020"/>
      <c r="D1252" s="1020"/>
      <c r="E1252" s="1020"/>
      <c r="F1252" s="1020"/>
      <c r="G1252" s="1022"/>
      <c r="H1252" s="1022"/>
      <c r="I1252" s="1022"/>
      <c r="J1252" s="1022"/>
      <c r="K1252" s="1022"/>
      <c r="L1252" s="1020"/>
      <c r="M1252" s="1020"/>
      <c r="N1252" s="1020"/>
      <c r="O1252" s="1020"/>
      <c r="P1252" s="1020"/>
      <c r="Q1252" s="1020"/>
      <c r="R1252" s="1020"/>
      <c r="S1252" s="1020"/>
      <c r="T1252" s="1020"/>
      <c r="U1252" s="1020"/>
      <c r="V1252" s="1020"/>
      <c r="W1252" s="1020"/>
      <c r="X1252" s="1020"/>
      <c r="Y1252" s="1020"/>
      <c r="Z1252" s="1020"/>
      <c r="AA1252" s="1020"/>
    </row>
    <row r="1253" ht="18.0" customHeight="1">
      <c r="A1253" s="1020"/>
      <c r="B1253" s="1021"/>
      <c r="C1253" s="1020"/>
      <c r="D1253" s="1020"/>
      <c r="E1253" s="1020"/>
      <c r="F1253" s="1020"/>
      <c r="G1253" s="1022"/>
      <c r="H1253" s="1022"/>
      <c r="I1253" s="1022"/>
      <c r="J1253" s="1022"/>
      <c r="K1253" s="1022"/>
      <c r="L1253" s="1020"/>
      <c r="M1253" s="1020"/>
      <c r="N1253" s="1020"/>
      <c r="O1253" s="1020"/>
      <c r="P1253" s="1020"/>
      <c r="Q1253" s="1020"/>
      <c r="R1253" s="1020"/>
      <c r="S1253" s="1020"/>
      <c r="T1253" s="1020"/>
      <c r="U1253" s="1020"/>
      <c r="V1253" s="1020"/>
      <c r="W1253" s="1020"/>
      <c r="X1253" s="1020"/>
      <c r="Y1253" s="1020"/>
      <c r="Z1253" s="1020"/>
      <c r="AA1253" s="1020"/>
    </row>
    <row r="1254" ht="18.0" customHeight="1">
      <c r="A1254" s="1020"/>
      <c r="B1254" s="1021"/>
      <c r="C1254" s="1020"/>
      <c r="D1254" s="1020"/>
      <c r="E1254" s="1020"/>
      <c r="F1254" s="1020"/>
      <c r="G1254" s="1022"/>
      <c r="H1254" s="1022"/>
      <c r="I1254" s="1022"/>
      <c r="J1254" s="1022"/>
      <c r="K1254" s="1022"/>
      <c r="L1254" s="1020"/>
      <c r="M1254" s="1020"/>
      <c r="N1254" s="1020"/>
      <c r="O1254" s="1020"/>
      <c r="P1254" s="1020"/>
      <c r="Q1254" s="1020"/>
      <c r="R1254" s="1020"/>
      <c r="S1254" s="1020"/>
      <c r="T1254" s="1020"/>
      <c r="U1254" s="1020"/>
      <c r="V1254" s="1020"/>
      <c r="W1254" s="1020"/>
      <c r="X1254" s="1020"/>
      <c r="Y1254" s="1020"/>
      <c r="Z1254" s="1020"/>
      <c r="AA1254" s="1020"/>
    </row>
    <row r="1255" ht="18.0" customHeight="1">
      <c r="A1255" s="1020"/>
      <c r="B1255" s="1021"/>
      <c r="C1255" s="1020"/>
      <c r="D1255" s="1020"/>
      <c r="E1255" s="1020"/>
      <c r="F1255" s="1020"/>
      <c r="G1255" s="1022"/>
      <c r="H1255" s="1022"/>
      <c r="I1255" s="1022"/>
      <c r="J1255" s="1022"/>
      <c r="K1255" s="1022"/>
      <c r="L1255" s="1020"/>
      <c r="M1255" s="1020"/>
      <c r="N1255" s="1020"/>
      <c r="O1255" s="1020"/>
      <c r="P1255" s="1020"/>
      <c r="Q1255" s="1020"/>
      <c r="R1255" s="1020"/>
      <c r="S1255" s="1020"/>
      <c r="T1255" s="1020"/>
      <c r="U1255" s="1020"/>
      <c r="V1255" s="1020"/>
      <c r="W1255" s="1020"/>
      <c r="X1255" s="1020"/>
      <c r="Y1255" s="1020"/>
      <c r="Z1255" s="1020"/>
      <c r="AA1255" s="1020"/>
    </row>
    <row r="1256" ht="18.0" customHeight="1">
      <c r="A1256" s="1020"/>
      <c r="B1256" s="1021"/>
      <c r="C1256" s="1020"/>
      <c r="D1256" s="1020"/>
      <c r="E1256" s="1020"/>
      <c r="F1256" s="1020"/>
      <c r="G1256" s="1022"/>
      <c r="H1256" s="1022"/>
      <c r="I1256" s="1022"/>
      <c r="J1256" s="1022"/>
      <c r="K1256" s="1022"/>
      <c r="L1256" s="1020"/>
      <c r="M1256" s="1020"/>
      <c r="N1256" s="1020"/>
      <c r="O1256" s="1020"/>
      <c r="P1256" s="1020"/>
      <c r="Q1256" s="1020"/>
      <c r="R1256" s="1020"/>
      <c r="S1256" s="1020"/>
      <c r="T1256" s="1020"/>
      <c r="U1256" s="1020"/>
      <c r="V1256" s="1020"/>
      <c r="W1256" s="1020"/>
      <c r="X1256" s="1020"/>
      <c r="Y1256" s="1020"/>
      <c r="Z1256" s="1020"/>
      <c r="AA1256" s="1020"/>
    </row>
    <row r="1257" ht="18.0" customHeight="1">
      <c r="A1257" s="1020"/>
      <c r="B1257" s="1021"/>
      <c r="C1257" s="1020"/>
      <c r="D1257" s="1020"/>
      <c r="E1257" s="1020"/>
      <c r="F1257" s="1020"/>
      <c r="G1257" s="1022"/>
      <c r="H1257" s="1022"/>
      <c r="I1257" s="1022"/>
      <c r="J1257" s="1022"/>
      <c r="K1257" s="1022"/>
      <c r="L1257" s="1020"/>
      <c r="M1257" s="1020"/>
      <c r="N1257" s="1020"/>
      <c r="O1257" s="1020"/>
      <c r="P1257" s="1020"/>
      <c r="Q1257" s="1020"/>
      <c r="R1257" s="1020"/>
      <c r="S1257" s="1020"/>
      <c r="T1257" s="1020"/>
      <c r="U1257" s="1020"/>
      <c r="V1257" s="1020"/>
      <c r="W1257" s="1020"/>
      <c r="X1257" s="1020"/>
      <c r="Y1257" s="1020"/>
      <c r="Z1257" s="1020"/>
      <c r="AA1257" s="1020"/>
    </row>
    <row r="1258" ht="18.0" customHeight="1">
      <c r="A1258" s="1020"/>
      <c r="B1258" s="1021"/>
      <c r="C1258" s="1020"/>
      <c r="D1258" s="1020"/>
      <c r="E1258" s="1020"/>
      <c r="F1258" s="1020"/>
      <c r="G1258" s="1022"/>
      <c r="H1258" s="1022"/>
      <c r="I1258" s="1022"/>
      <c r="J1258" s="1022"/>
      <c r="K1258" s="1022"/>
      <c r="L1258" s="1020"/>
      <c r="M1258" s="1020"/>
      <c r="N1258" s="1020"/>
      <c r="O1258" s="1020"/>
      <c r="P1258" s="1020"/>
      <c r="Q1258" s="1020"/>
      <c r="R1258" s="1020"/>
      <c r="S1258" s="1020"/>
      <c r="T1258" s="1020"/>
      <c r="U1258" s="1020"/>
      <c r="V1258" s="1020"/>
      <c r="W1258" s="1020"/>
      <c r="X1258" s="1020"/>
      <c r="Y1258" s="1020"/>
      <c r="Z1258" s="1020"/>
      <c r="AA1258" s="1020"/>
    </row>
    <row r="1259" ht="18.0" customHeight="1">
      <c r="A1259" s="1020"/>
      <c r="B1259" s="1021"/>
      <c r="C1259" s="1020"/>
      <c r="D1259" s="1020"/>
      <c r="E1259" s="1020"/>
      <c r="F1259" s="1020"/>
      <c r="G1259" s="1022"/>
      <c r="H1259" s="1022"/>
      <c r="I1259" s="1022"/>
      <c r="J1259" s="1022"/>
      <c r="K1259" s="1022"/>
      <c r="L1259" s="1020"/>
      <c r="M1259" s="1020"/>
      <c r="N1259" s="1020"/>
      <c r="O1259" s="1020"/>
      <c r="P1259" s="1020"/>
      <c r="Q1259" s="1020"/>
      <c r="R1259" s="1020"/>
      <c r="S1259" s="1020"/>
      <c r="T1259" s="1020"/>
      <c r="U1259" s="1020"/>
      <c r="V1259" s="1020"/>
      <c r="W1259" s="1020"/>
      <c r="X1259" s="1020"/>
      <c r="Y1259" s="1020"/>
      <c r="Z1259" s="1020"/>
      <c r="AA1259" s="1020"/>
    </row>
    <row r="1260" ht="18.0" customHeight="1">
      <c r="A1260" s="1020"/>
      <c r="B1260" s="1021"/>
      <c r="C1260" s="1020"/>
      <c r="D1260" s="1020"/>
      <c r="E1260" s="1020"/>
      <c r="F1260" s="1020"/>
      <c r="G1260" s="1022"/>
      <c r="H1260" s="1022"/>
      <c r="I1260" s="1022"/>
      <c r="J1260" s="1022"/>
      <c r="K1260" s="1022"/>
      <c r="L1260" s="1020"/>
      <c r="M1260" s="1020"/>
      <c r="N1260" s="1020"/>
      <c r="O1260" s="1020"/>
      <c r="P1260" s="1020"/>
      <c r="Q1260" s="1020"/>
      <c r="R1260" s="1020"/>
      <c r="S1260" s="1020"/>
      <c r="T1260" s="1020"/>
      <c r="U1260" s="1020"/>
      <c r="V1260" s="1020"/>
      <c r="W1260" s="1020"/>
      <c r="X1260" s="1020"/>
      <c r="Y1260" s="1020"/>
      <c r="Z1260" s="1020"/>
      <c r="AA1260" s="1020"/>
    </row>
    <row r="1261" ht="18.0" customHeight="1">
      <c r="A1261" s="1020"/>
      <c r="B1261" s="1021"/>
      <c r="C1261" s="1020"/>
      <c r="D1261" s="1020"/>
      <c r="E1261" s="1020"/>
      <c r="F1261" s="1020"/>
      <c r="G1261" s="1022"/>
      <c r="H1261" s="1022"/>
      <c r="I1261" s="1022"/>
      <c r="J1261" s="1022"/>
      <c r="K1261" s="1022"/>
      <c r="L1261" s="1020"/>
      <c r="M1261" s="1020"/>
      <c r="N1261" s="1020"/>
      <c r="O1261" s="1020"/>
      <c r="P1261" s="1020"/>
      <c r="Q1261" s="1020"/>
      <c r="R1261" s="1020"/>
      <c r="S1261" s="1020"/>
      <c r="T1261" s="1020"/>
      <c r="U1261" s="1020"/>
      <c r="V1261" s="1020"/>
      <c r="W1261" s="1020"/>
      <c r="X1261" s="1020"/>
      <c r="Y1261" s="1020"/>
      <c r="Z1261" s="1020"/>
      <c r="AA1261" s="1020"/>
    </row>
    <row r="1262" ht="18.0" customHeight="1">
      <c r="A1262" s="1020"/>
      <c r="B1262" s="1021"/>
      <c r="C1262" s="1020"/>
      <c r="D1262" s="1020"/>
      <c r="E1262" s="1020"/>
      <c r="F1262" s="1020"/>
      <c r="G1262" s="1022"/>
      <c r="H1262" s="1022"/>
      <c r="I1262" s="1022"/>
      <c r="J1262" s="1022"/>
      <c r="K1262" s="1022"/>
      <c r="L1262" s="1020"/>
      <c r="M1262" s="1020"/>
      <c r="N1262" s="1020"/>
      <c r="O1262" s="1020"/>
      <c r="P1262" s="1020"/>
      <c r="Q1262" s="1020"/>
      <c r="R1262" s="1020"/>
      <c r="S1262" s="1020"/>
      <c r="T1262" s="1020"/>
      <c r="U1262" s="1020"/>
      <c r="V1262" s="1020"/>
      <c r="W1262" s="1020"/>
      <c r="X1262" s="1020"/>
      <c r="Y1262" s="1020"/>
      <c r="Z1262" s="1020"/>
      <c r="AA1262" s="1020"/>
    </row>
    <row r="1263" ht="18.0" customHeight="1">
      <c r="A1263" s="1020"/>
      <c r="B1263" s="1021"/>
      <c r="C1263" s="1020"/>
      <c r="D1263" s="1020"/>
      <c r="E1263" s="1020"/>
      <c r="F1263" s="1020"/>
      <c r="G1263" s="1022"/>
      <c r="H1263" s="1022"/>
      <c r="I1263" s="1022"/>
      <c r="J1263" s="1022"/>
      <c r="K1263" s="1022"/>
      <c r="L1263" s="1020"/>
      <c r="M1263" s="1020"/>
      <c r="N1263" s="1020"/>
      <c r="O1263" s="1020"/>
      <c r="P1263" s="1020"/>
      <c r="Q1263" s="1020"/>
      <c r="R1263" s="1020"/>
      <c r="S1263" s="1020"/>
      <c r="T1263" s="1020"/>
      <c r="U1263" s="1020"/>
      <c r="V1263" s="1020"/>
      <c r="W1263" s="1020"/>
      <c r="X1263" s="1020"/>
      <c r="Y1263" s="1020"/>
      <c r="Z1263" s="1020"/>
      <c r="AA1263" s="1020"/>
    </row>
    <row r="1264" ht="18.0" customHeight="1">
      <c r="A1264" s="1020"/>
      <c r="B1264" s="1021"/>
      <c r="C1264" s="1020"/>
      <c r="D1264" s="1020"/>
      <c r="E1264" s="1020"/>
      <c r="F1264" s="1020"/>
      <c r="G1264" s="1022"/>
      <c r="H1264" s="1022"/>
      <c r="I1264" s="1022"/>
      <c r="J1264" s="1022"/>
      <c r="K1264" s="1022"/>
      <c r="L1264" s="1020"/>
      <c r="M1264" s="1020"/>
      <c r="N1264" s="1020"/>
      <c r="O1264" s="1020"/>
      <c r="P1264" s="1020"/>
      <c r="Q1264" s="1020"/>
      <c r="R1264" s="1020"/>
      <c r="S1264" s="1020"/>
      <c r="T1264" s="1020"/>
      <c r="U1264" s="1020"/>
      <c r="V1264" s="1020"/>
      <c r="W1264" s="1020"/>
      <c r="X1264" s="1020"/>
      <c r="Y1264" s="1020"/>
      <c r="Z1264" s="1020"/>
      <c r="AA1264" s="1020"/>
    </row>
    <row r="1265" ht="18.0" customHeight="1">
      <c r="A1265" s="1020"/>
      <c r="B1265" s="1021"/>
      <c r="C1265" s="1020"/>
      <c r="D1265" s="1020"/>
      <c r="E1265" s="1020"/>
      <c r="F1265" s="1020"/>
      <c r="G1265" s="1022"/>
      <c r="H1265" s="1022"/>
      <c r="I1265" s="1022"/>
      <c r="J1265" s="1022"/>
      <c r="K1265" s="1022"/>
      <c r="L1265" s="1020"/>
      <c r="M1265" s="1020"/>
      <c r="N1265" s="1020"/>
      <c r="O1265" s="1020"/>
      <c r="P1265" s="1020"/>
      <c r="Q1265" s="1020"/>
      <c r="R1265" s="1020"/>
      <c r="S1265" s="1020"/>
      <c r="T1265" s="1020"/>
      <c r="U1265" s="1020"/>
      <c r="V1265" s="1020"/>
      <c r="W1265" s="1020"/>
      <c r="X1265" s="1020"/>
      <c r="Y1265" s="1020"/>
      <c r="Z1265" s="1020"/>
      <c r="AA1265" s="1020"/>
    </row>
    <row r="1266" ht="18.0" customHeight="1">
      <c r="A1266" s="1020"/>
      <c r="B1266" s="1021"/>
      <c r="C1266" s="1020"/>
      <c r="D1266" s="1020"/>
      <c r="E1266" s="1020"/>
      <c r="F1266" s="1020"/>
      <c r="G1266" s="1022"/>
      <c r="H1266" s="1022"/>
      <c r="I1266" s="1022"/>
      <c r="J1266" s="1022"/>
      <c r="K1266" s="1022"/>
      <c r="L1266" s="1020"/>
      <c r="M1266" s="1020"/>
      <c r="N1266" s="1020"/>
      <c r="O1266" s="1020"/>
      <c r="P1266" s="1020"/>
      <c r="Q1266" s="1020"/>
      <c r="R1266" s="1020"/>
      <c r="S1266" s="1020"/>
      <c r="T1266" s="1020"/>
      <c r="U1266" s="1020"/>
      <c r="V1266" s="1020"/>
      <c r="W1266" s="1020"/>
      <c r="X1266" s="1020"/>
      <c r="Y1266" s="1020"/>
      <c r="Z1266" s="1020"/>
      <c r="AA1266" s="1020"/>
    </row>
    <row r="1267" ht="18.0" customHeight="1">
      <c r="A1267" s="1020"/>
      <c r="B1267" s="1021"/>
      <c r="C1267" s="1020"/>
      <c r="D1267" s="1020"/>
      <c r="E1267" s="1020"/>
      <c r="F1267" s="1020"/>
      <c r="G1267" s="1022"/>
      <c r="H1267" s="1022"/>
      <c r="I1267" s="1022"/>
      <c r="J1267" s="1022"/>
      <c r="K1267" s="1022"/>
      <c r="L1267" s="1020"/>
      <c r="M1267" s="1020"/>
      <c r="N1267" s="1020"/>
      <c r="O1267" s="1020"/>
      <c r="P1267" s="1020"/>
      <c r="Q1267" s="1020"/>
      <c r="R1267" s="1020"/>
      <c r="S1267" s="1020"/>
      <c r="T1267" s="1020"/>
      <c r="U1267" s="1020"/>
      <c r="V1267" s="1020"/>
      <c r="W1267" s="1020"/>
      <c r="X1267" s="1020"/>
      <c r="Y1267" s="1020"/>
      <c r="Z1267" s="1020"/>
      <c r="AA1267" s="1020"/>
    </row>
    <row r="1268" ht="18.0" customHeight="1">
      <c r="A1268" s="1020"/>
      <c r="B1268" s="1021"/>
      <c r="C1268" s="1020"/>
      <c r="D1268" s="1020"/>
      <c r="E1268" s="1020"/>
      <c r="F1268" s="1020"/>
      <c r="G1268" s="1022"/>
      <c r="H1268" s="1022"/>
      <c r="I1268" s="1022"/>
      <c r="J1268" s="1022"/>
      <c r="K1268" s="1022"/>
      <c r="L1268" s="1020"/>
      <c r="M1268" s="1020"/>
      <c r="N1268" s="1020"/>
      <c r="O1268" s="1020"/>
      <c r="P1268" s="1020"/>
      <c r="Q1268" s="1020"/>
      <c r="R1268" s="1020"/>
      <c r="S1268" s="1020"/>
      <c r="T1268" s="1020"/>
      <c r="U1268" s="1020"/>
      <c r="V1268" s="1020"/>
      <c r="W1268" s="1020"/>
      <c r="X1268" s="1020"/>
      <c r="Y1268" s="1020"/>
      <c r="Z1268" s="1020"/>
      <c r="AA1268" s="1020"/>
    </row>
    <row r="1269" ht="18.0" customHeight="1">
      <c r="A1269" s="1020"/>
      <c r="B1269" s="1021"/>
      <c r="C1269" s="1020"/>
      <c r="D1269" s="1020"/>
      <c r="E1269" s="1020"/>
      <c r="F1269" s="1020"/>
      <c r="G1269" s="1022"/>
      <c r="H1269" s="1022"/>
      <c r="I1269" s="1022"/>
      <c r="J1269" s="1022"/>
      <c r="K1269" s="1022"/>
      <c r="L1269" s="1020"/>
      <c r="M1269" s="1020"/>
      <c r="N1269" s="1020"/>
      <c r="O1269" s="1020"/>
      <c r="P1269" s="1020"/>
      <c r="Q1269" s="1020"/>
      <c r="R1269" s="1020"/>
      <c r="S1269" s="1020"/>
      <c r="T1269" s="1020"/>
      <c r="U1269" s="1020"/>
      <c r="V1269" s="1020"/>
      <c r="W1269" s="1020"/>
      <c r="X1269" s="1020"/>
      <c r="Y1269" s="1020"/>
      <c r="Z1269" s="1020"/>
      <c r="AA1269" s="1020"/>
    </row>
    <row r="1270" ht="18.0" customHeight="1">
      <c r="A1270" s="1020"/>
      <c r="B1270" s="1021"/>
      <c r="C1270" s="1020"/>
      <c r="D1270" s="1020"/>
      <c r="E1270" s="1020"/>
      <c r="F1270" s="1020"/>
      <c r="G1270" s="1022"/>
      <c r="H1270" s="1022"/>
      <c r="I1270" s="1022"/>
      <c r="J1270" s="1022"/>
      <c r="K1270" s="1022"/>
      <c r="L1270" s="1020"/>
      <c r="M1270" s="1020"/>
      <c r="N1270" s="1020"/>
      <c r="O1270" s="1020"/>
      <c r="P1270" s="1020"/>
      <c r="Q1270" s="1020"/>
      <c r="R1270" s="1020"/>
      <c r="S1270" s="1020"/>
      <c r="T1270" s="1020"/>
      <c r="U1270" s="1020"/>
      <c r="V1270" s="1020"/>
      <c r="W1270" s="1020"/>
      <c r="X1270" s="1020"/>
      <c r="Y1270" s="1020"/>
      <c r="Z1270" s="1020"/>
      <c r="AA1270" s="1020"/>
    </row>
    <row r="1271" ht="18.0" customHeight="1">
      <c r="A1271" s="1020"/>
      <c r="B1271" s="1021"/>
      <c r="C1271" s="1020"/>
      <c r="D1271" s="1020"/>
      <c r="E1271" s="1020"/>
      <c r="F1271" s="1020"/>
      <c r="G1271" s="1022"/>
      <c r="H1271" s="1022"/>
      <c r="I1271" s="1022"/>
      <c r="J1271" s="1022"/>
      <c r="K1271" s="1022"/>
      <c r="L1271" s="1020"/>
      <c r="M1271" s="1020"/>
      <c r="N1271" s="1020"/>
      <c r="O1271" s="1020"/>
      <c r="P1271" s="1020"/>
      <c r="Q1271" s="1020"/>
      <c r="R1271" s="1020"/>
      <c r="S1271" s="1020"/>
      <c r="T1271" s="1020"/>
      <c r="U1271" s="1020"/>
      <c r="V1271" s="1020"/>
      <c r="W1271" s="1020"/>
      <c r="X1271" s="1020"/>
      <c r="Y1271" s="1020"/>
      <c r="Z1271" s="1020"/>
      <c r="AA1271" s="1020"/>
    </row>
    <row r="1272" ht="18.0" customHeight="1">
      <c r="A1272" s="1020"/>
      <c r="B1272" s="1021"/>
      <c r="C1272" s="1020"/>
      <c r="D1272" s="1020"/>
      <c r="E1272" s="1020"/>
      <c r="F1272" s="1020"/>
      <c r="G1272" s="1022"/>
      <c r="H1272" s="1022"/>
      <c r="I1272" s="1022"/>
      <c r="J1272" s="1022"/>
      <c r="K1272" s="1022"/>
      <c r="L1272" s="1020"/>
      <c r="M1272" s="1020"/>
      <c r="N1272" s="1020"/>
      <c r="O1272" s="1020"/>
      <c r="P1272" s="1020"/>
      <c r="Q1272" s="1020"/>
      <c r="R1272" s="1020"/>
      <c r="S1272" s="1020"/>
      <c r="T1272" s="1020"/>
      <c r="U1272" s="1020"/>
      <c r="V1272" s="1020"/>
      <c r="W1272" s="1020"/>
      <c r="X1272" s="1020"/>
      <c r="Y1272" s="1020"/>
      <c r="Z1272" s="1020"/>
      <c r="AA1272" s="1020"/>
    </row>
    <row r="1273" ht="18.0" customHeight="1">
      <c r="A1273" s="1020"/>
      <c r="B1273" s="1021"/>
      <c r="C1273" s="1020"/>
      <c r="D1273" s="1020"/>
      <c r="E1273" s="1020"/>
      <c r="F1273" s="1020"/>
      <c r="G1273" s="1022"/>
      <c r="H1273" s="1022"/>
      <c r="I1273" s="1022"/>
      <c r="J1273" s="1022"/>
      <c r="K1273" s="1022"/>
      <c r="L1273" s="1020"/>
      <c r="M1273" s="1020"/>
      <c r="N1273" s="1020"/>
      <c r="O1273" s="1020"/>
      <c r="P1273" s="1020"/>
      <c r="Q1273" s="1020"/>
      <c r="R1273" s="1020"/>
      <c r="S1273" s="1020"/>
      <c r="T1273" s="1020"/>
      <c r="U1273" s="1020"/>
      <c r="V1273" s="1020"/>
      <c r="W1273" s="1020"/>
      <c r="X1273" s="1020"/>
      <c r="Y1273" s="1020"/>
      <c r="Z1273" s="1020"/>
      <c r="AA1273" s="1020"/>
    </row>
    <row r="1274" ht="18.0" customHeight="1">
      <c r="A1274" s="1020"/>
      <c r="B1274" s="1021"/>
      <c r="C1274" s="1020"/>
      <c r="D1274" s="1020"/>
      <c r="E1274" s="1020"/>
      <c r="F1274" s="1020"/>
      <c r="G1274" s="1022"/>
      <c r="H1274" s="1022"/>
      <c r="I1274" s="1022"/>
      <c r="J1274" s="1022"/>
      <c r="K1274" s="1022"/>
      <c r="L1274" s="1020"/>
      <c r="M1274" s="1020"/>
      <c r="N1274" s="1020"/>
      <c r="O1274" s="1020"/>
      <c r="P1274" s="1020"/>
      <c r="Q1274" s="1020"/>
      <c r="R1274" s="1020"/>
      <c r="S1274" s="1020"/>
      <c r="T1274" s="1020"/>
      <c r="U1274" s="1020"/>
      <c r="V1274" s="1020"/>
      <c r="W1274" s="1020"/>
      <c r="X1274" s="1020"/>
      <c r="Y1274" s="1020"/>
      <c r="Z1274" s="1020"/>
      <c r="AA1274" s="1020"/>
    </row>
    <row r="1275" ht="18.0" customHeight="1">
      <c r="A1275" s="1020"/>
      <c r="B1275" s="1021"/>
      <c r="C1275" s="1020"/>
      <c r="D1275" s="1020"/>
      <c r="E1275" s="1020"/>
      <c r="F1275" s="1020"/>
      <c r="G1275" s="1022"/>
      <c r="H1275" s="1022"/>
      <c r="I1275" s="1022"/>
      <c r="J1275" s="1022"/>
      <c r="K1275" s="1022"/>
      <c r="L1275" s="1020"/>
      <c r="M1275" s="1020"/>
      <c r="N1275" s="1020"/>
      <c r="O1275" s="1020"/>
      <c r="P1275" s="1020"/>
      <c r="Q1275" s="1020"/>
      <c r="R1275" s="1020"/>
      <c r="S1275" s="1020"/>
      <c r="T1275" s="1020"/>
      <c r="U1275" s="1020"/>
      <c r="V1275" s="1020"/>
      <c r="W1275" s="1020"/>
      <c r="X1275" s="1020"/>
      <c r="Y1275" s="1020"/>
      <c r="Z1275" s="1020"/>
      <c r="AA1275" s="1020"/>
    </row>
    <row r="1276" ht="18.0" customHeight="1">
      <c r="A1276" s="1020"/>
      <c r="B1276" s="1021"/>
      <c r="C1276" s="1020"/>
      <c r="D1276" s="1020"/>
      <c r="E1276" s="1020"/>
      <c r="F1276" s="1020"/>
      <c r="G1276" s="1022"/>
      <c r="H1276" s="1022"/>
      <c r="I1276" s="1022"/>
      <c r="J1276" s="1022"/>
      <c r="K1276" s="1022"/>
      <c r="L1276" s="1020"/>
      <c r="M1276" s="1020"/>
      <c r="N1276" s="1020"/>
      <c r="O1276" s="1020"/>
      <c r="P1276" s="1020"/>
      <c r="Q1276" s="1020"/>
      <c r="R1276" s="1020"/>
      <c r="S1276" s="1020"/>
      <c r="T1276" s="1020"/>
      <c r="U1276" s="1020"/>
      <c r="V1276" s="1020"/>
      <c r="W1276" s="1020"/>
      <c r="X1276" s="1020"/>
      <c r="Y1276" s="1020"/>
      <c r="Z1276" s="1020"/>
      <c r="AA1276" s="1020"/>
    </row>
    <row r="1277" ht="18.0" customHeight="1">
      <c r="A1277" s="1020"/>
      <c r="B1277" s="1021"/>
      <c r="C1277" s="1020"/>
      <c r="D1277" s="1020"/>
      <c r="E1277" s="1020"/>
      <c r="F1277" s="1020"/>
      <c r="G1277" s="1022"/>
      <c r="H1277" s="1022"/>
      <c r="I1277" s="1022"/>
      <c r="J1277" s="1022"/>
      <c r="K1277" s="1022"/>
      <c r="L1277" s="1020"/>
      <c r="M1277" s="1020"/>
      <c r="N1277" s="1020"/>
      <c r="O1277" s="1020"/>
      <c r="P1277" s="1020"/>
      <c r="Q1277" s="1020"/>
      <c r="R1277" s="1020"/>
      <c r="S1277" s="1020"/>
      <c r="T1277" s="1020"/>
      <c r="U1277" s="1020"/>
      <c r="V1277" s="1020"/>
      <c r="W1277" s="1020"/>
      <c r="X1277" s="1020"/>
      <c r="Y1277" s="1020"/>
      <c r="Z1277" s="1020"/>
      <c r="AA1277" s="1020"/>
    </row>
    <row r="1278" ht="18.0" customHeight="1">
      <c r="A1278" s="1020"/>
      <c r="B1278" s="1021"/>
      <c r="C1278" s="1020"/>
      <c r="D1278" s="1020"/>
      <c r="E1278" s="1020"/>
      <c r="F1278" s="1020"/>
      <c r="G1278" s="1022"/>
      <c r="H1278" s="1022"/>
      <c r="I1278" s="1022"/>
      <c r="J1278" s="1022"/>
      <c r="K1278" s="1022"/>
      <c r="L1278" s="1020"/>
      <c r="M1278" s="1020"/>
      <c r="N1278" s="1020"/>
      <c r="O1278" s="1020"/>
      <c r="P1278" s="1020"/>
      <c r="Q1278" s="1020"/>
      <c r="R1278" s="1020"/>
      <c r="S1278" s="1020"/>
      <c r="T1278" s="1020"/>
      <c r="U1278" s="1020"/>
      <c r="V1278" s="1020"/>
      <c r="W1278" s="1020"/>
      <c r="X1278" s="1020"/>
      <c r="Y1278" s="1020"/>
      <c r="Z1278" s="1020"/>
      <c r="AA1278" s="1020"/>
    </row>
    <row r="1279" ht="18.0" customHeight="1">
      <c r="A1279" s="1020"/>
      <c r="B1279" s="1021"/>
      <c r="C1279" s="1020"/>
      <c r="D1279" s="1020"/>
      <c r="E1279" s="1020"/>
      <c r="F1279" s="1020"/>
      <c r="G1279" s="1022"/>
      <c r="H1279" s="1022"/>
      <c r="I1279" s="1022"/>
      <c r="J1279" s="1022"/>
      <c r="K1279" s="1022"/>
      <c r="L1279" s="1020"/>
      <c r="M1279" s="1020"/>
      <c r="N1279" s="1020"/>
      <c r="O1279" s="1020"/>
      <c r="P1279" s="1020"/>
      <c r="Q1279" s="1020"/>
      <c r="R1279" s="1020"/>
      <c r="S1279" s="1020"/>
      <c r="T1279" s="1020"/>
      <c r="U1279" s="1020"/>
      <c r="V1279" s="1020"/>
      <c r="W1279" s="1020"/>
      <c r="X1279" s="1020"/>
      <c r="Y1279" s="1020"/>
      <c r="Z1279" s="1020"/>
      <c r="AA1279" s="1020"/>
    </row>
    <row r="1280" ht="18.0" customHeight="1">
      <c r="A1280" s="1020"/>
      <c r="B1280" s="1021"/>
      <c r="C1280" s="1020"/>
      <c r="D1280" s="1020"/>
      <c r="E1280" s="1020"/>
      <c r="F1280" s="1020"/>
      <c r="G1280" s="1022"/>
      <c r="H1280" s="1022"/>
      <c r="I1280" s="1022"/>
      <c r="J1280" s="1022"/>
      <c r="K1280" s="1022"/>
      <c r="L1280" s="1020"/>
      <c r="M1280" s="1020"/>
      <c r="N1280" s="1020"/>
      <c r="O1280" s="1020"/>
      <c r="P1280" s="1020"/>
      <c r="Q1280" s="1020"/>
      <c r="R1280" s="1020"/>
      <c r="S1280" s="1020"/>
      <c r="T1280" s="1020"/>
      <c r="U1280" s="1020"/>
      <c r="V1280" s="1020"/>
      <c r="W1280" s="1020"/>
      <c r="X1280" s="1020"/>
      <c r="Y1280" s="1020"/>
      <c r="Z1280" s="1020"/>
      <c r="AA1280" s="1020"/>
    </row>
    <row r="1281" ht="18.0" customHeight="1">
      <c r="A1281" s="1020"/>
      <c r="B1281" s="1021"/>
      <c r="C1281" s="1020"/>
      <c r="D1281" s="1020"/>
      <c r="E1281" s="1020"/>
      <c r="F1281" s="1020"/>
      <c r="G1281" s="1022"/>
      <c r="H1281" s="1022"/>
      <c r="I1281" s="1022"/>
      <c r="J1281" s="1022"/>
      <c r="K1281" s="1022"/>
      <c r="L1281" s="1020"/>
      <c r="M1281" s="1020"/>
      <c r="N1281" s="1020"/>
      <c r="O1281" s="1020"/>
      <c r="P1281" s="1020"/>
      <c r="Q1281" s="1020"/>
      <c r="R1281" s="1020"/>
      <c r="S1281" s="1020"/>
      <c r="T1281" s="1020"/>
      <c r="U1281" s="1020"/>
      <c r="V1281" s="1020"/>
      <c r="W1281" s="1020"/>
      <c r="X1281" s="1020"/>
      <c r="Y1281" s="1020"/>
      <c r="Z1281" s="1020"/>
      <c r="AA1281" s="1020"/>
    </row>
    <row r="1282" ht="18.0" customHeight="1">
      <c r="A1282" s="1020"/>
      <c r="B1282" s="1021"/>
      <c r="C1282" s="1020"/>
      <c r="D1282" s="1020"/>
      <c r="E1282" s="1020"/>
      <c r="F1282" s="1020"/>
      <c r="G1282" s="1022"/>
      <c r="H1282" s="1022"/>
      <c r="I1282" s="1022"/>
      <c r="J1282" s="1022"/>
      <c r="K1282" s="1022"/>
      <c r="L1282" s="1020"/>
      <c r="M1282" s="1020"/>
      <c r="N1282" s="1020"/>
      <c r="O1282" s="1020"/>
      <c r="P1282" s="1020"/>
      <c r="Q1282" s="1020"/>
      <c r="R1282" s="1020"/>
      <c r="S1282" s="1020"/>
      <c r="T1282" s="1020"/>
      <c r="U1282" s="1020"/>
      <c r="V1282" s="1020"/>
      <c r="W1282" s="1020"/>
      <c r="X1282" s="1020"/>
      <c r="Y1282" s="1020"/>
      <c r="Z1282" s="1020"/>
      <c r="AA1282" s="1020"/>
    </row>
    <row r="1283" ht="18.0" customHeight="1">
      <c r="A1283" s="1020"/>
      <c r="B1283" s="1021"/>
      <c r="C1283" s="1020"/>
      <c r="D1283" s="1020"/>
      <c r="E1283" s="1020"/>
      <c r="F1283" s="1020"/>
      <c r="G1283" s="1022"/>
      <c r="H1283" s="1022"/>
      <c r="I1283" s="1022"/>
      <c r="J1283" s="1022"/>
      <c r="K1283" s="1022"/>
      <c r="L1283" s="1020"/>
      <c r="M1283" s="1020"/>
      <c r="N1283" s="1020"/>
      <c r="O1283" s="1020"/>
      <c r="P1283" s="1020"/>
      <c r="Q1283" s="1020"/>
      <c r="R1283" s="1020"/>
      <c r="S1283" s="1020"/>
      <c r="T1283" s="1020"/>
      <c r="U1283" s="1020"/>
      <c r="V1283" s="1020"/>
      <c r="W1283" s="1020"/>
      <c r="X1283" s="1020"/>
      <c r="Y1283" s="1020"/>
      <c r="Z1283" s="1020"/>
      <c r="AA1283" s="1020"/>
    </row>
    <row r="1284" ht="18.0" customHeight="1">
      <c r="A1284" s="1020"/>
      <c r="B1284" s="1021"/>
      <c r="C1284" s="1020"/>
      <c r="D1284" s="1020"/>
      <c r="E1284" s="1020"/>
      <c r="F1284" s="1020"/>
      <c r="G1284" s="1022"/>
      <c r="H1284" s="1022"/>
      <c r="I1284" s="1022"/>
      <c r="J1284" s="1022"/>
      <c r="K1284" s="1022"/>
      <c r="L1284" s="1020"/>
      <c r="M1284" s="1020"/>
      <c r="N1284" s="1020"/>
      <c r="O1284" s="1020"/>
      <c r="P1284" s="1020"/>
      <c r="Q1284" s="1020"/>
      <c r="R1284" s="1020"/>
      <c r="S1284" s="1020"/>
      <c r="T1284" s="1020"/>
      <c r="U1284" s="1020"/>
      <c r="V1284" s="1020"/>
      <c r="W1284" s="1020"/>
      <c r="X1284" s="1020"/>
      <c r="Y1284" s="1020"/>
      <c r="Z1284" s="1020"/>
      <c r="AA1284" s="1020"/>
    </row>
    <row r="1285" ht="18.0" customHeight="1">
      <c r="A1285" s="1020"/>
      <c r="B1285" s="1021"/>
      <c r="C1285" s="1020"/>
      <c r="D1285" s="1020"/>
      <c r="E1285" s="1020"/>
      <c r="F1285" s="1020"/>
      <c r="G1285" s="1022"/>
      <c r="H1285" s="1022"/>
      <c r="I1285" s="1022"/>
      <c r="J1285" s="1022"/>
      <c r="K1285" s="1022"/>
      <c r="L1285" s="1020"/>
      <c r="M1285" s="1020"/>
      <c r="N1285" s="1020"/>
      <c r="O1285" s="1020"/>
      <c r="P1285" s="1020"/>
      <c r="Q1285" s="1020"/>
      <c r="R1285" s="1020"/>
      <c r="S1285" s="1020"/>
      <c r="T1285" s="1020"/>
      <c r="U1285" s="1020"/>
      <c r="V1285" s="1020"/>
      <c r="W1285" s="1020"/>
      <c r="X1285" s="1020"/>
      <c r="Y1285" s="1020"/>
      <c r="Z1285" s="1020"/>
      <c r="AA1285" s="1020"/>
    </row>
    <row r="1286" ht="18.0" customHeight="1">
      <c r="A1286" s="1020"/>
      <c r="B1286" s="1021"/>
      <c r="C1286" s="1020"/>
      <c r="D1286" s="1020"/>
      <c r="E1286" s="1020"/>
      <c r="F1286" s="1020"/>
      <c r="G1286" s="1022"/>
      <c r="H1286" s="1022"/>
      <c r="I1286" s="1022"/>
      <c r="J1286" s="1022"/>
      <c r="K1286" s="1022"/>
      <c r="L1286" s="1020"/>
      <c r="M1286" s="1020"/>
      <c r="N1286" s="1020"/>
      <c r="O1286" s="1020"/>
      <c r="P1286" s="1020"/>
      <c r="Q1286" s="1020"/>
      <c r="R1286" s="1020"/>
      <c r="S1286" s="1020"/>
      <c r="T1286" s="1020"/>
      <c r="U1286" s="1020"/>
      <c r="V1286" s="1020"/>
      <c r="W1286" s="1020"/>
      <c r="X1286" s="1020"/>
      <c r="Y1286" s="1020"/>
      <c r="Z1286" s="1020"/>
      <c r="AA1286" s="1020"/>
    </row>
    <row r="1287" ht="18.0" customHeight="1">
      <c r="A1287" s="1020"/>
      <c r="B1287" s="1021"/>
      <c r="C1287" s="1020"/>
      <c r="D1287" s="1020"/>
      <c r="E1287" s="1020"/>
      <c r="F1287" s="1020"/>
      <c r="G1287" s="1022"/>
      <c r="H1287" s="1022"/>
      <c r="I1287" s="1022"/>
      <c r="J1287" s="1022"/>
      <c r="K1287" s="1022"/>
      <c r="L1287" s="1020"/>
      <c r="M1287" s="1020"/>
      <c r="N1287" s="1020"/>
      <c r="O1287" s="1020"/>
      <c r="P1287" s="1020"/>
      <c r="Q1287" s="1020"/>
      <c r="R1287" s="1020"/>
      <c r="S1287" s="1020"/>
      <c r="T1287" s="1020"/>
      <c r="U1287" s="1020"/>
      <c r="V1287" s="1020"/>
      <c r="W1287" s="1020"/>
      <c r="X1287" s="1020"/>
      <c r="Y1287" s="1020"/>
      <c r="Z1287" s="1020"/>
      <c r="AA1287" s="1020"/>
    </row>
    <row r="1288" ht="18.0" customHeight="1">
      <c r="A1288" s="1020"/>
      <c r="B1288" s="1021"/>
      <c r="C1288" s="1020"/>
      <c r="D1288" s="1020"/>
      <c r="E1288" s="1020"/>
      <c r="F1288" s="1020"/>
      <c r="G1288" s="1022"/>
      <c r="H1288" s="1022"/>
      <c r="I1288" s="1022"/>
      <c r="J1288" s="1022"/>
      <c r="K1288" s="1022"/>
      <c r="L1288" s="1020"/>
      <c r="M1288" s="1020"/>
      <c r="N1288" s="1020"/>
      <c r="O1288" s="1020"/>
      <c r="P1288" s="1020"/>
      <c r="Q1288" s="1020"/>
      <c r="R1288" s="1020"/>
      <c r="S1288" s="1020"/>
      <c r="T1288" s="1020"/>
      <c r="U1288" s="1020"/>
      <c r="V1288" s="1020"/>
      <c r="W1288" s="1020"/>
      <c r="X1288" s="1020"/>
      <c r="Y1288" s="1020"/>
      <c r="Z1288" s="1020"/>
      <c r="AA1288" s="1020"/>
    </row>
    <row r="1289" ht="18.0" customHeight="1">
      <c r="A1289" s="1020"/>
      <c r="B1289" s="1021"/>
      <c r="C1289" s="1020"/>
      <c r="D1289" s="1020"/>
      <c r="E1289" s="1020"/>
      <c r="F1289" s="1020"/>
      <c r="G1289" s="1022"/>
      <c r="H1289" s="1022"/>
      <c r="I1289" s="1022"/>
      <c r="J1289" s="1022"/>
      <c r="K1289" s="1022"/>
      <c r="L1289" s="1020"/>
      <c r="M1289" s="1020"/>
      <c r="N1289" s="1020"/>
      <c r="O1289" s="1020"/>
      <c r="P1289" s="1020"/>
      <c r="Q1289" s="1020"/>
      <c r="R1289" s="1020"/>
      <c r="S1289" s="1020"/>
      <c r="T1289" s="1020"/>
      <c r="U1289" s="1020"/>
      <c r="V1289" s="1020"/>
      <c r="W1289" s="1020"/>
      <c r="X1289" s="1020"/>
      <c r="Y1289" s="1020"/>
      <c r="Z1289" s="1020"/>
      <c r="AA1289" s="1020"/>
    </row>
    <row r="1290" ht="18.0" customHeight="1">
      <c r="A1290" s="1020"/>
      <c r="B1290" s="1021"/>
      <c r="C1290" s="1020"/>
      <c r="D1290" s="1020"/>
      <c r="E1290" s="1020"/>
      <c r="F1290" s="1020"/>
      <c r="G1290" s="1022"/>
      <c r="H1290" s="1022"/>
      <c r="I1290" s="1022"/>
      <c r="J1290" s="1022"/>
      <c r="K1290" s="1022"/>
      <c r="L1290" s="1020"/>
      <c r="M1290" s="1020"/>
      <c r="N1290" s="1020"/>
      <c r="O1290" s="1020"/>
      <c r="P1290" s="1020"/>
      <c r="Q1290" s="1020"/>
      <c r="R1290" s="1020"/>
      <c r="S1290" s="1020"/>
      <c r="T1290" s="1020"/>
      <c r="U1290" s="1020"/>
      <c r="V1290" s="1020"/>
      <c r="W1290" s="1020"/>
      <c r="X1290" s="1020"/>
      <c r="Y1290" s="1020"/>
      <c r="Z1290" s="1020"/>
      <c r="AA1290" s="1020"/>
    </row>
    <row r="1291" ht="18.0" customHeight="1">
      <c r="A1291" s="1020"/>
      <c r="B1291" s="1021"/>
      <c r="C1291" s="1020"/>
      <c r="D1291" s="1020"/>
      <c r="E1291" s="1020"/>
      <c r="F1291" s="1020"/>
      <c r="G1291" s="1022"/>
      <c r="H1291" s="1022"/>
      <c r="I1291" s="1022"/>
      <c r="J1291" s="1022"/>
      <c r="K1291" s="1022"/>
      <c r="L1291" s="1020"/>
      <c r="M1291" s="1020"/>
      <c r="N1291" s="1020"/>
      <c r="O1291" s="1020"/>
      <c r="P1291" s="1020"/>
      <c r="Q1291" s="1020"/>
      <c r="R1291" s="1020"/>
      <c r="S1291" s="1020"/>
      <c r="T1291" s="1020"/>
      <c r="U1291" s="1020"/>
      <c r="V1291" s="1020"/>
      <c r="W1291" s="1020"/>
      <c r="X1291" s="1020"/>
      <c r="Y1291" s="1020"/>
      <c r="Z1291" s="1020"/>
      <c r="AA1291" s="1020"/>
    </row>
    <row r="1292" ht="18.0" customHeight="1">
      <c r="A1292" s="1020"/>
      <c r="B1292" s="1021"/>
      <c r="C1292" s="1020"/>
      <c r="D1292" s="1020"/>
      <c r="E1292" s="1020"/>
      <c r="F1292" s="1020"/>
      <c r="G1292" s="1022"/>
      <c r="H1292" s="1022"/>
      <c r="I1292" s="1022"/>
      <c r="J1292" s="1022"/>
      <c r="K1292" s="1022"/>
      <c r="L1292" s="1020"/>
      <c r="M1292" s="1020"/>
      <c r="N1292" s="1020"/>
      <c r="O1292" s="1020"/>
      <c r="P1292" s="1020"/>
      <c r="Q1292" s="1020"/>
      <c r="R1292" s="1020"/>
      <c r="S1292" s="1020"/>
      <c r="T1292" s="1020"/>
      <c r="U1292" s="1020"/>
      <c r="V1292" s="1020"/>
      <c r="W1292" s="1020"/>
      <c r="X1292" s="1020"/>
      <c r="Y1292" s="1020"/>
      <c r="Z1292" s="1020"/>
      <c r="AA1292" s="1020"/>
    </row>
    <row r="1293" ht="18.0" customHeight="1">
      <c r="A1293" s="1020"/>
      <c r="B1293" s="1021"/>
      <c r="C1293" s="1020"/>
      <c r="D1293" s="1020"/>
      <c r="E1293" s="1020"/>
      <c r="F1293" s="1020"/>
      <c r="G1293" s="1022"/>
      <c r="H1293" s="1022"/>
      <c r="I1293" s="1022"/>
      <c r="J1293" s="1022"/>
      <c r="K1293" s="1022"/>
      <c r="L1293" s="1020"/>
      <c r="M1293" s="1020"/>
      <c r="N1293" s="1020"/>
      <c r="O1293" s="1020"/>
      <c r="P1293" s="1020"/>
      <c r="Q1293" s="1020"/>
      <c r="R1293" s="1020"/>
      <c r="S1293" s="1020"/>
      <c r="T1293" s="1020"/>
      <c r="U1293" s="1020"/>
      <c r="V1293" s="1020"/>
      <c r="W1293" s="1020"/>
      <c r="X1293" s="1020"/>
      <c r="Y1293" s="1020"/>
      <c r="Z1293" s="1020"/>
      <c r="AA1293" s="1020"/>
    </row>
    <row r="1294" ht="18.0" customHeight="1">
      <c r="A1294" s="1020"/>
      <c r="B1294" s="1021"/>
      <c r="C1294" s="1020"/>
      <c r="D1294" s="1020"/>
      <c r="E1294" s="1020"/>
      <c r="F1294" s="1020"/>
      <c r="G1294" s="1022"/>
      <c r="H1294" s="1022"/>
      <c r="I1294" s="1022"/>
      <c r="J1294" s="1022"/>
      <c r="K1294" s="1022"/>
      <c r="L1294" s="1020"/>
      <c r="M1294" s="1020"/>
      <c r="N1294" s="1020"/>
      <c r="O1294" s="1020"/>
      <c r="P1294" s="1020"/>
      <c r="Q1294" s="1020"/>
      <c r="R1294" s="1020"/>
      <c r="S1294" s="1020"/>
      <c r="T1294" s="1020"/>
      <c r="U1294" s="1020"/>
      <c r="V1294" s="1020"/>
      <c r="W1294" s="1020"/>
      <c r="X1294" s="1020"/>
      <c r="Y1294" s="1020"/>
      <c r="Z1294" s="1020"/>
      <c r="AA1294" s="1020"/>
    </row>
    <row r="1295" ht="18.0" customHeight="1">
      <c r="A1295" s="1020"/>
      <c r="B1295" s="1021"/>
      <c r="C1295" s="1020"/>
      <c r="D1295" s="1020"/>
      <c r="E1295" s="1020"/>
      <c r="F1295" s="1020"/>
      <c r="G1295" s="1022"/>
      <c r="H1295" s="1022"/>
      <c r="I1295" s="1022"/>
      <c r="J1295" s="1022"/>
      <c r="K1295" s="1022"/>
      <c r="L1295" s="1020"/>
      <c r="M1295" s="1020"/>
      <c r="N1295" s="1020"/>
      <c r="O1295" s="1020"/>
      <c r="P1295" s="1020"/>
      <c r="Q1295" s="1020"/>
      <c r="R1295" s="1020"/>
      <c r="S1295" s="1020"/>
      <c r="T1295" s="1020"/>
      <c r="U1295" s="1020"/>
      <c r="V1295" s="1020"/>
      <c r="W1295" s="1020"/>
      <c r="X1295" s="1020"/>
      <c r="Y1295" s="1020"/>
      <c r="Z1295" s="1020"/>
      <c r="AA1295" s="1020"/>
    </row>
    <row r="1296" ht="18.0" customHeight="1">
      <c r="A1296" s="1020"/>
      <c r="B1296" s="1021"/>
      <c r="C1296" s="1020"/>
      <c r="D1296" s="1020"/>
      <c r="E1296" s="1020"/>
      <c r="F1296" s="1020"/>
      <c r="G1296" s="1022"/>
      <c r="H1296" s="1022"/>
      <c r="I1296" s="1022"/>
      <c r="J1296" s="1022"/>
      <c r="K1296" s="1022"/>
      <c r="L1296" s="1020"/>
      <c r="M1296" s="1020"/>
      <c r="N1296" s="1020"/>
      <c r="O1296" s="1020"/>
      <c r="P1296" s="1020"/>
      <c r="Q1296" s="1020"/>
      <c r="R1296" s="1020"/>
      <c r="S1296" s="1020"/>
      <c r="T1296" s="1020"/>
      <c r="U1296" s="1020"/>
      <c r="V1296" s="1020"/>
      <c r="W1296" s="1020"/>
      <c r="X1296" s="1020"/>
      <c r="Y1296" s="1020"/>
      <c r="Z1296" s="1020"/>
      <c r="AA1296" s="1020"/>
    </row>
    <row r="1297" ht="18.0" customHeight="1">
      <c r="A1297" s="1020"/>
      <c r="B1297" s="1021"/>
      <c r="C1297" s="1020"/>
      <c r="D1297" s="1020"/>
      <c r="E1297" s="1020"/>
      <c r="F1297" s="1020"/>
      <c r="G1297" s="1022"/>
      <c r="H1297" s="1022"/>
      <c r="I1297" s="1022"/>
      <c r="J1297" s="1022"/>
      <c r="K1297" s="1022"/>
      <c r="L1297" s="1020"/>
      <c r="M1297" s="1020"/>
      <c r="N1297" s="1020"/>
      <c r="O1297" s="1020"/>
      <c r="P1297" s="1020"/>
      <c r="Q1297" s="1020"/>
      <c r="R1297" s="1020"/>
      <c r="S1297" s="1020"/>
      <c r="T1297" s="1020"/>
      <c r="U1297" s="1020"/>
      <c r="V1297" s="1020"/>
      <c r="W1297" s="1020"/>
      <c r="X1297" s="1020"/>
      <c r="Y1297" s="1020"/>
      <c r="Z1297" s="1020"/>
      <c r="AA1297" s="1020"/>
    </row>
    <row r="1298" ht="18.0" customHeight="1">
      <c r="A1298" s="1020"/>
      <c r="B1298" s="1021"/>
      <c r="C1298" s="1020"/>
      <c r="D1298" s="1020"/>
      <c r="E1298" s="1020"/>
      <c r="F1298" s="1020"/>
      <c r="G1298" s="1022"/>
      <c r="H1298" s="1022"/>
      <c r="I1298" s="1022"/>
      <c r="J1298" s="1022"/>
      <c r="K1298" s="1022"/>
      <c r="L1298" s="1020"/>
      <c r="M1298" s="1020"/>
      <c r="N1298" s="1020"/>
      <c r="O1298" s="1020"/>
      <c r="P1298" s="1020"/>
      <c r="Q1298" s="1020"/>
      <c r="R1298" s="1020"/>
      <c r="S1298" s="1020"/>
      <c r="T1298" s="1020"/>
      <c r="U1298" s="1020"/>
      <c r="V1298" s="1020"/>
      <c r="W1298" s="1020"/>
      <c r="X1298" s="1020"/>
      <c r="Y1298" s="1020"/>
      <c r="Z1298" s="1020"/>
      <c r="AA1298" s="1020"/>
    </row>
    <row r="1299" ht="18.0" customHeight="1">
      <c r="A1299" s="1020"/>
      <c r="B1299" s="1021"/>
      <c r="C1299" s="1020"/>
      <c r="D1299" s="1020"/>
      <c r="E1299" s="1020"/>
      <c r="F1299" s="1020"/>
      <c r="G1299" s="1022"/>
      <c r="H1299" s="1022"/>
      <c r="I1299" s="1022"/>
      <c r="J1299" s="1022"/>
      <c r="K1299" s="1022"/>
      <c r="L1299" s="1020"/>
      <c r="M1299" s="1020"/>
      <c r="N1299" s="1020"/>
      <c r="O1299" s="1020"/>
      <c r="P1299" s="1020"/>
      <c r="Q1299" s="1020"/>
      <c r="R1299" s="1020"/>
      <c r="S1299" s="1020"/>
      <c r="T1299" s="1020"/>
      <c r="U1299" s="1020"/>
      <c r="V1299" s="1020"/>
      <c r="W1299" s="1020"/>
      <c r="X1299" s="1020"/>
      <c r="Y1299" s="1020"/>
      <c r="Z1299" s="1020"/>
      <c r="AA1299" s="1020"/>
    </row>
    <row r="1300" ht="18.0" customHeight="1">
      <c r="A1300" s="1020"/>
      <c r="B1300" s="1021"/>
      <c r="C1300" s="1020"/>
      <c r="D1300" s="1020"/>
      <c r="E1300" s="1020"/>
      <c r="F1300" s="1020"/>
      <c r="G1300" s="1022"/>
      <c r="H1300" s="1022"/>
      <c r="I1300" s="1022"/>
      <c r="J1300" s="1022"/>
      <c r="K1300" s="1022"/>
      <c r="L1300" s="1020"/>
      <c r="M1300" s="1020"/>
      <c r="N1300" s="1020"/>
      <c r="O1300" s="1020"/>
      <c r="P1300" s="1020"/>
      <c r="Q1300" s="1020"/>
      <c r="R1300" s="1020"/>
      <c r="S1300" s="1020"/>
      <c r="T1300" s="1020"/>
      <c r="U1300" s="1020"/>
      <c r="V1300" s="1020"/>
      <c r="W1300" s="1020"/>
      <c r="X1300" s="1020"/>
      <c r="Y1300" s="1020"/>
      <c r="Z1300" s="1020"/>
      <c r="AA1300" s="1020"/>
    </row>
    <row r="1301" ht="18.0" customHeight="1">
      <c r="A1301" s="1020"/>
      <c r="B1301" s="1021"/>
      <c r="C1301" s="1020"/>
      <c r="D1301" s="1020"/>
      <c r="E1301" s="1020"/>
      <c r="F1301" s="1020"/>
      <c r="G1301" s="1022"/>
      <c r="H1301" s="1022"/>
      <c r="I1301" s="1022"/>
      <c r="J1301" s="1022"/>
      <c r="K1301" s="1022"/>
      <c r="L1301" s="1020"/>
      <c r="M1301" s="1020"/>
      <c r="N1301" s="1020"/>
      <c r="O1301" s="1020"/>
      <c r="P1301" s="1020"/>
      <c r="Q1301" s="1020"/>
      <c r="R1301" s="1020"/>
      <c r="S1301" s="1020"/>
      <c r="T1301" s="1020"/>
      <c r="U1301" s="1020"/>
      <c r="V1301" s="1020"/>
      <c r="W1301" s="1020"/>
      <c r="X1301" s="1020"/>
      <c r="Y1301" s="1020"/>
      <c r="Z1301" s="1020"/>
      <c r="AA1301" s="1020"/>
    </row>
    <row r="1302" ht="18.0" customHeight="1">
      <c r="A1302" s="1020"/>
      <c r="B1302" s="1021"/>
      <c r="C1302" s="1020"/>
      <c r="D1302" s="1020"/>
      <c r="E1302" s="1020"/>
      <c r="F1302" s="1020"/>
      <c r="G1302" s="1022"/>
      <c r="H1302" s="1022"/>
      <c r="I1302" s="1022"/>
      <c r="J1302" s="1022"/>
      <c r="K1302" s="1022"/>
      <c r="L1302" s="1020"/>
      <c r="M1302" s="1020"/>
      <c r="N1302" s="1020"/>
      <c r="O1302" s="1020"/>
      <c r="P1302" s="1020"/>
      <c r="Q1302" s="1020"/>
      <c r="R1302" s="1020"/>
      <c r="S1302" s="1020"/>
      <c r="T1302" s="1020"/>
      <c r="U1302" s="1020"/>
      <c r="V1302" s="1020"/>
      <c r="W1302" s="1020"/>
      <c r="X1302" s="1020"/>
      <c r="Y1302" s="1020"/>
      <c r="Z1302" s="1020"/>
      <c r="AA1302" s="1020"/>
    </row>
    <row r="1303" ht="18.0" customHeight="1">
      <c r="A1303" s="1020"/>
      <c r="B1303" s="1021"/>
      <c r="C1303" s="1020"/>
      <c r="D1303" s="1020"/>
      <c r="E1303" s="1020"/>
      <c r="F1303" s="1020"/>
      <c r="G1303" s="1022"/>
      <c r="H1303" s="1022"/>
      <c r="I1303" s="1022"/>
      <c r="J1303" s="1022"/>
      <c r="K1303" s="1022"/>
      <c r="L1303" s="1020"/>
      <c r="M1303" s="1020"/>
      <c r="N1303" s="1020"/>
      <c r="O1303" s="1020"/>
      <c r="P1303" s="1020"/>
      <c r="Q1303" s="1020"/>
      <c r="R1303" s="1020"/>
      <c r="S1303" s="1020"/>
      <c r="T1303" s="1020"/>
      <c r="U1303" s="1020"/>
      <c r="V1303" s="1020"/>
      <c r="W1303" s="1020"/>
      <c r="X1303" s="1020"/>
      <c r="Y1303" s="1020"/>
      <c r="Z1303" s="1020"/>
      <c r="AA1303" s="1020"/>
    </row>
    <row r="1304" ht="18.0" customHeight="1">
      <c r="A1304" s="1020"/>
      <c r="B1304" s="1021"/>
      <c r="C1304" s="1020"/>
      <c r="D1304" s="1020"/>
      <c r="E1304" s="1020"/>
      <c r="F1304" s="1020"/>
      <c r="G1304" s="1022"/>
      <c r="H1304" s="1022"/>
      <c r="I1304" s="1022"/>
      <c r="J1304" s="1022"/>
      <c r="K1304" s="1022"/>
      <c r="L1304" s="1020"/>
      <c r="M1304" s="1020"/>
      <c r="N1304" s="1020"/>
      <c r="O1304" s="1020"/>
      <c r="P1304" s="1020"/>
      <c r="Q1304" s="1020"/>
      <c r="R1304" s="1020"/>
      <c r="S1304" s="1020"/>
      <c r="T1304" s="1020"/>
      <c r="U1304" s="1020"/>
      <c r="V1304" s="1020"/>
      <c r="W1304" s="1020"/>
      <c r="X1304" s="1020"/>
      <c r="Y1304" s="1020"/>
      <c r="Z1304" s="1020"/>
      <c r="AA1304" s="1020"/>
    </row>
    <row r="1305" ht="18.0" customHeight="1">
      <c r="A1305" s="1020"/>
      <c r="B1305" s="1021"/>
      <c r="C1305" s="1020"/>
      <c r="D1305" s="1020"/>
      <c r="E1305" s="1020"/>
      <c r="F1305" s="1020"/>
      <c r="G1305" s="1022"/>
      <c r="H1305" s="1022"/>
      <c r="I1305" s="1022"/>
      <c r="J1305" s="1022"/>
      <c r="K1305" s="1022"/>
      <c r="L1305" s="1020"/>
      <c r="M1305" s="1020"/>
      <c r="N1305" s="1020"/>
      <c r="O1305" s="1020"/>
      <c r="P1305" s="1020"/>
      <c r="Q1305" s="1020"/>
      <c r="R1305" s="1020"/>
      <c r="S1305" s="1020"/>
      <c r="T1305" s="1020"/>
      <c r="U1305" s="1020"/>
      <c r="V1305" s="1020"/>
      <c r="W1305" s="1020"/>
      <c r="X1305" s="1020"/>
      <c r="Y1305" s="1020"/>
      <c r="Z1305" s="1020"/>
      <c r="AA1305" s="1020"/>
    </row>
    <row r="1306" ht="18.0" customHeight="1">
      <c r="A1306" s="1020"/>
      <c r="B1306" s="1021"/>
      <c r="C1306" s="1020"/>
      <c r="D1306" s="1020"/>
      <c r="E1306" s="1020"/>
      <c r="F1306" s="1020"/>
      <c r="G1306" s="1022"/>
      <c r="H1306" s="1022"/>
      <c r="I1306" s="1022"/>
      <c r="J1306" s="1022"/>
      <c r="K1306" s="1022"/>
      <c r="L1306" s="1020"/>
      <c r="M1306" s="1020"/>
      <c r="N1306" s="1020"/>
      <c r="O1306" s="1020"/>
      <c r="P1306" s="1020"/>
      <c r="Q1306" s="1020"/>
      <c r="R1306" s="1020"/>
      <c r="S1306" s="1020"/>
      <c r="T1306" s="1020"/>
      <c r="U1306" s="1020"/>
      <c r="V1306" s="1020"/>
      <c r="W1306" s="1020"/>
      <c r="X1306" s="1020"/>
      <c r="Y1306" s="1020"/>
      <c r="Z1306" s="1020"/>
      <c r="AA1306" s="1020"/>
    </row>
    <row r="1307" ht="18.0" customHeight="1">
      <c r="A1307" s="1020"/>
      <c r="B1307" s="1021"/>
      <c r="C1307" s="1020"/>
      <c r="D1307" s="1020"/>
      <c r="E1307" s="1020"/>
      <c r="F1307" s="1020"/>
      <c r="G1307" s="1022"/>
      <c r="H1307" s="1022"/>
      <c r="I1307" s="1022"/>
      <c r="J1307" s="1022"/>
      <c r="K1307" s="1022"/>
      <c r="L1307" s="1020"/>
      <c r="M1307" s="1020"/>
      <c r="N1307" s="1020"/>
      <c r="O1307" s="1020"/>
      <c r="P1307" s="1020"/>
      <c r="Q1307" s="1020"/>
      <c r="R1307" s="1020"/>
      <c r="S1307" s="1020"/>
      <c r="T1307" s="1020"/>
      <c r="U1307" s="1020"/>
      <c r="V1307" s="1020"/>
      <c r="W1307" s="1020"/>
      <c r="X1307" s="1020"/>
      <c r="Y1307" s="1020"/>
      <c r="Z1307" s="1020"/>
      <c r="AA1307" s="1020"/>
    </row>
    <row r="1308" ht="18.0" customHeight="1">
      <c r="A1308" s="1020"/>
      <c r="B1308" s="1021"/>
      <c r="C1308" s="1020"/>
      <c r="D1308" s="1020"/>
      <c r="E1308" s="1020"/>
      <c r="F1308" s="1020"/>
      <c r="G1308" s="1022"/>
      <c r="H1308" s="1022"/>
      <c r="I1308" s="1022"/>
      <c r="J1308" s="1022"/>
      <c r="K1308" s="1022"/>
      <c r="L1308" s="1020"/>
      <c r="M1308" s="1020"/>
      <c r="N1308" s="1020"/>
      <c r="O1308" s="1020"/>
      <c r="P1308" s="1020"/>
      <c r="Q1308" s="1020"/>
      <c r="R1308" s="1020"/>
      <c r="S1308" s="1020"/>
      <c r="T1308" s="1020"/>
      <c r="U1308" s="1020"/>
      <c r="V1308" s="1020"/>
      <c r="W1308" s="1020"/>
      <c r="X1308" s="1020"/>
      <c r="Y1308" s="1020"/>
      <c r="Z1308" s="1020"/>
      <c r="AA1308" s="1020"/>
    </row>
    <row r="1309" ht="18.0" customHeight="1">
      <c r="A1309" s="1020"/>
      <c r="B1309" s="1021"/>
      <c r="C1309" s="1020"/>
      <c r="D1309" s="1020"/>
      <c r="E1309" s="1020"/>
      <c r="F1309" s="1020"/>
      <c r="G1309" s="1022"/>
      <c r="H1309" s="1022"/>
      <c r="I1309" s="1022"/>
      <c r="J1309" s="1022"/>
      <c r="K1309" s="1022"/>
      <c r="L1309" s="1020"/>
      <c r="M1309" s="1020"/>
      <c r="N1309" s="1020"/>
      <c r="O1309" s="1020"/>
      <c r="P1309" s="1020"/>
      <c r="Q1309" s="1020"/>
      <c r="R1309" s="1020"/>
      <c r="S1309" s="1020"/>
      <c r="T1309" s="1020"/>
      <c r="U1309" s="1020"/>
      <c r="V1309" s="1020"/>
      <c r="W1309" s="1020"/>
      <c r="X1309" s="1020"/>
      <c r="Y1309" s="1020"/>
      <c r="Z1309" s="1020"/>
      <c r="AA1309" s="1020"/>
    </row>
    <row r="1310" ht="18.0" customHeight="1">
      <c r="A1310" s="1020"/>
      <c r="B1310" s="1021"/>
      <c r="C1310" s="1020"/>
      <c r="D1310" s="1020"/>
      <c r="E1310" s="1020"/>
      <c r="F1310" s="1020"/>
      <c r="G1310" s="1022"/>
      <c r="H1310" s="1022"/>
      <c r="I1310" s="1022"/>
      <c r="J1310" s="1022"/>
      <c r="K1310" s="1022"/>
      <c r="L1310" s="1020"/>
      <c r="M1310" s="1020"/>
      <c r="N1310" s="1020"/>
      <c r="O1310" s="1020"/>
      <c r="P1310" s="1020"/>
      <c r="Q1310" s="1020"/>
      <c r="R1310" s="1020"/>
      <c r="S1310" s="1020"/>
      <c r="T1310" s="1020"/>
      <c r="U1310" s="1020"/>
      <c r="V1310" s="1020"/>
      <c r="W1310" s="1020"/>
      <c r="X1310" s="1020"/>
      <c r="Y1310" s="1020"/>
      <c r="Z1310" s="1020"/>
      <c r="AA1310" s="1020"/>
    </row>
    <row r="1311" ht="18.0" customHeight="1">
      <c r="A1311" s="1020"/>
      <c r="B1311" s="1021"/>
      <c r="C1311" s="1020"/>
      <c r="D1311" s="1020"/>
      <c r="E1311" s="1020"/>
      <c r="F1311" s="1020"/>
      <c r="G1311" s="1022"/>
      <c r="H1311" s="1022"/>
      <c r="I1311" s="1022"/>
      <c r="J1311" s="1022"/>
      <c r="K1311" s="1022"/>
      <c r="L1311" s="1020"/>
      <c r="M1311" s="1020"/>
      <c r="N1311" s="1020"/>
      <c r="O1311" s="1020"/>
      <c r="P1311" s="1020"/>
      <c r="Q1311" s="1020"/>
      <c r="R1311" s="1020"/>
      <c r="S1311" s="1020"/>
      <c r="T1311" s="1020"/>
      <c r="U1311" s="1020"/>
      <c r="V1311" s="1020"/>
      <c r="W1311" s="1020"/>
      <c r="X1311" s="1020"/>
      <c r="Y1311" s="1020"/>
      <c r="Z1311" s="1020"/>
      <c r="AA1311" s="1020"/>
    </row>
    <row r="1312" ht="18.0" customHeight="1">
      <c r="A1312" s="1020"/>
      <c r="B1312" s="1021"/>
      <c r="C1312" s="1020"/>
      <c r="D1312" s="1020"/>
      <c r="E1312" s="1020"/>
      <c r="F1312" s="1020"/>
      <c r="G1312" s="1022"/>
      <c r="H1312" s="1022"/>
      <c r="I1312" s="1022"/>
      <c r="J1312" s="1022"/>
      <c r="K1312" s="1022"/>
      <c r="L1312" s="1020"/>
      <c r="M1312" s="1020"/>
      <c r="N1312" s="1020"/>
      <c r="O1312" s="1020"/>
      <c r="P1312" s="1020"/>
      <c r="Q1312" s="1020"/>
      <c r="R1312" s="1020"/>
      <c r="S1312" s="1020"/>
      <c r="T1312" s="1020"/>
      <c r="U1312" s="1020"/>
      <c r="V1312" s="1020"/>
      <c r="W1312" s="1020"/>
      <c r="X1312" s="1020"/>
      <c r="Y1312" s="1020"/>
      <c r="Z1312" s="1020"/>
      <c r="AA1312" s="1020"/>
    </row>
    <row r="1313" ht="18.0" customHeight="1">
      <c r="A1313" s="1020"/>
      <c r="B1313" s="1021"/>
      <c r="C1313" s="1020"/>
      <c r="D1313" s="1020"/>
      <c r="E1313" s="1020"/>
      <c r="F1313" s="1020"/>
      <c r="G1313" s="1022"/>
      <c r="H1313" s="1022"/>
      <c r="I1313" s="1022"/>
      <c r="J1313" s="1022"/>
      <c r="K1313" s="1022"/>
      <c r="L1313" s="1020"/>
      <c r="M1313" s="1020"/>
      <c r="N1313" s="1020"/>
      <c r="O1313" s="1020"/>
      <c r="P1313" s="1020"/>
      <c r="Q1313" s="1020"/>
      <c r="R1313" s="1020"/>
      <c r="S1313" s="1020"/>
      <c r="T1313" s="1020"/>
      <c r="U1313" s="1020"/>
      <c r="V1313" s="1020"/>
      <c r="W1313" s="1020"/>
      <c r="X1313" s="1020"/>
      <c r="Y1313" s="1020"/>
      <c r="Z1313" s="1020"/>
      <c r="AA1313" s="1020"/>
    </row>
    <row r="1314" ht="18.0" customHeight="1">
      <c r="A1314" s="1020"/>
      <c r="B1314" s="1021"/>
      <c r="C1314" s="1020"/>
      <c r="D1314" s="1020"/>
      <c r="E1314" s="1020"/>
      <c r="F1314" s="1020"/>
      <c r="G1314" s="1022"/>
      <c r="H1314" s="1022"/>
      <c r="I1314" s="1022"/>
      <c r="J1314" s="1022"/>
      <c r="K1314" s="1022"/>
      <c r="L1314" s="1020"/>
      <c r="M1314" s="1020"/>
      <c r="N1314" s="1020"/>
      <c r="O1314" s="1020"/>
      <c r="P1314" s="1020"/>
      <c r="Q1314" s="1020"/>
      <c r="R1314" s="1020"/>
      <c r="S1314" s="1020"/>
      <c r="T1314" s="1020"/>
      <c r="U1314" s="1020"/>
      <c r="V1314" s="1020"/>
      <c r="W1314" s="1020"/>
      <c r="X1314" s="1020"/>
      <c r="Y1314" s="1020"/>
      <c r="Z1314" s="1020"/>
      <c r="AA1314" s="1020"/>
    </row>
    <row r="1315" ht="18.0" customHeight="1">
      <c r="A1315" s="1020"/>
      <c r="B1315" s="1021"/>
      <c r="C1315" s="1020"/>
      <c r="D1315" s="1020"/>
      <c r="E1315" s="1020"/>
      <c r="F1315" s="1020"/>
      <c r="G1315" s="1022"/>
      <c r="H1315" s="1022"/>
      <c r="I1315" s="1022"/>
      <c r="J1315" s="1022"/>
      <c r="K1315" s="1022"/>
      <c r="L1315" s="1020"/>
      <c r="M1315" s="1020"/>
      <c r="N1315" s="1020"/>
      <c r="O1315" s="1020"/>
      <c r="P1315" s="1020"/>
      <c r="Q1315" s="1020"/>
      <c r="R1315" s="1020"/>
      <c r="S1315" s="1020"/>
      <c r="T1315" s="1020"/>
      <c r="U1315" s="1020"/>
      <c r="V1315" s="1020"/>
      <c r="W1315" s="1020"/>
      <c r="X1315" s="1020"/>
      <c r="Y1315" s="1020"/>
      <c r="Z1315" s="1020"/>
      <c r="AA1315" s="1020"/>
    </row>
    <row r="1316" ht="18.0" customHeight="1">
      <c r="A1316" s="1020"/>
      <c r="B1316" s="1021"/>
      <c r="C1316" s="1020"/>
      <c r="D1316" s="1020"/>
      <c r="E1316" s="1020"/>
      <c r="F1316" s="1020"/>
      <c r="G1316" s="1022"/>
      <c r="H1316" s="1022"/>
      <c r="I1316" s="1022"/>
      <c r="J1316" s="1022"/>
      <c r="K1316" s="1022"/>
      <c r="L1316" s="1020"/>
      <c r="M1316" s="1020"/>
      <c r="N1316" s="1020"/>
      <c r="O1316" s="1020"/>
      <c r="P1316" s="1020"/>
      <c r="Q1316" s="1020"/>
      <c r="R1316" s="1020"/>
      <c r="S1316" s="1020"/>
      <c r="T1316" s="1020"/>
      <c r="U1316" s="1020"/>
      <c r="V1316" s="1020"/>
      <c r="W1316" s="1020"/>
      <c r="X1316" s="1020"/>
      <c r="Y1316" s="1020"/>
      <c r="Z1316" s="1020"/>
      <c r="AA1316" s="1020"/>
    </row>
    <row r="1317" ht="18.0" customHeight="1">
      <c r="A1317" s="1020"/>
      <c r="B1317" s="1021"/>
      <c r="C1317" s="1020"/>
      <c r="D1317" s="1020"/>
      <c r="E1317" s="1020"/>
      <c r="F1317" s="1020"/>
      <c r="G1317" s="1022"/>
      <c r="H1317" s="1022"/>
      <c r="I1317" s="1022"/>
      <c r="J1317" s="1022"/>
      <c r="K1317" s="1022"/>
      <c r="L1317" s="1020"/>
      <c r="M1317" s="1020"/>
      <c r="N1317" s="1020"/>
      <c r="O1317" s="1020"/>
      <c r="P1317" s="1020"/>
      <c r="Q1317" s="1020"/>
      <c r="R1317" s="1020"/>
      <c r="S1317" s="1020"/>
      <c r="T1317" s="1020"/>
      <c r="U1317" s="1020"/>
      <c r="V1317" s="1020"/>
      <c r="W1317" s="1020"/>
      <c r="X1317" s="1020"/>
      <c r="Y1317" s="1020"/>
      <c r="Z1317" s="1020"/>
      <c r="AA1317" s="1020"/>
    </row>
    <row r="1318" ht="18.0" customHeight="1">
      <c r="A1318" s="1020"/>
      <c r="B1318" s="1021"/>
      <c r="C1318" s="1020"/>
      <c r="D1318" s="1020"/>
      <c r="E1318" s="1020"/>
      <c r="F1318" s="1020"/>
      <c r="G1318" s="1022"/>
      <c r="H1318" s="1022"/>
      <c r="I1318" s="1022"/>
      <c r="J1318" s="1022"/>
      <c r="K1318" s="1022"/>
      <c r="L1318" s="1020"/>
      <c r="M1318" s="1020"/>
      <c r="N1318" s="1020"/>
      <c r="O1318" s="1020"/>
      <c r="P1318" s="1020"/>
      <c r="Q1318" s="1020"/>
      <c r="R1318" s="1020"/>
      <c r="S1318" s="1020"/>
      <c r="T1318" s="1020"/>
      <c r="U1318" s="1020"/>
      <c r="V1318" s="1020"/>
      <c r="W1318" s="1020"/>
      <c r="X1318" s="1020"/>
      <c r="Y1318" s="1020"/>
      <c r="Z1318" s="1020"/>
      <c r="AA1318" s="1020"/>
    </row>
    <row r="1319" ht="18.0" customHeight="1">
      <c r="A1319" s="1020"/>
      <c r="B1319" s="1021"/>
      <c r="C1319" s="1020"/>
      <c r="D1319" s="1020"/>
      <c r="E1319" s="1020"/>
      <c r="F1319" s="1020"/>
      <c r="G1319" s="1022"/>
      <c r="H1319" s="1022"/>
      <c r="I1319" s="1022"/>
      <c r="J1319" s="1022"/>
      <c r="K1319" s="1022"/>
      <c r="L1319" s="1020"/>
      <c r="M1319" s="1020"/>
      <c r="N1319" s="1020"/>
      <c r="O1319" s="1020"/>
      <c r="P1319" s="1020"/>
      <c r="Q1319" s="1020"/>
      <c r="R1319" s="1020"/>
      <c r="S1319" s="1020"/>
      <c r="T1319" s="1020"/>
      <c r="U1319" s="1020"/>
      <c r="V1319" s="1020"/>
      <c r="W1319" s="1020"/>
      <c r="X1319" s="1020"/>
      <c r="Y1319" s="1020"/>
      <c r="Z1319" s="1020"/>
      <c r="AA1319" s="1020"/>
    </row>
    <row r="1320" ht="18.0" customHeight="1">
      <c r="A1320" s="1020"/>
      <c r="B1320" s="1021"/>
      <c r="C1320" s="1020"/>
      <c r="D1320" s="1020"/>
      <c r="E1320" s="1020"/>
      <c r="F1320" s="1020"/>
      <c r="G1320" s="1022"/>
      <c r="H1320" s="1022"/>
      <c r="I1320" s="1022"/>
      <c r="J1320" s="1022"/>
      <c r="K1320" s="1022"/>
      <c r="L1320" s="1020"/>
      <c r="M1320" s="1020"/>
      <c r="N1320" s="1020"/>
      <c r="O1320" s="1020"/>
      <c r="P1320" s="1020"/>
      <c r="Q1320" s="1020"/>
      <c r="R1320" s="1020"/>
      <c r="S1320" s="1020"/>
      <c r="T1320" s="1020"/>
      <c r="U1320" s="1020"/>
      <c r="V1320" s="1020"/>
      <c r="W1320" s="1020"/>
      <c r="X1320" s="1020"/>
      <c r="Y1320" s="1020"/>
      <c r="Z1320" s="1020"/>
      <c r="AA1320" s="1020"/>
    </row>
    <row r="1321" ht="18.0" customHeight="1">
      <c r="A1321" s="1020"/>
      <c r="B1321" s="1021"/>
      <c r="C1321" s="1020"/>
      <c r="D1321" s="1020"/>
      <c r="E1321" s="1020"/>
      <c r="F1321" s="1020"/>
      <c r="G1321" s="1022"/>
      <c r="H1321" s="1022"/>
      <c r="I1321" s="1022"/>
      <c r="J1321" s="1022"/>
      <c r="K1321" s="1022"/>
      <c r="L1321" s="1020"/>
      <c r="M1321" s="1020"/>
      <c r="N1321" s="1020"/>
      <c r="O1321" s="1020"/>
      <c r="P1321" s="1020"/>
      <c r="Q1321" s="1020"/>
      <c r="R1321" s="1020"/>
      <c r="S1321" s="1020"/>
      <c r="T1321" s="1020"/>
      <c r="U1321" s="1020"/>
      <c r="V1321" s="1020"/>
      <c r="W1321" s="1020"/>
      <c r="X1321" s="1020"/>
      <c r="Y1321" s="1020"/>
      <c r="Z1321" s="1020"/>
      <c r="AA1321" s="1020"/>
    </row>
    <row r="1322" ht="18.0" customHeight="1">
      <c r="A1322" s="1020"/>
      <c r="B1322" s="1021"/>
      <c r="C1322" s="1020"/>
      <c r="D1322" s="1020"/>
      <c r="E1322" s="1020"/>
      <c r="F1322" s="1020"/>
      <c r="G1322" s="1022"/>
      <c r="H1322" s="1022"/>
      <c r="I1322" s="1022"/>
      <c r="J1322" s="1022"/>
      <c r="K1322" s="1022"/>
      <c r="L1322" s="1020"/>
      <c r="M1322" s="1020"/>
      <c r="N1322" s="1020"/>
      <c r="O1322" s="1020"/>
      <c r="P1322" s="1020"/>
      <c r="Q1322" s="1020"/>
      <c r="R1322" s="1020"/>
      <c r="S1322" s="1020"/>
      <c r="T1322" s="1020"/>
      <c r="U1322" s="1020"/>
      <c r="V1322" s="1020"/>
      <c r="W1322" s="1020"/>
      <c r="X1322" s="1020"/>
      <c r="Y1322" s="1020"/>
      <c r="Z1322" s="1020"/>
      <c r="AA1322" s="1020"/>
    </row>
    <row r="1323" ht="18.0" customHeight="1">
      <c r="A1323" s="1020"/>
      <c r="B1323" s="1021"/>
      <c r="C1323" s="1020"/>
      <c r="D1323" s="1020"/>
      <c r="E1323" s="1020"/>
      <c r="F1323" s="1020"/>
      <c r="G1323" s="1022"/>
      <c r="H1323" s="1022"/>
      <c r="I1323" s="1022"/>
      <c r="J1323" s="1022"/>
      <c r="K1323" s="1022"/>
      <c r="L1323" s="1020"/>
      <c r="M1323" s="1020"/>
      <c r="N1323" s="1020"/>
      <c r="O1323" s="1020"/>
      <c r="P1323" s="1020"/>
      <c r="Q1323" s="1020"/>
      <c r="R1323" s="1020"/>
      <c r="S1323" s="1020"/>
      <c r="T1323" s="1020"/>
      <c r="U1323" s="1020"/>
      <c r="V1323" s="1020"/>
      <c r="W1323" s="1020"/>
      <c r="X1323" s="1020"/>
      <c r="Y1323" s="1020"/>
      <c r="Z1323" s="1020"/>
      <c r="AA1323" s="1020"/>
    </row>
    <row r="1324" ht="18.0" customHeight="1">
      <c r="A1324" s="1020"/>
      <c r="B1324" s="1021"/>
      <c r="C1324" s="1020"/>
      <c r="D1324" s="1020"/>
      <c r="E1324" s="1020"/>
      <c r="F1324" s="1020"/>
      <c r="G1324" s="1022"/>
      <c r="H1324" s="1022"/>
      <c r="I1324" s="1022"/>
      <c r="J1324" s="1022"/>
      <c r="K1324" s="1022"/>
      <c r="L1324" s="1020"/>
      <c r="M1324" s="1020"/>
      <c r="N1324" s="1020"/>
      <c r="O1324" s="1020"/>
      <c r="P1324" s="1020"/>
      <c r="Q1324" s="1020"/>
      <c r="R1324" s="1020"/>
      <c r="S1324" s="1020"/>
      <c r="T1324" s="1020"/>
      <c r="U1324" s="1020"/>
      <c r="V1324" s="1020"/>
      <c r="W1324" s="1020"/>
      <c r="X1324" s="1020"/>
      <c r="Y1324" s="1020"/>
      <c r="Z1324" s="1020"/>
      <c r="AA1324" s="1020"/>
    </row>
    <row r="1325" ht="18.0" customHeight="1">
      <c r="A1325" s="1020"/>
      <c r="B1325" s="1021"/>
      <c r="C1325" s="1020"/>
      <c r="D1325" s="1020"/>
      <c r="E1325" s="1020"/>
      <c r="F1325" s="1020"/>
      <c r="G1325" s="1022"/>
      <c r="H1325" s="1022"/>
      <c r="I1325" s="1022"/>
      <c r="J1325" s="1022"/>
      <c r="K1325" s="1022"/>
      <c r="L1325" s="1020"/>
      <c r="M1325" s="1020"/>
      <c r="N1325" s="1020"/>
      <c r="O1325" s="1020"/>
      <c r="P1325" s="1020"/>
      <c r="Q1325" s="1020"/>
      <c r="R1325" s="1020"/>
      <c r="S1325" s="1020"/>
      <c r="T1325" s="1020"/>
      <c r="U1325" s="1020"/>
      <c r="V1325" s="1020"/>
      <c r="W1325" s="1020"/>
      <c r="X1325" s="1020"/>
      <c r="Y1325" s="1020"/>
      <c r="Z1325" s="1020"/>
      <c r="AA1325" s="1020"/>
    </row>
    <row r="1326" ht="18.0" customHeight="1">
      <c r="A1326" s="1020"/>
      <c r="B1326" s="1021"/>
      <c r="C1326" s="1020"/>
      <c r="D1326" s="1020"/>
      <c r="E1326" s="1020"/>
      <c r="F1326" s="1020"/>
      <c r="G1326" s="1022"/>
      <c r="H1326" s="1022"/>
      <c r="I1326" s="1022"/>
      <c r="J1326" s="1022"/>
      <c r="K1326" s="1022"/>
      <c r="L1326" s="1020"/>
      <c r="M1326" s="1020"/>
      <c r="N1326" s="1020"/>
      <c r="O1326" s="1020"/>
      <c r="P1326" s="1020"/>
      <c r="Q1326" s="1020"/>
      <c r="R1326" s="1020"/>
      <c r="S1326" s="1020"/>
      <c r="T1326" s="1020"/>
      <c r="U1326" s="1020"/>
      <c r="V1326" s="1020"/>
      <c r="W1326" s="1020"/>
      <c r="X1326" s="1020"/>
      <c r="Y1326" s="1020"/>
      <c r="Z1326" s="1020"/>
      <c r="AA1326" s="1020"/>
    </row>
    <row r="1327" ht="18.0" customHeight="1">
      <c r="A1327" s="1020"/>
      <c r="B1327" s="1021"/>
      <c r="C1327" s="1020"/>
      <c r="D1327" s="1020"/>
      <c r="E1327" s="1020"/>
      <c r="F1327" s="1020"/>
      <c r="G1327" s="1022"/>
      <c r="H1327" s="1022"/>
      <c r="I1327" s="1022"/>
      <c r="J1327" s="1022"/>
      <c r="K1327" s="1022"/>
      <c r="L1327" s="1020"/>
      <c r="M1327" s="1020"/>
      <c r="N1327" s="1020"/>
      <c r="O1327" s="1020"/>
      <c r="P1327" s="1020"/>
      <c r="Q1327" s="1020"/>
      <c r="R1327" s="1020"/>
      <c r="S1327" s="1020"/>
      <c r="T1327" s="1020"/>
      <c r="U1327" s="1020"/>
      <c r="V1327" s="1020"/>
      <c r="W1327" s="1020"/>
      <c r="X1327" s="1020"/>
      <c r="Y1327" s="1020"/>
      <c r="Z1327" s="1020"/>
      <c r="AA1327" s="1020"/>
    </row>
    <row r="1328" ht="18.0" customHeight="1">
      <c r="A1328" s="1020"/>
      <c r="B1328" s="1021"/>
      <c r="C1328" s="1020"/>
      <c r="D1328" s="1020"/>
      <c r="E1328" s="1020"/>
      <c r="F1328" s="1020"/>
      <c r="G1328" s="1022"/>
      <c r="H1328" s="1022"/>
      <c r="I1328" s="1022"/>
      <c r="J1328" s="1022"/>
      <c r="K1328" s="1022"/>
      <c r="L1328" s="1020"/>
      <c r="M1328" s="1020"/>
      <c r="N1328" s="1020"/>
      <c r="O1328" s="1020"/>
      <c r="P1328" s="1020"/>
      <c r="Q1328" s="1020"/>
      <c r="R1328" s="1020"/>
      <c r="S1328" s="1020"/>
      <c r="T1328" s="1020"/>
      <c r="U1328" s="1020"/>
      <c r="V1328" s="1020"/>
      <c r="W1328" s="1020"/>
      <c r="X1328" s="1020"/>
      <c r="Y1328" s="1020"/>
      <c r="Z1328" s="1020"/>
      <c r="AA1328" s="1020"/>
    </row>
    <row r="1329" ht="18.0" customHeight="1">
      <c r="A1329" s="1020"/>
      <c r="B1329" s="1021"/>
      <c r="C1329" s="1020"/>
      <c r="D1329" s="1020"/>
      <c r="E1329" s="1020"/>
      <c r="F1329" s="1020"/>
      <c r="G1329" s="1022"/>
      <c r="H1329" s="1022"/>
      <c r="I1329" s="1022"/>
      <c r="J1329" s="1022"/>
      <c r="K1329" s="1022"/>
      <c r="L1329" s="1020"/>
      <c r="M1329" s="1020"/>
      <c r="N1329" s="1020"/>
      <c r="O1329" s="1020"/>
      <c r="P1329" s="1020"/>
      <c r="Q1329" s="1020"/>
      <c r="R1329" s="1020"/>
      <c r="S1329" s="1020"/>
      <c r="T1329" s="1020"/>
      <c r="U1329" s="1020"/>
      <c r="V1329" s="1020"/>
      <c r="W1329" s="1020"/>
      <c r="X1329" s="1020"/>
      <c r="Y1329" s="1020"/>
      <c r="Z1329" s="1020"/>
      <c r="AA1329" s="1020"/>
    </row>
    <row r="1330" ht="18.0" customHeight="1">
      <c r="A1330" s="1020"/>
      <c r="B1330" s="1021"/>
      <c r="C1330" s="1020"/>
      <c r="D1330" s="1020"/>
      <c r="E1330" s="1020"/>
      <c r="F1330" s="1020"/>
      <c r="G1330" s="1022"/>
      <c r="H1330" s="1022"/>
      <c r="I1330" s="1022"/>
      <c r="J1330" s="1022"/>
      <c r="K1330" s="1022"/>
      <c r="L1330" s="1020"/>
      <c r="M1330" s="1020"/>
      <c r="N1330" s="1020"/>
      <c r="O1330" s="1020"/>
      <c r="P1330" s="1020"/>
      <c r="Q1330" s="1020"/>
      <c r="R1330" s="1020"/>
      <c r="S1330" s="1020"/>
      <c r="T1330" s="1020"/>
      <c r="U1330" s="1020"/>
      <c r="V1330" s="1020"/>
      <c r="W1330" s="1020"/>
      <c r="X1330" s="1020"/>
      <c r="Y1330" s="1020"/>
      <c r="Z1330" s="1020"/>
      <c r="AA1330" s="1020"/>
    </row>
    <row r="1331" ht="18.0" customHeight="1">
      <c r="A1331" s="1020"/>
      <c r="B1331" s="1021"/>
      <c r="C1331" s="1020"/>
      <c r="D1331" s="1020"/>
      <c r="E1331" s="1020"/>
      <c r="F1331" s="1020"/>
      <c r="G1331" s="1022"/>
      <c r="H1331" s="1022"/>
      <c r="I1331" s="1022"/>
      <c r="J1331" s="1022"/>
      <c r="K1331" s="1022"/>
      <c r="L1331" s="1020"/>
      <c r="M1331" s="1020"/>
      <c r="N1331" s="1020"/>
      <c r="O1331" s="1020"/>
      <c r="P1331" s="1020"/>
      <c r="Q1331" s="1020"/>
      <c r="R1331" s="1020"/>
      <c r="S1331" s="1020"/>
      <c r="T1331" s="1020"/>
      <c r="U1331" s="1020"/>
      <c r="V1331" s="1020"/>
      <c r="W1331" s="1020"/>
      <c r="X1331" s="1020"/>
      <c r="Y1331" s="1020"/>
      <c r="Z1331" s="1020"/>
      <c r="AA1331" s="1020"/>
    </row>
    <row r="1332" ht="18.0" customHeight="1">
      <c r="A1332" s="1020"/>
      <c r="B1332" s="1021"/>
      <c r="C1332" s="1020"/>
      <c r="D1332" s="1020"/>
      <c r="E1332" s="1020"/>
      <c r="F1332" s="1020"/>
      <c r="G1332" s="1022"/>
      <c r="H1332" s="1022"/>
      <c r="I1332" s="1022"/>
      <c r="J1332" s="1022"/>
      <c r="K1332" s="1022"/>
      <c r="L1332" s="1020"/>
      <c r="M1332" s="1020"/>
      <c r="N1332" s="1020"/>
      <c r="O1332" s="1020"/>
      <c r="P1332" s="1020"/>
      <c r="Q1332" s="1020"/>
      <c r="R1332" s="1020"/>
      <c r="S1332" s="1020"/>
      <c r="T1332" s="1020"/>
      <c r="U1332" s="1020"/>
      <c r="V1332" s="1020"/>
      <c r="W1332" s="1020"/>
      <c r="X1332" s="1020"/>
      <c r="Y1332" s="1020"/>
      <c r="Z1332" s="1020"/>
      <c r="AA1332" s="1020"/>
    </row>
    <row r="1333" ht="18.0" customHeight="1">
      <c r="A1333" s="1020"/>
      <c r="B1333" s="1021"/>
      <c r="C1333" s="1020"/>
      <c r="D1333" s="1020"/>
      <c r="E1333" s="1020"/>
      <c r="F1333" s="1020"/>
      <c r="G1333" s="1022"/>
      <c r="H1333" s="1022"/>
      <c r="I1333" s="1022"/>
      <c r="J1333" s="1022"/>
      <c r="K1333" s="1022"/>
      <c r="L1333" s="1020"/>
      <c r="M1333" s="1020"/>
      <c r="N1333" s="1020"/>
      <c r="O1333" s="1020"/>
      <c r="P1333" s="1020"/>
      <c r="Q1333" s="1020"/>
      <c r="R1333" s="1020"/>
      <c r="S1333" s="1020"/>
      <c r="T1333" s="1020"/>
      <c r="U1333" s="1020"/>
      <c r="V1333" s="1020"/>
      <c r="W1333" s="1020"/>
      <c r="X1333" s="1020"/>
      <c r="Y1333" s="1020"/>
      <c r="Z1333" s="1020"/>
      <c r="AA1333" s="1020"/>
    </row>
    <row r="1334" ht="18.0" customHeight="1">
      <c r="A1334" s="1020"/>
      <c r="B1334" s="1021"/>
      <c r="C1334" s="1020"/>
      <c r="D1334" s="1020"/>
      <c r="E1334" s="1020"/>
      <c r="F1334" s="1020"/>
      <c r="G1334" s="1022"/>
      <c r="H1334" s="1022"/>
      <c r="I1334" s="1022"/>
      <c r="J1334" s="1022"/>
      <c r="K1334" s="1022"/>
      <c r="L1334" s="1020"/>
      <c r="M1334" s="1020"/>
      <c r="N1334" s="1020"/>
      <c r="O1334" s="1020"/>
      <c r="P1334" s="1020"/>
      <c r="Q1334" s="1020"/>
      <c r="R1334" s="1020"/>
      <c r="S1334" s="1020"/>
      <c r="T1334" s="1020"/>
      <c r="U1334" s="1020"/>
      <c r="V1334" s="1020"/>
      <c r="W1334" s="1020"/>
      <c r="X1334" s="1020"/>
      <c r="Y1334" s="1020"/>
      <c r="Z1334" s="1020"/>
      <c r="AA1334" s="1020"/>
    </row>
    <row r="1335" ht="18.0" customHeight="1">
      <c r="A1335" s="1020"/>
      <c r="B1335" s="1021"/>
      <c r="C1335" s="1020"/>
      <c r="D1335" s="1020"/>
      <c r="E1335" s="1020"/>
      <c r="F1335" s="1020"/>
      <c r="G1335" s="1022"/>
      <c r="H1335" s="1022"/>
      <c r="I1335" s="1022"/>
      <c r="J1335" s="1022"/>
      <c r="K1335" s="1022"/>
      <c r="L1335" s="1020"/>
      <c r="M1335" s="1020"/>
      <c r="N1335" s="1020"/>
      <c r="O1335" s="1020"/>
      <c r="P1335" s="1020"/>
      <c r="Q1335" s="1020"/>
      <c r="R1335" s="1020"/>
      <c r="S1335" s="1020"/>
      <c r="T1335" s="1020"/>
      <c r="U1335" s="1020"/>
      <c r="V1335" s="1020"/>
      <c r="W1335" s="1020"/>
      <c r="X1335" s="1020"/>
      <c r="Y1335" s="1020"/>
      <c r="Z1335" s="1020"/>
      <c r="AA1335" s="1020"/>
    </row>
    <row r="1336" ht="18.0" customHeight="1">
      <c r="A1336" s="1020"/>
      <c r="B1336" s="1021"/>
      <c r="C1336" s="1020"/>
      <c r="D1336" s="1020"/>
      <c r="E1336" s="1020"/>
      <c r="F1336" s="1020"/>
      <c r="G1336" s="1022"/>
      <c r="H1336" s="1022"/>
      <c r="I1336" s="1022"/>
      <c r="J1336" s="1022"/>
      <c r="K1336" s="1022"/>
      <c r="L1336" s="1020"/>
      <c r="M1336" s="1020"/>
      <c r="N1336" s="1020"/>
      <c r="O1336" s="1020"/>
      <c r="P1336" s="1020"/>
      <c r="Q1336" s="1020"/>
      <c r="R1336" s="1020"/>
      <c r="S1336" s="1020"/>
      <c r="T1336" s="1020"/>
      <c r="U1336" s="1020"/>
      <c r="V1336" s="1020"/>
      <c r="W1336" s="1020"/>
      <c r="X1336" s="1020"/>
      <c r="Y1336" s="1020"/>
      <c r="Z1336" s="1020"/>
      <c r="AA1336" s="1020"/>
    </row>
    <row r="1337" ht="18.0" customHeight="1">
      <c r="A1337" s="1020"/>
      <c r="B1337" s="1021"/>
      <c r="C1337" s="1020"/>
      <c r="D1337" s="1020"/>
      <c r="E1337" s="1020"/>
      <c r="F1337" s="1020"/>
      <c r="G1337" s="1022"/>
      <c r="H1337" s="1022"/>
      <c r="I1337" s="1022"/>
      <c r="J1337" s="1022"/>
      <c r="K1337" s="1022"/>
      <c r="L1337" s="1020"/>
      <c r="M1337" s="1020"/>
      <c r="N1337" s="1020"/>
      <c r="O1337" s="1020"/>
      <c r="P1337" s="1020"/>
      <c r="Q1337" s="1020"/>
      <c r="R1337" s="1020"/>
      <c r="S1337" s="1020"/>
      <c r="T1337" s="1020"/>
      <c r="U1337" s="1020"/>
      <c r="V1337" s="1020"/>
      <c r="W1337" s="1020"/>
      <c r="X1337" s="1020"/>
      <c r="Y1337" s="1020"/>
      <c r="Z1337" s="1020"/>
      <c r="AA1337" s="1020"/>
    </row>
    <row r="1338" ht="18.0" customHeight="1">
      <c r="A1338" s="1020"/>
      <c r="B1338" s="1021"/>
      <c r="C1338" s="1020"/>
      <c r="D1338" s="1020"/>
      <c r="E1338" s="1020"/>
      <c r="F1338" s="1020"/>
      <c r="G1338" s="1022"/>
      <c r="H1338" s="1022"/>
      <c r="I1338" s="1022"/>
      <c r="J1338" s="1022"/>
      <c r="K1338" s="1022"/>
      <c r="L1338" s="1020"/>
      <c r="M1338" s="1020"/>
      <c r="N1338" s="1020"/>
      <c r="O1338" s="1020"/>
      <c r="P1338" s="1020"/>
      <c r="Q1338" s="1020"/>
      <c r="R1338" s="1020"/>
      <c r="S1338" s="1020"/>
      <c r="T1338" s="1020"/>
      <c r="U1338" s="1020"/>
      <c r="V1338" s="1020"/>
      <c r="W1338" s="1020"/>
      <c r="X1338" s="1020"/>
      <c r="Y1338" s="1020"/>
      <c r="Z1338" s="1020"/>
      <c r="AA1338" s="1020"/>
    </row>
    <row r="1339" ht="18.0" customHeight="1">
      <c r="A1339" s="1020"/>
      <c r="B1339" s="1021"/>
      <c r="C1339" s="1020"/>
      <c r="D1339" s="1020"/>
      <c r="E1339" s="1020"/>
      <c r="F1339" s="1020"/>
      <c r="G1339" s="1022"/>
      <c r="H1339" s="1022"/>
      <c r="I1339" s="1022"/>
      <c r="J1339" s="1022"/>
      <c r="K1339" s="1022"/>
      <c r="L1339" s="1020"/>
      <c r="M1339" s="1020"/>
      <c r="N1339" s="1020"/>
      <c r="O1339" s="1020"/>
      <c r="P1339" s="1020"/>
      <c r="Q1339" s="1020"/>
      <c r="R1339" s="1020"/>
      <c r="S1339" s="1020"/>
      <c r="T1339" s="1020"/>
      <c r="U1339" s="1020"/>
      <c r="V1339" s="1020"/>
      <c r="W1339" s="1020"/>
      <c r="X1339" s="1020"/>
      <c r="Y1339" s="1020"/>
      <c r="Z1339" s="1020"/>
      <c r="AA1339" s="1020"/>
    </row>
    <row r="1340" ht="18.0" customHeight="1">
      <c r="A1340" s="1020"/>
      <c r="B1340" s="1021"/>
      <c r="C1340" s="1020"/>
      <c r="D1340" s="1020"/>
      <c r="E1340" s="1020"/>
      <c r="F1340" s="1020"/>
      <c r="G1340" s="1022"/>
      <c r="H1340" s="1022"/>
      <c r="I1340" s="1022"/>
      <c r="J1340" s="1022"/>
      <c r="K1340" s="1022"/>
      <c r="L1340" s="1020"/>
      <c r="M1340" s="1020"/>
      <c r="N1340" s="1020"/>
      <c r="O1340" s="1020"/>
      <c r="P1340" s="1020"/>
      <c r="Q1340" s="1020"/>
      <c r="R1340" s="1020"/>
      <c r="S1340" s="1020"/>
      <c r="T1340" s="1020"/>
      <c r="U1340" s="1020"/>
      <c r="V1340" s="1020"/>
      <c r="W1340" s="1020"/>
      <c r="X1340" s="1020"/>
      <c r="Y1340" s="1020"/>
      <c r="Z1340" s="1020"/>
      <c r="AA1340" s="1020"/>
    </row>
    <row r="1341" ht="18.0" customHeight="1">
      <c r="A1341" s="1020"/>
      <c r="B1341" s="1021"/>
      <c r="C1341" s="1020"/>
      <c r="D1341" s="1020"/>
      <c r="E1341" s="1020"/>
      <c r="F1341" s="1020"/>
      <c r="G1341" s="1022"/>
      <c r="H1341" s="1022"/>
      <c r="I1341" s="1022"/>
      <c r="J1341" s="1022"/>
      <c r="K1341" s="1022"/>
      <c r="L1341" s="1020"/>
      <c r="M1341" s="1020"/>
      <c r="N1341" s="1020"/>
      <c r="O1341" s="1020"/>
      <c r="P1341" s="1020"/>
      <c r="Q1341" s="1020"/>
      <c r="R1341" s="1020"/>
      <c r="S1341" s="1020"/>
      <c r="T1341" s="1020"/>
      <c r="U1341" s="1020"/>
      <c r="V1341" s="1020"/>
      <c r="W1341" s="1020"/>
      <c r="X1341" s="1020"/>
      <c r="Y1341" s="1020"/>
      <c r="Z1341" s="1020"/>
      <c r="AA1341" s="1020"/>
    </row>
    <row r="1342" ht="18.0" customHeight="1">
      <c r="A1342" s="1020"/>
      <c r="B1342" s="1021"/>
      <c r="C1342" s="1020"/>
      <c r="D1342" s="1020"/>
      <c r="E1342" s="1020"/>
      <c r="F1342" s="1020"/>
      <c r="G1342" s="1022"/>
      <c r="H1342" s="1022"/>
      <c r="I1342" s="1022"/>
      <c r="J1342" s="1022"/>
      <c r="K1342" s="1022"/>
      <c r="L1342" s="1020"/>
      <c r="M1342" s="1020"/>
      <c r="N1342" s="1020"/>
      <c r="O1342" s="1020"/>
      <c r="P1342" s="1020"/>
      <c r="Q1342" s="1020"/>
      <c r="R1342" s="1020"/>
      <c r="S1342" s="1020"/>
      <c r="T1342" s="1020"/>
      <c r="U1342" s="1020"/>
      <c r="V1342" s="1020"/>
      <c r="W1342" s="1020"/>
      <c r="X1342" s="1020"/>
      <c r="Y1342" s="1020"/>
      <c r="Z1342" s="1020"/>
      <c r="AA1342" s="1020"/>
    </row>
    <row r="1343" ht="18.0" customHeight="1">
      <c r="A1343" s="1020"/>
      <c r="B1343" s="1021"/>
      <c r="C1343" s="1020"/>
      <c r="D1343" s="1020"/>
      <c r="E1343" s="1020"/>
      <c r="F1343" s="1020"/>
      <c r="G1343" s="1022"/>
      <c r="H1343" s="1022"/>
      <c r="I1343" s="1022"/>
      <c r="J1343" s="1022"/>
      <c r="K1343" s="1022"/>
      <c r="L1343" s="1020"/>
      <c r="M1343" s="1020"/>
      <c r="N1343" s="1020"/>
      <c r="O1343" s="1020"/>
      <c r="P1343" s="1020"/>
      <c r="Q1343" s="1020"/>
      <c r="R1343" s="1020"/>
      <c r="S1343" s="1020"/>
      <c r="T1343" s="1020"/>
      <c r="U1343" s="1020"/>
      <c r="V1343" s="1020"/>
      <c r="W1343" s="1020"/>
      <c r="X1343" s="1020"/>
      <c r="Y1343" s="1020"/>
      <c r="Z1343" s="1020"/>
      <c r="AA1343" s="1020"/>
    </row>
    <row r="1344" ht="18.0" customHeight="1">
      <c r="A1344" s="1020"/>
      <c r="B1344" s="1021"/>
      <c r="C1344" s="1020"/>
      <c r="D1344" s="1020"/>
      <c r="E1344" s="1020"/>
      <c r="F1344" s="1020"/>
      <c r="G1344" s="1022"/>
      <c r="H1344" s="1022"/>
      <c r="I1344" s="1022"/>
      <c r="J1344" s="1022"/>
      <c r="K1344" s="1022"/>
      <c r="L1344" s="1020"/>
      <c r="M1344" s="1020"/>
      <c r="N1344" s="1020"/>
      <c r="O1344" s="1020"/>
      <c r="P1344" s="1020"/>
      <c r="Q1344" s="1020"/>
      <c r="R1344" s="1020"/>
      <c r="S1344" s="1020"/>
      <c r="T1344" s="1020"/>
      <c r="U1344" s="1020"/>
      <c r="V1344" s="1020"/>
      <c r="W1344" s="1020"/>
      <c r="X1344" s="1020"/>
      <c r="Y1344" s="1020"/>
      <c r="Z1344" s="1020"/>
      <c r="AA1344" s="1020"/>
    </row>
    <row r="1345" ht="18.0" customHeight="1">
      <c r="A1345" s="1020"/>
      <c r="B1345" s="1021"/>
      <c r="C1345" s="1020"/>
      <c r="D1345" s="1020"/>
      <c r="E1345" s="1020"/>
      <c r="F1345" s="1020"/>
      <c r="G1345" s="1022"/>
      <c r="H1345" s="1022"/>
      <c r="I1345" s="1022"/>
      <c r="J1345" s="1022"/>
      <c r="K1345" s="1022"/>
      <c r="L1345" s="1020"/>
      <c r="M1345" s="1020"/>
      <c r="N1345" s="1020"/>
      <c r="O1345" s="1020"/>
      <c r="P1345" s="1020"/>
      <c r="Q1345" s="1020"/>
      <c r="R1345" s="1020"/>
      <c r="S1345" s="1020"/>
      <c r="T1345" s="1020"/>
      <c r="U1345" s="1020"/>
      <c r="V1345" s="1020"/>
      <c r="W1345" s="1020"/>
      <c r="X1345" s="1020"/>
      <c r="Y1345" s="1020"/>
      <c r="Z1345" s="1020"/>
      <c r="AA1345" s="1020"/>
    </row>
    <row r="1346" ht="18.0" customHeight="1">
      <c r="A1346" s="1020"/>
      <c r="B1346" s="1021"/>
      <c r="C1346" s="1020"/>
      <c r="D1346" s="1020"/>
      <c r="E1346" s="1020"/>
      <c r="F1346" s="1020"/>
      <c r="G1346" s="1022"/>
      <c r="H1346" s="1022"/>
      <c r="I1346" s="1022"/>
      <c r="J1346" s="1022"/>
      <c r="K1346" s="1022"/>
      <c r="L1346" s="1020"/>
      <c r="M1346" s="1020"/>
      <c r="N1346" s="1020"/>
      <c r="O1346" s="1020"/>
      <c r="P1346" s="1020"/>
      <c r="Q1346" s="1020"/>
      <c r="R1346" s="1020"/>
      <c r="S1346" s="1020"/>
      <c r="T1346" s="1020"/>
      <c r="U1346" s="1020"/>
      <c r="V1346" s="1020"/>
      <c r="W1346" s="1020"/>
      <c r="X1346" s="1020"/>
      <c r="Y1346" s="1020"/>
      <c r="Z1346" s="1020"/>
      <c r="AA1346" s="1020"/>
    </row>
    <row r="1347" ht="18.0" customHeight="1">
      <c r="A1347" s="1020"/>
      <c r="B1347" s="1021"/>
      <c r="C1347" s="1020"/>
      <c r="D1347" s="1020"/>
      <c r="E1347" s="1020"/>
      <c r="F1347" s="1020"/>
      <c r="G1347" s="1022"/>
      <c r="H1347" s="1022"/>
      <c r="I1347" s="1022"/>
      <c r="J1347" s="1022"/>
      <c r="K1347" s="1022"/>
      <c r="L1347" s="1020"/>
      <c r="M1347" s="1020"/>
      <c r="N1347" s="1020"/>
      <c r="O1347" s="1020"/>
      <c r="P1347" s="1020"/>
      <c r="Q1347" s="1020"/>
      <c r="R1347" s="1020"/>
      <c r="S1347" s="1020"/>
      <c r="T1347" s="1020"/>
      <c r="U1347" s="1020"/>
      <c r="V1347" s="1020"/>
      <c r="W1347" s="1020"/>
      <c r="X1347" s="1020"/>
      <c r="Y1347" s="1020"/>
      <c r="Z1347" s="1020"/>
      <c r="AA1347" s="1020"/>
    </row>
    <row r="1348" ht="18.0" customHeight="1">
      <c r="A1348" s="1020"/>
      <c r="B1348" s="1021"/>
      <c r="C1348" s="1020"/>
      <c r="D1348" s="1020"/>
      <c r="E1348" s="1020"/>
      <c r="F1348" s="1020"/>
      <c r="G1348" s="1022"/>
      <c r="H1348" s="1022"/>
      <c r="I1348" s="1022"/>
      <c r="J1348" s="1022"/>
      <c r="K1348" s="1022"/>
      <c r="L1348" s="1020"/>
      <c r="M1348" s="1020"/>
      <c r="N1348" s="1020"/>
      <c r="O1348" s="1020"/>
      <c r="P1348" s="1020"/>
      <c r="Q1348" s="1020"/>
      <c r="R1348" s="1020"/>
      <c r="S1348" s="1020"/>
      <c r="T1348" s="1020"/>
      <c r="U1348" s="1020"/>
      <c r="V1348" s="1020"/>
      <c r="W1348" s="1020"/>
      <c r="X1348" s="1020"/>
      <c r="Y1348" s="1020"/>
      <c r="Z1348" s="1020"/>
      <c r="AA1348" s="1020"/>
    </row>
    <row r="1349" ht="18.0" customHeight="1">
      <c r="A1349" s="1020"/>
      <c r="B1349" s="1021"/>
      <c r="C1349" s="1020"/>
      <c r="D1349" s="1020"/>
      <c r="E1349" s="1020"/>
      <c r="F1349" s="1020"/>
      <c r="G1349" s="1022"/>
      <c r="H1349" s="1022"/>
      <c r="I1349" s="1022"/>
      <c r="J1349" s="1022"/>
      <c r="K1349" s="1022"/>
      <c r="L1349" s="1020"/>
      <c r="M1349" s="1020"/>
      <c r="N1349" s="1020"/>
      <c r="O1349" s="1020"/>
      <c r="P1349" s="1020"/>
      <c r="Q1349" s="1020"/>
      <c r="R1349" s="1020"/>
      <c r="S1349" s="1020"/>
      <c r="T1349" s="1020"/>
      <c r="U1349" s="1020"/>
      <c r="V1349" s="1020"/>
      <c r="W1349" s="1020"/>
      <c r="X1349" s="1020"/>
      <c r="Y1349" s="1020"/>
      <c r="Z1349" s="1020"/>
      <c r="AA1349" s="1020"/>
    </row>
    <row r="1350" ht="18.0" customHeight="1">
      <c r="A1350" s="1020"/>
      <c r="B1350" s="1021"/>
      <c r="C1350" s="1020"/>
      <c r="D1350" s="1020"/>
      <c r="E1350" s="1020"/>
      <c r="F1350" s="1020"/>
      <c r="G1350" s="1022"/>
      <c r="H1350" s="1022"/>
      <c r="I1350" s="1022"/>
      <c r="J1350" s="1022"/>
      <c r="K1350" s="1022"/>
      <c r="L1350" s="1020"/>
      <c r="M1350" s="1020"/>
      <c r="N1350" s="1020"/>
      <c r="O1350" s="1020"/>
      <c r="P1350" s="1020"/>
      <c r="Q1350" s="1020"/>
      <c r="R1350" s="1020"/>
      <c r="S1350" s="1020"/>
      <c r="T1350" s="1020"/>
      <c r="U1350" s="1020"/>
      <c r="V1350" s="1020"/>
      <c r="W1350" s="1020"/>
      <c r="X1350" s="1020"/>
      <c r="Y1350" s="1020"/>
      <c r="Z1350" s="1020"/>
      <c r="AA1350" s="1020"/>
    </row>
    <row r="1351" ht="18.0" customHeight="1">
      <c r="A1351" s="1020"/>
      <c r="B1351" s="1021"/>
      <c r="C1351" s="1020"/>
      <c r="D1351" s="1020"/>
      <c r="E1351" s="1020"/>
      <c r="F1351" s="1020"/>
      <c r="G1351" s="1022"/>
      <c r="H1351" s="1022"/>
      <c r="I1351" s="1022"/>
      <c r="J1351" s="1022"/>
      <c r="K1351" s="1022"/>
      <c r="L1351" s="1020"/>
      <c r="M1351" s="1020"/>
      <c r="N1351" s="1020"/>
      <c r="O1351" s="1020"/>
      <c r="P1351" s="1020"/>
      <c r="Q1351" s="1020"/>
      <c r="R1351" s="1020"/>
      <c r="S1351" s="1020"/>
      <c r="T1351" s="1020"/>
      <c r="U1351" s="1020"/>
      <c r="V1351" s="1020"/>
      <c r="W1351" s="1020"/>
      <c r="X1351" s="1020"/>
      <c r="Y1351" s="1020"/>
      <c r="Z1351" s="1020"/>
      <c r="AA1351" s="1020"/>
    </row>
    <row r="1352" ht="18.0" customHeight="1">
      <c r="A1352" s="1020"/>
      <c r="B1352" s="1021"/>
      <c r="C1352" s="1020"/>
      <c r="D1352" s="1020"/>
      <c r="E1352" s="1020"/>
      <c r="F1352" s="1020"/>
      <c r="G1352" s="1022"/>
      <c r="H1352" s="1022"/>
      <c r="I1352" s="1022"/>
      <c r="J1352" s="1022"/>
      <c r="K1352" s="1022"/>
      <c r="L1352" s="1020"/>
      <c r="M1352" s="1020"/>
      <c r="N1352" s="1020"/>
      <c r="O1352" s="1020"/>
      <c r="P1352" s="1020"/>
      <c r="Q1352" s="1020"/>
      <c r="R1352" s="1020"/>
      <c r="S1352" s="1020"/>
      <c r="T1352" s="1020"/>
      <c r="U1352" s="1020"/>
      <c r="V1352" s="1020"/>
      <c r="W1352" s="1020"/>
      <c r="X1352" s="1020"/>
      <c r="Y1352" s="1020"/>
      <c r="Z1352" s="1020"/>
      <c r="AA1352" s="1020"/>
    </row>
    <row r="1353" ht="18.0" customHeight="1">
      <c r="A1353" s="1020"/>
      <c r="B1353" s="1021"/>
      <c r="C1353" s="1020"/>
      <c r="D1353" s="1020"/>
      <c r="E1353" s="1020"/>
      <c r="F1353" s="1020"/>
      <c r="G1353" s="1022"/>
      <c r="H1353" s="1022"/>
      <c r="I1353" s="1022"/>
      <c r="J1353" s="1022"/>
      <c r="K1353" s="1022"/>
      <c r="L1353" s="1020"/>
      <c r="M1353" s="1020"/>
      <c r="N1353" s="1020"/>
      <c r="O1353" s="1020"/>
      <c r="P1353" s="1020"/>
      <c r="Q1353" s="1020"/>
      <c r="R1353" s="1020"/>
      <c r="S1353" s="1020"/>
      <c r="T1353" s="1020"/>
      <c r="U1353" s="1020"/>
      <c r="V1353" s="1020"/>
      <c r="W1353" s="1020"/>
      <c r="X1353" s="1020"/>
      <c r="Y1353" s="1020"/>
      <c r="Z1353" s="1020"/>
      <c r="AA1353" s="1020"/>
    </row>
    <row r="1354" ht="18.0" customHeight="1">
      <c r="A1354" s="1020"/>
      <c r="B1354" s="1021"/>
      <c r="C1354" s="1020"/>
      <c r="D1354" s="1020"/>
      <c r="E1354" s="1020"/>
      <c r="F1354" s="1020"/>
      <c r="G1354" s="1022"/>
      <c r="H1354" s="1022"/>
      <c r="I1354" s="1022"/>
      <c r="J1354" s="1022"/>
      <c r="K1354" s="1022"/>
      <c r="L1354" s="1020"/>
      <c r="M1354" s="1020"/>
      <c r="N1354" s="1020"/>
      <c r="O1354" s="1020"/>
      <c r="P1354" s="1020"/>
      <c r="Q1354" s="1020"/>
      <c r="R1354" s="1020"/>
      <c r="S1354" s="1020"/>
      <c r="T1354" s="1020"/>
      <c r="U1354" s="1020"/>
      <c r="V1354" s="1020"/>
      <c r="W1354" s="1020"/>
      <c r="X1354" s="1020"/>
      <c r="Y1354" s="1020"/>
      <c r="Z1354" s="1020"/>
      <c r="AA1354" s="1020"/>
    </row>
    <row r="1355" ht="18.0" customHeight="1">
      <c r="A1355" s="1020"/>
      <c r="B1355" s="1021"/>
      <c r="C1355" s="1020"/>
      <c r="D1355" s="1020"/>
      <c r="E1355" s="1020"/>
      <c r="F1355" s="1020"/>
      <c r="G1355" s="1022"/>
      <c r="H1355" s="1022"/>
      <c r="I1355" s="1022"/>
      <c r="J1355" s="1022"/>
      <c r="K1355" s="1022"/>
      <c r="L1355" s="1020"/>
      <c r="M1355" s="1020"/>
      <c r="N1355" s="1020"/>
      <c r="O1355" s="1020"/>
      <c r="P1355" s="1020"/>
      <c r="Q1355" s="1020"/>
      <c r="R1355" s="1020"/>
      <c r="S1355" s="1020"/>
      <c r="T1355" s="1020"/>
      <c r="U1355" s="1020"/>
      <c r="V1355" s="1020"/>
      <c r="W1355" s="1020"/>
      <c r="X1355" s="1020"/>
      <c r="Y1355" s="1020"/>
      <c r="Z1355" s="1020"/>
      <c r="AA1355" s="1020"/>
    </row>
    <row r="1356" ht="18.0" customHeight="1">
      <c r="A1356" s="1020"/>
      <c r="B1356" s="1021"/>
      <c r="C1356" s="1020"/>
      <c r="D1356" s="1020"/>
      <c r="E1356" s="1020"/>
      <c r="F1356" s="1020"/>
      <c r="G1356" s="1022"/>
      <c r="H1356" s="1022"/>
      <c r="I1356" s="1022"/>
      <c r="J1356" s="1022"/>
      <c r="K1356" s="1022"/>
      <c r="L1356" s="1020"/>
      <c r="M1356" s="1020"/>
      <c r="N1356" s="1020"/>
      <c r="O1356" s="1020"/>
      <c r="P1356" s="1020"/>
      <c r="Q1356" s="1020"/>
      <c r="R1356" s="1020"/>
      <c r="S1356" s="1020"/>
      <c r="T1356" s="1020"/>
      <c r="U1356" s="1020"/>
      <c r="V1356" s="1020"/>
      <c r="W1356" s="1020"/>
      <c r="X1356" s="1020"/>
      <c r="Y1356" s="1020"/>
      <c r="Z1356" s="1020"/>
      <c r="AA1356" s="1020"/>
    </row>
    <row r="1357" ht="18.0" customHeight="1">
      <c r="A1357" s="1020"/>
      <c r="B1357" s="1021"/>
      <c r="C1357" s="1020"/>
      <c r="D1357" s="1020"/>
      <c r="E1357" s="1020"/>
      <c r="F1357" s="1020"/>
      <c r="G1357" s="1022"/>
      <c r="H1357" s="1022"/>
      <c r="I1357" s="1022"/>
      <c r="J1357" s="1022"/>
      <c r="K1357" s="1022"/>
      <c r="L1357" s="1020"/>
      <c r="M1357" s="1020"/>
      <c r="N1357" s="1020"/>
      <c r="O1357" s="1020"/>
      <c r="P1357" s="1020"/>
      <c r="Q1357" s="1020"/>
      <c r="R1357" s="1020"/>
      <c r="S1357" s="1020"/>
      <c r="T1357" s="1020"/>
      <c r="U1357" s="1020"/>
      <c r="V1357" s="1020"/>
      <c r="W1357" s="1020"/>
      <c r="X1357" s="1020"/>
      <c r="Y1357" s="1020"/>
      <c r="Z1357" s="1020"/>
      <c r="AA1357" s="1020"/>
    </row>
    <row r="1358" ht="18.0" customHeight="1">
      <c r="A1358" s="1020"/>
      <c r="B1358" s="1021"/>
      <c r="C1358" s="1020"/>
      <c r="D1358" s="1020"/>
      <c r="E1358" s="1020"/>
      <c r="F1358" s="1020"/>
      <c r="G1358" s="1022"/>
      <c r="H1358" s="1022"/>
      <c r="I1358" s="1022"/>
      <c r="J1358" s="1022"/>
      <c r="K1358" s="1022"/>
      <c r="L1358" s="1020"/>
      <c r="M1358" s="1020"/>
      <c r="N1358" s="1020"/>
      <c r="O1358" s="1020"/>
      <c r="P1358" s="1020"/>
      <c r="Q1358" s="1020"/>
      <c r="R1358" s="1020"/>
      <c r="S1358" s="1020"/>
      <c r="T1358" s="1020"/>
      <c r="U1358" s="1020"/>
      <c r="V1358" s="1020"/>
      <c r="W1358" s="1020"/>
      <c r="X1358" s="1020"/>
      <c r="Y1358" s="1020"/>
      <c r="Z1358" s="1020"/>
      <c r="AA1358" s="1020"/>
    </row>
    <row r="1359" ht="18.0" customHeight="1">
      <c r="A1359" s="1020"/>
      <c r="B1359" s="1021"/>
      <c r="C1359" s="1020"/>
      <c r="D1359" s="1020"/>
      <c r="E1359" s="1020"/>
      <c r="F1359" s="1020"/>
      <c r="G1359" s="1022"/>
      <c r="H1359" s="1022"/>
      <c r="I1359" s="1022"/>
      <c r="J1359" s="1022"/>
      <c r="K1359" s="1022"/>
      <c r="L1359" s="1020"/>
      <c r="M1359" s="1020"/>
      <c r="N1359" s="1020"/>
      <c r="O1359" s="1020"/>
      <c r="P1359" s="1020"/>
      <c r="Q1359" s="1020"/>
      <c r="R1359" s="1020"/>
      <c r="S1359" s="1020"/>
      <c r="T1359" s="1020"/>
      <c r="U1359" s="1020"/>
      <c r="V1359" s="1020"/>
      <c r="W1359" s="1020"/>
      <c r="X1359" s="1020"/>
      <c r="Y1359" s="1020"/>
      <c r="Z1359" s="1020"/>
      <c r="AA1359" s="1020"/>
    </row>
    <row r="1360" ht="18.0" customHeight="1">
      <c r="A1360" s="1020"/>
      <c r="B1360" s="1021"/>
      <c r="C1360" s="1020"/>
      <c r="D1360" s="1020"/>
      <c r="E1360" s="1020"/>
      <c r="F1360" s="1020"/>
      <c r="G1360" s="1022"/>
      <c r="H1360" s="1022"/>
      <c r="I1360" s="1022"/>
      <c r="J1360" s="1022"/>
      <c r="K1360" s="1022"/>
      <c r="L1360" s="1020"/>
      <c r="M1360" s="1020"/>
      <c r="N1360" s="1020"/>
      <c r="O1360" s="1020"/>
      <c r="P1360" s="1020"/>
      <c r="Q1360" s="1020"/>
      <c r="R1360" s="1020"/>
      <c r="S1360" s="1020"/>
      <c r="T1360" s="1020"/>
      <c r="U1360" s="1020"/>
      <c r="V1360" s="1020"/>
      <c r="W1360" s="1020"/>
      <c r="X1360" s="1020"/>
      <c r="Y1360" s="1020"/>
      <c r="Z1360" s="1020"/>
      <c r="AA1360" s="1020"/>
    </row>
    <row r="1361" ht="18.0" customHeight="1">
      <c r="A1361" s="1020"/>
      <c r="B1361" s="1021"/>
      <c r="C1361" s="1020"/>
      <c r="D1361" s="1020"/>
      <c r="E1361" s="1020"/>
      <c r="F1361" s="1020"/>
      <c r="G1361" s="1022"/>
      <c r="H1361" s="1022"/>
      <c r="I1361" s="1022"/>
      <c r="J1361" s="1022"/>
      <c r="K1361" s="1022"/>
      <c r="L1361" s="1020"/>
      <c r="M1361" s="1020"/>
      <c r="N1361" s="1020"/>
      <c r="O1361" s="1020"/>
      <c r="P1361" s="1020"/>
      <c r="Q1361" s="1020"/>
      <c r="R1361" s="1020"/>
      <c r="S1361" s="1020"/>
      <c r="T1361" s="1020"/>
      <c r="U1361" s="1020"/>
      <c r="V1361" s="1020"/>
      <c r="W1361" s="1020"/>
      <c r="X1361" s="1020"/>
      <c r="Y1361" s="1020"/>
      <c r="Z1361" s="1020"/>
      <c r="AA1361" s="1020"/>
    </row>
    <row r="1362" ht="18.0" customHeight="1">
      <c r="A1362" s="1020"/>
      <c r="B1362" s="1021"/>
      <c r="C1362" s="1020"/>
      <c r="D1362" s="1020"/>
      <c r="E1362" s="1020"/>
      <c r="F1362" s="1020"/>
      <c r="G1362" s="1022"/>
      <c r="H1362" s="1022"/>
      <c r="I1362" s="1022"/>
      <c r="J1362" s="1022"/>
      <c r="K1362" s="1022"/>
      <c r="L1362" s="1020"/>
      <c r="M1362" s="1020"/>
      <c r="N1362" s="1020"/>
      <c r="O1362" s="1020"/>
      <c r="P1362" s="1020"/>
      <c r="Q1362" s="1020"/>
      <c r="R1362" s="1020"/>
      <c r="S1362" s="1020"/>
      <c r="T1362" s="1020"/>
      <c r="U1362" s="1020"/>
      <c r="V1362" s="1020"/>
      <c r="W1362" s="1020"/>
      <c r="X1362" s="1020"/>
      <c r="Y1362" s="1020"/>
      <c r="Z1362" s="1020"/>
      <c r="AA1362" s="1020"/>
    </row>
    <row r="1363" ht="18.0" customHeight="1">
      <c r="A1363" s="1020"/>
      <c r="B1363" s="1021"/>
      <c r="C1363" s="1020"/>
      <c r="D1363" s="1020"/>
      <c r="E1363" s="1020"/>
      <c r="F1363" s="1020"/>
      <c r="G1363" s="1022"/>
      <c r="H1363" s="1022"/>
      <c r="I1363" s="1022"/>
      <c r="J1363" s="1022"/>
      <c r="K1363" s="1022"/>
      <c r="L1363" s="1020"/>
      <c r="M1363" s="1020"/>
      <c r="N1363" s="1020"/>
      <c r="O1363" s="1020"/>
      <c r="P1363" s="1020"/>
      <c r="Q1363" s="1020"/>
      <c r="R1363" s="1020"/>
      <c r="S1363" s="1020"/>
      <c r="T1363" s="1020"/>
      <c r="U1363" s="1020"/>
      <c r="V1363" s="1020"/>
      <c r="W1363" s="1020"/>
      <c r="X1363" s="1020"/>
      <c r="Y1363" s="1020"/>
      <c r="Z1363" s="1020"/>
      <c r="AA1363" s="1020"/>
    </row>
    <row r="1364" ht="18.0" customHeight="1">
      <c r="A1364" s="1020"/>
      <c r="B1364" s="1021"/>
      <c r="C1364" s="1020"/>
      <c r="D1364" s="1020"/>
      <c r="E1364" s="1020"/>
      <c r="F1364" s="1020"/>
      <c r="G1364" s="1022"/>
      <c r="H1364" s="1022"/>
      <c r="I1364" s="1022"/>
      <c r="J1364" s="1022"/>
      <c r="K1364" s="1022"/>
      <c r="L1364" s="1020"/>
      <c r="M1364" s="1020"/>
      <c r="N1364" s="1020"/>
      <c r="O1364" s="1020"/>
      <c r="P1364" s="1020"/>
      <c r="Q1364" s="1020"/>
      <c r="R1364" s="1020"/>
      <c r="S1364" s="1020"/>
      <c r="T1364" s="1020"/>
      <c r="U1364" s="1020"/>
      <c r="V1364" s="1020"/>
      <c r="W1364" s="1020"/>
      <c r="X1364" s="1020"/>
      <c r="Y1364" s="1020"/>
      <c r="Z1364" s="1020"/>
      <c r="AA1364" s="1020"/>
    </row>
    <row r="1365" ht="18.0" customHeight="1">
      <c r="A1365" s="1020"/>
      <c r="B1365" s="1021"/>
      <c r="C1365" s="1020"/>
      <c r="D1365" s="1020"/>
      <c r="E1365" s="1020"/>
      <c r="F1365" s="1020"/>
      <c r="G1365" s="1022"/>
      <c r="H1365" s="1022"/>
      <c r="I1365" s="1022"/>
      <c r="J1365" s="1022"/>
      <c r="K1365" s="1022"/>
      <c r="L1365" s="1020"/>
      <c r="M1365" s="1020"/>
      <c r="N1365" s="1020"/>
      <c r="O1365" s="1020"/>
      <c r="P1365" s="1020"/>
      <c r="Q1365" s="1020"/>
      <c r="R1365" s="1020"/>
      <c r="S1365" s="1020"/>
      <c r="T1365" s="1020"/>
      <c r="U1365" s="1020"/>
      <c r="V1365" s="1020"/>
      <c r="W1365" s="1020"/>
      <c r="X1365" s="1020"/>
      <c r="Y1365" s="1020"/>
      <c r="Z1365" s="1020"/>
      <c r="AA1365" s="1020"/>
    </row>
    <row r="1366" ht="18.0" customHeight="1">
      <c r="A1366" s="1020"/>
      <c r="B1366" s="1021"/>
      <c r="C1366" s="1020"/>
      <c r="D1366" s="1020"/>
      <c r="E1366" s="1020"/>
      <c r="F1366" s="1020"/>
      <c r="G1366" s="1022"/>
      <c r="H1366" s="1022"/>
      <c r="I1366" s="1022"/>
      <c r="J1366" s="1022"/>
      <c r="K1366" s="1022"/>
      <c r="L1366" s="1020"/>
      <c r="M1366" s="1020"/>
      <c r="N1366" s="1020"/>
      <c r="O1366" s="1020"/>
      <c r="P1366" s="1020"/>
      <c r="Q1366" s="1020"/>
      <c r="R1366" s="1020"/>
      <c r="S1366" s="1020"/>
      <c r="T1366" s="1020"/>
      <c r="U1366" s="1020"/>
      <c r="V1366" s="1020"/>
      <c r="W1366" s="1020"/>
      <c r="X1366" s="1020"/>
      <c r="Y1366" s="1020"/>
      <c r="Z1366" s="1020"/>
      <c r="AA1366" s="1020"/>
    </row>
    <row r="1367" ht="18.0" customHeight="1">
      <c r="A1367" s="1020"/>
      <c r="B1367" s="1021"/>
      <c r="C1367" s="1020"/>
      <c r="D1367" s="1020"/>
      <c r="E1367" s="1020"/>
      <c r="F1367" s="1020"/>
      <c r="G1367" s="1022"/>
      <c r="H1367" s="1022"/>
      <c r="I1367" s="1022"/>
      <c r="J1367" s="1022"/>
      <c r="K1367" s="1022"/>
      <c r="L1367" s="1020"/>
      <c r="M1367" s="1020"/>
      <c r="N1367" s="1020"/>
      <c r="O1367" s="1020"/>
      <c r="P1367" s="1020"/>
      <c r="Q1367" s="1020"/>
      <c r="R1367" s="1020"/>
      <c r="S1367" s="1020"/>
      <c r="T1367" s="1020"/>
      <c r="U1367" s="1020"/>
      <c r="V1367" s="1020"/>
      <c r="W1367" s="1020"/>
      <c r="X1367" s="1020"/>
      <c r="Y1367" s="1020"/>
      <c r="Z1367" s="1020"/>
      <c r="AA1367" s="1020"/>
    </row>
    <row r="1368" ht="18.0" customHeight="1">
      <c r="A1368" s="1020"/>
      <c r="B1368" s="1021"/>
      <c r="C1368" s="1020"/>
      <c r="D1368" s="1020"/>
      <c r="E1368" s="1020"/>
      <c r="F1368" s="1020"/>
      <c r="G1368" s="1022"/>
      <c r="H1368" s="1022"/>
      <c r="I1368" s="1022"/>
      <c r="J1368" s="1022"/>
      <c r="K1368" s="1022"/>
      <c r="L1368" s="1020"/>
      <c r="M1368" s="1020"/>
      <c r="N1368" s="1020"/>
      <c r="O1368" s="1020"/>
      <c r="P1368" s="1020"/>
      <c r="Q1368" s="1020"/>
      <c r="R1368" s="1020"/>
      <c r="S1368" s="1020"/>
      <c r="T1368" s="1020"/>
      <c r="U1368" s="1020"/>
      <c r="V1368" s="1020"/>
      <c r="W1368" s="1020"/>
      <c r="X1368" s="1020"/>
      <c r="Y1368" s="1020"/>
      <c r="Z1368" s="1020"/>
      <c r="AA1368" s="1020"/>
    </row>
    <row r="1369" ht="18.0" customHeight="1">
      <c r="A1369" s="1020"/>
      <c r="B1369" s="1021"/>
      <c r="C1369" s="1020"/>
      <c r="D1369" s="1020"/>
      <c r="E1369" s="1020"/>
      <c r="F1369" s="1020"/>
      <c r="G1369" s="1022"/>
      <c r="H1369" s="1022"/>
      <c r="I1369" s="1022"/>
      <c r="J1369" s="1022"/>
      <c r="K1369" s="1022"/>
      <c r="L1369" s="1020"/>
      <c r="M1369" s="1020"/>
      <c r="N1369" s="1020"/>
      <c r="O1369" s="1020"/>
      <c r="P1369" s="1020"/>
      <c r="Q1369" s="1020"/>
      <c r="R1369" s="1020"/>
      <c r="S1369" s="1020"/>
      <c r="T1369" s="1020"/>
      <c r="U1369" s="1020"/>
      <c r="V1369" s="1020"/>
      <c r="W1369" s="1020"/>
      <c r="X1369" s="1020"/>
      <c r="Y1369" s="1020"/>
      <c r="Z1369" s="1020"/>
      <c r="AA1369" s="1020"/>
    </row>
    <row r="1370" ht="18.0" customHeight="1">
      <c r="A1370" s="1020"/>
      <c r="B1370" s="1021"/>
      <c r="C1370" s="1020"/>
      <c r="D1370" s="1020"/>
      <c r="E1370" s="1020"/>
      <c r="F1370" s="1020"/>
      <c r="G1370" s="1022"/>
      <c r="H1370" s="1022"/>
      <c r="I1370" s="1022"/>
      <c r="J1370" s="1022"/>
      <c r="K1370" s="1022"/>
      <c r="L1370" s="1020"/>
      <c r="M1370" s="1020"/>
      <c r="N1370" s="1020"/>
      <c r="O1370" s="1020"/>
      <c r="P1370" s="1020"/>
      <c r="Q1370" s="1020"/>
      <c r="R1370" s="1020"/>
      <c r="S1370" s="1020"/>
      <c r="T1370" s="1020"/>
      <c r="U1370" s="1020"/>
      <c r="V1370" s="1020"/>
      <c r="W1370" s="1020"/>
      <c r="X1370" s="1020"/>
      <c r="Y1370" s="1020"/>
      <c r="Z1370" s="1020"/>
      <c r="AA1370" s="1020"/>
    </row>
    <row r="1371" ht="18.0" customHeight="1">
      <c r="A1371" s="1020"/>
      <c r="B1371" s="1021"/>
      <c r="C1371" s="1020"/>
      <c r="D1371" s="1020"/>
      <c r="E1371" s="1020"/>
      <c r="F1371" s="1020"/>
      <c r="G1371" s="1022"/>
      <c r="H1371" s="1022"/>
      <c r="I1371" s="1022"/>
      <c r="J1371" s="1022"/>
      <c r="K1371" s="1022"/>
      <c r="L1371" s="1020"/>
      <c r="M1371" s="1020"/>
      <c r="N1371" s="1020"/>
      <c r="O1371" s="1020"/>
      <c r="P1371" s="1020"/>
      <c r="Q1371" s="1020"/>
      <c r="R1371" s="1020"/>
      <c r="S1371" s="1020"/>
      <c r="T1371" s="1020"/>
      <c r="U1371" s="1020"/>
      <c r="V1371" s="1020"/>
      <c r="W1371" s="1020"/>
      <c r="X1371" s="1020"/>
      <c r="Y1371" s="1020"/>
      <c r="Z1371" s="1020"/>
      <c r="AA1371" s="1020"/>
    </row>
    <row r="1372" ht="18.0" customHeight="1">
      <c r="A1372" s="1020"/>
      <c r="B1372" s="1021"/>
      <c r="C1372" s="1020"/>
      <c r="D1372" s="1020"/>
      <c r="E1372" s="1020"/>
      <c r="F1372" s="1020"/>
      <c r="G1372" s="1022"/>
      <c r="H1372" s="1022"/>
      <c r="I1372" s="1022"/>
      <c r="J1372" s="1022"/>
      <c r="K1372" s="1022"/>
      <c r="L1372" s="1020"/>
      <c r="M1372" s="1020"/>
      <c r="N1372" s="1020"/>
      <c r="O1372" s="1020"/>
      <c r="P1372" s="1020"/>
      <c r="Q1372" s="1020"/>
      <c r="R1372" s="1020"/>
      <c r="S1372" s="1020"/>
      <c r="T1372" s="1020"/>
      <c r="U1372" s="1020"/>
      <c r="V1372" s="1020"/>
      <c r="W1372" s="1020"/>
      <c r="X1372" s="1020"/>
      <c r="Y1372" s="1020"/>
      <c r="Z1372" s="1020"/>
      <c r="AA1372" s="1020"/>
    </row>
    <row r="1373" ht="18.0" customHeight="1">
      <c r="A1373" s="1020"/>
      <c r="B1373" s="1021"/>
      <c r="C1373" s="1020"/>
      <c r="D1373" s="1020"/>
      <c r="E1373" s="1020"/>
      <c r="F1373" s="1020"/>
      <c r="G1373" s="1022"/>
      <c r="H1373" s="1022"/>
      <c r="I1373" s="1022"/>
      <c r="J1373" s="1022"/>
      <c r="K1373" s="1022"/>
      <c r="L1373" s="1020"/>
      <c r="M1373" s="1020"/>
      <c r="N1373" s="1020"/>
      <c r="O1373" s="1020"/>
      <c r="P1373" s="1020"/>
      <c r="Q1373" s="1020"/>
      <c r="R1373" s="1020"/>
      <c r="S1373" s="1020"/>
      <c r="T1373" s="1020"/>
      <c r="U1373" s="1020"/>
      <c r="V1373" s="1020"/>
      <c r="W1373" s="1020"/>
      <c r="X1373" s="1020"/>
      <c r="Y1373" s="1020"/>
      <c r="Z1373" s="1020"/>
      <c r="AA1373" s="1020"/>
    </row>
    <row r="1374" ht="18.0" customHeight="1">
      <c r="A1374" s="1020"/>
      <c r="B1374" s="1021"/>
      <c r="C1374" s="1020"/>
      <c r="D1374" s="1020"/>
      <c r="E1374" s="1020"/>
      <c r="F1374" s="1020"/>
      <c r="G1374" s="1022"/>
      <c r="H1374" s="1022"/>
      <c r="I1374" s="1022"/>
      <c r="J1374" s="1022"/>
      <c r="K1374" s="1022"/>
      <c r="L1374" s="1020"/>
      <c r="M1374" s="1020"/>
      <c r="N1374" s="1020"/>
      <c r="O1374" s="1020"/>
      <c r="P1374" s="1020"/>
      <c r="Q1374" s="1020"/>
      <c r="R1374" s="1020"/>
      <c r="S1374" s="1020"/>
      <c r="T1374" s="1020"/>
      <c r="U1374" s="1020"/>
      <c r="V1374" s="1020"/>
      <c r="W1374" s="1020"/>
      <c r="X1374" s="1020"/>
      <c r="Y1374" s="1020"/>
      <c r="Z1374" s="1020"/>
      <c r="AA1374" s="1020"/>
    </row>
    <row r="1375" ht="18.0" customHeight="1">
      <c r="A1375" s="1020"/>
      <c r="B1375" s="1021"/>
      <c r="C1375" s="1020"/>
      <c r="D1375" s="1020"/>
      <c r="E1375" s="1020"/>
      <c r="F1375" s="1020"/>
      <c r="G1375" s="1022"/>
      <c r="H1375" s="1022"/>
      <c r="I1375" s="1022"/>
      <c r="J1375" s="1022"/>
      <c r="K1375" s="1022"/>
      <c r="L1375" s="1020"/>
      <c r="M1375" s="1020"/>
      <c r="N1375" s="1020"/>
      <c r="O1375" s="1020"/>
      <c r="P1375" s="1020"/>
      <c r="Q1375" s="1020"/>
      <c r="R1375" s="1020"/>
      <c r="S1375" s="1020"/>
      <c r="T1375" s="1020"/>
      <c r="U1375" s="1020"/>
      <c r="V1375" s="1020"/>
      <c r="W1375" s="1020"/>
      <c r="X1375" s="1020"/>
      <c r="Y1375" s="1020"/>
      <c r="Z1375" s="1020"/>
      <c r="AA1375" s="1020"/>
    </row>
    <row r="1376" ht="18.0" customHeight="1">
      <c r="A1376" s="1020"/>
      <c r="B1376" s="1021"/>
      <c r="C1376" s="1020"/>
      <c r="D1376" s="1020"/>
      <c r="E1376" s="1020"/>
      <c r="F1376" s="1020"/>
      <c r="G1376" s="1022"/>
      <c r="H1376" s="1022"/>
      <c r="I1376" s="1022"/>
      <c r="J1376" s="1022"/>
      <c r="K1376" s="1022"/>
      <c r="L1376" s="1020"/>
      <c r="M1376" s="1020"/>
      <c r="N1376" s="1020"/>
      <c r="O1376" s="1020"/>
      <c r="P1376" s="1020"/>
      <c r="Q1376" s="1020"/>
      <c r="R1376" s="1020"/>
      <c r="S1376" s="1020"/>
      <c r="T1376" s="1020"/>
      <c r="U1376" s="1020"/>
      <c r="V1376" s="1020"/>
      <c r="W1376" s="1020"/>
      <c r="X1376" s="1020"/>
      <c r="Y1376" s="1020"/>
      <c r="Z1376" s="1020"/>
      <c r="AA1376" s="1020"/>
    </row>
    <row r="1377" ht="18.0" customHeight="1">
      <c r="A1377" s="1020"/>
      <c r="B1377" s="1021"/>
      <c r="C1377" s="1020"/>
      <c r="D1377" s="1020"/>
      <c r="E1377" s="1020"/>
      <c r="F1377" s="1020"/>
      <c r="G1377" s="1022"/>
      <c r="H1377" s="1022"/>
      <c r="I1377" s="1022"/>
      <c r="J1377" s="1022"/>
      <c r="K1377" s="1022"/>
      <c r="L1377" s="1020"/>
      <c r="M1377" s="1020"/>
      <c r="N1377" s="1020"/>
      <c r="O1377" s="1020"/>
      <c r="P1377" s="1020"/>
      <c r="Q1377" s="1020"/>
      <c r="R1377" s="1020"/>
      <c r="S1377" s="1020"/>
      <c r="T1377" s="1020"/>
      <c r="U1377" s="1020"/>
      <c r="V1377" s="1020"/>
      <c r="W1377" s="1020"/>
      <c r="X1377" s="1020"/>
      <c r="Y1377" s="1020"/>
      <c r="Z1377" s="1020"/>
      <c r="AA1377" s="1020"/>
    </row>
    <row r="1378" ht="18.0" customHeight="1">
      <c r="A1378" s="1020"/>
      <c r="B1378" s="1021"/>
      <c r="C1378" s="1020"/>
      <c r="D1378" s="1020"/>
      <c r="E1378" s="1020"/>
      <c r="F1378" s="1020"/>
      <c r="G1378" s="1022"/>
      <c r="H1378" s="1022"/>
      <c r="I1378" s="1022"/>
      <c r="J1378" s="1022"/>
      <c r="K1378" s="1022"/>
      <c r="L1378" s="1020"/>
      <c r="M1378" s="1020"/>
      <c r="N1378" s="1020"/>
      <c r="O1378" s="1020"/>
      <c r="P1378" s="1020"/>
      <c r="Q1378" s="1020"/>
      <c r="R1378" s="1020"/>
      <c r="S1378" s="1020"/>
      <c r="T1378" s="1020"/>
      <c r="U1378" s="1020"/>
      <c r="V1378" s="1020"/>
      <c r="W1378" s="1020"/>
      <c r="X1378" s="1020"/>
      <c r="Y1378" s="1020"/>
      <c r="Z1378" s="1020"/>
      <c r="AA1378" s="1020"/>
    </row>
    <row r="1379" ht="18.0" customHeight="1">
      <c r="A1379" s="1020"/>
      <c r="B1379" s="1021"/>
      <c r="C1379" s="1020"/>
      <c r="D1379" s="1020"/>
      <c r="E1379" s="1020"/>
      <c r="F1379" s="1020"/>
      <c r="G1379" s="1022"/>
      <c r="H1379" s="1022"/>
      <c r="I1379" s="1022"/>
      <c r="J1379" s="1022"/>
      <c r="K1379" s="1022"/>
      <c r="L1379" s="1020"/>
      <c r="M1379" s="1020"/>
      <c r="N1379" s="1020"/>
      <c r="O1379" s="1020"/>
      <c r="P1379" s="1020"/>
      <c r="Q1379" s="1020"/>
      <c r="R1379" s="1020"/>
      <c r="S1379" s="1020"/>
      <c r="T1379" s="1020"/>
      <c r="U1379" s="1020"/>
      <c r="V1379" s="1020"/>
      <c r="W1379" s="1020"/>
      <c r="X1379" s="1020"/>
      <c r="Y1379" s="1020"/>
      <c r="Z1379" s="1020"/>
      <c r="AA1379" s="1020"/>
    </row>
    <row r="1380" ht="18.0" customHeight="1">
      <c r="A1380" s="1020"/>
      <c r="B1380" s="1021"/>
      <c r="C1380" s="1020"/>
      <c r="D1380" s="1020"/>
      <c r="E1380" s="1020"/>
      <c r="F1380" s="1020"/>
      <c r="G1380" s="1022"/>
      <c r="H1380" s="1022"/>
      <c r="I1380" s="1022"/>
      <c r="J1380" s="1022"/>
      <c r="K1380" s="1022"/>
      <c r="L1380" s="1020"/>
      <c r="M1380" s="1020"/>
      <c r="N1380" s="1020"/>
      <c r="O1380" s="1020"/>
      <c r="P1380" s="1020"/>
      <c r="Q1380" s="1020"/>
      <c r="R1380" s="1020"/>
      <c r="S1380" s="1020"/>
      <c r="T1380" s="1020"/>
      <c r="U1380" s="1020"/>
      <c r="V1380" s="1020"/>
      <c r="W1380" s="1020"/>
      <c r="X1380" s="1020"/>
      <c r="Y1380" s="1020"/>
      <c r="Z1380" s="1020"/>
      <c r="AA1380" s="1020"/>
    </row>
    <row r="1381" ht="18.0" customHeight="1">
      <c r="A1381" s="1020"/>
      <c r="B1381" s="1021"/>
      <c r="C1381" s="1020"/>
      <c r="D1381" s="1020"/>
      <c r="E1381" s="1020"/>
      <c r="F1381" s="1020"/>
      <c r="G1381" s="1022"/>
      <c r="H1381" s="1022"/>
      <c r="I1381" s="1022"/>
      <c r="J1381" s="1022"/>
      <c r="K1381" s="1022"/>
      <c r="L1381" s="1020"/>
      <c r="M1381" s="1020"/>
      <c r="N1381" s="1020"/>
      <c r="O1381" s="1020"/>
      <c r="P1381" s="1020"/>
      <c r="Q1381" s="1020"/>
      <c r="R1381" s="1020"/>
      <c r="S1381" s="1020"/>
      <c r="T1381" s="1020"/>
      <c r="U1381" s="1020"/>
      <c r="V1381" s="1020"/>
      <c r="W1381" s="1020"/>
      <c r="X1381" s="1020"/>
      <c r="Y1381" s="1020"/>
      <c r="Z1381" s="1020"/>
      <c r="AA1381" s="1020"/>
    </row>
    <row r="1382" ht="18.0" customHeight="1">
      <c r="A1382" s="1020"/>
      <c r="B1382" s="1021"/>
      <c r="C1382" s="1020"/>
      <c r="D1382" s="1020"/>
      <c r="E1382" s="1020"/>
      <c r="F1382" s="1020"/>
      <c r="G1382" s="1022"/>
      <c r="H1382" s="1022"/>
      <c r="I1382" s="1022"/>
      <c r="J1382" s="1022"/>
      <c r="K1382" s="1022"/>
      <c r="L1382" s="1020"/>
      <c r="M1382" s="1020"/>
      <c r="N1382" s="1020"/>
      <c r="O1382" s="1020"/>
      <c r="P1382" s="1020"/>
      <c r="Q1382" s="1020"/>
      <c r="R1382" s="1020"/>
      <c r="S1382" s="1020"/>
      <c r="T1382" s="1020"/>
      <c r="U1382" s="1020"/>
      <c r="V1382" s="1020"/>
      <c r="W1382" s="1020"/>
      <c r="X1382" s="1020"/>
      <c r="Y1382" s="1020"/>
      <c r="Z1382" s="1020"/>
      <c r="AA1382" s="1020"/>
    </row>
    <row r="1383" ht="18.0" customHeight="1">
      <c r="A1383" s="1020"/>
      <c r="B1383" s="1021"/>
      <c r="C1383" s="1020"/>
      <c r="D1383" s="1020"/>
      <c r="E1383" s="1020"/>
      <c r="F1383" s="1020"/>
      <c r="G1383" s="1022"/>
      <c r="H1383" s="1022"/>
      <c r="I1383" s="1022"/>
      <c r="J1383" s="1022"/>
      <c r="K1383" s="1022"/>
      <c r="L1383" s="1020"/>
      <c r="M1383" s="1020"/>
      <c r="N1383" s="1020"/>
      <c r="O1383" s="1020"/>
      <c r="P1383" s="1020"/>
      <c r="Q1383" s="1020"/>
      <c r="R1383" s="1020"/>
      <c r="S1383" s="1020"/>
      <c r="T1383" s="1020"/>
      <c r="U1383" s="1020"/>
      <c r="V1383" s="1020"/>
      <c r="W1383" s="1020"/>
      <c r="X1383" s="1020"/>
      <c r="Y1383" s="1020"/>
      <c r="Z1383" s="1020"/>
      <c r="AA1383" s="1020"/>
    </row>
    <row r="1384" ht="18.0" customHeight="1">
      <c r="A1384" s="1020"/>
      <c r="B1384" s="1021"/>
      <c r="C1384" s="1020"/>
      <c r="D1384" s="1020"/>
      <c r="E1384" s="1020"/>
      <c r="F1384" s="1020"/>
      <c r="G1384" s="1022"/>
      <c r="H1384" s="1022"/>
      <c r="I1384" s="1022"/>
      <c r="J1384" s="1022"/>
      <c r="K1384" s="1022"/>
      <c r="L1384" s="1020"/>
      <c r="M1384" s="1020"/>
      <c r="N1384" s="1020"/>
      <c r="O1384" s="1020"/>
      <c r="P1384" s="1020"/>
      <c r="Q1384" s="1020"/>
      <c r="R1384" s="1020"/>
      <c r="S1384" s="1020"/>
      <c r="T1384" s="1020"/>
      <c r="U1384" s="1020"/>
      <c r="V1384" s="1020"/>
      <c r="W1384" s="1020"/>
      <c r="X1384" s="1020"/>
      <c r="Y1384" s="1020"/>
      <c r="Z1384" s="1020"/>
      <c r="AA1384" s="1020"/>
    </row>
    <row r="1385" ht="18.0" customHeight="1">
      <c r="A1385" s="1020"/>
      <c r="B1385" s="1021"/>
      <c r="C1385" s="1020"/>
      <c r="D1385" s="1020"/>
      <c r="E1385" s="1020"/>
      <c r="F1385" s="1020"/>
      <c r="G1385" s="1022"/>
      <c r="H1385" s="1022"/>
      <c r="I1385" s="1022"/>
      <c r="J1385" s="1022"/>
      <c r="K1385" s="1022"/>
      <c r="L1385" s="1020"/>
      <c r="M1385" s="1020"/>
      <c r="N1385" s="1020"/>
      <c r="O1385" s="1020"/>
      <c r="P1385" s="1020"/>
      <c r="Q1385" s="1020"/>
      <c r="R1385" s="1020"/>
      <c r="S1385" s="1020"/>
      <c r="T1385" s="1020"/>
      <c r="U1385" s="1020"/>
      <c r="V1385" s="1020"/>
      <c r="W1385" s="1020"/>
      <c r="X1385" s="1020"/>
      <c r="Y1385" s="1020"/>
      <c r="Z1385" s="1020"/>
      <c r="AA1385" s="1020"/>
    </row>
    <row r="1386" ht="18.0" customHeight="1">
      <c r="A1386" s="1020"/>
      <c r="B1386" s="1021"/>
      <c r="C1386" s="1020"/>
      <c r="D1386" s="1020"/>
      <c r="E1386" s="1020"/>
      <c r="F1386" s="1020"/>
      <c r="G1386" s="1022"/>
      <c r="H1386" s="1022"/>
      <c r="I1386" s="1022"/>
      <c r="J1386" s="1022"/>
      <c r="K1386" s="1022"/>
      <c r="L1386" s="1020"/>
      <c r="M1386" s="1020"/>
      <c r="N1386" s="1020"/>
      <c r="O1386" s="1020"/>
      <c r="P1386" s="1020"/>
      <c r="Q1386" s="1020"/>
      <c r="R1386" s="1020"/>
      <c r="S1386" s="1020"/>
      <c r="T1386" s="1020"/>
      <c r="U1386" s="1020"/>
      <c r="V1386" s="1020"/>
      <c r="W1386" s="1020"/>
      <c r="X1386" s="1020"/>
      <c r="Y1386" s="1020"/>
      <c r="Z1386" s="1020"/>
      <c r="AA1386" s="1020"/>
    </row>
    <row r="1387" ht="18.0" customHeight="1">
      <c r="A1387" s="1020"/>
      <c r="B1387" s="1021"/>
      <c r="C1387" s="1020"/>
      <c r="D1387" s="1020"/>
      <c r="E1387" s="1020"/>
      <c r="F1387" s="1020"/>
      <c r="G1387" s="1022"/>
      <c r="H1387" s="1022"/>
      <c r="I1387" s="1022"/>
      <c r="J1387" s="1022"/>
      <c r="K1387" s="1022"/>
      <c r="L1387" s="1020"/>
      <c r="M1387" s="1020"/>
      <c r="N1387" s="1020"/>
      <c r="O1387" s="1020"/>
      <c r="P1387" s="1020"/>
      <c r="Q1387" s="1020"/>
      <c r="R1387" s="1020"/>
      <c r="S1387" s="1020"/>
      <c r="T1387" s="1020"/>
      <c r="U1387" s="1020"/>
      <c r="V1387" s="1020"/>
      <c r="W1387" s="1020"/>
      <c r="X1387" s="1020"/>
      <c r="Y1387" s="1020"/>
      <c r="Z1387" s="1020"/>
      <c r="AA1387" s="1020"/>
    </row>
    <row r="1388" ht="18.0" customHeight="1">
      <c r="A1388" s="1020"/>
      <c r="B1388" s="1021"/>
      <c r="C1388" s="1020"/>
      <c r="D1388" s="1020"/>
      <c r="E1388" s="1020"/>
      <c r="F1388" s="1020"/>
      <c r="G1388" s="1022"/>
      <c r="H1388" s="1022"/>
      <c r="I1388" s="1022"/>
      <c r="J1388" s="1022"/>
      <c r="K1388" s="1022"/>
      <c r="L1388" s="1020"/>
      <c r="M1388" s="1020"/>
      <c r="N1388" s="1020"/>
      <c r="O1388" s="1020"/>
      <c r="P1388" s="1020"/>
      <c r="Q1388" s="1020"/>
      <c r="R1388" s="1020"/>
      <c r="S1388" s="1020"/>
      <c r="T1388" s="1020"/>
      <c r="U1388" s="1020"/>
      <c r="V1388" s="1020"/>
      <c r="W1388" s="1020"/>
      <c r="X1388" s="1020"/>
      <c r="Y1388" s="1020"/>
      <c r="Z1388" s="1020"/>
      <c r="AA1388" s="1020"/>
    </row>
    <row r="1389" ht="18.0" customHeight="1">
      <c r="A1389" s="1020"/>
      <c r="B1389" s="1021"/>
      <c r="C1389" s="1020"/>
      <c r="D1389" s="1020"/>
      <c r="E1389" s="1020"/>
      <c r="F1389" s="1020"/>
      <c r="G1389" s="1022"/>
      <c r="H1389" s="1022"/>
      <c r="I1389" s="1022"/>
      <c r="J1389" s="1022"/>
      <c r="K1389" s="1022"/>
      <c r="L1389" s="1020"/>
      <c r="M1389" s="1020"/>
      <c r="N1389" s="1020"/>
      <c r="O1389" s="1020"/>
      <c r="P1389" s="1020"/>
      <c r="Q1389" s="1020"/>
      <c r="R1389" s="1020"/>
      <c r="S1389" s="1020"/>
      <c r="T1389" s="1020"/>
      <c r="U1389" s="1020"/>
      <c r="V1389" s="1020"/>
      <c r="W1389" s="1020"/>
      <c r="X1389" s="1020"/>
      <c r="Y1389" s="1020"/>
      <c r="Z1389" s="1020"/>
      <c r="AA1389" s="1020"/>
    </row>
    <row r="1390" ht="18.0" customHeight="1">
      <c r="A1390" s="1020"/>
      <c r="B1390" s="1021"/>
      <c r="C1390" s="1020"/>
      <c r="D1390" s="1020"/>
      <c r="E1390" s="1020"/>
      <c r="F1390" s="1020"/>
      <c r="G1390" s="1022"/>
      <c r="H1390" s="1022"/>
      <c r="I1390" s="1022"/>
      <c r="J1390" s="1022"/>
      <c r="K1390" s="1022"/>
      <c r="L1390" s="1020"/>
      <c r="M1390" s="1020"/>
      <c r="N1390" s="1020"/>
      <c r="O1390" s="1020"/>
      <c r="P1390" s="1020"/>
      <c r="Q1390" s="1020"/>
      <c r="R1390" s="1020"/>
      <c r="S1390" s="1020"/>
      <c r="T1390" s="1020"/>
      <c r="U1390" s="1020"/>
      <c r="V1390" s="1020"/>
      <c r="W1390" s="1020"/>
      <c r="X1390" s="1020"/>
      <c r="Y1390" s="1020"/>
      <c r="Z1390" s="1020"/>
      <c r="AA1390" s="1020"/>
    </row>
    <row r="1391" ht="18.0" customHeight="1">
      <c r="A1391" s="1020"/>
      <c r="B1391" s="1021"/>
      <c r="C1391" s="1020"/>
      <c r="D1391" s="1020"/>
      <c r="E1391" s="1020"/>
      <c r="F1391" s="1020"/>
      <c r="G1391" s="1022"/>
      <c r="H1391" s="1022"/>
      <c r="I1391" s="1022"/>
      <c r="J1391" s="1022"/>
      <c r="K1391" s="1022"/>
      <c r="L1391" s="1020"/>
      <c r="M1391" s="1020"/>
      <c r="N1391" s="1020"/>
      <c r="O1391" s="1020"/>
      <c r="P1391" s="1020"/>
      <c r="Q1391" s="1020"/>
      <c r="R1391" s="1020"/>
      <c r="S1391" s="1020"/>
      <c r="T1391" s="1020"/>
      <c r="U1391" s="1020"/>
      <c r="V1391" s="1020"/>
      <c r="W1391" s="1020"/>
      <c r="X1391" s="1020"/>
      <c r="Y1391" s="1020"/>
      <c r="Z1391" s="1020"/>
      <c r="AA1391" s="1020"/>
    </row>
    <row r="1392" ht="18.0" customHeight="1">
      <c r="A1392" s="1020"/>
      <c r="B1392" s="1021"/>
      <c r="C1392" s="1020"/>
      <c r="D1392" s="1020"/>
      <c r="E1392" s="1020"/>
      <c r="F1392" s="1020"/>
      <c r="G1392" s="1022"/>
      <c r="H1392" s="1022"/>
      <c r="I1392" s="1022"/>
      <c r="J1392" s="1022"/>
      <c r="K1392" s="1022"/>
      <c r="L1392" s="1020"/>
      <c r="M1392" s="1020"/>
      <c r="N1392" s="1020"/>
      <c r="O1392" s="1020"/>
      <c r="P1392" s="1020"/>
      <c r="Q1392" s="1020"/>
      <c r="R1392" s="1020"/>
      <c r="S1392" s="1020"/>
      <c r="T1392" s="1020"/>
      <c r="U1392" s="1020"/>
      <c r="V1392" s="1020"/>
      <c r="W1392" s="1020"/>
      <c r="X1392" s="1020"/>
      <c r="Y1392" s="1020"/>
      <c r="Z1392" s="1020"/>
      <c r="AA1392" s="1020"/>
    </row>
    <row r="1393" ht="18.0" customHeight="1">
      <c r="A1393" s="1020"/>
      <c r="B1393" s="1021"/>
      <c r="C1393" s="1020"/>
      <c r="D1393" s="1020"/>
      <c r="E1393" s="1020"/>
      <c r="F1393" s="1020"/>
      <c r="G1393" s="1022"/>
      <c r="H1393" s="1022"/>
      <c r="I1393" s="1022"/>
      <c r="J1393" s="1022"/>
      <c r="K1393" s="1022"/>
      <c r="L1393" s="1020"/>
      <c r="M1393" s="1020"/>
      <c r="N1393" s="1020"/>
      <c r="O1393" s="1020"/>
      <c r="P1393" s="1020"/>
      <c r="Q1393" s="1020"/>
      <c r="R1393" s="1020"/>
      <c r="S1393" s="1020"/>
      <c r="T1393" s="1020"/>
      <c r="U1393" s="1020"/>
      <c r="V1393" s="1020"/>
      <c r="W1393" s="1020"/>
      <c r="X1393" s="1020"/>
      <c r="Y1393" s="1020"/>
      <c r="Z1393" s="1020"/>
      <c r="AA1393" s="1020"/>
    </row>
    <row r="1394" ht="18.0" customHeight="1">
      <c r="A1394" s="1020"/>
      <c r="B1394" s="1021"/>
      <c r="C1394" s="1020"/>
      <c r="D1394" s="1020"/>
      <c r="E1394" s="1020"/>
      <c r="F1394" s="1020"/>
      <c r="G1394" s="1022"/>
      <c r="H1394" s="1022"/>
      <c r="I1394" s="1022"/>
      <c r="J1394" s="1022"/>
      <c r="K1394" s="1022"/>
      <c r="L1394" s="1020"/>
      <c r="M1394" s="1020"/>
      <c r="N1394" s="1020"/>
      <c r="O1394" s="1020"/>
      <c r="P1394" s="1020"/>
      <c r="Q1394" s="1020"/>
      <c r="R1394" s="1020"/>
      <c r="S1394" s="1020"/>
      <c r="T1394" s="1020"/>
      <c r="U1394" s="1020"/>
      <c r="V1394" s="1020"/>
      <c r="W1394" s="1020"/>
      <c r="X1394" s="1020"/>
      <c r="Y1394" s="1020"/>
      <c r="Z1394" s="1020"/>
      <c r="AA1394" s="1020"/>
    </row>
    <row r="1395" ht="18.0" customHeight="1">
      <c r="A1395" s="1020"/>
      <c r="B1395" s="1021"/>
      <c r="C1395" s="1020"/>
      <c r="D1395" s="1020"/>
      <c r="E1395" s="1020"/>
      <c r="F1395" s="1020"/>
      <c r="G1395" s="1022"/>
      <c r="H1395" s="1022"/>
      <c r="I1395" s="1022"/>
      <c r="J1395" s="1022"/>
      <c r="K1395" s="1022"/>
      <c r="L1395" s="1020"/>
      <c r="M1395" s="1020"/>
      <c r="N1395" s="1020"/>
      <c r="O1395" s="1020"/>
      <c r="P1395" s="1020"/>
      <c r="Q1395" s="1020"/>
      <c r="R1395" s="1020"/>
      <c r="S1395" s="1020"/>
      <c r="T1395" s="1020"/>
      <c r="U1395" s="1020"/>
      <c r="V1395" s="1020"/>
      <c r="W1395" s="1020"/>
      <c r="X1395" s="1020"/>
      <c r="Y1395" s="1020"/>
      <c r="Z1395" s="1020"/>
      <c r="AA1395" s="1020"/>
    </row>
    <row r="1396" ht="18.0" customHeight="1">
      <c r="A1396" s="1020"/>
      <c r="B1396" s="1021"/>
      <c r="C1396" s="1020"/>
      <c r="D1396" s="1020"/>
      <c r="E1396" s="1020"/>
      <c r="F1396" s="1020"/>
      <c r="G1396" s="1022"/>
      <c r="H1396" s="1022"/>
      <c r="I1396" s="1022"/>
      <c r="J1396" s="1022"/>
      <c r="K1396" s="1022"/>
      <c r="L1396" s="1020"/>
      <c r="M1396" s="1020"/>
      <c r="N1396" s="1020"/>
      <c r="O1396" s="1020"/>
      <c r="P1396" s="1020"/>
      <c r="Q1396" s="1020"/>
      <c r="R1396" s="1020"/>
      <c r="S1396" s="1020"/>
      <c r="T1396" s="1020"/>
      <c r="U1396" s="1020"/>
      <c r="V1396" s="1020"/>
      <c r="W1396" s="1020"/>
      <c r="X1396" s="1020"/>
      <c r="Y1396" s="1020"/>
      <c r="Z1396" s="1020"/>
      <c r="AA1396" s="1020"/>
    </row>
    <row r="1397" ht="18.0" customHeight="1">
      <c r="A1397" s="1020"/>
      <c r="B1397" s="1021"/>
      <c r="C1397" s="1020"/>
      <c r="D1397" s="1020"/>
      <c r="E1397" s="1020"/>
      <c r="F1397" s="1020"/>
      <c r="G1397" s="1022"/>
      <c r="H1397" s="1022"/>
      <c r="I1397" s="1022"/>
      <c r="J1397" s="1022"/>
      <c r="K1397" s="1022"/>
      <c r="L1397" s="1020"/>
      <c r="M1397" s="1020"/>
      <c r="N1397" s="1020"/>
      <c r="O1397" s="1020"/>
      <c r="P1397" s="1020"/>
      <c r="Q1397" s="1020"/>
      <c r="R1397" s="1020"/>
      <c r="S1397" s="1020"/>
      <c r="T1397" s="1020"/>
      <c r="U1397" s="1020"/>
      <c r="V1397" s="1020"/>
      <c r="W1397" s="1020"/>
      <c r="X1397" s="1020"/>
      <c r="Y1397" s="1020"/>
      <c r="Z1397" s="1020"/>
      <c r="AA1397" s="1020"/>
    </row>
    <row r="1398" ht="18.0" customHeight="1">
      <c r="A1398" s="1020"/>
      <c r="B1398" s="1021"/>
      <c r="C1398" s="1020"/>
      <c r="D1398" s="1020"/>
      <c r="E1398" s="1020"/>
      <c r="F1398" s="1020"/>
      <c r="G1398" s="1022"/>
      <c r="H1398" s="1022"/>
      <c r="I1398" s="1022"/>
      <c r="J1398" s="1022"/>
      <c r="K1398" s="1022"/>
      <c r="L1398" s="1020"/>
      <c r="M1398" s="1020"/>
      <c r="N1398" s="1020"/>
      <c r="O1398" s="1020"/>
      <c r="P1398" s="1020"/>
      <c r="Q1398" s="1020"/>
      <c r="R1398" s="1020"/>
      <c r="S1398" s="1020"/>
      <c r="T1398" s="1020"/>
      <c r="U1398" s="1020"/>
      <c r="V1398" s="1020"/>
      <c r="W1398" s="1020"/>
      <c r="X1398" s="1020"/>
      <c r="Y1398" s="1020"/>
      <c r="Z1398" s="1020"/>
      <c r="AA1398" s="1020"/>
    </row>
    <row r="1399" ht="18.0" customHeight="1">
      <c r="A1399" s="1020"/>
      <c r="B1399" s="1021"/>
      <c r="C1399" s="1020"/>
      <c r="D1399" s="1020"/>
      <c r="E1399" s="1020"/>
      <c r="F1399" s="1020"/>
      <c r="G1399" s="1022"/>
      <c r="H1399" s="1022"/>
      <c r="I1399" s="1022"/>
      <c r="J1399" s="1022"/>
      <c r="K1399" s="1022"/>
      <c r="L1399" s="1020"/>
      <c r="M1399" s="1020"/>
      <c r="N1399" s="1020"/>
      <c r="O1399" s="1020"/>
      <c r="P1399" s="1020"/>
      <c r="Q1399" s="1020"/>
      <c r="R1399" s="1020"/>
      <c r="S1399" s="1020"/>
      <c r="T1399" s="1020"/>
      <c r="U1399" s="1020"/>
      <c r="V1399" s="1020"/>
      <c r="W1399" s="1020"/>
      <c r="X1399" s="1020"/>
      <c r="Y1399" s="1020"/>
      <c r="Z1399" s="1020"/>
      <c r="AA1399" s="1020"/>
    </row>
    <row r="1400" ht="18.0" customHeight="1">
      <c r="A1400" s="1020"/>
      <c r="B1400" s="1021"/>
      <c r="C1400" s="1020"/>
      <c r="D1400" s="1020"/>
      <c r="E1400" s="1020"/>
      <c r="F1400" s="1020"/>
      <c r="G1400" s="1022"/>
      <c r="H1400" s="1022"/>
      <c r="I1400" s="1022"/>
      <c r="J1400" s="1022"/>
      <c r="K1400" s="1022"/>
      <c r="L1400" s="1020"/>
      <c r="M1400" s="1020"/>
      <c r="N1400" s="1020"/>
      <c r="O1400" s="1020"/>
      <c r="P1400" s="1020"/>
      <c r="Q1400" s="1020"/>
      <c r="R1400" s="1020"/>
      <c r="S1400" s="1020"/>
      <c r="T1400" s="1020"/>
      <c r="U1400" s="1020"/>
      <c r="V1400" s="1020"/>
      <c r="W1400" s="1020"/>
      <c r="X1400" s="1020"/>
      <c r="Y1400" s="1020"/>
      <c r="Z1400" s="1020"/>
      <c r="AA1400" s="1020"/>
    </row>
    <row r="1401" ht="18.0" customHeight="1">
      <c r="A1401" s="1020"/>
      <c r="B1401" s="1021"/>
      <c r="C1401" s="1020"/>
      <c r="D1401" s="1020"/>
      <c r="E1401" s="1020"/>
      <c r="F1401" s="1020"/>
      <c r="G1401" s="1022"/>
      <c r="H1401" s="1022"/>
      <c r="I1401" s="1022"/>
      <c r="J1401" s="1022"/>
      <c r="K1401" s="1022"/>
      <c r="L1401" s="1020"/>
      <c r="M1401" s="1020"/>
      <c r="N1401" s="1020"/>
      <c r="O1401" s="1020"/>
      <c r="P1401" s="1020"/>
      <c r="Q1401" s="1020"/>
      <c r="R1401" s="1020"/>
      <c r="S1401" s="1020"/>
      <c r="T1401" s="1020"/>
      <c r="U1401" s="1020"/>
      <c r="V1401" s="1020"/>
      <c r="W1401" s="1020"/>
      <c r="X1401" s="1020"/>
      <c r="Y1401" s="1020"/>
      <c r="Z1401" s="1020"/>
      <c r="AA1401" s="1020"/>
    </row>
    <row r="1402" ht="18.0" customHeight="1">
      <c r="A1402" s="1020"/>
      <c r="B1402" s="1021"/>
      <c r="C1402" s="1020"/>
      <c r="D1402" s="1020"/>
      <c r="E1402" s="1020"/>
      <c r="F1402" s="1020"/>
      <c r="G1402" s="1022"/>
      <c r="H1402" s="1022"/>
      <c r="I1402" s="1022"/>
      <c r="J1402" s="1022"/>
      <c r="K1402" s="1022"/>
      <c r="L1402" s="1020"/>
      <c r="M1402" s="1020"/>
      <c r="N1402" s="1020"/>
      <c r="O1402" s="1020"/>
      <c r="P1402" s="1020"/>
      <c r="Q1402" s="1020"/>
      <c r="R1402" s="1020"/>
      <c r="S1402" s="1020"/>
      <c r="T1402" s="1020"/>
      <c r="U1402" s="1020"/>
      <c r="V1402" s="1020"/>
      <c r="W1402" s="1020"/>
      <c r="X1402" s="1020"/>
      <c r="Y1402" s="1020"/>
      <c r="Z1402" s="1020"/>
      <c r="AA1402" s="1020"/>
    </row>
    <row r="1403" ht="18.0" customHeight="1">
      <c r="A1403" s="1020"/>
      <c r="B1403" s="1021"/>
      <c r="C1403" s="1020"/>
      <c r="D1403" s="1020"/>
      <c r="E1403" s="1020"/>
      <c r="F1403" s="1020"/>
      <c r="G1403" s="1022"/>
      <c r="H1403" s="1022"/>
      <c r="I1403" s="1022"/>
      <c r="J1403" s="1022"/>
      <c r="K1403" s="1022"/>
      <c r="L1403" s="1020"/>
      <c r="M1403" s="1020"/>
      <c r="N1403" s="1020"/>
      <c r="O1403" s="1020"/>
      <c r="P1403" s="1020"/>
      <c r="Q1403" s="1020"/>
      <c r="R1403" s="1020"/>
      <c r="S1403" s="1020"/>
      <c r="T1403" s="1020"/>
      <c r="U1403" s="1020"/>
      <c r="V1403" s="1020"/>
      <c r="W1403" s="1020"/>
      <c r="X1403" s="1020"/>
      <c r="Y1403" s="1020"/>
      <c r="Z1403" s="1020"/>
      <c r="AA1403" s="1020"/>
    </row>
    <row r="1404" ht="18.0" customHeight="1">
      <c r="A1404" s="1020"/>
      <c r="B1404" s="1021"/>
      <c r="C1404" s="1020"/>
      <c r="D1404" s="1020"/>
      <c r="E1404" s="1020"/>
      <c r="F1404" s="1020"/>
      <c r="G1404" s="1022"/>
      <c r="H1404" s="1022"/>
      <c r="I1404" s="1022"/>
      <c r="J1404" s="1022"/>
      <c r="K1404" s="1022"/>
      <c r="L1404" s="1020"/>
      <c r="M1404" s="1020"/>
      <c r="N1404" s="1020"/>
      <c r="O1404" s="1020"/>
      <c r="P1404" s="1020"/>
      <c r="Q1404" s="1020"/>
      <c r="R1404" s="1020"/>
      <c r="S1404" s="1020"/>
      <c r="T1404" s="1020"/>
      <c r="U1404" s="1020"/>
      <c r="V1404" s="1020"/>
      <c r="W1404" s="1020"/>
      <c r="X1404" s="1020"/>
      <c r="Y1404" s="1020"/>
      <c r="Z1404" s="1020"/>
      <c r="AA1404" s="1020"/>
    </row>
    <row r="1405" ht="18.0" customHeight="1">
      <c r="A1405" s="1020"/>
      <c r="B1405" s="1021"/>
      <c r="C1405" s="1020"/>
      <c r="D1405" s="1020"/>
      <c r="E1405" s="1020"/>
      <c r="F1405" s="1020"/>
      <c r="G1405" s="1022"/>
      <c r="H1405" s="1022"/>
      <c r="I1405" s="1022"/>
      <c r="J1405" s="1022"/>
      <c r="K1405" s="1022"/>
      <c r="L1405" s="1020"/>
      <c r="M1405" s="1020"/>
      <c r="N1405" s="1020"/>
      <c r="O1405" s="1020"/>
      <c r="P1405" s="1020"/>
      <c r="Q1405" s="1020"/>
      <c r="R1405" s="1020"/>
      <c r="S1405" s="1020"/>
      <c r="T1405" s="1020"/>
      <c r="U1405" s="1020"/>
      <c r="V1405" s="1020"/>
      <c r="W1405" s="1020"/>
      <c r="X1405" s="1020"/>
      <c r="Y1405" s="1020"/>
      <c r="Z1405" s="1020"/>
      <c r="AA1405" s="1020"/>
    </row>
    <row r="1406" ht="18.0" customHeight="1">
      <c r="A1406" s="1020"/>
      <c r="B1406" s="1021"/>
      <c r="C1406" s="1020"/>
      <c r="D1406" s="1020"/>
      <c r="E1406" s="1020"/>
      <c r="F1406" s="1020"/>
      <c r="G1406" s="1022"/>
      <c r="H1406" s="1022"/>
      <c r="I1406" s="1022"/>
      <c r="J1406" s="1022"/>
      <c r="K1406" s="1022"/>
      <c r="L1406" s="1020"/>
      <c r="M1406" s="1020"/>
      <c r="N1406" s="1020"/>
      <c r="O1406" s="1020"/>
      <c r="P1406" s="1020"/>
      <c r="Q1406" s="1020"/>
      <c r="R1406" s="1020"/>
      <c r="S1406" s="1020"/>
      <c r="T1406" s="1020"/>
      <c r="U1406" s="1020"/>
      <c r="V1406" s="1020"/>
      <c r="W1406" s="1020"/>
      <c r="X1406" s="1020"/>
      <c r="Y1406" s="1020"/>
      <c r="Z1406" s="1020"/>
      <c r="AA1406" s="1020"/>
    </row>
    <row r="1407" ht="18.0" customHeight="1">
      <c r="A1407" s="1020"/>
      <c r="B1407" s="1021"/>
      <c r="C1407" s="1020"/>
      <c r="D1407" s="1020"/>
      <c r="E1407" s="1020"/>
      <c r="F1407" s="1020"/>
      <c r="G1407" s="1022"/>
      <c r="H1407" s="1022"/>
      <c r="I1407" s="1022"/>
      <c r="J1407" s="1022"/>
      <c r="K1407" s="1022"/>
      <c r="L1407" s="1020"/>
      <c r="M1407" s="1020"/>
      <c r="N1407" s="1020"/>
      <c r="O1407" s="1020"/>
      <c r="P1407" s="1020"/>
      <c r="Q1407" s="1020"/>
      <c r="R1407" s="1020"/>
      <c r="S1407" s="1020"/>
      <c r="T1407" s="1020"/>
      <c r="U1407" s="1020"/>
      <c r="V1407" s="1020"/>
      <c r="W1407" s="1020"/>
      <c r="X1407" s="1020"/>
      <c r="Y1407" s="1020"/>
      <c r="Z1407" s="1020"/>
      <c r="AA1407" s="1020"/>
    </row>
    <row r="1408" ht="18.0" customHeight="1">
      <c r="A1408" s="1020"/>
      <c r="B1408" s="1021"/>
      <c r="C1408" s="1020"/>
      <c r="D1408" s="1020"/>
      <c r="E1408" s="1020"/>
      <c r="F1408" s="1020"/>
      <c r="G1408" s="1022"/>
      <c r="H1408" s="1022"/>
      <c r="I1408" s="1022"/>
      <c r="J1408" s="1022"/>
      <c r="K1408" s="1022"/>
      <c r="L1408" s="1020"/>
      <c r="M1408" s="1020"/>
      <c r="N1408" s="1020"/>
      <c r="O1408" s="1020"/>
      <c r="P1408" s="1020"/>
      <c r="Q1408" s="1020"/>
      <c r="R1408" s="1020"/>
      <c r="S1408" s="1020"/>
      <c r="T1408" s="1020"/>
      <c r="U1408" s="1020"/>
      <c r="V1408" s="1020"/>
      <c r="W1408" s="1020"/>
      <c r="X1408" s="1020"/>
      <c r="Y1408" s="1020"/>
      <c r="Z1408" s="1020"/>
      <c r="AA1408" s="1020"/>
    </row>
    <row r="1409" ht="18.0" customHeight="1">
      <c r="A1409" s="1020"/>
      <c r="B1409" s="1021"/>
      <c r="C1409" s="1020"/>
      <c r="D1409" s="1020"/>
      <c r="E1409" s="1020"/>
      <c r="F1409" s="1020"/>
      <c r="G1409" s="1022"/>
      <c r="H1409" s="1022"/>
      <c r="I1409" s="1022"/>
      <c r="J1409" s="1022"/>
      <c r="K1409" s="1022"/>
      <c r="L1409" s="1020"/>
      <c r="M1409" s="1020"/>
      <c r="N1409" s="1020"/>
      <c r="O1409" s="1020"/>
      <c r="P1409" s="1020"/>
      <c r="Q1409" s="1020"/>
      <c r="R1409" s="1020"/>
      <c r="S1409" s="1020"/>
      <c r="T1409" s="1020"/>
      <c r="U1409" s="1020"/>
      <c r="V1409" s="1020"/>
      <c r="W1409" s="1020"/>
      <c r="X1409" s="1020"/>
      <c r="Y1409" s="1020"/>
      <c r="Z1409" s="1020"/>
      <c r="AA1409" s="1020"/>
    </row>
    <row r="1410" ht="18.0" customHeight="1">
      <c r="A1410" s="1020"/>
      <c r="B1410" s="1021"/>
      <c r="C1410" s="1020"/>
      <c r="D1410" s="1020"/>
      <c r="E1410" s="1020"/>
      <c r="F1410" s="1020"/>
      <c r="G1410" s="1022"/>
      <c r="H1410" s="1022"/>
      <c r="I1410" s="1022"/>
      <c r="J1410" s="1022"/>
      <c r="K1410" s="1022"/>
      <c r="L1410" s="1020"/>
      <c r="M1410" s="1020"/>
      <c r="N1410" s="1020"/>
      <c r="O1410" s="1020"/>
      <c r="P1410" s="1020"/>
      <c r="Q1410" s="1020"/>
      <c r="R1410" s="1020"/>
      <c r="S1410" s="1020"/>
      <c r="T1410" s="1020"/>
      <c r="U1410" s="1020"/>
      <c r="V1410" s="1020"/>
      <c r="W1410" s="1020"/>
      <c r="X1410" s="1020"/>
      <c r="Y1410" s="1020"/>
      <c r="Z1410" s="1020"/>
      <c r="AA1410" s="1020"/>
    </row>
    <row r="1411" ht="18.0" customHeight="1">
      <c r="A1411" s="1020"/>
      <c r="B1411" s="1021"/>
      <c r="C1411" s="1020"/>
      <c r="D1411" s="1020"/>
      <c r="E1411" s="1020"/>
      <c r="F1411" s="1020"/>
      <c r="G1411" s="1022"/>
      <c r="H1411" s="1022"/>
      <c r="I1411" s="1022"/>
      <c r="J1411" s="1022"/>
      <c r="K1411" s="1022"/>
      <c r="L1411" s="1020"/>
      <c r="M1411" s="1020"/>
      <c r="N1411" s="1020"/>
      <c r="O1411" s="1020"/>
      <c r="P1411" s="1020"/>
      <c r="Q1411" s="1020"/>
      <c r="R1411" s="1020"/>
      <c r="S1411" s="1020"/>
      <c r="T1411" s="1020"/>
      <c r="U1411" s="1020"/>
      <c r="V1411" s="1020"/>
      <c r="W1411" s="1020"/>
      <c r="X1411" s="1020"/>
      <c r="Y1411" s="1020"/>
      <c r="Z1411" s="1020"/>
      <c r="AA1411" s="1020"/>
    </row>
    <row r="1412" ht="18.0" customHeight="1">
      <c r="A1412" s="1020"/>
      <c r="B1412" s="1021"/>
      <c r="C1412" s="1020"/>
      <c r="D1412" s="1020"/>
      <c r="E1412" s="1020"/>
      <c r="F1412" s="1020"/>
      <c r="G1412" s="1022"/>
      <c r="H1412" s="1022"/>
      <c r="I1412" s="1022"/>
      <c r="J1412" s="1022"/>
      <c r="K1412" s="1022"/>
      <c r="L1412" s="1020"/>
      <c r="M1412" s="1020"/>
      <c r="N1412" s="1020"/>
      <c r="O1412" s="1020"/>
      <c r="P1412" s="1020"/>
      <c r="Q1412" s="1020"/>
      <c r="R1412" s="1020"/>
      <c r="S1412" s="1020"/>
      <c r="T1412" s="1020"/>
      <c r="U1412" s="1020"/>
      <c r="V1412" s="1020"/>
      <c r="W1412" s="1020"/>
      <c r="X1412" s="1020"/>
      <c r="Y1412" s="1020"/>
      <c r="Z1412" s="1020"/>
      <c r="AA1412" s="1020"/>
    </row>
    <row r="1413" ht="18.0" customHeight="1">
      <c r="A1413" s="1020"/>
      <c r="B1413" s="1021"/>
      <c r="C1413" s="1020"/>
      <c r="D1413" s="1020"/>
      <c r="E1413" s="1020"/>
      <c r="F1413" s="1020"/>
      <c r="G1413" s="1022"/>
      <c r="H1413" s="1022"/>
      <c r="I1413" s="1022"/>
      <c r="J1413" s="1022"/>
      <c r="K1413" s="1022"/>
      <c r="L1413" s="1020"/>
      <c r="M1413" s="1020"/>
      <c r="N1413" s="1020"/>
      <c r="O1413" s="1020"/>
      <c r="P1413" s="1020"/>
      <c r="Q1413" s="1020"/>
      <c r="R1413" s="1020"/>
      <c r="S1413" s="1020"/>
      <c r="T1413" s="1020"/>
      <c r="U1413" s="1020"/>
      <c r="V1413" s="1020"/>
      <c r="W1413" s="1020"/>
      <c r="X1413" s="1020"/>
      <c r="Y1413" s="1020"/>
      <c r="Z1413" s="1020"/>
      <c r="AA1413" s="1020"/>
    </row>
    <row r="1414" ht="18.0" customHeight="1">
      <c r="A1414" s="1020"/>
      <c r="B1414" s="1021"/>
      <c r="C1414" s="1020"/>
      <c r="D1414" s="1020"/>
      <c r="E1414" s="1020"/>
      <c r="F1414" s="1020"/>
      <c r="G1414" s="1022"/>
      <c r="H1414" s="1022"/>
      <c r="I1414" s="1022"/>
      <c r="J1414" s="1022"/>
      <c r="K1414" s="1022"/>
      <c r="L1414" s="1020"/>
      <c r="M1414" s="1020"/>
      <c r="N1414" s="1020"/>
      <c r="O1414" s="1020"/>
      <c r="P1414" s="1020"/>
      <c r="Q1414" s="1020"/>
      <c r="R1414" s="1020"/>
      <c r="S1414" s="1020"/>
      <c r="T1414" s="1020"/>
      <c r="U1414" s="1020"/>
      <c r="V1414" s="1020"/>
      <c r="W1414" s="1020"/>
      <c r="X1414" s="1020"/>
      <c r="Y1414" s="1020"/>
      <c r="Z1414" s="1020"/>
      <c r="AA1414" s="1020"/>
    </row>
    <row r="1415" ht="18.0" customHeight="1">
      <c r="A1415" s="1020"/>
      <c r="B1415" s="1021"/>
      <c r="C1415" s="1020"/>
      <c r="D1415" s="1020"/>
      <c r="E1415" s="1020"/>
      <c r="F1415" s="1020"/>
      <c r="G1415" s="1022"/>
      <c r="H1415" s="1022"/>
      <c r="I1415" s="1022"/>
      <c r="J1415" s="1022"/>
      <c r="K1415" s="1022"/>
      <c r="L1415" s="1020"/>
      <c r="M1415" s="1020"/>
      <c r="N1415" s="1020"/>
      <c r="O1415" s="1020"/>
      <c r="P1415" s="1020"/>
      <c r="Q1415" s="1020"/>
      <c r="R1415" s="1020"/>
      <c r="S1415" s="1020"/>
      <c r="T1415" s="1020"/>
      <c r="U1415" s="1020"/>
      <c r="V1415" s="1020"/>
      <c r="W1415" s="1020"/>
      <c r="X1415" s="1020"/>
      <c r="Y1415" s="1020"/>
      <c r="Z1415" s="1020"/>
      <c r="AA1415" s="1020"/>
    </row>
    <row r="1416" ht="18.0" customHeight="1">
      <c r="A1416" s="1020"/>
      <c r="B1416" s="1021"/>
      <c r="C1416" s="1020"/>
      <c r="D1416" s="1020"/>
      <c r="E1416" s="1020"/>
      <c r="F1416" s="1020"/>
      <c r="G1416" s="1022"/>
      <c r="H1416" s="1022"/>
      <c r="I1416" s="1022"/>
      <c r="J1416" s="1022"/>
      <c r="K1416" s="1022"/>
      <c r="L1416" s="1020"/>
      <c r="M1416" s="1020"/>
      <c r="N1416" s="1020"/>
      <c r="O1416" s="1020"/>
      <c r="P1416" s="1020"/>
      <c r="Q1416" s="1020"/>
      <c r="R1416" s="1020"/>
      <c r="S1416" s="1020"/>
      <c r="T1416" s="1020"/>
      <c r="U1416" s="1020"/>
      <c r="V1416" s="1020"/>
      <c r="W1416" s="1020"/>
      <c r="X1416" s="1020"/>
      <c r="Y1416" s="1020"/>
      <c r="Z1416" s="1020"/>
      <c r="AA1416" s="1020"/>
    </row>
    <row r="1417" ht="18.0" customHeight="1">
      <c r="A1417" s="1020"/>
      <c r="B1417" s="1021"/>
      <c r="C1417" s="1020"/>
      <c r="D1417" s="1020"/>
      <c r="E1417" s="1020"/>
      <c r="F1417" s="1020"/>
      <c r="G1417" s="1022"/>
      <c r="H1417" s="1022"/>
      <c r="I1417" s="1022"/>
      <c r="J1417" s="1022"/>
      <c r="K1417" s="1022"/>
      <c r="L1417" s="1020"/>
      <c r="M1417" s="1020"/>
      <c r="N1417" s="1020"/>
      <c r="O1417" s="1020"/>
      <c r="P1417" s="1020"/>
      <c r="Q1417" s="1020"/>
      <c r="R1417" s="1020"/>
      <c r="S1417" s="1020"/>
      <c r="T1417" s="1020"/>
      <c r="U1417" s="1020"/>
      <c r="V1417" s="1020"/>
      <c r="W1417" s="1020"/>
      <c r="X1417" s="1020"/>
      <c r="Y1417" s="1020"/>
      <c r="Z1417" s="1020"/>
      <c r="AA1417" s="1020"/>
    </row>
    <row r="1418" ht="18.0" customHeight="1">
      <c r="A1418" s="1020"/>
      <c r="B1418" s="1021"/>
      <c r="C1418" s="1020"/>
      <c r="D1418" s="1020"/>
      <c r="E1418" s="1020"/>
      <c r="F1418" s="1020"/>
      <c r="G1418" s="1022"/>
      <c r="H1418" s="1022"/>
      <c r="I1418" s="1022"/>
      <c r="J1418" s="1022"/>
      <c r="K1418" s="1022"/>
      <c r="L1418" s="1020"/>
      <c r="M1418" s="1020"/>
      <c r="N1418" s="1020"/>
      <c r="O1418" s="1020"/>
      <c r="P1418" s="1020"/>
      <c r="Q1418" s="1020"/>
      <c r="R1418" s="1020"/>
      <c r="S1418" s="1020"/>
      <c r="T1418" s="1020"/>
      <c r="U1418" s="1020"/>
      <c r="V1418" s="1020"/>
      <c r="W1418" s="1020"/>
      <c r="X1418" s="1020"/>
      <c r="Y1418" s="1020"/>
      <c r="Z1418" s="1020"/>
      <c r="AA1418" s="1020"/>
    </row>
    <row r="1419" ht="18.0" customHeight="1">
      <c r="A1419" s="1020"/>
      <c r="B1419" s="1021"/>
      <c r="C1419" s="1020"/>
      <c r="D1419" s="1020"/>
      <c r="E1419" s="1020"/>
      <c r="F1419" s="1020"/>
      <c r="G1419" s="1022"/>
      <c r="H1419" s="1022"/>
      <c r="I1419" s="1022"/>
      <c r="J1419" s="1022"/>
      <c r="K1419" s="1022"/>
      <c r="L1419" s="1020"/>
      <c r="M1419" s="1020"/>
      <c r="N1419" s="1020"/>
      <c r="O1419" s="1020"/>
      <c r="P1419" s="1020"/>
      <c r="Q1419" s="1020"/>
      <c r="R1419" s="1020"/>
      <c r="S1419" s="1020"/>
      <c r="T1419" s="1020"/>
      <c r="U1419" s="1020"/>
      <c r="V1419" s="1020"/>
      <c r="W1419" s="1020"/>
      <c r="X1419" s="1020"/>
      <c r="Y1419" s="1020"/>
      <c r="Z1419" s="1020"/>
      <c r="AA1419" s="1020"/>
    </row>
    <row r="1420" ht="18.0" customHeight="1">
      <c r="A1420" s="1020"/>
      <c r="B1420" s="1021"/>
      <c r="C1420" s="1020"/>
      <c r="D1420" s="1020"/>
      <c r="E1420" s="1020"/>
      <c r="F1420" s="1020"/>
      <c r="G1420" s="1022"/>
      <c r="H1420" s="1022"/>
      <c r="I1420" s="1022"/>
      <c r="J1420" s="1022"/>
      <c r="K1420" s="1022"/>
      <c r="L1420" s="1020"/>
      <c r="M1420" s="1020"/>
      <c r="N1420" s="1020"/>
      <c r="O1420" s="1020"/>
      <c r="P1420" s="1020"/>
      <c r="Q1420" s="1020"/>
      <c r="R1420" s="1020"/>
      <c r="S1420" s="1020"/>
      <c r="T1420" s="1020"/>
      <c r="U1420" s="1020"/>
      <c r="V1420" s="1020"/>
      <c r="W1420" s="1020"/>
      <c r="X1420" s="1020"/>
      <c r="Y1420" s="1020"/>
      <c r="Z1420" s="1020"/>
      <c r="AA1420" s="1020"/>
    </row>
    <row r="1421" ht="18.0" customHeight="1">
      <c r="A1421" s="1020"/>
      <c r="B1421" s="1021"/>
      <c r="C1421" s="1020"/>
      <c r="D1421" s="1020"/>
      <c r="E1421" s="1020"/>
      <c r="F1421" s="1020"/>
      <c r="G1421" s="1022"/>
      <c r="H1421" s="1022"/>
      <c r="I1421" s="1022"/>
      <c r="J1421" s="1022"/>
      <c r="K1421" s="1022"/>
      <c r="L1421" s="1020"/>
      <c r="M1421" s="1020"/>
      <c r="N1421" s="1020"/>
      <c r="O1421" s="1020"/>
      <c r="P1421" s="1020"/>
      <c r="Q1421" s="1020"/>
      <c r="R1421" s="1020"/>
      <c r="S1421" s="1020"/>
      <c r="T1421" s="1020"/>
      <c r="U1421" s="1020"/>
      <c r="V1421" s="1020"/>
      <c r="W1421" s="1020"/>
      <c r="X1421" s="1020"/>
      <c r="Y1421" s="1020"/>
      <c r="Z1421" s="1020"/>
      <c r="AA1421" s="1020"/>
    </row>
    <row r="1422" ht="18.0" customHeight="1">
      <c r="A1422" s="1020"/>
      <c r="B1422" s="1021"/>
      <c r="C1422" s="1020"/>
      <c r="D1422" s="1020"/>
      <c r="E1422" s="1020"/>
      <c r="F1422" s="1020"/>
      <c r="G1422" s="1022"/>
      <c r="H1422" s="1022"/>
      <c r="I1422" s="1022"/>
      <c r="J1422" s="1022"/>
      <c r="K1422" s="1022"/>
      <c r="L1422" s="1020"/>
      <c r="M1422" s="1020"/>
      <c r="N1422" s="1020"/>
      <c r="O1422" s="1020"/>
      <c r="P1422" s="1020"/>
      <c r="Q1422" s="1020"/>
      <c r="R1422" s="1020"/>
      <c r="S1422" s="1020"/>
      <c r="T1422" s="1020"/>
      <c r="U1422" s="1020"/>
      <c r="V1422" s="1020"/>
      <c r="W1422" s="1020"/>
      <c r="X1422" s="1020"/>
      <c r="Y1422" s="1020"/>
      <c r="Z1422" s="1020"/>
      <c r="AA1422" s="1020"/>
    </row>
    <row r="1423" ht="18.0" customHeight="1">
      <c r="A1423" s="1020"/>
      <c r="B1423" s="1021"/>
      <c r="C1423" s="1020"/>
      <c r="D1423" s="1020"/>
      <c r="E1423" s="1020"/>
      <c r="F1423" s="1020"/>
      <c r="G1423" s="1022"/>
      <c r="H1423" s="1022"/>
      <c r="I1423" s="1022"/>
      <c r="J1423" s="1022"/>
      <c r="K1423" s="1022"/>
      <c r="L1423" s="1020"/>
      <c r="M1423" s="1020"/>
      <c r="N1423" s="1020"/>
      <c r="O1423" s="1020"/>
      <c r="P1423" s="1020"/>
      <c r="Q1423" s="1020"/>
      <c r="R1423" s="1020"/>
      <c r="S1423" s="1020"/>
      <c r="T1423" s="1020"/>
      <c r="U1423" s="1020"/>
      <c r="V1423" s="1020"/>
      <c r="W1423" s="1020"/>
      <c r="X1423" s="1020"/>
      <c r="Y1423" s="1020"/>
      <c r="Z1423" s="1020"/>
      <c r="AA1423" s="1020"/>
    </row>
    <row r="1424" ht="18.0" customHeight="1">
      <c r="A1424" s="1020"/>
      <c r="B1424" s="1021"/>
      <c r="C1424" s="1020"/>
      <c r="D1424" s="1020"/>
      <c r="E1424" s="1020"/>
      <c r="F1424" s="1020"/>
      <c r="G1424" s="1022"/>
      <c r="H1424" s="1022"/>
      <c r="I1424" s="1022"/>
      <c r="J1424" s="1022"/>
      <c r="K1424" s="1022"/>
      <c r="L1424" s="1020"/>
      <c r="M1424" s="1020"/>
      <c r="N1424" s="1020"/>
      <c r="O1424" s="1020"/>
      <c r="P1424" s="1020"/>
      <c r="Q1424" s="1020"/>
      <c r="R1424" s="1020"/>
      <c r="S1424" s="1020"/>
      <c r="T1424" s="1020"/>
      <c r="U1424" s="1020"/>
      <c r="V1424" s="1020"/>
      <c r="W1424" s="1020"/>
      <c r="X1424" s="1020"/>
      <c r="Y1424" s="1020"/>
      <c r="Z1424" s="1020"/>
      <c r="AA1424" s="1020"/>
    </row>
    <row r="1425" ht="18.0" customHeight="1">
      <c r="A1425" s="1020"/>
      <c r="B1425" s="1021"/>
      <c r="C1425" s="1020"/>
      <c r="D1425" s="1020"/>
      <c r="E1425" s="1020"/>
      <c r="F1425" s="1020"/>
      <c r="G1425" s="1022"/>
      <c r="H1425" s="1022"/>
      <c r="I1425" s="1022"/>
      <c r="J1425" s="1022"/>
      <c r="K1425" s="1022"/>
      <c r="L1425" s="1020"/>
      <c r="M1425" s="1020"/>
      <c r="N1425" s="1020"/>
      <c r="O1425" s="1020"/>
      <c r="P1425" s="1020"/>
      <c r="Q1425" s="1020"/>
      <c r="R1425" s="1020"/>
      <c r="S1425" s="1020"/>
      <c r="T1425" s="1020"/>
      <c r="U1425" s="1020"/>
      <c r="V1425" s="1020"/>
      <c r="W1425" s="1020"/>
      <c r="X1425" s="1020"/>
      <c r="Y1425" s="1020"/>
      <c r="Z1425" s="1020"/>
      <c r="AA1425" s="1020"/>
    </row>
    <row r="1426" ht="18.0" customHeight="1">
      <c r="A1426" s="1020"/>
      <c r="B1426" s="1021"/>
      <c r="C1426" s="1020"/>
      <c r="D1426" s="1020"/>
      <c r="E1426" s="1020"/>
      <c r="F1426" s="1020"/>
      <c r="G1426" s="1022"/>
      <c r="H1426" s="1022"/>
      <c r="I1426" s="1022"/>
      <c r="J1426" s="1022"/>
      <c r="K1426" s="1022"/>
      <c r="L1426" s="1020"/>
      <c r="M1426" s="1020"/>
      <c r="N1426" s="1020"/>
      <c r="O1426" s="1020"/>
      <c r="P1426" s="1020"/>
      <c r="Q1426" s="1020"/>
      <c r="R1426" s="1020"/>
      <c r="S1426" s="1020"/>
      <c r="T1426" s="1020"/>
      <c r="U1426" s="1020"/>
      <c r="V1426" s="1020"/>
      <c r="W1426" s="1020"/>
      <c r="X1426" s="1020"/>
      <c r="Y1426" s="1020"/>
      <c r="Z1426" s="1020"/>
      <c r="AA1426" s="1020"/>
    </row>
    <row r="1427" ht="18.0" customHeight="1">
      <c r="A1427" s="1020"/>
      <c r="B1427" s="1021"/>
      <c r="C1427" s="1020"/>
      <c r="D1427" s="1020"/>
      <c r="E1427" s="1020"/>
      <c r="F1427" s="1020"/>
      <c r="G1427" s="1022"/>
      <c r="H1427" s="1022"/>
      <c r="I1427" s="1022"/>
      <c r="J1427" s="1022"/>
      <c r="K1427" s="1022"/>
      <c r="L1427" s="1020"/>
      <c r="M1427" s="1020"/>
      <c r="N1427" s="1020"/>
      <c r="O1427" s="1020"/>
      <c r="P1427" s="1020"/>
      <c r="Q1427" s="1020"/>
      <c r="R1427" s="1020"/>
      <c r="S1427" s="1020"/>
      <c r="T1427" s="1020"/>
      <c r="U1427" s="1020"/>
      <c r="V1427" s="1020"/>
      <c r="W1427" s="1020"/>
      <c r="X1427" s="1020"/>
      <c r="Y1427" s="1020"/>
      <c r="Z1427" s="1020"/>
      <c r="AA1427" s="1020"/>
    </row>
    <row r="1428" ht="18.0" customHeight="1">
      <c r="A1428" s="1020"/>
      <c r="B1428" s="1021"/>
      <c r="C1428" s="1020"/>
      <c r="D1428" s="1020"/>
      <c r="E1428" s="1020"/>
      <c r="F1428" s="1020"/>
      <c r="G1428" s="1022"/>
      <c r="H1428" s="1022"/>
      <c r="I1428" s="1022"/>
      <c r="J1428" s="1022"/>
      <c r="K1428" s="1022"/>
      <c r="L1428" s="1020"/>
      <c r="M1428" s="1020"/>
      <c r="N1428" s="1020"/>
      <c r="O1428" s="1020"/>
      <c r="P1428" s="1020"/>
      <c r="Q1428" s="1020"/>
      <c r="R1428" s="1020"/>
      <c r="S1428" s="1020"/>
      <c r="T1428" s="1020"/>
      <c r="U1428" s="1020"/>
      <c r="V1428" s="1020"/>
      <c r="W1428" s="1020"/>
      <c r="X1428" s="1020"/>
      <c r="Y1428" s="1020"/>
      <c r="Z1428" s="1020"/>
      <c r="AA1428" s="1020"/>
    </row>
    <row r="1429" ht="18.0" customHeight="1">
      <c r="A1429" s="1020"/>
      <c r="B1429" s="1021"/>
      <c r="C1429" s="1020"/>
      <c r="D1429" s="1020"/>
      <c r="E1429" s="1020"/>
      <c r="F1429" s="1020"/>
      <c r="G1429" s="1022"/>
      <c r="H1429" s="1022"/>
      <c r="I1429" s="1022"/>
      <c r="J1429" s="1022"/>
      <c r="K1429" s="1022"/>
      <c r="L1429" s="1020"/>
      <c r="M1429" s="1020"/>
      <c r="N1429" s="1020"/>
      <c r="O1429" s="1020"/>
      <c r="P1429" s="1020"/>
      <c r="Q1429" s="1020"/>
      <c r="R1429" s="1020"/>
      <c r="S1429" s="1020"/>
      <c r="T1429" s="1020"/>
      <c r="U1429" s="1020"/>
      <c r="V1429" s="1020"/>
      <c r="W1429" s="1020"/>
      <c r="X1429" s="1020"/>
      <c r="Y1429" s="1020"/>
      <c r="Z1429" s="1020"/>
      <c r="AA1429" s="1020"/>
    </row>
    <row r="1430" ht="18.0" customHeight="1">
      <c r="A1430" s="1020"/>
      <c r="B1430" s="1021"/>
      <c r="C1430" s="1020"/>
      <c r="D1430" s="1020"/>
      <c r="E1430" s="1020"/>
      <c r="F1430" s="1020"/>
      <c r="G1430" s="1022"/>
      <c r="H1430" s="1022"/>
      <c r="I1430" s="1022"/>
      <c r="J1430" s="1022"/>
      <c r="K1430" s="1022"/>
      <c r="L1430" s="1020"/>
      <c r="M1430" s="1020"/>
      <c r="N1430" s="1020"/>
      <c r="O1430" s="1020"/>
      <c r="P1430" s="1020"/>
      <c r="Q1430" s="1020"/>
      <c r="R1430" s="1020"/>
      <c r="S1430" s="1020"/>
      <c r="T1430" s="1020"/>
      <c r="U1430" s="1020"/>
      <c r="V1430" s="1020"/>
      <c r="W1430" s="1020"/>
      <c r="X1430" s="1020"/>
      <c r="Y1430" s="1020"/>
      <c r="Z1430" s="1020"/>
      <c r="AA1430" s="1020"/>
    </row>
    <row r="1431" ht="18.0" customHeight="1">
      <c r="A1431" s="1020"/>
      <c r="B1431" s="1021"/>
      <c r="C1431" s="1020"/>
      <c r="D1431" s="1020"/>
      <c r="E1431" s="1020"/>
      <c r="F1431" s="1020"/>
      <c r="G1431" s="1022"/>
      <c r="H1431" s="1022"/>
      <c r="I1431" s="1022"/>
      <c r="J1431" s="1022"/>
      <c r="K1431" s="1022"/>
      <c r="L1431" s="1020"/>
      <c r="M1431" s="1020"/>
      <c r="N1431" s="1020"/>
      <c r="O1431" s="1020"/>
      <c r="P1431" s="1020"/>
      <c r="Q1431" s="1020"/>
      <c r="R1431" s="1020"/>
      <c r="S1431" s="1020"/>
      <c r="T1431" s="1020"/>
      <c r="U1431" s="1020"/>
      <c r="V1431" s="1020"/>
      <c r="W1431" s="1020"/>
      <c r="X1431" s="1020"/>
      <c r="Y1431" s="1020"/>
      <c r="Z1431" s="1020"/>
      <c r="AA1431" s="1020"/>
    </row>
    <row r="1432" ht="18.0" customHeight="1">
      <c r="A1432" s="1020"/>
      <c r="B1432" s="1021"/>
      <c r="C1432" s="1020"/>
      <c r="D1432" s="1020"/>
      <c r="E1432" s="1020"/>
      <c r="F1432" s="1020"/>
      <c r="G1432" s="1022"/>
      <c r="H1432" s="1022"/>
      <c r="I1432" s="1022"/>
      <c r="J1432" s="1022"/>
      <c r="K1432" s="1022"/>
      <c r="L1432" s="1020"/>
      <c r="M1432" s="1020"/>
      <c r="N1432" s="1020"/>
      <c r="O1432" s="1020"/>
      <c r="P1432" s="1020"/>
      <c r="Q1432" s="1020"/>
      <c r="R1432" s="1020"/>
      <c r="S1432" s="1020"/>
      <c r="T1432" s="1020"/>
      <c r="U1432" s="1020"/>
      <c r="V1432" s="1020"/>
      <c r="W1432" s="1020"/>
      <c r="X1432" s="1020"/>
      <c r="Y1432" s="1020"/>
      <c r="Z1432" s="1020"/>
      <c r="AA1432" s="1020"/>
    </row>
    <row r="1433" ht="18.0" customHeight="1">
      <c r="A1433" s="1020"/>
      <c r="B1433" s="1021"/>
      <c r="C1433" s="1020"/>
      <c r="D1433" s="1020"/>
      <c r="E1433" s="1020"/>
      <c r="F1433" s="1020"/>
      <c r="G1433" s="1022"/>
      <c r="H1433" s="1022"/>
      <c r="I1433" s="1022"/>
      <c r="J1433" s="1022"/>
      <c r="K1433" s="1022"/>
      <c r="L1433" s="1020"/>
      <c r="M1433" s="1020"/>
      <c r="N1433" s="1020"/>
      <c r="O1433" s="1020"/>
      <c r="P1433" s="1020"/>
      <c r="Q1433" s="1020"/>
      <c r="R1433" s="1020"/>
      <c r="S1433" s="1020"/>
      <c r="T1433" s="1020"/>
      <c r="U1433" s="1020"/>
      <c r="V1433" s="1020"/>
      <c r="W1433" s="1020"/>
      <c r="X1433" s="1020"/>
      <c r="Y1433" s="1020"/>
      <c r="Z1433" s="1020"/>
      <c r="AA1433" s="1020"/>
    </row>
    <row r="1434" ht="18.0" customHeight="1">
      <c r="A1434" s="1020"/>
      <c r="B1434" s="1021"/>
      <c r="C1434" s="1020"/>
      <c r="D1434" s="1020"/>
      <c r="E1434" s="1020"/>
      <c r="F1434" s="1020"/>
      <c r="G1434" s="1022"/>
      <c r="H1434" s="1022"/>
      <c r="I1434" s="1022"/>
      <c r="J1434" s="1022"/>
      <c r="K1434" s="1022"/>
      <c r="L1434" s="1020"/>
      <c r="M1434" s="1020"/>
      <c r="N1434" s="1020"/>
      <c r="O1434" s="1020"/>
      <c r="P1434" s="1020"/>
      <c r="Q1434" s="1020"/>
      <c r="R1434" s="1020"/>
      <c r="S1434" s="1020"/>
      <c r="T1434" s="1020"/>
      <c r="U1434" s="1020"/>
      <c r="V1434" s="1020"/>
      <c r="W1434" s="1020"/>
      <c r="X1434" s="1020"/>
      <c r="Y1434" s="1020"/>
      <c r="Z1434" s="1020"/>
      <c r="AA1434" s="1020"/>
    </row>
    <row r="1435" ht="18.0" customHeight="1">
      <c r="A1435" s="1020"/>
      <c r="B1435" s="1021"/>
      <c r="C1435" s="1020"/>
      <c r="D1435" s="1020"/>
      <c r="E1435" s="1020"/>
      <c r="F1435" s="1020"/>
      <c r="G1435" s="1022"/>
      <c r="H1435" s="1022"/>
      <c r="I1435" s="1022"/>
      <c r="J1435" s="1022"/>
      <c r="K1435" s="1022"/>
      <c r="L1435" s="1020"/>
      <c r="M1435" s="1020"/>
      <c r="N1435" s="1020"/>
      <c r="O1435" s="1020"/>
      <c r="P1435" s="1020"/>
      <c r="Q1435" s="1020"/>
      <c r="R1435" s="1020"/>
      <c r="S1435" s="1020"/>
      <c r="T1435" s="1020"/>
      <c r="U1435" s="1020"/>
      <c r="V1435" s="1020"/>
      <c r="W1435" s="1020"/>
      <c r="X1435" s="1020"/>
      <c r="Y1435" s="1020"/>
      <c r="Z1435" s="1020"/>
      <c r="AA1435" s="1020"/>
    </row>
    <row r="1436" ht="18.0" customHeight="1">
      <c r="A1436" s="1020"/>
      <c r="B1436" s="1021"/>
      <c r="C1436" s="1020"/>
      <c r="D1436" s="1020"/>
      <c r="E1436" s="1020"/>
      <c r="F1436" s="1020"/>
      <c r="G1436" s="1022"/>
      <c r="H1436" s="1022"/>
      <c r="I1436" s="1022"/>
      <c r="J1436" s="1022"/>
      <c r="K1436" s="1022"/>
      <c r="L1436" s="1020"/>
      <c r="M1436" s="1020"/>
      <c r="N1436" s="1020"/>
      <c r="O1436" s="1020"/>
      <c r="P1436" s="1020"/>
      <c r="Q1436" s="1020"/>
      <c r="R1436" s="1020"/>
      <c r="S1436" s="1020"/>
      <c r="T1436" s="1020"/>
      <c r="U1436" s="1020"/>
      <c r="V1436" s="1020"/>
      <c r="W1436" s="1020"/>
      <c r="X1436" s="1020"/>
      <c r="Y1436" s="1020"/>
      <c r="Z1436" s="1020"/>
      <c r="AA1436" s="1020"/>
    </row>
    <row r="1437" ht="18.0" customHeight="1">
      <c r="A1437" s="1020"/>
      <c r="B1437" s="1021"/>
      <c r="C1437" s="1020"/>
      <c r="D1437" s="1020"/>
      <c r="E1437" s="1020"/>
      <c r="F1437" s="1020"/>
      <c r="G1437" s="1022"/>
      <c r="H1437" s="1022"/>
      <c r="I1437" s="1022"/>
      <c r="J1437" s="1022"/>
      <c r="K1437" s="1022"/>
      <c r="L1437" s="1020"/>
      <c r="M1437" s="1020"/>
      <c r="N1437" s="1020"/>
      <c r="O1437" s="1020"/>
      <c r="P1437" s="1020"/>
      <c r="Q1437" s="1020"/>
      <c r="R1437" s="1020"/>
      <c r="S1437" s="1020"/>
      <c r="T1437" s="1020"/>
      <c r="U1437" s="1020"/>
      <c r="V1437" s="1020"/>
      <c r="W1437" s="1020"/>
      <c r="X1437" s="1020"/>
      <c r="Y1437" s="1020"/>
      <c r="Z1437" s="1020"/>
      <c r="AA1437" s="1020"/>
    </row>
    <row r="1438" ht="18.0" customHeight="1">
      <c r="A1438" s="1020"/>
      <c r="B1438" s="1021"/>
      <c r="C1438" s="1020"/>
      <c r="D1438" s="1020"/>
      <c r="E1438" s="1020"/>
      <c r="F1438" s="1020"/>
      <c r="G1438" s="1022"/>
      <c r="H1438" s="1022"/>
      <c r="I1438" s="1022"/>
      <c r="J1438" s="1022"/>
      <c r="K1438" s="1022"/>
      <c r="L1438" s="1020"/>
      <c r="M1438" s="1020"/>
      <c r="N1438" s="1020"/>
      <c r="O1438" s="1020"/>
      <c r="P1438" s="1020"/>
      <c r="Q1438" s="1020"/>
      <c r="R1438" s="1020"/>
      <c r="S1438" s="1020"/>
      <c r="T1438" s="1020"/>
      <c r="U1438" s="1020"/>
      <c r="V1438" s="1020"/>
      <c r="W1438" s="1020"/>
      <c r="X1438" s="1020"/>
      <c r="Y1438" s="1020"/>
      <c r="Z1438" s="1020"/>
      <c r="AA1438" s="1020"/>
    </row>
    <row r="1439" ht="18.0" customHeight="1">
      <c r="A1439" s="1020"/>
      <c r="B1439" s="1021"/>
      <c r="C1439" s="1020"/>
      <c r="D1439" s="1020"/>
      <c r="E1439" s="1020"/>
      <c r="F1439" s="1020"/>
      <c r="G1439" s="1022"/>
      <c r="H1439" s="1022"/>
      <c r="I1439" s="1022"/>
      <c r="J1439" s="1022"/>
      <c r="K1439" s="1022"/>
      <c r="L1439" s="1020"/>
      <c r="M1439" s="1020"/>
      <c r="N1439" s="1020"/>
      <c r="O1439" s="1020"/>
      <c r="P1439" s="1020"/>
      <c r="Q1439" s="1020"/>
      <c r="R1439" s="1020"/>
      <c r="S1439" s="1020"/>
      <c r="T1439" s="1020"/>
      <c r="U1439" s="1020"/>
      <c r="V1439" s="1020"/>
      <c r="W1439" s="1020"/>
      <c r="X1439" s="1020"/>
      <c r="Y1439" s="1020"/>
      <c r="Z1439" s="1020"/>
      <c r="AA1439" s="1020"/>
    </row>
    <row r="1440" ht="18.0" customHeight="1">
      <c r="A1440" s="1020"/>
      <c r="B1440" s="1021"/>
      <c r="C1440" s="1020"/>
      <c r="D1440" s="1020"/>
      <c r="E1440" s="1020"/>
      <c r="F1440" s="1020"/>
      <c r="G1440" s="1022"/>
      <c r="H1440" s="1022"/>
      <c r="I1440" s="1022"/>
      <c r="J1440" s="1022"/>
      <c r="K1440" s="1022"/>
      <c r="L1440" s="1020"/>
      <c r="M1440" s="1020"/>
      <c r="N1440" s="1020"/>
      <c r="O1440" s="1020"/>
      <c r="P1440" s="1020"/>
      <c r="Q1440" s="1020"/>
      <c r="R1440" s="1020"/>
      <c r="S1440" s="1020"/>
      <c r="T1440" s="1020"/>
      <c r="U1440" s="1020"/>
      <c r="V1440" s="1020"/>
      <c r="W1440" s="1020"/>
      <c r="X1440" s="1020"/>
      <c r="Y1440" s="1020"/>
      <c r="Z1440" s="1020"/>
      <c r="AA1440" s="1020"/>
    </row>
    <row r="1441" ht="18.0" customHeight="1">
      <c r="A1441" s="1020"/>
      <c r="B1441" s="1021"/>
      <c r="C1441" s="1020"/>
      <c r="D1441" s="1020"/>
      <c r="E1441" s="1020"/>
      <c r="F1441" s="1020"/>
      <c r="G1441" s="1022"/>
      <c r="H1441" s="1022"/>
      <c r="I1441" s="1022"/>
      <c r="J1441" s="1022"/>
      <c r="K1441" s="1022"/>
      <c r="L1441" s="1020"/>
      <c r="M1441" s="1020"/>
      <c r="N1441" s="1020"/>
      <c r="O1441" s="1020"/>
      <c r="P1441" s="1020"/>
      <c r="Q1441" s="1020"/>
      <c r="R1441" s="1020"/>
      <c r="S1441" s="1020"/>
      <c r="T1441" s="1020"/>
      <c r="U1441" s="1020"/>
      <c r="V1441" s="1020"/>
      <c r="W1441" s="1020"/>
      <c r="X1441" s="1020"/>
      <c r="Y1441" s="1020"/>
      <c r="Z1441" s="1020"/>
      <c r="AA1441" s="1020"/>
    </row>
    <row r="1442" ht="18.0" customHeight="1">
      <c r="A1442" s="1020"/>
      <c r="B1442" s="1021"/>
      <c r="C1442" s="1020"/>
      <c r="D1442" s="1020"/>
      <c r="E1442" s="1020"/>
      <c r="F1442" s="1020"/>
      <c r="G1442" s="1022"/>
      <c r="H1442" s="1022"/>
      <c r="I1442" s="1022"/>
      <c r="J1442" s="1022"/>
      <c r="K1442" s="1022"/>
      <c r="L1442" s="1020"/>
      <c r="M1442" s="1020"/>
      <c r="N1442" s="1020"/>
      <c r="O1442" s="1020"/>
      <c r="P1442" s="1020"/>
      <c r="Q1442" s="1020"/>
      <c r="R1442" s="1020"/>
      <c r="S1442" s="1020"/>
      <c r="T1442" s="1020"/>
      <c r="U1442" s="1020"/>
      <c r="V1442" s="1020"/>
      <c r="W1442" s="1020"/>
      <c r="X1442" s="1020"/>
      <c r="Y1442" s="1020"/>
      <c r="Z1442" s="1020"/>
      <c r="AA1442" s="1020"/>
    </row>
    <row r="1443" ht="18.0" customHeight="1">
      <c r="A1443" s="1020"/>
      <c r="B1443" s="1021"/>
      <c r="C1443" s="1020"/>
      <c r="D1443" s="1020"/>
      <c r="E1443" s="1020"/>
      <c r="F1443" s="1020"/>
      <c r="G1443" s="1022"/>
      <c r="H1443" s="1022"/>
      <c r="I1443" s="1022"/>
      <c r="J1443" s="1022"/>
      <c r="K1443" s="1022"/>
      <c r="L1443" s="1020"/>
      <c r="M1443" s="1020"/>
      <c r="N1443" s="1020"/>
      <c r="O1443" s="1020"/>
      <c r="P1443" s="1020"/>
      <c r="Q1443" s="1020"/>
      <c r="R1443" s="1020"/>
      <c r="S1443" s="1020"/>
      <c r="T1443" s="1020"/>
      <c r="U1443" s="1020"/>
      <c r="V1443" s="1020"/>
      <c r="W1443" s="1020"/>
      <c r="X1443" s="1020"/>
      <c r="Y1443" s="1020"/>
      <c r="Z1443" s="1020"/>
      <c r="AA1443" s="1020"/>
    </row>
    <row r="1444" ht="18.0" customHeight="1">
      <c r="A1444" s="1020"/>
      <c r="B1444" s="1021"/>
      <c r="C1444" s="1020"/>
      <c r="D1444" s="1020"/>
      <c r="E1444" s="1020"/>
      <c r="F1444" s="1020"/>
      <c r="G1444" s="1022"/>
      <c r="H1444" s="1022"/>
      <c r="I1444" s="1022"/>
      <c r="J1444" s="1022"/>
      <c r="K1444" s="1022"/>
      <c r="L1444" s="1020"/>
      <c r="M1444" s="1020"/>
      <c r="N1444" s="1020"/>
      <c r="O1444" s="1020"/>
      <c r="P1444" s="1020"/>
      <c r="Q1444" s="1020"/>
      <c r="R1444" s="1020"/>
      <c r="S1444" s="1020"/>
      <c r="T1444" s="1020"/>
      <c r="U1444" s="1020"/>
      <c r="V1444" s="1020"/>
      <c r="W1444" s="1020"/>
      <c r="X1444" s="1020"/>
      <c r="Y1444" s="1020"/>
      <c r="Z1444" s="1020"/>
      <c r="AA1444" s="1020"/>
    </row>
    <row r="1445" ht="18.0" customHeight="1">
      <c r="A1445" s="1020"/>
      <c r="B1445" s="1021"/>
      <c r="C1445" s="1020"/>
      <c r="D1445" s="1020"/>
      <c r="E1445" s="1020"/>
      <c r="F1445" s="1020"/>
      <c r="G1445" s="1022"/>
      <c r="H1445" s="1022"/>
      <c r="I1445" s="1022"/>
      <c r="J1445" s="1022"/>
      <c r="K1445" s="1022"/>
      <c r="L1445" s="1020"/>
      <c r="M1445" s="1020"/>
      <c r="N1445" s="1020"/>
      <c r="O1445" s="1020"/>
      <c r="P1445" s="1020"/>
      <c r="Q1445" s="1020"/>
      <c r="R1445" s="1020"/>
      <c r="S1445" s="1020"/>
      <c r="T1445" s="1020"/>
      <c r="U1445" s="1020"/>
      <c r="V1445" s="1020"/>
      <c r="W1445" s="1020"/>
      <c r="X1445" s="1020"/>
      <c r="Y1445" s="1020"/>
      <c r="Z1445" s="1020"/>
      <c r="AA1445" s="1020"/>
    </row>
    <row r="1446" ht="18.0" customHeight="1">
      <c r="A1446" s="1020"/>
      <c r="B1446" s="1021"/>
      <c r="C1446" s="1020"/>
      <c r="D1446" s="1020"/>
      <c r="E1446" s="1020"/>
      <c r="F1446" s="1020"/>
      <c r="G1446" s="1022"/>
      <c r="H1446" s="1022"/>
      <c r="I1446" s="1022"/>
      <c r="J1446" s="1022"/>
      <c r="K1446" s="1022"/>
      <c r="L1446" s="1020"/>
      <c r="M1446" s="1020"/>
      <c r="N1446" s="1020"/>
      <c r="O1446" s="1020"/>
      <c r="P1446" s="1020"/>
      <c r="Q1446" s="1020"/>
      <c r="R1446" s="1020"/>
      <c r="S1446" s="1020"/>
      <c r="T1446" s="1020"/>
      <c r="U1446" s="1020"/>
      <c r="V1446" s="1020"/>
      <c r="W1446" s="1020"/>
      <c r="X1446" s="1020"/>
      <c r="Y1446" s="1020"/>
      <c r="Z1446" s="1020"/>
      <c r="AA1446" s="1020"/>
    </row>
    <row r="1447" ht="18.0" customHeight="1">
      <c r="A1447" s="1020"/>
      <c r="B1447" s="1021"/>
      <c r="C1447" s="1020"/>
      <c r="D1447" s="1020"/>
      <c r="E1447" s="1020"/>
      <c r="F1447" s="1020"/>
      <c r="G1447" s="1022"/>
      <c r="H1447" s="1022"/>
      <c r="I1447" s="1022"/>
      <c r="J1447" s="1022"/>
      <c r="K1447" s="1022"/>
      <c r="L1447" s="1020"/>
      <c r="M1447" s="1020"/>
      <c r="N1447" s="1020"/>
      <c r="O1447" s="1020"/>
      <c r="P1447" s="1020"/>
      <c r="Q1447" s="1020"/>
      <c r="R1447" s="1020"/>
      <c r="S1447" s="1020"/>
      <c r="T1447" s="1020"/>
      <c r="U1447" s="1020"/>
      <c r="V1447" s="1020"/>
      <c r="W1447" s="1020"/>
      <c r="X1447" s="1020"/>
      <c r="Y1447" s="1020"/>
      <c r="Z1447" s="1020"/>
      <c r="AA1447" s="1020"/>
    </row>
    <row r="1448" ht="18.0" customHeight="1">
      <c r="A1448" s="1020"/>
      <c r="B1448" s="1021"/>
      <c r="C1448" s="1020"/>
      <c r="D1448" s="1020"/>
      <c r="E1448" s="1020"/>
      <c r="F1448" s="1020"/>
      <c r="G1448" s="1022"/>
      <c r="H1448" s="1022"/>
      <c r="I1448" s="1022"/>
      <c r="J1448" s="1022"/>
      <c r="K1448" s="1022"/>
      <c r="L1448" s="1020"/>
      <c r="M1448" s="1020"/>
      <c r="N1448" s="1020"/>
      <c r="O1448" s="1020"/>
      <c r="P1448" s="1020"/>
      <c r="Q1448" s="1020"/>
      <c r="R1448" s="1020"/>
      <c r="S1448" s="1020"/>
      <c r="T1448" s="1020"/>
      <c r="U1448" s="1020"/>
      <c r="V1448" s="1020"/>
      <c r="W1448" s="1020"/>
      <c r="X1448" s="1020"/>
      <c r="Y1448" s="1020"/>
      <c r="Z1448" s="1020"/>
      <c r="AA1448" s="1020"/>
    </row>
    <row r="1449" ht="18.0" customHeight="1">
      <c r="A1449" s="1020"/>
      <c r="B1449" s="1021"/>
      <c r="C1449" s="1020"/>
      <c r="D1449" s="1020"/>
      <c r="E1449" s="1020"/>
      <c r="F1449" s="1020"/>
      <c r="G1449" s="1022"/>
      <c r="H1449" s="1022"/>
      <c r="I1449" s="1022"/>
      <c r="J1449" s="1022"/>
      <c r="K1449" s="1022"/>
      <c r="L1449" s="1020"/>
      <c r="M1449" s="1020"/>
      <c r="N1449" s="1020"/>
      <c r="O1449" s="1020"/>
      <c r="P1449" s="1020"/>
      <c r="Q1449" s="1020"/>
      <c r="R1449" s="1020"/>
      <c r="S1449" s="1020"/>
      <c r="T1449" s="1020"/>
      <c r="U1449" s="1020"/>
      <c r="V1449" s="1020"/>
      <c r="W1449" s="1020"/>
      <c r="X1449" s="1020"/>
      <c r="Y1449" s="1020"/>
      <c r="Z1449" s="1020"/>
      <c r="AA1449" s="1020"/>
    </row>
    <row r="1450" ht="18.0" customHeight="1">
      <c r="A1450" s="1020"/>
      <c r="B1450" s="1021"/>
      <c r="C1450" s="1020"/>
      <c r="D1450" s="1020"/>
      <c r="E1450" s="1020"/>
      <c r="F1450" s="1020"/>
      <c r="G1450" s="1022"/>
      <c r="H1450" s="1022"/>
      <c r="I1450" s="1022"/>
      <c r="J1450" s="1022"/>
      <c r="K1450" s="1022"/>
      <c r="L1450" s="1020"/>
      <c r="M1450" s="1020"/>
      <c r="N1450" s="1020"/>
      <c r="O1450" s="1020"/>
      <c r="P1450" s="1020"/>
      <c r="Q1450" s="1020"/>
      <c r="R1450" s="1020"/>
      <c r="S1450" s="1020"/>
      <c r="T1450" s="1020"/>
      <c r="U1450" s="1020"/>
      <c r="V1450" s="1020"/>
      <c r="W1450" s="1020"/>
      <c r="X1450" s="1020"/>
      <c r="Y1450" s="1020"/>
      <c r="Z1450" s="1020"/>
      <c r="AA1450" s="1020"/>
    </row>
    <row r="1451" ht="18.0" customHeight="1">
      <c r="A1451" s="1020"/>
      <c r="B1451" s="1021"/>
      <c r="C1451" s="1020"/>
      <c r="D1451" s="1020"/>
      <c r="E1451" s="1020"/>
      <c r="F1451" s="1020"/>
      <c r="G1451" s="1022"/>
      <c r="H1451" s="1022"/>
      <c r="I1451" s="1022"/>
      <c r="J1451" s="1022"/>
      <c r="K1451" s="1022"/>
      <c r="L1451" s="1020"/>
      <c r="M1451" s="1020"/>
      <c r="N1451" s="1020"/>
      <c r="O1451" s="1020"/>
      <c r="P1451" s="1020"/>
      <c r="Q1451" s="1020"/>
      <c r="R1451" s="1020"/>
      <c r="S1451" s="1020"/>
      <c r="T1451" s="1020"/>
      <c r="U1451" s="1020"/>
      <c r="V1451" s="1020"/>
      <c r="W1451" s="1020"/>
      <c r="X1451" s="1020"/>
      <c r="Y1451" s="1020"/>
      <c r="Z1451" s="1020"/>
      <c r="AA1451" s="1020"/>
    </row>
    <row r="1452" ht="18.0" customHeight="1">
      <c r="A1452" s="1020"/>
      <c r="B1452" s="1021"/>
      <c r="C1452" s="1020"/>
      <c r="D1452" s="1020"/>
      <c r="E1452" s="1020"/>
      <c r="F1452" s="1020"/>
      <c r="G1452" s="1022"/>
      <c r="H1452" s="1022"/>
      <c r="I1452" s="1022"/>
      <c r="J1452" s="1022"/>
      <c r="K1452" s="1022"/>
      <c r="L1452" s="1020"/>
      <c r="M1452" s="1020"/>
      <c r="N1452" s="1020"/>
      <c r="O1452" s="1020"/>
      <c r="P1452" s="1020"/>
      <c r="Q1452" s="1020"/>
      <c r="R1452" s="1020"/>
      <c r="S1452" s="1020"/>
      <c r="T1452" s="1020"/>
      <c r="U1452" s="1020"/>
      <c r="V1452" s="1020"/>
      <c r="W1452" s="1020"/>
      <c r="X1452" s="1020"/>
      <c r="Y1452" s="1020"/>
      <c r="Z1452" s="1020"/>
      <c r="AA1452" s="1020"/>
    </row>
    <row r="1453" ht="18.0" customHeight="1">
      <c r="A1453" s="1020"/>
      <c r="B1453" s="1021"/>
      <c r="C1453" s="1020"/>
      <c r="D1453" s="1020"/>
      <c r="E1453" s="1020"/>
      <c r="F1453" s="1020"/>
      <c r="G1453" s="1022"/>
      <c r="H1453" s="1022"/>
      <c r="I1453" s="1022"/>
      <c r="J1453" s="1022"/>
      <c r="K1453" s="1022"/>
      <c r="L1453" s="1020"/>
      <c r="M1453" s="1020"/>
      <c r="N1453" s="1020"/>
      <c r="O1453" s="1020"/>
      <c r="P1453" s="1020"/>
      <c r="Q1453" s="1020"/>
      <c r="R1453" s="1020"/>
      <c r="S1453" s="1020"/>
      <c r="T1453" s="1020"/>
      <c r="U1453" s="1020"/>
      <c r="V1453" s="1020"/>
      <c r="W1453" s="1020"/>
      <c r="X1453" s="1020"/>
      <c r="Y1453" s="1020"/>
      <c r="Z1453" s="1020"/>
      <c r="AA1453" s="1020"/>
    </row>
    <row r="1454" ht="18.0" customHeight="1">
      <c r="A1454" s="1020"/>
      <c r="B1454" s="1021"/>
      <c r="C1454" s="1020"/>
      <c r="D1454" s="1020"/>
      <c r="E1454" s="1020"/>
      <c r="F1454" s="1020"/>
      <c r="G1454" s="1022"/>
      <c r="H1454" s="1022"/>
      <c r="I1454" s="1022"/>
      <c r="J1454" s="1022"/>
      <c r="K1454" s="1022"/>
      <c r="L1454" s="1020"/>
      <c r="M1454" s="1020"/>
      <c r="N1454" s="1020"/>
      <c r="O1454" s="1020"/>
      <c r="P1454" s="1020"/>
      <c r="Q1454" s="1020"/>
      <c r="R1454" s="1020"/>
      <c r="S1454" s="1020"/>
      <c r="T1454" s="1020"/>
      <c r="U1454" s="1020"/>
      <c r="V1454" s="1020"/>
      <c r="W1454" s="1020"/>
      <c r="X1454" s="1020"/>
      <c r="Y1454" s="1020"/>
      <c r="Z1454" s="1020"/>
      <c r="AA1454" s="1020"/>
    </row>
    <row r="1455" ht="18.0" customHeight="1">
      <c r="A1455" s="1020"/>
      <c r="B1455" s="1021"/>
      <c r="C1455" s="1020"/>
      <c r="D1455" s="1020"/>
      <c r="E1455" s="1020"/>
      <c r="F1455" s="1020"/>
      <c r="G1455" s="1022"/>
      <c r="H1455" s="1022"/>
      <c r="I1455" s="1022"/>
      <c r="J1455" s="1022"/>
      <c r="K1455" s="1022"/>
      <c r="L1455" s="1020"/>
      <c r="M1455" s="1020"/>
      <c r="N1455" s="1020"/>
      <c r="O1455" s="1020"/>
      <c r="P1455" s="1020"/>
      <c r="Q1455" s="1020"/>
      <c r="R1455" s="1020"/>
      <c r="S1455" s="1020"/>
      <c r="T1455" s="1020"/>
      <c r="U1455" s="1020"/>
      <c r="V1455" s="1020"/>
      <c r="W1455" s="1020"/>
      <c r="X1455" s="1020"/>
      <c r="Y1455" s="1020"/>
      <c r="Z1455" s="1020"/>
      <c r="AA1455" s="1020"/>
    </row>
    <row r="1456" ht="18.0" customHeight="1">
      <c r="A1456" s="1020"/>
      <c r="B1456" s="1021"/>
      <c r="C1456" s="1020"/>
      <c r="D1456" s="1020"/>
      <c r="E1456" s="1020"/>
      <c r="F1456" s="1020"/>
      <c r="G1456" s="1022"/>
      <c r="H1456" s="1022"/>
      <c r="I1456" s="1022"/>
      <c r="J1456" s="1022"/>
      <c r="K1456" s="1022"/>
      <c r="L1456" s="1020"/>
      <c r="M1456" s="1020"/>
      <c r="N1456" s="1020"/>
      <c r="O1456" s="1020"/>
      <c r="P1456" s="1020"/>
      <c r="Q1456" s="1020"/>
      <c r="R1456" s="1020"/>
      <c r="S1456" s="1020"/>
      <c r="T1456" s="1020"/>
      <c r="U1456" s="1020"/>
      <c r="V1456" s="1020"/>
      <c r="W1456" s="1020"/>
      <c r="X1456" s="1020"/>
      <c r="Y1456" s="1020"/>
      <c r="Z1456" s="1020"/>
      <c r="AA1456" s="1020"/>
    </row>
    <row r="1457" ht="18.0" customHeight="1">
      <c r="A1457" s="1020"/>
      <c r="B1457" s="1021"/>
      <c r="C1457" s="1020"/>
      <c r="D1457" s="1020"/>
      <c r="E1457" s="1020"/>
      <c r="F1457" s="1020"/>
      <c r="G1457" s="1022"/>
      <c r="H1457" s="1022"/>
      <c r="I1457" s="1022"/>
      <c r="J1457" s="1022"/>
      <c r="K1457" s="1022"/>
      <c r="L1457" s="1020"/>
      <c r="M1457" s="1020"/>
      <c r="N1457" s="1020"/>
      <c r="O1457" s="1020"/>
      <c r="P1457" s="1020"/>
      <c r="Q1457" s="1020"/>
      <c r="R1457" s="1020"/>
      <c r="S1457" s="1020"/>
      <c r="T1457" s="1020"/>
      <c r="U1457" s="1020"/>
      <c r="V1457" s="1020"/>
      <c r="W1457" s="1020"/>
      <c r="X1457" s="1020"/>
      <c r="Y1457" s="1020"/>
      <c r="Z1457" s="1020"/>
      <c r="AA1457" s="1020"/>
    </row>
    <row r="1458" ht="18.0" customHeight="1">
      <c r="A1458" s="1020"/>
      <c r="B1458" s="1021"/>
      <c r="C1458" s="1020"/>
      <c r="D1458" s="1020"/>
      <c r="E1458" s="1020"/>
      <c r="F1458" s="1020"/>
      <c r="G1458" s="1022"/>
      <c r="H1458" s="1022"/>
      <c r="I1458" s="1022"/>
      <c r="J1458" s="1022"/>
      <c r="K1458" s="1022"/>
      <c r="L1458" s="1020"/>
      <c r="M1458" s="1020"/>
      <c r="N1458" s="1020"/>
      <c r="O1458" s="1020"/>
      <c r="P1458" s="1020"/>
      <c r="Q1458" s="1020"/>
      <c r="R1458" s="1020"/>
      <c r="S1458" s="1020"/>
      <c r="T1458" s="1020"/>
      <c r="U1458" s="1020"/>
      <c r="V1458" s="1020"/>
      <c r="W1458" s="1020"/>
      <c r="X1458" s="1020"/>
      <c r="Y1458" s="1020"/>
      <c r="Z1458" s="1020"/>
      <c r="AA1458" s="1020"/>
    </row>
    <row r="1459" ht="18.0" customHeight="1">
      <c r="A1459" s="1020"/>
      <c r="B1459" s="1021"/>
      <c r="C1459" s="1020"/>
      <c r="D1459" s="1020"/>
      <c r="E1459" s="1020"/>
      <c r="F1459" s="1020"/>
      <c r="G1459" s="1022"/>
      <c r="H1459" s="1022"/>
      <c r="I1459" s="1022"/>
      <c r="J1459" s="1022"/>
      <c r="K1459" s="1022"/>
      <c r="L1459" s="1020"/>
      <c r="M1459" s="1020"/>
      <c r="N1459" s="1020"/>
      <c r="O1459" s="1020"/>
      <c r="P1459" s="1020"/>
      <c r="Q1459" s="1020"/>
      <c r="R1459" s="1020"/>
      <c r="S1459" s="1020"/>
      <c r="T1459" s="1020"/>
      <c r="U1459" s="1020"/>
      <c r="V1459" s="1020"/>
      <c r="W1459" s="1020"/>
      <c r="X1459" s="1020"/>
      <c r="Y1459" s="1020"/>
      <c r="Z1459" s="1020"/>
      <c r="AA1459" s="1020"/>
    </row>
    <row r="1460" ht="18.0" customHeight="1">
      <c r="A1460" s="1020"/>
      <c r="B1460" s="1021"/>
      <c r="C1460" s="1020"/>
      <c r="D1460" s="1020"/>
      <c r="E1460" s="1020"/>
      <c r="F1460" s="1020"/>
      <c r="G1460" s="1022"/>
      <c r="H1460" s="1022"/>
      <c r="I1460" s="1022"/>
      <c r="J1460" s="1022"/>
      <c r="K1460" s="1022"/>
      <c r="L1460" s="1020"/>
      <c r="M1460" s="1020"/>
      <c r="N1460" s="1020"/>
      <c r="O1460" s="1020"/>
      <c r="P1460" s="1020"/>
      <c r="Q1460" s="1020"/>
      <c r="R1460" s="1020"/>
      <c r="S1460" s="1020"/>
      <c r="T1460" s="1020"/>
      <c r="U1460" s="1020"/>
      <c r="V1460" s="1020"/>
      <c r="W1460" s="1020"/>
      <c r="X1460" s="1020"/>
      <c r="Y1460" s="1020"/>
      <c r="Z1460" s="1020"/>
      <c r="AA1460" s="1020"/>
    </row>
    <row r="1461" ht="18.0" customHeight="1">
      <c r="A1461" s="1020"/>
      <c r="B1461" s="1021"/>
      <c r="C1461" s="1020"/>
      <c r="D1461" s="1020"/>
      <c r="E1461" s="1020"/>
      <c r="F1461" s="1020"/>
      <c r="G1461" s="1022"/>
      <c r="H1461" s="1022"/>
      <c r="I1461" s="1022"/>
      <c r="J1461" s="1022"/>
      <c r="K1461" s="1022"/>
      <c r="L1461" s="1020"/>
      <c r="M1461" s="1020"/>
      <c r="N1461" s="1020"/>
      <c r="O1461" s="1020"/>
      <c r="P1461" s="1020"/>
      <c r="Q1461" s="1020"/>
      <c r="R1461" s="1020"/>
      <c r="S1461" s="1020"/>
      <c r="T1461" s="1020"/>
      <c r="U1461" s="1020"/>
      <c r="V1461" s="1020"/>
      <c r="W1461" s="1020"/>
      <c r="X1461" s="1020"/>
      <c r="Y1461" s="1020"/>
      <c r="Z1461" s="1020"/>
      <c r="AA1461" s="1020"/>
    </row>
    <row r="1462" ht="18.0" customHeight="1">
      <c r="A1462" s="1020"/>
      <c r="B1462" s="1021"/>
      <c r="C1462" s="1020"/>
      <c r="D1462" s="1020"/>
      <c r="E1462" s="1020"/>
      <c r="F1462" s="1020"/>
      <c r="G1462" s="1022"/>
      <c r="H1462" s="1022"/>
      <c r="I1462" s="1022"/>
      <c r="J1462" s="1022"/>
      <c r="K1462" s="1022"/>
      <c r="L1462" s="1020"/>
      <c r="M1462" s="1020"/>
      <c r="N1462" s="1020"/>
      <c r="O1462" s="1020"/>
      <c r="P1462" s="1020"/>
      <c r="Q1462" s="1020"/>
      <c r="R1462" s="1020"/>
      <c r="S1462" s="1020"/>
      <c r="T1462" s="1020"/>
      <c r="U1462" s="1020"/>
      <c r="V1462" s="1020"/>
      <c r="W1462" s="1020"/>
      <c r="X1462" s="1020"/>
      <c r="Y1462" s="1020"/>
      <c r="Z1462" s="1020"/>
      <c r="AA1462" s="1020"/>
    </row>
    <row r="1463" ht="18.0" customHeight="1">
      <c r="A1463" s="1020"/>
      <c r="B1463" s="1021"/>
      <c r="C1463" s="1020"/>
      <c r="D1463" s="1020"/>
      <c r="E1463" s="1020"/>
      <c r="F1463" s="1020"/>
      <c r="G1463" s="1022"/>
      <c r="H1463" s="1022"/>
      <c r="I1463" s="1022"/>
      <c r="J1463" s="1022"/>
      <c r="K1463" s="1022"/>
      <c r="L1463" s="1020"/>
      <c r="M1463" s="1020"/>
      <c r="N1463" s="1020"/>
      <c r="O1463" s="1020"/>
      <c r="P1463" s="1020"/>
      <c r="Q1463" s="1020"/>
      <c r="R1463" s="1020"/>
      <c r="S1463" s="1020"/>
      <c r="T1463" s="1020"/>
      <c r="U1463" s="1020"/>
      <c r="V1463" s="1020"/>
      <c r="W1463" s="1020"/>
      <c r="X1463" s="1020"/>
      <c r="Y1463" s="1020"/>
      <c r="Z1463" s="1020"/>
      <c r="AA1463" s="1020"/>
    </row>
    <row r="1464" ht="18.0" customHeight="1">
      <c r="A1464" s="1020"/>
      <c r="B1464" s="1021"/>
      <c r="C1464" s="1020"/>
      <c r="D1464" s="1020"/>
      <c r="E1464" s="1020"/>
      <c r="F1464" s="1020"/>
      <c r="G1464" s="1022"/>
      <c r="H1464" s="1022"/>
      <c r="I1464" s="1022"/>
      <c r="J1464" s="1022"/>
      <c r="K1464" s="1022"/>
      <c r="L1464" s="1020"/>
      <c r="M1464" s="1020"/>
      <c r="N1464" s="1020"/>
      <c r="O1464" s="1020"/>
      <c r="P1464" s="1020"/>
      <c r="Q1464" s="1020"/>
      <c r="R1464" s="1020"/>
      <c r="S1464" s="1020"/>
      <c r="T1464" s="1020"/>
      <c r="U1464" s="1020"/>
      <c r="V1464" s="1020"/>
      <c r="W1464" s="1020"/>
      <c r="X1464" s="1020"/>
      <c r="Y1464" s="1020"/>
      <c r="Z1464" s="1020"/>
      <c r="AA1464" s="1020"/>
    </row>
    <row r="1465" ht="18.0" customHeight="1">
      <c r="A1465" s="1020"/>
      <c r="B1465" s="1021"/>
      <c r="C1465" s="1020"/>
      <c r="D1465" s="1020"/>
      <c r="E1465" s="1020"/>
      <c r="F1465" s="1020"/>
      <c r="G1465" s="1022"/>
      <c r="H1465" s="1022"/>
      <c r="I1465" s="1022"/>
      <c r="J1465" s="1022"/>
      <c r="K1465" s="1022"/>
      <c r="L1465" s="1020"/>
      <c r="M1465" s="1020"/>
      <c r="N1465" s="1020"/>
      <c r="O1465" s="1020"/>
      <c r="P1465" s="1020"/>
      <c r="Q1465" s="1020"/>
      <c r="R1465" s="1020"/>
      <c r="S1465" s="1020"/>
      <c r="T1465" s="1020"/>
      <c r="U1465" s="1020"/>
      <c r="V1465" s="1020"/>
      <c r="W1465" s="1020"/>
      <c r="X1465" s="1020"/>
      <c r="Y1465" s="1020"/>
      <c r="Z1465" s="1020"/>
      <c r="AA1465" s="1020"/>
    </row>
    <row r="1466" ht="18.0" customHeight="1">
      <c r="A1466" s="1020"/>
      <c r="B1466" s="1021"/>
      <c r="C1466" s="1020"/>
      <c r="D1466" s="1020"/>
      <c r="E1466" s="1020"/>
      <c r="F1466" s="1020"/>
      <c r="G1466" s="1022"/>
      <c r="H1466" s="1022"/>
      <c r="I1466" s="1022"/>
      <c r="J1466" s="1022"/>
      <c r="K1466" s="1022"/>
      <c r="L1466" s="1020"/>
      <c r="M1466" s="1020"/>
      <c r="N1466" s="1020"/>
      <c r="O1466" s="1020"/>
      <c r="P1466" s="1020"/>
      <c r="Q1466" s="1020"/>
      <c r="R1466" s="1020"/>
      <c r="S1466" s="1020"/>
      <c r="T1466" s="1020"/>
      <c r="U1466" s="1020"/>
      <c r="V1466" s="1020"/>
      <c r="W1466" s="1020"/>
      <c r="X1466" s="1020"/>
      <c r="Y1466" s="1020"/>
      <c r="Z1466" s="1020"/>
      <c r="AA1466" s="1020"/>
    </row>
    <row r="1467" ht="18.0" customHeight="1">
      <c r="A1467" s="1020"/>
      <c r="B1467" s="1021"/>
      <c r="C1467" s="1020"/>
      <c r="D1467" s="1020"/>
      <c r="E1467" s="1020"/>
      <c r="F1467" s="1020"/>
      <c r="G1467" s="1022"/>
      <c r="H1467" s="1022"/>
      <c r="I1467" s="1022"/>
      <c r="J1467" s="1022"/>
      <c r="K1467" s="1022"/>
      <c r="L1467" s="1020"/>
      <c r="M1467" s="1020"/>
      <c r="N1467" s="1020"/>
      <c r="O1467" s="1020"/>
      <c r="P1467" s="1020"/>
      <c r="Q1467" s="1020"/>
      <c r="R1467" s="1020"/>
      <c r="S1467" s="1020"/>
      <c r="T1467" s="1020"/>
      <c r="U1467" s="1020"/>
      <c r="V1467" s="1020"/>
      <c r="W1467" s="1020"/>
      <c r="X1467" s="1020"/>
      <c r="Y1467" s="1020"/>
      <c r="Z1467" s="1020"/>
      <c r="AA1467" s="1020"/>
    </row>
    <row r="1468" ht="18.0" customHeight="1">
      <c r="A1468" s="1020"/>
      <c r="B1468" s="1021"/>
      <c r="C1468" s="1020"/>
      <c r="D1468" s="1020"/>
      <c r="E1468" s="1020"/>
      <c r="F1468" s="1020"/>
      <c r="G1468" s="1022"/>
      <c r="H1468" s="1022"/>
      <c r="I1468" s="1022"/>
      <c r="J1468" s="1022"/>
      <c r="K1468" s="1022"/>
      <c r="L1468" s="1020"/>
      <c r="M1468" s="1020"/>
      <c r="N1468" s="1020"/>
      <c r="O1468" s="1020"/>
      <c r="P1468" s="1020"/>
      <c r="Q1468" s="1020"/>
      <c r="R1468" s="1020"/>
      <c r="S1468" s="1020"/>
      <c r="T1468" s="1020"/>
      <c r="U1468" s="1020"/>
      <c r="V1468" s="1020"/>
      <c r="W1468" s="1020"/>
      <c r="X1468" s="1020"/>
      <c r="Y1468" s="1020"/>
      <c r="Z1468" s="1020"/>
      <c r="AA1468" s="1020"/>
    </row>
    <row r="1469" ht="18.0" customHeight="1">
      <c r="A1469" s="1020"/>
      <c r="B1469" s="1021"/>
      <c r="C1469" s="1020"/>
      <c r="D1469" s="1020"/>
      <c r="E1469" s="1020"/>
      <c r="F1469" s="1020"/>
      <c r="G1469" s="1022"/>
      <c r="H1469" s="1022"/>
      <c r="I1469" s="1022"/>
      <c r="J1469" s="1022"/>
      <c r="K1469" s="1022"/>
      <c r="L1469" s="1020"/>
      <c r="M1469" s="1020"/>
      <c r="N1469" s="1020"/>
      <c r="O1469" s="1020"/>
      <c r="P1469" s="1020"/>
      <c r="Q1469" s="1020"/>
      <c r="R1469" s="1020"/>
      <c r="S1469" s="1020"/>
      <c r="T1469" s="1020"/>
      <c r="U1469" s="1020"/>
      <c r="V1469" s="1020"/>
      <c r="W1469" s="1020"/>
      <c r="X1469" s="1020"/>
      <c r="Y1469" s="1020"/>
      <c r="Z1469" s="1020"/>
      <c r="AA1469" s="1020"/>
    </row>
    <row r="1470" ht="18.0" customHeight="1">
      <c r="A1470" s="1020"/>
      <c r="B1470" s="1021"/>
      <c r="C1470" s="1020"/>
      <c r="D1470" s="1020"/>
      <c r="E1470" s="1020"/>
      <c r="F1470" s="1020"/>
      <c r="G1470" s="1022"/>
      <c r="H1470" s="1022"/>
      <c r="I1470" s="1022"/>
      <c r="J1470" s="1022"/>
      <c r="K1470" s="1022"/>
      <c r="L1470" s="1020"/>
      <c r="M1470" s="1020"/>
      <c r="N1470" s="1020"/>
      <c r="O1470" s="1020"/>
      <c r="P1470" s="1020"/>
      <c r="Q1470" s="1020"/>
      <c r="R1470" s="1020"/>
      <c r="S1470" s="1020"/>
      <c r="T1470" s="1020"/>
      <c r="U1470" s="1020"/>
      <c r="V1470" s="1020"/>
      <c r="W1470" s="1020"/>
      <c r="X1470" s="1020"/>
      <c r="Y1470" s="1020"/>
      <c r="Z1470" s="1020"/>
      <c r="AA1470" s="1020"/>
    </row>
    <row r="1471" ht="18.0" customHeight="1">
      <c r="A1471" s="1020"/>
      <c r="B1471" s="1021"/>
      <c r="C1471" s="1020"/>
      <c r="D1471" s="1020"/>
      <c r="E1471" s="1020"/>
      <c r="F1471" s="1020"/>
      <c r="G1471" s="1022"/>
      <c r="H1471" s="1022"/>
      <c r="I1471" s="1022"/>
      <c r="J1471" s="1022"/>
      <c r="K1471" s="1022"/>
      <c r="L1471" s="1020"/>
      <c r="M1471" s="1020"/>
      <c r="N1471" s="1020"/>
      <c r="O1471" s="1020"/>
      <c r="P1471" s="1020"/>
      <c r="Q1471" s="1020"/>
      <c r="R1471" s="1020"/>
      <c r="S1471" s="1020"/>
      <c r="T1471" s="1020"/>
      <c r="U1471" s="1020"/>
      <c r="V1471" s="1020"/>
      <c r="W1471" s="1020"/>
      <c r="X1471" s="1020"/>
      <c r="Y1471" s="1020"/>
      <c r="Z1471" s="1020"/>
      <c r="AA1471" s="1020"/>
    </row>
    <row r="1472" ht="18.0" customHeight="1">
      <c r="A1472" s="1020"/>
      <c r="B1472" s="1021"/>
      <c r="C1472" s="1020"/>
      <c r="D1472" s="1020"/>
      <c r="E1472" s="1020"/>
      <c r="F1472" s="1020"/>
      <c r="G1472" s="1022"/>
      <c r="H1472" s="1022"/>
      <c r="I1472" s="1022"/>
      <c r="J1472" s="1022"/>
      <c r="K1472" s="1022"/>
      <c r="L1472" s="1020"/>
      <c r="M1472" s="1020"/>
      <c r="N1472" s="1020"/>
      <c r="O1472" s="1020"/>
      <c r="P1472" s="1020"/>
      <c r="Q1472" s="1020"/>
      <c r="R1472" s="1020"/>
      <c r="S1472" s="1020"/>
      <c r="T1472" s="1020"/>
      <c r="U1472" s="1020"/>
      <c r="V1472" s="1020"/>
      <c r="W1472" s="1020"/>
      <c r="X1472" s="1020"/>
      <c r="Y1472" s="1020"/>
      <c r="Z1472" s="1020"/>
      <c r="AA1472" s="1020"/>
    </row>
    <row r="1473" ht="18.0" customHeight="1">
      <c r="A1473" s="1020"/>
      <c r="B1473" s="1021"/>
      <c r="C1473" s="1020"/>
      <c r="D1473" s="1020"/>
      <c r="E1473" s="1020"/>
      <c r="F1473" s="1020"/>
      <c r="G1473" s="1022"/>
      <c r="H1473" s="1022"/>
      <c r="I1473" s="1022"/>
      <c r="J1473" s="1022"/>
      <c r="K1473" s="1022"/>
      <c r="L1473" s="1020"/>
      <c r="M1473" s="1020"/>
      <c r="N1473" s="1020"/>
      <c r="O1473" s="1020"/>
      <c r="P1473" s="1020"/>
      <c r="Q1473" s="1020"/>
      <c r="R1473" s="1020"/>
      <c r="S1473" s="1020"/>
      <c r="T1473" s="1020"/>
      <c r="U1473" s="1020"/>
      <c r="V1473" s="1020"/>
      <c r="W1473" s="1020"/>
      <c r="X1473" s="1020"/>
      <c r="Y1473" s="1020"/>
      <c r="Z1473" s="1020"/>
      <c r="AA1473" s="1020"/>
    </row>
    <row r="1474" ht="18.0" customHeight="1">
      <c r="A1474" s="1020"/>
      <c r="B1474" s="1021"/>
      <c r="C1474" s="1020"/>
      <c r="D1474" s="1020"/>
      <c r="E1474" s="1020"/>
      <c r="F1474" s="1020"/>
      <c r="G1474" s="1022"/>
      <c r="H1474" s="1022"/>
      <c r="I1474" s="1022"/>
      <c r="J1474" s="1022"/>
      <c r="K1474" s="1022"/>
      <c r="L1474" s="1020"/>
      <c r="M1474" s="1020"/>
      <c r="N1474" s="1020"/>
      <c r="O1474" s="1020"/>
      <c r="P1474" s="1020"/>
      <c r="Q1474" s="1020"/>
      <c r="R1474" s="1020"/>
      <c r="S1474" s="1020"/>
      <c r="T1474" s="1020"/>
      <c r="U1474" s="1020"/>
      <c r="V1474" s="1020"/>
      <c r="W1474" s="1020"/>
      <c r="X1474" s="1020"/>
      <c r="Y1474" s="1020"/>
      <c r="Z1474" s="1020"/>
      <c r="AA1474" s="1020"/>
    </row>
    <row r="1475" ht="18.0" customHeight="1">
      <c r="A1475" s="1020"/>
      <c r="B1475" s="1021"/>
      <c r="C1475" s="1020"/>
      <c r="D1475" s="1020"/>
      <c r="E1475" s="1020"/>
      <c r="F1475" s="1020"/>
      <c r="G1475" s="1022"/>
      <c r="H1475" s="1022"/>
      <c r="I1475" s="1022"/>
      <c r="J1475" s="1022"/>
      <c r="K1475" s="1022"/>
      <c r="L1475" s="1020"/>
      <c r="M1475" s="1020"/>
      <c r="N1475" s="1020"/>
      <c r="O1475" s="1020"/>
      <c r="P1475" s="1020"/>
      <c r="Q1475" s="1020"/>
      <c r="R1475" s="1020"/>
      <c r="S1475" s="1020"/>
      <c r="T1475" s="1020"/>
      <c r="U1475" s="1020"/>
      <c r="V1475" s="1020"/>
      <c r="W1475" s="1020"/>
      <c r="X1475" s="1020"/>
      <c r="Y1475" s="1020"/>
      <c r="Z1475" s="1020"/>
      <c r="AA1475" s="1020"/>
    </row>
    <row r="1476" ht="18.0" customHeight="1">
      <c r="A1476" s="1020"/>
      <c r="B1476" s="1021"/>
      <c r="C1476" s="1020"/>
      <c r="D1476" s="1020"/>
      <c r="E1476" s="1020"/>
      <c r="F1476" s="1020"/>
      <c r="G1476" s="1022"/>
      <c r="H1476" s="1022"/>
      <c r="I1476" s="1022"/>
      <c r="J1476" s="1022"/>
      <c r="K1476" s="1022"/>
      <c r="L1476" s="1020"/>
      <c r="M1476" s="1020"/>
      <c r="N1476" s="1020"/>
      <c r="O1476" s="1020"/>
      <c r="P1476" s="1020"/>
      <c r="Q1476" s="1020"/>
      <c r="R1476" s="1020"/>
      <c r="S1476" s="1020"/>
      <c r="T1476" s="1020"/>
      <c r="U1476" s="1020"/>
      <c r="V1476" s="1020"/>
      <c r="W1476" s="1020"/>
      <c r="X1476" s="1020"/>
      <c r="Y1476" s="1020"/>
      <c r="Z1476" s="1020"/>
      <c r="AA1476" s="1020"/>
    </row>
    <row r="1477" ht="18.0" customHeight="1">
      <c r="A1477" s="1020"/>
      <c r="B1477" s="1021"/>
      <c r="C1477" s="1020"/>
      <c r="D1477" s="1020"/>
      <c r="E1477" s="1020"/>
      <c r="F1477" s="1020"/>
      <c r="G1477" s="1022"/>
      <c r="H1477" s="1022"/>
      <c r="I1477" s="1022"/>
      <c r="J1477" s="1022"/>
      <c r="K1477" s="1022"/>
      <c r="L1477" s="1020"/>
      <c r="M1477" s="1020"/>
      <c r="N1477" s="1020"/>
      <c r="O1477" s="1020"/>
      <c r="P1477" s="1020"/>
      <c r="Q1477" s="1020"/>
      <c r="R1477" s="1020"/>
      <c r="S1477" s="1020"/>
      <c r="T1477" s="1020"/>
      <c r="U1477" s="1020"/>
      <c r="V1477" s="1020"/>
      <c r="W1477" s="1020"/>
      <c r="X1477" s="1020"/>
      <c r="Y1477" s="1020"/>
      <c r="Z1477" s="1020"/>
      <c r="AA1477" s="1020"/>
    </row>
    <row r="1478" ht="18.0" customHeight="1">
      <c r="A1478" s="1020"/>
      <c r="B1478" s="1021"/>
      <c r="C1478" s="1020"/>
      <c r="D1478" s="1020"/>
      <c r="E1478" s="1020"/>
      <c r="F1478" s="1020"/>
      <c r="G1478" s="1022"/>
      <c r="H1478" s="1022"/>
      <c r="I1478" s="1022"/>
      <c r="J1478" s="1022"/>
      <c r="K1478" s="1022"/>
      <c r="L1478" s="1020"/>
      <c r="M1478" s="1020"/>
      <c r="N1478" s="1020"/>
      <c r="O1478" s="1020"/>
      <c r="P1478" s="1020"/>
      <c r="Q1478" s="1020"/>
      <c r="R1478" s="1020"/>
      <c r="S1478" s="1020"/>
      <c r="T1478" s="1020"/>
      <c r="U1478" s="1020"/>
      <c r="V1478" s="1020"/>
      <c r="W1478" s="1020"/>
      <c r="X1478" s="1020"/>
      <c r="Y1478" s="1020"/>
      <c r="Z1478" s="1020"/>
      <c r="AA1478" s="1020"/>
    </row>
    <row r="1479" ht="18.0" customHeight="1">
      <c r="A1479" s="1020"/>
      <c r="B1479" s="1021"/>
      <c r="C1479" s="1020"/>
      <c r="D1479" s="1020"/>
      <c r="E1479" s="1020"/>
      <c r="F1479" s="1020"/>
      <c r="G1479" s="1022"/>
      <c r="H1479" s="1022"/>
      <c r="I1479" s="1022"/>
      <c r="J1479" s="1022"/>
      <c r="K1479" s="1022"/>
      <c r="L1479" s="1020"/>
      <c r="M1479" s="1020"/>
      <c r="N1479" s="1020"/>
      <c r="O1479" s="1020"/>
      <c r="P1479" s="1020"/>
      <c r="Q1479" s="1020"/>
      <c r="R1479" s="1020"/>
      <c r="S1479" s="1020"/>
      <c r="T1479" s="1020"/>
      <c r="U1479" s="1020"/>
      <c r="V1479" s="1020"/>
      <c r="W1479" s="1020"/>
      <c r="X1479" s="1020"/>
      <c r="Y1479" s="1020"/>
      <c r="Z1479" s="1020"/>
      <c r="AA1479" s="1020"/>
    </row>
    <row r="1480" ht="18.0" customHeight="1">
      <c r="A1480" s="1020"/>
      <c r="B1480" s="1021"/>
      <c r="C1480" s="1020"/>
      <c r="D1480" s="1020"/>
      <c r="E1480" s="1020"/>
      <c r="F1480" s="1020"/>
      <c r="G1480" s="1022"/>
      <c r="H1480" s="1022"/>
      <c r="I1480" s="1022"/>
      <c r="J1480" s="1022"/>
      <c r="K1480" s="1022"/>
      <c r="L1480" s="1020"/>
      <c r="M1480" s="1020"/>
      <c r="N1480" s="1020"/>
      <c r="O1480" s="1020"/>
      <c r="P1480" s="1020"/>
      <c r="Q1480" s="1020"/>
      <c r="R1480" s="1020"/>
      <c r="S1480" s="1020"/>
      <c r="T1480" s="1020"/>
      <c r="U1480" s="1020"/>
      <c r="V1480" s="1020"/>
      <c r="W1480" s="1020"/>
      <c r="X1480" s="1020"/>
      <c r="Y1480" s="1020"/>
      <c r="Z1480" s="1020"/>
      <c r="AA1480" s="1020"/>
    </row>
    <row r="1481" ht="18.0" customHeight="1">
      <c r="A1481" s="1020"/>
      <c r="B1481" s="1021"/>
      <c r="C1481" s="1020"/>
      <c r="D1481" s="1020"/>
      <c r="E1481" s="1020"/>
      <c r="F1481" s="1020"/>
      <c r="G1481" s="1022"/>
      <c r="H1481" s="1022"/>
      <c r="I1481" s="1022"/>
      <c r="J1481" s="1022"/>
      <c r="K1481" s="1022"/>
      <c r="L1481" s="1020"/>
      <c r="M1481" s="1020"/>
      <c r="N1481" s="1020"/>
      <c r="O1481" s="1020"/>
      <c r="P1481" s="1020"/>
      <c r="Q1481" s="1020"/>
      <c r="R1481" s="1020"/>
      <c r="S1481" s="1020"/>
      <c r="T1481" s="1020"/>
      <c r="U1481" s="1020"/>
      <c r="V1481" s="1020"/>
      <c r="W1481" s="1020"/>
      <c r="X1481" s="1020"/>
      <c r="Y1481" s="1020"/>
      <c r="Z1481" s="1020"/>
      <c r="AA1481" s="1020"/>
    </row>
    <row r="1482" ht="18.0" customHeight="1">
      <c r="A1482" s="1020"/>
      <c r="B1482" s="1021"/>
      <c r="C1482" s="1020"/>
      <c r="D1482" s="1020"/>
      <c r="E1482" s="1020"/>
      <c r="F1482" s="1020"/>
      <c r="G1482" s="1022"/>
      <c r="H1482" s="1022"/>
      <c r="I1482" s="1022"/>
      <c r="J1482" s="1022"/>
      <c r="K1482" s="1022"/>
      <c r="L1482" s="1020"/>
      <c r="M1482" s="1020"/>
      <c r="N1482" s="1020"/>
      <c r="O1482" s="1020"/>
      <c r="P1482" s="1020"/>
      <c r="Q1482" s="1020"/>
      <c r="R1482" s="1020"/>
      <c r="S1482" s="1020"/>
      <c r="T1482" s="1020"/>
      <c r="U1482" s="1020"/>
      <c r="V1482" s="1020"/>
      <c r="W1482" s="1020"/>
      <c r="X1482" s="1020"/>
      <c r="Y1482" s="1020"/>
      <c r="Z1482" s="1020"/>
      <c r="AA1482" s="1020"/>
    </row>
    <row r="1483" ht="18.0" customHeight="1">
      <c r="A1483" s="1020"/>
      <c r="B1483" s="1021"/>
      <c r="C1483" s="1020"/>
      <c r="D1483" s="1020"/>
      <c r="E1483" s="1020"/>
      <c r="F1483" s="1020"/>
      <c r="G1483" s="1022"/>
      <c r="H1483" s="1022"/>
      <c r="I1483" s="1022"/>
      <c r="J1483" s="1022"/>
      <c r="K1483" s="1022"/>
      <c r="L1483" s="1020"/>
      <c r="M1483" s="1020"/>
      <c r="N1483" s="1020"/>
      <c r="O1483" s="1020"/>
      <c r="P1483" s="1020"/>
      <c r="Q1483" s="1020"/>
      <c r="R1483" s="1020"/>
      <c r="S1483" s="1020"/>
      <c r="T1483" s="1020"/>
      <c r="U1483" s="1020"/>
      <c r="V1483" s="1020"/>
      <c r="W1483" s="1020"/>
      <c r="X1483" s="1020"/>
      <c r="Y1483" s="1020"/>
      <c r="Z1483" s="1020"/>
      <c r="AA1483" s="1020"/>
    </row>
    <row r="1484" ht="18.0" customHeight="1">
      <c r="A1484" s="1020"/>
      <c r="B1484" s="1021"/>
      <c r="C1484" s="1020"/>
      <c r="D1484" s="1020"/>
      <c r="E1484" s="1020"/>
      <c r="F1484" s="1020"/>
      <c r="G1484" s="1022"/>
      <c r="H1484" s="1022"/>
      <c r="I1484" s="1022"/>
      <c r="J1484" s="1022"/>
      <c r="K1484" s="1022"/>
      <c r="L1484" s="1020"/>
      <c r="M1484" s="1020"/>
      <c r="N1484" s="1020"/>
      <c r="O1484" s="1020"/>
      <c r="P1484" s="1020"/>
      <c r="Q1484" s="1020"/>
      <c r="R1484" s="1020"/>
      <c r="S1484" s="1020"/>
      <c r="T1484" s="1020"/>
      <c r="U1484" s="1020"/>
      <c r="V1484" s="1020"/>
      <c r="W1484" s="1020"/>
      <c r="X1484" s="1020"/>
      <c r="Y1484" s="1020"/>
      <c r="Z1484" s="1020"/>
      <c r="AA1484" s="1020"/>
    </row>
    <row r="1485" ht="18.0" customHeight="1">
      <c r="A1485" s="1020"/>
      <c r="B1485" s="1021"/>
      <c r="C1485" s="1020"/>
      <c r="D1485" s="1020"/>
      <c r="E1485" s="1020"/>
      <c r="F1485" s="1020"/>
      <c r="G1485" s="1022"/>
      <c r="H1485" s="1022"/>
      <c r="I1485" s="1022"/>
      <c r="J1485" s="1022"/>
      <c r="K1485" s="1022"/>
      <c r="L1485" s="1020"/>
      <c r="M1485" s="1020"/>
      <c r="N1485" s="1020"/>
      <c r="O1485" s="1020"/>
      <c r="P1485" s="1020"/>
      <c r="Q1485" s="1020"/>
      <c r="R1485" s="1020"/>
      <c r="S1485" s="1020"/>
      <c r="T1485" s="1020"/>
      <c r="U1485" s="1020"/>
      <c r="V1485" s="1020"/>
      <c r="W1485" s="1020"/>
      <c r="X1485" s="1020"/>
      <c r="Y1485" s="1020"/>
      <c r="Z1485" s="1020"/>
      <c r="AA1485" s="1020"/>
    </row>
    <row r="1486" ht="18.0" customHeight="1">
      <c r="A1486" s="1020"/>
      <c r="B1486" s="1021"/>
      <c r="C1486" s="1020"/>
      <c r="D1486" s="1020"/>
      <c r="E1486" s="1020"/>
      <c r="F1486" s="1020"/>
      <c r="G1486" s="1022"/>
      <c r="H1486" s="1022"/>
      <c r="I1486" s="1022"/>
      <c r="J1486" s="1022"/>
      <c r="K1486" s="1022"/>
      <c r="L1486" s="1020"/>
      <c r="M1486" s="1020"/>
      <c r="N1486" s="1020"/>
      <c r="O1486" s="1020"/>
      <c r="P1486" s="1020"/>
      <c r="Q1486" s="1020"/>
      <c r="R1486" s="1020"/>
      <c r="S1486" s="1020"/>
      <c r="T1486" s="1020"/>
      <c r="U1486" s="1020"/>
      <c r="V1486" s="1020"/>
      <c r="W1486" s="1020"/>
      <c r="X1486" s="1020"/>
      <c r="Y1486" s="1020"/>
      <c r="Z1486" s="1020"/>
      <c r="AA1486" s="1020"/>
    </row>
    <row r="1487" ht="18.0" customHeight="1">
      <c r="A1487" s="1020"/>
      <c r="B1487" s="1021"/>
      <c r="C1487" s="1020"/>
      <c r="D1487" s="1020"/>
      <c r="E1487" s="1020"/>
      <c r="F1487" s="1020"/>
      <c r="G1487" s="1022"/>
      <c r="H1487" s="1022"/>
      <c r="I1487" s="1022"/>
      <c r="J1487" s="1022"/>
      <c r="K1487" s="1022"/>
      <c r="L1487" s="1020"/>
      <c r="M1487" s="1020"/>
      <c r="N1487" s="1020"/>
      <c r="O1487" s="1020"/>
      <c r="P1487" s="1020"/>
      <c r="Q1487" s="1020"/>
      <c r="R1487" s="1020"/>
      <c r="S1487" s="1020"/>
      <c r="T1487" s="1020"/>
      <c r="U1487" s="1020"/>
      <c r="V1487" s="1020"/>
      <c r="W1487" s="1020"/>
      <c r="X1487" s="1020"/>
      <c r="Y1487" s="1020"/>
      <c r="Z1487" s="1020"/>
      <c r="AA1487" s="1020"/>
    </row>
    <row r="1488" ht="18.0" customHeight="1">
      <c r="A1488" s="1020"/>
      <c r="B1488" s="1021"/>
      <c r="C1488" s="1020"/>
      <c r="D1488" s="1020"/>
      <c r="E1488" s="1020"/>
      <c r="F1488" s="1020"/>
      <c r="G1488" s="1022"/>
      <c r="H1488" s="1022"/>
      <c r="I1488" s="1022"/>
      <c r="J1488" s="1022"/>
      <c r="K1488" s="1022"/>
      <c r="L1488" s="1020"/>
      <c r="M1488" s="1020"/>
      <c r="N1488" s="1020"/>
      <c r="O1488" s="1020"/>
      <c r="P1488" s="1020"/>
      <c r="Q1488" s="1020"/>
      <c r="R1488" s="1020"/>
      <c r="S1488" s="1020"/>
      <c r="T1488" s="1020"/>
      <c r="U1488" s="1020"/>
      <c r="V1488" s="1020"/>
      <c r="W1488" s="1020"/>
      <c r="X1488" s="1020"/>
      <c r="Y1488" s="1020"/>
      <c r="Z1488" s="1020"/>
      <c r="AA1488" s="1020"/>
    </row>
    <row r="1489" ht="18.0" customHeight="1">
      <c r="A1489" s="1020"/>
      <c r="B1489" s="1021"/>
      <c r="C1489" s="1020"/>
      <c r="D1489" s="1020"/>
      <c r="E1489" s="1020"/>
      <c r="F1489" s="1020"/>
      <c r="G1489" s="1022"/>
      <c r="H1489" s="1022"/>
      <c r="I1489" s="1022"/>
      <c r="J1489" s="1022"/>
      <c r="K1489" s="1022"/>
      <c r="L1489" s="1020"/>
      <c r="M1489" s="1020"/>
      <c r="N1489" s="1020"/>
      <c r="O1489" s="1020"/>
      <c r="P1489" s="1020"/>
      <c r="Q1489" s="1020"/>
      <c r="R1489" s="1020"/>
      <c r="S1489" s="1020"/>
      <c r="T1489" s="1020"/>
      <c r="U1489" s="1020"/>
      <c r="V1489" s="1020"/>
      <c r="W1489" s="1020"/>
      <c r="X1489" s="1020"/>
      <c r="Y1489" s="1020"/>
      <c r="Z1489" s="1020"/>
      <c r="AA1489" s="1020"/>
    </row>
    <row r="1490" ht="18.0" customHeight="1">
      <c r="A1490" s="1020"/>
      <c r="B1490" s="1021"/>
      <c r="C1490" s="1020"/>
      <c r="D1490" s="1020"/>
      <c r="E1490" s="1020"/>
      <c r="F1490" s="1020"/>
      <c r="G1490" s="1022"/>
      <c r="H1490" s="1022"/>
      <c r="I1490" s="1022"/>
      <c r="J1490" s="1022"/>
      <c r="K1490" s="1022"/>
      <c r="L1490" s="1020"/>
      <c r="M1490" s="1020"/>
      <c r="N1490" s="1020"/>
      <c r="O1490" s="1020"/>
      <c r="P1490" s="1020"/>
      <c r="Q1490" s="1020"/>
      <c r="R1490" s="1020"/>
      <c r="S1490" s="1020"/>
      <c r="T1490" s="1020"/>
      <c r="U1490" s="1020"/>
      <c r="V1490" s="1020"/>
      <c r="W1490" s="1020"/>
      <c r="X1490" s="1020"/>
      <c r="Y1490" s="1020"/>
      <c r="Z1490" s="1020"/>
      <c r="AA1490" s="1020"/>
    </row>
    <row r="1491" ht="18.0" customHeight="1">
      <c r="A1491" s="1020"/>
      <c r="B1491" s="1021"/>
      <c r="C1491" s="1020"/>
      <c r="D1491" s="1020"/>
      <c r="E1491" s="1020"/>
      <c r="F1491" s="1020"/>
      <c r="G1491" s="1022"/>
      <c r="H1491" s="1022"/>
      <c r="I1491" s="1022"/>
      <c r="J1491" s="1022"/>
      <c r="K1491" s="1022"/>
      <c r="L1491" s="1020"/>
      <c r="M1491" s="1020"/>
      <c r="N1491" s="1020"/>
      <c r="O1491" s="1020"/>
      <c r="P1491" s="1020"/>
      <c r="Q1491" s="1020"/>
      <c r="R1491" s="1020"/>
      <c r="S1491" s="1020"/>
      <c r="T1491" s="1020"/>
      <c r="U1491" s="1020"/>
      <c r="V1491" s="1020"/>
      <c r="W1491" s="1020"/>
      <c r="X1491" s="1020"/>
      <c r="Y1491" s="1020"/>
      <c r="Z1491" s="1020"/>
      <c r="AA1491" s="1020"/>
    </row>
    <row r="1492" ht="18.0" customHeight="1">
      <c r="A1492" s="1020"/>
      <c r="B1492" s="1021"/>
      <c r="C1492" s="1020"/>
      <c r="D1492" s="1020"/>
      <c r="E1492" s="1020"/>
      <c r="F1492" s="1020"/>
      <c r="G1492" s="1022"/>
      <c r="H1492" s="1022"/>
      <c r="I1492" s="1022"/>
      <c r="J1492" s="1022"/>
      <c r="K1492" s="1022"/>
      <c r="L1492" s="1020"/>
      <c r="M1492" s="1020"/>
      <c r="N1492" s="1020"/>
      <c r="O1492" s="1020"/>
      <c r="P1492" s="1020"/>
      <c r="Q1492" s="1020"/>
      <c r="R1492" s="1020"/>
      <c r="S1492" s="1020"/>
      <c r="T1492" s="1020"/>
      <c r="U1492" s="1020"/>
      <c r="V1492" s="1020"/>
      <c r="W1492" s="1020"/>
      <c r="X1492" s="1020"/>
      <c r="Y1492" s="1020"/>
      <c r="Z1492" s="1020"/>
      <c r="AA1492" s="1020"/>
    </row>
    <row r="1493" ht="18.0" customHeight="1">
      <c r="A1493" s="1020"/>
      <c r="B1493" s="1021"/>
      <c r="C1493" s="1020"/>
      <c r="D1493" s="1020"/>
      <c r="E1493" s="1020"/>
      <c r="F1493" s="1020"/>
      <c r="G1493" s="1022"/>
      <c r="H1493" s="1022"/>
      <c r="I1493" s="1022"/>
      <c r="J1493" s="1022"/>
      <c r="K1493" s="1022"/>
      <c r="L1493" s="1020"/>
      <c r="M1493" s="1020"/>
      <c r="N1493" s="1020"/>
      <c r="O1493" s="1020"/>
      <c r="P1493" s="1020"/>
      <c r="Q1493" s="1020"/>
      <c r="R1493" s="1020"/>
      <c r="S1493" s="1020"/>
      <c r="T1493" s="1020"/>
      <c r="U1493" s="1020"/>
      <c r="V1493" s="1020"/>
      <c r="W1493" s="1020"/>
      <c r="X1493" s="1020"/>
      <c r="Y1493" s="1020"/>
      <c r="Z1493" s="1020"/>
      <c r="AA1493" s="1020"/>
    </row>
    <row r="1494" ht="18.0" customHeight="1">
      <c r="A1494" s="1020"/>
      <c r="B1494" s="1021"/>
      <c r="C1494" s="1020"/>
      <c r="D1494" s="1020"/>
      <c r="E1494" s="1020"/>
      <c r="F1494" s="1020"/>
      <c r="G1494" s="1022"/>
      <c r="H1494" s="1022"/>
      <c r="I1494" s="1022"/>
      <c r="J1494" s="1022"/>
      <c r="K1494" s="1022"/>
      <c r="L1494" s="1020"/>
      <c r="M1494" s="1020"/>
      <c r="N1494" s="1020"/>
      <c r="O1494" s="1020"/>
      <c r="P1494" s="1020"/>
      <c r="Q1494" s="1020"/>
      <c r="R1494" s="1020"/>
      <c r="S1494" s="1020"/>
      <c r="T1494" s="1020"/>
      <c r="U1494" s="1020"/>
      <c r="V1494" s="1020"/>
      <c r="W1494" s="1020"/>
      <c r="X1494" s="1020"/>
      <c r="Y1494" s="1020"/>
      <c r="Z1494" s="1020"/>
      <c r="AA1494" s="1020"/>
    </row>
    <row r="1495" ht="18.0" customHeight="1">
      <c r="A1495" s="1020"/>
      <c r="B1495" s="1021"/>
      <c r="C1495" s="1020"/>
      <c r="D1495" s="1020"/>
      <c r="E1495" s="1020"/>
      <c r="F1495" s="1020"/>
      <c r="G1495" s="1022"/>
      <c r="H1495" s="1022"/>
      <c r="I1495" s="1022"/>
      <c r="J1495" s="1022"/>
      <c r="K1495" s="1022"/>
      <c r="L1495" s="1020"/>
      <c r="M1495" s="1020"/>
      <c r="N1495" s="1020"/>
      <c r="O1495" s="1020"/>
      <c r="P1495" s="1020"/>
      <c r="Q1495" s="1020"/>
      <c r="R1495" s="1020"/>
      <c r="S1495" s="1020"/>
      <c r="T1495" s="1020"/>
      <c r="U1495" s="1020"/>
      <c r="V1495" s="1020"/>
      <c r="W1495" s="1020"/>
      <c r="X1495" s="1020"/>
      <c r="Y1495" s="1020"/>
      <c r="Z1495" s="1020"/>
      <c r="AA1495" s="1020"/>
    </row>
    <row r="1496" ht="18.0" customHeight="1">
      <c r="A1496" s="1020"/>
      <c r="B1496" s="1021"/>
      <c r="C1496" s="1020"/>
      <c r="D1496" s="1020"/>
      <c r="E1496" s="1020"/>
      <c r="F1496" s="1020"/>
      <c r="G1496" s="1022"/>
      <c r="H1496" s="1022"/>
      <c r="I1496" s="1022"/>
      <c r="J1496" s="1022"/>
      <c r="K1496" s="1022"/>
      <c r="L1496" s="1020"/>
      <c r="M1496" s="1020"/>
      <c r="N1496" s="1020"/>
      <c r="O1496" s="1020"/>
      <c r="P1496" s="1020"/>
      <c r="Q1496" s="1020"/>
      <c r="R1496" s="1020"/>
      <c r="S1496" s="1020"/>
      <c r="T1496" s="1020"/>
      <c r="U1496" s="1020"/>
      <c r="V1496" s="1020"/>
      <c r="W1496" s="1020"/>
      <c r="X1496" s="1020"/>
      <c r="Y1496" s="1020"/>
      <c r="Z1496" s="1020"/>
      <c r="AA1496" s="1020"/>
    </row>
    <row r="1497" ht="18.0" customHeight="1">
      <c r="A1497" s="1020"/>
      <c r="B1497" s="1021"/>
      <c r="C1497" s="1020"/>
      <c r="D1497" s="1020"/>
      <c r="E1497" s="1020"/>
      <c r="F1497" s="1020"/>
      <c r="G1497" s="1022"/>
      <c r="H1497" s="1022"/>
      <c r="I1497" s="1022"/>
      <c r="J1497" s="1022"/>
      <c r="K1497" s="1022"/>
      <c r="L1497" s="1020"/>
      <c r="M1497" s="1020"/>
      <c r="N1497" s="1020"/>
      <c r="O1497" s="1020"/>
      <c r="P1497" s="1020"/>
      <c r="Q1497" s="1020"/>
      <c r="R1497" s="1020"/>
      <c r="S1497" s="1020"/>
      <c r="T1497" s="1020"/>
      <c r="U1497" s="1020"/>
      <c r="V1497" s="1020"/>
      <c r="W1497" s="1020"/>
      <c r="X1497" s="1020"/>
      <c r="Y1497" s="1020"/>
      <c r="Z1497" s="1020"/>
      <c r="AA1497" s="1020"/>
    </row>
    <row r="1498" ht="18.0" customHeight="1">
      <c r="A1498" s="1020"/>
      <c r="B1498" s="1021"/>
      <c r="C1498" s="1020"/>
      <c r="D1498" s="1020"/>
      <c r="E1498" s="1020"/>
      <c r="F1498" s="1020"/>
      <c r="G1498" s="1022"/>
      <c r="H1498" s="1022"/>
      <c r="I1498" s="1022"/>
      <c r="J1498" s="1022"/>
      <c r="K1498" s="1022"/>
      <c r="L1498" s="1020"/>
      <c r="M1498" s="1020"/>
      <c r="N1498" s="1020"/>
      <c r="O1498" s="1020"/>
      <c r="P1498" s="1020"/>
      <c r="Q1498" s="1020"/>
      <c r="R1498" s="1020"/>
      <c r="S1498" s="1020"/>
      <c r="T1498" s="1020"/>
      <c r="U1498" s="1020"/>
      <c r="V1498" s="1020"/>
      <c r="W1498" s="1020"/>
      <c r="X1498" s="1020"/>
      <c r="Y1498" s="1020"/>
      <c r="Z1498" s="1020"/>
      <c r="AA1498" s="1020"/>
    </row>
    <row r="1499" ht="18.0" customHeight="1">
      <c r="A1499" s="1020"/>
      <c r="B1499" s="1021"/>
      <c r="C1499" s="1020"/>
      <c r="D1499" s="1020"/>
      <c r="E1499" s="1020"/>
      <c r="F1499" s="1020"/>
      <c r="G1499" s="1022"/>
      <c r="H1499" s="1022"/>
      <c r="I1499" s="1022"/>
      <c r="J1499" s="1022"/>
      <c r="K1499" s="1022"/>
      <c r="L1499" s="1020"/>
      <c r="M1499" s="1020"/>
      <c r="N1499" s="1020"/>
      <c r="O1499" s="1020"/>
      <c r="P1499" s="1020"/>
      <c r="Q1499" s="1020"/>
      <c r="R1499" s="1020"/>
      <c r="S1499" s="1020"/>
      <c r="T1499" s="1020"/>
      <c r="U1499" s="1020"/>
      <c r="V1499" s="1020"/>
      <c r="W1499" s="1020"/>
      <c r="X1499" s="1020"/>
      <c r="Y1499" s="1020"/>
      <c r="Z1499" s="1020"/>
      <c r="AA1499" s="1020"/>
    </row>
    <row r="1500" ht="18.0" customHeight="1">
      <c r="A1500" s="1020"/>
      <c r="B1500" s="1021"/>
      <c r="C1500" s="1020"/>
      <c r="D1500" s="1020"/>
      <c r="E1500" s="1020"/>
      <c r="F1500" s="1020"/>
      <c r="G1500" s="1022"/>
      <c r="H1500" s="1022"/>
      <c r="I1500" s="1022"/>
      <c r="J1500" s="1022"/>
      <c r="K1500" s="1022"/>
      <c r="L1500" s="1020"/>
      <c r="M1500" s="1020"/>
      <c r="N1500" s="1020"/>
      <c r="O1500" s="1020"/>
      <c r="P1500" s="1020"/>
      <c r="Q1500" s="1020"/>
      <c r="R1500" s="1020"/>
      <c r="S1500" s="1020"/>
      <c r="T1500" s="1020"/>
      <c r="U1500" s="1020"/>
      <c r="V1500" s="1020"/>
      <c r="W1500" s="1020"/>
      <c r="X1500" s="1020"/>
      <c r="Y1500" s="1020"/>
      <c r="Z1500" s="1020"/>
      <c r="AA1500" s="1020"/>
    </row>
    <row r="1501" ht="18.0" customHeight="1">
      <c r="A1501" s="1020"/>
      <c r="B1501" s="1021"/>
      <c r="C1501" s="1020"/>
      <c r="D1501" s="1020"/>
      <c r="E1501" s="1020"/>
      <c r="F1501" s="1020"/>
      <c r="G1501" s="1022"/>
      <c r="H1501" s="1022"/>
      <c r="I1501" s="1022"/>
      <c r="J1501" s="1022"/>
      <c r="K1501" s="1022"/>
      <c r="L1501" s="1020"/>
      <c r="M1501" s="1020"/>
      <c r="N1501" s="1020"/>
      <c r="O1501" s="1020"/>
      <c r="P1501" s="1020"/>
      <c r="Q1501" s="1020"/>
      <c r="R1501" s="1020"/>
      <c r="S1501" s="1020"/>
      <c r="T1501" s="1020"/>
      <c r="U1501" s="1020"/>
      <c r="V1501" s="1020"/>
      <c r="W1501" s="1020"/>
      <c r="X1501" s="1020"/>
      <c r="Y1501" s="1020"/>
      <c r="Z1501" s="1020"/>
      <c r="AA1501" s="1020"/>
    </row>
    <row r="1502" ht="18.0" customHeight="1">
      <c r="A1502" s="1020"/>
      <c r="B1502" s="1021"/>
      <c r="C1502" s="1020"/>
      <c r="D1502" s="1020"/>
      <c r="E1502" s="1020"/>
      <c r="F1502" s="1020"/>
      <c r="G1502" s="1022"/>
      <c r="H1502" s="1022"/>
      <c r="I1502" s="1022"/>
      <c r="J1502" s="1022"/>
      <c r="K1502" s="1022"/>
      <c r="L1502" s="1020"/>
      <c r="M1502" s="1020"/>
      <c r="N1502" s="1020"/>
      <c r="O1502" s="1020"/>
      <c r="P1502" s="1020"/>
      <c r="Q1502" s="1020"/>
      <c r="R1502" s="1020"/>
      <c r="S1502" s="1020"/>
      <c r="T1502" s="1020"/>
      <c r="U1502" s="1020"/>
      <c r="V1502" s="1020"/>
      <c r="W1502" s="1020"/>
      <c r="X1502" s="1020"/>
      <c r="Y1502" s="1020"/>
      <c r="Z1502" s="1020"/>
      <c r="AA1502" s="1020"/>
    </row>
    <row r="1503" ht="18.0" customHeight="1">
      <c r="A1503" s="1020"/>
      <c r="B1503" s="1021"/>
      <c r="C1503" s="1020"/>
      <c r="D1503" s="1020"/>
      <c r="E1503" s="1020"/>
      <c r="F1503" s="1020"/>
      <c r="G1503" s="1022"/>
      <c r="H1503" s="1022"/>
      <c r="I1503" s="1022"/>
      <c r="J1503" s="1022"/>
      <c r="K1503" s="1022"/>
      <c r="L1503" s="1020"/>
      <c r="M1503" s="1020"/>
      <c r="N1503" s="1020"/>
      <c r="O1503" s="1020"/>
      <c r="P1503" s="1020"/>
      <c r="Q1503" s="1020"/>
      <c r="R1503" s="1020"/>
      <c r="S1503" s="1020"/>
      <c r="T1503" s="1020"/>
      <c r="U1503" s="1020"/>
      <c r="V1503" s="1020"/>
      <c r="W1503" s="1020"/>
      <c r="X1503" s="1020"/>
      <c r="Y1503" s="1020"/>
      <c r="Z1503" s="1020"/>
      <c r="AA1503" s="1020"/>
    </row>
    <row r="1504" ht="18.0" customHeight="1">
      <c r="A1504" s="1020"/>
      <c r="B1504" s="1021"/>
      <c r="C1504" s="1020"/>
      <c r="D1504" s="1020"/>
      <c r="E1504" s="1020"/>
      <c r="F1504" s="1020"/>
      <c r="G1504" s="1022"/>
      <c r="H1504" s="1022"/>
      <c r="I1504" s="1022"/>
      <c r="J1504" s="1022"/>
      <c r="K1504" s="1022"/>
      <c r="L1504" s="1020"/>
      <c r="M1504" s="1020"/>
      <c r="N1504" s="1020"/>
      <c r="O1504" s="1020"/>
      <c r="P1504" s="1020"/>
      <c r="Q1504" s="1020"/>
      <c r="R1504" s="1020"/>
      <c r="S1504" s="1020"/>
      <c r="T1504" s="1020"/>
      <c r="U1504" s="1020"/>
      <c r="V1504" s="1020"/>
      <c r="W1504" s="1020"/>
      <c r="X1504" s="1020"/>
      <c r="Y1504" s="1020"/>
      <c r="Z1504" s="1020"/>
      <c r="AA1504" s="1020"/>
    </row>
    <row r="1505" ht="18.0" customHeight="1">
      <c r="A1505" s="1020"/>
      <c r="B1505" s="1021"/>
      <c r="C1505" s="1020"/>
      <c r="D1505" s="1020"/>
      <c r="E1505" s="1020"/>
      <c r="F1505" s="1020"/>
      <c r="G1505" s="1022"/>
      <c r="H1505" s="1022"/>
      <c r="I1505" s="1022"/>
      <c r="J1505" s="1022"/>
      <c r="K1505" s="1022"/>
      <c r="L1505" s="1020"/>
      <c r="M1505" s="1020"/>
      <c r="N1505" s="1020"/>
      <c r="O1505" s="1020"/>
      <c r="P1505" s="1020"/>
      <c r="Q1505" s="1020"/>
      <c r="R1505" s="1020"/>
      <c r="S1505" s="1020"/>
      <c r="T1505" s="1020"/>
      <c r="U1505" s="1020"/>
      <c r="V1505" s="1020"/>
      <c r="W1505" s="1020"/>
      <c r="X1505" s="1020"/>
      <c r="Y1505" s="1020"/>
      <c r="Z1505" s="1020"/>
      <c r="AA1505" s="1020"/>
    </row>
    <row r="1506" ht="18.0" customHeight="1">
      <c r="A1506" s="1020"/>
      <c r="B1506" s="1021"/>
      <c r="C1506" s="1020"/>
      <c r="D1506" s="1020"/>
      <c r="E1506" s="1020"/>
      <c r="F1506" s="1020"/>
      <c r="G1506" s="1022"/>
      <c r="H1506" s="1022"/>
      <c r="I1506" s="1022"/>
      <c r="J1506" s="1022"/>
      <c r="K1506" s="1022"/>
      <c r="L1506" s="1020"/>
      <c r="M1506" s="1020"/>
      <c r="N1506" s="1020"/>
      <c r="O1506" s="1020"/>
      <c r="P1506" s="1020"/>
      <c r="Q1506" s="1020"/>
      <c r="R1506" s="1020"/>
      <c r="S1506" s="1020"/>
      <c r="T1506" s="1020"/>
      <c r="U1506" s="1020"/>
      <c r="V1506" s="1020"/>
      <c r="W1506" s="1020"/>
      <c r="X1506" s="1020"/>
      <c r="Y1506" s="1020"/>
      <c r="Z1506" s="1020"/>
      <c r="AA1506" s="1020"/>
    </row>
    <row r="1507" ht="18.0" customHeight="1">
      <c r="A1507" s="1020"/>
      <c r="B1507" s="1021"/>
      <c r="C1507" s="1020"/>
      <c r="D1507" s="1020"/>
      <c r="E1507" s="1020"/>
      <c r="F1507" s="1020"/>
      <c r="G1507" s="1022"/>
      <c r="H1507" s="1022"/>
      <c r="I1507" s="1022"/>
      <c r="J1507" s="1022"/>
      <c r="K1507" s="1022"/>
      <c r="L1507" s="1020"/>
      <c r="M1507" s="1020"/>
      <c r="N1507" s="1020"/>
      <c r="O1507" s="1020"/>
      <c r="P1507" s="1020"/>
      <c r="Q1507" s="1020"/>
      <c r="R1507" s="1020"/>
      <c r="S1507" s="1020"/>
      <c r="T1507" s="1020"/>
      <c r="U1507" s="1020"/>
      <c r="V1507" s="1020"/>
      <c r="W1507" s="1020"/>
      <c r="X1507" s="1020"/>
      <c r="Y1507" s="1020"/>
      <c r="Z1507" s="1020"/>
      <c r="AA1507" s="1020"/>
    </row>
    <row r="1508" ht="18.0" customHeight="1">
      <c r="A1508" s="1020"/>
      <c r="B1508" s="1021"/>
      <c r="C1508" s="1020"/>
      <c r="D1508" s="1020"/>
      <c r="E1508" s="1020"/>
      <c r="F1508" s="1020"/>
      <c r="G1508" s="1022"/>
      <c r="H1508" s="1022"/>
      <c r="I1508" s="1022"/>
      <c r="J1508" s="1022"/>
      <c r="K1508" s="1022"/>
      <c r="L1508" s="1020"/>
      <c r="M1508" s="1020"/>
      <c r="N1508" s="1020"/>
      <c r="O1508" s="1020"/>
      <c r="P1508" s="1020"/>
      <c r="Q1508" s="1020"/>
      <c r="R1508" s="1020"/>
      <c r="S1508" s="1020"/>
      <c r="T1508" s="1020"/>
      <c r="U1508" s="1020"/>
      <c r="V1508" s="1020"/>
      <c r="W1508" s="1020"/>
      <c r="X1508" s="1020"/>
      <c r="Y1508" s="1020"/>
      <c r="Z1508" s="1020"/>
      <c r="AA1508" s="1020"/>
    </row>
    <row r="1509" ht="18.0" customHeight="1">
      <c r="A1509" s="1020"/>
      <c r="B1509" s="1021"/>
      <c r="C1509" s="1020"/>
      <c r="D1509" s="1020"/>
      <c r="E1509" s="1020"/>
      <c r="F1509" s="1020"/>
      <c r="G1509" s="1022"/>
      <c r="H1509" s="1022"/>
      <c r="I1509" s="1022"/>
      <c r="J1509" s="1022"/>
      <c r="K1509" s="1022"/>
      <c r="L1509" s="1020"/>
      <c r="M1509" s="1020"/>
      <c r="N1509" s="1020"/>
      <c r="O1509" s="1020"/>
      <c r="P1509" s="1020"/>
      <c r="Q1509" s="1020"/>
      <c r="R1509" s="1020"/>
      <c r="S1509" s="1020"/>
      <c r="T1509" s="1020"/>
      <c r="U1509" s="1020"/>
      <c r="V1509" s="1020"/>
      <c r="W1509" s="1020"/>
      <c r="X1509" s="1020"/>
      <c r="Y1509" s="1020"/>
      <c r="Z1509" s="1020"/>
      <c r="AA1509" s="1020"/>
    </row>
    <row r="1510" ht="18.0" customHeight="1">
      <c r="A1510" s="1020"/>
      <c r="B1510" s="1021"/>
      <c r="C1510" s="1020"/>
      <c r="D1510" s="1020"/>
      <c r="E1510" s="1020"/>
      <c r="F1510" s="1020"/>
      <c r="G1510" s="1022"/>
      <c r="H1510" s="1022"/>
      <c r="I1510" s="1022"/>
      <c r="J1510" s="1022"/>
      <c r="K1510" s="1022"/>
      <c r="L1510" s="1020"/>
      <c r="M1510" s="1020"/>
      <c r="N1510" s="1020"/>
      <c r="O1510" s="1020"/>
      <c r="P1510" s="1020"/>
      <c r="Q1510" s="1020"/>
      <c r="R1510" s="1020"/>
      <c r="S1510" s="1020"/>
      <c r="T1510" s="1020"/>
      <c r="U1510" s="1020"/>
      <c r="V1510" s="1020"/>
      <c r="W1510" s="1020"/>
      <c r="X1510" s="1020"/>
      <c r="Y1510" s="1020"/>
      <c r="Z1510" s="1020"/>
      <c r="AA1510" s="1020"/>
    </row>
    <row r="1511" ht="18.0" customHeight="1">
      <c r="A1511" s="1020"/>
      <c r="B1511" s="1021"/>
      <c r="C1511" s="1020"/>
      <c r="D1511" s="1020"/>
      <c r="E1511" s="1020"/>
      <c r="F1511" s="1020"/>
      <c r="G1511" s="1022"/>
      <c r="H1511" s="1022"/>
      <c r="I1511" s="1022"/>
      <c r="J1511" s="1022"/>
      <c r="K1511" s="1022"/>
      <c r="L1511" s="1020"/>
      <c r="M1511" s="1020"/>
      <c r="N1511" s="1020"/>
      <c r="O1511" s="1020"/>
      <c r="P1511" s="1020"/>
      <c r="Q1511" s="1020"/>
      <c r="R1511" s="1020"/>
      <c r="S1511" s="1020"/>
      <c r="T1511" s="1020"/>
      <c r="U1511" s="1020"/>
      <c r="V1511" s="1020"/>
      <c r="W1511" s="1020"/>
      <c r="X1511" s="1020"/>
      <c r="Y1511" s="1020"/>
      <c r="Z1511" s="1020"/>
      <c r="AA1511" s="1020"/>
    </row>
    <row r="1512" ht="18.0" customHeight="1">
      <c r="A1512" s="1020"/>
      <c r="B1512" s="1021"/>
      <c r="C1512" s="1020"/>
      <c r="D1512" s="1020"/>
      <c r="E1512" s="1020"/>
      <c r="F1512" s="1020"/>
      <c r="G1512" s="1022"/>
      <c r="H1512" s="1022"/>
      <c r="I1512" s="1022"/>
      <c r="J1512" s="1022"/>
      <c r="K1512" s="1022"/>
      <c r="L1512" s="1020"/>
      <c r="M1512" s="1020"/>
      <c r="N1512" s="1020"/>
      <c r="O1512" s="1020"/>
      <c r="P1512" s="1020"/>
      <c r="Q1512" s="1020"/>
      <c r="R1512" s="1020"/>
      <c r="S1512" s="1020"/>
      <c r="T1512" s="1020"/>
      <c r="U1512" s="1020"/>
      <c r="V1512" s="1020"/>
      <c r="W1512" s="1020"/>
      <c r="X1512" s="1020"/>
      <c r="Y1512" s="1020"/>
      <c r="Z1512" s="1020"/>
      <c r="AA1512" s="1020"/>
    </row>
    <row r="1513" ht="18.0" customHeight="1">
      <c r="A1513" s="1020"/>
      <c r="B1513" s="1021"/>
      <c r="C1513" s="1020"/>
      <c r="D1513" s="1020"/>
      <c r="E1513" s="1020"/>
      <c r="F1513" s="1020"/>
      <c r="G1513" s="1022"/>
      <c r="H1513" s="1022"/>
      <c r="I1513" s="1022"/>
      <c r="J1513" s="1022"/>
      <c r="K1513" s="1022"/>
      <c r="L1513" s="1020"/>
      <c r="M1513" s="1020"/>
      <c r="N1513" s="1020"/>
      <c r="O1513" s="1020"/>
      <c r="P1513" s="1020"/>
      <c r="Q1513" s="1020"/>
      <c r="R1513" s="1020"/>
      <c r="S1513" s="1020"/>
      <c r="T1513" s="1020"/>
      <c r="U1513" s="1020"/>
      <c r="V1513" s="1020"/>
      <c r="W1513" s="1020"/>
      <c r="X1513" s="1020"/>
      <c r="Y1513" s="1020"/>
      <c r="Z1513" s="1020"/>
      <c r="AA1513" s="1020"/>
    </row>
    <row r="1514" ht="18.0" customHeight="1">
      <c r="A1514" s="1020"/>
      <c r="B1514" s="1021"/>
      <c r="C1514" s="1020"/>
      <c r="D1514" s="1020"/>
      <c r="E1514" s="1020"/>
      <c r="F1514" s="1020"/>
      <c r="G1514" s="1022"/>
      <c r="H1514" s="1022"/>
      <c r="I1514" s="1022"/>
      <c r="J1514" s="1022"/>
      <c r="K1514" s="1022"/>
      <c r="L1514" s="1020"/>
      <c r="M1514" s="1020"/>
      <c r="N1514" s="1020"/>
      <c r="O1514" s="1020"/>
      <c r="P1514" s="1020"/>
      <c r="Q1514" s="1020"/>
      <c r="R1514" s="1020"/>
      <c r="S1514" s="1020"/>
      <c r="T1514" s="1020"/>
      <c r="U1514" s="1020"/>
      <c r="V1514" s="1020"/>
      <c r="W1514" s="1020"/>
      <c r="X1514" s="1020"/>
      <c r="Y1514" s="1020"/>
      <c r="Z1514" s="1020"/>
      <c r="AA1514" s="1020"/>
    </row>
    <row r="1515" ht="18.0" customHeight="1">
      <c r="A1515" s="1020"/>
      <c r="B1515" s="1021"/>
      <c r="C1515" s="1020"/>
      <c r="D1515" s="1020"/>
      <c r="E1515" s="1020"/>
      <c r="F1515" s="1020"/>
      <c r="G1515" s="1022"/>
      <c r="H1515" s="1022"/>
      <c r="I1515" s="1022"/>
      <c r="J1515" s="1022"/>
      <c r="K1515" s="1022"/>
      <c r="L1515" s="1020"/>
      <c r="M1515" s="1020"/>
      <c r="N1515" s="1020"/>
      <c r="O1515" s="1020"/>
      <c r="P1515" s="1020"/>
      <c r="Q1515" s="1020"/>
      <c r="R1515" s="1020"/>
      <c r="S1515" s="1020"/>
      <c r="T1515" s="1020"/>
      <c r="U1515" s="1020"/>
      <c r="V1515" s="1020"/>
      <c r="W1515" s="1020"/>
      <c r="X1515" s="1020"/>
      <c r="Y1515" s="1020"/>
      <c r="Z1515" s="1020"/>
      <c r="AA1515" s="1020"/>
    </row>
    <row r="1516" ht="18.0" customHeight="1">
      <c r="A1516" s="1020"/>
      <c r="B1516" s="1021"/>
      <c r="C1516" s="1020"/>
      <c r="D1516" s="1020"/>
      <c r="E1516" s="1020"/>
      <c r="F1516" s="1020"/>
      <c r="G1516" s="1022"/>
      <c r="H1516" s="1022"/>
      <c r="I1516" s="1022"/>
      <c r="J1516" s="1022"/>
      <c r="K1516" s="1022"/>
      <c r="L1516" s="1020"/>
      <c r="M1516" s="1020"/>
      <c r="N1516" s="1020"/>
      <c r="O1516" s="1020"/>
      <c r="P1516" s="1020"/>
      <c r="Q1516" s="1020"/>
      <c r="R1516" s="1020"/>
      <c r="S1516" s="1020"/>
      <c r="T1516" s="1020"/>
      <c r="U1516" s="1020"/>
      <c r="V1516" s="1020"/>
      <c r="W1516" s="1020"/>
      <c r="X1516" s="1020"/>
      <c r="Y1516" s="1020"/>
      <c r="Z1516" s="1020"/>
      <c r="AA1516" s="1020"/>
    </row>
    <row r="1517" ht="18.0" customHeight="1">
      <c r="A1517" s="1020"/>
      <c r="B1517" s="1021"/>
      <c r="C1517" s="1020"/>
      <c r="D1517" s="1020"/>
      <c r="E1517" s="1020"/>
      <c r="F1517" s="1020"/>
      <c r="G1517" s="1022"/>
      <c r="H1517" s="1022"/>
      <c r="I1517" s="1022"/>
      <c r="J1517" s="1022"/>
      <c r="K1517" s="1022"/>
      <c r="L1517" s="1020"/>
      <c r="M1517" s="1020"/>
      <c r="N1517" s="1020"/>
      <c r="O1517" s="1020"/>
      <c r="P1517" s="1020"/>
      <c r="Q1517" s="1020"/>
      <c r="R1517" s="1020"/>
      <c r="S1517" s="1020"/>
      <c r="T1517" s="1020"/>
      <c r="U1517" s="1020"/>
      <c r="V1517" s="1020"/>
      <c r="W1517" s="1020"/>
      <c r="X1517" s="1020"/>
      <c r="Y1517" s="1020"/>
      <c r="Z1517" s="1020"/>
      <c r="AA1517" s="1020"/>
    </row>
    <row r="1518" ht="18.0" customHeight="1">
      <c r="A1518" s="1020"/>
      <c r="B1518" s="1021"/>
      <c r="C1518" s="1020"/>
      <c r="D1518" s="1020"/>
      <c r="E1518" s="1020"/>
      <c r="F1518" s="1020"/>
      <c r="G1518" s="1022"/>
      <c r="H1518" s="1022"/>
      <c r="I1518" s="1022"/>
      <c r="J1518" s="1022"/>
      <c r="K1518" s="1022"/>
      <c r="L1518" s="1020"/>
      <c r="M1518" s="1020"/>
      <c r="N1518" s="1020"/>
      <c r="O1518" s="1020"/>
      <c r="P1518" s="1020"/>
      <c r="Q1518" s="1020"/>
      <c r="R1518" s="1020"/>
      <c r="S1518" s="1020"/>
      <c r="T1518" s="1020"/>
      <c r="U1518" s="1020"/>
      <c r="V1518" s="1020"/>
      <c r="W1518" s="1020"/>
      <c r="X1518" s="1020"/>
      <c r="Y1518" s="1020"/>
      <c r="Z1518" s="1020"/>
      <c r="AA1518" s="1020"/>
    </row>
    <row r="1519" ht="18.0" customHeight="1">
      <c r="A1519" s="1020"/>
      <c r="B1519" s="1021"/>
      <c r="C1519" s="1020"/>
      <c r="D1519" s="1020"/>
      <c r="E1519" s="1020"/>
      <c r="F1519" s="1020"/>
      <c r="G1519" s="1022"/>
      <c r="H1519" s="1022"/>
      <c r="I1519" s="1022"/>
      <c r="J1519" s="1022"/>
      <c r="K1519" s="1022"/>
      <c r="L1519" s="1020"/>
      <c r="M1519" s="1020"/>
      <c r="N1519" s="1020"/>
      <c r="O1519" s="1020"/>
      <c r="P1519" s="1020"/>
      <c r="Q1519" s="1020"/>
      <c r="R1519" s="1020"/>
      <c r="S1519" s="1020"/>
      <c r="T1519" s="1020"/>
      <c r="U1519" s="1020"/>
      <c r="V1519" s="1020"/>
      <c r="W1519" s="1020"/>
      <c r="X1519" s="1020"/>
      <c r="Y1519" s="1020"/>
      <c r="Z1519" s="1020"/>
      <c r="AA1519" s="1020"/>
    </row>
    <row r="1520" ht="18.0" customHeight="1">
      <c r="A1520" s="1020"/>
      <c r="B1520" s="1021"/>
      <c r="C1520" s="1020"/>
      <c r="D1520" s="1020"/>
      <c r="E1520" s="1020"/>
      <c r="F1520" s="1020"/>
      <c r="G1520" s="1022"/>
      <c r="H1520" s="1022"/>
      <c r="I1520" s="1022"/>
      <c r="J1520" s="1022"/>
      <c r="K1520" s="1022"/>
      <c r="L1520" s="1020"/>
      <c r="M1520" s="1020"/>
      <c r="N1520" s="1020"/>
      <c r="O1520" s="1020"/>
      <c r="P1520" s="1020"/>
      <c r="Q1520" s="1020"/>
      <c r="R1520" s="1020"/>
      <c r="S1520" s="1020"/>
      <c r="T1520" s="1020"/>
      <c r="U1520" s="1020"/>
      <c r="V1520" s="1020"/>
      <c r="W1520" s="1020"/>
      <c r="X1520" s="1020"/>
      <c r="Y1520" s="1020"/>
      <c r="Z1520" s="1020"/>
      <c r="AA1520" s="1020"/>
    </row>
    <row r="1521" ht="18.0" customHeight="1">
      <c r="A1521" s="1020"/>
      <c r="B1521" s="1021"/>
      <c r="C1521" s="1020"/>
      <c r="D1521" s="1020"/>
      <c r="E1521" s="1020"/>
      <c r="F1521" s="1020"/>
      <c r="G1521" s="1022"/>
      <c r="H1521" s="1022"/>
      <c r="I1521" s="1022"/>
      <c r="J1521" s="1022"/>
      <c r="K1521" s="1022"/>
      <c r="L1521" s="1020"/>
      <c r="M1521" s="1020"/>
      <c r="N1521" s="1020"/>
      <c r="O1521" s="1020"/>
      <c r="P1521" s="1020"/>
      <c r="Q1521" s="1020"/>
      <c r="R1521" s="1020"/>
      <c r="S1521" s="1020"/>
      <c r="T1521" s="1020"/>
      <c r="U1521" s="1020"/>
      <c r="V1521" s="1020"/>
      <c r="W1521" s="1020"/>
      <c r="X1521" s="1020"/>
      <c r="Y1521" s="1020"/>
      <c r="Z1521" s="1020"/>
      <c r="AA1521" s="1020"/>
    </row>
    <row r="1522" ht="18.0" customHeight="1">
      <c r="A1522" s="1020"/>
      <c r="B1522" s="1021"/>
      <c r="C1522" s="1020"/>
      <c r="D1522" s="1020"/>
      <c r="E1522" s="1020"/>
      <c r="F1522" s="1020"/>
      <c r="G1522" s="1022"/>
      <c r="H1522" s="1022"/>
      <c r="I1522" s="1022"/>
      <c r="J1522" s="1022"/>
      <c r="K1522" s="1022"/>
      <c r="L1522" s="1020"/>
      <c r="M1522" s="1020"/>
      <c r="N1522" s="1020"/>
      <c r="O1522" s="1020"/>
      <c r="P1522" s="1020"/>
      <c r="Q1522" s="1020"/>
      <c r="R1522" s="1020"/>
      <c r="S1522" s="1020"/>
      <c r="T1522" s="1020"/>
      <c r="U1522" s="1020"/>
      <c r="V1522" s="1020"/>
      <c r="W1522" s="1020"/>
      <c r="X1522" s="1020"/>
      <c r="Y1522" s="1020"/>
      <c r="Z1522" s="1020"/>
      <c r="AA1522" s="1020"/>
    </row>
    <row r="1523" ht="18.0" customHeight="1">
      <c r="A1523" s="1020"/>
      <c r="B1523" s="1021"/>
      <c r="C1523" s="1020"/>
      <c r="D1523" s="1020"/>
      <c r="E1523" s="1020"/>
      <c r="F1523" s="1020"/>
      <c r="G1523" s="1022"/>
      <c r="H1523" s="1022"/>
      <c r="I1523" s="1022"/>
      <c r="J1523" s="1022"/>
      <c r="K1523" s="1022"/>
      <c r="L1523" s="1020"/>
      <c r="M1523" s="1020"/>
      <c r="N1523" s="1020"/>
      <c r="O1523" s="1020"/>
      <c r="P1523" s="1020"/>
      <c r="Q1523" s="1020"/>
      <c r="R1523" s="1020"/>
      <c r="S1523" s="1020"/>
      <c r="T1523" s="1020"/>
      <c r="U1523" s="1020"/>
      <c r="V1523" s="1020"/>
      <c r="W1523" s="1020"/>
      <c r="X1523" s="1020"/>
      <c r="Y1523" s="1020"/>
      <c r="Z1523" s="1020"/>
      <c r="AA1523" s="1020"/>
    </row>
    <row r="1524" ht="18.0" customHeight="1">
      <c r="A1524" s="1020"/>
      <c r="B1524" s="1021"/>
      <c r="C1524" s="1020"/>
      <c r="D1524" s="1020"/>
      <c r="E1524" s="1020"/>
      <c r="F1524" s="1020"/>
      <c r="G1524" s="1022"/>
      <c r="H1524" s="1022"/>
      <c r="I1524" s="1022"/>
      <c r="J1524" s="1022"/>
      <c r="K1524" s="1022"/>
      <c r="L1524" s="1020"/>
      <c r="M1524" s="1020"/>
      <c r="N1524" s="1020"/>
      <c r="O1524" s="1020"/>
      <c r="P1524" s="1020"/>
      <c r="Q1524" s="1020"/>
      <c r="R1524" s="1020"/>
      <c r="S1524" s="1020"/>
      <c r="T1524" s="1020"/>
      <c r="U1524" s="1020"/>
      <c r="V1524" s="1020"/>
      <c r="W1524" s="1020"/>
      <c r="X1524" s="1020"/>
      <c r="Y1524" s="1020"/>
      <c r="Z1524" s="1020"/>
      <c r="AA1524" s="1020"/>
    </row>
    <row r="1525" ht="18.0" customHeight="1">
      <c r="A1525" s="1020"/>
      <c r="B1525" s="1021"/>
      <c r="C1525" s="1020"/>
      <c r="D1525" s="1020"/>
      <c r="E1525" s="1020"/>
      <c r="F1525" s="1020"/>
      <c r="G1525" s="1022"/>
      <c r="H1525" s="1022"/>
      <c r="I1525" s="1022"/>
      <c r="J1525" s="1022"/>
      <c r="K1525" s="1022"/>
      <c r="L1525" s="1020"/>
      <c r="M1525" s="1020"/>
      <c r="N1525" s="1020"/>
      <c r="O1525" s="1020"/>
      <c r="P1525" s="1020"/>
      <c r="Q1525" s="1020"/>
      <c r="R1525" s="1020"/>
      <c r="S1525" s="1020"/>
      <c r="T1525" s="1020"/>
      <c r="U1525" s="1020"/>
      <c r="V1525" s="1020"/>
      <c r="W1525" s="1020"/>
      <c r="X1525" s="1020"/>
      <c r="Y1525" s="1020"/>
      <c r="Z1525" s="1020"/>
      <c r="AA1525" s="1020"/>
    </row>
    <row r="1526" ht="18.0" customHeight="1">
      <c r="A1526" s="1020"/>
      <c r="B1526" s="1021"/>
      <c r="C1526" s="1020"/>
      <c r="D1526" s="1020"/>
      <c r="E1526" s="1020"/>
      <c r="F1526" s="1020"/>
      <c r="G1526" s="1022"/>
      <c r="H1526" s="1022"/>
      <c r="I1526" s="1022"/>
      <c r="J1526" s="1022"/>
      <c r="K1526" s="1022"/>
      <c r="L1526" s="1020"/>
      <c r="M1526" s="1020"/>
      <c r="N1526" s="1020"/>
      <c r="O1526" s="1020"/>
      <c r="P1526" s="1020"/>
      <c r="Q1526" s="1020"/>
      <c r="R1526" s="1020"/>
      <c r="S1526" s="1020"/>
      <c r="T1526" s="1020"/>
      <c r="U1526" s="1020"/>
      <c r="V1526" s="1020"/>
      <c r="W1526" s="1020"/>
      <c r="X1526" s="1020"/>
      <c r="Y1526" s="1020"/>
      <c r="Z1526" s="1020"/>
      <c r="AA1526" s="1020"/>
    </row>
    <row r="1527" ht="18.0" customHeight="1">
      <c r="A1527" s="1020"/>
      <c r="B1527" s="1021"/>
      <c r="C1527" s="1020"/>
      <c r="D1527" s="1020"/>
      <c r="E1527" s="1020"/>
      <c r="F1527" s="1020"/>
      <c r="G1527" s="1022"/>
      <c r="H1527" s="1022"/>
      <c r="I1527" s="1022"/>
      <c r="J1527" s="1022"/>
      <c r="K1527" s="1022"/>
      <c r="L1527" s="1020"/>
      <c r="M1527" s="1020"/>
      <c r="N1527" s="1020"/>
      <c r="O1527" s="1020"/>
      <c r="P1527" s="1020"/>
      <c r="Q1527" s="1020"/>
      <c r="R1527" s="1020"/>
      <c r="S1527" s="1020"/>
      <c r="T1527" s="1020"/>
      <c r="U1527" s="1020"/>
      <c r="V1527" s="1020"/>
      <c r="W1527" s="1020"/>
      <c r="X1527" s="1020"/>
      <c r="Y1527" s="1020"/>
      <c r="Z1527" s="1020"/>
      <c r="AA1527" s="1020"/>
    </row>
    <row r="1528" ht="18.0" customHeight="1">
      <c r="A1528" s="1020"/>
      <c r="B1528" s="1021"/>
      <c r="C1528" s="1020"/>
      <c r="D1528" s="1020"/>
      <c r="E1528" s="1020"/>
      <c r="F1528" s="1020"/>
      <c r="G1528" s="1022"/>
      <c r="H1528" s="1022"/>
      <c r="I1528" s="1022"/>
      <c r="J1528" s="1022"/>
      <c r="K1528" s="1022"/>
      <c r="L1528" s="1020"/>
      <c r="M1528" s="1020"/>
      <c r="N1528" s="1020"/>
      <c r="O1528" s="1020"/>
      <c r="P1528" s="1020"/>
      <c r="Q1528" s="1020"/>
      <c r="R1528" s="1020"/>
      <c r="S1528" s="1020"/>
      <c r="T1528" s="1020"/>
      <c r="U1528" s="1020"/>
      <c r="V1528" s="1020"/>
      <c r="W1528" s="1020"/>
      <c r="X1528" s="1020"/>
      <c r="Y1528" s="1020"/>
      <c r="Z1528" s="1020"/>
      <c r="AA1528" s="1020"/>
    </row>
    <row r="1529" ht="18.0" customHeight="1">
      <c r="A1529" s="1020"/>
      <c r="B1529" s="1021"/>
      <c r="C1529" s="1020"/>
      <c r="D1529" s="1020"/>
      <c r="E1529" s="1020"/>
      <c r="F1529" s="1020"/>
      <c r="G1529" s="1022"/>
      <c r="H1529" s="1022"/>
      <c r="I1529" s="1022"/>
      <c r="J1529" s="1022"/>
      <c r="K1529" s="1022"/>
      <c r="L1529" s="1020"/>
      <c r="M1529" s="1020"/>
      <c r="N1529" s="1020"/>
      <c r="O1529" s="1020"/>
      <c r="P1529" s="1020"/>
      <c r="Q1529" s="1020"/>
      <c r="R1529" s="1020"/>
      <c r="S1529" s="1020"/>
      <c r="T1529" s="1020"/>
      <c r="U1529" s="1020"/>
      <c r="V1529" s="1020"/>
      <c r="W1529" s="1020"/>
      <c r="X1529" s="1020"/>
      <c r="Y1529" s="1020"/>
      <c r="Z1529" s="1020"/>
      <c r="AA1529" s="1020"/>
    </row>
    <row r="1530" ht="18.0" customHeight="1">
      <c r="A1530" s="1020"/>
      <c r="B1530" s="1021"/>
      <c r="C1530" s="1020"/>
      <c r="D1530" s="1020"/>
      <c r="E1530" s="1020"/>
      <c r="F1530" s="1020"/>
      <c r="G1530" s="1022"/>
      <c r="H1530" s="1022"/>
      <c r="I1530" s="1022"/>
      <c r="J1530" s="1022"/>
      <c r="K1530" s="1022"/>
      <c r="L1530" s="1020"/>
      <c r="M1530" s="1020"/>
      <c r="N1530" s="1020"/>
      <c r="O1530" s="1020"/>
      <c r="P1530" s="1020"/>
      <c r="Q1530" s="1020"/>
      <c r="R1530" s="1020"/>
      <c r="S1530" s="1020"/>
      <c r="T1530" s="1020"/>
      <c r="U1530" s="1020"/>
      <c r="V1530" s="1020"/>
      <c r="W1530" s="1020"/>
      <c r="X1530" s="1020"/>
      <c r="Y1530" s="1020"/>
      <c r="Z1530" s="1020"/>
      <c r="AA1530" s="1020"/>
    </row>
    <row r="1531" ht="18.0" customHeight="1">
      <c r="A1531" s="1020"/>
      <c r="B1531" s="1021"/>
      <c r="C1531" s="1020"/>
      <c r="D1531" s="1020"/>
      <c r="E1531" s="1020"/>
      <c r="F1531" s="1020"/>
      <c r="G1531" s="1022"/>
      <c r="H1531" s="1022"/>
      <c r="I1531" s="1022"/>
      <c r="J1531" s="1022"/>
      <c r="K1531" s="1022"/>
      <c r="L1531" s="1020"/>
      <c r="M1531" s="1020"/>
      <c r="N1531" s="1020"/>
      <c r="O1531" s="1020"/>
      <c r="P1531" s="1020"/>
      <c r="Q1531" s="1020"/>
      <c r="R1531" s="1020"/>
      <c r="S1531" s="1020"/>
      <c r="T1531" s="1020"/>
      <c r="U1531" s="1020"/>
      <c r="V1531" s="1020"/>
      <c r="W1531" s="1020"/>
      <c r="X1531" s="1020"/>
      <c r="Y1531" s="1020"/>
      <c r="Z1531" s="1020"/>
      <c r="AA1531" s="1020"/>
    </row>
    <row r="1532" ht="18.0" customHeight="1">
      <c r="A1532" s="1020"/>
      <c r="B1532" s="1021"/>
      <c r="C1532" s="1020"/>
      <c r="D1532" s="1020"/>
      <c r="E1532" s="1020"/>
      <c r="F1532" s="1020"/>
      <c r="G1532" s="1022"/>
      <c r="H1532" s="1022"/>
      <c r="I1532" s="1022"/>
      <c r="J1532" s="1022"/>
      <c r="K1532" s="1022"/>
      <c r="L1532" s="1020"/>
      <c r="M1532" s="1020"/>
      <c r="N1532" s="1020"/>
      <c r="O1532" s="1020"/>
      <c r="P1532" s="1020"/>
      <c r="Q1532" s="1020"/>
      <c r="R1532" s="1020"/>
      <c r="S1532" s="1020"/>
      <c r="T1532" s="1020"/>
      <c r="U1532" s="1020"/>
      <c r="V1532" s="1020"/>
      <c r="W1532" s="1020"/>
      <c r="X1532" s="1020"/>
      <c r="Y1532" s="1020"/>
      <c r="Z1532" s="1020"/>
      <c r="AA1532" s="1020"/>
    </row>
    <row r="1533" ht="18.0" customHeight="1">
      <c r="A1533" s="1020"/>
      <c r="B1533" s="1021"/>
      <c r="C1533" s="1020"/>
      <c r="D1533" s="1020"/>
      <c r="E1533" s="1020"/>
      <c r="F1533" s="1020"/>
      <c r="G1533" s="1022"/>
      <c r="H1533" s="1022"/>
      <c r="I1533" s="1022"/>
      <c r="J1533" s="1022"/>
      <c r="K1533" s="1022"/>
      <c r="L1533" s="1020"/>
      <c r="M1533" s="1020"/>
      <c r="N1533" s="1020"/>
      <c r="O1533" s="1020"/>
      <c r="P1533" s="1020"/>
      <c r="Q1533" s="1020"/>
      <c r="R1533" s="1020"/>
      <c r="S1533" s="1020"/>
      <c r="T1533" s="1020"/>
      <c r="U1533" s="1020"/>
      <c r="V1533" s="1020"/>
      <c r="W1533" s="1020"/>
      <c r="X1533" s="1020"/>
      <c r="Y1533" s="1020"/>
      <c r="Z1533" s="1020"/>
      <c r="AA1533" s="1020"/>
    </row>
    <row r="1534" ht="18.0" customHeight="1">
      <c r="A1534" s="1020"/>
      <c r="B1534" s="1021"/>
      <c r="C1534" s="1020"/>
      <c r="D1534" s="1020"/>
      <c r="E1534" s="1020"/>
      <c r="F1534" s="1020"/>
      <c r="G1534" s="1022"/>
      <c r="H1534" s="1022"/>
      <c r="I1534" s="1022"/>
      <c r="J1534" s="1022"/>
      <c r="K1534" s="1022"/>
      <c r="L1534" s="1020"/>
      <c r="M1534" s="1020"/>
      <c r="N1534" s="1020"/>
      <c r="O1534" s="1020"/>
      <c r="P1534" s="1020"/>
      <c r="Q1534" s="1020"/>
      <c r="R1534" s="1020"/>
      <c r="S1534" s="1020"/>
      <c r="T1534" s="1020"/>
      <c r="U1534" s="1020"/>
      <c r="V1534" s="1020"/>
      <c r="W1534" s="1020"/>
      <c r="X1534" s="1020"/>
      <c r="Y1534" s="1020"/>
      <c r="Z1534" s="1020"/>
      <c r="AA1534" s="1020"/>
    </row>
    <row r="1535" ht="18.0" customHeight="1">
      <c r="A1535" s="1020"/>
      <c r="B1535" s="1021"/>
      <c r="C1535" s="1020"/>
      <c r="D1535" s="1020"/>
      <c r="E1535" s="1020"/>
      <c r="F1535" s="1020"/>
      <c r="G1535" s="1022"/>
      <c r="H1535" s="1022"/>
      <c r="I1535" s="1022"/>
      <c r="J1535" s="1022"/>
      <c r="K1535" s="1022"/>
      <c r="L1535" s="1020"/>
      <c r="M1535" s="1020"/>
      <c r="N1535" s="1020"/>
      <c r="O1535" s="1020"/>
      <c r="P1535" s="1020"/>
      <c r="Q1535" s="1020"/>
      <c r="R1535" s="1020"/>
      <c r="S1535" s="1020"/>
      <c r="T1535" s="1020"/>
      <c r="U1535" s="1020"/>
      <c r="V1535" s="1020"/>
      <c r="W1535" s="1020"/>
      <c r="X1535" s="1020"/>
      <c r="Y1535" s="1020"/>
      <c r="Z1535" s="1020"/>
      <c r="AA1535" s="1020"/>
    </row>
    <row r="1536" ht="18.0" customHeight="1">
      <c r="A1536" s="1020"/>
      <c r="B1536" s="1021"/>
      <c r="C1536" s="1020"/>
      <c r="D1536" s="1020"/>
      <c r="E1536" s="1020"/>
      <c r="F1536" s="1020"/>
      <c r="G1536" s="1022"/>
      <c r="H1536" s="1022"/>
      <c r="I1536" s="1022"/>
      <c r="J1536" s="1022"/>
      <c r="K1536" s="1022"/>
      <c r="L1536" s="1020"/>
      <c r="M1536" s="1020"/>
      <c r="N1536" s="1020"/>
      <c r="O1536" s="1020"/>
      <c r="P1536" s="1020"/>
      <c r="Q1536" s="1020"/>
      <c r="R1536" s="1020"/>
      <c r="S1536" s="1020"/>
      <c r="T1536" s="1020"/>
      <c r="U1536" s="1020"/>
      <c r="V1536" s="1020"/>
      <c r="W1536" s="1020"/>
      <c r="X1536" s="1020"/>
      <c r="Y1536" s="1020"/>
      <c r="Z1536" s="1020"/>
      <c r="AA1536" s="1020"/>
    </row>
    <row r="1537" ht="18.0" customHeight="1">
      <c r="A1537" s="1020"/>
      <c r="B1537" s="1021"/>
      <c r="C1537" s="1020"/>
      <c r="D1537" s="1020"/>
      <c r="E1537" s="1020"/>
      <c r="F1537" s="1020"/>
      <c r="G1537" s="1022"/>
      <c r="H1537" s="1022"/>
      <c r="I1537" s="1022"/>
      <c r="J1537" s="1022"/>
      <c r="K1537" s="1022"/>
      <c r="L1537" s="1020"/>
      <c r="M1537" s="1020"/>
      <c r="N1537" s="1020"/>
      <c r="O1537" s="1020"/>
      <c r="P1537" s="1020"/>
      <c r="Q1537" s="1020"/>
      <c r="R1537" s="1020"/>
      <c r="S1537" s="1020"/>
      <c r="T1537" s="1020"/>
      <c r="U1537" s="1020"/>
      <c r="V1537" s="1020"/>
      <c r="W1537" s="1020"/>
      <c r="X1537" s="1020"/>
      <c r="Y1537" s="1020"/>
      <c r="Z1537" s="1020"/>
      <c r="AA1537" s="1020"/>
    </row>
    <row r="1538" ht="18.0" customHeight="1">
      <c r="A1538" s="1020"/>
      <c r="B1538" s="1021"/>
      <c r="C1538" s="1020"/>
      <c r="D1538" s="1020"/>
      <c r="E1538" s="1020"/>
      <c r="F1538" s="1020"/>
      <c r="G1538" s="1022"/>
      <c r="H1538" s="1022"/>
      <c r="I1538" s="1022"/>
      <c r="J1538" s="1022"/>
      <c r="K1538" s="1022"/>
      <c r="L1538" s="1020"/>
      <c r="M1538" s="1020"/>
      <c r="N1538" s="1020"/>
      <c r="O1538" s="1020"/>
      <c r="P1538" s="1020"/>
      <c r="Q1538" s="1020"/>
      <c r="R1538" s="1020"/>
      <c r="S1538" s="1020"/>
      <c r="T1538" s="1020"/>
      <c r="U1538" s="1020"/>
      <c r="V1538" s="1020"/>
      <c r="W1538" s="1020"/>
      <c r="X1538" s="1020"/>
      <c r="Y1538" s="1020"/>
      <c r="Z1538" s="1020"/>
      <c r="AA1538" s="1020"/>
    </row>
    <row r="1539" ht="18.0" customHeight="1">
      <c r="A1539" s="1020"/>
      <c r="B1539" s="1021"/>
      <c r="C1539" s="1020"/>
      <c r="D1539" s="1020"/>
      <c r="E1539" s="1020"/>
      <c r="F1539" s="1020"/>
      <c r="G1539" s="1022"/>
      <c r="H1539" s="1022"/>
      <c r="I1539" s="1022"/>
      <c r="J1539" s="1022"/>
      <c r="K1539" s="1022"/>
      <c r="L1539" s="1020"/>
      <c r="M1539" s="1020"/>
      <c r="N1539" s="1020"/>
      <c r="O1539" s="1020"/>
      <c r="P1539" s="1020"/>
      <c r="Q1539" s="1020"/>
      <c r="R1539" s="1020"/>
      <c r="S1539" s="1020"/>
      <c r="T1539" s="1020"/>
      <c r="U1539" s="1020"/>
      <c r="V1539" s="1020"/>
      <c r="W1539" s="1020"/>
      <c r="X1539" s="1020"/>
      <c r="Y1539" s="1020"/>
      <c r="Z1539" s="1020"/>
      <c r="AA1539" s="1020"/>
    </row>
    <row r="1540" ht="18.0" customHeight="1">
      <c r="A1540" s="1020"/>
      <c r="B1540" s="1021"/>
      <c r="C1540" s="1020"/>
      <c r="D1540" s="1020"/>
      <c r="E1540" s="1020"/>
      <c r="F1540" s="1020"/>
      <c r="G1540" s="1022"/>
      <c r="H1540" s="1022"/>
      <c r="I1540" s="1022"/>
      <c r="J1540" s="1022"/>
      <c r="K1540" s="1022"/>
      <c r="L1540" s="1020"/>
      <c r="M1540" s="1020"/>
      <c r="N1540" s="1020"/>
      <c r="O1540" s="1020"/>
      <c r="P1540" s="1020"/>
      <c r="Q1540" s="1020"/>
      <c r="R1540" s="1020"/>
      <c r="S1540" s="1020"/>
      <c r="T1540" s="1020"/>
      <c r="U1540" s="1020"/>
      <c r="V1540" s="1020"/>
      <c r="W1540" s="1020"/>
      <c r="X1540" s="1020"/>
      <c r="Y1540" s="1020"/>
      <c r="Z1540" s="1020"/>
      <c r="AA1540" s="1020"/>
    </row>
    <row r="1541" ht="18.0" customHeight="1">
      <c r="A1541" s="1020"/>
      <c r="B1541" s="1021"/>
      <c r="C1541" s="1020"/>
      <c r="D1541" s="1020"/>
      <c r="E1541" s="1020"/>
      <c r="F1541" s="1020"/>
      <c r="G1541" s="1022"/>
      <c r="H1541" s="1022"/>
      <c r="I1541" s="1022"/>
      <c r="J1541" s="1022"/>
      <c r="K1541" s="1022"/>
      <c r="L1541" s="1020"/>
      <c r="M1541" s="1020"/>
      <c r="N1541" s="1020"/>
      <c r="O1541" s="1020"/>
      <c r="P1541" s="1020"/>
      <c r="Q1541" s="1020"/>
      <c r="R1541" s="1020"/>
      <c r="S1541" s="1020"/>
      <c r="T1541" s="1020"/>
      <c r="U1541" s="1020"/>
      <c r="V1541" s="1020"/>
      <c r="W1541" s="1020"/>
      <c r="X1541" s="1020"/>
      <c r="Y1541" s="1020"/>
      <c r="Z1541" s="1020"/>
      <c r="AA1541" s="1020"/>
    </row>
    <row r="1542" ht="18.0" customHeight="1">
      <c r="A1542" s="1020"/>
      <c r="B1542" s="1021"/>
      <c r="C1542" s="1020"/>
      <c r="D1542" s="1020"/>
      <c r="E1542" s="1020"/>
      <c r="F1542" s="1020"/>
      <c r="G1542" s="1022"/>
      <c r="H1542" s="1022"/>
      <c r="I1542" s="1022"/>
      <c r="J1542" s="1022"/>
      <c r="K1542" s="1022"/>
      <c r="L1542" s="1020"/>
      <c r="M1542" s="1020"/>
      <c r="N1542" s="1020"/>
      <c r="O1542" s="1020"/>
      <c r="P1542" s="1020"/>
      <c r="Q1542" s="1020"/>
      <c r="R1542" s="1020"/>
      <c r="S1542" s="1020"/>
      <c r="T1542" s="1020"/>
      <c r="U1542" s="1020"/>
      <c r="V1542" s="1020"/>
      <c r="W1542" s="1020"/>
      <c r="X1542" s="1020"/>
      <c r="Y1542" s="1020"/>
      <c r="Z1542" s="1020"/>
      <c r="AA1542" s="1020"/>
    </row>
    <row r="1543" ht="18.0" customHeight="1">
      <c r="A1543" s="1020"/>
      <c r="B1543" s="1021"/>
      <c r="C1543" s="1020"/>
      <c r="D1543" s="1020"/>
      <c r="E1543" s="1020"/>
      <c r="F1543" s="1020"/>
      <c r="G1543" s="1022"/>
      <c r="H1543" s="1022"/>
      <c r="I1543" s="1022"/>
      <c r="J1543" s="1022"/>
      <c r="K1543" s="1022"/>
      <c r="L1543" s="1020"/>
      <c r="M1543" s="1020"/>
      <c r="N1543" s="1020"/>
      <c r="O1543" s="1020"/>
      <c r="P1543" s="1020"/>
      <c r="Q1543" s="1020"/>
      <c r="R1543" s="1020"/>
      <c r="S1543" s="1020"/>
      <c r="T1543" s="1020"/>
      <c r="U1543" s="1020"/>
      <c r="V1543" s="1020"/>
      <c r="W1543" s="1020"/>
      <c r="X1543" s="1020"/>
      <c r="Y1543" s="1020"/>
      <c r="Z1543" s="1020"/>
      <c r="AA1543" s="1020"/>
    </row>
    <row r="1544" ht="18.0" customHeight="1">
      <c r="A1544" s="1020"/>
      <c r="B1544" s="1021"/>
      <c r="C1544" s="1020"/>
      <c r="D1544" s="1020"/>
      <c r="E1544" s="1020"/>
      <c r="F1544" s="1020"/>
      <c r="G1544" s="1022"/>
      <c r="H1544" s="1022"/>
      <c r="I1544" s="1022"/>
      <c r="J1544" s="1022"/>
      <c r="K1544" s="1022"/>
      <c r="L1544" s="1020"/>
      <c r="M1544" s="1020"/>
      <c r="N1544" s="1020"/>
      <c r="O1544" s="1020"/>
      <c r="P1544" s="1020"/>
      <c r="Q1544" s="1020"/>
      <c r="R1544" s="1020"/>
      <c r="S1544" s="1020"/>
      <c r="T1544" s="1020"/>
      <c r="U1544" s="1020"/>
      <c r="V1544" s="1020"/>
      <c r="W1544" s="1020"/>
      <c r="X1544" s="1020"/>
      <c r="Y1544" s="1020"/>
      <c r="Z1544" s="1020"/>
      <c r="AA1544" s="1020"/>
    </row>
    <row r="1545" ht="18.0" customHeight="1">
      <c r="A1545" s="1020"/>
      <c r="B1545" s="1021"/>
      <c r="C1545" s="1020"/>
      <c r="D1545" s="1020"/>
      <c r="E1545" s="1020"/>
      <c r="F1545" s="1020"/>
      <c r="G1545" s="1022"/>
      <c r="H1545" s="1022"/>
      <c r="I1545" s="1022"/>
      <c r="J1545" s="1022"/>
      <c r="K1545" s="1022"/>
      <c r="L1545" s="1020"/>
      <c r="M1545" s="1020"/>
      <c r="N1545" s="1020"/>
      <c r="O1545" s="1020"/>
      <c r="P1545" s="1020"/>
      <c r="Q1545" s="1020"/>
      <c r="R1545" s="1020"/>
      <c r="S1545" s="1020"/>
      <c r="T1545" s="1020"/>
      <c r="U1545" s="1020"/>
      <c r="V1545" s="1020"/>
      <c r="W1545" s="1020"/>
      <c r="X1545" s="1020"/>
      <c r="Y1545" s="1020"/>
      <c r="Z1545" s="1020"/>
      <c r="AA1545" s="1020"/>
    </row>
    <row r="1546" ht="18.0" customHeight="1">
      <c r="A1546" s="1020"/>
      <c r="B1546" s="1021"/>
      <c r="C1546" s="1020"/>
      <c r="D1546" s="1020"/>
      <c r="E1546" s="1020"/>
      <c r="F1546" s="1020"/>
      <c r="G1546" s="1022"/>
      <c r="H1546" s="1022"/>
      <c r="I1546" s="1022"/>
      <c r="J1546" s="1022"/>
      <c r="K1546" s="1022"/>
      <c r="L1546" s="1020"/>
      <c r="M1546" s="1020"/>
      <c r="N1546" s="1020"/>
      <c r="O1546" s="1020"/>
      <c r="P1546" s="1020"/>
      <c r="Q1546" s="1020"/>
      <c r="R1546" s="1020"/>
      <c r="S1546" s="1020"/>
      <c r="T1546" s="1020"/>
      <c r="U1546" s="1020"/>
      <c r="V1546" s="1020"/>
      <c r="W1546" s="1020"/>
      <c r="X1546" s="1020"/>
      <c r="Y1546" s="1020"/>
      <c r="Z1546" s="1020"/>
      <c r="AA1546" s="1020"/>
    </row>
    <row r="1547" ht="18.0" customHeight="1">
      <c r="A1547" s="1020"/>
      <c r="B1547" s="1021"/>
      <c r="C1547" s="1020"/>
      <c r="D1547" s="1020"/>
      <c r="E1547" s="1020"/>
      <c r="F1547" s="1020"/>
      <c r="G1547" s="1022"/>
      <c r="H1547" s="1022"/>
      <c r="I1547" s="1022"/>
      <c r="J1547" s="1022"/>
      <c r="K1547" s="1022"/>
      <c r="L1547" s="1020"/>
      <c r="M1547" s="1020"/>
      <c r="N1547" s="1020"/>
      <c r="O1547" s="1020"/>
      <c r="P1547" s="1020"/>
      <c r="Q1547" s="1020"/>
      <c r="R1547" s="1020"/>
      <c r="S1547" s="1020"/>
      <c r="T1547" s="1020"/>
      <c r="U1547" s="1020"/>
      <c r="V1547" s="1020"/>
      <c r="W1547" s="1020"/>
      <c r="X1547" s="1020"/>
      <c r="Y1547" s="1020"/>
      <c r="Z1547" s="1020"/>
      <c r="AA1547" s="1020"/>
    </row>
    <row r="1548" ht="18.0" customHeight="1">
      <c r="A1548" s="1020"/>
      <c r="B1548" s="1021"/>
      <c r="C1548" s="1020"/>
      <c r="D1548" s="1020"/>
      <c r="E1548" s="1020"/>
      <c r="F1548" s="1020"/>
      <c r="G1548" s="1022"/>
      <c r="H1548" s="1022"/>
      <c r="I1548" s="1022"/>
      <c r="J1548" s="1022"/>
      <c r="K1548" s="1022"/>
      <c r="L1548" s="1020"/>
      <c r="M1548" s="1020"/>
      <c r="N1548" s="1020"/>
      <c r="O1548" s="1020"/>
      <c r="P1548" s="1020"/>
      <c r="Q1548" s="1020"/>
      <c r="R1548" s="1020"/>
      <c r="S1548" s="1020"/>
      <c r="T1548" s="1020"/>
      <c r="U1548" s="1020"/>
      <c r="V1548" s="1020"/>
      <c r="W1548" s="1020"/>
      <c r="X1548" s="1020"/>
      <c r="Y1548" s="1020"/>
      <c r="Z1548" s="1020"/>
      <c r="AA1548" s="1020"/>
    </row>
    <row r="1549" ht="18.0" customHeight="1">
      <c r="A1549" s="1020"/>
      <c r="B1549" s="1021"/>
      <c r="C1549" s="1020"/>
      <c r="D1549" s="1020"/>
      <c r="E1549" s="1020"/>
      <c r="F1549" s="1020"/>
      <c r="G1549" s="1022"/>
      <c r="H1549" s="1022"/>
      <c r="I1549" s="1022"/>
      <c r="J1549" s="1022"/>
      <c r="K1549" s="1022"/>
      <c r="L1549" s="1020"/>
      <c r="M1549" s="1020"/>
      <c r="N1549" s="1020"/>
      <c r="O1549" s="1020"/>
      <c r="P1549" s="1020"/>
      <c r="Q1549" s="1020"/>
      <c r="R1549" s="1020"/>
      <c r="S1549" s="1020"/>
      <c r="T1549" s="1020"/>
      <c r="U1549" s="1020"/>
      <c r="V1549" s="1020"/>
      <c r="W1549" s="1020"/>
      <c r="X1549" s="1020"/>
      <c r="Y1549" s="1020"/>
      <c r="Z1549" s="1020"/>
      <c r="AA1549" s="1020"/>
    </row>
    <row r="1550" ht="18.0" customHeight="1">
      <c r="A1550" s="1020"/>
      <c r="B1550" s="1021"/>
      <c r="C1550" s="1020"/>
      <c r="D1550" s="1020"/>
      <c r="E1550" s="1020"/>
      <c r="F1550" s="1020"/>
      <c r="G1550" s="1022"/>
      <c r="H1550" s="1022"/>
      <c r="I1550" s="1022"/>
      <c r="J1550" s="1022"/>
      <c r="K1550" s="1022"/>
      <c r="L1550" s="1020"/>
      <c r="M1550" s="1020"/>
      <c r="N1550" s="1020"/>
      <c r="O1550" s="1020"/>
      <c r="P1550" s="1020"/>
      <c r="Q1550" s="1020"/>
      <c r="R1550" s="1020"/>
      <c r="S1550" s="1020"/>
      <c r="T1550" s="1020"/>
      <c r="U1550" s="1020"/>
      <c r="V1550" s="1020"/>
      <c r="W1550" s="1020"/>
      <c r="X1550" s="1020"/>
      <c r="Y1550" s="1020"/>
      <c r="Z1550" s="1020"/>
      <c r="AA1550" s="1020"/>
    </row>
    <row r="1551" ht="18.0" customHeight="1">
      <c r="A1551" s="1020"/>
      <c r="B1551" s="1021"/>
      <c r="C1551" s="1020"/>
      <c r="D1551" s="1020"/>
      <c r="E1551" s="1020"/>
      <c r="F1551" s="1020"/>
      <c r="G1551" s="1022"/>
      <c r="H1551" s="1022"/>
      <c r="I1551" s="1022"/>
      <c r="J1551" s="1022"/>
      <c r="K1551" s="1022"/>
      <c r="L1551" s="1020"/>
      <c r="M1551" s="1020"/>
      <c r="N1551" s="1020"/>
      <c r="O1551" s="1020"/>
      <c r="P1551" s="1020"/>
      <c r="Q1551" s="1020"/>
      <c r="R1551" s="1020"/>
      <c r="S1551" s="1020"/>
      <c r="T1551" s="1020"/>
      <c r="U1551" s="1020"/>
      <c r="V1551" s="1020"/>
      <c r="W1551" s="1020"/>
      <c r="X1551" s="1020"/>
      <c r="Y1551" s="1020"/>
      <c r="Z1551" s="1020"/>
      <c r="AA1551" s="1020"/>
    </row>
    <row r="1552" ht="18.0" customHeight="1">
      <c r="A1552" s="1020"/>
      <c r="B1552" s="1021"/>
      <c r="C1552" s="1020"/>
      <c r="D1552" s="1020"/>
      <c r="E1552" s="1020"/>
      <c r="F1552" s="1020"/>
      <c r="G1552" s="1022"/>
      <c r="H1552" s="1022"/>
      <c r="I1552" s="1022"/>
      <c r="J1552" s="1022"/>
      <c r="K1552" s="1022"/>
      <c r="L1552" s="1020"/>
      <c r="M1552" s="1020"/>
      <c r="N1552" s="1020"/>
      <c r="O1552" s="1020"/>
      <c r="P1552" s="1020"/>
      <c r="Q1552" s="1020"/>
      <c r="R1552" s="1020"/>
      <c r="S1552" s="1020"/>
      <c r="T1552" s="1020"/>
      <c r="U1552" s="1020"/>
      <c r="V1552" s="1020"/>
      <c r="W1552" s="1020"/>
      <c r="X1552" s="1020"/>
      <c r="Y1552" s="1020"/>
      <c r="Z1552" s="1020"/>
      <c r="AA1552" s="1020"/>
    </row>
    <row r="1553" ht="18.0" customHeight="1">
      <c r="A1553" s="1020"/>
      <c r="B1553" s="1021"/>
      <c r="C1553" s="1020"/>
      <c r="D1553" s="1020"/>
      <c r="E1553" s="1020"/>
      <c r="F1553" s="1020"/>
      <c r="G1553" s="1022"/>
      <c r="H1553" s="1022"/>
      <c r="I1553" s="1022"/>
      <c r="J1553" s="1022"/>
      <c r="K1553" s="1022"/>
      <c r="L1553" s="1020"/>
      <c r="M1553" s="1020"/>
      <c r="N1553" s="1020"/>
      <c r="O1553" s="1020"/>
      <c r="P1553" s="1020"/>
      <c r="Q1553" s="1020"/>
      <c r="R1553" s="1020"/>
      <c r="S1553" s="1020"/>
      <c r="T1553" s="1020"/>
      <c r="U1553" s="1020"/>
      <c r="V1553" s="1020"/>
      <c r="W1553" s="1020"/>
      <c r="X1553" s="1020"/>
      <c r="Y1553" s="1020"/>
      <c r="Z1553" s="1020"/>
      <c r="AA1553" s="1020"/>
    </row>
    <row r="1554" ht="18.0" customHeight="1">
      <c r="A1554" s="1020"/>
      <c r="B1554" s="1021"/>
      <c r="C1554" s="1020"/>
      <c r="D1554" s="1020"/>
      <c r="E1554" s="1020"/>
      <c r="F1554" s="1020"/>
      <c r="G1554" s="1022"/>
      <c r="H1554" s="1022"/>
      <c r="I1554" s="1022"/>
      <c r="J1554" s="1022"/>
      <c r="K1554" s="1022"/>
      <c r="L1554" s="1020"/>
      <c r="M1554" s="1020"/>
      <c r="N1554" s="1020"/>
      <c r="O1554" s="1020"/>
      <c r="P1554" s="1020"/>
      <c r="Q1554" s="1020"/>
      <c r="R1554" s="1020"/>
      <c r="S1554" s="1020"/>
      <c r="T1554" s="1020"/>
      <c r="U1554" s="1020"/>
      <c r="V1554" s="1020"/>
      <c r="W1554" s="1020"/>
      <c r="X1554" s="1020"/>
      <c r="Y1554" s="1020"/>
      <c r="Z1554" s="1020"/>
      <c r="AA1554" s="1020"/>
    </row>
    <row r="1555" ht="18.0" customHeight="1">
      <c r="A1555" s="1020"/>
      <c r="B1555" s="1021"/>
      <c r="C1555" s="1020"/>
      <c r="D1555" s="1020"/>
      <c r="E1555" s="1020"/>
      <c r="F1555" s="1020"/>
      <c r="G1555" s="1022"/>
      <c r="H1555" s="1022"/>
      <c r="I1555" s="1022"/>
      <c r="J1555" s="1022"/>
      <c r="K1555" s="1022"/>
      <c r="L1555" s="1020"/>
      <c r="M1555" s="1020"/>
      <c r="N1555" s="1020"/>
      <c r="O1555" s="1020"/>
      <c r="P1555" s="1020"/>
      <c r="Q1555" s="1020"/>
      <c r="R1555" s="1020"/>
      <c r="S1555" s="1020"/>
      <c r="T1555" s="1020"/>
      <c r="U1555" s="1020"/>
      <c r="V1555" s="1020"/>
      <c r="W1555" s="1020"/>
      <c r="X1555" s="1020"/>
      <c r="Y1555" s="1020"/>
      <c r="Z1555" s="1020"/>
      <c r="AA1555" s="1020"/>
    </row>
    <row r="1556" ht="18.0" customHeight="1">
      <c r="A1556" s="1020"/>
      <c r="B1556" s="1021"/>
      <c r="C1556" s="1020"/>
      <c r="D1556" s="1020"/>
      <c r="E1556" s="1020"/>
      <c r="F1556" s="1020"/>
      <c r="G1556" s="1022"/>
      <c r="H1556" s="1022"/>
      <c r="I1556" s="1022"/>
      <c r="J1556" s="1022"/>
      <c r="K1556" s="1022"/>
      <c r="L1556" s="1020"/>
      <c r="M1556" s="1020"/>
      <c r="N1556" s="1020"/>
      <c r="O1556" s="1020"/>
      <c r="P1556" s="1020"/>
      <c r="Q1556" s="1020"/>
      <c r="R1556" s="1020"/>
      <c r="S1556" s="1020"/>
      <c r="T1556" s="1020"/>
      <c r="U1556" s="1020"/>
      <c r="V1556" s="1020"/>
      <c r="W1556" s="1020"/>
      <c r="X1556" s="1020"/>
      <c r="Y1556" s="1020"/>
      <c r="Z1556" s="1020"/>
      <c r="AA1556" s="1020"/>
    </row>
    <row r="1557" ht="18.0" customHeight="1">
      <c r="A1557" s="1020"/>
      <c r="B1557" s="1021"/>
      <c r="C1557" s="1020"/>
      <c r="D1557" s="1020"/>
      <c r="E1557" s="1020"/>
      <c r="F1557" s="1020"/>
      <c r="G1557" s="1022"/>
      <c r="H1557" s="1022"/>
      <c r="I1557" s="1022"/>
      <c r="J1557" s="1022"/>
      <c r="K1557" s="1022"/>
      <c r="L1557" s="1020"/>
      <c r="M1557" s="1020"/>
      <c r="N1557" s="1020"/>
      <c r="O1557" s="1020"/>
      <c r="P1557" s="1020"/>
      <c r="Q1557" s="1020"/>
      <c r="R1557" s="1020"/>
      <c r="S1557" s="1020"/>
      <c r="T1557" s="1020"/>
      <c r="U1557" s="1020"/>
      <c r="V1557" s="1020"/>
      <c r="W1557" s="1020"/>
      <c r="X1557" s="1020"/>
      <c r="Y1557" s="1020"/>
      <c r="Z1557" s="1020"/>
      <c r="AA1557" s="1020"/>
    </row>
    <row r="1558" ht="18.0" customHeight="1">
      <c r="A1558" s="1020"/>
      <c r="B1558" s="1021"/>
      <c r="C1558" s="1020"/>
      <c r="D1558" s="1020"/>
      <c r="E1558" s="1020"/>
      <c r="F1558" s="1020"/>
      <c r="G1558" s="1022"/>
      <c r="H1558" s="1022"/>
      <c r="I1558" s="1022"/>
      <c r="J1558" s="1022"/>
      <c r="K1558" s="1022"/>
      <c r="L1558" s="1020"/>
      <c r="M1558" s="1020"/>
      <c r="N1558" s="1020"/>
      <c r="O1558" s="1020"/>
      <c r="P1558" s="1020"/>
      <c r="Q1558" s="1020"/>
      <c r="R1558" s="1020"/>
      <c r="S1558" s="1020"/>
      <c r="T1558" s="1020"/>
      <c r="U1558" s="1020"/>
      <c r="V1558" s="1020"/>
      <c r="W1558" s="1020"/>
      <c r="X1558" s="1020"/>
      <c r="Y1558" s="1020"/>
      <c r="Z1558" s="1020"/>
      <c r="AA1558" s="1020"/>
    </row>
    <row r="1559" ht="18.0" customHeight="1">
      <c r="A1559" s="1020"/>
      <c r="B1559" s="1021"/>
      <c r="C1559" s="1020"/>
      <c r="D1559" s="1020"/>
      <c r="E1559" s="1020"/>
      <c r="F1559" s="1020"/>
      <c r="G1559" s="1022"/>
      <c r="H1559" s="1022"/>
      <c r="I1559" s="1022"/>
      <c r="J1559" s="1022"/>
      <c r="K1559" s="1022"/>
      <c r="L1559" s="1020"/>
      <c r="M1559" s="1020"/>
      <c r="N1559" s="1020"/>
      <c r="O1559" s="1020"/>
      <c r="P1559" s="1020"/>
      <c r="Q1559" s="1020"/>
      <c r="R1559" s="1020"/>
      <c r="S1559" s="1020"/>
      <c r="T1559" s="1020"/>
      <c r="U1559" s="1020"/>
      <c r="V1559" s="1020"/>
      <c r="W1559" s="1020"/>
      <c r="X1559" s="1020"/>
      <c r="Y1559" s="1020"/>
      <c r="Z1559" s="1020"/>
      <c r="AA1559" s="1020"/>
    </row>
    <row r="1560" ht="18.0" customHeight="1">
      <c r="A1560" s="1020"/>
      <c r="B1560" s="1021"/>
      <c r="C1560" s="1020"/>
      <c r="D1560" s="1020"/>
      <c r="E1560" s="1020"/>
      <c r="F1560" s="1020"/>
      <c r="G1560" s="1022"/>
      <c r="H1560" s="1022"/>
      <c r="I1560" s="1022"/>
      <c r="J1560" s="1022"/>
      <c r="K1560" s="1022"/>
      <c r="L1560" s="1020"/>
      <c r="M1560" s="1020"/>
      <c r="N1560" s="1020"/>
      <c r="O1560" s="1020"/>
      <c r="P1560" s="1020"/>
      <c r="Q1560" s="1020"/>
      <c r="R1560" s="1020"/>
      <c r="S1560" s="1020"/>
      <c r="T1560" s="1020"/>
      <c r="U1560" s="1020"/>
      <c r="V1560" s="1020"/>
      <c r="W1560" s="1020"/>
      <c r="X1560" s="1020"/>
      <c r="Y1560" s="1020"/>
      <c r="Z1560" s="1020"/>
      <c r="AA1560" s="1020"/>
    </row>
    <row r="1561" ht="18.0" customHeight="1">
      <c r="A1561" s="1020"/>
      <c r="B1561" s="1021"/>
      <c r="C1561" s="1020"/>
      <c r="D1561" s="1020"/>
      <c r="E1561" s="1020"/>
      <c r="F1561" s="1020"/>
      <c r="G1561" s="1022"/>
      <c r="H1561" s="1022"/>
      <c r="I1561" s="1022"/>
      <c r="J1561" s="1022"/>
      <c r="K1561" s="1022"/>
      <c r="L1561" s="1020"/>
      <c r="M1561" s="1020"/>
      <c r="N1561" s="1020"/>
      <c r="O1561" s="1020"/>
      <c r="P1561" s="1020"/>
      <c r="Q1561" s="1020"/>
      <c r="R1561" s="1020"/>
      <c r="S1561" s="1020"/>
      <c r="T1561" s="1020"/>
      <c r="U1561" s="1020"/>
      <c r="V1561" s="1020"/>
      <c r="W1561" s="1020"/>
      <c r="X1561" s="1020"/>
      <c r="Y1561" s="1020"/>
      <c r="Z1561" s="1020"/>
      <c r="AA1561" s="1020"/>
    </row>
    <row r="1562" ht="18.0" customHeight="1">
      <c r="A1562" s="1020"/>
      <c r="B1562" s="1021"/>
      <c r="C1562" s="1020"/>
      <c r="D1562" s="1020"/>
      <c r="E1562" s="1020"/>
      <c r="F1562" s="1020"/>
      <c r="G1562" s="1022"/>
      <c r="H1562" s="1022"/>
      <c r="I1562" s="1022"/>
      <c r="J1562" s="1022"/>
      <c r="K1562" s="1022"/>
      <c r="L1562" s="1020"/>
      <c r="M1562" s="1020"/>
      <c r="N1562" s="1020"/>
      <c r="O1562" s="1020"/>
      <c r="P1562" s="1020"/>
      <c r="Q1562" s="1020"/>
      <c r="R1562" s="1020"/>
      <c r="S1562" s="1020"/>
      <c r="T1562" s="1020"/>
      <c r="U1562" s="1020"/>
      <c r="V1562" s="1020"/>
      <c r="W1562" s="1020"/>
      <c r="X1562" s="1020"/>
      <c r="Y1562" s="1020"/>
      <c r="Z1562" s="1020"/>
      <c r="AA1562" s="1020"/>
    </row>
    <row r="1563" ht="18.0" customHeight="1">
      <c r="A1563" s="1020"/>
      <c r="B1563" s="1021"/>
      <c r="C1563" s="1020"/>
      <c r="D1563" s="1020"/>
      <c r="E1563" s="1020"/>
      <c r="F1563" s="1020"/>
      <c r="G1563" s="1022"/>
      <c r="H1563" s="1022"/>
      <c r="I1563" s="1022"/>
      <c r="J1563" s="1022"/>
      <c r="K1563" s="1022"/>
      <c r="L1563" s="1020"/>
      <c r="M1563" s="1020"/>
      <c r="N1563" s="1020"/>
      <c r="O1563" s="1020"/>
      <c r="P1563" s="1020"/>
      <c r="Q1563" s="1020"/>
      <c r="R1563" s="1020"/>
      <c r="S1563" s="1020"/>
      <c r="T1563" s="1020"/>
      <c r="U1563" s="1020"/>
      <c r="V1563" s="1020"/>
      <c r="W1563" s="1020"/>
      <c r="X1563" s="1020"/>
      <c r="Y1563" s="1020"/>
      <c r="Z1563" s="1020"/>
      <c r="AA1563" s="1020"/>
    </row>
    <row r="1564" ht="18.0" customHeight="1">
      <c r="A1564" s="1020"/>
      <c r="B1564" s="1021"/>
      <c r="C1564" s="1020"/>
      <c r="D1564" s="1020"/>
      <c r="E1564" s="1020"/>
      <c r="F1564" s="1020"/>
      <c r="G1564" s="1022"/>
      <c r="H1564" s="1022"/>
      <c r="I1564" s="1022"/>
      <c r="J1564" s="1022"/>
      <c r="K1564" s="1022"/>
      <c r="L1564" s="1020"/>
      <c r="M1564" s="1020"/>
      <c r="N1564" s="1020"/>
      <c r="O1564" s="1020"/>
      <c r="P1564" s="1020"/>
      <c r="Q1564" s="1020"/>
      <c r="R1564" s="1020"/>
      <c r="S1564" s="1020"/>
      <c r="T1564" s="1020"/>
      <c r="U1564" s="1020"/>
      <c r="V1564" s="1020"/>
      <c r="W1564" s="1020"/>
      <c r="X1564" s="1020"/>
      <c r="Y1564" s="1020"/>
      <c r="Z1564" s="1020"/>
      <c r="AA1564" s="1020"/>
    </row>
    <row r="1565" ht="18.0" customHeight="1">
      <c r="A1565" s="1020"/>
      <c r="B1565" s="1021"/>
      <c r="C1565" s="1020"/>
      <c r="D1565" s="1020"/>
      <c r="E1565" s="1020"/>
      <c r="F1565" s="1020"/>
      <c r="G1565" s="1022"/>
      <c r="H1565" s="1022"/>
      <c r="I1565" s="1022"/>
      <c r="J1565" s="1022"/>
      <c r="K1565" s="1022"/>
      <c r="L1565" s="1020"/>
      <c r="M1565" s="1020"/>
      <c r="N1565" s="1020"/>
      <c r="O1565" s="1020"/>
      <c r="P1565" s="1020"/>
      <c r="Q1565" s="1020"/>
      <c r="R1565" s="1020"/>
      <c r="S1565" s="1020"/>
      <c r="T1565" s="1020"/>
      <c r="U1565" s="1020"/>
      <c r="V1565" s="1020"/>
      <c r="W1565" s="1020"/>
      <c r="X1565" s="1020"/>
      <c r="Y1565" s="1020"/>
      <c r="Z1565" s="1020"/>
      <c r="AA1565" s="1020"/>
    </row>
    <row r="1566" ht="18.0" customHeight="1">
      <c r="A1566" s="1020"/>
      <c r="B1566" s="1021"/>
      <c r="C1566" s="1020"/>
      <c r="D1566" s="1020"/>
      <c r="E1566" s="1020"/>
      <c r="F1566" s="1020"/>
      <c r="G1566" s="1022"/>
      <c r="H1566" s="1022"/>
      <c r="I1566" s="1022"/>
      <c r="J1566" s="1022"/>
      <c r="K1566" s="1022"/>
      <c r="L1566" s="1020"/>
      <c r="M1566" s="1020"/>
      <c r="N1566" s="1020"/>
      <c r="O1566" s="1020"/>
      <c r="P1566" s="1020"/>
      <c r="Q1566" s="1020"/>
      <c r="R1566" s="1020"/>
      <c r="S1566" s="1020"/>
      <c r="T1566" s="1020"/>
      <c r="U1566" s="1020"/>
      <c r="V1566" s="1020"/>
      <c r="W1566" s="1020"/>
      <c r="X1566" s="1020"/>
      <c r="Y1566" s="1020"/>
      <c r="Z1566" s="1020"/>
      <c r="AA1566" s="1020"/>
    </row>
    <row r="1567" ht="18.0" customHeight="1">
      <c r="A1567" s="1020"/>
      <c r="B1567" s="1021"/>
      <c r="C1567" s="1020"/>
      <c r="D1567" s="1020"/>
      <c r="E1567" s="1020"/>
      <c r="F1567" s="1020"/>
      <c r="G1567" s="1022"/>
      <c r="H1567" s="1022"/>
      <c r="I1567" s="1022"/>
      <c r="J1567" s="1022"/>
      <c r="K1567" s="1022"/>
      <c r="L1567" s="1020"/>
      <c r="M1567" s="1020"/>
      <c r="N1567" s="1020"/>
      <c r="O1567" s="1020"/>
      <c r="P1567" s="1020"/>
      <c r="Q1567" s="1020"/>
      <c r="R1567" s="1020"/>
      <c r="S1567" s="1020"/>
      <c r="T1567" s="1020"/>
      <c r="U1567" s="1020"/>
      <c r="V1567" s="1020"/>
      <c r="W1567" s="1020"/>
      <c r="X1567" s="1020"/>
      <c r="Y1567" s="1020"/>
      <c r="Z1567" s="1020"/>
      <c r="AA1567" s="1020"/>
    </row>
    <row r="1568" ht="18.0" customHeight="1">
      <c r="A1568" s="1020"/>
      <c r="B1568" s="1021"/>
      <c r="C1568" s="1020"/>
      <c r="D1568" s="1020"/>
      <c r="E1568" s="1020"/>
      <c r="F1568" s="1020"/>
      <c r="G1568" s="1022"/>
      <c r="H1568" s="1022"/>
      <c r="I1568" s="1022"/>
      <c r="J1568" s="1022"/>
      <c r="K1568" s="1022"/>
      <c r="L1568" s="1020"/>
      <c r="M1568" s="1020"/>
      <c r="N1568" s="1020"/>
      <c r="O1568" s="1020"/>
      <c r="P1568" s="1020"/>
      <c r="Q1568" s="1020"/>
      <c r="R1568" s="1020"/>
      <c r="S1568" s="1020"/>
      <c r="T1568" s="1020"/>
      <c r="U1568" s="1020"/>
      <c r="V1568" s="1020"/>
      <c r="W1568" s="1020"/>
      <c r="X1568" s="1020"/>
      <c r="Y1568" s="1020"/>
      <c r="Z1568" s="1020"/>
      <c r="AA1568" s="1020"/>
    </row>
    <row r="1569" ht="18.0" customHeight="1">
      <c r="A1569" s="1020"/>
      <c r="B1569" s="1021"/>
      <c r="C1569" s="1020"/>
      <c r="D1569" s="1020"/>
      <c r="E1569" s="1020"/>
      <c r="F1569" s="1020"/>
      <c r="G1569" s="1022"/>
      <c r="H1569" s="1022"/>
      <c r="I1569" s="1022"/>
      <c r="J1569" s="1022"/>
      <c r="K1569" s="1022"/>
      <c r="L1569" s="1020"/>
      <c r="M1569" s="1020"/>
      <c r="N1569" s="1020"/>
      <c r="O1569" s="1020"/>
      <c r="P1569" s="1020"/>
      <c r="Q1569" s="1020"/>
      <c r="R1569" s="1020"/>
      <c r="S1569" s="1020"/>
      <c r="T1569" s="1020"/>
      <c r="U1569" s="1020"/>
      <c r="V1569" s="1020"/>
      <c r="W1569" s="1020"/>
      <c r="X1569" s="1020"/>
      <c r="Y1569" s="1020"/>
      <c r="Z1569" s="1020"/>
      <c r="AA1569" s="1020"/>
    </row>
    <row r="1570" ht="18.0" customHeight="1">
      <c r="A1570" s="1020"/>
      <c r="B1570" s="1021"/>
      <c r="C1570" s="1020"/>
      <c r="D1570" s="1020"/>
      <c r="E1570" s="1020"/>
      <c r="F1570" s="1020"/>
      <c r="G1570" s="1022"/>
      <c r="H1570" s="1022"/>
      <c r="I1570" s="1022"/>
      <c r="J1570" s="1022"/>
      <c r="K1570" s="1022"/>
      <c r="L1570" s="1020"/>
      <c r="M1570" s="1020"/>
      <c r="N1570" s="1020"/>
      <c r="O1570" s="1020"/>
      <c r="P1570" s="1020"/>
      <c r="Q1570" s="1020"/>
      <c r="R1570" s="1020"/>
      <c r="S1570" s="1020"/>
      <c r="T1570" s="1020"/>
      <c r="U1570" s="1020"/>
      <c r="V1570" s="1020"/>
      <c r="W1570" s="1020"/>
      <c r="X1570" s="1020"/>
      <c r="Y1570" s="1020"/>
      <c r="Z1570" s="1020"/>
      <c r="AA1570" s="1020"/>
    </row>
    <row r="1571" ht="18.0" customHeight="1">
      <c r="A1571" s="1020"/>
      <c r="B1571" s="1021"/>
      <c r="C1571" s="1020"/>
      <c r="D1571" s="1020"/>
      <c r="E1571" s="1020"/>
      <c r="F1571" s="1020"/>
      <c r="G1571" s="1022"/>
      <c r="H1571" s="1022"/>
      <c r="I1571" s="1022"/>
      <c r="J1571" s="1022"/>
      <c r="K1571" s="1022"/>
      <c r="L1571" s="1020"/>
      <c r="M1571" s="1020"/>
      <c r="N1571" s="1020"/>
      <c r="O1571" s="1020"/>
      <c r="P1571" s="1020"/>
      <c r="Q1571" s="1020"/>
      <c r="R1571" s="1020"/>
      <c r="S1571" s="1020"/>
      <c r="T1571" s="1020"/>
      <c r="U1571" s="1020"/>
      <c r="V1571" s="1020"/>
      <c r="W1571" s="1020"/>
      <c r="X1571" s="1020"/>
      <c r="Y1571" s="1020"/>
      <c r="Z1571" s="1020"/>
      <c r="AA1571" s="1020"/>
    </row>
    <row r="1572" ht="18.0" customHeight="1">
      <c r="A1572" s="1020"/>
      <c r="B1572" s="1021"/>
      <c r="C1572" s="1020"/>
      <c r="D1572" s="1020"/>
      <c r="E1572" s="1020"/>
      <c r="F1572" s="1020"/>
      <c r="G1572" s="1022"/>
      <c r="H1572" s="1022"/>
      <c r="I1572" s="1022"/>
      <c r="J1572" s="1022"/>
      <c r="K1572" s="1022"/>
      <c r="L1572" s="1020"/>
      <c r="M1572" s="1020"/>
      <c r="N1572" s="1020"/>
      <c r="O1572" s="1020"/>
      <c r="P1572" s="1020"/>
      <c r="Q1572" s="1020"/>
      <c r="R1572" s="1020"/>
      <c r="S1572" s="1020"/>
      <c r="T1572" s="1020"/>
      <c r="U1572" s="1020"/>
      <c r="V1572" s="1020"/>
      <c r="W1572" s="1020"/>
      <c r="X1572" s="1020"/>
      <c r="Y1572" s="1020"/>
      <c r="Z1572" s="1020"/>
      <c r="AA1572" s="1020"/>
    </row>
    <row r="1573" ht="18.0" customHeight="1">
      <c r="A1573" s="1020"/>
      <c r="B1573" s="1021"/>
      <c r="C1573" s="1020"/>
      <c r="D1573" s="1020"/>
      <c r="E1573" s="1020"/>
      <c r="F1573" s="1020"/>
      <c r="G1573" s="1022"/>
      <c r="H1573" s="1022"/>
      <c r="I1573" s="1022"/>
      <c r="J1573" s="1022"/>
      <c r="K1573" s="1022"/>
      <c r="L1573" s="1020"/>
      <c r="M1573" s="1020"/>
      <c r="N1573" s="1020"/>
      <c r="O1573" s="1020"/>
      <c r="P1573" s="1020"/>
      <c r="Q1573" s="1020"/>
      <c r="R1573" s="1020"/>
      <c r="S1573" s="1020"/>
      <c r="T1573" s="1020"/>
      <c r="U1573" s="1020"/>
      <c r="V1573" s="1020"/>
      <c r="W1573" s="1020"/>
      <c r="X1573" s="1020"/>
      <c r="Y1573" s="1020"/>
      <c r="Z1573" s="1020"/>
      <c r="AA1573" s="1020"/>
    </row>
    <row r="1574" ht="18.0" customHeight="1">
      <c r="A1574" s="1020"/>
      <c r="B1574" s="1021"/>
      <c r="C1574" s="1020"/>
      <c r="D1574" s="1020"/>
      <c r="E1574" s="1020"/>
      <c r="F1574" s="1020"/>
      <c r="G1574" s="1022"/>
      <c r="H1574" s="1022"/>
      <c r="I1574" s="1022"/>
      <c r="J1574" s="1022"/>
      <c r="K1574" s="1022"/>
      <c r="L1574" s="1020"/>
      <c r="M1574" s="1020"/>
      <c r="N1574" s="1020"/>
      <c r="O1574" s="1020"/>
      <c r="P1574" s="1020"/>
      <c r="Q1574" s="1020"/>
      <c r="R1574" s="1020"/>
      <c r="S1574" s="1020"/>
      <c r="T1574" s="1020"/>
      <c r="U1574" s="1020"/>
      <c r="V1574" s="1020"/>
      <c r="W1574" s="1020"/>
      <c r="X1574" s="1020"/>
      <c r="Y1574" s="1020"/>
      <c r="Z1574" s="1020"/>
      <c r="AA1574" s="1020"/>
    </row>
    <row r="1575" ht="18.0" customHeight="1">
      <c r="A1575" s="1020"/>
      <c r="B1575" s="1021"/>
      <c r="C1575" s="1020"/>
      <c r="D1575" s="1020"/>
      <c r="E1575" s="1020"/>
      <c r="F1575" s="1020"/>
      <c r="G1575" s="1022"/>
      <c r="H1575" s="1022"/>
      <c r="I1575" s="1022"/>
      <c r="J1575" s="1022"/>
      <c r="K1575" s="1022"/>
      <c r="L1575" s="1020"/>
      <c r="M1575" s="1020"/>
      <c r="N1575" s="1020"/>
      <c r="O1575" s="1020"/>
      <c r="P1575" s="1020"/>
      <c r="Q1575" s="1020"/>
      <c r="R1575" s="1020"/>
      <c r="S1575" s="1020"/>
      <c r="T1575" s="1020"/>
      <c r="U1575" s="1020"/>
      <c r="V1575" s="1020"/>
      <c r="W1575" s="1020"/>
      <c r="X1575" s="1020"/>
      <c r="Y1575" s="1020"/>
      <c r="Z1575" s="1020"/>
      <c r="AA1575" s="1020"/>
    </row>
    <row r="1576" ht="18.0" customHeight="1">
      <c r="A1576" s="1020"/>
      <c r="B1576" s="1021"/>
      <c r="C1576" s="1020"/>
      <c r="D1576" s="1020"/>
      <c r="E1576" s="1020"/>
      <c r="F1576" s="1020"/>
      <c r="G1576" s="1022"/>
      <c r="H1576" s="1022"/>
      <c r="I1576" s="1022"/>
      <c r="J1576" s="1022"/>
      <c r="K1576" s="1022"/>
      <c r="L1576" s="1020"/>
      <c r="M1576" s="1020"/>
      <c r="N1576" s="1020"/>
      <c r="O1576" s="1020"/>
      <c r="P1576" s="1020"/>
      <c r="Q1576" s="1020"/>
      <c r="R1576" s="1020"/>
      <c r="S1576" s="1020"/>
      <c r="T1576" s="1020"/>
      <c r="U1576" s="1020"/>
      <c r="V1576" s="1020"/>
      <c r="W1576" s="1020"/>
      <c r="X1576" s="1020"/>
      <c r="Y1576" s="1020"/>
      <c r="Z1576" s="1020"/>
      <c r="AA1576" s="1020"/>
    </row>
    <row r="1577" ht="18.0" customHeight="1">
      <c r="A1577" s="1020"/>
      <c r="B1577" s="1021"/>
      <c r="C1577" s="1020"/>
      <c r="D1577" s="1020"/>
      <c r="E1577" s="1020"/>
      <c r="F1577" s="1020"/>
      <c r="G1577" s="1022"/>
      <c r="H1577" s="1022"/>
      <c r="I1577" s="1022"/>
      <c r="J1577" s="1022"/>
      <c r="K1577" s="1022"/>
      <c r="L1577" s="1020"/>
      <c r="M1577" s="1020"/>
      <c r="N1577" s="1020"/>
      <c r="O1577" s="1020"/>
      <c r="P1577" s="1020"/>
      <c r="Q1577" s="1020"/>
      <c r="R1577" s="1020"/>
      <c r="S1577" s="1020"/>
      <c r="T1577" s="1020"/>
      <c r="U1577" s="1020"/>
      <c r="V1577" s="1020"/>
      <c r="W1577" s="1020"/>
      <c r="X1577" s="1020"/>
      <c r="Y1577" s="1020"/>
      <c r="Z1577" s="1020"/>
      <c r="AA1577" s="1020"/>
    </row>
    <row r="1578" ht="18.0" customHeight="1">
      <c r="A1578" s="1020"/>
      <c r="B1578" s="1021"/>
      <c r="C1578" s="1020"/>
      <c r="D1578" s="1020"/>
      <c r="E1578" s="1020"/>
      <c r="F1578" s="1020"/>
      <c r="G1578" s="1022"/>
      <c r="H1578" s="1022"/>
      <c r="I1578" s="1022"/>
      <c r="J1578" s="1022"/>
      <c r="K1578" s="1022"/>
      <c r="L1578" s="1020"/>
      <c r="M1578" s="1020"/>
      <c r="N1578" s="1020"/>
      <c r="O1578" s="1020"/>
      <c r="P1578" s="1020"/>
      <c r="Q1578" s="1020"/>
      <c r="R1578" s="1020"/>
      <c r="S1578" s="1020"/>
      <c r="T1578" s="1020"/>
      <c r="U1578" s="1020"/>
      <c r="V1578" s="1020"/>
      <c r="W1578" s="1020"/>
      <c r="X1578" s="1020"/>
      <c r="Y1578" s="1020"/>
      <c r="Z1578" s="1020"/>
      <c r="AA1578" s="1020"/>
    </row>
    <row r="1579" ht="18.0" customHeight="1">
      <c r="A1579" s="1020"/>
      <c r="B1579" s="1021"/>
      <c r="C1579" s="1020"/>
      <c r="D1579" s="1020"/>
      <c r="E1579" s="1020"/>
      <c r="F1579" s="1020"/>
      <c r="G1579" s="1022"/>
      <c r="H1579" s="1022"/>
      <c r="I1579" s="1022"/>
      <c r="J1579" s="1022"/>
      <c r="K1579" s="1022"/>
      <c r="L1579" s="1020"/>
      <c r="M1579" s="1020"/>
      <c r="N1579" s="1020"/>
      <c r="O1579" s="1020"/>
      <c r="P1579" s="1020"/>
      <c r="Q1579" s="1020"/>
      <c r="R1579" s="1020"/>
      <c r="S1579" s="1020"/>
      <c r="T1579" s="1020"/>
      <c r="U1579" s="1020"/>
      <c r="V1579" s="1020"/>
      <c r="W1579" s="1020"/>
      <c r="X1579" s="1020"/>
      <c r="Y1579" s="1020"/>
      <c r="Z1579" s="1020"/>
      <c r="AA1579" s="1020"/>
    </row>
    <row r="1580" ht="18.0" customHeight="1">
      <c r="A1580" s="1020"/>
      <c r="B1580" s="1021"/>
      <c r="C1580" s="1020"/>
      <c r="D1580" s="1020"/>
      <c r="E1580" s="1020"/>
      <c r="F1580" s="1020"/>
      <c r="G1580" s="1022"/>
      <c r="H1580" s="1022"/>
      <c r="I1580" s="1022"/>
      <c r="J1580" s="1022"/>
      <c r="K1580" s="1022"/>
      <c r="L1580" s="1020"/>
      <c r="M1580" s="1020"/>
      <c r="N1580" s="1020"/>
      <c r="O1580" s="1020"/>
      <c r="P1580" s="1020"/>
      <c r="Q1580" s="1020"/>
      <c r="R1580" s="1020"/>
      <c r="S1580" s="1020"/>
      <c r="T1580" s="1020"/>
      <c r="U1580" s="1020"/>
      <c r="V1580" s="1020"/>
      <c r="W1580" s="1020"/>
      <c r="X1580" s="1020"/>
      <c r="Y1580" s="1020"/>
      <c r="Z1580" s="1020"/>
      <c r="AA1580" s="1020"/>
    </row>
    <row r="1581" ht="18.0" customHeight="1">
      <c r="A1581" s="1020"/>
      <c r="B1581" s="1021"/>
      <c r="C1581" s="1020"/>
      <c r="D1581" s="1020"/>
      <c r="E1581" s="1020"/>
      <c r="F1581" s="1020"/>
      <c r="G1581" s="1022"/>
      <c r="H1581" s="1022"/>
      <c r="I1581" s="1022"/>
      <c r="J1581" s="1022"/>
      <c r="K1581" s="1022"/>
      <c r="L1581" s="1020"/>
      <c r="M1581" s="1020"/>
      <c r="N1581" s="1020"/>
      <c r="O1581" s="1020"/>
      <c r="P1581" s="1020"/>
      <c r="Q1581" s="1020"/>
      <c r="R1581" s="1020"/>
      <c r="S1581" s="1020"/>
      <c r="T1581" s="1020"/>
      <c r="U1581" s="1020"/>
      <c r="V1581" s="1020"/>
      <c r="W1581" s="1020"/>
      <c r="X1581" s="1020"/>
      <c r="Y1581" s="1020"/>
      <c r="Z1581" s="1020"/>
      <c r="AA1581" s="1020"/>
    </row>
    <row r="1582" ht="18.0" customHeight="1">
      <c r="A1582" s="1020"/>
      <c r="B1582" s="1021"/>
      <c r="C1582" s="1020"/>
      <c r="D1582" s="1020"/>
      <c r="E1582" s="1020"/>
      <c r="F1582" s="1020"/>
      <c r="G1582" s="1022"/>
      <c r="H1582" s="1022"/>
      <c r="I1582" s="1022"/>
      <c r="J1582" s="1022"/>
      <c r="K1582" s="1022"/>
      <c r="L1582" s="1020"/>
      <c r="M1582" s="1020"/>
      <c r="N1582" s="1020"/>
      <c r="O1582" s="1020"/>
      <c r="P1582" s="1020"/>
      <c r="Q1582" s="1020"/>
      <c r="R1582" s="1020"/>
      <c r="S1582" s="1020"/>
      <c r="T1582" s="1020"/>
      <c r="U1582" s="1020"/>
      <c r="V1582" s="1020"/>
      <c r="W1582" s="1020"/>
      <c r="X1582" s="1020"/>
      <c r="Y1582" s="1020"/>
      <c r="Z1582" s="1020"/>
      <c r="AA1582" s="1020"/>
    </row>
    <row r="1583" ht="18.0" customHeight="1">
      <c r="A1583" s="1020"/>
      <c r="B1583" s="1021"/>
      <c r="C1583" s="1020"/>
      <c r="D1583" s="1020"/>
      <c r="E1583" s="1020"/>
      <c r="F1583" s="1020"/>
      <c r="G1583" s="1022"/>
      <c r="H1583" s="1022"/>
      <c r="I1583" s="1022"/>
      <c r="J1583" s="1022"/>
      <c r="K1583" s="1022"/>
      <c r="L1583" s="1020"/>
      <c r="M1583" s="1020"/>
      <c r="N1583" s="1020"/>
      <c r="O1583" s="1020"/>
      <c r="P1583" s="1020"/>
      <c r="Q1583" s="1020"/>
      <c r="R1583" s="1020"/>
      <c r="S1583" s="1020"/>
      <c r="T1583" s="1020"/>
      <c r="U1583" s="1020"/>
      <c r="V1583" s="1020"/>
      <c r="W1583" s="1020"/>
      <c r="X1583" s="1020"/>
      <c r="Y1583" s="1020"/>
      <c r="Z1583" s="1020"/>
      <c r="AA1583" s="1020"/>
    </row>
    <row r="1584" ht="18.0" customHeight="1">
      <c r="A1584" s="1020"/>
      <c r="B1584" s="1021"/>
      <c r="C1584" s="1020"/>
      <c r="D1584" s="1020"/>
      <c r="E1584" s="1020"/>
      <c r="F1584" s="1020"/>
      <c r="G1584" s="1022"/>
      <c r="H1584" s="1022"/>
      <c r="I1584" s="1022"/>
      <c r="J1584" s="1022"/>
      <c r="K1584" s="1022"/>
      <c r="L1584" s="1020"/>
      <c r="M1584" s="1020"/>
      <c r="N1584" s="1020"/>
      <c r="O1584" s="1020"/>
      <c r="P1584" s="1020"/>
      <c r="Q1584" s="1020"/>
      <c r="R1584" s="1020"/>
      <c r="S1584" s="1020"/>
      <c r="T1584" s="1020"/>
      <c r="U1584" s="1020"/>
      <c r="V1584" s="1020"/>
      <c r="W1584" s="1020"/>
      <c r="X1584" s="1020"/>
      <c r="Y1584" s="1020"/>
      <c r="Z1584" s="1020"/>
      <c r="AA1584" s="1020"/>
    </row>
    <row r="1585" ht="18.0" customHeight="1">
      <c r="A1585" s="1020"/>
      <c r="B1585" s="1021"/>
      <c r="C1585" s="1020"/>
      <c r="D1585" s="1020"/>
      <c r="E1585" s="1020"/>
      <c r="F1585" s="1020"/>
      <c r="G1585" s="1022"/>
      <c r="H1585" s="1022"/>
      <c r="I1585" s="1022"/>
      <c r="J1585" s="1022"/>
      <c r="K1585" s="1022"/>
      <c r="L1585" s="1020"/>
      <c r="M1585" s="1020"/>
      <c r="N1585" s="1020"/>
      <c r="O1585" s="1020"/>
      <c r="P1585" s="1020"/>
      <c r="Q1585" s="1020"/>
      <c r="R1585" s="1020"/>
      <c r="S1585" s="1020"/>
      <c r="T1585" s="1020"/>
      <c r="U1585" s="1020"/>
      <c r="V1585" s="1020"/>
      <c r="W1585" s="1020"/>
      <c r="X1585" s="1020"/>
      <c r="Y1585" s="1020"/>
      <c r="Z1585" s="1020"/>
      <c r="AA1585" s="1020"/>
    </row>
    <row r="1586" ht="18.0" customHeight="1">
      <c r="A1586" s="1020"/>
      <c r="B1586" s="1021"/>
      <c r="C1586" s="1020"/>
      <c r="D1586" s="1020"/>
      <c r="E1586" s="1020"/>
      <c r="F1586" s="1020"/>
      <c r="G1586" s="1022"/>
      <c r="H1586" s="1022"/>
      <c r="I1586" s="1022"/>
      <c r="J1586" s="1022"/>
      <c r="K1586" s="1022"/>
      <c r="L1586" s="1020"/>
      <c r="M1586" s="1020"/>
      <c r="N1586" s="1020"/>
      <c r="O1586" s="1020"/>
      <c r="P1586" s="1020"/>
      <c r="Q1586" s="1020"/>
      <c r="R1586" s="1020"/>
      <c r="S1586" s="1020"/>
      <c r="T1586" s="1020"/>
      <c r="U1586" s="1020"/>
      <c r="V1586" s="1020"/>
      <c r="W1586" s="1020"/>
      <c r="X1586" s="1020"/>
      <c r="Y1586" s="1020"/>
      <c r="Z1586" s="1020"/>
      <c r="AA1586" s="1020"/>
    </row>
    <row r="1587" ht="18.0" customHeight="1">
      <c r="A1587" s="1020"/>
      <c r="B1587" s="1021"/>
      <c r="C1587" s="1020"/>
      <c r="D1587" s="1020"/>
      <c r="E1587" s="1020"/>
      <c r="F1587" s="1020"/>
      <c r="G1587" s="1022"/>
      <c r="H1587" s="1022"/>
      <c r="I1587" s="1022"/>
      <c r="J1587" s="1022"/>
      <c r="K1587" s="1022"/>
      <c r="L1587" s="1020"/>
      <c r="M1587" s="1020"/>
      <c r="N1587" s="1020"/>
      <c r="O1587" s="1020"/>
      <c r="P1587" s="1020"/>
      <c r="Q1587" s="1020"/>
      <c r="R1587" s="1020"/>
      <c r="S1587" s="1020"/>
      <c r="T1587" s="1020"/>
      <c r="U1587" s="1020"/>
      <c r="V1587" s="1020"/>
      <c r="W1587" s="1020"/>
      <c r="X1587" s="1020"/>
      <c r="Y1587" s="1020"/>
      <c r="Z1587" s="1020"/>
      <c r="AA1587" s="1020"/>
    </row>
    <row r="1588" ht="18.0" customHeight="1">
      <c r="A1588" s="1020"/>
      <c r="B1588" s="1021"/>
      <c r="C1588" s="1020"/>
      <c r="D1588" s="1020"/>
      <c r="E1588" s="1020"/>
      <c r="F1588" s="1020"/>
      <c r="G1588" s="1022"/>
      <c r="H1588" s="1022"/>
      <c r="I1588" s="1022"/>
      <c r="J1588" s="1022"/>
      <c r="K1588" s="1022"/>
      <c r="L1588" s="1020"/>
      <c r="M1588" s="1020"/>
      <c r="N1588" s="1020"/>
      <c r="O1588" s="1020"/>
      <c r="P1588" s="1020"/>
      <c r="Q1588" s="1020"/>
      <c r="R1588" s="1020"/>
      <c r="S1588" s="1020"/>
      <c r="T1588" s="1020"/>
      <c r="U1588" s="1020"/>
      <c r="V1588" s="1020"/>
      <c r="W1588" s="1020"/>
      <c r="X1588" s="1020"/>
      <c r="Y1588" s="1020"/>
      <c r="Z1588" s="1020"/>
      <c r="AA1588" s="1020"/>
    </row>
    <row r="1589" ht="18.0" customHeight="1">
      <c r="A1589" s="1020"/>
      <c r="B1589" s="1021"/>
      <c r="C1589" s="1020"/>
      <c r="D1589" s="1020"/>
      <c r="E1589" s="1020"/>
      <c r="F1589" s="1020"/>
      <c r="G1589" s="1022"/>
      <c r="H1589" s="1022"/>
      <c r="I1589" s="1022"/>
      <c r="J1589" s="1022"/>
      <c r="K1589" s="1022"/>
      <c r="L1589" s="1020"/>
      <c r="M1589" s="1020"/>
      <c r="N1589" s="1020"/>
      <c r="O1589" s="1020"/>
      <c r="P1589" s="1020"/>
      <c r="Q1589" s="1020"/>
      <c r="R1589" s="1020"/>
      <c r="S1589" s="1020"/>
      <c r="T1589" s="1020"/>
      <c r="U1589" s="1020"/>
      <c r="V1589" s="1020"/>
      <c r="W1589" s="1020"/>
      <c r="X1589" s="1020"/>
      <c r="Y1589" s="1020"/>
      <c r="Z1589" s="1020"/>
      <c r="AA1589" s="1020"/>
    </row>
    <row r="1590" ht="18.0" customHeight="1">
      <c r="A1590" s="1020"/>
      <c r="B1590" s="1021"/>
      <c r="C1590" s="1020"/>
      <c r="D1590" s="1020"/>
      <c r="E1590" s="1020"/>
      <c r="F1590" s="1020"/>
      <c r="G1590" s="1022"/>
      <c r="H1590" s="1022"/>
      <c r="I1590" s="1022"/>
      <c r="J1590" s="1022"/>
      <c r="K1590" s="1022"/>
      <c r="L1590" s="1020"/>
      <c r="M1590" s="1020"/>
      <c r="N1590" s="1020"/>
      <c r="O1590" s="1020"/>
      <c r="P1590" s="1020"/>
      <c r="Q1590" s="1020"/>
      <c r="R1590" s="1020"/>
      <c r="S1590" s="1020"/>
      <c r="T1590" s="1020"/>
      <c r="U1590" s="1020"/>
      <c r="V1590" s="1020"/>
      <c r="W1590" s="1020"/>
      <c r="X1590" s="1020"/>
      <c r="Y1590" s="1020"/>
      <c r="Z1590" s="1020"/>
      <c r="AA1590" s="1020"/>
    </row>
    <row r="1591" ht="18.0" customHeight="1">
      <c r="A1591" s="1020"/>
      <c r="B1591" s="1021"/>
      <c r="C1591" s="1020"/>
      <c r="D1591" s="1020"/>
      <c r="E1591" s="1020"/>
      <c r="F1591" s="1020"/>
      <c r="G1591" s="1022"/>
      <c r="H1591" s="1022"/>
      <c r="I1591" s="1022"/>
      <c r="J1591" s="1022"/>
      <c r="K1591" s="1022"/>
      <c r="L1591" s="1020"/>
      <c r="M1591" s="1020"/>
      <c r="N1591" s="1020"/>
      <c r="O1591" s="1020"/>
      <c r="P1591" s="1020"/>
      <c r="Q1591" s="1020"/>
      <c r="R1591" s="1020"/>
      <c r="S1591" s="1020"/>
      <c r="T1591" s="1020"/>
      <c r="U1591" s="1020"/>
      <c r="V1591" s="1020"/>
      <c r="W1591" s="1020"/>
      <c r="X1591" s="1020"/>
      <c r="Y1591" s="1020"/>
      <c r="Z1591" s="1020"/>
      <c r="AA1591" s="1020"/>
    </row>
    <row r="1592" ht="18.0" customHeight="1">
      <c r="A1592" s="1020"/>
      <c r="B1592" s="1021"/>
      <c r="C1592" s="1020"/>
      <c r="D1592" s="1020"/>
      <c r="E1592" s="1020"/>
      <c r="F1592" s="1020"/>
      <c r="G1592" s="1022"/>
      <c r="H1592" s="1022"/>
      <c r="I1592" s="1022"/>
      <c r="J1592" s="1022"/>
      <c r="K1592" s="1022"/>
      <c r="L1592" s="1020"/>
      <c r="M1592" s="1020"/>
      <c r="N1592" s="1020"/>
      <c r="O1592" s="1020"/>
      <c r="P1592" s="1020"/>
      <c r="Q1592" s="1020"/>
      <c r="R1592" s="1020"/>
      <c r="S1592" s="1020"/>
      <c r="T1592" s="1020"/>
      <c r="U1592" s="1020"/>
      <c r="V1592" s="1020"/>
      <c r="W1592" s="1020"/>
      <c r="X1592" s="1020"/>
      <c r="Y1592" s="1020"/>
      <c r="Z1592" s="1020"/>
      <c r="AA1592" s="1020"/>
    </row>
    <row r="1593" ht="18.0" customHeight="1">
      <c r="A1593" s="1020"/>
      <c r="B1593" s="1021"/>
      <c r="C1593" s="1020"/>
      <c r="D1593" s="1020"/>
      <c r="E1593" s="1020"/>
      <c r="F1593" s="1020"/>
      <c r="G1593" s="1022"/>
      <c r="H1593" s="1022"/>
      <c r="I1593" s="1022"/>
      <c r="J1593" s="1022"/>
      <c r="K1593" s="1022"/>
      <c r="L1593" s="1020"/>
      <c r="M1593" s="1020"/>
      <c r="N1593" s="1020"/>
      <c r="O1593" s="1020"/>
      <c r="P1593" s="1020"/>
      <c r="Q1593" s="1020"/>
      <c r="R1593" s="1020"/>
      <c r="S1593" s="1020"/>
      <c r="T1593" s="1020"/>
      <c r="U1593" s="1020"/>
      <c r="V1593" s="1020"/>
      <c r="W1593" s="1020"/>
      <c r="X1593" s="1020"/>
      <c r="Y1593" s="1020"/>
      <c r="Z1593" s="1020"/>
      <c r="AA1593" s="1020"/>
    </row>
    <row r="1594" ht="18.0" customHeight="1">
      <c r="A1594" s="1020"/>
      <c r="B1594" s="1021"/>
      <c r="C1594" s="1020"/>
      <c r="D1594" s="1020"/>
      <c r="E1594" s="1020"/>
      <c r="F1594" s="1020"/>
      <c r="G1594" s="1022"/>
      <c r="H1594" s="1022"/>
      <c r="I1594" s="1022"/>
      <c r="J1594" s="1022"/>
      <c r="K1594" s="1022"/>
      <c r="L1594" s="1020"/>
      <c r="M1594" s="1020"/>
      <c r="N1594" s="1020"/>
      <c r="O1594" s="1020"/>
      <c r="P1594" s="1020"/>
      <c r="Q1594" s="1020"/>
      <c r="R1594" s="1020"/>
      <c r="S1594" s="1020"/>
      <c r="T1594" s="1020"/>
      <c r="U1594" s="1020"/>
      <c r="V1594" s="1020"/>
      <c r="W1594" s="1020"/>
      <c r="X1594" s="1020"/>
      <c r="Y1594" s="1020"/>
      <c r="Z1594" s="1020"/>
      <c r="AA1594" s="1020"/>
    </row>
    <row r="1595" ht="18.0" customHeight="1">
      <c r="A1595" s="1020"/>
      <c r="B1595" s="1021"/>
      <c r="C1595" s="1020"/>
      <c r="D1595" s="1020"/>
      <c r="E1595" s="1020"/>
      <c r="F1595" s="1020"/>
      <c r="G1595" s="1022"/>
      <c r="H1595" s="1022"/>
      <c r="I1595" s="1022"/>
      <c r="J1595" s="1022"/>
      <c r="K1595" s="1022"/>
      <c r="L1595" s="1020"/>
      <c r="M1595" s="1020"/>
      <c r="N1595" s="1020"/>
      <c r="O1595" s="1020"/>
      <c r="P1595" s="1020"/>
      <c r="Q1595" s="1020"/>
      <c r="R1595" s="1020"/>
      <c r="S1595" s="1020"/>
      <c r="T1595" s="1020"/>
      <c r="U1595" s="1020"/>
      <c r="V1595" s="1020"/>
      <c r="W1595" s="1020"/>
      <c r="X1595" s="1020"/>
      <c r="Y1595" s="1020"/>
      <c r="Z1595" s="1020"/>
      <c r="AA1595" s="1020"/>
    </row>
    <row r="1596" ht="18.0" customHeight="1">
      <c r="A1596" s="1020"/>
      <c r="B1596" s="1021"/>
      <c r="C1596" s="1020"/>
      <c r="D1596" s="1020"/>
      <c r="E1596" s="1020"/>
      <c r="F1596" s="1020"/>
      <c r="G1596" s="1022"/>
      <c r="H1596" s="1022"/>
      <c r="I1596" s="1022"/>
      <c r="J1596" s="1022"/>
      <c r="K1596" s="1022"/>
      <c r="L1596" s="1020"/>
      <c r="M1596" s="1020"/>
      <c r="N1596" s="1020"/>
      <c r="O1596" s="1020"/>
      <c r="P1596" s="1020"/>
      <c r="Q1596" s="1020"/>
      <c r="R1596" s="1020"/>
      <c r="S1596" s="1020"/>
      <c r="T1596" s="1020"/>
      <c r="U1596" s="1020"/>
      <c r="V1596" s="1020"/>
      <c r="W1596" s="1020"/>
      <c r="X1596" s="1020"/>
      <c r="Y1596" s="1020"/>
      <c r="Z1596" s="1020"/>
      <c r="AA1596" s="1020"/>
    </row>
    <row r="1597" ht="18.0" customHeight="1">
      <c r="A1597" s="1020"/>
      <c r="B1597" s="1021"/>
      <c r="C1597" s="1020"/>
      <c r="D1597" s="1020"/>
      <c r="E1597" s="1020"/>
      <c r="F1597" s="1020"/>
      <c r="G1597" s="1022"/>
      <c r="H1597" s="1022"/>
      <c r="I1597" s="1022"/>
      <c r="J1597" s="1022"/>
      <c r="K1597" s="1022"/>
      <c r="L1597" s="1020"/>
      <c r="M1597" s="1020"/>
      <c r="N1597" s="1020"/>
      <c r="O1597" s="1020"/>
      <c r="P1597" s="1020"/>
      <c r="Q1597" s="1020"/>
      <c r="R1597" s="1020"/>
      <c r="S1597" s="1020"/>
      <c r="T1597" s="1020"/>
      <c r="U1597" s="1020"/>
      <c r="V1597" s="1020"/>
      <c r="W1597" s="1020"/>
      <c r="X1597" s="1020"/>
      <c r="Y1597" s="1020"/>
      <c r="Z1597" s="1020"/>
      <c r="AA1597" s="1020"/>
    </row>
    <row r="1598" ht="18.0" customHeight="1">
      <c r="A1598" s="1020"/>
      <c r="B1598" s="1021"/>
      <c r="C1598" s="1020"/>
      <c r="D1598" s="1020"/>
      <c r="E1598" s="1020"/>
      <c r="F1598" s="1020"/>
      <c r="G1598" s="1022"/>
      <c r="H1598" s="1022"/>
      <c r="I1598" s="1022"/>
      <c r="J1598" s="1022"/>
      <c r="K1598" s="1022"/>
      <c r="L1598" s="1020"/>
      <c r="M1598" s="1020"/>
      <c r="N1598" s="1020"/>
      <c r="O1598" s="1020"/>
      <c r="P1598" s="1020"/>
      <c r="Q1598" s="1020"/>
      <c r="R1598" s="1020"/>
      <c r="S1598" s="1020"/>
      <c r="T1598" s="1020"/>
      <c r="U1598" s="1020"/>
      <c r="V1598" s="1020"/>
      <c r="W1598" s="1020"/>
      <c r="X1598" s="1020"/>
      <c r="Y1598" s="1020"/>
      <c r="Z1598" s="1020"/>
      <c r="AA1598" s="1020"/>
    </row>
    <row r="1599" ht="18.0" customHeight="1">
      <c r="A1599" s="1020"/>
      <c r="B1599" s="1021"/>
      <c r="C1599" s="1020"/>
      <c r="D1599" s="1020"/>
      <c r="E1599" s="1020"/>
      <c r="F1599" s="1020"/>
      <c r="G1599" s="1022"/>
      <c r="H1599" s="1022"/>
      <c r="I1599" s="1022"/>
      <c r="J1599" s="1022"/>
      <c r="K1599" s="1022"/>
      <c r="L1599" s="1020"/>
      <c r="M1599" s="1020"/>
      <c r="N1599" s="1020"/>
      <c r="O1599" s="1020"/>
      <c r="P1599" s="1020"/>
      <c r="Q1599" s="1020"/>
      <c r="R1599" s="1020"/>
      <c r="S1599" s="1020"/>
      <c r="T1599" s="1020"/>
      <c r="U1599" s="1020"/>
      <c r="V1599" s="1020"/>
      <c r="W1599" s="1020"/>
      <c r="X1599" s="1020"/>
      <c r="Y1599" s="1020"/>
      <c r="Z1599" s="1020"/>
      <c r="AA1599" s="1020"/>
    </row>
    <row r="1600" ht="18.0" customHeight="1">
      <c r="A1600" s="1020"/>
      <c r="B1600" s="1021"/>
      <c r="C1600" s="1020"/>
      <c r="D1600" s="1020"/>
      <c r="E1600" s="1020"/>
      <c r="F1600" s="1020"/>
      <c r="G1600" s="1022"/>
      <c r="H1600" s="1022"/>
      <c r="I1600" s="1022"/>
      <c r="J1600" s="1022"/>
      <c r="K1600" s="1022"/>
      <c r="L1600" s="1020"/>
      <c r="M1600" s="1020"/>
      <c r="N1600" s="1020"/>
      <c r="O1600" s="1020"/>
      <c r="P1600" s="1020"/>
      <c r="Q1600" s="1020"/>
      <c r="R1600" s="1020"/>
      <c r="S1600" s="1020"/>
      <c r="T1600" s="1020"/>
      <c r="U1600" s="1020"/>
      <c r="V1600" s="1020"/>
      <c r="W1600" s="1020"/>
      <c r="X1600" s="1020"/>
      <c r="Y1600" s="1020"/>
      <c r="Z1600" s="1020"/>
      <c r="AA1600" s="1020"/>
    </row>
    <row r="1601" ht="18.0" customHeight="1">
      <c r="A1601" s="1020"/>
      <c r="B1601" s="1021"/>
      <c r="C1601" s="1020"/>
      <c r="D1601" s="1020"/>
      <c r="E1601" s="1020"/>
      <c r="F1601" s="1020"/>
      <c r="G1601" s="1022"/>
      <c r="H1601" s="1022"/>
      <c r="I1601" s="1022"/>
      <c r="J1601" s="1022"/>
      <c r="K1601" s="1022"/>
      <c r="L1601" s="1020"/>
      <c r="M1601" s="1020"/>
      <c r="N1601" s="1020"/>
      <c r="O1601" s="1020"/>
      <c r="P1601" s="1020"/>
      <c r="Q1601" s="1020"/>
      <c r="R1601" s="1020"/>
      <c r="S1601" s="1020"/>
      <c r="T1601" s="1020"/>
      <c r="U1601" s="1020"/>
      <c r="V1601" s="1020"/>
      <c r="W1601" s="1020"/>
      <c r="X1601" s="1020"/>
      <c r="Y1601" s="1020"/>
      <c r="Z1601" s="1020"/>
      <c r="AA1601" s="1020"/>
    </row>
    <row r="1602" ht="18.0" customHeight="1">
      <c r="A1602" s="1020"/>
      <c r="B1602" s="1021"/>
      <c r="C1602" s="1020"/>
      <c r="D1602" s="1020"/>
      <c r="E1602" s="1020"/>
      <c r="F1602" s="1020"/>
      <c r="G1602" s="1022"/>
      <c r="H1602" s="1022"/>
      <c r="I1602" s="1022"/>
      <c r="J1602" s="1022"/>
      <c r="K1602" s="1022"/>
      <c r="L1602" s="1020"/>
      <c r="M1602" s="1020"/>
      <c r="N1602" s="1020"/>
      <c r="O1602" s="1020"/>
      <c r="P1602" s="1020"/>
      <c r="Q1602" s="1020"/>
      <c r="R1602" s="1020"/>
      <c r="S1602" s="1020"/>
      <c r="T1602" s="1020"/>
      <c r="U1602" s="1020"/>
      <c r="V1602" s="1020"/>
      <c r="W1602" s="1020"/>
      <c r="X1602" s="1020"/>
      <c r="Y1602" s="1020"/>
      <c r="Z1602" s="1020"/>
      <c r="AA1602" s="1020"/>
    </row>
    <row r="1603" ht="18.0" customHeight="1">
      <c r="A1603" s="1020"/>
      <c r="B1603" s="1021"/>
      <c r="C1603" s="1020"/>
      <c r="D1603" s="1020"/>
      <c r="E1603" s="1020"/>
      <c r="F1603" s="1020"/>
      <c r="G1603" s="1022"/>
      <c r="H1603" s="1022"/>
      <c r="I1603" s="1022"/>
      <c r="J1603" s="1022"/>
      <c r="K1603" s="1022"/>
      <c r="L1603" s="1020"/>
      <c r="M1603" s="1020"/>
      <c r="N1603" s="1020"/>
      <c r="O1603" s="1020"/>
      <c r="P1603" s="1020"/>
      <c r="Q1603" s="1020"/>
      <c r="R1603" s="1020"/>
      <c r="S1603" s="1020"/>
      <c r="T1603" s="1020"/>
      <c r="U1603" s="1020"/>
      <c r="V1603" s="1020"/>
      <c r="W1603" s="1020"/>
      <c r="X1603" s="1020"/>
      <c r="Y1603" s="1020"/>
      <c r="Z1603" s="1020"/>
      <c r="AA1603" s="1020"/>
    </row>
    <row r="1604" ht="18.0" customHeight="1">
      <c r="A1604" s="1020"/>
      <c r="B1604" s="1021"/>
      <c r="C1604" s="1020"/>
      <c r="D1604" s="1020"/>
      <c r="E1604" s="1020"/>
      <c r="F1604" s="1020"/>
      <c r="G1604" s="1022"/>
      <c r="H1604" s="1022"/>
      <c r="I1604" s="1022"/>
      <c r="J1604" s="1022"/>
      <c r="K1604" s="1022"/>
      <c r="L1604" s="1020"/>
      <c r="M1604" s="1020"/>
      <c r="N1604" s="1020"/>
      <c r="O1604" s="1020"/>
      <c r="P1604" s="1020"/>
      <c r="Q1604" s="1020"/>
      <c r="R1604" s="1020"/>
      <c r="S1604" s="1020"/>
      <c r="T1604" s="1020"/>
      <c r="U1604" s="1020"/>
      <c r="V1604" s="1020"/>
      <c r="W1604" s="1020"/>
      <c r="X1604" s="1020"/>
      <c r="Y1604" s="1020"/>
      <c r="Z1604" s="1020"/>
      <c r="AA1604" s="1020"/>
    </row>
    <row r="1605" ht="18.0" customHeight="1">
      <c r="A1605" s="1020"/>
      <c r="B1605" s="1021"/>
      <c r="C1605" s="1020"/>
      <c r="D1605" s="1020"/>
      <c r="E1605" s="1020"/>
      <c r="F1605" s="1020"/>
      <c r="G1605" s="1022"/>
      <c r="H1605" s="1022"/>
      <c r="I1605" s="1022"/>
      <c r="J1605" s="1022"/>
      <c r="K1605" s="1022"/>
      <c r="L1605" s="1020"/>
      <c r="M1605" s="1020"/>
      <c r="N1605" s="1020"/>
      <c r="O1605" s="1020"/>
      <c r="P1605" s="1020"/>
      <c r="Q1605" s="1020"/>
      <c r="R1605" s="1020"/>
      <c r="S1605" s="1020"/>
      <c r="T1605" s="1020"/>
      <c r="U1605" s="1020"/>
      <c r="V1605" s="1020"/>
      <c r="W1605" s="1020"/>
      <c r="X1605" s="1020"/>
      <c r="Y1605" s="1020"/>
      <c r="Z1605" s="1020"/>
      <c r="AA1605" s="1020"/>
    </row>
    <row r="1606" ht="18.0" customHeight="1">
      <c r="A1606" s="1020"/>
      <c r="B1606" s="1021"/>
      <c r="C1606" s="1020"/>
      <c r="D1606" s="1020"/>
      <c r="E1606" s="1020"/>
      <c r="F1606" s="1020"/>
      <c r="G1606" s="1022"/>
      <c r="H1606" s="1022"/>
      <c r="I1606" s="1022"/>
      <c r="J1606" s="1022"/>
      <c r="K1606" s="1022"/>
      <c r="L1606" s="1020"/>
      <c r="M1606" s="1020"/>
      <c r="N1606" s="1020"/>
      <c r="O1606" s="1020"/>
      <c r="P1606" s="1020"/>
      <c r="Q1606" s="1020"/>
      <c r="R1606" s="1020"/>
      <c r="S1606" s="1020"/>
      <c r="T1606" s="1020"/>
      <c r="U1606" s="1020"/>
      <c r="V1606" s="1020"/>
      <c r="W1606" s="1020"/>
      <c r="X1606" s="1020"/>
      <c r="Y1606" s="1020"/>
      <c r="Z1606" s="1020"/>
      <c r="AA1606" s="1020"/>
    </row>
    <row r="1607" ht="18.0" customHeight="1">
      <c r="A1607" s="1020"/>
      <c r="B1607" s="1021"/>
      <c r="C1607" s="1020"/>
      <c r="D1607" s="1020"/>
      <c r="E1607" s="1020"/>
      <c r="F1607" s="1020"/>
      <c r="G1607" s="1022"/>
      <c r="H1607" s="1022"/>
      <c r="I1607" s="1022"/>
      <c r="J1607" s="1022"/>
      <c r="K1607" s="1022"/>
      <c r="L1607" s="1020"/>
      <c r="M1607" s="1020"/>
      <c r="N1607" s="1020"/>
      <c r="O1607" s="1020"/>
      <c r="P1607" s="1020"/>
      <c r="Q1607" s="1020"/>
      <c r="R1607" s="1020"/>
      <c r="S1607" s="1020"/>
      <c r="T1607" s="1020"/>
      <c r="U1607" s="1020"/>
      <c r="V1607" s="1020"/>
      <c r="W1607" s="1020"/>
      <c r="X1607" s="1020"/>
      <c r="Y1607" s="1020"/>
      <c r="Z1607" s="1020"/>
      <c r="AA1607" s="1020"/>
    </row>
    <row r="1608" ht="18.0" customHeight="1">
      <c r="A1608" s="1020"/>
      <c r="B1608" s="1021"/>
      <c r="C1608" s="1020"/>
      <c r="D1608" s="1020"/>
      <c r="E1608" s="1020"/>
      <c r="F1608" s="1020"/>
      <c r="G1608" s="1022"/>
      <c r="H1608" s="1022"/>
      <c r="I1608" s="1022"/>
      <c r="J1608" s="1022"/>
      <c r="K1608" s="1022"/>
      <c r="L1608" s="1020"/>
      <c r="M1608" s="1020"/>
      <c r="N1608" s="1020"/>
      <c r="O1608" s="1020"/>
      <c r="P1608" s="1020"/>
      <c r="Q1608" s="1020"/>
      <c r="R1608" s="1020"/>
      <c r="S1608" s="1020"/>
      <c r="T1608" s="1020"/>
      <c r="U1608" s="1020"/>
      <c r="V1608" s="1020"/>
      <c r="W1608" s="1020"/>
      <c r="X1608" s="1020"/>
      <c r="Y1608" s="1020"/>
      <c r="Z1608" s="1020"/>
      <c r="AA1608" s="1020"/>
    </row>
    <row r="1609" ht="18.0" customHeight="1">
      <c r="A1609" s="1020"/>
      <c r="B1609" s="1021"/>
      <c r="C1609" s="1020"/>
      <c r="D1609" s="1020"/>
      <c r="E1609" s="1020"/>
      <c r="F1609" s="1020"/>
      <c r="G1609" s="1022"/>
      <c r="H1609" s="1022"/>
      <c r="I1609" s="1022"/>
      <c r="J1609" s="1022"/>
      <c r="K1609" s="1022"/>
      <c r="L1609" s="1020"/>
      <c r="M1609" s="1020"/>
      <c r="N1609" s="1020"/>
      <c r="O1609" s="1020"/>
      <c r="P1609" s="1020"/>
      <c r="Q1609" s="1020"/>
      <c r="R1609" s="1020"/>
      <c r="S1609" s="1020"/>
      <c r="T1609" s="1020"/>
      <c r="U1609" s="1020"/>
      <c r="V1609" s="1020"/>
      <c r="W1609" s="1020"/>
      <c r="X1609" s="1020"/>
      <c r="Y1609" s="1020"/>
      <c r="Z1609" s="1020"/>
      <c r="AA1609" s="1020"/>
    </row>
    <row r="1610" ht="18.0" customHeight="1">
      <c r="A1610" s="1020"/>
      <c r="B1610" s="1021"/>
      <c r="C1610" s="1020"/>
      <c r="D1610" s="1020"/>
      <c r="E1610" s="1020"/>
      <c r="F1610" s="1020"/>
      <c r="G1610" s="1022"/>
      <c r="H1610" s="1022"/>
      <c r="I1610" s="1022"/>
      <c r="J1610" s="1022"/>
      <c r="K1610" s="1022"/>
      <c r="L1610" s="1020"/>
      <c r="M1610" s="1020"/>
      <c r="N1610" s="1020"/>
      <c r="O1610" s="1020"/>
      <c r="P1610" s="1020"/>
      <c r="Q1610" s="1020"/>
      <c r="R1610" s="1020"/>
      <c r="S1610" s="1020"/>
      <c r="T1610" s="1020"/>
      <c r="U1610" s="1020"/>
      <c r="V1610" s="1020"/>
      <c r="W1610" s="1020"/>
      <c r="X1610" s="1020"/>
      <c r="Y1610" s="1020"/>
      <c r="Z1610" s="1020"/>
      <c r="AA1610" s="1020"/>
    </row>
    <row r="1611" ht="18.0" customHeight="1">
      <c r="A1611" s="1020"/>
      <c r="B1611" s="1021"/>
      <c r="C1611" s="1020"/>
      <c r="D1611" s="1020"/>
      <c r="E1611" s="1020"/>
      <c r="F1611" s="1020"/>
      <c r="G1611" s="1022"/>
      <c r="H1611" s="1022"/>
      <c r="I1611" s="1022"/>
      <c r="J1611" s="1022"/>
      <c r="K1611" s="1022"/>
      <c r="L1611" s="1020"/>
      <c r="M1611" s="1020"/>
      <c r="N1611" s="1020"/>
      <c r="O1611" s="1020"/>
      <c r="P1611" s="1020"/>
      <c r="Q1611" s="1020"/>
      <c r="R1611" s="1020"/>
      <c r="S1611" s="1020"/>
      <c r="T1611" s="1020"/>
      <c r="U1611" s="1020"/>
      <c r="V1611" s="1020"/>
      <c r="W1611" s="1020"/>
      <c r="X1611" s="1020"/>
      <c r="Y1611" s="1020"/>
      <c r="Z1611" s="1020"/>
      <c r="AA1611" s="1020"/>
    </row>
    <row r="1612" ht="18.0" customHeight="1">
      <c r="A1612" s="1020"/>
      <c r="B1612" s="1021"/>
      <c r="C1612" s="1020"/>
      <c r="D1612" s="1020"/>
      <c r="E1612" s="1020"/>
      <c r="F1612" s="1020"/>
      <c r="G1612" s="1022"/>
      <c r="H1612" s="1022"/>
      <c r="I1612" s="1022"/>
      <c r="J1612" s="1022"/>
      <c r="K1612" s="1022"/>
      <c r="L1612" s="1020"/>
      <c r="M1612" s="1020"/>
      <c r="N1612" s="1020"/>
      <c r="O1612" s="1020"/>
      <c r="P1612" s="1020"/>
      <c r="Q1612" s="1020"/>
      <c r="R1612" s="1020"/>
      <c r="S1612" s="1020"/>
      <c r="T1612" s="1020"/>
      <c r="U1612" s="1020"/>
      <c r="V1612" s="1020"/>
      <c r="W1612" s="1020"/>
      <c r="X1612" s="1020"/>
      <c r="Y1612" s="1020"/>
      <c r="Z1612" s="1020"/>
      <c r="AA1612" s="1020"/>
    </row>
    <row r="1613" ht="18.0" customHeight="1">
      <c r="A1613" s="1020"/>
      <c r="B1613" s="1021"/>
      <c r="C1613" s="1020"/>
      <c r="D1613" s="1020"/>
      <c r="E1613" s="1020"/>
      <c r="F1613" s="1020"/>
      <c r="G1613" s="1022"/>
      <c r="H1613" s="1022"/>
      <c r="I1613" s="1022"/>
      <c r="J1613" s="1022"/>
      <c r="K1613" s="1022"/>
      <c r="L1613" s="1020"/>
      <c r="M1613" s="1020"/>
      <c r="N1613" s="1020"/>
      <c r="O1613" s="1020"/>
      <c r="P1613" s="1020"/>
      <c r="Q1613" s="1020"/>
      <c r="R1613" s="1020"/>
      <c r="S1613" s="1020"/>
      <c r="T1613" s="1020"/>
      <c r="U1613" s="1020"/>
      <c r="V1613" s="1020"/>
      <c r="W1613" s="1020"/>
      <c r="X1613" s="1020"/>
      <c r="Y1613" s="1020"/>
      <c r="Z1613" s="1020"/>
      <c r="AA1613" s="1020"/>
    </row>
    <row r="1614" ht="18.0" customHeight="1">
      <c r="A1614" s="1020"/>
      <c r="B1614" s="1021"/>
      <c r="C1614" s="1020"/>
      <c r="D1614" s="1020"/>
      <c r="E1614" s="1020"/>
      <c r="F1614" s="1020"/>
      <c r="G1614" s="1022"/>
      <c r="H1614" s="1022"/>
      <c r="I1614" s="1022"/>
      <c r="J1614" s="1022"/>
      <c r="K1614" s="1022"/>
      <c r="L1614" s="1020"/>
      <c r="M1614" s="1020"/>
      <c r="N1614" s="1020"/>
      <c r="O1614" s="1020"/>
      <c r="P1614" s="1020"/>
      <c r="Q1614" s="1020"/>
      <c r="R1614" s="1020"/>
      <c r="S1614" s="1020"/>
      <c r="T1614" s="1020"/>
      <c r="U1614" s="1020"/>
      <c r="V1614" s="1020"/>
      <c r="W1614" s="1020"/>
      <c r="X1614" s="1020"/>
      <c r="Y1614" s="1020"/>
      <c r="Z1614" s="1020"/>
      <c r="AA1614" s="1020"/>
    </row>
    <row r="1615" ht="18.0" customHeight="1">
      <c r="A1615" s="1020"/>
      <c r="B1615" s="1021"/>
      <c r="C1615" s="1020"/>
      <c r="D1615" s="1020"/>
      <c r="E1615" s="1020"/>
      <c r="F1615" s="1020"/>
      <c r="G1615" s="1022"/>
      <c r="H1615" s="1022"/>
      <c r="I1615" s="1022"/>
      <c r="J1615" s="1022"/>
      <c r="K1615" s="1022"/>
      <c r="L1615" s="1020"/>
      <c r="M1615" s="1020"/>
      <c r="N1615" s="1020"/>
      <c r="O1615" s="1020"/>
      <c r="P1615" s="1020"/>
      <c r="Q1615" s="1020"/>
      <c r="R1615" s="1020"/>
      <c r="S1615" s="1020"/>
      <c r="T1615" s="1020"/>
      <c r="U1615" s="1020"/>
      <c r="V1615" s="1020"/>
      <c r="W1615" s="1020"/>
      <c r="X1615" s="1020"/>
      <c r="Y1615" s="1020"/>
      <c r="Z1615" s="1020"/>
      <c r="AA1615" s="1020"/>
    </row>
    <row r="1616" ht="18.0" customHeight="1">
      <c r="A1616" s="1020"/>
      <c r="B1616" s="1021"/>
      <c r="C1616" s="1020"/>
      <c r="D1616" s="1020"/>
      <c r="E1616" s="1020"/>
      <c r="F1616" s="1020"/>
      <c r="G1616" s="1022"/>
      <c r="H1616" s="1022"/>
      <c r="I1616" s="1022"/>
      <c r="J1616" s="1022"/>
      <c r="K1616" s="1022"/>
      <c r="L1616" s="1020"/>
      <c r="M1616" s="1020"/>
      <c r="N1616" s="1020"/>
      <c r="O1616" s="1020"/>
      <c r="P1616" s="1020"/>
      <c r="Q1616" s="1020"/>
      <c r="R1616" s="1020"/>
      <c r="S1616" s="1020"/>
      <c r="T1616" s="1020"/>
      <c r="U1616" s="1020"/>
      <c r="V1616" s="1020"/>
      <c r="W1616" s="1020"/>
      <c r="X1616" s="1020"/>
      <c r="Y1616" s="1020"/>
      <c r="Z1616" s="1020"/>
      <c r="AA1616" s="1020"/>
    </row>
    <row r="1617" ht="18.0" customHeight="1">
      <c r="A1617" s="1020"/>
      <c r="B1617" s="1021"/>
      <c r="C1617" s="1020"/>
      <c r="D1617" s="1020"/>
      <c r="E1617" s="1020"/>
      <c r="F1617" s="1020"/>
      <c r="G1617" s="1022"/>
      <c r="H1617" s="1022"/>
      <c r="I1617" s="1022"/>
      <c r="J1617" s="1022"/>
      <c r="K1617" s="1022"/>
      <c r="L1617" s="1020"/>
      <c r="M1617" s="1020"/>
      <c r="N1617" s="1020"/>
      <c r="O1617" s="1020"/>
      <c r="P1617" s="1020"/>
      <c r="Q1617" s="1020"/>
      <c r="R1617" s="1020"/>
      <c r="S1617" s="1020"/>
      <c r="T1617" s="1020"/>
      <c r="U1617" s="1020"/>
      <c r="V1617" s="1020"/>
      <c r="W1617" s="1020"/>
      <c r="X1617" s="1020"/>
      <c r="Y1617" s="1020"/>
      <c r="Z1617" s="1020"/>
      <c r="AA1617" s="1020"/>
    </row>
    <row r="1618" ht="18.0" customHeight="1">
      <c r="A1618" s="1020"/>
      <c r="B1618" s="1021"/>
      <c r="C1618" s="1020"/>
      <c r="D1618" s="1020"/>
      <c r="E1618" s="1020"/>
      <c r="F1618" s="1020"/>
      <c r="G1618" s="1022"/>
      <c r="H1618" s="1022"/>
      <c r="I1618" s="1022"/>
      <c r="J1618" s="1022"/>
      <c r="K1618" s="1022"/>
      <c r="L1618" s="1020"/>
      <c r="M1618" s="1020"/>
      <c r="N1618" s="1020"/>
      <c r="O1618" s="1020"/>
      <c r="P1618" s="1020"/>
      <c r="Q1618" s="1020"/>
      <c r="R1618" s="1020"/>
      <c r="S1618" s="1020"/>
      <c r="T1618" s="1020"/>
      <c r="U1618" s="1020"/>
      <c r="V1618" s="1020"/>
      <c r="W1618" s="1020"/>
      <c r="X1618" s="1020"/>
      <c r="Y1618" s="1020"/>
      <c r="Z1618" s="1020"/>
      <c r="AA1618" s="1020"/>
    </row>
    <row r="1619" ht="18.0" customHeight="1">
      <c r="A1619" s="1020"/>
      <c r="B1619" s="1021"/>
      <c r="C1619" s="1020"/>
      <c r="D1619" s="1020"/>
      <c r="E1619" s="1020"/>
      <c r="F1619" s="1020"/>
      <c r="G1619" s="1022"/>
      <c r="H1619" s="1022"/>
      <c r="I1619" s="1022"/>
      <c r="J1619" s="1022"/>
      <c r="K1619" s="1022"/>
      <c r="L1619" s="1020"/>
      <c r="M1619" s="1020"/>
      <c r="N1619" s="1020"/>
      <c r="O1619" s="1020"/>
      <c r="P1619" s="1020"/>
      <c r="Q1619" s="1020"/>
      <c r="R1619" s="1020"/>
      <c r="S1619" s="1020"/>
      <c r="T1619" s="1020"/>
      <c r="U1619" s="1020"/>
      <c r="V1619" s="1020"/>
      <c r="W1619" s="1020"/>
      <c r="X1619" s="1020"/>
      <c r="Y1619" s="1020"/>
      <c r="Z1619" s="1020"/>
      <c r="AA1619" s="1020"/>
    </row>
    <row r="1620" ht="18.0" customHeight="1">
      <c r="A1620" s="1020"/>
      <c r="B1620" s="1021"/>
      <c r="C1620" s="1020"/>
      <c r="D1620" s="1020"/>
      <c r="E1620" s="1020"/>
      <c r="F1620" s="1020"/>
      <c r="G1620" s="1022"/>
      <c r="H1620" s="1022"/>
      <c r="I1620" s="1022"/>
      <c r="J1620" s="1022"/>
      <c r="K1620" s="1022"/>
      <c r="L1620" s="1020"/>
      <c r="M1620" s="1020"/>
      <c r="N1620" s="1020"/>
      <c r="O1620" s="1020"/>
      <c r="P1620" s="1020"/>
      <c r="Q1620" s="1020"/>
      <c r="R1620" s="1020"/>
      <c r="S1620" s="1020"/>
      <c r="T1620" s="1020"/>
      <c r="U1620" s="1020"/>
      <c r="V1620" s="1020"/>
      <c r="W1620" s="1020"/>
      <c r="X1620" s="1020"/>
      <c r="Y1620" s="1020"/>
      <c r="Z1620" s="1020"/>
      <c r="AA1620" s="1020"/>
    </row>
    <row r="1621" ht="18.0" customHeight="1">
      <c r="A1621" s="1020"/>
      <c r="B1621" s="1021"/>
      <c r="C1621" s="1020"/>
      <c r="D1621" s="1020"/>
      <c r="E1621" s="1020"/>
      <c r="F1621" s="1020"/>
      <c r="G1621" s="1022"/>
      <c r="H1621" s="1022"/>
      <c r="I1621" s="1022"/>
      <c r="J1621" s="1022"/>
      <c r="K1621" s="1022"/>
      <c r="L1621" s="1020"/>
      <c r="M1621" s="1020"/>
      <c r="N1621" s="1020"/>
      <c r="O1621" s="1020"/>
      <c r="P1621" s="1020"/>
      <c r="Q1621" s="1020"/>
      <c r="R1621" s="1020"/>
      <c r="S1621" s="1020"/>
      <c r="T1621" s="1020"/>
      <c r="U1621" s="1020"/>
      <c r="V1621" s="1020"/>
      <c r="W1621" s="1020"/>
      <c r="X1621" s="1020"/>
      <c r="Y1621" s="1020"/>
      <c r="Z1621" s="1020"/>
      <c r="AA1621" s="1020"/>
    </row>
    <row r="1622" ht="18.0" customHeight="1">
      <c r="A1622" s="1020"/>
      <c r="B1622" s="1021"/>
      <c r="C1622" s="1020"/>
      <c r="D1622" s="1020"/>
      <c r="E1622" s="1020"/>
      <c r="F1622" s="1020"/>
      <c r="G1622" s="1022"/>
      <c r="H1622" s="1022"/>
      <c r="I1622" s="1022"/>
      <c r="J1622" s="1022"/>
      <c r="K1622" s="1022"/>
      <c r="L1622" s="1020"/>
      <c r="M1622" s="1020"/>
      <c r="N1622" s="1020"/>
      <c r="O1622" s="1020"/>
      <c r="P1622" s="1020"/>
      <c r="Q1622" s="1020"/>
      <c r="R1622" s="1020"/>
      <c r="S1622" s="1020"/>
      <c r="T1622" s="1020"/>
      <c r="U1622" s="1020"/>
      <c r="V1622" s="1020"/>
      <c r="W1622" s="1020"/>
      <c r="X1622" s="1020"/>
      <c r="Y1622" s="1020"/>
      <c r="Z1622" s="1020"/>
      <c r="AA1622" s="1020"/>
    </row>
    <row r="1623" ht="18.0" customHeight="1">
      <c r="A1623" s="1020"/>
      <c r="B1623" s="1021"/>
      <c r="C1623" s="1020"/>
      <c r="D1623" s="1020"/>
      <c r="E1623" s="1020"/>
      <c r="F1623" s="1020"/>
      <c r="G1623" s="1022"/>
      <c r="H1623" s="1022"/>
      <c r="I1623" s="1022"/>
      <c r="J1623" s="1022"/>
      <c r="K1623" s="1022"/>
      <c r="L1623" s="1020"/>
      <c r="M1623" s="1020"/>
      <c r="N1623" s="1020"/>
      <c r="O1623" s="1020"/>
      <c r="P1623" s="1020"/>
      <c r="Q1623" s="1020"/>
      <c r="R1623" s="1020"/>
      <c r="S1623" s="1020"/>
      <c r="T1623" s="1020"/>
      <c r="U1623" s="1020"/>
      <c r="V1623" s="1020"/>
      <c r="W1623" s="1020"/>
      <c r="X1623" s="1020"/>
      <c r="Y1623" s="1020"/>
      <c r="Z1623" s="1020"/>
      <c r="AA1623" s="1020"/>
    </row>
    <row r="1624" ht="18.0" customHeight="1">
      <c r="A1624" s="1020"/>
      <c r="B1624" s="1021"/>
      <c r="C1624" s="1020"/>
      <c r="D1624" s="1020"/>
      <c r="E1624" s="1020"/>
      <c r="F1624" s="1020"/>
      <c r="G1624" s="1022"/>
      <c r="H1624" s="1022"/>
      <c r="I1624" s="1022"/>
      <c r="J1624" s="1022"/>
      <c r="K1624" s="1022"/>
      <c r="L1624" s="1020"/>
      <c r="M1624" s="1020"/>
      <c r="N1624" s="1020"/>
      <c r="O1624" s="1020"/>
      <c r="P1624" s="1020"/>
      <c r="Q1624" s="1020"/>
      <c r="R1624" s="1020"/>
      <c r="S1624" s="1020"/>
      <c r="T1624" s="1020"/>
      <c r="U1624" s="1020"/>
      <c r="V1624" s="1020"/>
      <c r="W1624" s="1020"/>
      <c r="X1624" s="1020"/>
      <c r="Y1624" s="1020"/>
      <c r="Z1624" s="1020"/>
      <c r="AA1624" s="1020"/>
    </row>
    <row r="1625" ht="18.0" customHeight="1">
      <c r="A1625" s="1020"/>
      <c r="B1625" s="1021"/>
      <c r="C1625" s="1020"/>
      <c r="D1625" s="1020"/>
      <c r="E1625" s="1020"/>
      <c r="F1625" s="1020"/>
      <c r="G1625" s="1022"/>
      <c r="H1625" s="1022"/>
      <c r="I1625" s="1022"/>
      <c r="J1625" s="1022"/>
      <c r="K1625" s="1022"/>
      <c r="L1625" s="1020"/>
      <c r="M1625" s="1020"/>
      <c r="N1625" s="1020"/>
      <c r="O1625" s="1020"/>
      <c r="P1625" s="1020"/>
      <c r="Q1625" s="1020"/>
      <c r="R1625" s="1020"/>
      <c r="S1625" s="1020"/>
      <c r="T1625" s="1020"/>
      <c r="U1625" s="1020"/>
      <c r="V1625" s="1020"/>
      <c r="W1625" s="1020"/>
      <c r="X1625" s="1020"/>
      <c r="Y1625" s="1020"/>
      <c r="Z1625" s="1020"/>
      <c r="AA1625" s="1020"/>
    </row>
    <row r="1626" ht="18.0" customHeight="1">
      <c r="A1626" s="1020"/>
      <c r="B1626" s="1021"/>
      <c r="C1626" s="1020"/>
      <c r="D1626" s="1020"/>
      <c r="E1626" s="1020"/>
      <c r="F1626" s="1020"/>
      <c r="G1626" s="1022"/>
      <c r="H1626" s="1022"/>
      <c r="I1626" s="1022"/>
      <c r="J1626" s="1022"/>
      <c r="K1626" s="1022"/>
      <c r="L1626" s="1020"/>
      <c r="M1626" s="1020"/>
      <c r="N1626" s="1020"/>
      <c r="O1626" s="1020"/>
      <c r="P1626" s="1020"/>
      <c r="Q1626" s="1020"/>
      <c r="R1626" s="1020"/>
      <c r="S1626" s="1020"/>
      <c r="T1626" s="1020"/>
      <c r="U1626" s="1020"/>
      <c r="V1626" s="1020"/>
      <c r="W1626" s="1020"/>
      <c r="X1626" s="1020"/>
      <c r="Y1626" s="1020"/>
      <c r="Z1626" s="1020"/>
      <c r="AA1626" s="1020"/>
    </row>
    <row r="1627" ht="18.0" customHeight="1">
      <c r="A1627" s="1020"/>
      <c r="B1627" s="1021"/>
      <c r="C1627" s="1020"/>
      <c r="D1627" s="1020"/>
      <c r="E1627" s="1020"/>
      <c r="F1627" s="1020"/>
      <c r="G1627" s="1022"/>
      <c r="H1627" s="1022"/>
      <c r="I1627" s="1022"/>
      <c r="J1627" s="1022"/>
      <c r="K1627" s="1022"/>
      <c r="L1627" s="1020"/>
      <c r="M1627" s="1020"/>
      <c r="N1627" s="1020"/>
      <c r="O1627" s="1020"/>
      <c r="P1627" s="1020"/>
      <c r="Q1627" s="1020"/>
      <c r="R1627" s="1020"/>
      <c r="S1627" s="1020"/>
      <c r="T1627" s="1020"/>
      <c r="U1627" s="1020"/>
      <c r="V1627" s="1020"/>
      <c r="W1627" s="1020"/>
      <c r="X1627" s="1020"/>
      <c r="Y1627" s="1020"/>
      <c r="Z1627" s="1020"/>
      <c r="AA1627" s="1020"/>
    </row>
    <row r="1628" ht="18.0" customHeight="1">
      <c r="A1628" s="1020"/>
      <c r="B1628" s="1021"/>
      <c r="C1628" s="1020"/>
      <c r="D1628" s="1020"/>
      <c r="E1628" s="1020"/>
      <c r="F1628" s="1020"/>
      <c r="G1628" s="1022"/>
      <c r="H1628" s="1022"/>
      <c r="I1628" s="1022"/>
      <c r="J1628" s="1022"/>
      <c r="K1628" s="1022"/>
      <c r="L1628" s="1020"/>
      <c r="M1628" s="1020"/>
      <c r="N1628" s="1020"/>
      <c r="O1628" s="1020"/>
      <c r="P1628" s="1020"/>
      <c r="Q1628" s="1020"/>
      <c r="R1628" s="1020"/>
      <c r="S1628" s="1020"/>
      <c r="T1628" s="1020"/>
      <c r="U1628" s="1020"/>
      <c r="V1628" s="1020"/>
      <c r="W1628" s="1020"/>
      <c r="X1628" s="1020"/>
      <c r="Y1628" s="1020"/>
      <c r="Z1628" s="1020"/>
      <c r="AA1628" s="1020"/>
    </row>
    <row r="1629" ht="18.0" customHeight="1">
      <c r="A1629" s="1020"/>
      <c r="B1629" s="1021"/>
      <c r="C1629" s="1020"/>
      <c r="D1629" s="1020"/>
      <c r="E1629" s="1020"/>
      <c r="F1629" s="1020"/>
      <c r="G1629" s="1022"/>
      <c r="H1629" s="1022"/>
      <c r="I1629" s="1022"/>
      <c r="J1629" s="1022"/>
      <c r="K1629" s="1022"/>
      <c r="L1629" s="1020"/>
      <c r="M1629" s="1020"/>
      <c r="N1629" s="1020"/>
      <c r="O1629" s="1020"/>
      <c r="P1629" s="1020"/>
      <c r="Q1629" s="1020"/>
      <c r="R1629" s="1020"/>
      <c r="S1629" s="1020"/>
      <c r="T1629" s="1020"/>
      <c r="U1629" s="1020"/>
      <c r="V1629" s="1020"/>
      <c r="W1629" s="1020"/>
      <c r="X1629" s="1020"/>
      <c r="Y1629" s="1020"/>
      <c r="Z1629" s="1020"/>
      <c r="AA1629" s="1020"/>
    </row>
    <row r="1630" ht="18.0" customHeight="1">
      <c r="A1630" s="1020"/>
      <c r="B1630" s="1021"/>
      <c r="C1630" s="1020"/>
      <c r="D1630" s="1020"/>
      <c r="E1630" s="1020"/>
      <c r="F1630" s="1020"/>
      <c r="G1630" s="1022"/>
      <c r="H1630" s="1022"/>
      <c r="I1630" s="1022"/>
      <c r="J1630" s="1022"/>
      <c r="K1630" s="1022"/>
      <c r="L1630" s="1020"/>
      <c r="M1630" s="1020"/>
      <c r="N1630" s="1020"/>
      <c r="O1630" s="1020"/>
      <c r="P1630" s="1020"/>
      <c r="Q1630" s="1020"/>
      <c r="R1630" s="1020"/>
      <c r="S1630" s="1020"/>
      <c r="T1630" s="1020"/>
      <c r="U1630" s="1020"/>
      <c r="V1630" s="1020"/>
      <c r="W1630" s="1020"/>
      <c r="X1630" s="1020"/>
      <c r="Y1630" s="1020"/>
      <c r="Z1630" s="1020"/>
      <c r="AA1630" s="1020"/>
    </row>
    <row r="1631" ht="18.0" customHeight="1">
      <c r="A1631" s="1020"/>
      <c r="B1631" s="1021"/>
      <c r="C1631" s="1020"/>
      <c r="D1631" s="1020"/>
      <c r="E1631" s="1020"/>
      <c r="F1631" s="1020"/>
      <c r="G1631" s="1022"/>
      <c r="H1631" s="1022"/>
      <c r="I1631" s="1022"/>
      <c r="J1631" s="1022"/>
      <c r="K1631" s="1022"/>
      <c r="L1631" s="1020"/>
      <c r="M1631" s="1020"/>
      <c r="N1631" s="1020"/>
      <c r="O1631" s="1020"/>
      <c r="P1631" s="1020"/>
      <c r="Q1631" s="1020"/>
      <c r="R1631" s="1020"/>
      <c r="S1631" s="1020"/>
      <c r="T1631" s="1020"/>
      <c r="U1631" s="1020"/>
      <c r="V1631" s="1020"/>
      <c r="W1631" s="1020"/>
      <c r="X1631" s="1020"/>
      <c r="Y1631" s="1020"/>
      <c r="Z1631" s="1020"/>
      <c r="AA1631" s="1020"/>
    </row>
    <row r="1632" ht="18.0" customHeight="1">
      <c r="A1632" s="1020"/>
      <c r="B1632" s="1021"/>
      <c r="C1632" s="1020"/>
      <c r="D1632" s="1020"/>
      <c r="E1632" s="1020"/>
      <c r="F1632" s="1020"/>
      <c r="G1632" s="1022"/>
      <c r="H1632" s="1022"/>
      <c r="I1632" s="1022"/>
      <c r="J1632" s="1022"/>
      <c r="K1632" s="1022"/>
      <c r="L1632" s="1020"/>
      <c r="M1632" s="1020"/>
      <c r="N1632" s="1020"/>
      <c r="O1632" s="1020"/>
      <c r="P1632" s="1020"/>
      <c r="Q1632" s="1020"/>
      <c r="R1632" s="1020"/>
      <c r="S1632" s="1020"/>
      <c r="T1632" s="1020"/>
      <c r="U1632" s="1020"/>
      <c r="V1632" s="1020"/>
      <c r="W1632" s="1020"/>
      <c r="X1632" s="1020"/>
      <c r="Y1632" s="1020"/>
      <c r="Z1632" s="1020"/>
      <c r="AA1632" s="1020"/>
    </row>
    <row r="1633" ht="18.0" customHeight="1">
      <c r="A1633" s="1020"/>
      <c r="B1633" s="1021"/>
      <c r="C1633" s="1020"/>
      <c r="D1633" s="1020"/>
      <c r="E1633" s="1020"/>
      <c r="F1633" s="1020"/>
      <c r="G1633" s="1022"/>
      <c r="H1633" s="1022"/>
      <c r="I1633" s="1022"/>
      <c r="J1633" s="1022"/>
      <c r="K1633" s="1022"/>
      <c r="L1633" s="1020"/>
      <c r="M1633" s="1020"/>
      <c r="N1633" s="1020"/>
      <c r="O1633" s="1020"/>
      <c r="P1633" s="1020"/>
      <c r="Q1633" s="1020"/>
      <c r="R1633" s="1020"/>
      <c r="S1633" s="1020"/>
      <c r="T1633" s="1020"/>
      <c r="U1633" s="1020"/>
      <c r="V1633" s="1020"/>
      <c r="W1633" s="1020"/>
      <c r="X1633" s="1020"/>
      <c r="Y1633" s="1020"/>
      <c r="Z1633" s="1020"/>
      <c r="AA1633" s="1020"/>
    </row>
    <row r="1634" ht="18.0" customHeight="1">
      <c r="A1634" s="1020"/>
      <c r="B1634" s="1021"/>
      <c r="C1634" s="1020"/>
      <c r="D1634" s="1020"/>
      <c r="E1634" s="1020"/>
      <c r="F1634" s="1020"/>
      <c r="G1634" s="1022"/>
      <c r="H1634" s="1022"/>
      <c r="I1634" s="1022"/>
      <c r="J1634" s="1022"/>
      <c r="K1634" s="1022"/>
      <c r="L1634" s="1020"/>
      <c r="M1634" s="1020"/>
      <c r="N1634" s="1020"/>
      <c r="O1634" s="1020"/>
      <c r="P1634" s="1020"/>
      <c r="Q1634" s="1020"/>
      <c r="R1634" s="1020"/>
      <c r="S1634" s="1020"/>
      <c r="T1634" s="1020"/>
      <c r="U1634" s="1020"/>
      <c r="V1634" s="1020"/>
      <c r="W1634" s="1020"/>
      <c r="X1634" s="1020"/>
      <c r="Y1634" s="1020"/>
      <c r="Z1634" s="1020"/>
      <c r="AA1634" s="1020"/>
    </row>
    <row r="1635" ht="18.0" customHeight="1">
      <c r="A1635" s="1020"/>
      <c r="B1635" s="1021"/>
      <c r="C1635" s="1020"/>
      <c r="D1635" s="1020"/>
      <c r="E1635" s="1020"/>
      <c r="F1635" s="1020"/>
      <c r="G1635" s="1022"/>
      <c r="H1635" s="1022"/>
      <c r="I1635" s="1022"/>
      <c r="J1635" s="1022"/>
      <c r="K1635" s="1022"/>
      <c r="L1635" s="1020"/>
      <c r="M1635" s="1020"/>
      <c r="N1635" s="1020"/>
      <c r="O1635" s="1020"/>
      <c r="P1635" s="1020"/>
      <c r="Q1635" s="1020"/>
      <c r="R1635" s="1020"/>
      <c r="S1635" s="1020"/>
      <c r="T1635" s="1020"/>
      <c r="U1635" s="1020"/>
      <c r="V1635" s="1020"/>
      <c r="W1635" s="1020"/>
      <c r="X1635" s="1020"/>
      <c r="Y1635" s="1020"/>
      <c r="Z1635" s="1020"/>
      <c r="AA1635" s="1020"/>
    </row>
    <row r="1636" ht="18.0" customHeight="1">
      <c r="A1636" s="1020"/>
      <c r="B1636" s="1021"/>
      <c r="C1636" s="1020"/>
      <c r="D1636" s="1020"/>
      <c r="E1636" s="1020"/>
      <c r="F1636" s="1020"/>
      <c r="G1636" s="1022"/>
      <c r="H1636" s="1022"/>
      <c r="I1636" s="1022"/>
      <c r="J1636" s="1022"/>
      <c r="K1636" s="1022"/>
      <c r="L1636" s="1020"/>
      <c r="M1636" s="1020"/>
      <c r="N1636" s="1020"/>
      <c r="O1636" s="1020"/>
      <c r="P1636" s="1020"/>
      <c r="Q1636" s="1020"/>
      <c r="R1636" s="1020"/>
      <c r="S1636" s="1020"/>
      <c r="T1636" s="1020"/>
      <c r="U1636" s="1020"/>
      <c r="V1636" s="1020"/>
      <c r="W1636" s="1020"/>
      <c r="X1636" s="1020"/>
      <c r="Y1636" s="1020"/>
      <c r="Z1636" s="1020"/>
      <c r="AA1636" s="1020"/>
    </row>
    <row r="1637" ht="18.0" customHeight="1">
      <c r="A1637" s="1020"/>
      <c r="B1637" s="1021"/>
      <c r="C1637" s="1020"/>
      <c r="D1637" s="1020"/>
      <c r="E1637" s="1020"/>
      <c r="F1637" s="1020"/>
      <c r="G1637" s="1022"/>
      <c r="H1637" s="1022"/>
      <c r="I1637" s="1022"/>
      <c r="J1637" s="1022"/>
      <c r="K1637" s="1022"/>
      <c r="L1637" s="1020"/>
      <c r="M1637" s="1020"/>
      <c r="N1637" s="1020"/>
      <c r="O1637" s="1020"/>
      <c r="P1637" s="1020"/>
      <c r="Q1637" s="1020"/>
      <c r="R1637" s="1020"/>
      <c r="S1637" s="1020"/>
      <c r="T1637" s="1020"/>
      <c r="U1637" s="1020"/>
      <c r="V1637" s="1020"/>
      <c r="W1637" s="1020"/>
      <c r="X1637" s="1020"/>
      <c r="Y1637" s="1020"/>
      <c r="Z1637" s="1020"/>
      <c r="AA1637" s="1020"/>
    </row>
    <row r="1638" ht="18.0" customHeight="1">
      <c r="A1638" s="1020"/>
      <c r="B1638" s="1021"/>
      <c r="C1638" s="1020"/>
      <c r="D1638" s="1020"/>
      <c r="E1638" s="1020"/>
      <c r="F1638" s="1020"/>
      <c r="G1638" s="1022"/>
      <c r="H1638" s="1022"/>
      <c r="I1638" s="1022"/>
      <c r="J1638" s="1022"/>
      <c r="K1638" s="1022"/>
      <c r="L1638" s="1020"/>
      <c r="M1638" s="1020"/>
      <c r="N1638" s="1020"/>
      <c r="O1638" s="1020"/>
      <c r="P1638" s="1020"/>
      <c r="Q1638" s="1020"/>
      <c r="R1638" s="1020"/>
      <c r="S1638" s="1020"/>
      <c r="T1638" s="1020"/>
      <c r="U1638" s="1020"/>
      <c r="V1638" s="1020"/>
      <c r="W1638" s="1020"/>
      <c r="X1638" s="1020"/>
      <c r="Y1638" s="1020"/>
      <c r="Z1638" s="1020"/>
      <c r="AA1638" s="1020"/>
    </row>
    <row r="1639" ht="18.0" customHeight="1">
      <c r="A1639" s="1020"/>
      <c r="B1639" s="1021"/>
      <c r="C1639" s="1020"/>
      <c r="D1639" s="1020"/>
      <c r="E1639" s="1020"/>
      <c r="F1639" s="1020"/>
      <c r="G1639" s="1022"/>
      <c r="H1639" s="1022"/>
      <c r="I1639" s="1022"/>
      <c r="J1639" s="1022"/>
      <c r="K1639" s="1022"/>
      <c r="L1639" s="1020"/>
      <c r="M1639" s="1020"/>
      <c r="N1639" s="1020"/>
      <c r="O1639" s="1020"/>
      <c r="P1639" s="1020"/>
      <c r="Q1639" s="1020"/>
      <c r="R1639" s="1020"/>
      <c r="S1639" s="1020"/>
      <c r="T1639" s="1020"/>
      <c r="U1639" s="1020"/>
      <c r="V1639" s="1020"/>
      <c r="W1639" s="1020"/>
      <c r="X1639" s="1020"/>
      <c r="Y1639" s="1020"/>
      <c r="Z1639" s="1020"/>
      <c r="AA1639" s="1020"/>
    </row>
    <row r="1640" ht="18.0" customHeight="1">
      <c r="A1640" s="1020"/>
      <c r="B1640" s="1021"/>
      <c r="C1640" s="1020"/>
      <c r="D1640" s="1020"/>
      <c r="E1640" s="1020"/>
      <c r="F1640" s="1020"/>
      <c r="G1640" s="1022"/>
      <c r="H1640" s="1022"/>
      <c r="I1640" s="1022"/>
      <c r="J1640" s="1022"/>
      <c r="K1640" s="1022"/>
      <c r="L1640" s="1020"/>
      <c r="M1640" s="1020"/>
      <c r="N1640" s="1020"/>
      <c r="O1640" s="1020"/>
      <c r="P1640" s="1020"/>
      <c r="Q1640" s="1020"/>
      <c r="R1640" s="1020"/>
      <c r="S1640" s="1020"/>
      <c r="T1640" s="1020"/>
      <c r="U1640" s="1020"/>
      <c r="V1640" s="1020"/>
      <c r="W1640" s="1020"/>
      <c r="X1640" s="1020"/>
      <c r="Y1640" s="1020"/>
      <c r="Z1640" s="1020"/>
      <c r="AA1640" s="1020"/>
    </row>
    <row r="1641" ht="18.0" customHeight="1">
      <c r="A1641" s="1020"/>
      <c r="B1641" s="1021"/>
      <c r="C1641" s="1020"/>
      <c r="D1641" s="1020"/>
      <c r="E1641" s="1020"/>
      <c r="F1641" s="1020"/>
      <c r="G1641" s="1022"/>
      <c r="H1641" s="1022"/>
      <c r="I1641" s="1022"/>
      <c r="J1641" s="1022"/>
      <c r="K1641" s="1022"/>
      <c r="L1641" s="1020"/>
      <c r="M1641" s="1020"/>
      <c r="N1641" s="1020"/>
      <c r="O1641" s="1020"/>
      <c r="P1641" s="1020"/>
      <c r="Q1641" s="1020"/>
      <c r="R1641" s="1020"/>
      <c r="S1641" s="1020"/>
      <c r="T1641" s="1020"/>
      <c r="U1641" s="1020"/>
      <c r="V1641" s="1020"/>
      <c r="W1641" s="1020"/>
      <c r="X1641" s="1020"/>
      <c r="Y1641" s="1020"/>
      <c r="Z1641" s="1020"/>
      <c r="AA1641" s="1020"/>
    </row>
    <row r="1642" ht="18.0" customHeight="1">
      <c r="A1642" s="1020"/>
      <c r="B1642" s="1021"/>
      <c r="C1642" s="1020"/>
      <c r="D1642" s="1020"/>
      <c r="E1642" s="1020"/>
      <c r="F1642" s="1020"/>
      <c r="G1642" s="1022"/>
      <c r="H1642" s="1022"/>
      <c r="I1642" s="1022"/>
      <c r="J1642" s="1022"/>
      <c r="K1642" s="1022"/>
      <c r="L1642" s="1020"/>
      <c r="M1642" s="1020"/>
      <c r="N1642" s="1020"/>
      <c r="O1642" s="1020"/>
      <c r="P1642" s="1020"/>
      <c r="Q1642" s="1020"/>
      <c r="R1642" s="1020"/>
      <c r="S1642" s="1020"/>
      <c r="T1642" s="1020"/>
      <c r="U1642" s="1020"/>
      <c r="V1642" s="1020"/>
      <c r="W1642" s="1020"/>
      <c r="X1642" s="1020"/>
      <c r="Y1642" s="1020"/>
      <c r="Z1642" s="1020"/>
      <c r="AA1642" s="1020"/>
    </row>
    <row r="1643" ht="18.0" customHeight="1">
      <c r="A1643" s="1020"/>
      <c r="B1643" s="1021"/>
      <c r="C1643" s="1020"/>
      <c r="D1643" s="1020"/>
      <c r="E1643" s="1020"/>
      <c r="F1643" s="1020"/>
      <c r="G1643" s="1022"/>
      <c r="H1643" s="1022"/>
      <c r="I1643" s="1022"/>
      <c r="J1643" s="1022"/>
      <c r="K1643" s="1022"/>
      <c r="L1643" s="1020"/>
      <c r="M1643" s="1020"/>
      <c r="N1643" s="1020"/>
      <c r="O1643" s="1020"/>
      <c r="P1643" s="1020"/>
      <c r="Q1643" s="1020"/>
      <c r="R1643" s="1020"/>
      <c r="S1643" s="1020"/>
      <c r="T1643" s="1020"/>
      <c r="U1643" s="1020"/>
      <c r="V1643" s="1020"/>
      <c r="W1643" s="1020"/>
      <c r="X1643" s="1020"/>
      <c r="Y1643" s="1020"/>
      <c r="Z1643" s="1020"/>
      <c r="AA1643" s="1020"/>
    </row>
    <row r="1644" ht="18.0" customHeight="1">
      <c r="A1644" s="1020"/>
      <c r="B1644" s="1021"/>
      <c r="C1644" s="1020"/>
      <c r="D1644" s="1020"/>
      <c r="E1644" s="1020"/>
      <c r="F1644" s="1020"/>
      <c r="G1644" s="1022"/>
      <c r="H1644" s="1022"/>
      <c r="I1644" s="1022"/>
      <c r="J1644" s="1022"/>
      <c r="K1644" s="1022"/>
      <c r="L1644" s="1020"/>
      <c r="M1644" s="1020"/>
      <c r="N1644" s="1020"/>
      <c r="O1644" s="1020"/>
      <c r="P1644" s="1020"/>
      <c r="Q1644" s="1020"/>
      <c r="R1644" s="1020"/>
      <c r="S1644" s="1020"/>
      <c r="T1644" s="1020"/>
      <c r="U1644" s="1020"/>
      <c r="V1644" s="1020"/>
      <c r="W1644" s="1020"/>
      <c r="X1644" s="1020"/>
      <c r="Y1644" s="1020"/>
      <c r="Z1644" s="1020"/>
      <c r="AA1644" s="1020"/>
    </row>
    <row r="1645" ht="18.0" customHeight="1">
      <c r="A1645" s="1020"/>
      <c r="B1645" s="1021"/>
      <c r="C1645" s="1020"/>
      <c r="D1645" s="1020"/>
      <c r="E1645" s="1020"/>
      <c r="F1645" s="1020"/>
      <c r="G1645" s="1022"/>
      <c r="H1645" s="1022"/>
      <c r="I1645" s="1022"/>
      <c r="J1645" s="1022"/>
      <c r="K1645" s="1022"/>
      <c r="L1645" s="1020"/>
      <c r="M1645" s="1020"/>
      <c r="N1645" s="1020"/>
      <c r="O1645" s="1020"/>
      <c r="P1645" s="1020"/>
      <c r="Q1645" s="1020"/>
      <c r="R1645" s="1020"/>
      <c r="S1645" s="1020"/>
      <c r="T1645" s="1020"/>
      <c r="U1645" s="1020"/>
      <c r="V1645" s="1020"/>
      <c r="W1645" s="1020"/>
      <c r="X1645" s="1020"/>
      <c r="Y1645" s="1020"/>
      <c r="Z1645" s="1020"/>
      <c r="AA1645" s="1020"/>
    </row>
    <row r="1646" ht="18.0" customHeight="1">
      <c r="A1646" s="1020"/>
      <c r="B1646" s="1021"/>
      <c r="C1646" s="1020"/>
      <c r="D1646" s="1020"/>
      <c r="E1646" s="1020"/>
      <c r="F1646" s="1020"/>
      <c r="G1646" s="1022"/>
      <c r="H1646" s="1022"/>
      <c r="I1646" s="1022"/>
      <c r="J1646" s="1022"/>
      <c r="K1646" s="1022"/>
      <c r="L1646" s="1020"/>
      <c r="M1646" s="1020"/>
      <c r="N1646" s="1020"/>
      <c r="O1646" s="1020"/>
      <c r="P1646" s="1020"/>
      <c r="Q1646" s="1020"/>
      <c r="R1646" s="1020"/>
      <c r="S1646" s="1020"/>
      <c r="T1646" s="1020"/>
      <c r="U1646" s="1020"/>
      <c r="V1646" s="1020"/>
      <c r="W1646" s="1020"/>
      <c r="X1646" s="1020"/>
      <c r="Y1646" s="1020"/>
      <c r="Z1646" s="1020"/>
      <c r="AA1646" s="1020"/>
    </row>
    <row r="1647" ht="18.0" customHeight="1">
      <c r="A1647" s="1020"/>
      <c r="B1647" s="1021"/>
      <c r="C1647" s="1020"/>
      <c r="D1647" s="1020"/>
      <c r="E1647" s="1020"/>
      <c r="F1647" s="1020"/>
      <c r="G1647" s="1022"/>
      <c r="H1647" s="1022"/>
      <c r="I1647" s="1022"/>
      <c r="J1647" s="1022"/>
      <c r="K1647" s="1022"/>
      <c r="L1647" s="1020"/>
      <c r="M1647" s="1020"/>
      <c r="N1647" s="1020"/>
      <c r="O1647" s="1020"/>
      <c r="P1647" s="1020"/>
      <c r="Q1647" s="1020"/>
      <c r="R1647" s="1020"/>
      <c r="S1647" s="1020"/>
      <c r="T1647" s="1020"/>
      <c r="U1647" s="1020"/>
      <c r="V1647" s="1020"/>
      <c r="W1647" s="1020"/>
      <c r="X1647" s="1020"/>
      <c r="Y1647" s="1020"/>
      <c r="Z1647" s="1020"/>
      <c r="AA1647" s="1020"/>
    </row>
    <row r="1648" ht="18.0" customHeight="1">
      <c r="A1648" s="1020"/>
      <c r="B1648" s="1021"/>
      <c r="C1648" s="1020"/>
      <c r="D1648" s="1020"/>
      <c r="E1648" s="1020"/>
      <c r="F1648" s="1020"/>
      <c r="G1648" s="1022"/>
      <c r="H1648" s="1022"/>
      <c r="I1648" s="1022"/>
      <c r="J1648" s="1022"/>
      <c r="K1648" s="1022"/>
      <c r="L1648" s="1020"/>
      <c r="M1648" s="1020"/>
      <c r="N1648" s="1020"/>
      <c r="O1648" s="1020"/>
      <c r="P1648" s="1020"/>
      <c r="Q1648" s="1020"/>
      <c r="R1648" s="1020"/>
      <c r="S1648" s="1020"/>
      <c r="T1648" s="1020"/>
      <c r="U1648" s="1020"/>
      <c r="V1648" s="1020"/>
      <c r="W1648" s="1020"/>
      <c r="X1648" s="1020"/>
      <c r="Y1648" s="1020"/>
      <c r="Z1648" s="1020"/>
      <c r="AA1648" s="1020"/>
    </row>
    <row r="1649" ht="18.0" customHeight="1">
      <c r="A1649" s="1020"/>
      <c r="B1649" s="1021"/>
      <c r="C1649" s="1020"/>
      <c r="D1649" s="1020"/>
      <c r="E1649" s="1020"/>
      <c r="F1649" s="1020"/>
      <c r="G1649" s="1022"/>
      <c r="H1649" s="1022"/>
      <c r="I1649" s="1022"/>
      <c r="J1649" s="1022"/>
      <c r="K1649" s="1022"/>
      <c r="L1649" s="1020"/>
      <c r="M1649" s="1020"/>
      <c r="N1649" s="1020"/>
      <c r="O1649" s="1020"/>
      <c r="P1649" s="1020"/>
      <c r="Q1649" s="1020"/>
      <c r="R1649" s="1020"/>
      <c r="S1649" s="1020"/>
      <c r="T1649" s="1020"/>
      <c r="U1649" s="1020"/>
      <c r="V1649" s="1020"/>
      <c r="W1649" s="1020"/>
      <c r="X1649" s="1020"/>
      <c r="Y1649" s="1020"/>
      <c r="Z1649" s="1020"/>
      <c r="AA1649" s="1020"/>
    </row>
    <row r="1650" ht="18.0" customHeight="1">
      <c r="A1650" s="1020"/>
      <c r="B1650" s="1021"/>
      <c r="C1650" s="1020"/>
      <c r="D1650" s="1020"/>
      <c r="E1650" s="1020"/>
      <c r="F1650" s="1020"/>
      <c r="G1650" s="1022"/>
      <c r="H1650" s="1022"/>
      <c r="I1650" s="1022"/>
      <c r="J1650" s="1022"/>
      <c r="K1650" s="1022"/>
      <c r="L1650" s="1020"/>
      <c r="M1650" s="1020"/>
      <c r="N1650" s="1020"/>
      <c r="O1650" s="1020"/>
      <c r="P1650" s="1020"/>
      <c r="Q1650" s="1020"/>
      <c r="R1650" s="1020"/>
      <c r="S1650" s="1020"/>
      <c r="T1650" s="1020"/>
      <c r="U1650" s="1020"/>
      <c r="V1650" s="1020"/>
      <c r="W1650" s="1020"/>
      <c r="X1650" s="1020"/>
      <c r="Y1650" s="1020"/>
      <c r="Z1650" s="1020"/>
      <c r="AA1650" s="1020"/>
    </row>
    <row r="1651" ht="18.0" customHeight="1">
      <c r="A1651" s="1020"/>
      <c r="B1651" s="1021"/>
      <c r="C1651" s="1020"/>
      <c r="D1651" s="1020"/>
      <c r="E1651" s="1020"/>
      <c r="F1651" s="1020"/>
      <c r="G1651" s="1022"/>
      <c r="H1651" s="1022"/>
      <c r="I1651" s="1022"/>
      <c r="J1651" s="1022"/>
      <c r="K1651" s="1022"/>
      <c r="L1651" s="1020"/>
      <c r="M1651" s="1020"/>
      <c r="N1651" s="1020"/>
      <c r="O1651" s="1020"/>
      <c r="P1651" s="1020"/>
      <c r="Q1651" s="1020"/>
      <c r="R1651" s="1020"/>
      <c r="S1651" s="1020"/>
      <c r="T1651" s="1020"/>
      <c r="U1651" s="1020"/>
      <c r="V1651" s="1020"/>
      <c r="W1651" s="1020"/>
      <c r="X1651" s="1020"/>
      <c r="Y1651" s="1020"/>
      <c r="Z1651" s="1020"/>
      <c r="AA1651" s="1020"/>
    </row>
    <row r="1652" ht="18.0" customHeight="1">
      <c r="A1652" s="1020"/>
      <c r="B1652" s="1021"/>
      <c r="C1652" s="1020"/>
      <c r="D1652" s="1020"/>
      <c r="E1652" s="1020"/>
      <c r="F1652" s="1020"/>
      <c r="G1652" s="1022"/>
      <c r="H1652" s="1022"/>
      <c r="I1652" s="1022"/>
      <c r="J1652" s="1022"/>
      <c r="K1652" s="1022"/>
      <c r="L1652" s="1020"/>
      <c r="M1652" s="1020"/>
      <c r="N1652" s="1020"/>
      <c r="O1652" s="1020"/>
      <c r="P1652" s="1020"/>
      <c r="Q1652" s="1020"/>
      <c r="R1652" s="1020"/>
      <c r="S1652" s="1020"/>
      <c r="T1652" s="1020"/>
      <c r="U1652" s="1020"/>
      <c r="V1652" s="1020"/>
      <c r="W1652" s="1020"/>
      <c r="X1652" s="1020"/>
      <c r="Y1652" s="1020"/>
      <c r="Z1652" s="1020"/>
      <c r="AA1652" s="1020"/>
    </row>
    <row r="1653" ht="18.0" customHeight="1">
      <c r="A1653" s="1020"/>
      <c r="B1653" s="1021"/>
      <c r="C1653" s="1020"/>
      <c r="D1653" s="1020"/>
      <c r="E1653" s="1020"/>
      <c r="F1653" s="1020"/>
      <c r="G1653" s="1022"/>
      <c r="H1653" s="1022"/>
      <c r="I1653" s="1022"/>
      <c r="J1653" s="1022"/>
      <c r="K1653" s="1022"/>
      <c r="L1653" s="1020"/>
      <c r="M1653" s="1020"/>
      <c r="N1653" s="1020"/>
      <c r="O1653" s="1020"/>
      <c r="P1653" s="1020"/>
      <c r="Q1653" s="1020"/>
      <c r="R1653" s="1020"/>
      <c r="S1653" s="1020"/>
      <c r="T1653" s="1020"/>
      <c r="U1653" s="1020"/>
      <c r="V1653" s="1020"/>
      <c r="W1653" s="1020"/>
      <c r="X1653" s="1020"/>
      <c r="Y1653" s="1020"/>
      <c r="Z1653" s="1020"/>
      <c r="AA1653" s="1020"/>
    </row>
    <row r="1654" ht="18.0" customHeight="1">
      <c r="A1654" s="1020"/>
      <c r="B1654" s="1021"/>
      <c r="C1654" s="1020"/>
      <c r="D1654" s="1020"/>
      <c r="E1654" s="1020"/>
      <c r="F1654" s="1020"/>
      <c r="G1654" s="1022"/>
      <c r="H1654" s="1022"/>
      <c r="I1654" s="1022"/>
      <c r="J1654" s="1022"/>
      <c r="K1654" s="1022"/>
      <c r="L1654" s="1020"/>
      <c r="M1654" s="1020"/>
      <c r="N1654" s="1020"/>
      <c r="O1654" s="1020"/>
      <c r="P1654" s="1020"/>
      <c r="Q1654" s="1020"/>
      <c r="R1654" s="1020"/>
      <c r="S1654" s="1020"/>
      <c r="T1654" s="1020"/>
      <c r="U1654" s="1020"/>
      <c r="V1654" s="1020"/>
      <c r="W1654" s="1020"/>
      <c r="X1654" s="1020"/>
      <c r="Y1654" s="1020"/>
      <c r="Z1654" s="1020"/>
      <c r="AA1654" s="1020"/>
    </row>
    <row r="1655" ht="18.0" customHeight="1">
      <c r="A1655" s="1020"/>
      <c r="B1655" s="1021"/>
      <c r="C1655" s="1020"/>
      <c r="D1655" s="1020"/>
      <c r="E1655" s="1020"/>
      <c r="F1655" s="1020"/>
      <c r="G1655" s="1022"/>
      <c r="H1655" s="1022"/>
      <c r="I1655" s="1022"/>
      <c r="J1655" s="1022"/>
      <c r="K1655" s="1022"/>
      <c r="L1655" s="1020"/>
      <c r="M1655" s="1020"/>
      <c r="N1655" s="1020"/>
      <c r="O1655" s="1020"/>
      <c r="P1655" s="1020"/>
      <c r="Q1655" s="1020"/>
      <c r="R1655" s="1020"/>
      <c r="S1655" s="1020"/>
      <c r="T1655" s="1020"/>
      <c r="U1655" s="1020"/>
      <c r="V1655" s="1020"/>
      <c r="W1655" s="1020"/>
      <c r="X1655" s="1020"/>
      <c r="Y1655" s="1020"/>
      <c r="Z1655" s="1020"/>
      <c r="AA1655" s="1020"/>
    </row>
    <row r="1656" ht="18.0" customHeight="1">
      <c r="A1656" s="1020"/>
      <c r="B1656" s="1021"/>
      <c r="C1656" s="1020"/>
      <c r="D1656" s="1020"/>
      <c r="E1656" s="1020"/>
      <c r="F1656" s="1020"/>
      <c r="G1656" s="1022"/>
      <c r="H1656" s="1022"/>
      <c r="I1656" s="1022"/>
      <c r="J1656" s="1022"/>
      <c r="K1656" s="1022"/>
      <c r="L1656" s="1020"/>
      <c r="M1656" s="1020"/>
      <c r="N1656" s="1020"/>
      <c r="O1656" s="1020"/>
      <c r="P1656" s="1020"/>
      <c r="Q1656" s="1020"/>
      <c r="R1656" s="1020"/>
      <c r="S1656" s="1020"/>
      <c r="T1656" s="1020"/>
      <c r="U1656" s="1020"/>
      <c r="V1656" s="1020"/>
      <c r="W1656" s="1020"/>
      <c r="X1656" s="1020"/>
      <c r="Y1656" s="1020"/>
      <c r="Z1656" s="1020"/>
      <c r="AA1656" s="1020"/>
    </row>
    <row r="1657" ht="18.0" customHeight="1">
      <c r="A1657" s="1020"/>
      <c r="B1657" s="1021"/>
      <c r="C1657" s="1020"/>
      <c r="D1657" s="1020"/>
      <c r="E1657" s="1020"/>
      <c r="F1657" s="1020"/>
      <c r="G1657" s="1022"/>
      <c r="H1657" s="1022"/>
      <c r="I1657" s="1022"/>
      <c r="J1657" s="1022"/>
      <c r="K1657" s="1022"/>
      <c r="L1657" s="1020"/>
      <c r="M1657" s="1020"/>
      <c r="N1657" s="1020"/>
      <c r="O1657" s="1020"/>
      <c r="P1657" s="1020"/>
      <c r="Q1657" s="1020"/>
      <c r="R1657" s="1020"/>
      <c r="S1657" s="1020"/>
      <c r="T1657" s="1020"/>
      <c r="U1657" s="1020"/>
      <c r="V1657" s="1020"/>
      <c r="W1657" s="1020"/>
      <c r="X1657" s="1020"/>
      <c r="Y1657" s="1020"/>
      <c r="Z1657" s="1020"/>
      <c r="AA1657" s="1020"/>
    </row>
    <row r="1658" ht="18.0" customHeight="1">
      <c r="A1658" s="1020"/>
      <c r="B1658" s="1021"/>
      <c r="C1658" s="1020"/>
      <c r="D1658" s="1020"/>
      <c r="E1658" s="1020"/>
      <c r="F1658" s="1020"/>
      <c r="G1658" s="1022"/>
      <c r="H1658" s="1022"/>
      <c r="I1658" s="1022"/>
      <c r="J1658" s="1022"/>
      <c r="K1658" s="1022"/>
      <c r="L1658" s="1020"/>
      <c r="M1658" s="1020"/>
      <c r="N1658" s="1020"/>
      <c r="O1658" s="1020"/>
      <c r="P1658" s="1020"/>
      <c r="Q1658" s="1020"/>
      <c r="R1658" s="1020"/>
      <c r="S1658" s="1020"/>
      <c r="T1658" s="1020"/>
      <c r="U1658" s="1020"/>
      <c r="V1658" s="1020"/>
      <c r="W1658" s="1020"/>
      <c r="X1658" s="1020"/>
      <c r="Y1658" s="1020"/>
      <c r="Z1658" s="1020"/>
      <c r="AA1658" s="1020"/>
    </row>
    <row r="1659" ht="18.0" customHeight="1">
      <c r="A1659" s="1020"/>
      <c r="B1659" s="1021"/>
      <c r="C1659" s="1020"/>
      <c r="D1659" s="1020"/>
      <c r="E1659" s="1020"/>
      <c r="F1659" s="1020"/>
      <c r="G1659" s="1022"/>
      <c r="H1659" s="1022"/>
      <c r="I1659" s="1022"/>
      <c r="J1659" s="1022"/>
      <c r="K1659" s="1022"/>
      <c r="L1659" s="1020"/>
      <c r="M1659" s="1020"/>
      <c r="N1659" s="1020"/>
      <c r="O1659" s="1020"/>
      <c r="P1659" s="1020"/>
      <c r="Q1659" s="1020"/>
      <c r="R1659" s="1020"/>
      <c r="S1659" s="1020"/>
      <c r="T1659" s="1020"/>
      <c r="U1659" s="1020"/>
      <c r="V1659" s="1020"/>
      <c r="W1659" s="1020"/>
      <c r="X1659" s="1020"/>
      <c r="Y1659" s="1020"/>
      <c r="Z1659" s="1020"/>
      <c r="AA1659" s="1020"/>
    </row>
    <row r="1660" ht="18.0" customHeight="1">
      <c r="A1660" s="1020"/>
      <c r="B1660" s="1021"/>
      <c r="C1660" s="1020"/>
      <c r="D1660" s="1020"/>
      <c r="E1660" s="1020"/>
      <c r="F1660" s="1020"/>
      <c r="G1660" s="1022"/>
      <c r="H1660" s="1022"/>
      <c r="I1660" s="1022"/>
      <c r="J1660" s="1022"/>
      <c r="K1660" s="1022"/>
      <c r="L1660" s="1020"/>
      <c r="M1660" s="1020"/>
      <c r="N1660" s="1020"/>
      <c r="O1660" s="1020"/>
      <c r="P1660" s="1020"/>
      <c r="Q1660" s="1020"/>
      <c r="R1660" s="1020"/>
      <c r="S1660" s="1020"/>
      <c r="T1660" s="1020"/>
      <c r="U1660" s="1020"/>
      <c r="V1660" s="1020"/>
      <c r="W1660" s="1020"/>
      <c r="X1660" s="1020"/>
      <c r="Y1660" s="1020"/>
      <c r="Z1660" s="1020"/>
      <c r="AA1660" s="1020"/>
    </row>
    <row r="1661" ht="18.0" customHeight="1">
      <c r="A1661" s="1020"/>
      <c r="B1661" s="1021"/>
      <c r="C1661" s="1020"/>
      <c r="D1661" s="1020"/>
      <c r="E1661" s="1020"/>
      <c r="F1661" s="1020"/>
      <c r="G1661" s="1022"/>
      <c r="H1661" s="1022"/>
      <c r="I1661" s="1022"/>
      <c r="J1661" s="1022"/>
      <c r="K1661" s="1022"/>
      <c r="L1661" s="1020"/>
      <c r="M1661" s="1020"/>
      <c r="N1661" s="1020"/>
      <c r="O1661" s="1020"/>
      <c r="P1661" s="1020"/>
      <c r="Q1661" s="1020"/>
      <c r="R1661" s="1020"/>
      <c r="S1661" s="1020"/>
      <c r="T1661" s="1020"/>
      <c r="U1661" s="1020"/>
      <c r="V1661" s="1020"/>
      <c r="W1661" s="1020"/>
      <c r="X1661" s="1020"/>
      <c r="Y1661" s="1020"/>
      <c r="Z1661" s="1020"/>
      <c r="AA1661" s="1020"/>
    </row>
    <row r="1662" ht="18.0" customHeight="1">
      <c r="A1662" s="1020"/>
      <c r="B1662" s="1021"/>
      <c r="C1662" s="1020"/>
      <c r="D1662" s="1020"/>
      <c r="E1662" s="1020"/>
      <c r="F1662" s="1020"/>
      <c r="G1662" s="1022"/>
      <c r="H1662" s="1022"/>
      <c r="I1662" s="1022"/>
      <c r="J1662" s="1022"/>
      <c r="K1662" s="1022"/>
      <c r="L1662" s="1020"/>
      <c r="M1662" s="1020"/>
      <c r="N1662" s="1020"/>
      <c r="O1662" s="1020"/>
      <c r="P1662" s="1020"/>
      <c r="Q1662" s="1020"/>
      <c r="R1662" s="1020"/>
      <c r="S1662" s="1020"/>
      <c r="T1662" s="1020"/>
      <c r="U1662" s="1020"/>
      <c r="V1662" s="1020"/>
      <c r="W1662" s="1020"/>
      <c r="X1662" s="1020"/>
      <c r="Y1662" s="1020"/>
      <c r="Z1662" s="1020"/>
      <c r="AA1662" s="1020"/>
    </row>
    <row r="1663" ht="18.0" customHeight="1">
      <c r="A1663" s="1020"/>
      <c r="B1663" s="1021"/>
      <c r="C1663" s="1020"/>
      <c r="D1663" s="1020"/>
      <c r="E1663" s="1020"/>
      <c r="F1663" s="1020"/>
      <c r="G1663" s="1022"/>
      <c r="H1663" s="1022"/>
      <c r="I1663" s="1022"/>
      <c r="J1663" s="1022"/>
      <c r="K1663" s="1022"/>
      <c r="L1663" s="1020"/>
      <c r="M1663" s="1020"/>
      <c r="N1663" s="1020"/>
      <c r="O1663" s="1020"/>
      <c r="P1663" s="1020"/>
      <c r="Q1663" s="1020"/>
      <c r="R1663" s="1020"/>
      <c r="S1663" s="1020"/>
      <c r="T1663" s="1020"/>
      <c r="U1663" s="1020"/>
      <c r="V1663" s="1020"/>
      <c r="W1663" s="1020"/>
      <c r="X1663" s="1020"/>
      <c r="Y1663" s="1020"/>
      <c r="Z1663" s="1020"/>
      <c r="AA1663" s="1020"/>
    </row>
    <row r="1664" ht="18.0" customHeight="1">
      <c r="A1664" s="1020"/>
      <c r="B1664" s="1021"/>
      <c r="C1664" s="1020"/>
      <c r="D1664" s="1020"/>
      <c r="E1664" s="1020"/>
      <c r="F1664" s="1020"/>
      <c r="G1664" s="1022"/>
      <c r="H1664" s="1022"/>
      <c r="I1664" s="1022"/>
      <c r="J1664" s="1022"/>
      <c r="K1664" s="1022"/>
      <c r="L1664" s="1020"/>
      <c r="M1664" s="1020"/>
      <c r="N1664" s="1020"/>
      <c r="O1664" s="1020"/>
      <c r="P1664" s="1020"/>
      <c r="Q1664" s="1020"/>
      <c r="R1664" s="1020"/>
      <c r="S1664" s="1020"/>
      <c r="T1664" s="1020"/>
      <c r="U1664" s="1020"/>
      <c r="V1664" s="1020"/>
      <c r="W1664" s="1020"/>
      <c r="X1664" s="1020"/>
      <c r="Y1664" s="1020"/>
      <c r="Z1664" s="1020"/>
      <c r="AA1664" s="1020"/>
    </row>
    <row r="1665" ht="18.0" customHeight="1">
      <c r="A1665" s="1020"/>
      <c r="B1665" s="1021"/>
      <c r="C1665" s="1020"/>
      <c r="D1665" s="1020"/>
      <c r="E1665" s="1020"/>
      <c r="F1665" s="1020"/>
      <c r="G1665" s="1022"/>
      <c r="H1665" s="1022"/>
      <c r="I1665" s="1022"/>
      <c r="J1665" s="1022"/>
      <c r="K1665" s="1022"/>
      <c r="L1665" s="1020"/>
      <c r="M1665" s="1020"/>
      <c r="N1665" s="1020"/>
      <c r="O1665" s="1020"/>
      <c r="P1665" s="1020"/>
      <c r="Q1665" s="1020"/>
      <c r="R1665" s="1020"/>
      <c r="S1665" s="1020"/>
      <c r="T1665" s="1020"/>
      <c r="U1665" s="1020"/>
      <c r="V1665" s="1020"/>
      <c r="W1665" s="1020"/>
      <c r="X1665" s="1020"/>
      <c r="Y1665" s="1020"/>
      <c r="Z1665" s="1020"/>
      <c r="AA1665" s="1020"/>
    </row>
    <row r="1666" ht="18.0" customHeight="1">
      <c r="A1666" s="1020"/>
      <c r="B1666" s="1021"/>
      <c r="C1666" s="1020"/>
      <c r="D1666" s="1020"/>
      <c r="E1666" s="1020"/>
      <c r="F1666" s="1020"/>
      <c r="G1666" s="1022"/>
      <c r="H1666" s="1022"/>
      <c r="I1666" s="1022"/>
      <c r="J1666" s="1022"/>
      <c r="K1666" s="1022"/>
      <c r="L1666" s="1020"/>
      <c r="M1666" s="1020"/>
      <c r="N1666" s="1020"/>
      <c r="O1666" s="1020"/>
      <c r="P1666" s="1020"/>
      <c r="Q1666" s="1020"/>
      <c r="R1666" s="1020"/>
      <c r="S1666" s="1020"/>
      <c r="T1666" s="1020"/>
      <c r="U1666" s="1020"/>
      <c r="V1666" s="1020"/>
      <c r="W1666" s="1020"/>
      <c r="X1666" s="1020"/>
      <c r="Y1666" s="1020"/>
      <c r="Z1666" s="1020"/>
      <c r="AA1666" s="1020"/>
    </row>
    <row r="1667" ht="18.0" customHeight="1">
      <c r="A1667" s="1020"/>
      <c r="B1667" s="1021"/>
      <c r="C1667" s="1020"/>
      <c r="D1667" s="1020"/>
      <c r="E1667" s="1020"/>
      <c r="F1667" s="1020"/>
      <c r="G1667" s="1022"/>
      <c r="H1667" s="1022"/>
      <c r="I1667" s="1022"/>
      <c r="J1667" s="1022"/>
      <c r="K1667" s="1022"/>
      <c r="L1667" s="1020"/>
      <c r="M1667" s="1020"/>
      <c r="N1667" s="1020"/>
      <c r="O1667" s="1020"/>
      <c r="P1667" s="1020"/>
      <c r="Q1667" s="1020"/>
      <c r="R1667" s="1020"/>
      <c r="S1667" s="1020"/>
      <c r="T1667" s="1020"/>
      <c r="U1667" s="1020"/>
      <c r="V1667" s="1020"/>
      <c r="W1667" s="1020"/>
      <c r="X1667" s="1020"/>
      <c r="Y1667" s="1020"/>
      <c r="Z1667" s="1020"/>
      <c r="AA1667" s="1020"/>
    </row>
    <row r="1668" ht="18.0" customHeight="1">
      <c r="A1668" s="1020"/>
      <c r="B1668" s="1021"/>
      <c r="C1668" s="1020"/>
      <c r="D1668" s="1020"/>
      <c r="E1668" s="1020"/>
      <c r="F1668" s="1020"/>
      <c r="G1668" s="1022"/>
      <c r="H1668" s="1022"/>
      <c r="I1668" s="1022"/>
      <c r="J1668" s="1022"/>
      <c r="K1668" s="1022"/>
      <c r="L1668" s="1020"/>
      <c r="M1668" s="1020"/>
      <c r="N1668" s="1020"/>
      <c r="O1668" s="1020"/>
      <c r="P1668" s="1020"/>
      <c r="Q1668" s="1020"/>
      <c r="R1668" s="1020"/>
      <c r="S1668" s="1020"/>
      <c r="T1668" s="1020"/>
      <c r="U1668" s="1020"/>
      <c r="V1668" s="1020"/>
      <c r="W1668" s="1020"/>
      <c r="X1668" s="1020"/>
      <c r="Y1668" s="1020"/>
      <c r="Z1668" s="1020"/>
      <c r="AA1668" s="1020"/>
    </row>
    <row r="1669" ht="18.0" customHeight="1">
      <c r="A1669" s="1020"/>
      <c r="B1669" s="1021"/>
      <c r="C1669" s="1020"/>
      <c r="D1669" s="1020"/>
      <c r="E1669" s="1020"/>
      <c r="F1669" s="1020"/>
      <c r="G1669" s="1022"/>
      <c r="H1669" s="1022"/>
      <c r="I1669" s="1022"/>
      <c r="J1669" s="1022"/>
      <c r="K1669" s="1022"/>
      <c r="L1669" s="1020"/>
      <c r="M1669" s="1020"/>
      <c r="N1669" s="1020"/>
      <c r="O1669" s="1020"/>
      <c r="P1669" s="1020"/>
      <c r="Q1669" s="1020"/>
      <c r="R1669" s="1020"/>
      <c r="S1669" s="1020"/>
      <c r="T1669" s="1020"/>
      <c r="U1669" s="1020"/>
      <c r="V1669" s="1020"/>
      <c r="W1669" s="1020"/>
      <c r="X1669" s="1020"/>
      <c r="Y1669" s="1020"/>
      <c r="Z1669" s="1020"/>
      <c r="AA1669" s="1020"/>
    </row>
    <row r="1670" ht="18.0" customHeight="1">
      <c r="A1670" s="1020"/>
      <c r="B1670" s="1021"/>
      <c r="C1670" s="1020"/>
      <c r="D1670" s="1020"/>
      <c r="E1670" s="1020"/>
      <c r="F1670" s="1020"/>
      <c r="G1670" s="1022"/>
      <c r="H1670" s="1022"/>
      <c r="I1670" s="1022"/>
      <c r="J1670" s="1022"/>
      <c r="K1670" s="1022"/>
      <c r="L1670" s="1020"/>
      <c r="M1670" s="1020"/>
      <c r="N1670" s="1020"/>
      <c r="O1670" s="1020"/>
      <c r="P1670" s="1020"/>
      <c r="Q1670" s="1020"/>
      <c r="R1670" s="1020"/>
      <c r="S1670" s="1020"/>
      <c r="T1670" s="1020"/>
      <c r="U1670" s="1020"/>
      <c r="V1670" s="1020"/>
      <c r="W1670" s="1020"/>
      <c r="X1670" s="1020"/>
      <c r="Y1670" s="1020"/>
      <c r="Z1670" s="1020"/>
      <c r="AA1670" s="1020"/>
    </row>
    <row r="1671" ht="18.0" customHeight="1">
      <c r="A1671" s="1020"/>
      <c r="B1671" s="1021"/>
      <c r="C1671" s="1020"/>
      <c r="D1671" s="1020"/>
      <c r="E1671" s="1020"/>
      <c r="F1671" s="1020"/>
      <c r="G1671" s="1022"/>
      <c r="H1671" s="1022"/>
      <c r="I1671" s="1022"/>
      <c r="J1671" s="1022"/>
      <c r="K1671" s="1022"/>
      <c r="L1671" s="1020"/>
      <c r="M1671" s="1020"/>
      <c r="N1671" s="1020"/>
      <c r="O1671" s="1020"/>
      <c r="P1671" s="1020"/>
      <c r="Q1671" s="1020"/>
      <c r="R1671" s="1020"/>
      <c r="S1671" s="1020"/>
      <c r="T1671" s="1020"/>
      <c r="U1671" s="1020"/>
      <c r="V1671" s="1020"/>
      <c r="W1671" s="1020"/>
      <c r="X1671" s="1020"/>
      <c r="Y1671" s="1020"/>
      <c r="Z1671" s="1020"/>
      <c r="AA1671" s="1020"/>
    </row>
    <row r="1672" ht="18.0" customHeight="1">
      <c r="A1672" s="1020"/>
      <c r="B1672" s="1021"/>
      <c r="C1672" s="1020"/>
      <c r="D1672" s="1020"/>
      <c r="E1672" s="1020"/>
      <c r="F1672" s="1020"/>
      <c r="G1672" s="1022"/>
      <c r="H1672" s="1022"/>
      <c r="I1672" s="1022"/>
      <c r="J1672" s="1022"/>
      <c r="K1672" s="1022"/>
      <c r="L1672" s="1020"/>
      <c r="M1672" s="1020"/>
      <c r="N1672" s="1020"/>
      <c r="O1672" s="1020"/>
      <c r="P1672" s="1020"/>
      <c r="Q1672" s="1020"/>
      <c r="R1672" s="1020"/>
      <c r="S1672" s="1020"/>
      <c r="T1672" s="1020"/>
      <c r="U1672" s="1020"/>
      <c r="V1672" s="1020"/>
      <c r="W1672" s="1020"/>
      <c r="X1672" s="1020"/>
      <c r="Y1672" s="1020"/>
      <c r="Z1672" s="1020"/>
      <c r="AA1672" s="1020"/>
    </row>
    <row r="1673" ht="18.0" customHeight="1">
      <c r="A1673" s="1020"/>
      <c r="B1673" s="1021"/>
      <c r="C1673" s="1020"/>
      <c r="D1673" s="1020"/>
      <c r="E1673" s="1020"/>
      <c r="F1673" s="1020"/>
      <c r="G1673" s="1022"/>
      <c r="H1673" s="1022"/>
      <c r="I1673" s="1022"/>
      <c r="J1673" s="1022"/>
      <c r="K1673" s="1022"/>
      <c r="L1673" s="1020"/>
      <c r="M1673" s="1020"/>
      <c r="N1673" s="1020"/>
      <c r="O1673" s="1020"/>
      <c r="P1673" s="1020"/>
      <c r="Q1673" s="1020"/>
      <c r="R1673" s="1020"/>
      <c r="S1673" s="1020"/>
      <c r="T1673" s="1020"/>
      <c r="U1673" s="1020"/>
      <c r="V1673" s="1020"/>
      <c r="W1673" s="1020"/>
      <c r="X1673" s="1020"/>
      <c r="Y1673" s="1020"/>
      <c r="Z1673" s="1020"/>
      <c r="AA1673" s="1020"/>
    </row>
    <row r="1674" ht="18.0" customHeight="1">
      <c r="A1674" s="1020"/>
      <c r="B1674" s="1021"/>
      <c r="C1674" s="1020"/>
      <c r="D1674" s="1020"/>
      <c r="E1674" s="1020"/>
      <c r="F1674" s="1020"/>
      <c r="G1674" s="1022"/>
      <c r="H1674" s="1022"/>
      <c r="I1674" s="1022"/>
      <c r="J1674" s="1022"/>
      <c r="K1674" s="1022"/>
      <c r="L1674" s="1020"/>
      <c r="M1674" s="1020"/>
      <c r="N1674" s="1020"/>
      <c r="O1674" s="1020"/>
      <c r="P1674" s="1020"/>
      <c r="Q1674" s="1020"/>
      <c r="R1674" s="1020"/>
      <c r="S1674" s="1020"/>
      <c r="T1674" s="1020"/>
      <c r="U1674" s="1020"/>
      <c r="V1674" s="1020"/>
      <c r="W1674" s="1020"/>
      <c r="X1674" s="1020"/>
      <c r="Y1674" s="1020"/>
      <c r="Z1674" s="1020"/>
      <c r="AA1674" s="1020"/>
    </row>
    <row r="1675" ht="18.0" customHeight="1">
      <c r="A1675" s="1020"/>
      <c r="B1675" s="1021"/>
      <c r="C1675" s="1020"/>
      <c r="D1675" s="1020"/>
      <c r="E1675" s="1020"/>
      <c r="F1675" s="1020"/>
      <c r="G1675" s="1022"/>
      <c r="H1675" s="1022"/>
      <c r="I1675" s="1022"/>
      <c r="J1675" s="1022"/>
      <c r="K1675" s="1022"/>
      <c r="L1675" s="1020"/>
      <c r="M1675" s="1020"/>
      <c r="N1675" s="1020"/>
      <c r="O1675" s="1020"/>
      <c r="P1675" s="1020"/>
      <c r="Q1675" s="1020"/>
      <c r="R1675" s="1020"/>
      <c r="S1675" s="1020"/>
      <c r="T1675" s="1020"/>
      <c r="U1675" s="1020"/>
      <c r="V1675" s="1020"/>
      <c r="W1675" s="1020"/>
      <c r="X1675" s="1020"/>
      <c r="Y1675" s="1020"/>
      <c r="Z1675" s="1020"/>
      <c r="AA1675" s="1020"/>
    </row>
    <row r="1676" ht="18.0" customHeight="1">
      <c r="A1676" s="1020"/>
      <c r="B1676" s="1021"/>
      <c r="C1676" s="1020"/>
      <c r="D1676" s="1020"/>
      <c r="E1676" s="1020"/>
      <c r="F1676" s="1020"/>
      <c r="G1676" s="1022"/>
      <c r="H1676" s="1022"/>
      <c r="I1676" s="1022"/>
      <c r="J1676" s="1022"/>
      <c r="K1676" s="1022"/>
      <c r="L1676" s="1020"/>
      <c r="M1676" s="1020"/>
      <c r="N1676" s="1020"/>
      <c r="O1676" s="1020"/>
      <c r="P1676" s="1020"/>
      <c r="Q1676" s="1020"/>
      <c r="R1676" s="1020"/>
      <c r="S1676" s="1020"/>
      <c r="T1676" s="1020"/>
      <c r="U1676" s="1020"/>
      <c r="V1676" s="1020"/>
      <c r="W1676" s="1020"/>
      <c r="X1676" s="1020"/>
      <c r="Y1676" s="1020"/>
      <c r="Z1676" s="1020"/>
      <c r="AA1676" s="1020"/>
    </row>
    <row r="1677" ht="18.0" customHeight="1">
      <c r="A1677" s="1020"/>
      <c r="B1677" s="1021"/>
      <c r="C1677" s="1020"/>
      <c r="D1677" s="1020"/>
      <c r="E1677" s="1020"/>
      <c r="F1677" s="1020"/>
      <c r="G1677" s="1022"/>
      <c r="H1677" s="1022"/>
      <c r="I1677" s="1022"/>
      <c r="J1677" s="1022"/>
      <c r="K1677" s="1022"/>
      <c r="L1677" s="1020"/>
      <c r="M1677" s="1020"/>
      <c r="N1677" s="1020"/>
      <c r="O1677" s="1020"/>
      <c r="P1677" s="1020"/>
      <c r="Q1677" s="1020"/>
      <c r="R1677" s="1020"/>
      <c r="S1677" s="1020"/>
      <c r="T1677" s="1020"/>
      <c r="U1677" s="1020"/>
      <c r="V1677" s="1020"/>
      <c r="W1677" s="1020"/>
      <c r="X1677" s="1020"/>
      <c r="Y1677" s="1020"/>
      <c r="Z1677" s="1020"/>
      <c r="AA1677" s="1020"/>
    </row>
    <row r="1678" ht="18.0" customHeight="1">
      <c r="A1678" s="1020"/>
      <c r="B1678" s="1021"/>
      <c r="C1678" s="1020"/>
      <c r="D1678" s="1020"/>
      <c r="E1678" s="1020"/>
      <c r="F1678" s="1020"/>
      <c r="G1678" s="1022"/>
      <c r="H1678" s="1022"/>
      <c r="I1678" s="1022"/>
      <c r="J1678" s="1022"/>
      <c r="K1678" s="1022"/>
      <c r="L1678" s="1020"/>
      <c r="M1678" s="1020"/>
      <c r="N1678" s="1020"/>
      <c r="O1678" s="1020"/>
      <c r="P1678" s="1020"/>
      <c r="Q1678" s="1020"/>
      <c r="R1678" s="1020"/>
      <c r="S1678" s="1020"/>
      <c r="T1678" s="1020"/>
      <c r="U1678" s="1020"/>
      <c r="V1678" s="1020"/>
      <c r="W1678" s="1020"/>
      <c r="X1678" s="1020"/>
      <c r="Y1678" s="1020"/>
      <c r="Z1678" s="1020"/>
      <c r="AA1678" s="1020"/>
    </row>
    <row r="1679" ht="18.0" customHeight="1">
      <c r="A1679" s="1020"/>
      <c r="B1679" s="1021"/>
      <c r="C1679" s="1020"/>
      <c r="D1679" s="1020"/>
      <c r="E1679" s="1020"/>
      <c r="F1679" s="1020"/>
      <c r="G1679" s="1022"/>
      <c r="H1679" s="1022"/>
      <c r="I1679" s="1022"/>
      <c r="J1679" s="1022"/>
      <c r="K1679" s="1022"/>
      <c r="L1679" s="1020"/>
      <c r="M1679" s="1020"/>
      <c r="N1679" s="1020"/>
      <c r="O1679" s="1020"/>
      <c r="P1679" s="1020"/>
      <c r="Q1679" s="1020"/>
      <c r="R1679" s="1020"/>
      <c r="S1679" s="1020"/>
      <c r="T1679" s="1020"/>
      <c r="U1679" s="1020"/>
      <c r="V1679" s="1020"/>
      <c r="W1679" s="1020"/>
      <c r="X1679" s="1020"/>
      <c r="Y1679" s="1020"/>
      <c r="Z1679" s="1020"/>
      <c r="AA1679" s="1020"/>
    </row>
    <row r="1680" ht="18.0" customHeight="1">
      <c r="A1680" s="1020"/>
      <c r="B1680" s="1021"/>
      <c r="C1680" s="1020"/>
      <c r="D1680" s="1020"/>
      <c r="E1680" s="1020"/>
      <c r="F1680" s="1020"/>
      <c r="G1680" s="1022"/>
      <c r="H1680" s="1022"/>
      <c r="I1680" s="1022"/>
      <c r="J1680" s="1022"/>
      <c r="K1680" s="1022"/>
      <c r="L1680" s="1020"/>
      <c r="M1680" s="1020"/>
      <c r="N1680" s="1020"/>
      <c r="O1680" s="1020"/>
      <c r="P1680" s="1020"/>
      <c r="Q1680" s="1020"/>
      <c r="R1680" s="1020"/>
      <c r="S1680" s="1020"/>
      <c r="T1680" s="1020"/>
      <c r="U1680" s="1020"/>
      <c r="V1680" s="1020"/>
      <c r="W1680" s="1020"/>
      <c r="X1680" s="1020"/>
      <c r="Y1680" s="1020"/>
      <c r="Z1680" s="1020"/>
      <c r="AA1680" s="1020"/>
    </row>
    <row r="1681" ht="18.0" customHeight="1">
      <c r="A1681" s="1020"/>
      <c r="B1681" s="1021"/>
      <c r="C1681" s="1020"/>
      <c r="D1681" s="1020"/>
      <c r="E1681" s="1020"/>
      <c r="F1681" s="1020"/>
      <c r="G1681" s="1022"/>
      <c r="H1681" s="1022"/>
      <c r="I1681" s="1022"/>
      <c r="J1681" s="1022"/>
      <c r="K1681" s="1022"/>
      <c r="L1681" s="1020"/>
      <c r="M1681" s="1020"/>
      <c r="N1681" s="1020"/>
      <c r="O1681" s="1020"/>
      <c r="P1681" s="1020"/>
      <c r="Q1681" s="1020"/>
      <c r="R1681" s="1020"/>
      <c r="S1681" s="1020"/>
      <c r="T1681" s="1020"/>
      <c r="U1681" s="1020"/>
      <c r="V1681" s="1020"/>
      <c r="W1681" s="1020"/>
      <c r="X1681" s="1020"/>
      <c r="Y1681" s="1020"/>
      <c r="Z1681" s="1020"/>
      <c r="AA1681" s="1020"/>
    </row>
    <row r="1682" ht="18.0" customHeight="1">
      <c r="A1682" s="1020"/>
      <c r="B1682" s="1021"/>
      <c r="C1682" s="1020"/>
      <c r="D1682" s="1020"/>
      <c r="E1682" s="1020"/>
      <c r="F1682" s="1020"/>
      <c r="G1682" s="1022"/>
      <c r="H1682" s="1022"/>
      <c r="I1682" s="1022"/>
      <c r="J1682" s="1022"/>
      <c r="K1682" s="1022"/>
      <c r="L1682" s="1020"/>
      <c r="M1682" s="1020"/>
      <c r="N1682" s="1020"/>
      <c r="O1682" s="1020"/>
      <c r="P1682" s="1020"/>
      <c r="Q1682" s="1020"/>
      <c r="R1682" s="1020"/>
      <c r="S1682" s="1020"/>
      <c r="T1682" s="1020"/>
      <c r="U1682" s="1020"/>
      <c r="V1682" s="1020"/>
      <c r="W1682" s="1020"/>
      <c r="X1682" s="1020"/>
      <c r="Y1682" s="1020"/>
      <c r="Z1682" s="1020"/>
      <c r="AA1682" s="1020"/>
    </row>
    <row r="1683" ht="18.0" customHeight="1">
      <c r="A1683" s="1020"/>
      <c r="B1683" s="1021"/>
      <c r="C1683" s="1020"/>
      <c r="D1683" s="1020"/>
      <c r="E1683" s="1020"/>
      <c r="F1683" s="1020"/>
      <c r="G1683" s="1022"/>
      <c r="H1683" s="1022"/>
      <c r="I1683" s="1022"/>
      <c r="J1683" s="1022"/>
      <c r="K1683" s="1022"/>
      <c r="L1683" s="1020"/>
      <c r="M1683" s="1020"/>
      <c r="N1683" s="1020"/>
      <c r="O1683" s="1020"/>
      <c r="P1683" s="1020"/>
      <c r="Q1683" s="1020"/>
      <c r="R1683" s="1020"/>
      <c r="S1683" s="1020"/>
      <c r="T1683" s="1020"/>
      <c r="U1683" s="1020"/>
      <c r="V1683" s="1020"/>
      <c r="W1683" s="1020"/>
      <c r="X1683" s="1020"/>
      <c r="Y1683" s="1020"/>
      <c r="Z1683" s="1020"/>
      <c r="AA1683" s="1020"/>
    </row>
    <row r="1684" ht="18.0" customHeight="1">
      <c r="A1684" s="1020"/>
      <c r="B1684" s="1021"/>
      <c r="C1684" s="1020"/>
      <c r="D1684" s="1020"/>
      <c r="E1684" s="1020"/>
      <c r="F1684" s="1020"/>
      <c r="G1684" s="1022"/>
      <c r="H1684" s="1022"/>
      <c r="I1684" s="1022"/>
      <c r="J1684" s="1022"/>
      <c r="K1684" s="1022"/>
      <c r="L1684" s="1020"/>
      <c r="M1684" s="1020"/>
      <c r="N1684" s="1020"/>
      <c r="O1684" s="1020"/>
      <c r="P1684" s="1020"/>
      <c r="Q1684" s="1020"/>
      <c r="R1684" s="1020"/>
      <c r="S1684" s="1020"/>
      <c r="T1684" s="1020"/>
      <c r="U1684" s="1020"/>
      <c r="V1684" s="1020"/>
      <c r="W1684" s="1020"/>
      <c r="X1684" s="1020"/>
      <c r="Y1684" s="1020"/>
      <c r="Z1684" s="1020"/>
      <c r="AA1684" s="1020"/>
    </row>
    <row r="1685" ht="18.0" customHeight="1">
      <c r="A1685" s="1020"/>
      <c r="B1685" s="1021"/>
      <c r="C1685" s="1020"/>
      <c r="D1685" s="1020"/>
      <c r="E1685" s="1020"/>
      <c r="F1685" s="1020"/>
      <c r="G1685" s="1022"/>
      <c r="H1685" s="1022"/>
      <c r="I1685" s="1022"/>
      <c r="J1685" s="1022"/>
      <c r="K1685" s="1022"/>
      <c r="L1685" s="1020"/>
      <c r="M1685" s="1020"/>
      <c r="N1685" s="1020"/>
      <c r="O1685" s="1020"/>
      <c r="P1685" s="1020"/>
      <c r="Q1685" s="1020"/>
      <c r="R1685" s="1020"/>
      <c r="S1685" s="1020"/>
      <c r="T1685" s="1020"/>
      <c r="U1685" s="1020"/>
      <c r="V1685" s="1020"/>
      <c r="W1685" s="1020"/>
      <c r="X1685" s="1020"/>
      <c r="Y1685" s="1020"/>
      <c r="Z1685" s="1020"/>
      <c r="AA1685" s="1020"/>
    </row>
    <row r="1686" ht="18.0" customHeight="1">
      <c r="A1686" s="1020"/>
      <c r="B1686" s="1021"/>
      <c r="C1686" s="1020"/>
      <c r="D1686" s="1020"/>
      <c r="E1686" s="1020"/>
      <c r="F1686" s="1020"/>
      <c r="G1686" s="1022"/>
      <c r="H1686" s="1022"/>
      <c r="I1686" s="1022"/>
      <c r="J1686" s="1022"/>
      <c r="K1686" s="1022"/>
      <c r="L1686" s="1020"/>
      <c r="M1686" s="1020"/>
      <c r="N1686" s="1020"/>
      <c r="O1686" s="1020"/>
      <c r="P1686" s="1020"/>
      <c r="Q1686" s="1020"/>
      <c r="R1686" s="1020"/>
      <c r="S1686" s="1020"/>
      <c r="T1686" s="1020"/>
      <c r="U1686" s="1020"/>
      <c r="V1686" s="1020"/>
      <c r="W1686" s="1020"/>
      <c r="X1686" s="1020"/>
      <c r="Y1686" s="1020"/>
      <c r="Z1686" s="1020"/>
      <c r="AA1686" s="1020"/>
    </row>
    <row r="1687" ht="18.0" customHeight="1">
      <c r="A1687" s="1020"/>
      <c r="B1687" s="1021"/>
      <c r="C1687" s="1020"/>
      <c r="D1687" s="1020"/>
      <c r="E1687" s="1020"/>
      <c r="F1687" s="1020"/>
      <c r="G1687" s="1022"/>
      <c r="H1687" s="1022"/>
      <c r="I1687" s="1022"/>
      <c r="J1687" s="1022"/>
      <c r="K1687" s="1022"/>
      <c r="L1687" s="1020"/>
      <c r="M1687" s="1020"/>
      <c r="N1687" s="1020"/>
      <c r="O1687" s="1020"/>
      <c r="P1687" s="1020"/>
      <c r="Q1687" s="1020"/>
      <c r="R1687" s="1020"/>
      <c r="S1687" s="1020"/>
      <c r="T1687" s="1020"/>
      <c r="U1687" s="1020"/>
      <c r="V1687" s="1020"/>
      <c r="W1687" s="1020"/>
      <c r="X1687" s="1020"/>
      <c r="Y1687" s="1020"/>
      <c r="Z1687" s="1020"/>
      <c r="AA1687" s="1020"/>
    </row>
    <row r="1688" ht="18.0" customHeight="1">
      <c r="A1688" s="1020"/>
      <c r="B1688" s="1021"/>
      <c r="C1688" s="1020"/>
      <c r="D1688" s="1020"/>
      <c r="E1688" s="1020"/>
      <c r="F1688" s="1020"/>
      <c r="G1688" s="1022"/>
      <c r="H1688" s="1022"/>
      <c r="I1688" s="1022"/>
      <c r="J1688" s="1022"/>
      <c r="K1688" s="1022"/>
      <c r="L1688" s="1020"/>
      <c r="M1688" s="1020"/>
      <c r="N1688" s="1020"/>
      <c r="O1688" s="1020"/>
      <c r="P1688" s="1020"/>
      <c r="Q1688" s="1020"/>
      <c r="R1688" s="1020"/>
      <c r="S1688" s="1020"/>
      <c r="T1688" s="1020"/>
      <c r="U1688" s="1020"/>
      <c r="V1688" s="1020"/>
      <c r="W1688" s="1020"/>
      <c r="X1688" s="1020"/>
      <c r="Y1688" s="1020"/>
      <c r="Z1688" s="1020"/>
      <c r="AA1688" s="1020"/>
    </row>
    <row r="1689" ht="18.0" customHeight="1">
      <c r="A1689" s="1020"/>
      <c r="B1689" s="1021"/>
      <c r="C1689" s="1020"/>
      <c r="D1689" s="1020"/>
      <c r="E1689" s="1020"/>
      <c r="F1689" s="1020"/>
      <c r="G1689" s="1022"/>
      <c r="H1689" s="1022"/>
      <c r="I1689" s="1022"/>
      <c r="J1689" s="1022"/>
      <c r="K1689" s="1022"/>
      <c r="L1689" s="1020"/>
      <c r="M1689" s="1020"/>
      <c r="N1689" s="1020"/>
      <c r="O1689" s="1020"/>
      <c r="P1689" s="1020"/>
      <c r="Q1689" s="1020"/>
      <c r="R1689" s="1020"/>
      <c r="S1689" s="1020"/>
      <c r="T1689" s="1020"/>
      <c r="U1689" s="1020"/>
      <c r="V1689" s="1020"/>
      <c r="W1689" s="1020"/>
      <c r="X1689" s="1020"/>
      <c r="Y1689" s="1020"/>
      <c r="Z1689" s="1020"/>
      <c r="AA1689" s="1020"/>
    </row>
    <row r="1690" ht="18.0" customHeight="1">
      <c r="A1690" s="1020"/>
      <c r="B1690" s="1021"/>
      <c r="C1690" s="1020"/>
      <c r="D1690" s="1020"/>
      <c r="E1690" s="1020"/>
      <c r="F1690" s="1020"/>
      <c r="G1690" s="1022"/>
      <c r="H1690" s="1022"/>
      <c r="I1690" s="1022"/>
      <c r="J1690" s="1022"/>
      <c r="K1690" s="1022"/>
      <c r="L1690" s="1020"/>
      <c r="M1690" s="1020"/>
      <c r="N1690" s="1020"/>
      <c r="O1690" s="1020"/>
      <c r="P1690" s="1020"/>
      <c r="Q1690" s="1020"/>
      <c r="R1690" s="1020"/>
      <c r="S1690" s="1020"/>
      <c r="T1690" s="1020"/>
      <c r="U1690" s="1020"/>
      <c r="V1690" s="1020"/>
      <c r="W1690" s="1020"/>
      <c r="X1690" s="1020"/>
      <c r="Y1690" s="1020"/>
      <c r="Z1690" s="1020"/>
      <c r="AA1690" s="1020"/>
    </row>
    <row r="1691" ht="18.0" customHeight="1">
      <c r="A1691" s="1020"/>
      <c r="B1691" s="1021"/>
      <c r="C1691" s="1020"/>
      <c r="D1691" s="1020"/>
      <c r="E1691" s="1020"/>
      <c r="F1691" s="1020"/>
      <c r="G1691" s="1022"/>
      <c r="H1691" s="1022"/>
      <c r="I1691" s="1022"/>
      <c r="J1691" s="1022"/>
      <c r="K1691" s="1022"/>
      <c r="L1691" s="1020"/>
      <c r="M1691" s="1020"/>
      <c r="N1691" s="1020"/>
      <c r="O1691" s="1020"/>
      <c r="P1691" s="1020"/>
      <c r="Q1691" s="1020"/>
      <c r="R1691" s="1020"/>
      <c r="S1691" s="1020"/>
      <c r="T1691" s="1020"/>
      <c r="U1691" s="1020"/>
      <c r="V1691" s="1020"/>
      <c r="W1691" s="1020"/>
      <c r="X1691" s="1020"/>
      <c r="Y1691" s="1020"/>
      <c r="Z1691" s="1020"/>
      <c r="AA1691" s="1020"/>
    </row>
    <row r="1692" ht="18.0" customHeight="1">
      <c r="A1692" s="1020"/>
      <c r="B1692" s="1021"/>
      <c r="C1692" s="1020"/>
      <c r="D1692" s="1020"/>
      <c r="E1692" s="1020"/>
      <c r="F1692" s="1020"/>
      <c r="G1692" s="1022"/>
      <c r="H1692" s="1022"/>
      <c r="I1692" s="1022"/>
      <c r="J1692" s="1022"/>
      <c r="K1692" s="1022"/>
      <c r="L1692" s="1020"/>
      <c r="M1692" s="1020"/>
      <c r="N1692" s="1020"/>
      <c r="O1692" s="1020"/>
      <c r="P1692" s="1020"/>
      <c r="Q1692" s="1020"/>
      <c r="R1692" s="1020"/>
      <c r="S1692" s="1020"/>
      <c r="T1692" s="1020"/>
      <c r="U1692" s="1020"/>
      <c r="V1692" s="1020"/>
      <c r="W1692" s="1020"/>
      <c r="X1692" s="1020"/>
      <c r="Y1692" s="1020"/>
      <c r="Z1692" s="1020"/>
      <c r="AA1692" s="1020"/>
    </row>
    <row r="1693" ht="18.0" customHeight="1">
      <c r="A1693" s="1020"/>
      <c r="B1693" s="1021"/>
      <c r="C1693" s="1020"/>
      <c r="D1693" s="1020"/>
      <c r="E1693" s="1020"/>
      <c r="F1693" s="1020"/>
      <c r="G1693" s="1022"/>
      <c r="H1693" s="1022"/>
      <c r="I1693" s="1022"/>
      <c r="J1693" s="1022"/>
      <c r="K1693" s="1022"/>
      <c r="L1693" s="1020"/>
      <c r="M1693" s="1020"/>
      <c r="N1693" s="1020"/>
      <c r="O1693" s="1020"/>
      <c r="P1693" s="1020"/>
      <c r="Q1693" s="1020"/>
      <c r="R1693" s="1020"/>
      <c r="S1693" s="1020"/>
      <c r="T1693" s="1020"/>
      <c r="U1693" s="1020"/>
      <c r="V1693" s="1020"/>
      <c r="W1693" s="1020"/>
      <c r="X1693" s="1020"/>
      <c r="Y1693" s="1020"/>
      <c r="Z1693" s="1020"/>
      <c r="AA1693" s="1020"/>
    </row>
    <row r="1694" ht="18.0" customHeight="1">
      <c r="A1694" s="1020"/>
      <c r="B1694" s="1021"/>
      <c r="C1694" s="1020"/>
      <c r="D1694" s="1020"/>
      <c r="E1694" s="1020"/>
      <c r="F1694" s="1020"/>
      <c r="G1694" s="1022"/>
      <c r="H1694" s="1022"/>
      <c r="I1694" s="1022"/>
      <c r="J1694" s="1022"/>
      <c r="K1694" s="1022"/>
      <c r="L1694" s="1020"/>
      <c r="M1694" s="1020"/>
      <c r="N1694" s="1020"/>
      <c r="O1694" s="1020"/>
      <c r="P1694" s="1020"/>
      <c r="Q1694" s="1020"/>
      <c r="R1694" s="1020"/>
      <c r="S1694" s="1020"/>
      <c r="T1694" s="1020"/>
      <c r="U1694" s="1020"/>
      <c r="V1694" s="1020"/>
      <c r="W1694" s="1020"/>
      <c r="X1694" s="1020"/>
      <c r="Y1694" s="1020"/>
      <c r="Z1694" s="1020"/>
      <c r="AA1694" s="1020"/>
    </row>
    <row r="1695" ht="18.0" customHeight="1">
      <c r="A1695" s="1020"/>
      <c r="B1695" s="1021"/>
      <c r="C1695" s="1020"/>
      <c r="D1695" s="1020"/>
      <c r="E1695" s="1020"/>
      <c r="F1695" s="1020"/>
      <c r="G1695" s="1022"/>
      <c r="H1695" s="1022"/>
      <c r="I1695" s="1022"/>
      <c r="J1695" s="1022"/>
      <c r="K1695" s="1022"/>
      <c r="L1695" s="1020"/>
      <c r="M1695" s="1020"/>
      <c r="N1695" s="1020"/>
      <c r="O1695" s="1020"/>
      <c r="P1695" s="1020"/>
      <c r="Q1695" s="1020"/>
      <c r="R1695" s="1020"/>
      <c r="S1695" s="1020"/>
      <c r="T1695" s="1020"/>
      <c r="U1695" s="1020"/>
      <c r="V1695" s="1020"/>
      <c r="W1695" s="1020"/>
      <c r="X1695" s="1020"/>
      <c r="Y1695" s="1020"/>
      <c r="Z1695" s="1020"/>
      <c r="AA1695" s="1020"/>
    </row>
    <row r="1696" ht="18.0" customHeight="1">
      <c r="A1696" s="1020"/>
      <c r="B1696" s="1021"/>
      <c r="C1696" s="1020"/>
      <c r="D1696" s="1020"/>
      <c r="E1696" s="1020"/>
      <c r="F1696" s="1020"/>
      <c r="G1696" s="1022"/>
      <c r="H1696" s="1022"/>
      <c r="I1696" s="1022"/>
      <c r="J1696" s="1022"/>
      <c r="K1696" s="1022"/>
      <c r="L1696" s="1020"/>
      <c r="M1696" s="1020"/>
      <c r="N1696" s="1020"/>
      <c r="O1696" s="1020"/>
      <c r="P1696" s="1020"/>
      <c r="Q1696" s="1020"/>
      <c r="R1696" s="1020"/>
      <c r="S1696" s="1020"/>
      <c r="T1696" s="1020"/>
      <c r="U1696" s="1020"/>
      <c r="V1696" s="1020"/>
      <c r="W1696" s="1020"/>
      <c r="X1696" s="1020"/>
      <c r="Y1696" s="1020"/>
      <c r="Z1696" s="1020"/>
      <c r="AA1696" s="1020"/>
    </row>
    <row r="1697" ht="18.0" customHeight="1">
      <c r="A1697" s="1020"/>
      <c r="B1697" s="1021"/>
      <c r="C1697" s="1020"/>
      <c r="D1697" s="1020"/>
      <c r="E1697" s="1020"/>
      <c r="F1697" s="1020"/>
      <c r="G1697" s="1022"/>
      <c r="H1697" s="1022"/>
      <c r="I1697" s="1022"/>
      <c r="J1697" s="1022"/>
      <c r="K1697" s="1022"/>
      <c r="L1697" s="1020"/>
      <c r="M1697" s="1020"/>
      <c r="N1697" s="1020"/>
      <c r="O1697" s="1020"/>
      <c r="P1697" s="1020"/>
      <c r="Q1697" s="1020"/>
      <c r="R1697" s="1020"/>
      <c r="S1697" s="1020"/>
      <c r="T1697" s="1020"/>
      <c r="U1697" s="1020"/>
      <c r="V1697" s="1020"/>
      <c r="W1697" s="1020"/>
      <c r="X1697" s="1020"/>
      <c r="Y1697" s="1020"/>
      <c r="Z1697" s="1020"/>
      <c r="AA1697" s="1020"/>
    </row>
    <row r="1698" ht="18.0" customHeight="1">
      <c r="A1698" s="1020"/>
      <c r="B1698" s="1021"/>
      <c r="C1698" s="1020"/>
      <c r="D1698" s="1020"/>
      <c r="E1698" s="1020"/>
      <c r="F1698" s="1020"/>
      <c r="G1698" s="1022"/>
      <c r="H1698" s="1022"/>
      <c r="I1698" s="1022"/>
      <c r="J1698" s="1022"/>
      <c r="K1698" s="1022"/>
      <c r="L1698" s="1020"/>
      <c r="M1698" s="1020"/>
      <c r="N1698" s="1020"/>
      <c r="O1698" s="1020"/>
      <c r="P1698" s="1020"/>
      <c r="Q1698" s="1020"/>
      <c r="R1698" s="1020"/>
      <c r="S1698" s="1020"/>
      <c r="T1698" s="1020"/>
      <c r="U1698" s="1020"/>
      <c r="V1698" s="1020"/>
      <c r="W1698" s="1020"/>
      <c r="X1698" s="1020"/>
      <c r="Y1698" s="1020"/>
      <c r="Z1698" s="1020"/>
      <c r="AA1698" s="1020"/>
    </row>
    <row r="1699" ht="18.0" customHeight="1">
      <c r="A1699" s="1020"/>
      <c r="B1699" s="1021"/>
      <c r="C1699" s="1020"/>
      <c r="D1699" s="1020"/>
      <c r="E1699" s="1020"/>
      <c r="F1699" s="1020"/>
      <c r="G1699" s="1022"/>
      <c r="H1699" s="1022"/>
      <c r="I1699" s="1022"/>
      <c r="J1699" s="1022"/>
      <c r="K1699" s="1022"/>
      <c r="L1699" s="1020"/>
      <c r="M1699" s="1020"/>
      <c r="N1699" s="1020"/>
      <c r="O1699" s="1020"/>
      <c r="P1699" s="1020"/>
      <c r="Q1699" s="1020"/>
      <c r="R1699" s="1020"/>
      <c r="S1699" s="1020"/>
      <c r="T1699" s="1020"/>
      <c r="U1699" s="1020"/>
      <c r="V1699" s="1020"/>
      <c r="W1699" s="1020"/>
      <c r="X1699" s="1020"/>
      <c r="Y1699" s="1020"/>
      <c r="Z1699" s="1020"/>
      <c r="AA1699" s="1020"/>
    </row>
    <row r="1700" ht="18.0" customHeight="1">
      <c r="A1700" s="1020"/>
      <c r="B1700" s="1021"/>
      <c r="C1700" s="1020"/>
      <c r="D1700" s="1020"/>
      <c r="E1700" s="1020"/>
      <c r="F1700" s="1020"/>
      <c r="G1700" s="1022"/>
      <c r="H1700" s="1022"/>
      <c r="I1700" s="1022"/>
      <c r="J1700" s="1022"/>
      <c r="K1700" s="1022"/>
      <c r="L1700" s="1020"/>
      <c r="M1700" s="1020"/>
      <c r="N1700" s="1020"/>
      <c r="O1700" s="1020"/>
      <c r="P1700" s="1020"/>
      <c r="Q1700" s="1020"/>
      <c r="R1700" s="1020"/>
      <c r="S1700" s="1020"/>
      <c r="T1700" s="1020"/>
      <c r="U1700" s="1020"/>
      <c r="V1700" s="1020"/>
      <c r="W1700" s="1020"/>
      <c r="X1700" s="1020"/>
      <c r="Y1700" s="1020"/>
      <c r="Z1700" s="1020"/>
      <c r="AA1700" s="1020"/>
    </row>
    <row r="1701" ht="18.0" customHeight="1">
      <c r="A1701" s="1020"/>
      <c r="B1701" s="1021"/>
      <c r="C1701" s="1020"/>
      <c r="D1701" s="1020"/>
      <c r="E1701" s="1020"/>
      <c r="F1701" s="1020"/>
      <c r="G1701" s="1022"/>
      <c r="H1701" s="1022"/>
      <c r="I1701" s="1022"/>
      <c r="J1701" s="1022"/>
      <c r="K1701" s="1022"/>
      <c r="L1701" s="1020"/>
      <c r="M1701" s="1020"/>
      <c r="N1701" s="1020"/>
      <c r="O1701" s="1020"/>
      <c r="P1701" s="1020"/>
      <c r="Q1701" s="1020"/>
      <c r="R1701" s="1020"/>
      <c r="S1701" s="1020"/>
      <c r="T1701" s="1020"/>
      <c r="U1701" s="1020"/>
      <c r="V1701" s="1020"/>
      <c r="W1701" s="1020"/>
      <c r="X1701" s="1020"/>
      <c r="Y1701" s="1020"/>
      <c r="Z1701" s="1020"/>
      <c r="AA1701" s="1020"/>
    </row>
    <row r="1702" ht="18.0" customHeight="1">
      <c r="A1702" s="1020"/>
      <c r="B1702" s="1021"/>
      <c r="C1702" s="1020"/>
      <c r="D1702" s="1020"/>
      <c r="E1702" s="1020"/>
      <c r="F1702" s="1020"/>
      <c r="G1702" s="1022"/>
      <c r="H1702" s="1022"/>
      <c r="I1702" s="1022"/>
      <c r="J1702" s="1022"/>
      <c r="K1702" s="1022"/>
      <c r="L1702" s="1020"/>
      <c r="M1702" s="1020"/>
      <c r="N1702" s="1020"/>
      <c r="O1702" s="1020"/>
      <c r="P1702" s="1020"/>
      <c r="Q1702" s="1020"/>
      <c r="R1702" s="1020"/>
      <c r="S1702" s="1020"/>
      <c r="T1702" s="1020"/>
      <c r="U1702" s="1020"/>
      <c r="V1702" s="1020"/>
      <c r="W1702" s="1020"/>
      <c r="X1702" s="1020"/>
      <c r="Y1702" s="1020"/>
      <c r="Z1702" s="1020"/>
      <c r="AA1702" s="1020"/>
    </row>
    <row r="1703" ht="18.0" customHeight="1">
      <c r="A1703" s="1020"/>
      <c r="B1703" s="1021"/>
      <c r="C1703" s="1020"/>
      <c r="D1703" s="1020"/>
      <c r="E1703" s="1020"/>
      <c r="F1703" s="1020"/>
      <c r="G1703" s="1022"/>
      <c r="H1703" s="1022"/>
      <c r="I1703" s="1022"/>
      <c r="J1703" s="1022"/>
      <c r="K1703" s="1022"/>
      <c r="L1703" s="1020"/>
      <c r="M1703" s="1020"/>
      <c r="N1703" s="1020"/>
      <c r="O1703" s="1020"/>
      <c r="P1703" s="1020"/>
      <c r="Q1703" s="1020"/>
      <c r="R1703" s="1020"/>
      <c r="S1703" s="1020"/>
      <c r="T1703" s="1020"/>
      <c r="U1703" s="1020"/>
      <c r="V1703" s="1020"/>
      <c r="W1703" s="1020"/>
      <c r="X1703" s="1020"/>
      <c r="Y1703" s="1020"/>
      <c r="Z1703" s="1020"/>
      <c r="AA1703" s="1020"/>
    </row>
    <row r="1704" ht="18.0" customHeight="1">
      <c r="A1704" s="1020"/>
      <c r="B1704" s="1021"/>
      <c r="C1704" s="1020"/>
      <c r="D1704" s="1020"/>
      <c r="E1704" s="1020"/>
      <c r="F1704" s="1020"/>
      <c r="G1704" s="1022"/>
      <c r="H1704" s="1022"/>
      <c r="I1704" s="1022"/>
      <c r="J1704" s="1022"/>
      <c r="K1704" s="1022"/>
      <c r="L1704" s="1020"/>
      <c r="M1704" s="1020"/>
      <c r="N1704" s="1020"/>
      <c r="O1704" s="1020"/>
      <c r="P1704" s="1020"/>
      <c r="Q1704" s="1020"/>
      <c r="R1704" s="1020"/>
      <c r="S1704" s="1020"/>
      <c r="T1704" s="1020"/>
      <c r="U1704" s="1020"/>
      <c r="V1704" s="1020"/>
      <c r="W1704" s="1020"/>
      <c r="X1704" s="1020"/>
      <c r="Y1704" s="1020"/>
      <c r="Z1704" s="1020"/>
      <c r="AA1704" s="1020"/>
    </row>
    <row r="1705" ht="18.0" customHeight="1">
      <c r="A1705" s="1020"/>
      <c r="B1705" s="1021"/>
      <c r="C1705" s="1020"/>
      <c r="D1705" s="1020"/>
      <c r="E1705" s="1020"/>
      <c r="F1705" s="1020"/>
      <c r="G1705" s="1022"/>
      <c r="H1705" s="1022"/>
      <c r="I1705" s="1022"/>
      <c r="J1705" s="1022"/>
      <c r="K1705" s="1022"/>
      <c r="L1705" s="1020"/>
      <c r="M1705" s="1020"/>
      <c r="N1705" s="1020"/>
      <c r="O1705" s="1020"/>
      <c r="P1705" s="1020"/>
      <c r="Q1705" s="1020"/>
      <c r="R1705" s="1020"/>
      <c r="S1705" s="1020"/>
      <c r="T1705" s="1020"/>
      <c r="U1705" s="1020"/>
      <c r="V1705" s="1020"/>
      <c r="W1705" s="1020"/>
      <c r="X1705" s="1020"/>
      <c r="Y1705" s="1020"/>
      <c r="Z1705" s="1020"/>
      <c r="AA1705" s="1020"/>
    </row>
    <row r="1706" ht="18.0" customHeight="1">
      <c r="A1706" s="1020"/>
      <c r="B1706" s="1021"/>
      <c r="C1706" s="1020"/>
      <c r="D1706" s="1020"/>
      <c r="E1706" s="1020"/>
      <c r="F1706" s="1020"/>
      <c r="G1706" s="1022"/>
      <c r="H1706" s="1022"/>
      <c r="I1706" s="1022"/>
      <c r="J1706" s="1022"/>
      <c r="K1706" s="1022"/>
      <c r="L1706" s="1020"/>
      <c r="M1706" s="1020"/>
      <c r="N1706" s="1020"/>
      <c r="O1706" s="1020"/>
      <c r="P1706" s="1020"/>
      <c r="Q1706" s="1020"/>
      <c r="R1706" s="1020"/>
      <c r="S1706" s="1020"/>
      <c r="T1706" s="1020"/>
      <c r="U1706" s="1020"/>
      <c r="V1706" s="1020"/>
      <c r="W1706" s="1020"/>
      <c r="X1706" s="1020"/>
      <c r="Y1706" s="1020"/>
      <c r="Z1706" s="1020"/>
      <c r="AA1706" s="1020"/>
    </row>
    <row r="1707" ht="18.0" customHeight="1">
      <c r="A1707" s="1020"/>
      <c r="B1707" s="1021"/>
      <c r="C1707" s="1020"/>
      <c r="D1707" s="1020"/>
      <c r="E1707" s="1020"/>
      <c r="F1707" s="1020"/>
      <c r="G1707" s="1022"/>
      <c r="H1707" s="1022"/>
      <c r="I1707" s="1022"/>
      <c r="J1707" s="1022"/>
      <c r="K1707" s="1022"/>
      <c r="L1707" s="1020"/>
      <c r="M1707" s="1020"/>
      <c r="N1707" s="1020"/>
      <c r="O1707" s="1020"/>
      <c r="P1707" s="1020"/>
      <c r="Q1707" s="1020"/>
      <c r="R1707" s="1020"/>
      <c r="S1707" s="1020"/>
      <c r="T1707" s="1020"/>
      <c r="U1707" s="1020"/>
      <c r="V1707" s="1020"/>
      <c r="W1707" s="1020"/>
      <c r="X1707" s="1020"/>
      <c r="Y1707" s="1020"/>
      <c r="Z1707" s="1020"/>
      <c r="AA1707" s="1020"/>
    </row>
    <row r="1708" ht="18.0" customHeight="1">
      <c r="A1708" s="1020"/>
      <c r="B1708" s="1021"/>
      <c r="C1708" s="1020"/>
      <c r="D1708" s="1020"/>
      <c r="E1708" s="1020"/>
      <c r="F1708" s="1020"/>
      <c r="G1708" s="1022"/>
      <c r="H1708" s="1022"/>
      <c r="I1708" s="1022"/>
      <c r="J1708" s="1022"/>
      <c r="K1708" s="1022"/>
      <c r="L1708" s="1020"/>
      <c r="M1708" s="1020"/>
      <c r="N1708" s="1020"/>
      <c r="O1708" s="1020"/>
      <c r="P1708" s="1020"/>
      <c r="Q1708" s="1020"/>
      <c r="R1708" s="1020"/>
      <c r="S1708" s="1020"/>
      <c r="T1708" s="1020"/>
      <c r="U1708" s="1020"/>
      <c r="V1708" s="1020"/>
      <c r="W1708" s="1020"/>
      <c r="X1708" s="1020"/>
      <c r="Y1708" s="1020"/>
      <c r="Z1708" s="1020"/>
      <c r="AA1708" s="1020"/>
    </row>
    <row r="1709" ht="18.0" customHeight="1">
      <c r="A1709" s="1020"/>
      <c r="B1709" s="1021"/>
      <c r="C1709" s="1020"/>
      <c r="D1709" s="1020"/>
      <c r="E1709" s="1020"/>
      <c r="F1709" s="1020"/>
      <c r="G1709" s="1022"/>
      <c r="H1709" s="1022"/>
      <c r="I1709" s="1022"/>
      <c r="J1709" s="1022"/>
      <c r="K1709" s="1022"/>
      <c r="L1709" s="1020"/>
      <c r="M1709" s="1020"/>
      <c r="N1709" s="1020"/>
      <c r="O1709" s="1020"/>
      <c r="P1709" s="1020"/>
      <c r="Q1709" s="1020"/>
      <c r="R1709" s="1020"/>
      <c r="S1709" s="1020"/>
      <c r="T1709" s="1020"/>
      <c r="U1709" s="1020"/>
      <c r="V1709" s="1020"/>
      <c r="W1709" s="1020"/>
      <c r="X1709" s="1020"/>
      <c r="Y1709" s="1020"/>
      <c r="Z1709" s="1020"/>
      <c r="AA1709" s="1020"/>
    </row>
    <row r="1710" ht="18.0" customHeight="1">
      <c r="A1710" s="1020"/>
      <c r="B1710" s="1021"/>
      <c r="C1710" s="1020"/>
      <c r="D1710" s="1020"/>
      <c r="E1710" s="1020"/>
      <c r="F1710" s="1020"/>
      <c r="G1710" s="1022"/>
      <c r="H1710" s="1022"/>
      <c r="I1710" s="1022"/>
      <c r="J1710" s="1022"/>
      <c r="K1710" s="1022"/>
      <c r="L1710" s="1020"/>
      <c r="M1710" s="1020"/>
      <c r="N1710" s="1020"/>
      <c r="O1710" s="1020"/>
      <c r="P1710" s="1020"/>
      <c r="Q1710" s="1020"/>
      <c r="R1710" s="1020"/>
      <c r="S1710" s="1020"/>
      <c r="T1710" s="1020"/>
      <c r="U1710" s="1020"/>
      <c r="V1710" s="1020"/>
      <c r="W1710" s="1020"/>
      <c r="X1710" s="1020"/>
      <c r="Y1710" s="1020"/>
      <c r="Z1710" s="1020"/>
      <c r="AA1710" s="1020"/>
    </row>
    <row r="1711" ht="18.0" customHeight="1">
      <c r="A1711" s="1020"/>
      <c r="B1711" s="1021"/>
      <c r="C1711" s="1020"/>
      <c r="D1711" s="1020"/>
      <c r="E1711" s="1020"/>
      <c r="F1711" s="1020"/>
      <c r="G1711" s="1022"/>
      <c r="H1711" s="1022"/>
      <c r="I1711" s="1022"/>
      <c r="J1711" s="1022"/>
      <c r="K1711" s="1022"/>
      <c r="L1711" s="1020"/>
      <c r="M1711" s="1020"/>
      <c r="N1711" s="1020"/>
      <c r="O1711" s="1020"/>
      <c r="P1711" s="1020"/>
      <c r="Q1711" s="1020"/>
      <c r="R1711" s="1020"/>
      <c r="S1711" s="1020"/>
      <c r="T1711" s="1020"/>
      <c r="U1711" s="1020"/>
      <c r="V1711" s="1020"/>
      <c r="W1711" s="1020"/>
      <c r="X1711" s="1020"/>
      <c r="Y1711" s="1020"/>
      <c r="Z1711" s="1020"/>
      <c r="AA1711" s="1020"/>
    </row>
    <row r="1712" ht="18.0" customHeight="1">
      <c r="A1712" s="1020"/>
      <c r="B1712" s="1021"/>
      <c r="C1712" s="1020"/>
      <c r="D1712" s="1020"/>
      <c r="E1712" s="1020"/>
      <c r="F1712" s="1020"/>
      <c r="G1712" s="1022"/>
      <c r="H1712" s="1022"/>
      <c r="I1712" s="1022"/>
      <c r="J1712" s="1022"/>
      <c r="K1712" s="1022"/>
      <c r="L1712" s="1020"/>
      <c r="M1712" s="1020"/>
      <c r="N1712" s="1020"/>
      <c r="O1712" s="1020"/>
      <c r="P1712" s="1020"/>
      <c r="Q1712" s="1020"/>
      <c r="R1712" s="1020"/>
      <c r="S1712" s="1020"/>
      <c r="T1712" s="1020"/>
      <c r="U1712" s="1020"/>
      <c r="V1712" s="1020"/>
      <c r="W1712" s="1020"/>
      <c r="X1712" s="1020"/>
      <c r="Y1712" s="1020"/>
      <c r="Z1712" s="1020"/>
      <c r="AA1712" s="1020"/>
    </row>
    <row r="1713" ht="18.0" customHeight="1">
      <c r="A1713" s="1020"/>
      <c r="B1713" s="1021"/>
      <c r="C1713" s="1020"/>
      <c r="D1713" s="1020"/>
      <c r="E1713" s="1020"/>
      <c r="F1713" s="1020"/>
      <c r="G1713" s="1022"/>
      <c r="H1713" s="1022"/>
      <c r="I1713" s="1022"/>
      <c r="J1713" s="1022"/>
      <c r="K1713" s="1022"/>
      <c r="L1713" s="1020"/>
      <c r="M1713" s="1020"/>
      <c r="N1713" s="1020"/>
      <c r="O1713" s="1020"/>
      <c r="P1713" s="1020"/>
      <c r="Q1713" s="1020"/>
      <c r="R1713" s="1020"/>
      <c r="S1713" s="1020"/>
      <c r="T1713" s="1020"/>
      <c r="U1713" s="1020"/>
      <c r="V1713" s="1020"/>
      <c r="W1713" s="1020"/>
      <c r="X1713" s="1020"/>
      <c r="Y1713" s="1020"/>
      <c r="Z1713" s="1020"/>
      <c r="AA1713" s="1020"/>
    </row>
    <row r="1714" ht="18.0" customHeight="1">
      <c r="A1714" s="1020"/>
      <c r="B1714" s="1021"/>
      <c r="C1714" s="1020"/>
      <c r="D1714" s="1020"/>
      <c r="E1714" s="1020"/>
      <c r="F1714" s="1020"/>
      <c r="G1714" s="1022"/>
      <c r="H1714" s="1022"/>
      <c r="I1714" s="1022"/>
      <c r="J1714" s="1022"/>
      <c r="K1714" s="1022"/>
      <c r="L1714" s="1020"/>
      <c r="M1714" s="1020"/>
      <c r="N1714" s="1020"/>
      <c r="O1714" s="1020"/>
      <c r="P1714" s="1020"/>
      <c r="Q1714" s="1020"/>
      <c r="R1714" s="1020"/>
      <c r="S1714" s="1020"/>
      <c r="T1714" s="1020"/>
      <c r="U1714" s="1020"/>
      <c r="V1714" s="1020"/>
      <c r="W1714" s="1020"/>
      <c r="X1714" s="1020"/>
      <c r="Y1714" s="1020"/>
      <c r="Z1714" s="1020"/>
      <c r="AA1714" s="1020"/>
    </row>
    <row r="1715" ht="18.0" customHeight="1">
      <c r="A1715" s="1020"/>
      <c r="B1715" s="1021"/>
      <c r="C1715" s="1020"/>
      <c r="D1715" s="1020"/>
      <c r="E1715" s="1020"/>
      <c r="F1715" s="1020"/>
      <c r="G1715" s="1022"/>
      <c r="H1715" s="1022"/>
      <c r="I1715" s="1022"/>
      <c r="J1715" s="1022"/>
      <c r="K1715" s="1022"/>
      <c r="L1715" s="1020"/>
      <c r="M1715" s="1020"/>
      <c r="N1715" s="1020"/>
      <c r="O1715" s="1020"/>
      <c r="P1715" s="1020"/>
      <c r="Q1715" s="1020"/>
      <c r="R1715" s="1020"/>
      <c r="S1715" s="1020"/>
      <c r="T1715" s="1020"/>
      <c r="U1715" s="1020"/>
      <c r="V1715" s="1020"/>
      <c r="W1715" s="1020"/>
      <c r="X1715" s="1020"/>
      <c r="Y1715" s="1020"/>
      <c r="Z1715" s="1020"/>
      <c r="AA1715" s="1020"/>
    </row>
    <row r="1716" ht="18.0" customHeight="1">
      <c r="A1716" s="1020"/>
      <c r="B1716" s="1021"/>
      <c r="C1716" s="1020"/>
      <c r="D1716" s="1020"/>
      <c r="E1716" s="1020"/>
      <c r="F1716" s="1020"/>
      <c r="G1716" s="1022"/>
      <c r="H1716" s="1022"/>
      <c r="I1716" s="1022"/>
      <c r="J1716" s="1022"/>
      <c r="K1716" s="1022"/>
      <c r="L1716" s="1020"/>
      <c r="M1716" s="1020"/>
      <c r="N1716" s="1020"/>
      <c r="O1716" s="1020"/>
      <c r="P1716" s="1020"/>
      <c r="Q1716" s="1020"/>
      <c r="R1716" s="1020"/>
      <c r="S1716" s="1020"/>
      <c r="T1716" s="1020"/>
      <c r="U1716" s="1020"/>
      <c r="V1716" s="1020"/>
      <c r="W1716" s="1020"/>
      <c r="X1716" s="1020"/>
      <c r="Y1716" s="1020"/>
      <c r="Z1716" s="1020"/>
      <c r="AA1716" s="1020"/>
    </row>
    <row r="1717" ht="18.0" customHeight="1">
      <c r="A1717" s="1020"/>
      <c r="B1717" s="1021"/>
      <c r="C1717" s="1020"/>
      <c r="D1717" s="1020"/>
      <c r="E1717" s="1020"/>
      <c r="F1717" s="1020"/>
      <c r="G1717" s="1022"/>
      <c r="H1717" s="1022"/>
      <c r="I1717" s="1022"/>
      <c r="J1717" s="1022"/>
      <c r="K1717" s="1022"/>
      <c r="L1717" s="1020"/>
      <c r="M1717" s="1020"/>
      <c r="N1717" s="1020"/>
      <c r="O1717" s="1020"/>
      <c r="P1717" s="1020"/>
      <c r="Q1717" s="1020"/>
      <c r="R1717" s="1020"/>
      <c r="S1717" s="1020"/>
      <c r="T1717" s="1020"/>
      <c r="U1717" s="1020"/>
      <c r="V1717" s="1020"/>
      <c r="W1717" s="1020"/>
      <c r="X1717" s="1020"/>
      <c r="Y1717" s="1020"/>
      <c r="Z1717" s="1020"/>
      <c r="AA1717" s="1020"/>
    </row>
    <row r="1718" ht="18.0" customHeight="1">
      <c r="A1718" s="1020"/>
      <c r="B1718" s="1021"/>
      <c r="C1718" s="1020"/>
      <c r="D1718" s="1020"/>
      <c r="E1718" s="1020"/>
      <c r="F1718" s="1020"/>
      <c r="G1718" s="1022"/>
      <c r="H1718" s="1022"/>
      <c r="I1718" s="1022"/>
      <c r="J1718" s="1022"/>
      <c r="K1718" s="1022"/>
      <c r="L1718" s="1020"/>
      <c r="M1718" s="1020"/>
      <c r="N1718" s="1020"/>
      <c r="O1718" s="1020"/>
      <c r="P1718" s="1020"/>
      <c r="Q1718" s="1020"/>
      <c r="R1718" s="1020"/>
      <c r="S1718" s="1020"/>
      <c r="T1718" s="1020"/>
      <c r="U1718" s="1020"/>
      <c r="V1718" s="1020"/>
      <c r="W1718" s="1020"/>
      <c r="X1718" s="1020"/>
      <c r="Y1718" s="1020"/>
      <c r="Z1718" s="1020"/>
      <c r="AA1718" s="1020"/>
    </row>
    <row r="1719" ht="18.0" customHeight="1">
      <c r="A1719" s="1020"/>
      <c r="B1719" s="1021"/>
      <c r="C1719" s="1020"/>
      <c r="D1719" s="1020"/>
      <c r="E1719" s="1020"/>
      <c r="F1719" s="1020"/>
      <c r="G1719" s="1022"/>
      <c r="H1719" s="1022"/>
      <c r="I1719" s="1022"/>
      <c r="J1719" s="1022"/>
      <c r="K1719" s="1022"/>
      <c r="L1719" s="1020"/>
      <c r="M1719" s="1020"/>
      <c r="N1719" s="1020"/>
      <c r="O1719" s="1020"/>
      <c r="P1719" s="1020"/>
      <c r="Q1719" s="1020"/>
      <c r="R1719" s="1020"/>
      <c r="S1719" s="1020"/>
      <c r="T1719" s="1020"/>
      <c r="U1719" s="1020"/>
      <c r="V1719" s="1020"/>
      <c r="W1719" s="1020"/>
      <c r="X1719" s="1020"/>
      <c r="Y1719" s="1020"/>
      <c r="Z1719" s="1020"/>
      <c r="AA1719" s="1020"/>
    </row>
    <row r="1720" ht="18.0" customHeight="1">
      <c r="A1720" s="1020"/>
      <c r="B1720" s="1021"/>
      <c r="C1720" s="1020"/>
      <c r="D1720" s="1020"/>
      <c r="E1720" s="1020"/>
      <c r="F1720" s="1020"/>
      <c r="G1720" s="1022"/>
      <c r="H1720" s="1022"/>
      <c r="I1720" s="1022"/>
      <c r="J1720" s="1022"/>
      <c r="K1720" s="1022"/>
      <c r="L1720" s="1020"/>
      <c r="M1720" s="1020"/>
      <c r="N1720" s="1020"/>
      <c r="O1720" s="1020"/>
      <c r="P1720" s="1020"/>
      <c r="Q1720" s="1020"/>
      <c r="R1720" s="1020"/>
      <c r="S1720" s="1020"/>
      <c r="T1720" s="1020"/>
      <c r="U1720" s="1020"/>
      <c r="V1720" s="1020"/>
      <c r="W1720" s="1020"/>
      <c r="X1720" s="1020"/>
      <c r="Y1720" s="1020"/>
      <c r="Z1720" s="1020"/>
      <c r="AA1720" s="1020"/>
    </row>
    <row r="1721" ht="18.0" customHeight="1">
      <c r="A1721" s="1020"/>
      <c r="B1721" s="1021"/>
      <c r="C1721" s="1020"/>
      <c r="D1721" s="1020"/>
      <c r="E1721" s="1020"/>
      <c r="F1721" s="1020"/>
      <c r="G1721" s="1022"/>
      <c r="H1721" s="1022"/>
      <c r="I1721" s="1022"/>
      <c r="J1721" s="1022"/>
      <c r="K1721" s="1022"/>
      <c r="L1721" s="1020"/>
      <c r="M1721" s="1020"/>
      <c r="N1721" s="1020"/>
      <c r="O1721" s="1020"/>
      <c r="P1721" s="1020"/>
      <c r="Q1721" s="1020"/>
      <c r="R1721" s="1020"/>
      <c r="S1721" s="1020"/>
      <c r="T1721" s="1020"/>
      <c r="U1721" s="1020"/>
      <c r="V1721" s="1020"/>
      <c r="W1721" s="1020"/>
      <c r="X1721" s="1020"/>
      <c r="Y1721" s="1020"/>
      <c r="Z1721" s="1020"/>
      <c r="AA1721" s="1020"/>
    </row>
    <row r="1722" ht="18.0" customHeight="1">
      <c r="A1722" s="1020"/>
      <c r="B1722" s="1021"/>
      <c r="C1722" s="1020"/>
      <c r="D1722" s="1020"/>
      <c r="E1722" s="1020"/>
      <c r="F1722" s="1020"/>
      <c r="G1722" s="1022"/>
      <c r="H1722" s="1022"/>
      <c r="I1722" s="1022"/>
      <c r="J1722" s="1022"/>
      <c r="K1722" s="1022"/>
      <c r="L1722" s="1020"/>
      <c r="M1722" s="1020"/>
      <c r="N1722" s="1020"/>
      <c r="O1722" s="1020"/>
      <c r="P1722" s="1020"/>
      <c r="Q1722" s="1020"/>
      <c r="R1722" s="1020"/>
      <c r="S1722" s="1020"/>
      <c r="T1722" s="1020"/>
      <c r="U1722" s="1020"/>
      <c r="V1722" s="1020"/>
      <c r="W1722" s="1020"/>
      <c r="X1722" s="1020"/>
      <c r="Y1722" s="1020"/>
      <c r="Z1722" s="1020"/>
      <c r="AA1722" s="1020"/>
    </row>
    <row r="1723" ht="18.0" customHeight="1">
      <c r="A1723" s="1020"/>
      <c r="B1723" s="1021"/>
      <c r="C1723" s="1020"/>
      <c r="D1723" s="1020"/>
      <c r="E1723" s="1020"/>
      <c r="F1723" s="1020"/>
      <c r="G1723" s="1022"/>
      <c r="H1723" s="1022"/>
      <c r="I1723" s="1022"/>
      <c r="J1723" s="1022"/>
      <c r="K1723" s="1022"/>
      <c r="L1723" s="1020"/>
      <c r="M1723" s="1020"/>
      <c r="N1723" s="1020"/>
      <c r="O1723" s="1020"/>
      <c r="P1723" s="1020"/>
      <c r="Q1723" s="1020"/>
      <c r="R1723" s="1020"/>
      <c r="S1723" s="1020"/>
      <c r="T1723" s="1020"/>
      <c r="U1723" s="1020"/>
      <c r="V1723" s="1020"/>
      <c r="W1723" s="1020"/>
      <c r="X1723" s="1020"/>
      <c r="Y1723" s="1020"/>
      <c r="Z1723" s="1020"/>
      <c r="AA1723" s="1020"/>
    </row>
    <row r="1724" ht="18.0" customHeight="1">
      <c r="A1724" s="1020"/>
      <c r="B1724" s="1021"/>
      <c r="C1724" s="1020"/>
      <c r="D1724" s="1020"/>
      <c r="E1724" s="1020"/>
      <c r="F1724" s="1020"/>
      <c r="G1724" s="1022"/>
      <c r="H1724" s="1022"/>
      <c r="I1724" s="1022"/>
      <c r="J1724" s="1022"/>
      <c r="K1724" s="1022"/>
      <c r="L1724" s="1020"/>
      <c r="M1724" s="1020"/>
      <c r="N1724" s="1020"/>
      <c r="O1724" s="1020"/>
      <c r="P1724" s="1020"/>
      <c r="Q1724" s="1020"/>
      <c r="R1724" s="1020"/>
      <c r="S1724" s="1020"/>
      <c r="T1724" s="1020"/>
      <c r="U1724" s="1020"/>
      <c r="V1724" s="1020"/>
      <c r="W1724" s="1020"/>
      <c r="X1724" s="1020"/>
      <c r="Y1724" s="1020"/>
      <c r="Z1724" s="1020"/>
      <c r="AA1724" s="1020"/>
    </row>
    <row r="1725" ht="18.0" customHeight="1">
      <c r="A1725" s="1020"/>
      <c r="B1725" s="1021"/>
      <c r="C1725" s="1020"/>
      <c r="D1725" s="1020"/>
      <c r="E1725" s="1020"/>
      <c r="F1725" s="1020"/>
      <c r="G1725" s="1022"/>
      <c r="H1725" s="1022"/>
      <c r="I1725" s="1022"/>
      <c r="J1725" s="1022"/>
      <c r="K1725" s="1022"/>
      <c r="L1725" s="1020"/>
      <c r="M1725" s="1020"/>
      <c r="N1725" s="1020"/>
      <c r="O1725" s="1020"/>
      <c r="P1725" s="1020"/>
      <c r="Q1725" s="1020"/>
      <c r="R1725" s="1020"/>
      <c r="S1725" s="1020"/>
      <c r="T1725" s="1020"/>
      <c r="U1725" s="1020"/>
      <c r="V1725" s="1020"/>
      <c r="W1725" s="1020"/>
      <c r="X1725" s="1020"/>
      <c r="Y1725" s="1020"/>
      <c r="Z1725" s="1020"/>
      <c r="AA1725" s="1020"/>
    </row>
    <row r="1726" ht="18.0" customHeight="1">
      <c r="A1726" s="1020"/>
      <c r="B1726" s="1021"/>
      <c r="C1726" s="1020"/>
      <c r="D1726" s="1020"/>
      <c r="E1726" s="1020"/>
      <c r="F1726" s="1020"/>
      <c r="G1726" s="1022"/>
      <c r="H1726" s="1022"/>
      <c r="I1726" s="1022"/>
      <c r="J1726" s="1022"/>
      <c r="K1726" s="1022"/>
      <c r="L1726" s="1020"/>
      <c r="M1726" s="1020"/>
      <c r="N1726" s="1020"/>
      <c r="O1726" s="1020"/>
      <c r="P1726" s="1020"/>
      <c r="Q1726" s="1020"/>
      <c r="R1726" s="1020"/>
      <c r="S1726" s="1020"/>
      <c r="T1726" s="1020"/>
      <c r="U1726" s="1020"/>
      <c r="V1726" s="1020"/>
      <c r="W1726" s="1020"/>
      <c r="X1726" s="1020"/>
      <c r="Y1726" s="1020"/>
      <c r="Z1726" s="1020"/>
      <c r="AA1726" s="1020"/>
    </row>
    <row r="1727" ht="18.0" customHeight="1">
      <c r="A1727" s="1020"/>
      <c r="B1727" s="1021"/>
      <c r="C1727" s="1020"/>
      <c r="D1727" s="1020"/>
      <c r="E1727" s="1020"/>
      <c r="F1727" s="1020"/>
      <c r="G1727" s="1022"/>
      <c r="H1727" s="1022"/>
      <c r="I1727" s="1022"/>
      <c r="J1727" s="1022"/>
      <c r="K1727" s="1022"/>
      <c r="L1727" s="1020"/>
      <c r="M1727" s="1020"/>
      <c r="N1727" s="1020"/>
      <c r="O1727" s="1020"/>
      <c r="P1727" s="1020"/>
      <c r="Q1727" s="1020"/>
      <c r="R1727" s="1020"/>
      <c r="S1727" s="1020"/>
      <c r="T1727" s="1020"/>
      <c r="U1727" s="1020"/>
      <c r="V1727" s="1020"/>
      <c r="W1727" s="1020"/>
      <c r="X1727" s="1020"/>
      <c r="Y1727" s="1020"/>
      <c r="Z1727" s="1020"/>
      <c r="AA1727" s="1020"/>
    </row>
    <row r="1728" ht="18.0" customHeight="1">
      <c r="A1728" s="1020"/>
      <c r="B1728" s="1021"/>
      <c r="C1728" s="1020"/>
      <c r="D1728" s="1020"/>
      <c r="E1728" s="1020"/>
      <c r="F1728" s="1020"/>
      <c r="G1728" s="1022"/>
      <c r="H1728" s="1022"/>
      <c r="I1728" s="1022"/>
      <c r="J1728" s="1022"/>
      <c r="K1728" s="1022"/>
      <c r="L1728" s="1020"/>
      <c r="M1728" s="1020"/>
      <c r="N1728" s="1020"/>
      <c r="O1728" s="1020"/>
      <c r="P1728" s="1020"/>
      <c r="Q1728" s="1020"/>
      <c r="R1728" s="1020"/>
      <c r="S1728" s="1020"/>
      <c r="T1728" s="1020"/>
      <c r="U1728" s="1020"/>
      <c r="V1728" s="1020"/>
      <c r="W1728" s="1020"/>
      <c r="X1728" s="1020"/>
      <c r="Y1728" s="1020"/>
      <c r="Z1728" s="1020"/>
      <c r="AA1728" s="1020"/>
    </row>
    <row r="1729" ht="18.0" customHeight="1">
      <c r="A1729" s="1020"/>
      <c r="B1729" s="1021"/>
      <c r="C1729" s="1020"/>
      <c r="D1729" s="1020"/>
      <c r="E1729" s="1020"/>
      <c r="F1729" s="1020"/>
      <c r="G1729" s="1022"/>
      <c r="H1729" s="1022"/>
      <c r="I1729" s="1022"/>
      <c r="J1729" s="1022"/>
      <c r="K1729" s="1022"/>
      <c r="L1729" s="1020"/>
      <c r="M1729" s="1020"/>
      <c r="N1729" s="1020"/>
      <c r="O1729" s="1020"/>
      <c r="P1729" s="1020"/>
      <c r="Q1729" s="1020"/>
      <c r="R1729" s="1020"/>
      <c r="S1729" s="1020"/>
      <c r="T1729" s="1020"/>
      <c r="U1729" s="1020"/>
      <c r="V1729" s="1020"/>
      <c r="W1729" s="1020"/>
      <c r="X1729" s="1020"/>
      <c r="Y1729" s="1020"/>
      <c r="Z1729" s="1020"/>
      <c r="AA1729" s="1020"/>
    </row>
    <row r="1730" ht="18.0" customHeight="1">
      <c r="A1730" s="1020"/>
      <c r="B1730" s="1021"/>
      <c r="C1730" s="1020"/>
      <c r="D1730" s="1020"/>
      <c r="E1730" s="1020"/>
      <c r="F1730" s="1020"/>
      <c r="G1730" s="1022"/>
      <c r="H1730" s="1022"/>
      <c r="I1730" s="1022"/>
      <c r="J1730" s="1022"/>
      <c r="K1730" s="1022"/>
      <c r="L1730" s="1020"/>
      <c r="M1730" s="1020"/>
      <c r="N1730" s="1020"/>
      <c r="O1730" s="1020"/>
      <c r="P1730" s="1020"/>
      <c r="Q1730" s="1020"/>
      <c r="R1730" s="1020"/>
      <c r="S1730" s="1020"/>
      <c r="T1730" s="1020"/>
      <c r="U1730" s="1020"/>
      <c r="V1730" s="1020"/>
      <c r="W1730" s="1020"/>
      <c r="X1730" s="1020"/>
      <c r="Y1730" s="1020"/>
      <c r="Z1730" s="1020"/>
      <c r="AA1730" s="1020"/>
    </row>
    <row r="1731" ht="18.0" customHeight="1">
      <c r="A1731" s="1020"/>
      <c r="B1731" s="1021"/>
      <c r="C1731" s="1020"/>
      <c r="D1731" s="1020"/>
      <c r="E1731" s="1020"/>
      <c r="F1731" s="1020"/>
      <c r="G1731" s="1022"/>
      <c r="H1731" s="1022"/>
      <c r="I1731" s="1022"/>
      <c r="J1731" s="1022"/>
      <c r="K1731" s="1022"/>
      <c r="L1731" s="1020"/>
      <c r="M1731" s="1020"/>
      <c r="N1731" s="1020"/>
      <c r="O1731" s="1020"/>
      <c r="P1731" s="1020"/>
      <c r="Q1731" s="1020"/>
      <c r="R1731" s="1020"/>
      <c r="S1731" s="1020"/>
      <c r="T1731" s="1020"/>
      <c r="U1731" s="1020"/>
      <c r="V1731" s="1020"/>
      <c r="W1731" s="1020"/>
      <c r="X1731" s="1020"/>
      <c r="Y1731" s="1020"/>
      <c r="Z1731" s="1020"/>
      <c r="AA1731" s="1020"/>
    </row>
    <row r="1732" ht="18.0" customHeight="1">
      <c r="A1732" s="1020"/>
      <c r="B1732" s="1021"/>
      <c r="C1732" s="1020"/>
      <c r="D1732" s="1020"/>
      <c r="E1732" s="1020"/>
      <c r="F1732" s="1020"/>
      <c r="G1732" s="1022"/>
      <c r="H1732" s="1022"/>
      <c r="I1732" s="1022"/>
      <c r="J1732" s="1022"/>
      <c r="K1732" s="1022"/>
      <c r="L1732" s="1020"/>
      <c r="M1732" s="1020"/>
      <c r="N1732" s="1020"/>
      <c r="O1732" s="1020"/>
      <c r="P1732" s="1020"/>
      <c r="Q1732" s="1020"/>
      <c r="R1732" s="1020"/>
      <c r="S1732" s="1020"/>
      <c r="T1732" s="1020"/>
      <c r="U1732" s="1020"/>
      <c r="V1732" s="1020"/>
      <c r="W1732" s="1020"/>
      <c r="X1732" s="1020"/>
      <c r="Y1732" s="1020"/>
      <c r="Z1732" s="1020"/>
      <c r="AA1732" s="1020"/>
    </row>
    <row r="1733" ht="18.0" customHeight="1">
      <c r="A1733" s="1020"/>
      <c r="B1733" s="1021"/>
      <c r="C1733" s="1020"/>
      <c r="D1733" s="1020"/>
      <c r="E1733" s="1020"/>
      <c r="F1733" s="1020"/>
      <c r="G1733" s="1022"/>
      <c r="H1733" s="1022"/>
      <c r="I1733" s="1022"/>
      <c r="J1733" s="1022"/>
      <c r="K1733" s="1022"/>
      <c r="L1733" s="1020"/>
      <c r="M1733" s="1020"/>
      <c r="N1733" s="1020"/>
      <c r="O1733" s="1020"/>
      <c r="P1733" s="1020"/>
      <c r="Q1733" s="1020"/>
      <c r="R1733" s="1020"/>
      <c r="S1733" s="1020"/>
      <c r="T1733" s="1020"/>
      <c r="U1733" s="1020"/>
      <c r="V1733" s="1020"/>
      <c r="W1733" s="1020"/>
      <c r="X1733" s="1020"/>
      <c r="Y1733" s="1020"/>
      <c r="Z1733" s="1020"/>
      <c r="AA1733" s="1020"/>
    </row>
    <row r="1734" ht="18.0" customHeight="1">
      <c r="A1734" s="1020"/>
      <c r="B1734" s="1021"/>
      <c r="C1734" s="1020"/>
      <c r="D1734" s="1020"/>
      <c r="E1734" s="1020"/>
      <c r="F1734" s="1020"/>
      <c r="G1734" s="1022"/>
      <c r="H1734" s="1022"/>
      <c r="I1734" s="1022"/>
      <c r="J1734" s="1022"/>
      <c r="K1734" s="1022"/>
      <c r="L1734" s="1020"/>
      <c r="M1734" s="1020"/>
      <c r="N1734" s="1020"/>
      <c r="O1734" s="1020"/>
      <c r="P1734" s="1020"/>
      <c r="Q1734" s="1020"/>
      <c r="R1734" s="1020"/>
      <c r="S1734" s="1020"/>
      <c r="T1734" s="1020"/>
      <c r="U1734" s="1020"/>
      <c r="V1734" s="1020"/>
      <c r="W1734" s="1020"/>
      <c r="X1734" s="1020"/>
      <c r="Y1734" s="1020"/>
      <c r="Z1734" s="1020"/>
      <c r="AA1734" s="1020"/>
    </row>
    <row r="1735" ht="18.0" customHeight="1">
      <c r="A1735" s="1020"/>
      <c r="B1735" s="1021"/>
      <c r="C1735" s="1020"/>
      <c r="D1735" s="1020"/>
      <c r="E1735" s="1020"/>
      <c r="F1735" s="1020"/>
      <c r="G1735" s="1022"/>
      <c r="H1735" s="1022"/>
      <c r="I1735" s="1022"/>
      <c r="J1735" s="1022"/>
      <c r="K1735" s="1022"/>
      <c r="L1735" s="1020"/>
      <c r="M1735" s="1020"/>
      <c r="N1735" s="1020"/>
      <c r="O1735" s="1020"/>
      <c r="P1735" s="1020"/>
      <c r="Q1735" s="1020"/>
      <c r="R1735" s="1020"/>
      <c r="S1735" s="1020"/>
      <c r="T1735" s="1020"/>
      <c r="U1735" s="1020"/>
      <c r="V1735" s="1020"/>
      <c r="W1735" s="1020"/>
      <c r="X1735" s="1020"/>
      <c r="Y1735" s="1020"/>
      <c r="Z1735" s="1020"/>
      <c r="AA1735" s="1020"/>
    </row>
    <row r="1736" ht="18.0" customHeight="1">
      <c r="A1736" s="1020"/>
      <c r="B1736" s="1021"/>
      <c r="C1736" s="1020"/>
      <c r="D1736" s="1020"/>
      <c r="E1736" s="1020"/>
      <c r="F1736" s="1020"/>
      <c r="G1736" s="1022"/>
      <c r="H1736" s="1022"/>
      <c r="I1736" s="1022"/>
      <c r="J1736" s="1022"/>
      <c r="K1736" s="1022"/>
      <c r="L1736" s="1020"/>
      <c r="M1736" s="1020"/>
      <c r="N1736" s="1020"/>
      <c r="O1736" s="1020"/>
      <c r="P1736" s="1020"/>
      <c r="Q1736" s="1020"/>
      <c r="R1736" s="1020"/>
      <c r="S1736" s="1020"/>
      <c r="T1736" s="1020"/>
      <c r="U1736" s="1020"/>
      <c r="V1736" s="1020"/>
      <c r="W1736" s="1020"/>
      <c r="X1736" s="1020"/>
      <c r="Y1736" s="1020"/>
      <c r="Z1736" s="1020"/>
      <c r="AA1736" s="1020"/>
    </row>
    <row r="1737" ht="18.0" customHeight="1">
      <c r="A1737" s="1020"/>
      <c r="B1737" s="1021"/>
      <c r="C1737" s="1020"/>
      <c r="D1737" s="1020"/>
      <c r="E1737" s="1020"/>
      <c r="F1737" s="1020"/>
      <c r="G1737" s="1022"/>
      <c r="H1737" s="1022"/>
      <c r="I1737" s="1022"/>
      <c r="J1737" s="1022"/>
      <c r="K1737" s="1022"/>
      <c r="L1737" s="1020"/>
      <c r="M1737" s="1020"/>
      <c r="N1737" s="1020"/>
      <c r="O1737" s="1020"/>
      <c r="P1737" s="1020"/>
      <c r="Q1737" s="1020"/>
      <c r="R1737" s="1020"/>
      <c r="S1737" s="1020"/>
      <c r="T1737" s="1020"/>
      <c r="U1737" s="1020"/>
      <c r="V1737" s="1020"/>
      <c r="W1737" s="1020"/>
      <c r="X1737" s="1020"/>
      <c r="Y1737" s="1020"/>
      <c r="Z1737" s="1020"/>
      <c r="AA1737" s="1020"/>
    </row>
    <row r="1738" ht="18.0" customHeight="1">
      <c r="A1738" s="1020"/>
      <c r="B1738" s="1021"/>
      <c r="C1738" s="1020"/>
      <c r="D1738" s="1020"/>
      <c r="E1738" s="1020"/>
      <c r="F1738" s="1020"/>
      <c r="G1738" s="1022"/>
      <c r="H1738" s="1022"/>
      <c r="I1738" s="1022"/>
      <c r="J1738" s="1022"/>
      <c r="K1738" s="1022"/>
      <c r="L1738" s="1020"/>
      <c r="M1738" s="1020"/>
      <c r="N1738" s="1020"/>
      <c r="O1738" s="1020"/>
      <c r="P1738" s="1020"/>
      <c r="Q1738" s="1020"/>
      <c r="R1738" s="1020"/>
      <c r="S1738" s="1020"/>
      <c r="T1738" s="1020"/>
      <c r="U1738" s="1020"/>
      <c r="V1738" s="1020"/>
      <c r="W1738" s="1020"/>
      <c r="X1738" s="1020"/>
      <c r="Y1738" s="1020"/>
      <c r="Z1738" s="1020"/>
      <c r="AA1738" s="1020"/>
    </row>
    <row r="1739" ht="18.0" customHeight="1">
      <c r="A1739" s="1020"/>
      <c r="B1739" s="1021"/>
      <c r="C1739" s="1020"/>
      <c r="D1739" s="1020"/>
      <c r="E1739" s="1020"/>
      <c r="F1739" s="1020"/>
      <c r="G1739" s="1022"/>
      <c r="H1739" s="1022"/>
      <c r="I1739" s="1022"/>
      <c r="J1739" s="1022"/>
      <c r="K1739" s="1022"/>
      <c r="L1739" s="1020"/>
      <c r="M1739" s="1020"/>
      <c r="N1739" s="1020"/>
      <c r="O1739" s="1020"/>
      <c r="P1739" s="1020"/>
      <c r="Q1739" s="1020"/>
      <c r="R1739" s="1020"/>
      <c r="S1739" s="1020"/>
      <c r="T1739" s="1020"/>
      <c r="U1739" s="1020"/>
      <c r="V1739" s="1020"/>
      <c r="W1739" s="1020"/>
      <c r="X1739" s="1020"/>
      <c r="Y1739" s="1020"/>
      <c r="Z1739" s="1020"/>
      <c r="AA1739" s="1020"/>
    </row>
    <row r="1740" ht="18.0" customHeight="1">
      <c r="A1740" s="1020"/>
      <c r="B1740" s="1021"/>
      <c r="C1740" s="1020"/>
      <c r="D1740" s="1020"/>
      <c r="E1740" s="1020"/>
      <c r="F1740" s="1020"/>
      <c r="G1740" s="1022"/>
      <c r="H1740" s="1022"/>
      <c r="I1740" s="1022"/>
      <c r="J1740" s="1022"/>
      <c r="K1740" s="1022"/>
      <c r="L1740" s="1020"/>
      <c r="M1740" s="1020"/>
      <c r="N1740" s="1020"/>
      <c r="O1740" s="1020"/>
      <c r="P1740" s="1020"/>
      <c r="Q1740" s="1020"/>
      <c r="R1740" s="1020"/>
      <c r="S1740" s="1020"/>
      <c r="T1740" s="1020"/>
      <c r="U1740" s="1020"/>
      <c r="V1740" s="1020"/>
      <c r="W1740" s="1020"/>
      <c r="X1740" s="1020"/>
      <c r="Y1740" s="1020"/>
      <c r="Z1740" s="1020"/>
      <c r="AA1740" s="1020"/>
    </row>
    <row r="1741" ht="18.0" customHeight="1">
      <c r="A1741" s="1020"/>
      <c r="B1741" s="1021"/>
      <c r="C1741" s="1020"/>
      <c r="D1741" s="1020"/>
      <c r="E1741" s="1020"/>
      <c r="F1741" s="1020"/>
      <c r="G1741" s="1022"/>
      <c r="H1741" s="1022"/>
      <c r="I1741" s="1022"/>
      <c r="J1741" s="1022"/>
      <c r="K1741" s="1022"/>
      <c r="L1741" s="1020"/>
      <c r="M1741" s="1020"/>
      <c r="N1741" s="1020"/>
      <c r="O1741" s="1020"/>
      <c r="P1741" s="1020"/>
      <c r="Q1741" s="1020"/>
      <c r="R1741" s="1020"/>
      <c r="S1741" s="1020"/>
      <c r="T1741" s="1020"/>
      <c r="U1741" s="1020"/>
      <c r="V1741" s="1020"/>
      <c r="W1741" s="1020"/>
      <c r="X1741" s="1020"/>
      <c r="Y1741" s="1020"/>
      <c r="Z1741" s="1020"/>
      <c r="AA1741" s="1020"/>
    </row>
    <row r="1742" ht="18.0" customHeight="1">
      <c r="A1742" s="1020"/>
      <c r="B1742" s="1021"/>
      <c r="C1742" s="1020"/>
      <c r="D1742" s="1020"/>
      <c r="E1742" s="1020"/>
      <c r="F1742" s="1020"/>
      <c r="G1742" s="1022"/>
      <c r="H1742" s="1022"/>
      <c r="I1742" s="1022"/>
      <c r="J1742" s="1022"/>
      <c r="K1742" s="1022"/>
      <c r="L1742" s="1020"/>
      <c r="M1742" s="1020"/>
      <c r="N1742" s="1020"/>
      <c r="O1742" s="1020"/>
      <c r="P1742" s="1020"/>
      <c r="Q1742" s="1020"/>
      <c r="R1742" s="1020"/>
      <c r="S1742" s="1020"/>
      <c r="T1742" s="1020"/>
      <c r="U1742" s="1020"/>
      <c r="V1742" s="1020"/>
      <c r="W1742" s="1020"/>
      <c r="X1742" s="1020"/>
      <c r="Y1742" s="1020"/>
      <c r="Z1742" s="1020"/>
      <c r="AA1742" s="1020"/>
    </row>
    <row r="1743" ht="18.0" customHeight="1">
      <c r="A1743" s="1020"/>
      <c r="B1743" s="1021"/>
      <c r="C1743" s="1020"/>
      <c r="D1743" s="1020"/>
      <c r="E1743" s="1020"/>
      <c r="F1743" s="1020"/>
      <c r="G1743" s="1022"/>
      <c r="H1743" s="1022"/>
      <c r="I1743" s="1022"/>
      <c r="J1743" s="1022"/>
      <c r="K1743" s="1022"/>
      <c r="L1743" s="1020"/>
      <c r="M1743" s="1020"/>
      <c r="N1743" s="1020"/>
      <c r="O1743" s="1020"/>
      <c r="P1743" s="1020"/>
      <c r="Q1743" s="1020"/>
      <c r="R1743" s="1020"/>
      <c r="S1743" s="1020"/>
      <c r="T1743" s="1020"/>
      <c r="U1743" s="1020"/>
      <c r="V1743" s="1020"/>
      <c r="W1743" s="1020"/>
      <c r="X1743" s="1020"/>
      <c r="Y1743" s="1020"/>
      <c r="Z1743" s="1020"/>
      <c r="AA1743" s="1020"/>
    </row>
    <row r="1744" ht="18.0" customHeight="1">
      <c r="A1744" s="1020"/>
      <c r="B1744" s="1021"/>
      <c r="C1744" s="1020"/>
      <c r="D1744" s="1020"/>
      <c r="E1744" s="1020"/>
      <c r="F1744" s="1020"/>
      <c r="G1744" s="1022"/>
      <c r="H1744" s="1022"/>
      <c r="I1744" s="1022"/>
      <c r="J1744" s="1022"/>
      <c r="K1744" s="1022"/>
      <c r="L1744" s="1020"/>
      <c r="M1744" s="1020"/>
      <c r="N1744" s="1020"/>
      <c r="O1744" s="1020"/>
      <c r="P1744" s="1020"/>
      <c r="Q1744" s="1020"/>
      <c r="R1744" s="1020"/>
      <c r="S1744" s="1020"/>
      <c r="T1744" s="1020"/>
      <c r="U1744" s="1020"/>
      <c r="V1744" s="1020"/>
      <c r="W1744" s="1020"/>
      <c r="X1744" s="1020"/>
      <c r="Y1744" s="1020"/>
      <c r="Z1744" s="1020"/>
      <c r="AA1744" s="1020"/>
    </row>
    <row r="1745" ht="18.0" customHeight="1">
      <c r="A1745" s="1020"/>
      <c r="B1745" s="1021"/>
      <c r="C1745" s="1020"/>
      <c r="D1745" s="1020"/>
      <c r="E1745" s="1020"/>
      <c r="F1745" s="1020"/>
      <c r="G1745" s="1022"/>
      <c r="H1745" s="1022"/>
      <c r="I1745" s="1022"/>
      <c r="J1745" s="1022"/>
      <c r="K1745" s="1022"/>
      <c r="L1745" s="1020"/>
      <c r="M1745" s="1020"/>
      <c r="N1745" s="1020"/>
      <c r="O1745" s="1020"/>
      <c r="P1745" s="1020"/>
      <c r="Q1745" s="1020"/>
      <c r="R1745" s="1020"/>
      <c r="S1745" s="1020"/>
      <c r="T1745" s="1020"/>
      <c r="U1745" s="1020"/>
      <c r="V1745" s="1020"/>
      <c r="W1745" s="1020"/>
      <c r="X1745" s="1020"/>
      <c r="Y1745" s="1020"/>
      <c r="Z1745" s="1020"/>
      <c r="AA1745" s="1020"/>
    </row>
    <row r="1746" ht="18.0" customHeight="1">
      <c r="A1746" s="1020"/>
      <c r="B1746" s="1021"/>
      <c r="C1746" s="1020"/>
      <c r="D1746" s="1020"/>
      <c r="E1746" s="1020"/>
      <c r="F1746" s="1020"/>
      <c r="G1746" s="1022"/>
      <c r="H1746" s="1022"/>
      <c r="I1746" s="1022"/>
      <c r="J1746" s="1022"/>
      <c r="K1746" s="1022"/>
      <c r="L1746" s="1020"/>
      <c r="M1746" s="1020"/>
      <c r="N1746" s="1020"/>
      <c r="O1746" s="1020"/>
      <c r="P1746" s="1020"/>
      <c r="Q1746" s="1020"/>
      <c r="R1746" s="1020"/>
      <c r="S1746" s="1020"/>
      <c r="T1746" s="1020"/>
      <c r="U1746" s="1020"/>
      <c r="V1746" s="1020"/>
      <c r="W1746" s="1020"/>
      <c r="X1746" s="1020"/>
      <c r="Y1746" s="1020"/>
      <c r="Z1746" s="1020"/>
      <c r="AA1746" s="1020"/>
    </row>
    <row r="1747" ht="18.0" customHeight="1">
      <c r="A1747" s="1020"/>
      <c r="B1747" s="1021"/>
      <c r="C1747" s="1020"/>
      <c r="D1747" s="1020"/>
      <c r="E1747" s="1020"/>
      <c r="F1747" s="1020"/>
      <c r="G1747" s="1022"/>
      <c r="H1747" s="1022"/>
      <c r="I1747" s="1022"/>
      <c r="J1747" s="1022"/>
      <c r="K1747" s="1022"/>
      <c r="L1747" s="1020"/>
      <c r="M1747" s="1020"/>
      <c r="N1747" s="1020"/>
      <c r="O1747" s="1020"/>
      <c r="P1747" s="1020"/>
      <c r="Q1747" s="1020"/>
      <c r="R1747" s="1020"/>
      <c r="S1747" s="1020"/>
      <c r="T1747" s="1020"/>
      <c r="U1747" s="1020"/>
      <c r="V1747" s="1020"/>
      <c r="W1747" s="1020"/>
      <c r="X1747" s="1020"/>
      <c r="Y1747" s="1020"/>
      <c r="Z1747" s="1020"/>
      <c r="AA1747" s="1020"/>
    </row>
    <row r="1748" ht="18.0" customHeight="1">
      <c r="A1748" s="1020"/>
      <c r="B1748" s="1021"/>
      <c r="C1748" s="1020"/>
      <c r="D1748" s="1020"/>
      <c r="E1748" s="1020"/>
      <c r="F1748" s="1020"/>
      <c r="G1748" s="1022"/>
      <c r="H1748" s="1022"/>
      <c r="I1748" s="1022"/>
      <c r="J1748" s="1022"/>
      <c r="K1748" s="1022"/>
      <c r="L1748" s="1020"/>
      <c r="M1748" s="1020"/>
      <c r="N1748" s="1020"/>
      <c r="O1748" s="1020"/>
      <c r="P1748" s="1020"/>
      <c r="Q1748" s="1020"/>
      <c r="R1748" s="1020"/>
      <c r="S1748" s="1020"/>
      <c r="T1748" s="1020"/>
      <c r="U1748" s="1020"/>
      <c r="V1748" s="1020"/>
      <c r="W1748" s="1020"/>
      <c r="X1748" s="1020"/>
      <c r="Y1748" s="1020"/>
      <c r="Z1748" s="1020"/>
      <c r="AA1748" s="1020"/>
    </row>
    <row r="1749" ht="18.0" customHeight="1">
      <c r="A1749" s="1020"/>
      <c r="B1749" s="1021"/>
      <c r="C1749" s="1020"/>
      <c r="D1749" s="1020"/>
      <c r="E1749" s="1020"/>
      <c r="F1749" s="1020"/>
      <c r="G1749" s="1022"/>
      <c r="H1749" s="1022"/>
      <c r="I1749" s="1022"/>
      <c r="J1749" s="1022"/>
      <c r="K1749" s="1022"/>
      <c r="L1749" s="1020"/>
      <c r="M1749" s="1020"/>
      <c r="N1749" s="1020"/>
      <c r="O1749" s="1020"/>
      <c r="P1749" s="1020"/>
      <c r="Q1749" s="1020"/>
      <c r="R1749" s="1020"/>
      <c r="S1749" s="1020"/>
      <c r="T1749" s="1020"/>
      <c r="U1749" s="1020"/>
      <c r="V1749" s="1020"/>
      <c r="W1749" s="1020"/>
      <c r="X1749" s="1020"/>
      <c r="Y1749" s="1020"/>
      <c r="Z1749" s="1020"/>
      <c r="AA1749" s="1020"/>
    </row>
    <row r="1750" ht="18.0" customHeight="1">
      <c r="A1750" s="1020"/>
      <c r="B1750" s="1021"/>
      <c r="C1750" s="1020"/>
      <c r="D1750" s="1020"/>
      <c r="E1750" s="1020"/>
      <c r="F1750" s="1020"/>
      <c r="G1750" s="1022"/>
      <c r="H1750" s="1022"/>
      <c r="I1750" s="1022"/>
      <c r="J1750" s="1022"/>
      <c r="K1750" s="1022"/>
      <c r="L1750" s="1020"/>
      <c r="M1750" s="1020"/>
      <c r="N1750" s="1020"/>
      <c r="O1750" s="1020"/>
      <c r="P1750" s="1020"/>
      <c r="Q1750" s="1020"/>
      <c r="R1750" s="1020"/>
      <c r="S1750" s="1020"/>
      <c r="T1750" s="1020"/>
      <c r="U1750" s="1020"/>
      <c r="V1750" s="1020"/>
      <c r="W1750" s="1020"/>
      <c r="X1750" s="1020"/>
      <c r="Y1750" s="1020"/>
      <c r="Z1750" s="1020"/>
      <c r="AA1750" s="1020"/>
    </row>
    <row r="1751" ht="18.0" customHeight="1">
      <c r="A1751" s="1020"/>
      <c r="B1751" s="1021"/>
      <c r="C1751" s="1020"/>
      <c r="D1751" s="1020"/>
      <c r="E1751" s="1020"/>
      <c r="F1751" s="1020"/>
      <c r="G1751" s="1022"/>
      <c r="H1751" s="1022"/>
      <c r="I1751" s="1022"/>
      <c r="J1751" s="1022"/>
      <c r="K1751" s="1022"/>
      <c r="L1751" s="1020"/>
      <c r="M1751" s="1020"/>
      <c r="N1751" s="1020"/>
      <c r="O1751" s="1020"/>
      <c r="P1751" s="1020"/>
      <c r="Q1751" s="1020"/>
      <c r="R1751" s="1020"/>
      <c r="S1751" s="1020"/>
      <c r="T1751" s="1020"/>
      <c r="U1751" s="1020"/>
      <c r="V1751" s="1020"/>
      <c r="W1751" s="1020"/>
      <c r="X1751" s="1020"/>
      <c r="Y1751" s="1020"/>
      <c r="Z1751" s="1020"/>
      <c r="AA1751" s="1020"/>
    </row>
    <row r="1752" ht="18.0" customHeight="1">
      <c r="A1752" s="1020"/>
      <c r="B1752" s="1021"/>
      <c r="C1752" s="1020"/>
      <c r="D1752" s="1020"/>
      <c r="E1752" s="1020"/>
      <c r="F1752" s="1020"/>
      <c r="G1752" s="1022"/>
      <c r="H1752" s="1022"/>
      <c r="I1752" s="1022"/>
      <c r="J1752" s="1022"/>
      <c r="K1752" s="1022"/>
      <c r="L1752" s="1020"/>
      <c r="M1752" s="1020"/>
      <c r="N1752" s="1020"/>
      <c r="O1752" s="1020"/>
      <c r="P1752" s="1020"/>
      <c r="Q1752" s="1020"/>
      <c r="R1752" s="1020"/>
      <c r="S1752" s="1020"/>
      <c r="T1752" s="1020"/>
      <c r="U1752" s="1020"/>
      <c r="V1752" s="1020"/>
      <c r="W1752" s="1020"/>
      <c r="X1752" s="1020"/>
      <c r="Y1752" s="1020"/>
      <c r="Z1752" s="1020"/>
      <c r="AA1752" s="1020"/>
    </row>
    <row r="1753" ht="18.0" customHeight="1">
      <c r="A1753" s="1020"/>
      <c r="B1753" s="1021"/>
      <c r="C1753" s="1020"/>
      <c r="D1753" s="1020"/>
      <c r="E1753" s="1020"/>
      <c r="F1753" s="1020"/>
      <c r="G1753" s="1022"/>
      <c r="H1753" s="1022"/>
      <c r="I1753" s="1022"/>
      <c r="J1753" s="1022"/>
      <c r="K1753" s="1022"/>
      <c r="L1753" s="1020"/>
      <c r="M1753" s="1020"/>
      <c r="N1753" s="1020"/>
      <c r="O1753" s="1020"/>
      <c r="P1753" s="1020"/>
      <c r="Q1753" s="1020"/>
      <c r="R1753" s="1020"/>
      <c r="S1753" s="1020"/>
      <c r="T1753" s="1020"/>
      <c r="U1753" s="1020"/>
      <c r="V1753" s="1020"/>
      <c r="W1753" s="1020"/>
      <c r="X1753" s="1020"/>
      <c r="Y1753" s="1020"/>
      <c r="Z1753" s="1020"/>
      <c r="AA1753" s="1020"/>
    </row>
    <row r="1754" ht="18.0" customHeight="1">
      <c r="A1754" s="1020"/>
      <c r="B1754" s="1021"/>
      <c r="C1754" s="1020"/>
      <c r="D1754" s="1020"/>
      <c r="E1754" s="1020"/>
      <c r="F1754" s="1020"/>
      <c r="G1754" s="1022"/>
      <c r="H1754" s="1022"/>
      <c r="I1754" s="1022"/>
      <c r="J1754" s="1022"/>
      <c r="K1754" s="1022"/>
      <c r="L1754" s="1020"/>
      <c r="M1754" s="1020"/>
      <c r="N1754" s="1020"/>
      <c r="O1754" s="1020"/>
      <c r="P1754" s="1020"/>
      <c r="Q1754" s="1020"/>
      <c r="R1754" s="1020"/>
      <c r="S1754" s="1020"/>
      <c r="T1754" s="1020"/>
      <c r="U1754" s="1020"/>
      <c r="V1754" s="1020"/>
      <c r="W1754" s="1020"/>
      <c r="X1754" s="1020"/>
      <c r="Y1754" s="1020"/>
      <c r="Z1754" s="1020"/>
      <c r="AA1754" s="1020"/>
    </row>
    <row r="1755" ht="18.0" customHeight="1">
      <c r="A1755" s="1020"/>
      <c r="B1755" s="1021"/>
      <c r="C1755" s="1020"/>
      <c r="D1755" s="1020"/>
      <c r="E1755" s="1020"/>
      <c r="F1755" s="1020"/>
      <c r="G1755" s="1022"/>
      <c r="H1755" s="1022"/>
      <c r="I1755" s="1022"/>
      <c r="J1755" s="1022"/>
      <c r="K1755" s="1022"/>
      <c r="L1755" s="1020"/>
      <c r="M1755" s="1020"/>
      <c r="N1755" s="1020"/>
      <c r="O1755" s="1020"/>
      <c r="P1755" s="1020"/>
      <c r="Q1755" s="1020"/>
      <c r="R1755" s="1020"/>
      <c r="S1755" s="1020"/>
      <c r="T1755" s="1020"/>
      <c r="U1755" s="1020"/>
      <c r="V1755" s="1020"/>
      <c r="W1755" s="1020"/>
      <c r="X1755" s="1020"/>
      <c r="Y1755" s="1020"/>
      <c r="Z1755" s="1020"/>
      <c r="AA1755" s="1020"/>
    </row>
    <row r="1756" ht="18.0" customHeight="1">
      <c r="A1756" s="1020"/>
      <c r="B1756" s="1021"/>
      <c r="C1756" s="1020"/>
      <c r="D1756" s="1020"/>
      <c r="E1756" s="1020"/>
      <c r="F1756" s="1020"/>
      <c r="G1756" s="1022"/>
      <c r="H1756" s="1022"/>
      <c r="I1756" s="1022"/>
      <c r="J1756" s="1022"/>
      <c r="K1756" s="1022"/>
      <c r="L1756" s="1020"/>
      <c r="M1756" s="1020"/>
      <c r="N1756" s="1020"/>
      <c r="O1756" s="1020"/>
      <c r="P1756" s="1020"/>
      <c r="Q1756" s="1020"/>
      <c r="R1756" s="1020"/>
      <c r="S1756" s="1020"/>
      <c r="T1756" s="1020"/>
      <c r="U1756" s="1020"/>
      <c r="V1756" s="1020"/>
      <c r="W1756" s="1020"/>
      <c r="X1756" s="1020"/>
      <c r="Y1756" s="1020"/>
      <c r="Z1756" s="1020"/>
      <c r="AA1756" s="1020"/>
    </row>
    <row r="1757" ht="18.0" customHeight="1">
      <c r="A1757" s="1020"/>
      <c r="B1757" s="1021"/>
      <c r="C1757" s="1020"/>
      <c r="D1757" s="1020"/>
      <c r="E1757" s="1020"/>
      <c r="F1757" s="1020"/>
      <c r="G1757" s="1022"/>
      <c r="H1757" s="1022"/>
      <c r="I1757" s="1022"/>
      <c r="J1757" s="1022"/>
      <c r="K1757" s="1022"/>
      <c r="L1757" s="1020"/>
      <c r="M1757" s="1020"/>
      <c r="N1757" s="1020"/>
      <c r="O1757" s="1020"/>
      <c r="P1757" s="1020"/>
      <c r="Q1757" s="1020"/>
      <c r="R1757" s="1020"/>
      <c r="S1757" s="1020"/>
      <c r="T1757" s="1020"/>
      <c r="U1757" s="1020"/>
      <c r="V1757" s="1020"/>
      <c r="W1757" s="1020"/>
      <c r="X1757" s="1020"/>
      <c r="Y1757" s="1020"/>
      <c r="Z1757" s="1020"/>
      <c r="AA1757" s="1020"/>
    </row>
    <row r="1758" ht="18.0" customHeight="1">
      <c r="A1758" s="1020"/>
      <c r="B1758" s="1021"/>
      <c r="C1758" s="1020"/>
      <c r="D1758" s="1020"/>
      <c r="E1758" s="1020"/>
      <c r="F1758" s="1020"/>
      <c r="G1758" s="1022"/>
      <c r="H1758" s="1022"/>
      <c r="I1758" s="1022"/>
      <c r="J1758" s="1022"/>
      <c r="K1758" s="1022"/>
      <c r="L1758" s="1020"/>
      <c r="M1758" s="1020"/>
      <c r="N1758" s="1020"/>
      <c r="O1758" s="1020"/>
      <c r="P1758" s="1020"/>
      <c r="Q1758" s="1020"/>
      <c r="R1758" s="1020"/>
      <c r="S1758" s="1020"/>
      <c r="T1758" s="1020"/>
      <c r="U1758" s="1020"/>
      <c r="V1758" s="1020"/>
      <c r="W1758" s="1020"/>
      <c r="X1758" s="1020"/>
      <c r="Y1758" s="1020"/>
      <c r="Z1758" s="1020"/>
      <c r="AA1758" s="1020"/>
    </row>
    <row r="1759" ht="18.0" customHeight="1">
      <c r="A1759" s="1020"/>
      <c r="B1759" s="1021"/>
      <c r="C1759" s="1020"/>
      <c r="D1759" s="1020"/>
      <c r="E1759" s="1020"/>
      <c r="F1759" s="1020"/>
      <c r="G1759" s="1022"/>
      <c r="H1759" s="1022"/>
      <c r="I1759" s="1022"/>
      <c r="J1759" s="1022"/>
      <c r="K1759" s="1022"/>
      <c r="L1759" s="1020"/>
      <c r="M1759" s="1020"/>
      <c r="N1759" s="1020"/>
      <c r="O1759" s="1020"/>
      <c r="P1759" s="1020"/>
      <c r="Q1759" s="1020"/>
      <c r="R1759" s="1020"/>
      <c r="S1759" s="1020"/>
      <c r="T1759" s="1020"/>
      <c r="U1759" s="1020"/>
      <c r="V1759" s="1020"/>
      <c r="W1759" s="1020"/>
      <c r="X1759" s="1020"/>
      <c r="Y1759" s="1020"/>
      <c r="Z1759" s="1020"/>
      <c r="AA1759" s="1020"/>
    </row>
    <row r="1760" ht="18.0" customHeight="1">
      <c r="A1760" s="1020"/>
      <c r="B1760" s="1021"/>
      <c r="C1760" s="1020"/>
      <c r="D1760" s="1020"/>
      <c r="E1760" s="1020"/>
      <c r="F1760" s="1020"/>
      <c r="G1760" s="1022"/>
      <c r="H1760" s="1022"/>
      <c r="I1760" s="1022"/>
      <c r="J1760" s="1022"/>
      <c r="K1760" s="1022"/>
      <c r="L1760" s="1020"/>
      <c r="M1760" s="1020"/>
      <c r="N1760" s="1020"/>
      <c r="O1760" s="1020"/>
      <c r="P1760" s="1020"/>
      <c r="Q1760" s="1020"/>
      <c r="R1760" s="1020"/>
      <c r="S1760" s="1020"/>
      <c r="T1760" s="1020"/>
      <c r="U1760" s="1020"/>
      <c r="V1760" s="1020"/>
      <c r="W1760" s="1020"/>
      <c r="X1760" s="1020"/>
      <c r="Y1760" s="1020"/>
      <c r="Z1760" s="1020"/>
      <c r="AA1760" s="1020"/>
    </row>
    <row r="1761" ht="18.0" customHeight="1">
      <c r="A1761" s="1020"/>
      <c r="B1761" s="1021"/>
      <c r="C1761" s="1020"/>
      <c r="D1761" s="1020"/>
      <c r="E1761" s="1020"/>
      <c r="F1761" s="1020"/>
      <c r="G1761" s="1022"/>
      <c r="H1761" s="1022"/>
      <c r="I1761" s="1022"/>
      <c r="J1761" s="1022"/>
      <c r="K1761" s="1022"/>
      <c r="L1761" s="1020"/>
      <c r="M1761" s="1020"/>
      <c r="N1761" s="1020"/>
      <c r="O1761" s="1020"/>
      <c r="P1761" s="1020"/>
      <c r="Q1761" s="1020"/>
      <c r="R1761" s="1020"/>
      <c r="S1761" s="1020"/>
      <c r="T1761" s="1020"/>
      <c r="U1761" s="1020"/>
      <c r="V1761" s="1020"/>
      <c r="W1761" s="1020"/>
      <c r="X1761" s="1020"/>
      <c r="Y1761" s="1020"/>
      <c r="Z1761" s="1020"/>
      <c r="AA1761" s="1020"/>
    </row>
    <row r="1762" ht="18.0" customHeight="1">
      <c r="A1762" s="1020"/>
      <c r="B1762" s="1021"/>
      <c r="C1762" s="1020"/>
      <c r="D1762" s="1020"/>
      <c r="E1762" s="1020"/>
      <c r="F1762" s="1020"/>
      <c r="G1762" s="1022"/>
      <c r="H1762" s="1022"/>
      <c r="I1762" s="1022"/>
      <c r="J1762" s="1022"/>
      <c r="K1762" s="1022"/>
      <c r="L1762" s="1020"/>
      <c r="M1762" s="1020"/>
      <c r="N1762" s="1020"/>
      <c r="O1762" s="1020"/>
      <c r="P1762" s="1020"/>
      <c r="Q1762" s="1020"/>
      <c r="R1762" s="1020"/>
      <c r="S1762" s="1020"/>
      <c r="T1762" s="1020"/>
      <c r="U1762" s="1020"/>
      <c r="V1762" s="1020"/>
      <c r="W1762" s="1020"/>
      <c r="X1762" s="1020"/>
      <c r="Y1762" s="1020"/>
      <c r="Z1762" s="1020"/>
      <c r="AA1762" s="1020"/>
    </row>
    <row r="1763" ht="18.0" customHeight="1">
      <c r="A1763" s="1020"/>
      <c r="B1763" s="1021"/>
      <c r="C1763" s="1020"/>
      <c r="D1763" s="1020"/>
      <c r="E1763" s="1020"/>
      <c r="F1763" s="1020"/>
      <c r="G1763" s="1022"/>
      <c r="H1763" s="1022"/>
      <c r="I1763" s="1022"/>
      <c r="J1763" s="1022"/>
      <c r="K1763" s="1022"/>
      <c r="L1763" s="1020"/>
      <c r="M1763" s="1020"/>
      <c r="N1763" s="1020"/>
      <c r="O1763" s="1020"/>
      <c r="P1763" s="1020"/>
      <c r="Q1763" s="1020"/>
      <c r="R1763" s="1020"/>
      <c r="S1763" s="1020"/>
      <c r="T1763" s="1020"/>
      <c r="U1763" s="1020"/>
      <c r="V1763" s="1020"/>
      <c r="W1763" s="1020"/>
      <c r="X1763" s="1020"/>
      <c r="Y1763" s="1020"/>
      <c r="Z1763" s="1020"/>
      <c r="AA1763" s="1020"/>
    </row>
    <row r="1764" ht="18.0" customHeight="1">
      <c r="A1764" s="1020"/>
      <c r="B1764" s="1021"/>
      <c r="C1764" s="1020"/>
      <c r="D1764" s="1020"/>
      <c r="E1764" s="1020"/>
      <c r="F1764" s="1020"/>
      <c r="G1764" s="1022"/>
      <c r="H1764" s="1022"/>
      <c r="I1764" s="1022"/>
      <c r="J1764" s="1022"/>
      <c r="K1764" s="1022"/>
      <c r="L1764" s="1020"/>
      <c r="M1764" s="1020"/>
      <c r="N1764" s="1020"/>
      <c r="O1764" s="1020"/>
      <c r="P1764" s="1020"/>
      <c r="Q1764" s="1020"/>
      <c r="R1764" s="1020"/>
      <c r="S1764" s="1020"/>
      <c r="T1764" s="1020"/>
      <c r="U1764" s="1020"/>
      <c r="V1764" s="1020"/>
      <c r="W1764" s="1020"/>
      <c r="X1764" s="1020"/>
      <c r="Y1764" s="1020"/>
      <c r="Z1764" s="1020"/>
      <c r="AA1764" s="1020"/>
    </row>
    <row r="1765" ht="18.0" customHeight="1">
      <c r="A1765" s="1020"/>
      <c r="B1765" s="1021"/>
      <c r="C1765" s="1020"/>
      <c r="D1765" s="1020"/>
      <c r="E1765" s="1020"/>
      <c r="F1765" s="1020"/>
      <c r="G1765" s="1022"/>
      <c r="H1765" s="1022"/>
      <c r="I1765" s="1022"/>
      <c r="J1765" s="1022"/>
      <c r="K1765" s="1022"/>
      <c r="L1765" s="1020"/>
      <c r="M1765" s="1020"/>
      <c r="N1765" s="1020"/>
      <c r="O1765" s="1020"/>
      <c r="P1765" s="1020"/>
      <c r="Q1765" s="1020"/>
      <c r="R1765" s="1020"/>
      <c r="S1765" s="1020"/>
      <c r="T1765" s="1020"/>
      <c r="U1765" s="1020"/>
      <c r="V1765" s="1020"/>
      <c r="W1765" s="1020"/>
      <c r="X1765" s="1020"/>
      <c r="Y1765" s="1020"/>
      <c r="Z1765" s="1020"/>
      <c r="AA1765" s="1020"/>
    </row>
    <row r="1766" ht="18.0" customHeight="1">
      <c r="A1766" s="1020"/>
      <c r="B1766" s="1021"/>
      <c r="C1766" s="1020"/>
      <c r="D1766" s="1020"/>
      <c r="E1766" s="1020"/>
      <c r="F1766" s="1020"/>
      <c r="G1766" s="1022"/>
      <c r="H1766" s="1022"/>
      <c r="I1766" s="1022"/>
      <c r="J1766" s="1022"/>
      <c r="K1766" s="1022"/>
      <c r="L1766" s="1020"/>
      <c r="M1766" s="1020"/>
      <c r="N1766" s="1020"/>
      <c r="O1766" s="1020"/>
      <c r="P1766" s="1020"/>
      <c r="Q1766" s="1020"/>
      <c r="R1766" s="1020"/>
      <c r="S1766" s="1020"/>
      <c r="T1766" s="1020"/>
      <c r="U1766" s="1020"/>
      <c r="V1766" s="1020"/>
      <c r="W1766" s="1020"/>
      <c r="X1766" s="1020"/>
      <c r="Y1766" s="1020"/>
      <c r="Z1766" s="1020"/>
      <c r="AA1766" s="1020"/>
    </row>
    <row r="1767" ht="18.0" customHeight="1">
      <c r="A1767" s="1020"/>
      <c r="B1767" s="1021"/>
      <c r="C1767" s="1020"/>
      <c r="D1767" s="1020"/>
      <c r="E1767" s="1020"/>
      <c r="F1767" s="1020"/>
      <c r="G1767" s="1022"/>
      <c r="H1767" s="1022"/>
      <c r="I1767" s="1022"/>
      <c r="J1767" s="1022"/>
      <c r="K1767" s="1022"/>
      <c r="L1767" s="1020"/>
      <c r="M1767" s="1020"/>
      <c r="N1767" s="1020"/>
      <c r="O1767" s="1020"/>
      <c r="P1767" s="1020"/>
      <c r="Q1767" s="1020"/>
      <c r="R1767" s="1020"/>
      <c r="S1767" s="1020"/>
      <c r="T1767" s="1020"/>
      <c r="U1767" s="1020"/>
      <c r="V1767" s="1020"/>
      <c r="W1767" s="1020"/>
      <c r="X1767" s="1020"/>
      <c r="Y1767" s="1020"/>
      <c r="Z1767" s="1020"/>
      <c r="AA1767" s="1020"/>
    </row>
    <row r="1768" ht="18.0" customHeight="1">
      <c r="A1768" s="1020"/>
      <c r="B1768" s="1021"/>
      <c r="C1768" s="1020"/>
      <c r="D1768" s="1020"/>
      <c r="E1768" s="1020"/>
      <c r="F1768" s="1020"/>
      <c r="G1768" s="1022"/>
      <c r="H1768" s="1022"/>
      <c r="I1768" s="1022"/>
      <c r="J1768" s="1022"/>
      <c r="K1768" s="1022"/>
      <c r="L1768" s="1020"/>
      <c r="M1768" s="1020"/>
      <c r="N1768" s="1020"/>
      <c r="O1768" s="1020"/>
      <c r="P1768" s="1020"/>
      <c r="Q1768" s="1020"/>
      <c r="R1768" s="1020"/>
      <c r="S1768" s="1020"/>
      <c r="T1768" s="1020"/>
      <c r="U1768" s="1020"/>
      <c r="V1768" s="1020"/>
      <c r="W1768" s="1020"/>
      <c r="X1768" s="1020"/>
      <c r="Y1768" s="1020"/>
      <c r="Z1768" s="1020"/>
      <c r="AA1768" s="1020"/>
    </row>
    <row r="1769" ht="18.0" customHeight="1">
      <c r="A1769" s="1020"/>
      <c r="B1769" s="1021"/>
      <c r="C1769" s="1020"/>
      <c r="D1769" s="1020"/>
      <c r="E1769" s="1020"/>
      <c r="F1769" s="1020"/>
      <c r="G1769" s="1022"/>
      <c r="H1769" s="1022"/>
      <c r="I1769" s="1022"/>
      <c r="J1769" s="1022"/>
      <c r="K1769" s="1022"/>
      <c r="L1769" s="1020"/>
      <c r="M1769" s="1020"/>
      <c r="N1769" s="1020"/>
      <c r="O1769" s="1020"/>
      <c r="P1769" s="1020"/>
      <c r="Q1769" s="1020"/>
      <c r="R1769" s="1020"/>
      <c r="S1769" s="1020"/>
      <c r="T1769" s="1020"/>
      <c r="U1769" s="1020"/>
      <c r="V1769" s="1020"/>
      <c r="W1769" s="1020"/>
      <c r="X1769" s="1020"/>
      <c r="Y1769" s="1020"/>
      <c r="Z1769" s="1020"/>
      <c r="AA1769" s="1020"/>
    </row>
    <row r="1770" ht="18.0" customHeight="1">
      <c r="A1770" s="1020"/>
      <c r="B1770" s="1021"/>
      <c r="C1770" s="1020"/>
      <c r="D1770" s="1020"/>
      <c r="E1770" s="1020"/>
      <c r="F1770" s="1020"/>
      <c r="G1770" s="1022"/>
      <c r="H1770" s="1022"/>
      <c r="I1770" s="1022"/>
      <c r="J1770" s="1022"/>
      <c r="K1770" s="1022"/>
      <c r="L1770" s="1020"/>
      <c r="M1770" s="1020"/>
      <c r="N1770" s="1020"/>
      <c r="O1770" s="1020"/>
      <c r="P1770" s="1020"/>
      <c r="Q1770" s="1020"/>
      <c r="R1770" s="1020"/>
      <c r="S1770" s="1020"/>
      <c r="T1770" s="1020"/>
      <c r="U1770" s="1020"/>
      <c r="V1770" s="1020"/>
      <c r="W1770" s="1020"/>
      <c r="X1770" s="1020"/>
      <c r="Y1770" s="1020"/>
      <c r="Z1770" s="1020"/>
      <c r="AA1770" s="1020"/>
    </row>
    <row r="1771" ht="18.0" customHeight="1">
      <c r="A1771" s="1020"/>
      <c r="B1771" s="1021"/>
      <c r="C1771" s="1020"/>
      <c r="D1771" s="1020"/>
      <c r="E1771" s="1020"/>
      <c r="F1771" s="1020"/>
      <c r="G1771" s="1022"/>
      <c r="H1771" s="1022"/>
      <c r="I1771" s="1022"/>
      <c r="J1771" s="1022"/>
      <c r="K1771" s="1022"/>
      <c r="L1771" s="1020"/>
      <c r="M1771" s="1020"/>
      <c r="N1771" s="1020"/>
      <c r="O1771" s="1020"/>
      <c r="P1771" s="1020"/>
      <c r="Q1771" s="1020"/>
      <c r="R1771" s="1020"/>
      <c r="S1771" s="1020"/>
      <c r="T1771" s="1020"/>
      <c r="U1771" s="1020"/>
      <c r="V1771" s="1020"/>
      <c r="W1771" s="1020"/>
      <c r="X1771" s="1020"/>
      <c r="Y1771" s="1020"/>
      <c r="Z1771" s="1020"/>
      <c r="AA1771" s="1020"/>
    </row>
    <row r="1772" ht="18.0" customHeight="1">
      <c r="A1772" s="1020"/>
      <c r="B1772" s="1021"/>
      <c r="C1772" s="1020"/>
      <c r="D1772" s="1020"/>
      <c r="E1772" s="1020"/>
      <c r="F1772" s="1020"/>
      <c r="G1772" s="1022"/>
      <c r="H1772" s="1022"/>
      <c r="I1772" s="1022"/>
      <c r="J1772" s="1022"/>
      <c r="K1772" s="1022"/>
      <c r="L1772" s="1020"/>
      <c r="M1772" s="1020"/>
      <c r="N1772" s="1020"/>
      <c r="O1772" s="1020"/>
      <c r="P1772" s="1020"/>
      <c r="Q1772" s="1020"/>
      <c r="R1772" s="1020"/>
      <c r="S1772" s="1020"/>
      <c r="T1772" s="1020"/>
      <c r="U1772" s="1020"/>
      <c r="V1772" s="1020"/>
      <c r="W1772" s="1020"/>
      <c r="X1772" s="1020"/>
      <c r="Y1772" s="1020"/>
      <c r="Z1772" s="1020"/>
      <c r="AA1772" s="1020"/>
    </row>
    <row r="1773" ht="18.0" customHeight="1">
      <c r="A1773" s="1020"/>
      <c r="B1773" s="1021"/>
      <c r="C1773" s="1020"/>
      <c r="D1773" s="1020"/>
      <c r="E1773" s="1020"/>
      <c r="F1773" s="1020"/>
      <c r="G1773" s="1022"/>
      <c r="H1773" s="1022"/>
      <c r="I1773" s="1022"/>
      <c r="J1773" s="1022"/>
      <c r="K1773" s="1022"/>
      <c r="L1773" s="1020"/>
      <c r="M1773" s="1020"/>
      <c r="N1773" s="1020"/>
      <c r="O1773" s="1020"/>
      <c r="P1773" s="1020"/>
      <c r="Q1773" s="1020"/>
      <c r="R1773" s="1020"/>
      <c r="S1773" s="1020"/>
      <c r="T1773" s="1020"/>
      <c r="U1773" s="1020"/>
      <c r="V1773" s="1020"/>
      <c r="W1773" s="1020"/>
      <c r="X1773" s="1020"/>
      <c r="Y1773" s="1020"/>
      <c r="Z1773" s="1020"/>
      <c r="AA1773" s="1020"/>
    </row>
    <row r="1774" ht="18.0" customHeight="1">
      <c r="A1774" s="1020"/>
      <c r="B1774" s="1021"/>
      <c r="C1774" s="1020"/>
      <c r="D1774" s="1020"/>
      <c r="E1774" s="1020"/>
      <c r="F1774" s="1020"/>
      <c r="G1774" s="1022"/>
      <c r="H1774" s="1022"/>
      <c r="I1774" s="1022"/>
      <c r="J1774" s="1022"/>
      <c r="K1774" s="1022"/>
      <c r="L1774" s="1020"/>
      <c r="M1774" s="1020"/>
      <c r="N1774" s="1020"/>
      <c r="O1774" s="1020"/>
      <c r="P1774" s="1020"/>
      <c r="Q1774" s="1020"/>
      <c r="R1774" s="1020"/>
      <c r="S1774" s="1020"/>
      <c r="T1774" s="1020"/>
      <c r="U1774" s="1020"/>
      <c r="V1774" s="1020"/>
      <c r="W1774" s="1020"/>
      <c r="X1774" s="1020"/>
      <c r="Y1774" s="1020"/>
      <c r="Z1774" s="1020"/>
      <c r="AA1774" s="1020"/>
    </row>
    <row r="1775" ht="18.0" customHeight="1">
      <c r="A1775" s="1020"/>
      <c r="B1775" s="1021"/>
      <c r="C1775" s="1020"/>
      <c r="D1775" s="1020"/>
      <c r="E1775" s="1020"/>
      <c r="F1775" s="1020"/>
      <c r="G1775" s="1022"/>
      <c r="H1775" s="1022"/>
      <c r="I1775" s="1022"/>
      <c r="J1775" s="1022"/>
      <c r="K1775" s="1022"/>
      <c r="L1775" s="1020"/>
      <c r="M1775" s="1020"/>
      <c r="N1775" s="1020"/>
      <c r="O1775" s="1020"/>
      <c r="P1775" s="1020"/>
      <c r="Q1775" s="1020"/>
      <c r="R1775" s="1020"/>
      <c r="S1775" s="1020"/>
      <c r="T1775" s="1020"/>
      <c r="U1775" s="1020"/>
      <c r="V1775" s="1020"/>
      <c r="W1775" s="1020"/>
      <c r="X1775" s="1020"/>
      <c r="Y1775" s="1020"/>
      <c r="Z1775" s="1020"/>
      <c r="AA1775" s="1020"/>
    </row>
    <row r="1776" ht="18.0" customHeight="1">
      <c r="A1776" s="1020"/>
      <c r="B1776" s="1021"/>
      <c r="C1776" s="1020"/>
      <c r="D1776" s="1020"/>
      <c r="E1776" s="1020"/>
      <c r="F1776" s="1020"/>
      <c r="G1776" s="1022"/>
      <c r="H1776" s="1022"/>
      <c r="I1776" s="1022"/>
      <c r="J1776" s="1022"/>
      <c r="K1776" s="1022"/>
      <c r="L1776" s="1020"/>
      <c r="M1776" s="1020"/>
      <c r="N1776" s="1020"/>
      <c r="O1776" s="1020"/>
      <c r="P1776" s="1020"/>
      <c r="Q1776" s="1020"/>
      <c r="R1776" s="1020"/>
      <c r="S1776" s="1020"/>
      <c r="T1776" s="1020"/>
      <c r="U1776" s="1020"/>
      <c r="V1776" s="1020"/>
      <c r="W1776" s="1020"/>
      <c r="X1776" s="1020"/>
      <c r="Y1776" s="1020"/>
      <c r="Z1776" s="1020"/>
      <c r="AA1776" s="1020"/>
    </row>
    <row r="1777" ht="18.0" customHeight="1">
      <c r="A1777" s="1020"/>
      <c r="B1777" s="1021"/>
      <c r="C1777" s="1020"/>
      <c r="D1777" s="1020"/>
      <c r="E1777" s="1020"/>
      <c r="F1777" s="1020"/>
      <c r="G1777" s="1022"/>
      <c r="H1777" s="1022"/>
      <c r="I1777" s="1022"/>
      <c r="J1777" s="1022"/>
      <c r="K1777" s="1022"/>
      <c r="L1777" s="1020"/>
      <c r="M1777" s="1020"/>
      <c r="N1777" s="1020"/>
      <c r="O1777" s="1020"/>
      <c r="P1777" s="1020"/>
      <c r="Q1777" s="1020"/>
      <c r="R1777" s="1020"/>
      <c r="S1777" s="1020"/>
      <c r="T1777" s="1020"/>
      <c r="U1777" s="1020"/>
      <c r="V1777" s="1020"/>
      <c r="W1777" s="1020"/>
      <c r="X1777" s="1020"/>
      <c r="Y1777" s="1020"/>
      <c r="Z1777" s="1020"/>
      <c r="AA1777" s="1020"/>
    </row>
    <row r="1778" ht="18.0" customHeight="1">
      <c r="A1778" s="1020"/>
      <c r="B1778" s="1021"/>
      <c r="C1778" s="1020"/>
      <c r="D1778" s="1020"/>
      <c r="E1778" s="1020"/>
      <c r="F1778" s="1020"/>
      <c r="G1778" s="1022"/>
      <c r="H1778" s="1022"/>
      <c r="I1778" s="1022"/>
      <c r="J1778" s="1022"/>
      <c r="K1778" s="1022"/>
      <c r="L1778" s="1020"/>
      <c r="M1778" s="1020"/>
      <c r="N1778" s="1020"/>
      <c r="O1778" s="1020"/>
      <c r="P1778" s="1020"/>
      <c r="Q1778" s="1020"/>
      <c r="R1778" s="1020"/>
      <c r="S1778" s="1020"/>
      <c r="T1778" s="1020"/>
      <c r="U1778" s="1020"/>
      <c r="V1778" s="1020"/>
      <c r="W1778" s="1020"/>
      <c r="X1778" s="1020"/>
      <c r="Y1778" s="1020"/>
      <c r="Z1778" s="1020"/>
      <c r="AA1778" s="1020"/>
    </row>
    <row r="1779" ht="18.0" customHeight="1">
      <c r="A1779" s="1020"/>
      <c r="B1779" s="1021"/>
      <c r="C1779" s="1020"/>
      <c r="D1779" s="1020"/>
      <c r="E1779" s="1020"/>
      <c r="F1779" s="1020"/>
      <c r="G1779" s="1022"/>
      <c r="H1779" s="1022"/>
      <c r="I1779" s="1022"/>
      <c r="J1779" s="1022"/>
      <c r="K1779" s="1022"/>
      <c r="L1779" s="1020"/>
      <c r="M1779" s="1020"/>
      <c r="N1779" s="1020"/>
      <c r="O1779" s="1020"/>
      <c r="P1779" s="1020"/>
      <c r="Q1779" s="1020"/>
      <c r="R1779" s="1020"/>
      <c r="S1779" s="1020"/>
      <c r="T1779" s="1020"/>
      <c r="U1779" s="1020"/>
      <c r="V1779" s="1020"/>
      <c r="W1779" s="1020"/>
      <c r="X1779" s="1020"/>
      <c r="Y1779" s="1020"/>
      <c r="Z1779" s="1020"/>
      <c r="AA1779" s="1020"/>
    </row>
    <row r="1780" ht="18.0" customHeight="1">
      <c r="A1780" s="1020"/>
      <c r="B1780" s="1021"/>
      <c r="C1780" s="1020"/>
      <c r="D1780" s="1020"/>
      <c r="E1780" s="1020"/>
      <c r="F1780" s="1020"/>
      <c r="G1780" s="1022"/>
      <c r="H1780" s="1022"/>
      <c r="I1780" s="1022"/>
      <c r="J1780" s="1022"/>
      <c r="K1780" s="1022"/>
      <c r="L1780" s="1020"/>
      <c r="M1780" s="1020"/>
      <c r="N1780" s="1020"/>
      <c r="O1780" s="1020"/>
      <c r="P1780" s="1020"/>
      <c r="Q1780" s="1020"/>
      <c r="R1780" s="1020"/>
      <c r="S1780" s="1020"/>
      <c r="T1780" s="1020"/>
      <c r="U1780" s="1020"/>
      <c r="V1780" s="1020"/>
      <c r="W1780" s="1020"/>
      <c r="X1780" s="1020"/>
      <c r="Y1780" s="1020"/>
      <c r="Z1780" s="1020"/>
      <c r="AA1780" s="1020"/>
    </row>
    <row r="1781" ht="18.0" customHeight="1">
      <c r="A1781" s="1020"/>
      <c r="B1781" s="1021"/>
      <c r="C1781" s="1020"/>
      <c r="D1781" s="1020"/>
      <c r="E1781" s="1020"/>
      <c r="F1781" s="1020"/>
      <c r="G1781" s="1022"/>
      <c r="H1781" s="1022"/>
      <c r="I1781" s="1022"/>
      <c r="J1781" s="1022"/>
      <c r="K1781" s="1022"/>
      <c r="L1781" s="1020"/>
      <c r="M1781" s="1020"/>
      <c r="N1781" s="1020"/>
      <c r="O1781" s="1020"/>
      <c r="P1781" s="1020"/>
      <c r="Q1781" s="1020"/>
      <c r="R1781" s="1020"/>
      <c r="S1781" s="1020"/>
      <c r="T1781" s="1020"/>
      <c r="U1781" s="1020"/>
      <c r="V1781" s="1020"/>
      <c r="W1781" s="1020"/>
      <c r="X1781" s="1020"/>
      <c r="Y1781" s="1020"/>
      <c r="Z1781" s="1020"/>
      <c r="AA1781" s="1020"/>
    </row>
    <row r="1782" ht="18.0" customHeight="1">
      <c r="A1782" s="1020"/>
      <c r="B1782" s="1021"/>
      <c r="C1782" s="1020"/>
      <c r="D1782" s="1020"/>
      <c r="E1782" s="1020"/>
      <c r="F1782" s="1020"/>
      <c r="G1782" s="1022"/>
      <c r="H1782" s="1022"/>
      <c r="I1782" s="1022"/>
      <c r="J1782" s="1022"/>
      <c r="K1782" s="1022"/>
      <c r="L1782" s="1020"/>
      <c r="M1782" s="1020"/>
      <c r="N1782" s="1020"/>
      <c r="O1782" s="1020"/>
      <c r="P1782" s="1020"/>
      <c r="Q1782" s="1020"/>
      <c r="R1782" s="1020"/>
      <c r="S1782" s="1020"/>
      <c r="T1782" s="1020"/>
      <c r="U1782" s="1020"/>
      <c r="V1782" s="1020"/>
      <c r="W1782" s="1020"/>
      <c r="X1782" s="1020"/>
      <c r="Y1782" s="1020"/>
      <c r="Z1782" s="1020"/>
      <c r="AA1782" s="1020"/>
    </row>
    <row r="1783" ht="18.0" customHeight="1">
      <c r="A1783" s="1020"/>
      <c r="B1783" s="1021"/>
      <c r="C1783" s="1020"/>
      <c r="D1783" s="1020"/>
      <c r="E1783" s="1020"/>
      <c r="F1783" s="1020"/>
      <c r="G1783" s="1022"/>
      <c r="H1783" s="1022"/>
      <c r="I1783" s="1022"/>
      <c r="J1783" s="1022"/>
      <c r="K1783" s="1022"/>
      <c r="L1783" s="1020"/>
      <c r="M1783" s="1020"/>
      <c r="N1783" s="1020"/>
      <c r="O1783" s="1020"/>
      <c r="P1783" s="1020"/>
      <c r="Q1783" s="1020"/>
      <c r="R1783" s="1020"/>
      <c r="S1783" s="1020"/>
      <c r="T1783" s="1020"/>
      <c r="U1783" s="1020"/>
      <c r="V1783" s="1020"/>
      <c r="W1783" s="1020"/>
      <c r="X1783" s="1020"/>
      <c r="Y1783" s="1020"/>
      <c r="Z1783" s="1020"/>
      <c r="AA1783" s="1020"/>
    </row>
    <row r="1784" ht="18.0" customHeight="1">
      <c r="A1784" s="1020"/>
      <c r="B1784" s="1021"/>
      <c r="C1784" s="1020"/>
      <c r="D1784" s="1020"/>
      <c r="E1784" s="1020"/>
      <c r="F1784" s="1020"/>
      <c r="G1784" s="1022"/>
      <c r="H1784" s="1022"/>
      <c r="I1784" s="1022"/>
      <c r="J1784" s="1022"/>
      <c r="K1784" s="1022"/>
      <c r="L1784" s="1020"/>
      <c r="M1784" s="1020"/>
      <c r="N1784" s="1020"/>
      <c r="O1784" s="1020"/>
      <c r="P1784" s="1020"/>
      <c r="Q1784" s="1020"/>
      <c r="R1784" s="1020"/>
      <c r="S1784" s="1020"/>
      <c r="T1784" s="1020"/>
      <c r="U1784" s="1020"/>
      <c r="V1784" s="1020"/>
      <c r="W1784" s="1020"/>
      <c r="X1784" s="1020"/>
      <c r="Y1784" s="1020"/>
      <c r="Z1784" s="1020"/>
      <c r="AA1784" s="1020"/>
    </row>
    <row r="1785" ht="18.0" customHeight="1">
      <c r="A1785" s="1020"/>
      <c r="B1785" s="1021"/>
      <c r="C1785" s="1020"/>
      <c r="D1785" s="1020"/>
      <c r="E1785" s="1020"/>
      <c r="F1785" s="1020"/>
      <c r="G1785" s="1022"/>
      <c r="H1785" s="1022"/>
      <c r="I1785" s="1022"/>
      <c r="J1785" s="1022"/>
      <c r="K1785" s="1022"/>
      <c r="L1785" s="1020"/>
      <c r="M1785" s="1020"/>
      <c r="N1785" s="1020"/>
      <c r="O1785" s="1020"/>
      <c r="P1785" s="1020"/>
      <c r="Q1785" s="1020"/>
      <c r="R1785" s="1020"/>
      <c r="S1785" s="1020"/>
      <c r="T1785" s="1020"/>
      <c r="U1785" s="1020"/>
      <c r="V1785" s="1020"/>
      <c r="W1785" s="1020"/>
      <c r="X1785" s="1020"/>
      <c r="Y1785" s="1020"/>
      <c r="Z1785" s="1020"/>
      <c r="AA1785" s="1020"/>
    </row>
    <row r="1786" ht="18.0" customHeight="1">
      <c r="A1786" s="1020"/>
      <c r="B1786" s="1021"/>
      <c r="C1786" s="1020"/>
      <c r="D1786" s="1020"/>
      <c r="E1786" s="1020"/>
      <c r="F1786" s="1020"/>
      <c r="G1786" s="1022"/>
      <c r="H1786" s="1022"/>
      <c r="I1786" s="1022"/>
      <c r="J1786" s="1022"/>
      <c r="K1786" s="1022"/>
      <c r="L1786" s="1020"/>
      <c r="M1786" s="1020"/>
      <c r="N1786" s="1020"/>
      <c r="O1786" s="1020"/>
      <c r="P1786" s="1020"/>
      <c r="Q1786" s="1020"/>
      <c r="R1786" s="1020"/>
      <c r="S1786" s="1020"/>
      <c r="T1786" s="1020"/>
      <c r="U1786" s="1020"/>
      <c r="V1786" s="1020"/>
      <c r="W1786" s="1020"/>
      <c r="X1786" s="1020"/>
      <c r="Y1786" s="1020"/>
      <c r="Z1786" s="1020"/>
      <c r="AA1786" s="1020"/>
    </row>
    <row r="1787" ht="18.0" customHeight="1">
      <c r="A1787" s="1020"/>
      <c r="B1787" s="1021"/>
      <c r="C1787" s="1020"/>
      <c r="D1787" s="1020"/>
      <c r="E1787" s="1020"/>
      <c r="F1787" s="1020"/>
      <c r="G1787" s="1022"/>
      <c r="H1787" s="1022"/>
      <c r="I1787" s="1022"/>
      <c r="J1787" s="1022"/>
      <c r="K1787" s="1022"/>
      <c r="L1787" s="1020"/>
      <c r="M1787" s="1020"/>
      <c r="N1787" s="1020"/>
      <c r="O1787" s="1020"/>
      <c r="P1787" s="1020"/>
      <c r="Q1787" s="1020"/>
      <c r="R1787" s="1020"/>
      <c r="S1787" s="1020"/>
      <c r="T1787" s="1020"/>
      <c r="U1787" s="1020"/>
      <c r="V1787" s="1020"/>
      <c r="W1787" s="1020"/>
      <c r="X1787" s="1020"/>
      <c r="Y1787" s="1020"/>
      <c r="Z1787" s="1020"/>
      <c r="AA1787" s="1020"/>
    </row>
    <row r="1788" ht="18.0" customHeight="1">
      <c r="A1788" s="1020"/>
      <c r="B1788" s="1021"/>
      <c r="C1788" s="1020"/>
      <c r="D1788" s="1020"/>
      <c r="E1788" s="1020"/>
      <c r="F1788" s="1020"/>
      <c r="G1788" s="1022"/>
      <c r="H1788" s="1022"/>
      <c r="I1788" s="1022"/>
      <c r="J1788" s="1022"/>
      <c r="K1788" s="1022"/>
      <c r="L1788" s="1020"/>
      <c r="M1788" s="1020"/>
      <c r="N1788" s="1020"/>
      <c r="O1788" s="1020"/>
      <c r="P1788" s="1020"/>
      <c r="Q1788" s="1020"/>
      <c r="R1788" s="1020"/>
      <c r="S1788" s="1020"/>
      <c r="T1788" s="1020"/>
      <c r="U1788" s="1020"/>
      <c r="V1788" s="1020"/>
      <c r="W1788" s="1020"/>
      <c r="X1788" s="1020"/>
      <c r="Y1788" s="1020"/>
      <c r="Z1788" s="1020"/>
      <c r="AA1788" s="1020"/>
    </row>
    <row r="1789" ht="18.0" customHeight="1">
      <c r="A1789" s="1020"/>
      <c r="B1789" s="1021"/>
      <c r="C1789" s="1020"/>
      <c r="D1789" s="1020"/>
      <c r="E1789" s="1020"/>
      <c r="F1789" s="1020"/>
      <c r="G1789" s="1022"/>
      <c r="H1789" s="1022"/>
      <c r="I1789" s="1022"/>
      <c r="J1789" s="1022"/>
      <c r="K1789" s="1022"/>
      <c r="L1789" s="1020"/>
      <c r="M1789" s="1020"/>
      <c r="N1789" s="1020"/>
      <c r="O1789" s="1020"/>
      <c r="P1789" s="1020"/>
      <c r="Q1789" s="1020"/>
      <c r="R1789" s="1020"/>
      <c r="S1789" s="1020"/>
      <c r="T1789" s="1020"/>
      <c r="U1789" s="1020"/>
      <c r="V1789" s="1020"/>
      <c r="W1789" s="1020"/>
      <c r="X1789" s="1020"/>
      <c r="Y1789" s="1020"/>
      <c r="Z1789" s="1020"/>
      <c r="AA1789" s="1020"/>
    </row>
    <row r="1790" ht="18.0" customHeight="1">
      <c r="A1790" s="1020"/>
      <c r="B1790" s="1021"/>
      <c r="C1790" s="1020"/>
      <c r="D1790" s="1020"/>
      <c r="E1790" s="1020"/>
      <c r="F1790" s="1020"/>
      <c r="G1790" s="1022"/>
      <c r="H1790" s="1022"/>
      <c r="I1790" s="1022"/>
      <c r="J1790" s="1022"/>
      <c r="K1790" s="1022"/>
      <c r="L1790" s="1020"/>
      <c r="M1790" s="1020"/>
      <c r="N1790" s="1020"/>
      <c r="O1790" s="1020"/>
      <c r="P1790" s="1020"/>
      <c r="Q1790" s="1020"/>
      <c r="R1790" s="1020"/>
      <c r="S1790" s="1020"/>
      <c r="T1790" s="1020"/>
      <c r="U1790" s="1020"/>
      <c r="V1790" s="1020"/>
      <c r="W1790" s="1020"/>
      <c r="X1790" s="1020"/>
      <c r="Y1790" s="1020"/>
      <c r="Z1790" s="1020"/>
      <c r="AA1790" s="1020"/>
    </row>
    <row r="1791" ht="18.0" customHeight="1">
      <c r="A1791" s="1020"/>
      <c r="B1791" s="1021"/>
      <c r="C1791" s="1020"/>
      <c r="D1791" s="1020"/>
      <c r="E1791" s="1020"/>
      <c r="F1791" s="1020"/>
      <c r="G1791" s="1022"/>
      <c r="H1791" s="1022"/>
      <c r="I1791" s="1022"/>
      <c r="J1791" s="1022"/>
      <c r="K1791" s="1022"/>
      <c r="L1791" s="1020"/>
      <c r="M1791" s="1020"/>
      <c r="N1791" s="1020"/>
      <c r="O1791" s="1020"/>
      <c r="P1791" s="1020"/>
      <c r="Q1791" s="1020"/>
      <c r="R1791" s="1020"/>
      <c r="S1791" s="1020"/>
      <c r="T1791" s="1020"/>
      <c r="U1791" s="1020"/>
      <c r="V1791" s="1020"/>
      <c r="W1791" s="1020"/>
      <c r="X1791" s="1020"/>
      <c r="Y1791" s="1020"/>
      <c r="Z1791" s="1020"/>
      <c r="AA1791" s="1020"/>
    </row>
    <row r="1792" ht="18.0" customHeight="1">
      <c r="A1792" s="1020"/>
      <c r="B1792" s="1021"/>
      <c r="C1792" s="1020"/>
      <c r="D1792" s="1020"/>
      <c r="E1792" s="1020"/>
      <c r="F1792" s="1020"/>
      <c r="G1792" s="1022"/>
      <c r="H1792" s="1022"/>
      <c r="I1792" s="1022"/>
      <c r="J1792" s="1022"/>
      <c r="K1792" s="1022"/>
      <c r="L1792" s="1020"/>
      <c r="M1792" s="1020"/>
      <c r="N1792" s="1020"/>
      <c r="O1792" s="1020"/>
      <c r="P1792" s="1020"/>
      <c r="Q1792" s="1020"/>
      <c r="R1792" s="1020"/>
      <c r="S1792" s="1020"/>
      <c r="T1792" s="1020"/>
      <c r="U1792" s="1020"/>
      <c r="V1792" s="1020"/>
      <c r="W1792" s="1020"/>
      <c r="X1792" s="1020"/>
      <c r="Y1792" s="1020"/>
      <c r="Z1792" s="1020"/>
      <c r="AA1792" s="1020"/>
    </row>
    <row r="1793" ht="18.0" customHeight="1">
      <c r="A1793" s="1020"/>
      <c r="B1793" s="1021"/>
      <c r="C1793" s="1020"/>
      <c r="D1793" s="1020"/>
      <c r="E1793" s="1020"/>
      <c r="F1793" s="1020"/>
      <c r="G1793" s="1022"/>
      <c r="H1793" s="1022"/>
      <c r="I1793" s="1022"/>
      <c r="J1793" s="1022"/>
      <c r="K1793" s="1022"/>
      <c r="L1793" s="1020"/>
      <c r="M1793" s="1020"/>
      <c r="N1793" s="1020"/>
      <c r="O1793" s="1020"/>
      <c r="P1793" s="1020"/>
      <c r="Q1793" s="1020"/>
      <c r="R1793" s="1020"/>
      <c r="S1793" s="1020"/>
      <c r="T1793" s="1020"/>
      <c r="U1793" s="1020"/>
      <c r="V1793" s="1020"/>
      <c r="W1793" s="1020"/>
      <c r="X1793" s="1020"/>
      <c r="Y1793" s="1020"/>
      <c r="Z1793" s="1020"/>
      <c r="AA1793" s="1020"/>
    </row>
    <row r="1794" ht="18.0" customHeight="1">
      <c r="A1794" s="1020"/>
      <c r="B1794" s="1021"/>
      <c r="C1794" s="1020"/>
      <c r="D1794" s="1020"/>
      <c r="E1794" s="1020"/>
      <c r="F1794" s="1020"/>
      <c r="G1794" s="1022"/>
      <c r="H1794" s="1022"/>
      <c r="I1794" s="1022"/>
      <c r="J1794" s="1022"/>
      <c r="K1794" s="1022"/>
      <c r="L1794" s="1020"/>
      <c r="M1794" s="1020"/>
      <c r="N1794" s="1020"/>
      <c r="O1794" s="1020"/>
      <c r="P1794" s="1020"/>
      <c r="Q1794" s="1020"/>
      <c r="R1794" s="1020"/>
      <c r="S1794" s="1020"/>
      <c r="T1794" s="1020"/>
      <c r="U1794" s="1020"/>
      <c r="V1794" s="1020"/>
      <c r="W1794" s="1020"/>
      <c r="X1794" s="1020"/>
      <c r="Y1794" s="1020"/>
      <c r="Z1794" s="1020"/>
      <c r="AA1794" s="1020"/>
    </row>
    <row r="1795" ht="18.0" customHeight="1">
      <c r="A1795" s="1020"/>
      <c r="B1795" s="1021"/>
      <c r="C1795" s="1020"/>
      <c r="D1795" s="1020"/>
      <c r="E1795" s="1020"/>
      <c r="F1795" s="1020"/>
      <c r="G1795" s="1022"/>
      <c r="H1795" s="1022"/>
      <c r="I1795" s="1022"/>
      <c r="J1795" s="1022"/>
      <c r="K1795" s="1022"/>
      <c r="L1795" s="1020"/>
      <c r="M1795" s="1020"/>
      <c r="N1795" s="1020"/>
      <c r="O1795" s="1020"/>
      <c r="P1795" s="1020"/>
      <c r="Q1795" s="1020"/>
      <c r="R1795" s="1020"/>
      <c r="S1795" s="1020"/>
      <c r="T1795" s="1020"/>
      <c r="U1795" s="1020"/>
      <c r="V1795" s="1020"/>
      <c r="W1795" s="1020"/>
      <c r="X1795" s="1020"/>
      <c r="Y1795" s="1020"/>
      <c r="Z1795" s="1020"/>
      <c r="AA1795" s="1020"/>
    </row>
    <row r="1796" ht="18.0" customHeight="1">
      <c r="A1796" s="1020"/>
      <c r="B1796" s="1021"/>
      <c r="C1796" s="1020"/>
      <c r="D1796" s="1020"/>
      <c r="E1796" s="1020"/>
      <c r="F1796" s="1020"/>
      <c r="G1796" s="1022"/>
      <c r="H1796" s="1022"/>
      <c r="I1796" s="1022"/>
      <c r="J1796" s="1022"/>
      <c r="K1796" s="1022"/>
      <c r="L1796" s="1020"/>
      <c r="M1796" s="1020"/>
      <c r="N1796" s="1020"/>
      <c r="O1796" s="1020"/>
      <c r="P1796" s="1020"/>
      <c r="Q1796" s="1020"/>
      <c r="R1796" s="1020"/>
      <c r="S1796" s="1020"/>
      <c r="T1796" s="1020"/>
      <c r="U1796" s="1020"/>
      <c r="V1796" s="1020"/>
      <c r="W1796" s="1020"/>
      <c r="X1796" s="1020"/>
      <c r="Y1796" s="1020"/>
      <c r="Z1796" s="1020"/>
      <c r="AA1796" s="1020"/>
    </row>
    <row r="1797" ht="18.0" customHeight="1">
      <c r="A1797" s="1020"/>
      <c r="B1797" s="1021"/>
      <c r="C1797" s="1020"/>
      <c r="D1797" s="1020"/>
      <c r="E1797" s="1020"/>
      <c r="F1797" s="1020"/>
      <c r="G1797" s="1022"/>
      <c r="H1797" s="1022"/>
      <c r="I1797" s="1022"/>
      <c r="J1797" s="1022"/>
      <c r="K1797" s="1022"/>
      <c r="L1797" s="1020"/>
      <c r="M1797" s="1020"/>
      <c r="N1797" s="1020"/>
      <c r="O1797" s="1020"/>
      <c r="P1797" s="1020"/>
      <c r="Q1797" s="1020"/>
      <c r="R1797" s="1020"/>
      <c r="S1797" s="1020"/>
      <c r="T1797" s="1020"/>
      <c r="U1797" s="1020"/>
      <c r="V1797" s="1020"/>
      <c r="W1797" s="1020"/>
      <c r="X1797" s="1020"/>
      <c r="Y1797" s="1020"/>
      <c r="Z1797" s="1020"/>
      <c r="AA1797" s="1020"/>
    </row>
    <row r="1798" ht="18.0" customHeight="1">
      <c r="A1798" s="1020"/>
      <c r="B1798" s="1021"/>
      <c r="C1798" s="1020"/>
      <c r="D1798" s="1020"/>
      <c r="E1798" s="1020"/>
      <c r="F1798" s="1020"/>
      <c r="G1798" s="1022"/>
      <c r="H1798" s="1022"/>
      <c r="I1798" s="1022"/>
      <c r="J1798" s="1022"/>
      <c r="K1798" s="1022"/>
      <c r="L1798" s="1020"/>
      <c r="M1798" s="1020"/>
      <c r="N1798" s="1020"/>
      <c r="O1798" s="1020"/>
      <c r="P1798" s="1020"/>
      <c r="Q1798" s="1020"/>
      <c r="R1798" s="1020"/>
      <c r="S1798" s="1020"/>
      <c r="T1798" s="1020"/>
      <c r="U1798" s="1020"/>
      <c r="V1798" s="1020"/>
      <c r="W1798" s="1020"/>
      <c r="X1798" s="1020"/>
      <c r="Y1798" s="1020"/>
      <c r="Z1798" s="1020"/>
      <c r="AA1798" s="1020"/>
    </row>
    <row r="1799" ht="18.0" customHeight="1">
      <c r="A1799" s="1020"/>
      <c r="B1799" s="1021"/>
      <c r="C1799" s="1020"/>
      <c r="D1799" s="1020"/>
      <c r="E1799" s="1020"/>
      <c r="F1799" s="1020"/>
      <c r="G1799" s="1022"/>
      <c r="H1799" s="1022"/>
      <c r="I1799" s="1022"/>
      <c r="J1799" s="1022"/>
      <c r="K1799" s="1022"/>
      <c r="L1799" s="1020"/>
      <c r="M1799" s="1020"/>
      <c r="N1799" s="1020"/>
      <c r="O1799" s="1020"/>
      <c r="P1799" s="1020"/>
      <c r="Q1799" s="1020"/>
      <c r="R1799" s="1020"/>
      <c r="S1799" s="1020"/>
      <c r="T1799" s="1020"/>
      <c r="U1799" s="1020"/>
      <c r="V1799" s="1020"/>
      <c r="W1799" s="1020"/>
      <c r="X1799" s="1020"/>
      <c r="Y1799" s="1020"/>
      <c r="Z1799" s="1020"/>
      <c r="AA1799" s="1020"/>
    </row>
    <row r="1800" ht="18.0" customHeight="1">
      <c r="A1800" s="1020"/>
      <c r="B1800" s="1021"/>
      <c r="C1800" s="1020"/>
      <c r="D1800" s="1020"/>
      <c r="E1800" s="1020"/>
      <c r="F1800" s="1020"/>
      <c r="G1800" s="1022"/>
      <c r="H1800" s="1022"/>
      <c r="I1800" s="1022"/>
      <c r="J1800" s="1022"/>
      <c r="K1800" s="1022"/>
      <c r="L1800" s="1020"/>
      <c r="M1800" s="1020"/>
      <c r="N1800" s="1020"/>
      <c r="O1800" s="1020"/>
      <c r="P1800" s="1020"/>
      <c r="Q1800" s="1020"/>
      <c r="R1800" s="1020"/>
      <c r="S1800" s="1020"/>
      <c r="T1800" s="1020"/>
      <c r="U1800" s="1020"/>
      <c r="V1800" s="1020"/>
      <c r="W1800" s="1020"/>
      <c r="X1800" s="1020"/>
      <c r="Y1800" s="1020"/>
      <c r="Z1800" s="1020"/>
      <c r="AA1800" s="1020"/>
    </row>
    <row r="1801" ht="18.0" customHeight="1">
      <c r="A1801" s="1020"/>
      <c r="B1801" s="1021"/>
      <c r="C1801" s="1020"/>
      <c r="D1801" s="1020"/>
      <c r="E1801" s="1020"/>
      <c r="F1801" s="1020"/>
      <c r="G1801" s="1022"/>
      <c r="H1801" s="1022"/>
      <c r="I1801" s="1022"/>
      <c r="J1801" s="1022"/>
      <c r="K1801" s="1022"/>
      <c r="L1801" s="1020"/>
      <c r="M1801" s="1020"/>
      <c r="N1801" s="1020"/>
      <c r="O1801" s="1020"/>
      <c r="P1801" s="1020"/>
      <c r="Q1801" s="1020"/>
      <c r="R1801" s="1020"/>
      <c r="S1801" s="1020"/>
      <c r="T1801" s="1020"/>
      <c r="U1801" s="1020"/>
      <c r="V1801" s="1020"/>
      <c r="W1801" s="1020"/>
      <c r="X1801" s="1020"/>
      <c r="Y1801" s="1020"/>
      <c r="Z1801" s="1020"/>
      <c r="AA1801" s="1020"/>
    </row>
    <row r="1802" ht="18.0" customHeight="1">
      <c r="A1802" s="1020"/>
      <c r="B1802" s="1021"/>
      <c r="C1802" s="1020"/>
      <c r="D1802" s="1020"/>
      <c r="E1802" s="1020"/>
      <c r="F1802" s="1020"/>
      <c r="G1802" s="1022"/>
      <c r="H1802" s="1022"/>
      <c r="I1802" s="1022"/>
      <c r="J1802" s="1022"/>
      <c r="K1802" s="1022"/>
      <c r="L1802" s="1020"/>
      <c r="M1802" s="1020"/>
      <c r="N1802" s="1020"/>
      <c r="O1802" s="1020"/>
      <c r="P1802" s="1020"/>
      <c r="Q1802" s="1020"/>
      <c r="R1802" s="1020"/>
      <c r="S1802" s="1020"/>
      <c r="T1802" s="1020"/>
      <c r="U1802" s="1020"/>
      <c r="V1802" s="1020"/>
      <c r="W1802" s="1020"/>
      <c r="X1802" s="1020"/>
      <c r="Y1802" s="1020"/>
      <c r="Z1802" s="1020"/>
      <c r="AA1802" s="1020"/>
    </row>
    <row r="1803" ht="18.0" customHeight="1">
      <c r="A1803" s="1020"/>
      <c r="B1803" s="1021"/>
      <c r="C1803" s="1020"/>
      <c r="D1803" s="1020"/>
      <c r="E1803" s="1020"/>
      <c r="F1803" s="1020"/>
      <c r="G1803" s="1022"/>
      <c r="H1803" s="1022"/>
      <c r="I1803" s="1022"/>
      <c r="J1803" s="1022"/>
      <c r="K1803" s="1022"/>
      <c r="L1803" s="1020"/>
      <c r="M1803" s="1020"/>
      <c r="N1803" s="1020"/>
      <c r="O1803" s="1020"/>
      <c r="P1803" s="1020"/>
      <c r="Q1803" s="1020"/>
      <c r="R1803" s="1020"/>
      <c r="S1803" s="1020"/>
      <c r="T1803" s="1020"/>
      <c r="U1803" s="1020"/>
      <c r="V1803" s="1020"/>
      <c r="W1803" s="1020"/>
      <c r="X1803" s="1020"/>
      <c r="Y1803" s="1020"/>
      <c r="Z1803" s="1020"/>
      <c r="AA1803" s="1020"/>
    </row>
    <row r="1804" ht="18.0" customHeight="1">
      <c r="A1804" s="1020"/>
      <c r="B1804" s="1021"/>
      <c r="C1804" s="1020"/>
      <c r="D1804" s="1020"/>
      <c r="E1804" s="1020"/>
      <c r="F1804" s="1020"/>
      <c r="G1804" s="1022"/>
      <c r="H1804" s="1022"/>
      <c r="I1804" s="1022"/>
      <c r="J1804" s="1022"/>
      <c r="K1804" s="1022"/>
      <c r="L1804" s="1020"/>
      <c r="M1804" s="1020"/>
      <c r="N1804" s="1020"/>
      <c r="O1804" s="1020"/>
      <c r="P1804" s="1020"/>
      <c r="Q1804" s="1020"/>
      <c r="R1804" s="1020"/>
      <c r="S1804" s="1020"/>
      <c r="T1804" s="1020"/>
      <c r="U1804" s="1020"/>
      <c r="V1804" s="1020"/>
      <c r="W1804" s="1020"/>
      <c r="X1804" s="1020"/>
      <c r="Y1804" s="1020"/>
      <c r="Z1804" s="1020"/>
      <c r="AA1804" s="1020"/>
    </row>
    <row r="1805" ht="18.0" customHeight="1">
      <c r="A1805" s="1020"/>
      <c r="B1805" s="1021"/>
      <c r="C1805" s="1020"/>
      <c r="D1805" s="1020"/>
      <c r="E1805" s="1020"/>
      <c r="F1805" s="1020"/>
      <c r="G1805" s="1022"/>
      <c r="H1805" s="1022"/>
      <c r="I1805" s="1022"/>
      <c r="J1805" s="1022"/>
      <c r="K1805" s="1022"/>
      <c r="L1805" s="1020"/>
      <c r="M1805" s="1020"/>
      <c r="N1805" s="1020"/>
      <c r="O1805" s="1020"/>
      <c r="P1805" s="1020"/>
      <c r="Q1805" s="1020"/>
      <c r="R1805" s="1020"/>
      <c r="S1805" s="1020"/>
      <c r="T1805" s="1020"/>
      <c r="U1805" s="1020"/>
      <c r="V1805" s="1020"/>
      <c r="W1805" s="1020"/>
      <c r="X1805" s="1020"/>
      <c r="Y1805" s="1020"/>
      <c r="Z1805" s="1020"/>
      <c r="AA1805" s="1020"/>
    </row>
    <row r="1806" ht="18.0" customHeight="1">
      <c r="A1806" s="1020"/>
      <c r="B1806" s="1021"/>
      <c r="C1806" s="1020"/>
      <c r="D1806" s="1020"/>
      <c r="E1806" s="1020"/>
      <c r="F1806" s="1020"/>
      <c r="G1806" s="1022"/>
      <c r="H1806" s="1022"/>
      <c r="I1806" s="1022"/>
      <c r="J1806" s="1022"/>
      <c r="K1806" s="1022"/>
      <c r="L1806" s="1020"/>
      <c r="M1806" s="1020"/>
      <c r="N1806" s="1020"/>
      <c r="O1806" s="1020"/>
      <c r="P1806" s="1020"/>
      <c r="Q1806" s="1020"/>
      <c r="R1806" s="1020"/>
      <c r="S1806" s="1020"/>
      <c r="T1806" s="1020"/>
      <c r="U1806" s="1020"/>
      <c r="V1806" s="1020"/>
      <c r="W1806" s="1020"/>
      <c r="X1806" s="1020"/>
      <c r="Y1806" s="1020"/>
      <c r="Z1806" s="1020"/>
      <c r="AA1806" s="1020"/>
    </row>
    <row r="1807" ht="18.0" customHeight="1">
      <c r="A1807" s="1020"/>
      <c r="B1807" s="1021"/>
      <c r="C1807" s="1020"/>
      <c r="D1807" s="1020"/>
      <c r="E1807" s="1020"/>
      <c r="F1807" s="1020"/>
      <c r="G1807" s="1022"/>
      <c r="H1807" s="1022"/>
      <c r="I1807" s="1022"/>
      <c r="J1807" s="1022"/>
      <c r="K1807" s="1022"/>
      <c r="L1807" s="1020"/>
      <c r="M1807" s="1020"/>
      <c r="N1807" s="1020"/>
      <c r="O1807" s="1020"/>
      <c r="P1807" s="1020"/>
      <c r="Q1807" s="1020"/>
      <c r="R1807" s="1020"/>
      <c r="S1807" s="1020"/>
      <c r="T1807" s="1020"/>
      <c r="U1807" s="1020"/>
      <c r="V1807" s="1020"/>
      <c r="W1807" s="1020"/>
      <c r="X1807" s="1020"/>
      <c r="Y1807" s="1020"/>
      <c r="Z1807" s="1020"/>
      <c r="AA1807" s="1020"/>
    </row>
    <row r="1808" ht="18.0" customHeight="1">
      <c r="A1808" s="1020"/>
      <c r="B1808" s="1021"/>
      <c r="C1808" s="1020"/>
      <c r="D1808" s="1020"/>
      <c r="E1808" s="1020"/>
      <c r="F1808" s="1020"/>
      <c r="G1808" s="1022"/>
      <c r="H1808" s="1022"/>
      <c r="I1808" s="1022"/>
      <c r="J1808" s="1022"/>
      <c r="K1808" s="1022"/>
      <c r="L1808" s="1020"/>
      <c r="M1808" s="1020"/>
      <c r="N1808" s="1020"/>
      <c r="O1808" s="1020"/>
      <c r="P1808" s="1020"/>
      <c r="Q1808" s="1020"/>
      <c r="R1808" s="1020"/>
      <c r="S1808" s="1020"/>
      <c r="T1808" s="1020"/>
      <c r="U1808" s="1020"/>
      <c r="V1808" s="1020"/>
      <c r="W1808" s="1020"/>
      <c r="X1808" s="1020"/>
      <c r="Y1808" s="1020"/>
      <c r="Z1808" s="1020"/>
      <c r="AA1808" s="1020"/>
    </row>
    <row r="1809" ht="18.0" customHeight="1">
      <c r="A1809" s="1020"/>
      <c r="B1809" s="1021"/>
      <c r="C1809" s="1020"/>
      <c r="D1809" s="1020"/>
      <c r="E1809" s="1020"/>
      <c r="F1809" s="1020"/>
      <c r="G1809" s="1022"/>
      <c r="H1809" s="1022"/>
      <c r="I1809" s="1022"/>
      <c r="J1809" s="1022"/>
      <c r="K1809" s="1022"/>
      <c r="L1809" s="1020"/>
      <c r="M1809" s="1020"/>
      <c r="N1809" s="1020"/>
      <c r="O1809" s="1020"/>
      <c r="P1809" s="1020"/>
      <c r="Q1809" s="1020"/>
      <c r="R1809" s="1020"/>
      <c r="S1809" s="1020"/>
      <c r="T1809" s="1020"/>
      <c r="U1809" s="1020"/>
      <c r="V1809" s="1020"/>
      <c r="W1809" s="1020"/>
      <c r="X1809" s="1020"/>
      <c r="Y1809" s="1020"/>
      <c r="Z1809" s="1020"/>
      <c r="AA1809" s="1020"/>
    </row>
    <row r="1810" ht="18.0" customHeight="1">
      <c r="A1810" s="1020"/>
      <c r="B1810" s="1021"/>
      <c r="C1810" s="1020"/>
      <c r="D1810" s="1020"/>
      <c r="E1810" s="1020"/>
      <c r="F1810" s="1020"/>
      <c r="G1810" s="1022"/>
      <c r="H1810" s="1022"/>
      <c r="I1810" s="1022"/>
      <c r="J1810" s="1022"/>
      <c r="K1810" s="1022"/>
      <c r="L1810" s="1020"/>
      <c r="M1810" s="1020"/>
      <c r="N1810" s="1020"/>
      <c r="O1810" s="1020"/>
      <c r="P1810" s="1020"/>
      <c r="Q1810" s="1020"/>
      <c r="R1810" s="1020"/>
      <c r="S1810" s="1020"/>
      <c r="T1810" s="1020"/>
      <c r="U1810" s="1020"/>
      <c r="V1810" s="1020"/>
      <c r="W1810" s="1020"/>
      <c r="X1810" s="1020"/>
      <c r="Y1810" s="1020"/>
      <c r="Z1810" s="1020"/>
      <c r="AA1810" s="1020"/>
    </row>
    <row r="1811" ht="18.0" customHeight="1">
      <c r="A1811" s="1020"/>
      <c r="B1811" s="1021"/>
      <c r="C1811" s="1020"/>
      <c r="D1811" s="1020"/>
      <c r="E1811" s="1020"/>
      <c r="F1811" s="1020"/>
      <c r="G1811" s="1022"/>
      <c r="H1811" s="1022"/>
      <c r="I1811" s="1022"/>
      <c r="J1811" s="1022"/>
      <c r="K1811" s="1022"/>
      <c r="L1811" s="1020"/>
      <c r="M1811" s="1020"/>
      <c r="N1811" s="1020"/>
      <c r="O1811" s="1020"/>
      <c r="P1811" s="1020"/>
      <c r="Q1811" s="1020"/>
      <c r="R1811" s="1020"/>
      <c r="S1811" s="1020"/>
      <c r="T1811" s="1020"/>
      <c r="U1811" s="1020"/>
      <c r="V1811" s="1020"/>
      <c r="W1811" s="1020"/>
      <c r="X1811" s="1020"/>
      <c r="Y1811" s="1020"/>
      <c r="Z1811" s="1020"/>
      <c r="AA1811" s="1020"/>
    </row>
    <row r="1812" ht="18.0" customHeight="1">
      <c r="A1812" s="1020"/>
      <c r="B1812" s="1021"/>
      <c r="C1812" s="1020"/>
      <c r="D1812" s="1020"/>
      <c r="E1812" s="1020"/>
      <c r="F1812" s="1020"/>
      <c r="G1812" s="1022"/>
      <c r="H1812" s="1022"/>
      <c r="I1812" s="1022"/>
      <c r="J1812" s="1022"/>
      <c r="K1812" s="1022"/>
      <c r="L1812" s="1020"/>
      <c r="M1812" s="1020"/>
      <c r="N1812" s="1020"/>
      <c r="O1812" s="1020"/>
      <c r="P1812" s="1020"/>
      <c r="Q1812" s="1020"/>
      <c r="R1812" s="1020"/>
      <c r="S1812" s="1020"/>
      <c r="T1812" s="1020"/>
      <c r="U1812" s="1020"/>
      <c r="V1812" s="1020"/>
      <c r="W1812" s="1020"/>
      <c r="X1812" s="1020"/>
      <c r="Y1812" s="1020"/>
      <c r="Z1812" s="1020"/>
      <c r="AA1812" s="1020"/>
    </row>
    <row r="1813" ht="18.0" customHeight="1">
      <c r="A1813" s="1020"/>
      <c r="B1813" s="1021"/>
      <c r="C1813" s="1020"/>
      <c r="D1813" s="1020"/>
      <c r="E1813" s="1020"/>
      <c r="F1813" s="1020"/>
      <c r="G1813" s="1022"/>
      <c r="H1813" s="1022"/>
      <c r="I1813" s="1022"/>
      <c r="J1813" s="1022"/>
      <c r="K1813" s="1022"/>
      <c r="L1813" s="1020"/>
      <c r="M1813" s="1020"/>
      <c r="N1813" s="1020"/>
      <c r="O1813" s="1020"/>
      <c r="P1813" s="1020"/>
      <c r="Q1813" s="1020"/>
      <c r="R1813" s="1020"/>
      <c r="S1813" s="1020"/>
      <c r="T1813" s="1020"/>
      <c r="U1813" s="1020"/>
      <c r="V1813" s="1020"/>
      <c r="W1813" s="1020"/>
      <c r="X1813" s="1020"/>
      <c r="Y1813" s="1020"/>
      <c r="Z1813" s="1020"/>
      <c r="AA1813" s="1020"/>
    </row>
    <row r="1814" ht="18.0" customHeight="1">
      <c r="A1814" s="1020"/>
      <c r="B1814" s="1021"/>
      <c r="C1814" s="1020"/>
      <c r="D1814" s="1020"/>
      <c r="E1814" s="1020"/>
      <c r="F1814" s="1020"/>
      <c r="G1814" s="1022"/>
      <c r="H1814" s="1022"/>
      <c r="I1814" s="1022"/>
      <c r="J1814" s="1022"/>
      <c r="K1814" s="1022"/>
      <c r="L1814" s="1020"/>
      <c r="M1814" s="1020"/>
      <c r="N1814" s="1020"/>
      <c r="O1814" s="1020"/>
      <c r="P1814" s="1020"/>
      <c r="Q1814" s="1020"/>
      <c r="R1814" s="1020"/>
      <c r="S1814" s="1020"/>
      <c r="T1814" s="1020"/>
      <c r="U1814" s="1020"/>
      <c r="V1814" s="1020"/>
      <c r="W1814" s="1020"/>
      <c r="X1814" s="1020"/>
      <c r="Y1814" s="1020"/>
      <c r="Z1814" s="1020"/>
      <c r="AA1814" s="1020"/>
    </row>
    <row r="1815" ht="18.0" customHeight="1">
      <c r="A1815" s="1020"/>
      <c r="B1815" s="1021"/>
      <c r="C1815" s="1020"/>
      <c r="D1815" s="1020"/>
      <c r="E1815" s="1020"/>
      <c r="F1815" s="1020"/>
      <c r="G1815" s="1022"/>
      <c r="H1815" s="1022"/>
      <c r="I1815" s="1022"/>
      <c r="J1815" s="1022"/>
      <c r="K1815" s="1022"/>
      <c r="L1815" s="1020"/>
      <c r="M1815" s="1020"/>
      <c r="N1815" s="1020"/>
      <c r="O1815" s="1020"/>
      <c r="P1815" s="1020"/>
      <c r="Q1815" s="1020"/>
      <c r="R1815" s="1020"/>
      <c r="S1815" s="1020"/>
      <c r="T1815" s="1020"/>
      <c r="U1815" s="1020"/>
      <c r="V1815" s="1020"/>
      <c r="W1815" s="1020"/>
      <c r="X1815" s="1020"/>
      <c r="Y1815" s="1020"/>
      <c r="Z1815" s="1020"/>
      <c r="AA1815" s="1020"/>
    </row>
    <row r="1816" ht="18.0" customHeight="1">
      <c r="A1816" s="1020"/>
      <c r="B1816" s="1021"/>
      <c r="C1816" s="1020"/>
      <c r="D1816" s="1020"/>
      <c r="E1816" s="1020"/>
      <c r="F1816" s="1020"/>
      <c r="G1816" s="1022"/>
      <c r="H1816" s="1022"/>
      <c r="I1816" s="1022"/>
      <c r="J1816" s="1022"/>
      <c r="K1816" s="1022"/>
      <c r="L1816" s="1020"/>
      <c r="M1816" s="1020"/>
      <c r="N1816" s="1020"/>
      <c r="O1816" s="1020"/>
      <c r="P1816" s="1020"/>
      <c r="Q1816" s="1020"/>
      <c r="R1816" s="1020"/>
      <c r="S1816" s="1020"/>
      <c r="T1816" s="1020"/>
      <c r="U1816" s="1020"/>
      <c r="V1816" s="1020"/>
      <c r="W1816" s="1020"/>
      <c r="X1816" s="1020"/>
      <c r="Y1816" s="1020"/>
      <c r="Z1816" s="1020"/>
      <c r="AA1816" s="1020"/>
    </row>
    <row r="1817" ht="18.0" customHeight="1">
      <c r="A1817" s="1020"/>
      <c r="B1817" s="1021"/>
      <c r="C1817" s="1020"/>
      <c r="D1817" s="1020"/>
      <c r="E1817" s="1020"/>
      <c r="F1817" s="1020"/>
      <c r="G1817" s="1022"/>
      <c r="H1817" s="1022"/>
      <c r="I1817" s="1022"/>
      <c r="J1817" s="1022"/>
      <c r="K1817" s="1022"/>
      <c r="L1817" s="1020"/>
      <c r="M1817" s="1020"/>
      <c r="N1817" s="1020"/>
      <c r="O1817" s="1020"/>
      <c r="P1817" s="1020"/>
      <c r="Q1817" s="1020"/>
      <c r="R1817" s="1020"/>
      <c r="S1817" s="1020"/>
      <c r="T1817" s="1020"/>
      <c r="U1817" s="1020"/>
      <c r="V1817" s="1020"/>
      <c r="W1817" s="1020"/>
      <c r="X1817" s="1020"/>
      <c r="Y1817" s="1020"/>
      <c r="Z1817" s="1020"/>
      <c r="AA1817" s="1020"/>
    </row>
    <row r="1818" ht="18.0" customHeight="1">
      <c r="A1818" s="1020"/>
      <c r="B1818" s="1021"/>
      <c r="C1818" s="1020"/>
      <c r="D1818" s="1020"/>
      <c r="E1818" s="1020"/>
      <c r="F1818" s="1020"/>
      <c r="G1818" s="1022"/>
      <c r="H1818" s="1022"/>
      <c r="I1818" s="1022"/>
      <c r="J1818" s="1022"/>
      <c r="K1818" s="1022"/>
      <c r="L1818" s="1020"/>
      <c r="M1818" s="1020"/>
      <c r="N1818" s="1020"/>
      <c r="O1818" s="1020"/>
      <c r="P1818" s="1020"/>
      <c r="Q1818" s="1020"/>
      <c r="R1818" s="1020"/>
      <c r="S1818" s="1020"/>
      <c r="T1818" s="1020"/>
      <c r="U1818" s="1020"/>
      <c r="V1818" s="1020"/>
      <c r="W1818" s="1020"/>
      <c r="X1818" s="1020"/>
      <c r="Y1818" s="1020"/>
      <c r="Z1818" s="1020"/>
      <c r="AA1818" s="1020"/>
    </row>
    <row r="1819" ht="18.0" customHeight="1">
      <c r="A1819" s="1020"/>
      <c r="B1819" s="1021"/>
      <c r="C1819" s="1020"/>
      <c r="D1819" s="1020"/>
      <c r="E1819" s="1020"/>
      <c r="F1819" s="1020"/>
      <c r="G1819" s="1022"/>
      <c r="H1819" s="1022"/>
      <c r="I1819" s="1022"/>
      <c r="J1819" s="1022"/>
      <c r="K1819" s="1022"/>
      <c r="L1819" s="1020"/>
      <c r="M1819" s="1020"/>
      <c r="N1819" s="1020"/>
      <c r="O1819" s="1020"/>
      <c r="P1819" s="1020"/>
      <c r="Q1819" s="1020"/>
      <c r="R1819" s="1020"/>
      <c r="S1819" s="1020"/>
      <c r="T1819" s="1020"/>
      <c r="U1819" s="1020"/>
      <c r="V1819" s="1020"/>
      <c r="W1819" s="1020"/>
      <c r="X1819" s="1020"/>
      <c r="Y1819" s="1020"/>
      <c r="Z1819" s="1020"/>
      <c r="AA1819" s="1020"/>
    </row>
    <row r="1820" ht="18.0" customHeight="1">
      <c r="A1820" s="1020"/>
      <c r="B1820" s="1021"/>
      <c r="C1820" s="1020"/>
      <c r="D1820" s="1020"/>
      <c r="E1820" s="1020"/>
      <c r="F1820" s="1020"/>
      <c r="G1820" s="1022"/>
      <c r="H1820" s="1022"/>
      <c r="I1820" s="1022"/>
      <c r="J1820" s="1022"/>
      <c r="K1820" s="1022"/>
      <c r="L1820" s="1020"/>
      <c r="M1820" s="1020"/>
      <c r="N1820" s="1020"/>
      <c r="O1820" s="1020"/>
      <c r="P1820" s="1020"/>
      <c r="Q1820" s="1020"/>
      <c r="R1820" s="1020"/>
      <c r="S1820" s="1020"/>
      <c r="T1820" s="1020"/>
      <c r="U1820" s="1020"/>
      <c r="V1820" s="1020"/>
      <c r="W1820" s="1020"/>
      <c r="X1820" s="1020"/>
      <c r="Y1820" s="1020"/>
      <c r="Z1820" s="1020"/>
      <c r="AA1820" s="1020"/>
    </row>
    <row r="1821" ht="18.0" customHeight="1">
      <c r="A1821" s="1020"/>
      <c r="B1821" s="1021"/>
      <c r="C1821" s="1020"/>
      <c r="D1821" s="1020"/>
      <c r="E1821" s="1020"/>
      <c r="F1821" s="1020"/>
      <c r="G1821" s="1022"/>
      <c r="H1821" s="1022"/>
      <c r="I1821" s="1022"/>
      <c r="J1821" s="1022"/>
      <c r="K1821" s="1022"/>
      <c r="L1821" s="1020"/>
      <c r="M1821" s="1020"/>
      <c r="N1821" s="1020"/>
      <c r="O1821" s="1020"/>
      <c r="P1821" s="1020"/>
      <c r="Q1821" s="1020"/>
      <c r="R1821" s="1020"/>
      <c r="S1821" s="1020"/>
      <c r="T1821" s="1020"/>
      <c r="U1821" s="1020"/>
      <c r="V1821" s="1020"/>
      <c r="W1821" s="1020"/>
      <c r="X1821" s="1020"/>
      <c r="Y1821" s="1020"/>
      <c r="Z1821" s="1020"/>
      <c r="AA1821" s="1020"/>
    </row>
    <row r="1822" ht="18.0" customHeight="1">
      <c r="A1822" s="1020"/>
      <c r="B1822" s="1021"/>
      <c r="C1822" s="1020"/>
      <c r="D1822" s="1020"/>
      <c r="E1822" s="1020"/>
      <c r="F1822" s="1020"/>
      <c r="G1822" s="1022"/>
      <c r="H1822" s="1022"/>
      <c r="I1822" s="1022"/>
      <c r="J1822" s="1022"/>
      <c r="K1822" s="1022"/>
      <c r="L1822" s="1020"/>
      <c r="M1822" s="1020"/>
      <c r="N1822" s="1020"/>
      <c r="O1822" s="1020"/>
      <c r="P1822" s="1020"/>
      <c r="Q1822" s="1020"/>
      <c r="R1822" s="1020"/>
      <c r="S1822" s="1020"/>
      <c r="T1822" s="1020"/>
      <c r="U1822" s="1020"/>
      <c r="V1822" s="1020"/>
      <c r="W1822" s="1020"/>
      <c r="X1822" s="1020"/>
      <c r="Y1822" s="1020"/>
      <c r="Z1822" s="1020"/>
      <c r="AA1822" s="1020"/>
    </row>
    <row r="1823" ht="18.0" customHeight="1">
      <c r="A1823" s="1020"/>
      <c r="B1823" s="1021"/>
      <c r="C1823" s="1020"/>
      <c r="D1823" s="1020"/>
      <c r="E1823" s="1020"/>
      <c r="F1823" s="1020"/>
      <c r="G1823" s="1022"/>
      <c r="H1823" s="1022"/>
      <c r="I1823" s="1022"/>
      <c r="J1823" s="1022"/>
      <c r="K1823" s="1022"/>
      <c r="L1823" s="1020"/>
      <c r="M1823" s="1020"/>
      <c r="N1823" s="1020"/>
      <c r="O1823" s="1020"/>
      <c r="P1823" s="1020"/>
      <c r="Q1823" s="1020"/>
      <c r="R1823" s="1020"/>
      <c r="S1823" s="1020"/>
      <c r="T1823" s="1020"/>
      <c r="U1823" s="1020"/>
      <c r="V1823" s="1020"/>
      <c r="W1823" s="1020"/>
      <c r="X1823" s="1020"/>
      <c r="Y1823" s="1020"/>
      <c r="Z1823" s="1020"/>
      <c r="AA1823" s="1020"/>
    </row>
    <row r="1824" ht="18.0" customHeight="1">
      <c r="A1824" s="1020"/>
      <c r="B1824" s="1021"/>
      <c r="C1824" s="1020"/>
      <c r="D1824" s="1020"/>
      <c r="E1824" s="1020"/>
      <c r="F1824" s="1020"/>
      <c r="G1824" s="1022"/>
      <c r="H1824" s="1022"/>
      <c r="I1824" s="1022"/>
      <c r="J1824" s="1022"/>
      <c r="K1824" s="1022"/>
      <c r="L1824" s="1020"/>
      <c r="M1824" s="1020"/>
      <c r="N1824" s="1020"/>
      <c r="O1824" s="1020"/>
      <c r="P1824" s="1020"/>
      <c r="Q1824" s="1020"/>
      <c r="R1824" s="1020"/>
      <c r="S1824" s="1020"/>
      <c r="T1824" s="1020"/>
      <c r="U1824" s="1020"/>
      <c r="V1824" s="1020"/>
      <c r="W1824" s="1020"/>
      <c r="X1824" s="1020"/>
      <c r="Y1824" s="1020"/>
      <c r="Z1824" s="1020"/>
      <c r="AA1824" s="1020"/>
    </row>
    <row r="1825" ht="18.0" customHeight="1">
      <c r="A1825" s="1020"/>
      <c r="B1825" s="1021"/>
      <c r="C1825" s="1020"/>
      <c r="D1825" s="1020"/>
      <c r="E1825" s="1020"/>
      <c r="F1825" s="1020"/>
      <c r="G1825" s="1022"/>
      <c r="H1825" s="1022"/>
      <c r="I1825" s="1022"/>
      <c r="J1825" s="1022"/>
      <c r="K1825" s="1022"/>
      <c r="L1825" s="1020"/>
      <c r="M1825" s="1020"/>
      <c r="N1825" s="1020"/>
      <c r="O1825" s="1020"/>
      <c r="P1825" s="1020"/>
      <c r="Q1825" s="1020"/>
      <c r="R1825" s="1020"/>
      <c r="S1825" s="1020"/>
      <c r="T1825" s="1020"/>
      <c r="U1825" s="1020"/>
      <c r="V1825" s="1020"/>
      <c r="W1825" s="1020"/>
      <c r="X1825" s="1020"/>
      <c r="Y1825" s="1020"/>
      <c r="Z1825" s="1020"/>
      <c r="AA1825" s="1020"/>
    </row>
    <row r="1826" ht="18.0" customHeight="1">
      <c r="A1826" s="1020"/>
      <c r="B1826" s="1021"/>
      <c r="C1826" s="1020"/>
      <c r="D1826" s="1020"/>
      <c r="E1826" s="1020"/>
      <c r="F1826" s="1020"/>
      <c r="G1826" s="1022"/>
      <c r="H1826" s="1022"/>
      <c r="I1826" s="1022"/>
      <c r="J1826" s="1022"/>
      <c r="K1826" s="1022"/>
      <c r="L1826" s="1020"/>
      <c r="M1826" s="1020"/>
      <c r="N1826" s="1020"/>
      <c r="O1826" s="1020"/>
      <c r="P1826" s="1020"/>
      <c r="Q1826" s="1020"/>
      <c r="R1826" s="1020"/>
      <c r="S1826" s="1020"/>
      <c r="T1826" s="1020"/>
      <c r="U1826" s="1020"/>
      <c r="V1826" s="1020"/>
      <c r="W1826" s="1020"/>
      <c r="X1826" s="1020"/>
      <c r="Y1826" s="1020"/>
      <c r="Z1826" s="1020"/>
      <c r="AA1826" s="1020"/>
    </row>
    <row r="1827" ht="18.0" customHeight="1">
      <c r="A1827" s="1020"/>
      <c r="B1827" s="1021"/>
      <c r="C1827" s="1020"/>
      <c r="D1827" s="1020"/>
      <c r="E1827" s="1020"/>
      <c r="F1827" s="1020"/>
      <c r="G1827" s="1022"/>
      <c r="H1827" s="1022"/>
      <c r="I1827" s="1022"/>
      <c r="J1827" s="1022"/>
      <c r="K1827" s="1022"/>
      <c r="L1827" s="1020"/>
      <c r="M1827" s="1020"/>
      <c r="N1827" s="1020"/>
      <c r="O1827" s="1020"/>
      <c r="P1827" s="1020"/>
      <c r="Q1827" s="1020"/>
      <c r="R1827" s="1020"/>
      <c r="S1827" s="1020"/>
      <c r="T1827" s="1020"/>
      <c r="U1827" s="1020"/>
      <c r="V1827" s="1020"/>
      <c r="W1827" s="1020"/>
      <c r="X1827" s="1020"/>
      <c r="Y1827" s="1020"/>
      <c r="Z1827" s="1020"/>
      <c r="AA1827" s="1020"/>
    </row>
    <row r="1828" ht="18.0" customHeight="1">
      <c r="A1828" s="1020"/>
      <c r="B1828" s="1021"/>
      <c r="C1828" s="1020"/>
      <c r="D1828" s="1020"/>
      <c r="E1828" s="1020"/>
      <c r="F1828" s="1020"/>
      <c r="G1828" s="1022"/>
      <c r="H1828" s="1022"/>
      <c r="I1828" s="1022"/>
      <c r="J1828" s="1022"/>
      <c r="K1828" s="1022"/>
      <c r="L1828" s="1020"/>
      <c r="M1828" s="1020"/>
      <c r="N1828" s="1020"/>
      <c r="O1828" s="1020"/>
      <c r="P1828" s="1020"/>
      <c r="Q1828" s="1020"/>
      <c r="R1828" s="1020"/>
      <c r="S1828" s="1020"/>
      <c r="T1828" s="1020"/>
      <c r="U1828" s="1020"/>
      <c r="V1828" s="1020"/>
      <c r="W1828" s="1020"/>
      <c r="X1828" s="1020"/>
      <c r="Y1828" s="1020"/>
      <c r="Z1828" s="1020"/>
      <c r="AA1828" s="1020"/>
    </row>
    <row r="1829" ht="18.0" customHeight="1">
      <c r="A1829" s="1020"/>
      <c r="B1829" s="1021"/>
      <c r="C1829" s="1020"/>
      <c r="D1829" s="1020"/>
      <c r="E1829" s="1020"/>
      <c r="F1829" s="1020"/>
      <c r="G1829" s="1022"/>
      <c r="H1829" s="1022"/>
      <c r="I1829" s="1022"/>
      <c r="J1829" s="1022"/>
      <c r="K1829" s="1022"/>
      <c r="L1829" s="1020"/>
      <c r="M1829" s="1020"/>
      <c r="N1829" s="1020"/>
      <c r="O1829" s="1020"/>
      <c r="P1829" s="1020"/>
      <c r="Q1829" s="1020"/>
      <c r="R1829" s="1020"/>
      <c r="S1829" s="1020"/>
      <c r="T1829" s="1020"/>
      <c r="U1829" s="1020"/>
      <c r="V1829" s="1020"/>
      <c r="W1829" s="1020"/>
      <c r="X1829" s="1020"/>
      <c r="Y1829" s="1020"/>
      <c r="Z1829" s="1020"/>
      <c r="AA1829" s="1020"/>
    </row>
    <row r="1830" ht="18.0" customHeight="1">
      <c r="A1830" s="1020"/>
      <c r="B1830" s="1021"/>
      <c r="C1830" s="1020"/>
      <c r="D1830" s="1020"/>
      <c r="E1830" s="1020"/>
      <c r="F1830" s="1020"/>
      <c r="G1830" s="1022"/>
      <c r="H1830" s="1022"/>
      <c r="I1830" s="1022"/>
      <c r="J1830" s="1022"/>
      <c r="K1830" s="1022"/>
      <c r="L1830" s="1020"/>
      <c r="M1830" s="1020"/>
      <c r="N1830" s="1020"/>
      <c r="O1830" s="1020"/>
      <c r="P1830" s="1020"/>
      <c r="Q1830" s="1020"/>
      <c r="R1830" s="1020"/>
      <c r="S1830" s="1020"/>
      <c r="T1830" s="1020"/>
      <c r="U1830" s="1020"/>
      <c r="V1830" s="1020"/>
      <c r="W1830" s="1020"/>
      <c r="X1830" s="1020"/>
      <c r="Y1830" s="1020"/>
      <c r="Z1830" s="1020"/>
      <c r="AA1830" s="1020"/>
    </row>
    <row r="1831" ht="18.0" customHeight="1">
      <c r="A1831" s="1020"/>
      <c r="B1831" s="1021"/>
      <c r="C1831" s="1020"/>
      <c r="D1831" s="1020"/>
      <c r="E1831" s="1020"/>
      <c r="F1831" s="1020"/>
      <c r="G1831" s="1022"/>
      <c r="H1831" s="1022"/>
      <c r="I1831" s="1022"/>
      <c r="J1831" s="1022"/>
      <c r="K1831" s="1022"/>
      <c r="L1831" s="1020"/>
      <c r="M1831" s="1020"/>
      <c r="N1831" s="1020"/>
      <c r="O1831" s="1020"/>
      <c r="P1831" s="1020"/>
      <c r="Q1831" s="1020"/>
      <c r="R1831" s="1020"/>
      <c r="S1831" s="1020"/>
      <c r="T1831" s="1020"/>
      <c r="U1831" s="1020"/>
      <c r="V1831" s="1020"/>
      <c r="W1831" s="1020"/>
      <c r="X1831" s="1020"/>
      <c r="Y1831" s="1020"/>
      <c r="Z1831" s="1020"/>
      <c r="AA1831" s="1020"/>
    </row>
    <row r="1832" ht="18.0" customHeight="1">
      <c r="A1832" s="1020"/>
      <c r="B1832" s="1021"/>
      <c r="C1832" s="1020"/>
      <c r="D1832" s="1020"/>
      <c r="E1832" s="1020"/>
      <c r="F1832" s="1020"/>
      <c r="G1832" s="1022"/>
      <c r="H1832" s="1022"/>
      <c r="I1832" s="1022"/>
      <c r="J1832" s="1022"/>
      <c r="K1832" s="1022"/>
      <c r="L1832" s="1020"/>
      <c r="M1832" s="1020"/>
      <c r="N1832" s="1020"/>
      <c r="O1832" s="1020"/>
      <c r="P1832" s="1020"/>
      <c r="Q1832" s="1020"/>
      <c r="R1832" s="1020"/>
      <c r="S1832" s="1020"/>
      <c r="T1832" s="1020"/>
      <c r="U1832" s="1020"/>
      <c r="V1832" s="1020"/>
      <c r="W1832" s="1020"/>
      <c r="X1832" s="1020"/>
      <c r="Y1832" s="1020"/>
      <c r="Z1832" s="1020"/>
      <c r="AA1832" s="1020"/>
    </row>
    <row r="1833" ht="18.0" customHeight="1">
      <c r="A1833" s="1020"/>
      <c r="B1833" s="1021"/>
      <c r="C1833" s="1020"/>
      <c r="D1833" s="1020"/>
      <c r="E1833" s="1020"/>
      <c r="F1833" s="1020"/>
      <c r="G1833" s="1022"/>
      <c r="H1833" s="1022"/>
      <c r="I1833" s="1022"/>
      <c r="J1833" s="1022"/>
      <c r="K1833" s="1022"/>
      <c r="L1833" s="1020"/>
      <c r="M1833" s="1020"/>
      <c r="N1833" s="1020"/>
      <c r="O1833" s="1020"/>
      <c r="P1833" s="1020"/>
      <c r="Q1833" s="1020"/>
      <c r="R1833" s="1020"/>
      <c r="S1833" s="1020"/>
      <c r="T1833" s="1020"/>
      <c r="U1833" s="1020"/>
      <c r="V1833" s="1020"/>
      <c r="W1833" s="1020"/>
      <c r="X1833" s="1020"/>
      <c r="Y1833" s="1020"/>
      <c r="Z1833" s="1020"/>
      <c r="AA1833" s="1020"/>
    </row>
    <row r="1834" ht="18.0" customHeight="1">
      <c r="A1834" s="1020"/>
      <c r="B1834" s="1021"/>
      <c r="C1834" s="1020"/>
      <c r="D1834" s="1020"/>
      <c r="E1834" s="1020"/>
      <c r="F1834" s="1020"/>
      <c r="G1834" s="1022"/>
      <c r="H1834" s="1022"/>
      <c r="I1834" s="1022"/>
      <c r="J1834" s="1022"/>
      <c r="K1834" s="1022"/>
      <c r="L1834" s="1020"/>
      <c r="M1834" s="1020"/>
      <c r="N1834" s="1020"/>
      <c r="O1834" s="1020"/>
      <c r="P1834" s="1020"/>
      <c r="Q1834" s="1020"/>
      <c r="R1834" s="1020"/>
      <c r="S1834" s="1020"/>
      <c r="T1834" s="1020"/>
      <c r="U1834" s="1020"/>
      <c r="V1834" s="1020"/>
      <c r="W1834" s="1020"/>
      <c r="X1834" s="1020"/>
      <c r="Y1834" s="1020"/>
      <c r="Z1834" s="1020"/>
      <c r="AA1834" s="1020"/>
    </row>
    <row r="1835" ht="18.0" customHeight="1">
      <c r="A1835" s="1020"/>
      <c r="B1835" s="1021"/>
      <c r="C1835" s="1020"/>
      <c r="D1835" s="1020"/>
      <c r="E1835" s="1020"/>
      <c r="F1835" s="1020"/>
      <c r="G1835" s="1022"/>
      <c r="H1835" s="1022"/>
      <c r="I1835" s="1022"/>
      <c r="J1835" s="1022"/>
      <c r="K1835" s="1022"/>
      <c r="L1835" s="1020"/>
      <c r="M1835" s="1020"/>
      <c r="N1835" s="1020"/>
      <c r="O1835" s="1020"/>
      <c r="P1835" s="1020"/>
      <c r="Q1835" s="1020"/>
      <c r="R1835" s="1020"/>
      <c r="S1835" s="1020"/>
      <c r="T1835" s="1020"/>
      <c r="U1835" s="1020"/>
      <c r="V1835" s="1020"/>
      <c r="W1835" s="1020"/>
      <c r="X1835" s="1020"/>
      <c r="Y1835" s="1020"/>
      <c r="Z1835" s="1020"/>
      <c r="AA1835" s="1020"/>
    </row>
    <row r="1836" ht="18.0" customHeight="1">
      <c r="A1836" s="1020"/>
      <c r="B1836" s="1021"/>
      <c r="C1836" s="1020"/>
      <c r="D1836" s="1020"/>
      <c r="E1836" s="1020"/>
      <c r="F1836" s="1020"/>
      <c r="G1836" s="1022"/>
      <c r="H1836" s="1022"/>
      <c r="I1836" s="1022"/>
      <c r="J1836" s="1022"/>
      <c r="K1836" s="1022"/>
      <c r="L1836" s="1020"/>
      <c r="M1836" s="1020"/>
      <c r="N1836" s="1020"/>
      <c r="O1836" s="1020"/>
      <c r="P1836" s="1020"/>
      <c r="Q1836" s="1020"/>
      <c r="R1836" s="1020"/>
      <c r="S1836" s="1020"/>
      <c r="T1836" s="1020"/>
      <c r="U1836" s="1020"/>
      <c r="V1836" s="1020"/>
      <c r="W1836" s="1020"/>
      <c r="X1836" s="1020"/>
      <c r="Y1836" s="1020"/>
      <c r="Z1836" s="1020"/>
      <c r="AA1836" s="1020"/>
    </row>
    <row r="1837" ht="18.0" customHeight="1">
      <c r="A1837" s="1020"/>
      <c r="B1837" s="1021"/>
      <c r="C1837" s="1020"/>
      <c r="D1837" s="1020"/>
      <c r="E1837" s="1020"/>
      <c r="F1837" s="1020"/>
      <c r="G1837" s="1022"/>
      <c r="H1837" s="1022"/>
      <c r="I1837" s="1022"/>
      <c r="J1837" s="1022"/>
      <c r="K1837" s="1022"/>
      <c r="L1837" s="1020"/>
      <c r="M1837" s="1020"/>
      <c r="N1837" s="1020"/>
      <c r="O1837" s="1020"/>
      <c r="P1837" s="1020"/>
      <c r="Q1837" s="1020"/>
      <c r="R1837" s="1020"/>
      <c r="S1837" s="1020"/>
      <c r="T1837" s="1020"/>
      <c r="U1837" s="1020"/>
      <c r="V1837" s="1020"/>
      <c r="W1837" s="1020"/>
      <c r="X1837" s="1020"/>
      <c r="Y1837" s="1020"/>
      <c r="Z1837" s="1020"/>
      <c r="AA1837" s="1020"/>
    </row>
    <row r="1838" ht="18.0" customHeight="1">
      <c r="A1838" s="1020"/>
      <c r="B1838" s="1021"/>
      <c r="C1838" s="1020"/>
      <c r="D1838" s="1020"/>
      <c r="E1838" s="1020"/>
      <c r="F1838" s="1020"/>
      <c r="G1838" s="1022"/>
      <c r="H1838" s="1022"/>
      <c r="I1838" s="1022"/>
      <c r="J1838" s="1022"/>
      <c r="K1838" s="1022"/>
      <c r="L1838" s="1020"/>
      <c r="M1838" s="1020"/>
      <c r="N1838" s="1020"/>
      <c r="O1838" s="1020"/>
      <c r="P1838" s="1020"/>
      <c r="Q1838" s="1020"/>
      <c r="R1838" s="1020"/>
      <c r="S1838" s="1020"/>
      <c r="T1838" s="1020"/>
      <c r="U1838" s="1020"/>
      <c r="V1838" s="1020"/>
      <c r="W1838" s="1020"/>
      <c r="X1838" s="1020"/>
      <c r="Y1838" s="1020"/>
      <c r="Z1838" s="1020"/>
      <c r="AA1838" s="1020"/>
    </row>
    <row r="1839" ht="18.0" customHeight="1">
      <c r="A1839" s="1020"/>
      <c r="B1839" s="1021"/>
      <c r="C1839" s="1020"/>
      <c r="D1839" s="1020"/>
      <c r="E1839" s="1020"/>
      <c r="F1839" s="1020"/>
      <c r="G1839" s="1022"/>
      <c r="H1839" s="1022"/>
      <c r="I1839" s="1022"/>
      <c r="J1839" s="1022"/>
      <c r="K1839" s="1022"/>
      <c r="L1839" s="1020"/>
      <c r="M1839" s="1020"/>
      <c r="N1839" s="1020"/>
      <c r="O1839" s="1020"/>
      <c r="P1839" s="1020"/>
      <c r="Q1839" s="1020"/>
      <c r="R1839" s="1020"/>
      <c r="S1839" s="1020"/>
      <c r="T1839" s="1020"/>
      <c r="U1839" s="1020"/>
      <c r="V1839" s="1020"/>
      <c r="W1839" s="1020"/>
      <c r="X1839" s="1020"/>
      <c r="Y1839" s="1020"/>
      <c r="Z1839" s="1020"/>
      <c r="AA1839" s="1020"/>
    </row>
    <row r="1840" ht="18.0" customHeight="1">
      <c r="A1840" s="1020"/>
      <c r="B1840" s="1021"/>
      <c r="C1840" s="1020"/>
      <c r="D1840" s="1020"/>
      <c r="E1840" s="1020"/>
      <c r="F1840" s="1020"/>
      <c r="G1840" s="1022"/>
      <c r="H1840" s="1022"/>
      <c r="I1840" s="1022"/>
      <c r="J1840" s="1022"/>
      <c r="K1840" s="1022"/>
      <c r="L1840" s="1020"/>
      <c r="M1840" s="1020"/>
      <c r="N1840" s="1020"/>
      <c r="O1840" s="1020"/>
      <c r="P1840" s="1020"/>
      <c r="Q1840" s="1020"/>
      <c r="R1840" s="1020"/>
      <c r="S1840" s="1020"/>
      <c r="T1840" s="1020"/>
      <c r="U1840" s="1020"/>
      <c r="V1840" s="1020"/>
      <c r="W1840" s="1020"/>
      <c r="X1840" s="1020"/>
      <c r="Y1840" s="1020"/>
      <c r="Z1840" s="1020"/>
      <c r="AA1840" s="1020"/>
    </row>
    <row r="1841" ht="18.0" customHeight="1">
      <c r="A1841" s="1020"/>
      <c r="B1841" s="1021"/>
      <c r="C1841" s="1020"/>
      <c r="D1841" s="1020"/>
      <c r="E1841" s="1020"/>
      <c r="F1841" s="1020"/>
      <c r="G1841" s="1022"/>
      <c r="H1841" s="1022"/>
      <c r="I1841" s="1022"/>
      <c r="J1841" s="1022"/>
      <c r="K1841" s="1022"/>
      <c r="L1841" s="1020"/>
      <c r="M1841" s="1020"/>
      <c r="N1841" s="1020"/>
      <c r="O1841" s="1020"/>
      <c r="P1841" s="1020"/>
      <c r="Q1841" s="1020"/>
      <c r="R1841" s="1020"/>
      <c r="S1841" s="1020"/>
      <c r="T1841" s="1020"/>
      <c r="U1841" s="1020"/>
      <c r="V1841" s="1020"/>
      <c r="W1841" s="1020"/>
      <c r="X1841" s="1020"/>
      <c r="Y1841" s="1020"/>
      <c r="Z1841" s="1020"/>
      <c r="AA1841" s="1020"/>
    </row>
    <row r="1842" ht="18.0" customHeight="1">
      <c r="A1842" s="1020"/>
      <c r="B1842" s="1021"/>
      <c r="C1842" s="1020"/>
      <c r="D1842" s="1020"/>
      <c r="E1842" s="1020"/>
      <c r="F1842" s="1020"/>
      <c r="G1842" s="1022"/>
      <c r="H1842" s="1022"/>
      <c r="I1842" s="1022"/>
      <c r="J1842" s="1022"/>
      <c r="K1842" s="1022"/>
      <c r="L1842" s="1020"/>
      <c r="M1842" s="1020"/>
      <c r="N1842" s="1020"/>
      <c r="O1842" s="1020"/>
      <c r="P1842" s="1020"/>
      <c r="Q1842" s="1020"/>
      <c r="R1842" s="1020"/>
      <c r="S1842" s="1020"/>
      <c r="T1842" s="1020"/>
      <c r="U1842" s="1020"/>
      <c r="V1842" s="1020"/>
      <c r="W1842" s="1020"/>
      <c r="X1842" s="1020"/>
      <c r="Y1842" s="1020"/>
      <c r="Z1842" s="1020"/>
      <c r="AA1842" s="1020"/>
    </row>
    <row r="1843" ht="18.0" customHeight="1">
      <c r="A1843" s="1020"/>
      <c r="B1843" s="1021"/>
      <c r="C1843" s="1020"/>
      <c r="D1843" s="1020"/>
      <c r="E1843" s="1020"/>
      <c r="F1843" s="1020"/>
      <c r="G1843" s="1022"/>
      <c r="H1843" s="1022"/>
      <c r="I1843" s="1022"/>
      <c r="J1843" s="1022"/>
      <c r="K1843" s="1022"/>
      <c r="L1843" s="1020"/>
      <c r="M1843" s="1020"/>
      <c r="N1843" s="1020"/>
      <c r="O1843" s="1020"/>
      <c r="P1843" s="1020"/>
      <c r="Q1843" s="1020"/>
      <c r="R1843" s="1020"/>
      <c r="S1843" s="1020"/>
      <c r="T1843" s="1020"/>
      <c r="U1843" s="1020"/>
      <c r="V1843" s="1020"/>
      <c r="W1843" s="1020"/>
      <c r="X1843" s="1020"/>
      <c r="Y1843" s="1020"/>
      <c r="Z1843" s="1020"/>
      <c r="AA1843" s="1020"/>
    </row>
    <row r="1844" ht="18.0" customHeight="1">
      <c r="A1844" s="1020"/>
      <c r="B1844" s="1021"/>
      <c r="C1844" s="1020"/>
      <c r="D1844" s="1020"/>
      <c r="E1844" s="1020"/>
      <c r="F1844" s="1020"/>
      <c r="G1844" s="1022"/>
      <c r="H1844" s="1022"/>
      <c r="I1844" s="1022"/>
      <c r="J1844" s="1022"/>
      <c r="K1844" s="1022"/>
      <c r="L1844" s="1020"/>
      <c r="M1844" s="1020"/>
      <c r="N1844" s="1020"/>
      <c r="O1844" s="1020"/>
      <c r="P1844" s="1020"/>
      <c r="Q1844" s="1020"/>
      <c r="R1844" s="1020"/>
      <c r="S1844" s="1020"/>
      <c r="T1844" s="1020"/>
      <c r="U1844" s="1020"/>
      <c r="V1844" s="1020"/>
      <c r="W1844" s="1020"/>
      <c r="X1844" s="1020"/>
      <c r="Y1844" s="1020"/>
      <c r="Z1844" s="1020"/>
      <c r="AA1844" s="1020"/>
    </row>
    <row r="1845" ht="18.0" customHeight="1">
      <c r="A1845" s="1020"/>
      <c r="B1845" s="1021"/>
      <c r="C1845" s="1020"/>
      <c r="D1845" s="1020"/>
      <c r="E1845" s="1020"/>
      <c r="F1845" s="1020"/>
      <c r="G1845" s="1022"/>
      <c r="H1845" s="1022"/>
      <c r="I1845" s="1022"/>
      <c r="J1845" s="1022"/>
      <c r="K1845" s="1022"/>
      <c r="L1845" s="1020"/>
      <c r="M1845" s="1020"/>
      <c r="N1845" s="1020"/>
      <c r="O1845" s="1020"/>
      <c r="P1845" s="1020"/>
      <c r="Q1845" s="1020"/>
      <c r="R1845" s="1020"/>
      <c r="S1845" s="1020"/>
      <c r="T1845" s="1020"/>
      <c r="U1845" s="1020"/>
      <c r="V1845" s="1020"/>
      <c r="W1845" s="1020"/>
      <c r="X1845" s="1020"/>
      <c r="Y1845" s="1020"/>
      <c r="Z1845" s="1020"/>
      <c r="AA1845" s="1020"/>
    </row>
    <row r="1846" ht="18.0" customHeight="1">
      <c r="A1846" s="1020"/>
      <c r="B1846" s="1021"/>
      <c r="C1846" s="1020"/>
      <c r="D1846" s="1020"/>
      <c r="E1846" s="1020"/>
      <c r="F1846" s="1020"/>
      <c r="G1846" s="1022"/>
      <c r="H1846" s="1022"/>
      <c r="I1846" s="1022"/>
      <c r="J1846" s="1022"/>
      <c r="K1846" s="1022"/>
      <c r="L1846" s="1020"/>
      <c r="M1846" s="1020"/>
      <c r="N1846" s="1020"/>
      <c r="O1846" s="1020"/>
      <c r="P1846" s="1020"/>
      <c r="Q1846" s="1020"/>
      <c r="R1846" s="1020"/>
      <c r="S1846" s="1020"/>
      <c r="T1846" s="1020"/>
      <c r="U1846" s="1020"/>
      <c r="V1846" s="1020"/>
      <c r="W1846" s="1020"/>
      <c r="X1846" s="1020"/>
      <c r="Y1846" s="1020"/>
      <c r="Z1846" s="1020"/>
      <c r="AA1846" s="1020"/>
    </row>
    <row r="1847" ht="18.0" customHeight="1">
      <c r="A1847" s="1020"/>
      <c r="B1847" s="1021"/>
      <c r="C1847" s="1020"/>
      <c r="D1847" s="1020"/>
      <c r="E1847" s="1020"/>
      <c r="F1847" s="1020"/>
      <c r="G1847" s="1022"/>
      <c r="H1847" s="1022"/>
      <c r="I1847" s="1022"/>
      <c r="J1847" s="1022"/>
      <c r="K1847" s="1022"/>
      <c r="L1847" s="1020"/>
      <c r="M1847" s="1020"/>
      <c r="N1847" s="1020"/>
      <c r="O1847" s="1020"/>
      <c r="P1847" s="1020"/>
      <c r="Q1847" s="1020"/>
      <c r="R1847" s="1020"/>
      <c r="S1847" s="1020"/>
      <c r="T1847" s="1020"/>
      <c r="U1847" s="1020"/>
      <c r="V1847" s="1020"/>
      <c r="W1847" s="1020"/>
      <c r="X1847" s="1020"/>
      <c r="Y1847" s="1020"/>
      <c r="Z1847" s="1020"/>
      <c r="AA1847" s="1020"/>
    </row>
    <row r="1848" ht="18.0" customHeight="1">
      <c r="A1848" s="1020"/>
      <c r="B1848" s="1021"/>
      <c r="C1848" s="1020"/>
      <c r="D1848" s="1020"/>
      <c r="E1848" s="1020"/>
      <c r="F1848" s="1020"/>
      <c r="G1848" s="1022"/>
      <c r="H1848" s="1022"/>
      <c r="I1848" s="1022"/>
      <c r="J1848" s="1022"/>
      <c r="K1848" s="1022"/>
      <c r="L1848" s="1020"/>
      <c r="M1848" s="1020"/>
      <c r="N1848" s="1020"/>
      <c r="O1848" s="1020"/>
      <c r="P1848" s="1020"/>
      <c r="Q1848" s="1020"/>
      <c r="R1848" s="1020"/>
      <c r="S1848" s="1020"/>
      <c r="T1848" s="1020"/>
      <c r="U1848" s="1020"/>
      <c r="V1848" s="1020"/>
      <c r="W1848" s="1020"/>
      <c r="X1848" s="1020"/>
      <c r="Y1848" s="1020"/>
      <c r="Z1848" s="1020"/>
      <c r="AA1848" s="1020"/>
    </row>
    <row r="1849" ht="18.0" customHeight="1">
      <c r="A1849" s="1020"/>
      <c r="B1849" s="1021"/>
      <c r="C1849" s="1020"/>
      <c r="D1849" s="1020"/>
      <c r="E1849" s="1020"/>
      <c r="F1849" s="1020"/>
      <c r="G1849" s="1022"/>
      <c r="H1849" s="1022"/>
      <c r="I1849" s="1022"/>
      <c r="J1849" s="1022"/>
      <c r="K1849" s="1022"/>
      <c r="L1849" s="1020"/>
      <c r="M1849" s="1020"/>
      <c r="N1849" s="1020"/>
      <c r="O1849" s="1020"/>
      <c r="P1849" s="1020"/>
      <c r="Q1849" s="1020"/>
      <c r="R1849" s="1020"/>
      <c r="S1849" s="1020"/>
      <c r="T1849" s="1020"/>
      <c r="U1849" s="1020"/>
      <c r="V1849" s="1020"/>
      <c r="W1849" s="1020"/>
      <c r="X1849" s="1020"/>
      <c r="Y1849" s="1020"/>
      <c r="Z1849" s="1020"/>
      <c r="AA1849" s="1020"/>
    </row>
    <row r="1850" ht="18.0" customHeight="1">
      <c r="A1850" s="1020"/>
      <c r="B1850" s="1021"/>
      <c r="C1850" s="1020"/>
      <c r="D1850" s="1020"/>
      <c r="E1850" s="1020"/>
      <c r="F1850" s="1020"/>
      <c r="G1850" s="1022"/>
      <c r="H1850" s="1022"/>
      <c r="I1850" s="1022"/>
      <c r="J1850" s="1022"/>
      <c r="K1850" s="1022"/>
      <c r="L1850" s="1020"/>
      <c r="M1850" s="1020"/>
      <c r="N1850" s="1020"/>
      <c r="O1850" s="1020"/>
      <c r="P1850" s="1020"/>
      <c r="Q1850" s="1020"/>
      <c r="R1850" s="1020"/>
      <c r="S1850" s="1020"/>
      <c r="T1850" s="1020"/>
      <c r="U1850" s="1020"/>
      <c r="V1850" s="1020"/>
      <c r="W1850" s="1020"/>
      <c r="X1850" s="1020"/>
      <c r="Y1850" s="1020"/>
      <c r="Z1850" s="1020"/>
      <c r="AA1850" s="1020"/>
    </row>
    <row r="1851" ht="18.0" customHeight="1">
      <c r="A1851" s="1020"/>
      <c r="B1851" s="1021"/>
      <c r="C1851" s="1020"/>
      <c r="D1851" s="1020"/>
      <c r="E1851" s="1020"/>
      <c r="F1851" s="1020"/>
      <c r="G1851" s="1022"/>
      <c r="H1851" s="1022"/>
      <c r="I1851" s="1022"/>
      <c r="J1851" s="1022"/>
      <c r="K1851" s="1022"/>
      <c r="L1851" s="1020"/>
      <c r="M1851" s="1020"/>
      <c r="N1851" s="1020"/>
      <c r="O1851" s="1020"/>
      <c r="P1851" s="1020"/>
      <c r="Q1851" s="1020"/>
      <c r="R1851" s="1020"/>
      <c r="S1851" s="1020"/>
      <c r="T1851" s="1020"/>
      <c r="U1851" s="1020"/>
      <c r="V1851" s="1020"/>
      <c r="W1851" s="1020"/>
      <c r="X1851" s="1020"/>
      <c r="Y1851" s="1020"/>
      <c r="Z1851" s="1020"/>
      <c r="AA1851" s="1020"/>
    </row>
    <row r="1852" ht="18.0" customHeight="1">
      <c r="A1852" s="1020"/>
      <c r="B1852" s="1021"/>
      <c r="C1852" s="1020"/>
      <c r="D1852" s="1020"/>
      <c r="E1852" s="1020"/>
      <c r="F1852" s="1020"/>
      <c r="G1852" s="1022"/>
      <c r="H1852" s="1022"/>
      <c r="I1852" s="1022"/>
      <c r="J1852" s="1022"/>
      <c r="K1852" s="1022"/>
      <c r="L1852" s="1020"/>
      <c r="M1852" s="1020"/>
      <c r="N1852" s="1020"/>
      <c r="O1852" s="1020"/>
      <c r="P1852" s="1020"/>
      <c r="Q1852" s="1020"/>
      <c r="R1852" s="1020"/>
      <c r="S1852" s="1020"/>
      <c r="T1852" s="1020"/>
      <c r="U1852" s="1020"/>
      <c r="V1852" s="1020"/>
      <c r="W1852" s="1020"/>
      <c r="X1852" s="1020"/>
      <c r="Y1852" s="1020"/>
      <c r="Z1852" s="1020"/>
      <c r="AA1852" s="1020"/>
    </row>
    <row r="1853" ht="18.0" customHeight="1">
      <c r="A1853" s="1020"/>
      <c r="B1853" s="1021"/>
      <c r="C1853" s="1020"/>
      <c r="D1853" s="1020"/>
      <c r="E1853" s="1020"/>
      <c r="F1853" s="1020"/>
      <c r="G1853" s="1022"/>
      <c r="H1853" s="1022"/>
      <c r="I1853" s="1022"/>
      <c r="J1853" s="1022"/>
      <c r="K1853" s="1022"/>
      <c r="L1853" s="1020"/>
      <c r="M1853" s="1020"/>
      <c r="N1853" s="1020"/>
      <c r="O1853" s="1020"/>
      <c r="P1853" s="1020"/>
      <c r="Q1853" s="1020"/>
      <c r="R1853" s="1020"/>
      <c r="S1853" s="1020"/>
      <c r="T1853" s="1020"/>
      <c r="U1853" s="1020"/>
      <c r="V1853" s="1020"/>
      <c r="W1853" s="1020"/>
      <c r="X1853" s="1020"/>
      <c r="Y1853" s="1020"/>
      <c r="Z1853" s="1020"/>
      <c r="AA1853" s="1020"/>
    </row>
    <row r="1854" ht="18.0" customHeight="1">
      <c r="A1854" s="1020"/>
      <c r="B1854" s="1021"/>
      <c r="C1854" s="1020"/>
      <c r="D1854" s="1020"/>
      <c r="E1854" s="1020"/>
      <c r="F1854" s="1020"/>
      <c r="G1854" s="1022"/>
      <c r="H1854" s="1022"/>
      <c r="I1854" s="1022"/>
      <c r="J1854" s="1022"/>
      <c r="K1854" s="1022"/>
      <c r="L1854" s="1020"/>
      <c r="M1854" s="1020"/>
      <c r="N1854" s="1020"/>
      <c r="O1854" s="1020"/>
      <c r="P1854" s="1020"/>
      <c r="Q1854" s="1020"/>
      <c r="R1854" s="1020"/>
      <c r="S1854" s="1020"/>
      <c r="T1854" s="1020"/>
      <c r="U1854" s="1020"/>
      <c r="V1854" s="1020"/>
      <c r="W1854" s="1020"/>
      <c r="X1854" s="1020"/>
      <c r="Y1854" s="1020"/>
      <c r="Z1854" s="1020"/>
      <c r="AA1854" s="1020"/>
    </row>
    <row r="1855" ht="18.0" customHeight="1">
      <c r="A1855" s="1020"/>
      <c r="B1855" s="1021"/>
      <c r="C1855" s="1020"/>
      <c r="D1855" s="1020"/>
      <c r="E1855" s="1020"/>
      <c r="F1855" s="1020"/>
      <c r="G1855" s="1022"/>
      <c r="H1855" s="1022"/>
      <c r="I1855" s="1022"/>
      <c r="J1855" s="1022"/>
      <c r="K1855" s="1022"/>
      <c r="L1855" s="1020"/>
      <c r="M1855" s="1020"/>
      <c r="N1855" s="1020"/>
      <c r="O1855" s="1020"/>
      <c r="P1855" s="1020"/>
      <c r="Q1855" s="1020"/>
      <c r="R1855" s="1020"/>
      <c r="S1855" s="1020"/>
      <c r="T1855" s="1020"/>
      <c r="U1855" s="1020"/>
      <c r="V1855" s="1020"/>
      <c r="W1855" s="1020"/>
      <c r="X1855" s="1020"/>
      <c r="Y1855" s="1020"/>
      <c r="Z1855" s="1020"/>
      <c r="AA1855" s="1020"/>
    </row>
    <row r="1856" ht="18.0" customHeight="1">
      <c r="A1856" s="1020"/>
      <c r="B1856" s="1021"/>
      <c r="C1856" s="1020"/>
      <c r="D1856" s="1020"/>
      <c r="E1856" s="1020"/>
      <c r="F1856" s="1020"/>
      <c r="G1856" s="1022"/>
      <c r="H1856" s="1022"/>
      <c r="I1856" s="1022"/>
      <c r="J1856" s="1022"/>
      <c r="K1856" s="1022"/>
      <c r="L1856" s="1020"/>
      <c r="M1856" s="1020"/>
      <c r="N1856" s="1020"/>
      <c r="O1856" s="1020"/>
      <c r="P1856" s="1020"/>
      <c r="Q1856" s="1020"/>
      <c r="R1856" s="1020"/>
      <c r="S1856" s="1020"/>
      <c r="T1856" s="1020"/>
      <c r="U1856" s="1020"/>
      <c r="V1856" s="1020"/>
      <c r="W1856" s="1020"/>
      <c r="X1856" s="1020"/>
      <c r="Y1856" s="1020"/>
      <c r="Z1856" s="1020"/>
      <c r="AA1856" s="1020"/>
    </row>
    <row r="1857" ht="18.0" customHeight="1">
      <c r="A1857" s="1020"/>
      <c r="B1857" s="1021"/>
      <c r="C1857" s="1020"/>
      <c r="D1857" s="1020"/>
      <c r="E1857" s="1020"/>
      <c r="F1857" s="1020"/>
      <c r="G1857" s="1022"/>
      <c r="H1857" s="1022"/>
      <c r="I1857" s="1022"/>
      <c r="J1857" s="1022"/>
      <c r="K1857" s="1022"/>
      <c r="L1857" s="1020"/>
      <c r="M1857" s="1020"/>
      <c r="N1857" s="1020"/>
      <c r="O1857" s="1020"/>
      <c r="P1857" s="1020"/>
      <c r="Q1857" s="1020"/>
      <c r="R1857" s="1020"/>
      <c r="S1857" s="1020"/>
      <c r="T1857" s="1020"/>
      <c r="U1857" s="1020"/>
      <c r="V1857" s="1020"/>
      <c r="W1857" s="1020"/>
      <c r="X1857" s="1020"/>
      <c r="Y1857" s="1020"/>
      <c r="Z1857" s="1020"/>
      <c r="AA1857" s="1020"/>
    </row>
    <row r="1858" ht="18.0" customHeight="1">
      <c r="A1858" s="1020"/>
      <c r="B1858" s="1021"/>
      <c r="C1858" s="1020"/>
      <c r="D1858" s="1020"/>
      <c r="E1858" s="1020"/>
      <c r="F1858" s="1020"/>
      <c r="G1858" s="1022"/>
      <c r="H1858" s="1022"/>
      <c r="I1858" s="1022"/>
      <c r="J1858" s="1022"/>
      <c r="K1858" s="1022"/>
      <c r="L1858" s="1020"/>
      <c r="M1858" s="1020"/>
      <c r="N1858" s="1020"/>
      <c r="O1858" s="1020"/>
      <c r="P1858" s="1020"/>
      <c r="Q1858" s="1020"/>
      <c r="R1858" s="1020"/>
      <c r="S1858" s="1020"/>
      <c r="T1858" s="1020"/>
      <c r="U1858" s="1020"/>
      <c r="V1858" s="1020"/>
      <c r="W1858" s="1020"/>
      <c r="X1858" s="1020"/>
      <c r="Y1858" s="1020"/>
      <c r="Z1858" s="1020"/>
      <c r="AA1858" s="1020"/>
    </row>
    <row r="1859" ht="18.0" customHeight="1">
      <c r="A1859" s="1020"/>
      <c r="B1859" s="1021"/>
      <c r="C1859" s="1020"/>
      <c r="D1859" s="1020"/>
      <c r="E1859" s="1020"/>
      <c r="F1859" s="1020"/>
      <c r="G1859" s="1022"/>
      <c r="H1859" s="1022"/>
      <c r="I1859" s="1022"/>
      <c r="J1859" s="1022"/>
      <c r="K1859" s="1022"/>
      <c r="L1859" s="1020"/>
      <c r="M1859" s="1020"/>
      <c r="N1859" s="1020"/>
      <c r="O1859" s="1020"/>
      <c r="P1859" s="1020"/>
      <c r="Q1859" s="1020"/>
      <c r="R1859" s="1020"/>
      <c r="S1859" s="1020"/>
      <c r="T1859" s="1020"/>
      <c r="U1859" s="1020"/>
      <c r="V1859" s="1020"/>
      <c r="W1859" s="1020"/>
      <c r="X1859" s="1020"/>
      <c r="Y1859" s="1020"/>
      <c r="Z1859" s="1020"/>
      <c r="AA1859" s="1020"/>
    </row>
    <row r="1860" ht="18.0" customHeight="1">
      <c r="A1860" s="1020"/>
      <c r="B1860" s="1021"/>
      <c r="C1860" s="1020"/>
      <c r="D1860" s="1020"/>
      <c r="E1860" s="1020"/>
      <c r="F1860" s="1020"/>
      <c r="G1860" s="1022"/>
      <c r="H1860" s="1022"/>
      <c r="I1860" s="1022"/>
      <c r="J1860" s="1022"/>
      <c r="K1860" s="1022"/>
      <c r="L1860" s="1020"/>
      <c r="M1860" s="1020"/>
      <c r="N1860" s="1020"/>
      <c r="O1860" s="1020"/>
      <c r="P1860" s="1020"/>
      <c r="Q1860" s="1020"/>
      <c r="R1860" s="1020"/>
      <c r="S1860" s="1020"/>
      <c r="T1860" s="1020"/>
      <c r="U1860" s="1020"/>
      <c r="V1860" s="1020"/>
      <c r="W1860" s="1020"/>
      <c r="X1860" s="1020"/>
      <c r="Y1860" s="1020"/>
      <c r="Z1860" s="1020"/>
      <c r="AA1860" s="1020"/>
    </row>
    <row r="1861" ht="18.0" customHeight="1">
      <c r="A1861" s="1020"/>
      <c r="B1861" s="1021"/>
      <c r="C1861" s="1020"/>
      <c r="D1861" s="1020"/>
      <c r="E1861" s="1020"/>
      <c r="F1861" s="1020"/>
      <c r="G1861" s="1022"/>
      <c r="H1861" s="1022"/>
      <c r="I1861" s="1022"/>
      <c r="J1861" s="1022"/>
      <c r="K1861" s="1022"/>
      <c r="L1861" s="1020"/>
      <c r="M1861" s="1020"/>
      <c r="N1861" s="1020"/>
      <c r="O1861" s="1020"/>
      <c r="P1861" s="1020"/>
      <c r="Q1861" s="1020"/>
      <c r="R1861" s="1020"/>
      <c r="S1861" s="1020"/>
      <c r="T1861" s="1020"/>
      <c r="U1861" s="1020"/>
      <c r="V1861" s="1020"/>
      <c r="W1861" s="1020"/>
      <c r="X1861" s="1020"/>
      <c r="Y1861" s="1020"/>
      <c r="Z1861" s="1020"/>
      <c r="AA1861" s="1020"/>
    </row>
    <row r="1862" ht="18.0" customHeight="1">
      <c r="A1862" s="1020"/>
      <c r="B1862" s="1021"/>
      <c r="C1862" s="1020"/>
      <c r="D1862" s="1020"/>
      <c r="E1862" s="1020"/>
      <c r="F1862" s="1020"/>
      <c r="G1862" s="1022"/>
      <c r="H1862" s="1022"/>
      <c r="I1862" s="1022"/>
      <c r="J1862" s="1022"/>
      <c r="K1862" s="1022"/>
      <c r="L1862" s="1020"/>
      <c r="M1862" s="1020"/>
      <c r="N1862" s="1020"/>
      <c r="O1862" s="1020"/>
      <c r="P1862" s="1020"/>
      <c r="Q1862" s="1020"/>
      <c r="R1862" s="1020"/>
      <c r="S1862" s="1020"/>
      <c r="T1862" s="1020"/>
      <c r="U1862" s="1020"/>
      <c r="V1862" s="1020"/>
      <c r="W1862" s="1020"/>
      <c r="X1862" s="1020"/>
      <c r="Y1862" s="1020"/>
      <c r="Z1862" s="1020"/>
      <c r="AA1862" s="1020"/>
    </row>
    <row r="1863" ht="18.0" customHeight="1">
      <c r="A1863" s="1020"/>
      <c r="B1863" s="1021"/>
      <c r="C1863" s="1020"/>
      <c r="D1863" s="1020"/>
      <c r="E1863" s="1020"/>
      <c r="F1863" s="1020"/>
      <c r="G1863" s="1022"/>
      <c r="H1863" s="1022"/>
      <c r="I1863" s="1022"/>
      <c r="J1863" s="1022"/>
      <c r="K1863" s="1022"/>
      <c r="L1863" s="1020"/>
      <c r="M1863" s="1020"/>
      <c r="N1863" s="1020"/>
      <c r="O1863" s="1020"/>
      <c r="P1863" s="1020"/>
      <c r="Q1863" s="1020"/>
      <c r="R1863" s="1020"/>
      <c r="S1863" s="1020"/>
      <c r="T1863" s="1020"/>
      <c r="U1863" s="1020"/>
      <c r="V1863" s="1020"/>
      <c r="W1863" s="1020"/>
      <c r="X1863" s="1020"/>
      <c r="Y1863" s="1020"/>
      <c r="Z1863" s="1020"/>
      <c r="AA1863" s="1020"/>
    </row>
    <row r="1864" ht="18.0" customHeight="1">
      <c r="A1864" s="1020"/>
      <c r="B1864" s="1021"/>
      <c r="C1864" s="1020"/>
      <c r="D1864" s="1020"/>
      <c r="E1864" s="1020"/>
      <c r="F1864" s="1020"/>
      <c r="G1864" s="1022"/>
      <c r="H1864" s="1022"/>
      <c r="I1864" s="1022"/>
      <c r="J1864" s="1022"/>
      <c r="K1864" s="1022"/>
      <c r="L1864" s="1020"/>
      <c r="M1864" s="1020"/>
      <c r="N1864" s="1020"/>
      <c r="O1864" s="1020"/>
      <c r="P1864" s="1020"/>
      <c r="Q1864" s="1020"/>
      <c r="R1864" s="1020"/>
      <c r="S1864" s="1020"/>
      <c r="T1864" s="1020"/>
      <c r="U1864" s="1020"/>
      <c r="V1864" s="1020"/>
      <c r="W1864" s="1020"/>
      <c r="X1864" s="1020"/>
      <c r="Y1864" s="1020"/>
      <c r="Z1864" s="1020"/>
      <c r="AA1864" s="1020"/>
    </row>
    <row r="1865" ht="18.0" customHeight="1">
      <c r="A1865" s="1020"/>
      <c r="B1865" s="1021"/>
      <c r="C1865" s="1020"/>
      <c r="D1865" s="1020"/>
      <c r="E1865" s="1020"/>
      <c r="F1865" s="1020"/>
      <c r="G1865" s="1022"/>
      <c r="H1865" s="1022"/>
      <c r="I1865" s="1022"/>
      <c r="J1865" s="1022"/>
      <c r="K1865" s="1022"/>
      <c r="L1865" s="1020"/>
      <c r="M1865" s="1020"/>
      <c r="N1865" s="1020"/>
      <c r="O1865" s="1020"/>
      <c r="P1865" s="1020"/>
      <c r="Q1865" s="1020"/>
      <c r="R1865" s="1020"/>
      <c r="S1865" s="1020"/>
      <c r="T1865" s="1020"/>
      <c r="U1865" s="1020"/>
      <c r="V1865" s="1020"/>
      <c r="W1865" s="1020"/>
      <c r="X1865" s="1020"/>
      <c r="Y1865" s="1020"/>
      <c r="Z1865" s="1020"/>
      <c r="AA1865" s="1020"/>
    </row>
    <row r="1866" ht="18.0" customHeight="1">
      <c r="A1866" s="1020"/>
      <c r="B1866" s="1021"/>
      <c r="C1866" s="1020"/>
      <c r="D1866" s="1020"/>
      <c r="E1866" s="1020"/>
      <c r="F1866" s="1020"/>
      <c r="G1866" s="1022"/>
      <c r="H1866" s="1022"/>
      <c r="I1866" s="1022"/>
      <c r="J1866" s="1022"/>
      <c r="K1866" s="1022"/>
      <c r="L1866" s="1020"/>
      <c r="M1866" s="1020"/>
      <c r="N1866" s="1020"/>
      <c r="O1866" s="1020"/>
      <c r="P1866" s="1020"/>
      <c r="Q1866" s="1020"/>
      <c r="R1866" s="1020"/>
      <c r="S1866" s="1020"/>
      <c r="T1866" s="1020"/>
      <c r="U1866" s="1020"/>
      <c r="V1866" s="1020"/>
      <c r="W1866" s="1020"/>
      <c r="X1866" s="1020"/>
      <c r="Y1866" s="1020"/>
      <c r="Z1866" s="1020"/>
      <c r="AA1866" s="1020"/>
    </row>
    <row r="1867" ht="18.0" customHeight="1">
      <c r="A1867" s="1020"/>
      <c r="B1867" s="1021"/>
      <c r="C1867" s="1020"/>
      <c r="D1867" s="1020"/>
      <c r="E1867" s="1020"/>
      <c r="F1867" s="1020"/>
      <c r="G1867" s="1022"/>
      <c r="H1867" s="1022"/>
      <c r="I1867" s="1022"/>
      <c r="J1867" s="1022"/>
      <c r="K1867" s="1022"/>
      <c r="L1867" s="1020"/>
      <c r="M1867" s="1020"/>
      <c r="N1867" s="1020"/>
      <c r="O1867" s="1020"/>
      <c r="P1867" s="1020"/>
      <c r="Q1867" s="1020"/>
      <c r="R1867" s="1020"/>
      <c r="S1867" s="1020"/>
      <c r="T1867" s="1020"/>
      <c r="U1867" s="1020"/>
      <c r="V1867" s="1020"/>
      <c r="W1867" s="1020"/>
      <c r="X1867" s="1020"/>
      <c r="Y1867" s="1020"/>
      <c r="Z1867" s="1020"/>
      <c r="AA1867" s="1020"/>
    </row>
    <row r="1868" ht="18.0" customHeight="1">
      <c r="A1868" s="1020"/>
      <c r="B1868" s="1021"/>
      <c r="C1868" s="1020"/>
      <c r="D1868" s="1020"/>
      <c r="E1868" s="1020"/>
      <c r="F1868" s="1020"/>
      <c r="G1868" s="1022"/>
      <c r="H1868" s="1022"/>
      <c r="I1868" s="1022"/>
      <c r="J1868" s="1022"/>
      <c r="K1868" s="1022"/>
      <c r="L1868" s="1020"/>
      <c r="M1868" s="1020"/>
      <c r="N1868" s="1020"/>
      <c r="O1868" s="1020"/>
      <c r="P1868" s="1020"/>
      <c r="Q1868" s="1020"/>
      <c r="R1868" s="1020"/>
      <c r="S1868" s="1020"/>
      <c r="T1868" s="1020"/>
      <c r="U1868" s="1020"/>
      <c r="V1868" s="1020"/>
      <c r="W1868" s="1020"/>
      <c r="X1868" s="1020"/>
      <c r="Y1868" s="1020"/>
      <c r="Z1868" s="1020"/>
      <c r="AA1868" s="1020"/>
    </row>
    <row r="1869" ht="18.0" customHeight="1">
      <c r="A1869" s="1020"/>
      <c r="B1869" s="1021"/>
      <c r="C1869" s="1020"/>
      <c r="D1869" s="1020"/>
      <c r="E1869" s="1020"/>
      <c r="F1869" s="1020"/>
      <c r="G1869" s="1022"/>
      <c r="H1869" s="1022"/>
      <c r="I1869" s="1022"/>
      <c r="J1869" s="1022"/>
      <c r="K1869" s="1022"/>
      <c r="L1869" s="1020"/>
      <c r="M1869" s="1020"/>
      <c r="N1869" s="1020"/>
      <c r="O1869" s="1020"/>
      <c r="P1869" s="1020"/>
      <c r="Q1869" s="1020"/>
      <c r="R1869" s="1020"/>
      <c r="S1869" s="1020"/>
      <c r="T1869" s="1020"/>
      <c r="U1869" s="1020"/>
      <c r="V1869" s="1020"/>
      <c r="W1869" s="1020"/>
      <c r="X1869" s="1020"/>
      <c r="Y1869" s="1020"/>
      <c r="Z1869" s="1020"/>
      <c r="AA1869" s="1020"/>
    </row>
    <row r="1870" ht="18.0" customHeight="1">
      <c r="A1870" s="1020"/>
      <c r="B1870" s="1021"/>
      <c r="C1870" s="1020"/>
      <c r="D1870" s="1020"/>
      <c r="E1870" s="1020"/>
      <c r="F1870" s="1020"/>
      <c r="G1870" s="1022"/>
      <c r="H1870" s="1022"/>
      <c r="I1870" s="1022"/>
      <c r="J1870" s="1022"/>
      <c r="K1870" s="1022"/>
      <c r="L1870" s="1020"/>
      <c r="M1870" s="1020"/>
      <c r="N1870" s="1020"/>
      <c r="O1870" s="1020"/>
      <c r="P1870" s="1020"/>
      <c r="Q1870" s="1020"/>
      <c r="R1870" s="1020"/>
      <c r="S1870" s="1020"/>
      <c r="T1870" s="1020"/>
      <c r="U1870" s="1020"/>
      <c r="V1870" s="1020"/>
      <c r="W1870" s="1020"/>
      <c r="X1870" s="1020"/>
      <c r="Y1870" s="1020"/>
      <c r="Z1870" s="1020"/>
      <c r="AA1870" s="1020"/>
    </row>
    <row r="1871" ht="18.0" customHeight="1">
      <c r="A1871" s="1020"/>
      <c r="B1871" s="1021"/>
      <c r="C1871" s="1020"/>
      <c r="D1871" s="1020"/>
      <c r="E1871" s="1020"/>
      <c r="F1871" s="1020"/>
      <c r="G1871" s="1022"/>
      <c r="H1871" s="1022"/>
      <c r="I1871" s="1022"/>
      <c r="J1871" s="1022"/>
      <c r="K1871" s="1022"/>
      <c r="L1871" s="1020"/>
      <c r="M1871" s="1020"/>
      <c r="N1871" s="1020"/>
      <c r="O1871" s="1020"/>
      <c r="P1871" s="1020"/>
      <c r="Q1871" s="1020"/>
      <c r="R1871" s="1020"/>
      <c r="S1871" s="1020"/>
      <c r="T1871" s="1020"/>
      <c r="U1871" s="1020"/>
      <c r="V1871" s="1020"/>
      <c r="W1871" s="1020"/>
      <c r="X1871" s="1020"/>
      <c r="Y1871" s="1020"/>
      <c r="Z1871" s="1020"/>
      <c r="AA1871" s="1020"/>
    </row>
    <row r="1872" ht="18.0" customHeight="1">
      <c r="A1872" s="1020"/>
      <c r="B1872" s="1021"/>
      <c r="C1872" s="1020"/>
      <c r="D1872" s="1020"/>
      <c r="E1872" s="1020"/>
      <c r="F1872" s="1020"/>
      <c r="G1872" s="1022"/>
      <c r="H1872" s="1022"/>
      <c r="I1872" s="1022"/>
      <c r="J1872" s="1022"/>
      <c r="K1872" s="1022"/>
      <c r="L1872" s="1020"/>
      <c r="M1872" s="1020"/>
      <c r="N1872" s="1020"/>
      <c r="O1872" s="1020"/>
      <c r="P1872" s="1020"/>
      <c r="Q1872" s="1020"/>
      <c r="R1872" s="1020"/>
      <c r="S1872" s="1020"/>
      <c r="T1872" s="1020"/>
      <c r="U1872" s="1020"/>
      <c r="V1872" s="1020"/>
      <c r="W1872" s="1020"/>
      <c r="X1872" s="1020"/>
      <c r="Y1872" s="1020"/>
      <c r="Z1872" s="1020"/>
      <c r="AA1872" s="1020"/>
    </row>
    <row r="1873" ht="18.0" customHeight="1">
      <c r="A1873" s="1020"/>
      <c r="B1873" s="1021"/>
      <c r="C1873" s="1020"/>
      <c r="D1873" s="1020"/>
      <c r="E1873" s="1020"/>
      <c r="F1873" s="1020"/>
      <c r="G1873" s="1022"/>
      <c r="H1873" s="1022"/>
      <c r="I1873" s="1022"/>
      <c r="J1873" s="1022"/>
      <c r="K1873" s="1022"/>
      <c r="L1873" s="1020"/>
      <c r="M1873" s="1020"/>
      <c r="N1873" s="1020"/>
      <c r="O1873" s="1020"/>
      <c r="P1873" s="1020"/>
      <c r="Q1873" s="1020"/>
      <c r="R1873" s="1020"/>
      <c r="S1873" s="1020"/>
      <c r="T1873" s="1020"/>
      <c r="U1873" s="1020"/>
      <c r="V1873" s="1020"/>
      <c r="W1873" s="1020"/>
      <c r="X1873" s="1020"/>
      <c r="Y1873" s="1020"/>
      <c r="Z1873" s="1020"/>
      <c r="AA1873" s="1020"/>
    </row>
    <row r="1874" ht="18.0" customHeight="1">
      <c r="A1874" s="1020"/>
      <c r="B1874" s="1021"/>
      <c r="C1874" s="1020"/>
      <c r="D1874" s="1020"/>
      <c r="E1874" s="1020"/>
      <c r="F1874" s="1020"/>
      <c r="G1874" s="1022"/>
      <c r="H1874" s="1022"/>
      <c r="I1874" s="1022"/>
      <c r="J1874" s="1022"/>
      <c r="K1874" s="1022"/>
      <c r="L1874" s="1020"/>
      <c r="M1874" s="1020"/>
      <c r="N1874" s="1020"/>
      <c r="O1874" s="1020"/>
      <c r="P1874" s="1020"/>
      <c r="Q1874" s="1020"/>
      <c r="R1874" s="1020"/>
      <c r="S1874" s="1020"/>
      <c r="T1874" s="1020"/>
      <c r="U1874" s="1020"/>
      <c r="V1874" s="1020"/>
      <c r="W1874" s="1020"/>
      <c r="X1874" s="1020"/>
      <c r="Y1874" s="1020"/>
      <c r="Z1874" s="1020"/>
      <c r="AA1874" s="1020"/>
    </row>
    <row r="1875" ht="18.0" customHeight="1">
      <c r="A1875" s="1020"/>
      <c r="B1875" s="1021"/>
      <c r="C1875" s="1020"/>
      <c r="D1875" s="1020"/>
      <c r="E1875" s="1020"/>
      <c r="F1875" s="1020"/>
      <c r="G1875" s="1022"/>
      <c r="H1875" s="1022"/>
      <c r="I1875" s="1022"/>
      <c r="J1875" s="1022"/>
      <c r="K1875" s="1022"/>
      <c r="L1875" s="1020"/>
      <c r="M1875" s="1020"/>
      <c r="N1875" s="1020"/>
      <c r="O1875" s="1020"/>
      <c r="P1875" s="1020"/>
      <c r="Q1875" s="1020"/>
      <c r="R1875" s="1020"/>
      <c r="S1875" s="1020"/>
      <c r="T1875" s="1020"/>
      <c r="U1875" s="1020"/>
      <c r="V1875" s="1020"/>
      <c r="W1875" s="1020"/>
      <c r="X1875" s="1020"/>
      <c r="Y1875" s="1020"/>
      <c r="Z1875" s="1020"/>
      <c r="AA1875" s="1020"/>
    </row>
    <row r="1876" ht="18.0" customHeight="1">
      <c r="A1876" s="1020"/>
      <c r="B1876" s="1021"/>
      <c r="C1876" s="1020"/>
      <c r="D1876" s="1020"/>
      <c r="E1876" s="1020"/>
      <c r="F1876" s="1020"/>
      <c r="G1876" s="1022"/>
      <c r="H1876" s="1022"/>
      <c r="I1876" s="1022"/>
      <c r="J1876" s="1022"/>
      <c r="K1876" s="1022"/>
      <c r="L1876" s="1020"/>
      <c r="M1876" s="1020"/>
      <c r="N1876" s="1020"/>
      <c r="O1876" s="1020"/>
      <c r="P1876" s="1020"/>
      <c r="Q1876" s="1020"/>
      <c r="R1876" s="1020"/>
      <c r="S1876" s="1020"/>
      <c r="T1876" s="1020"/>
      <c r="U1876" s="1020"/>
      <c r="V1876" s="1020"/>
      <c r="W1876" s="1020"/>
      <c r="X1876" s="1020"/>
      <c r="Y1876" s="1020"/>
      <c r="Z1876" s="1020"/>
      <c r="AA1876" s="1020"/>
    </row>
    <row r="1877" ht="18.0" customHeight="1">
      <c r="A1877" s="1020"/>
      <c r="B1877" s="1021"/>
      <c r="C1877" s="1020"/>
      <c r="D1877" s="1020"/>
      <c r="E1877" s="1020"/>
      <c r="F1877" s="1020"/>
      <c r="G1877" s="1022"/>
      <c r="H1877" s="1022"/>
      <c r="I1877" s="1022"/>
      <c r="J1877" s="1022"/>
      <c r="K1877" s="1022"/>
      <c r="L1877" s="1020"/>
      <c r="M1877" s="1020"/>
      <c r="N1877" s="1020"/>
      <c r="O1877" s="1020"/>
      <c r="P1877" s="1020"/>
      <c r="Q1877" s="1020"/>
      <c r="R1877" s="1020"/>
      <c r="S1877" s="1020"/>
      <c r="T1877" s="1020"/>
      <c r="U1877" s="1020"/>
      <c r="V1877" s="1020"/>
      <c r="W1877" s="1020"/>
      <c r="X1877" s="1020"/>
      <c r="Y1877" s="1020"/>
      <c r="Z1877" s="1020"/>
      <c r="AA1877" s="1020"/>
    </row>
    <row r="1878" ht="18.0" customHeight="1">
      <c r="A1878" s="1020"/>
      <c r="B1878" s="1021"/>
      <c r="C1878" s="1020"/>
      <c r="D1878" s="1020"/>
      <c r="E1878" s="1020"/>
      <c r="F1878" s="1020"/>
      <c r="G1878" s="1022"/>
      <c r="H1878" s="1022"/>
      <c r="I1878" s="1022"/>
      <c r="J1878" s="1022"/>
      <c r="K1878" s="1022"/>
      <c r="L1878" s="1020"/>
      <c r="M1878" s="1020"/>
      <c r="N1878" s="1020"/>
      <c r="O1878" s="1020"/>
      <c r="P1878" s="1020"/>
      <c r="Q1878" s="1020"/>
      <c r="R1878" s="1020"/>
      <c r="S1878" s="1020"/>
      <c r="T1878" s="1020"/>
      <c r="U1878" s="1020"/>
      <c r="V1878" s="1020"/>
      <c r="W1878" s="1020"/>
      <c r="X1878" s="1020"/>
      <c r="Y1878" s="1020"/>
      <c r="Z1878" s="1020"/>
      <c r="AA1878" s="1020"/>
    </row>
    <row r="1879" ht="18.0" customHeight="1">
      <c r="A1879" s="1020"/>
      <c r="B1879" s="1021"/>
      <c r="C1879" s="1020"/>
      <c r="D1879" s="1020"/>
      <c r="E1879" s="1020"/>
      <c r="F1879" s="1020"/>
      <c r="G1879" s="1022"/>
      <c r="H1879" s="1022"/>
      <c r="I1879" s="1022"/>
      <c r="J1879" s="1022"/>
      <c r="K1879" s="1022"/>
      <c r="L1879" s="1020"/>
      <c r="M1879" s="1020"/>
      <c r="N1879" s="1020"/>
      <c r="O1879" s="1020"/>
      <c r="P1879" s="1020"/>
      <c r="Q1879" s="1020"/>
      <c r="R1879" s="1020"/>
      <c r="S1879" s="1020"/>
      <c r="T1879" s="1020"/>
      <c r="U1879" s="1020"/>
      <c r="V1879" s="1020"/>
      <c r="W1879" s="1020"/>
      <c r="X1879" s="1020"/>
      <c r="Y1879" s="1020"/>
      <c r="Z1879" s="1020"/>
      <c r="AA1879" s="1020"/>
    </row>
    <row r="1880" ht="18.0" customHeight="1">
      <c r="A1880" s="1020"/>
      <c r="B1880" s="1021"/>
      <c r="C1880" s="1020"/>
      <c r="D1880" s="1020"/>
      <c r="E1880" s="1020"/>
      <c r="F1880" s="1020"/>
      <c r="G1880" s="1022"/>
      <c r="H1880" s="1022"/>
      <c r="I1880" s="1022"/>
      <c r="J1880" s="1022"/>
      <c r="K1880" s="1022"/>
      <c r="L1880" s="1020"/>
      <c r="M1880" s="1020"/>
      <c r="N1880" s="1020"/>
      <c r="O1880" s="1020"/>
      <c r="P1880" s="1020"/>
      <c r="Q1880" s="1020"/>
      <c r="R1880" s="1020"/>
      <c r="S1880" s="1020"/>
      <c r="T1880" s="1020"/>
      <c r="U1880" s="1020"/>
      <c r="V1880" s="1020"/>
      <c r="W1880" s="1020"/>
      <c r="X1880" s="1020"/>
      <c r="Y1880" s="1020"/>
      <c r="Z1880" s="1020"/>
      <c r="AA1880" s="1020"/>
    </row>
    <row r="1881" ht="18.0" customHeight="1">
      <c r="A1881" s="1020"/>
      <c r="B1881" s="1021"/>
      <c r="C1881" s="1020"/>
      <c r="D1881" s="1020"/>
      <c r="E1881" s="1020"/>
      <c r="F1881" s="1020"/>
      <c r="G1881" s="1022"/>
      <c r="H1881" s="1022"/>
      <c r="I1881" s="1022"/>
      <c r="J1881" s="1022"/>
      <c r="K1881" s="1022"/>
      <c r="L1881" s="1020"/>
      <c r="M1881" s="1020"/>
      <c r="N1881" s="1020"/>
      <c r="O1881" s="1020"/>
      <c r="P1881" s="1020"/>
      <c r="Q1881" s="1020"/>
      <c r="R1881" s="1020"/>
      <c r="S1881" s="1020"/>
      <c r="T1881" s="1020"/>
      <c r="U1881" s="1020"/>
      <c r="V1881" s="1020"/>
      <c r="W1881" s="1020"/>
      <c r="X1881" s="1020"/>
      <c r="Y1881" s="1020"/>
      <c r="Z1881" s="1020"/>
      <c r="AA1881" s="1020"/>
    </row>
    <row r="1882" ht="18.0" customHeight="1">
      <c r="A1882" s="1020"/>
      <c r="B1882" s="1021"/>
      <c r="C1882" s="1020"/>
      <c r="D1882" s="1020"/>
      <c r="E1882" s="1020"/>
      <c r="F1882" s="1020"/>
      <c r="G1882" s="1022"/>
      <c r="H1882" s="1022"/>
      <c r="I1882" s="1022"/>
      <c r="J1882" s="1022"/>
      <c r="K1882" s="1022"/>
      <c r="L1882" s="1020"/>
      <c r="M1882" s="1020"/>
      <c r="N1882" s="1020"/>
      <c r="O1882" s="1020"/>
      <c r="P1882" s="1020"/>
      <c r="Q1882" s="1020"/>
      <c r="R1882" s="1020"/>
      <c r="S1882" s="1020"/>
      <c r="T1882" s="1020"/>
      <c r="U1882" s="1020"/>
      <c r="V1882" s="1020"/>
      <c r="W1882" s="1020"/>
      <c r="X1882" s="1020"/>
      <c r="Y1882" s="1020"/>
      <c r="Z1882" s="1020"/>
      <c r="AA1882" s="1020"/>
    </row>
    <row r="1883" ht="18.0" customHeight="1">
      <c r="A1883" s="1020"/>
      <c r="B1883" s="1021"/>
      <c r="C1883" s="1020"/>
      <c r="D1883" s="1020"/>
      <c r="E1883" s="1020"/>
      <c r="F1883" s="1020"/>
      <c r="G1883" s="1022"/>
      <c r="H1883" s="1022"/>
      <c r="I1883" s="1022"/>
      <c r="J1883" s="1022"/>
      <c r="K1883" s="1022"/>
      <c r="L1883" s="1020"/>
      <c r="M1883" s="1020"/>
      <c r="N1883" s="1020"/>
      <c r="O1883" s="1020"/>
      <c r="P1883" s="1020"/>
      <c r="Q1883" s="1020"/>
      <c r="R1883" s="1020"/>
      <c r="S1883" s="1020"/>
      <c r="T1883" s="1020"/>
      <c r="U1883" s="1020"/>
      <c r="V1883" s="1020"/>
      <c r="W1883" s="1020"/>
      <c r="X1883" s="1020"/>
      <c r="Y1883" s="1020"/>
      <c r="Z1883" s="1020"/>
      <c r="AA1883" s="1020"/>
    </row>
    <row r="1884" ht="18.0" customHeight="1">
      <c r="A1884" s="1020"/>
      <c r="B1884" s="1021"/>
      <c r="C1884" s="1020"/>
      <c r="D1884" s="1020"/>
      <c r="E1884" s="1020"/>
      <c r="F1884" s="1020"/>
      <c r="G1884" s="1022"/>
      <c r="H1884" s="1022"/>
      <c r="I1884" s="1022"/>
      <c r="J1884" s="1022"/>
      <c r="K1884" s="1022"/>
      <c r="L1884" s="1020"/>
      <c r="M1884" s="1020"/>
      <c r="N1884" s="1020"/>
      <c r="O1884" s="1020"/>
      <c r="P1884" s="1020"/>
      <c r="Q1884" s="1020"/>
      <c r="R1884" s="1020"/>
      <c r="S1884" s="1020"/>
      <c r="T1884" s="1020"/>
      <c r="U1884" s="1020"/>
      <c r="V1884" s="1020"/>
      <c r="W1884" s="1020"/>
      <c r="X1884" s="1020"/>
      <c r="Y1884" s="1020"/>
      <c r="Z1884" s="1020"/>
      <c r="AA1884" s="1020"/>
    </row>
    <row r="1885" ht="18.0" customHeight="1">
      <c r="A1885" s="1020"/>
      <c r="B1885" s="1021"/>
      <c r="C1885" s="1020"/>
      <c r="D1885" s="1020"/>
      <c r="E1885" s="1020"/>
      <c r="F1885" s="1020"/>
      <c r="G1885" s="1022"/>
      <c r="H1885" s="1022"/>
      <c r="I1885" s="1022"/>
      <c r="J1885" s="1022"/>
      <c r="K1885" s="1022"/>
      <c r="L1885" s="1020"/>
      <c r="M1885" s="1020"/>
      <c r="N1885" s="1020"/>
      <c r="O1885" s="1020"/>
      <c r="P1885" s="1020"/>
      <c r="Q1885" s="1020"/>
      <c r="R1885" s="1020"/>
      <c r="S1885" s="1020"/>
      <c r="T1885" s="1020"/>
      <c r="U1885" s="1020"/>
      <c r="V1885" s="1020"/>
      <c r="W1885" s="1020"/>
      <c r="X1885" s="1020"/>
      <c r="Y1885" s="1020"/>
      <c r="Z1885" s="1020"/>
      <c r="AA1885" s="1020"/>
    </row>
    <row r="1886" ht="18.0" customHeight="1">
      <c r="A1886" s="1020"/>
      <c r="B1886" s="1021"/>
      <c r="C1886" s="1020"/>
      <c r="D1886" s="1020"/>
      <c r="E1886" s="1020"/>
      <c r="F1886" s="1020"/>
      <c r="G1886" s="1022"/>
      <c r="H1886" s="1022"/>
      <c r="I1886" s="1022"/>
      <c r="J1886" s="1022"/>
      <c r="K1886" s="1022"/>
      <c r="L1886" s="1020"/>
      <c r="M1886" s="1020"/>
      <c r="N1886" s="1020"/>
      <c r="O1886" s="1020"/>
      <c r="P1886" s="1020"/>
      <c r="Q1886" s="1020"/>
      <c r="R1886" s="1020"/>
      <c r="S1886" s="1020"/>
      <c r="T1886" s="1020"/>
      <c r="U1886" s="1020"/>
      <c r="V1886" s="1020"/>
      <c r="W1886" s="1020"/>
      <c r="X1886" s="1020"/>
      <c r="Y1886" s="1020"/>
      <c r="Z1886" s="1020"/>
      <c r="AA1886" s="1020"/>
    </row>
    <row r="1887" ht="18.0" customHeight="1">
      <c r="A1887" s="1020"/>
      <c r="B1887" s="1021"/>
      <c r="C1887" s="1020"/>
      <c r="D1887" s="1020"/>
      <c r="E1887" s="1020"/>
      <c r="F1887" s="1020"/>
      <c r="G1887" s="1022"/>
      <c r="H1887" s="1022"/>
      <c r="I1887" s="1022"/>
      <c r="J1887" s="1022"/>
      <c r="K1887" s="1022"/>
      <c r="L1887" s="1020"/>
      <c r="M1887" s="1020"/>
      <c r="N1887" s="1020"/>
      <c r="O1887" s="1020"/>
      <c r="P1887" s="1020"/>
      <c r="Q1887" s="1020"/>
      <c r="R1887" s="1020"/>
      <c r="S1887" s="1020"/>
      <c r="T1887" s="1020"/>
      <c r="U1887" s="1020"/>
      <c r="V1887" s="1020"/>
      <c r="W1887" s="1020"/>
      <c r="X1887" s="1020"/>
      <c r="Y1887" s="1020"/>
      <c r="Z1887" s="1020"/>
      <c r="AA1887" s="1020"/>
    </row>
    <row r="1888" ht="18.0" customHeight="1">
      <c r="A1888" s="1020"/>
      <c r="B1888" s="1021"/>
      <c r="C1888" s="1020"/>
      <c r="D1888" s="1020"/>
      <c r="E1888" s="1020"/>
      <c r="F1888" s="1020"/>
      <c r="G1888" s="1022"/>
      <c r="H1888" s="1022"/>
      <c r="I1888" s="1022"/>
      <c r="J1888" s="1022"/>
      <c r="K1888" s="1022"/>
      <c r="L1888" s="1020"/>
      <c r="M1888" s="1020"/>
      <c r="N1888" s="1020"/>
      <c r="O1888" s="1020"/>
      <c r="P1888" s="1020"/>
      <c r="Q1888" s="1020"/>
      <c r="R1888" s="1020"/>
      <c r="S1888" s="1020"/>
      <c r="T1888" s="1020"/>
      <c r="U1888" s="1020"/>
      <c r="V1888" s="1020"/>
      <c r="W1888" s="1020"/>
      <c r="X1888" s="1020"/>
      <c r="Y1888" s="1020"/>
      <c r="Z1888" s="1020"/>
      <c r="AA1888" s="1020"/>
    </row>
    <row r="1889" ht="18.0" customHeight="1">
      <c r="A1889" s="1020"/>
      <c r="B1889" s="1021"/>
      <c r="C1889" s="1020"/>
      <c r="D1889" s="1020"/>
      <c r="E1889" s="1020"/>
      <c r="F1889" s="1020"/>
      <c r="G1889" s="1022"/>
      <c r="H1889" s="1022"/>
      <c r="I1889" s="1022"/>
      <c r="J1889" s="1022"/>
      <c r="K1889" s="1022"/>
      <c r="L1889" s="1020"/>
      <c r="M1889" s="1020"/>
      <c r="N1889" s="1020"/>
      <c r="O1889" s="1020"/>
      <c r="P1889" s="1020"/>
      <c r="Q1889" s="1020"/>
      <c r="R1889" s="1020"/>
      <c r="S1889" s="1020"/>
      <c r="T1889" s="1020"/>
      <c r="U1889" s="1020"/>
      <c r="V1889" s="1020"/>
      <c r="W1889" s="1020"/>
      <c r="X1889" s="1020"/>
      <c r="Y1889" s="1020"/>
      <c r="Z1889" s="1020"/>
      <c r="AA1889" s="1020"/>
    </row>
    <row r="1890" ht="18.0" customHeight="1">
      <c r="A1890" s="1020"/>
      <c r="B1890" s="1021"/>
      <c r="C1890" s="1020"/>
      <c r="D1890" s="1020"/>
      <c r="E1890" s="1020"/>
      <c r="F1890" s="1020"/>
      <c r="G1890" s="1022"/>
      <c r="H1890" s="1022"/>
      <c r="I1890" s="1022"/>
      <c r="J1890" s="1022"/>
      <c r="K1890" s="1022"/>
      <c r="L1890" s="1020"/>
      <c r="M1890" s="1020"/>
      <c r="N1890" s="1020"/>
      <c r="O1890" s="1020"/>
      <c r="P1890" s="1020"/>
      <c r="Q1890" s="1020"/>
      <c r="R1890" s="1020"/>
      <c r="S1890" s="1020"/>
      <c r="T1890" s="1020"/>
      <c r="U1890" s="1020"/>
      <c r="V1890" s="1020"/>
      <c r="W1890" s="1020"/>
      <c r="X1890" s="1020"/>
      <c r="Y1890" s="1020"/>
      <c r="Z1890" s="1020"/>
      <c r="AA1890" s="1020"/>
    </row>
    <row r="1891" ht="18.0" customHeight="1">
      <c r="A1891" s="1020"/>
      <c r="B1891" s="1021"/>
      <c r="C1891" s="1020"/>
      <c r="D1891" s="1020"/>
      <c r="E1891" s="1020"/>
      <c r="F1891" s="1020"/>
      <c r="G1891" s="1022"/>
      <c r="H1891" s="1022"/>
      <c r="I1891" s="1022"/>
      <c r="J1891" s="1022"/>
      <c r="K1891" s="1022"/>
      <c r="L1891" s="1020"/>
      <c r="M1891" s="1020"/>
      <c r="N1891" s="1020"/>
      <c r="O1891" s="1020"/>
      <c r="P1891" s="1020"/>
      <c r="Q1891" s="1020"/>
      <c r="R1891" s="1020"/>
      <c r="S1891" s="1020"/>
      <c r="T1891" s="1020"/>
      <c r="U1891" s="1020"/>
      <c r="V1891" s="1020"/>
      <c r="W1891" s="1020"/>
      <c r="X1891" s="1020"/>
      <c r="Y1891" s="1020"/>
      <c r="Z1891" s="1020"/>
      <c r="AA1891" s="1020"/>
    </row>
    <row r="1892" ht="18.0" customHeight="1">
      <c r="A1892" s="1020"/>
      <c r="B1892" s="1021"/>
      <c r="C1892" s="1020"/>
      <c r="D1892" s="1020"/>
      <c r="E1892" s="1020"/>
      <c r="F1892" s="1020"/>
      <c r="G1892" s="1022"/>
      <c r="H1892" s="1022"/>
      <c r="I1892" s="1022"/>
      <c r="J1892" s="1022"/>
      <c r="K1892" s="1022"/>
      <c r="L1892" s="1020"/>
      <c r="M1892" s="1020"/>
      <c r="N1892" s="1020"/>
      <c r="O1892" s="1020"/>
      <c r="P1892" s="1020"/>
      <c r="Q1892" s="1020"/>
      <c r="R1892" s="1020"/>
      <c r="S1892" s="1020"/>
      <c r="T1892" s="1020"/>
      <c r="U1892" s="1020"/>
      <c r="V1892" s="1020"/>
      <c r="W1892" s="1020"/>
      <c r="X1892" s="1020"/>
      <c r="Y1892" s="1020"/>
      <c r="Z1892" s="1020"/>
      <c r="AA1892" s="1020"/>
    </row>
    <row r="1893" ht="18.0" customHeight="1">
      <c r="A1893" s="1020"/>
      <c r="B1893" s="1021"/>
      <c r="C1893" s="1020"/>
      <c r="D1893" s="1020"/>
      <c r="E1893" s="1020"/>
      <c r="F1893" s="1020"/>
      <c r="G1893" s="1022"/>
      <c r="H1893" s="1022"/>
      <c r="I1893" s="1022"/>
      <c r="J1893" s="1022"/>
      <c r="K1893" s="1022"/>
      <c r="L1893" s="1020"/>
      <c r="M1893" s="1020"/>
      <c r="N1893" s="1020"/>
      <c r="O1893" s="1020"/>
      <c r="P1893" s="1020"/>
      <c r="Q1893" s="1020"/>
      <c r="R1893" s="1020"/>
      <c r="S1893" s="1020"/>
      <c r="T1893" s="1020"/>
      <c r="U1893" s="1020"/>
      <c r="V1893" s="1020"/>
      <c r="W1893" s="1020"/>
      <c r="X1893" s="1020"/>
      <c r="Y1893" s="1020"/>
      <c r="Z1893" s="1020"/>
      <c r="AA1893" s="1020"/>
    </row>
    <row r="1894" ht="18.0" customHeight="1">
      <c r="A1894" s="1020"/>
      <c r="B1894" s="1021"/>
      <c r="C1894" s="1020"/>
      <c r="D1894" s="1020"/>
      <c r="E1894" s="1020"/>
      <c r="F1894" s="1020"/>
      <c r="G1894" s="1022"/>
      <c r="H1894" s="1022"/>
      <c r="I1894" s="1022"/>
      <c r="J1894" s="1022"/>
      <c r="K1894" s="1022"/>
      <c r="L1894" s="1020"/>
      <c r="M1894" s="1020"/>
      <c r="N1894" s="1020"/>
      <c r="O1894" s="1020"/>
      <c r="P1894" s="1020"/>
      <c r="Q1894" s="1020"/>
      <c r="R1894" s="1020"/>
      <c r="S1894" s="1020"/>
      <c r="T1894" s="1020"/>
      <c r="U1894" s="1020"/>
      <c r="V1894" s="1020"/>
      <c r="W1894" s="1020"/>
      <c r="X1894" s="1020"/>
      <c r="Y1894" s="1020"/>
      <c r="Z1894" s="1020"/>
      <c r="AA1894" s="1020"/>
    </row>
    <row r="1895" ht="18.0" customHeight="1">
      <c r="A1895" s="1020"/>
      <c r="B1895" s="1021"/>
      <c r="C1895" s="1020"/>
      <c r="D1895" s="1020"/>
      <c r="E1895" s="1020"/>
      <c r="F1895" s="1020"/>
      <c r="G1895" s="1022"/>
      <c r="H1895" s="1022"/>
      <c r="I1895" s="1022"/>
      <c r="J1895" s="1022"/>
      <c r="K1895" s="1022"/>
      <c r="L1895" s="1020"/>
      <c r="M1895" s="1020"/>
      <c r="N1895" s="1020"/>
      <c r="O1895" s="1020"/>
      <c r="P1895" s="1020"/>
      <c r="Q1895" s="1020"/>
      <c r="R1895" s="1020"/>
      <c r="S1895" s="1020"/>
      <c r="T1895" s="1020"/>
      <c r="U1895" s="1020"/>
      <c r="V1895" s="1020"/>
      <c r="W1895" s="1020"/>
      <c r="X1895" s="1020"/>
      <c r="Y1895" s="1020"/>
      <c r="Z1895" s="1020"/>
      <c r="AA1895" s="1020"/>
    </row>
    <row r="1896" ht="18.0" customHeight="1">
      <c r="A1896" s="1020"/>
      <c r="B1896" s="1021"/>
      <c r="C1896" s="1020"/>
      <c r="D1896" s="1020"/>
      <c r="E1896" s="1020"/>
      <c r="F1896" s="1020"/>
      <c r="G1896" s="1022"/>
      <c r="H1896" s="1022"/>
      <c r="I1896" s="1022"/>
      <c r="J1896" s="1022"/>
      <c r="K1896" s="1022"/>
      <c r="L1896" s="1020"/>
      <c r="M1896" s="1020"/>
      <c r="N1896" s="1020"/>
      <c r="O1896" s="1020"/>
      <c r="P1896" s="1020"/>
      <c r="Q1896" s="1020"/>
      <c r="R1896" s="1020"/>
      <c r="S1896" s="1020"/>
      <c r="T1896" s="1020"/>
      <c r="U1896" s="1020"/>
      <c r="V1896" s="1020"/>
      <c r="W1896" s="1020"/>
      <c r="X1896" s="1020"/>
      <c r="Y1896" s="1020"/>
      <c r="Z1896" s="1020"/>
      <c r="AA1896" s="1020"/>
    </row>
    <row r="1897" ht="18.0" customHeight="1">
      <c r="A1897" s="1020"/>
      <c r="B1897" s="1021"/>
      <c r="C1897" s="1020"/>
      <c r="D1897" s="1020"/>
      <c r="E1897" s="1020"/>
      <c r="F1897" s="1020"/>
      <c r="G1897" s="1022"/>
      <c r="H1897" s="1022"/>
      <c r="I1897" s="1022"/>
      <c r="J1897" s="1022"/>
      <c r="K1897" s="1022"/>
      <c r="L1897" s="1020"/>
      <c r="M1897" s="1020"/>
      <c r="N1897" s="1020"/>
      <c r="O1897" s="1020"/>
      <c r="P1897" s="1020"/>
      <c r="Q1897" s="1020"/>
      <c r="R1897" s="1020"/>
      <c r="S1897" s="1020"/>
      <c r="T1897" s="1020"/>
      <c r="U1897" s="1020"/>
      <c r="V1897" s="1020"/>
      <c r="W1897" s="1020"/>
      <c r="X1897" s="1020"/>
      <c r="Y1897" s="1020"/>
      <c r="Z1897" s="1020"/>
      <c r="AA1897" s="1020"/>
    </row>
    <row r="1898" ht="18.0" customHeight="1">
      <c r="A1898" s="1020"/>
      <c r="B1898" s="1021"/>
      <c r="C1898" s="1020"/>
      <c r="D1898" s="1020"/>
      <c r="E1898" s="1020"/>
      <c r="F1898" s="1020"/>
      <c r="G1898" s="1022"/>
      <c r="H1898" s="1022"/>
      <c r="I1898" s="1022"/>
      <c r="J1898" s="1022"/>
      <c r="K1898" s="1022"/>
      <c r="L1898" s="1020"/>
      <c r="M1898" s="1020"/>
      <c r="N1898" s="1020"/>
      <c r="O1898" s="1020"/>
      <c r="P1898" s="1020"/>
      <c r="Q1898" s="1020"/>
      <c r="R1898" s="1020"/>
      <c r="S1898" s="1020"/>
      <c r="T1898" s="1020"/>
      <c r="U1898" s="1020"/>
      <c r="V1898" s="1020"/>
      <c r="W1898" s="1020"/>
      <c r="X1898" s="1020"/>
      <c r="Y1898" s="1020"/>
      <c r="Z1898" s="1020"/>
      <c r="AA1898" s="1020"/>
    </row>
    <row r="1899" ht="18.0" customHeight="1">
      <c r="A1899" s="1020"/>
      <c r="B1899" s="1021"/>
      <c r="C1899" s="1020"/>
      <c r="D1899" s="1020"/>
      <c r="E1899" s="1020"/>
      <c r="F1899" s="1020"/>
      <c r="G1899" s="1022"/>
      <c r="H1899" s="1022"/>
      <c r="I1899" s="1022"/>
      <c r="J1899" s="1022"/>
      <c r="K1899" s="1022"/>
      <c r="L1899" s="1020"/>
      <c r="M1899" s="1020"/>
      <c r="N1899" s="1020"/>
      <c r="O1899" s="1020"/>
      <c r="P1899" s="1020"/>
      <c r="Q1899" s="1020"/>
      <c r="R1899" s="1020"/>
      <c r="S1899" s="1020"/>
      <c r="T1899" s="1020"/>
      <c r="U1899" s="1020"/>
      <c r="V1899" s="1020"/>
      <c r="W1899" s="1020"/>
      <c r="X1899" s="1020"/>
      <c r="Y1899" s="1020"/>
      <c r="Z1899" s="1020"/>
      <c r="AA1899" s="1020"/>
    </row>
    <row r="1900" ht="18.0" customHeight="1">
      <c r="A1900" s="1020"/>
      <c r="B1900" s="1021"/>
      <c r="C1900" s="1020"/>
      <c r="D1900" s="1020"/>
      <c r="E1900" s="1020"/>
      <c r="F1900" s="1020"/>
      <c r="G1900" s="1022"/>
      <c r="H1900" s="1022"/>
      <c r="I1900" s="1022"/>
      <c r="J1900" s="1022"/>
      <c r="K1900" s="1022"/>
      <c r="L1900" s="1020"/>
      <c r="M1900" s="1020"/>
      <c r="N1900" s="1020"/>
      <c r="O1900" s="1020"/>
      <c r="P1900" s="1020"/>
      <c r="Q1900" s="1020"/>
      <c r="R1900" s="1020"/>
      <c r="S1900" s="1020"/>
      <c r="T1900" s="1020"/>
      <c r="U1900" s="1020"/>
      <c r="V1900" s="1020"/>
      <c r="W1900" s="1020"/>
      <c r="X1900" s="1020"/>
      <c r="Y1900" s="1020"/>
      <c r="Z1900" s="1020"/>
      <c r="AA1900" s="1020"/>
    </row>
    <row r="1901" ht="18.0" customHeight="1">
      <c r="A1901" s="1020"/>
      <c r="B1901" s="1021"/>
      <c r="C1901" s="1020"/>
      <c r="D1901" s="1020"/>
      <c r="E1901" s="1020"/>
      <c r="F1901" s="1020"/>
      <c r="G1901" s="1022"/>
      <c r="H1901" s="1022"/>
      <c r="I1901" s="1022"/>
      <c r="J1901" s="1022"/>
      <c r="K1901" s="1022"/>
      <c r="L1901" s="1020"/>
      <c r="M1901" s="1020"/>
      <c r="N1901" s="1020"/>
      <c r="O1901" s="1020"/>
      <c r="P1901" s="1020"/>
      <c r="Q1901" s="1020"/>
      <c r="R1901" s="1020"/>
      <c r="S1901" s="1020"/>
      <c r="T1901" s="1020"/>
      <c r="U1901" s="1020"/>
      <c r="V1901" s="1020"/>
      <c r="W1901" s="1020"/>
      <c r="X1901" s="1020"/>
      <c r="Y1901" s="1020"/>
      <c r="Z1901" s="1020"/>
      <c r="AA1901" s="1020"/>
    </row>
    <row r="1902" ht="18.0" customHeight="1">
      <c r="A1902" s="1020"/>
      <c r="B1902" s="1021"/>
      <c r="C1902" s="1020"/>
      <c r="D1902" s="1020"/>
      <c r="E1902" s="1020"/>
      <c r="F1902" s="1020"/>
      <c r="G1902" s="1022"/>
      <c r="H1902" s="1022"/>
      <c r="I1902" s="1022"/>
      <c r="J1902" s="1022"/>
      <c r="K1902" s="1022"/>
      <c r="L1902" s="1020"/>
      <c r="M1902" s="1020"/>
      <c r="N1902" s="1020"/>
      <c r="O1902" s="1020"/>
      <c r="P1902" s="1020"/>
      <c r="Q1902" s="1020"/>
      <c r="R1902" s="1020"/>
      <c r="S1902" s="1020"/>
      <c r="T1902" s="1020"/>
      <c r="U1902" s="1020"/>
      <c r="V1902" s="1020"/>
      <c r="W1902" s="1020"/>
      <c r="X1902" s="1020"/>
      <c r="Y1902" s="1020"/>
      <c r="Z1902" s="1020"/>
      <c r="AA1902" s="1020"/>
    </row>
    <row r="1903" ht="18.0" customHeight="1">
      <c r="A1903" s="1020"/>
      <c r="B1903" s="1021"/>
      <c r="C1903" s="1020"/>
      <c r="D1903" s="1020"/>
      <c r="E1903" s="1020"/>
      <c r="F1903" s="1020"/>
      <c r="G1903" s="1022"/>
      <c r="H1903" s="1022"/>
      <c r="I1903" s="1022"/>
      <c r="J1903" s="1022"/>
      <c r="K1903" s="1022"/>
      <c r="L1903" s="1020"/>
      <c r="M1903" s="1020"/>
      <c r="N1903" s="1020"/>
      <c r="O1903" s="1020"/>
      <c r="P1903" s="1020"/>
      <c r="Q1903" s="1020"/>
      <c r="R1903" s="1020"/>
      <c r="S1903" s="1020"/>
      <c r="T1903" s="1020"/>
      <c r="U1903" s="1020"/>
      <c r="V1903" s="1020"/>
      <c r="W1903" s="1020"/>
      <c r="X1903" s="1020"/>
      <c r="Y1903" s="1020"/>
      <c r="Z1903" s="1020"/>
      <c r="AA1903" s="1020"/>
    </row>
    <row r="1904" ht="18.0" customHeight="1">
      <c r="A1904" s="1020"/>
      <c r="B1904" s="1021"/>
      <c r="C1904" s="1020"/>
      <c r="D1904" s="1020"/>
      <c r="E1904" s="1020"/>
      <c r="F1904" s="1020"/>
      <c r="G1904" s="1022"/>
      <c r="H1904" s="1022"/>
      <c r="I1904" s="1022"/>
      <c r="J1904" s="1022"/>
      <c r="K1904" s="1022"/>
      <c r="L1904" s="1020"/>
      <c r="M1904" s="1020"/>
      <c r="N1904" s="1020"/>
      <c r="O1904" s="1020"/>
      <c r="P1904" s="1020"/>
      <c r="Q1904" s="1020"/>
      <c r="R1904" s="1020"/>
      <c r="S1904" s="1020"/>
      <c r="T1904" s="1020"/>
      <c r="U1904" s="1020"/>
      <c r="V1904" s="1020"/>
      <c r="W1904" s="1020"/>
      <c r="X1904" s="1020"/>
      <c r="Y1904" s="1020"/>
      <c r="Z1904" s="1020"/>
      <c r="AA1904" s="1020"/>
    </row>
    <row r="1905" ht="18.0" customHeight="1">
      <c r="A1905" s="1020"/>
      <c r="B1905" s="1021"/>
      <c r="C1905" s="1020"/>
      <c r="D1905" s="1020"/>
      <c r="E1905" s="1020"/>
      <c r="F1905" s="1020"/>
      <c r="G1905" s="1022"/>
      <c r="H1905" s="1022"/>
      <c r="I1905" s="1022"/>
      <c r="J1905" s="1022"/>
      <c r="K1905" s="1022"/>
      <c r="L1905" s="1020"/>
      <c r="M1905" s="1020"/>
      <c r="N1905" s="1020"/>
      <c r="O1905" s="1020"/>
      <c r="P1905" s="1020"/>
      <c r="Q1905" s="1020"/>
      <c r="R1905" s="1020"/>
      <c r="S1905" s="1020"/>
      <c r="T1905" s="1020"/>
      <c r="U1905" s="1020"/>
      <c r="V1905" s="1020"/>
      <c r="W1905" s="1020"/>
      <c r="X1905" s="1020"/>
      <c r="Y1905" s="1020"/>
      <c r="Z1905" s="1020"/>
      <c r="AA1905" s="1020"/>
    </row>
    <row r="1906" ht="18.0" customHeight="1">
      <c r="A1906" s="1020"/>
      <c r="B1906" s="1021"/>
      <c r="C1906" s="1020"/>
      <c r="D1906" s="1020"/>
      <c r="E1906" s="1020"/>
      <c r="F1906" s="1020"/>
      <c r="G1906" s="1022"/>
      <c r="H1906" s="1022"/>
      <c r="I1906" s="1022"/>
      <c r="J1906" s="1022"/>
      <c r="K1906" s="1022"/>
      <c r="L1906" s="1020"/>
      <c r="M1906" s="1020"/>
      <c r="N1906" s="1020"/>
      <c r="O1906" s="1020"/>
      <c r="P1906" s="1020"/>
      <c r="Q1906" s="1020"/>
      <c r="R1906" s="1020"/>
      <c r="S1906" s="1020"/>
      <c r="T1906" s="1020"/>
      <c r="U1906" s="1020"/>
      <c r="V1906" s="1020"/>
      <c r="W1906" s="1020"/>
      <c r="X1906" s="1020"/>
      <c r="Y1906" s="1020"/>
      <c r="Z1906" s="1020"/>
      <c r="AA1906" s="1020"/>
    </row>
    <row r="1907" ht="18.0" customHeight="1">
      <c r="A1907" s="1020"/>
      <c r="B1907" s="1021"/>
      <c r="C1907" s="1020"/>
      <c r="D1907" s="1020"/>
      <c r="E1907" s="1020"/>
      <c r="F1907" s="1020"/>
      <c r="G1907" s="1022"/>
      <c r="H1907" s="1022"/>
      <c r="I1907" s="1022"/>
      <c r="J1907" s="1022"/>
      <c r="K1907" s="1022"/>
      <c r="L1907" s="1020"/>
      <c r="M1907" s="1020"/>
      <c r="N1907" s="1020"/>
      <c r="O1907" s="1020"/>
      <c r="P1907" s="1020"/>
      <c r="Q1907" s="1020"/>
      <c r="R1907" s="1020"/>
      <c r="S1907" s="1020"/>
      <c r="T1907" s="1020"/>
      <c r="U1907" s="1020"/>
      <c r="V1907" s="1020"/>
      <c r="W1907" s="1020"/>
      <c r="X1907" s="1020"/>
      <c r="Y1907" s="1020"/>
      <c r="Z1907" s="1020"/>
      <c r="AA1907" s="1020"/>
    </row>
    <row r="1908" ht="18.0" customHeight="1">
      <c r="A1908" s="1020"/>
      <c r="B1908" s="1021"/>
      <c r="C1908" s="1020"/>
      <c r="D1908" s="1020"/>
      <c r="E1908" s="1020"/>
      <c r="F1908" s="1020"/>
      <c r="G1908" s="1022"/>
      <c r="H1908" s="1022"/>
      <c r="I1908" s="1022"/>
      <c r="J1908" s="1022"/>
      <c r="K1908" s="1022"/>
      <c r="L1908" s="1020"/>
      <c r="M1908" s="1020"/>
      <c r="N1908" s="1020"/>
      <c r="O1908" s="1020"/>
      <c r="P1908" s="1020"/>
      <c r="Q1908" s="1020"/>
      <c r="R1908" s="1020"/>
      <c r="S1908" s="1020"/>
      <c r="T1908" s="1020"/>
      <c r="U1908" s="1020"/>
      <c r="V1908" s="1020"/>
      <c r="W1908" s="1020"/>
      <c r="X1908" s="1020"/>
      <c r="Y1908" s="1020"/>
      <c r="Z1908" s="1020"/>
      <c r="AA1908" s="1020"/>
    </row>
    <row r="1909" ht="18.0" customHeight="1">
      <c r="A1909" s="1020"/>
      <c r="B1909" s="1021"/>
      <c r="C1909" s="1020"/>
      <c r="D1909" s="1020"/>
      <c r="E1909" s="1020"/>
      <c r="F1909" s="1020"/>
      <c r="G1909" s="1022"/>
      <c r="H1909" s="1022"/>
      <c r="I1909" s="1022"/>
      <c r="J1909" s="1022"/>
      <c r="K1909" s="1022"/>
      <c r="L1909" s="1020"/>
      <c r="M1909" s="1020"/>
      <c r="N1909" s="1020"/>
      <c r="O1909" s="1020"/>
      <c r="P1909" s="1020"/>
      <c r="Q1909" s="1020"/>
      <c r="R1909" s="1020"/>
      <c r="S1909" s="1020"/>
      <c r="T1909" s="1020"/>
      <c r="U1909" s="1020"/>
      <c r="V1909" s="1020"/>
      <c r="W1909" s="1020"/>
      <c r="X1909" s="1020"/>
      <c r="Y1909" s="1020"/>
      <c r="Z1909" s="1020"/>
      <c r="AA1909" s="1020"/>
    </row>
    <row r="1910" ht="18.0" customHeight="1">
      <c r="A1910" s="1020"/>
      <c r="B1910" s="1021"/>
      <c r="C1910" s="1020"/>
      <c r="D1910" s="1020"/>
      <c r="E1910" s="1020"/>
      <c r="F1910" s="1020"/>
      <c r="G1910" s="1022"/>
      <c r="H1910" s="1022"/>
      <c r="I1910" s="1022"/>
      <c r="J1910" s="1022"/>
      <c r="K1910" s="1022"/>
      <c r="L1910" s="1020"/>
      <c r="M1910" s="1020"/>
      <c r="N1910" s="1020"/>
      <c r="O1910" s="1020"/>
      <c r="P1910" s="1020"/>
      <c r="Q1910" s="1020"/>
      <c r="R1910" s="1020"/>
      <c r="S1910" s="1020"/>
      <c r="T1910" s="1020"/>
      <c r="U1910" s="1020"/>
      <c r="V1910" s="1020"/>
      <c r="W1910" s="1020"/>
      <c r="X1910" s="1020"/>
      <c r="Y1910" s="1020"/>
      <c r="Z1910" s="1020"/>
      <c r="AA1910" s="1020"/>
    </row>
    <row r="1911" ht="18.0" customHeight="1">
      <c r="A1911" s="1020"/>
      <c r="B1911" s="1021"/>
      <c r="C1911" s="1020"/>
      <c r="D1911" s="1020"/>
      <c r="E1911" s="1020"/>
      <c r="F1911" s="1020"/>
      <c r="G1911" s="1022"/>
      <c r="H1911" s="1022"/>
      <c r="I1911" s="1022"/>
      <c r="J1911" s="1022"/>
      <c r="K1911" s="1022"/>
      <c r="L1911" s="1020"/>
      <c r="M1911" s="1020"/>
      <c r="N1911" s="1020"/>
      <c r="O1911" s="1020"/>
      <c r="P1911" s="1020"/>
      <c r="Q1911" s="1020"/>
      <c r="R1911" s="1020"/>
      <c r="S1911" s="1020"/>
      <c r="T1911" s="1020"/>
      <c r="U1911" s="1020"/>
      <c r="V1911" s="1020"/>
      <c r="W1911" s="1020"/>
      <c r="X1911" s="1020"/>
      <c r="Y1911" s="1020"/>
      <c r="Z1911" s="1020"/>
      <c r="AA1911" s="1020"/>
    </row>
    <row r="1912" ht="18.0" customHeight="1">
      <c r="A1912" s="1020"/>
      <c r="B1912" s="1021"/>
      <c r="C1912" s="1020"/>
      <c r="D1912" s="1020"/>
      <c r="E1912" s="1020"/>
      <c r="F1912" s="1020"/>
      <c r="G1912" s="1022"/>
      <c r="H1912" s="1022"/>
      <c r="I1912" s="1022"/>
      <c r="J1912" s="1022"/>
      <c r="K1912" s="1022"/>
      <c r="L1912" s="1020"/>
      <c r="M1912" s="1020"/>
      <c r="N1912" s="1020"/>
      <c r="O1912" s="1020"/>
      <c r="P1912" s="1020"/>
      <c r="Q1912" s="1020"/>
      <c r="R1912" s="1020"/>
      <c r="S1912" s="1020"/>
      <c r="T1912" s="1020"/>
      <c r="U1912" s="1020"/>
      <c r="V1912" s="1020"/>
      <c r="W1912" s="1020"/>
      <c r="X1912" s="1020"/>
      <c r="Y1912" s="1020"/>
      <c r="Z1912" s="1020"/>
      <c r="AA1912" s="1020"/>
    </row>
    <row r="1913" ht="18.0" customHeight="1">
      <c r="A1913" s="1020"/>
      <c r="B1913" s="1021"/>
      <c r="C1913" s="1020"/>
      <c r="D1913" s="1020"/>
      <c r="E1913" s="1020"/>
      <c r="F1913" s="1020"/>
      <c r="G1913" s="1022"/>
      <c r="H1913" s="1022"/>
      <c r="I1913" s="1022"/>
      <c r="J1913" s="1022"/>
      <c r="K1913" s="1022"/>
      <c r="L1913" s="1020"/>
      <c r="M1913" s="1020"/>
      <c r="N1913" s="1020"/>
      <c r="O1913" s="1020"/>
      <c r="P1913" s="1020"/>
      <c r="Q1913" s="1020"/>
      <c r="R1913" s="1020"/>
      <c r="S1913" s="1020"/>
      <c r="T1913" s="1020"/>
      <c r="U1913" s="1020"/>
      <c r="V1913" s="1020"/>
      <c r="W1913" s="1020"/>
      <c r="X1913" s="1020"/>
      <c r="Y1913" s="1020"/>
      <c r="Z1913" s="1020"/>
      <c r="AA1913" s="1020"/>
    </row>
    <row r="1914" ht="18.0" customHeight="1">
      <c r="A1914" s="1020"/>
      <c r="B1914" s="1021"/>
      <c r="C1914" s="1020"/>
      <c r="D1914" s="1020"/>
      <c r="E1914" s="1020"/>
      <c r="F1914" s="1020"/>
      <c r="G1914" s="1022"/>
      <c r="H1914" s="1022"/>
      <c r="I1914" s="1022"/>
      <c r="J1914" s="1022"/>
      <c r="K1914" s="1022"/>
      <c r="L1914" s="1020"/>
      <c r="M1914" s="1020"/>
      <c r="N1914" s="1020"/>
      <c r="O1914" s="1020"/>
      <c r="P1914" s="1020"/>
      <c r="Q1914" s="1020"/>
      <c r="R1914" s="1020"/>
      <c r="S1914" s="1020"/>
      <c r="T1914" s="1020"/>
      <c r="U1914" s="1020"/>
      <c r="V1914" s="1020"/>
      <c r="W1914" s="1020"/>
      <c r="X1914" s="1020"/>
      <c r="Y1914" s="1020"/>
      <c r="Z1914" s="1020"/>
      <c r="AA1914" s="1020"/>
    </row>
    <row r="1915" ht="18.0" customHeight="1">
      <c r="A1915" s="1020"/>
      <c r="B1915" s="1021"/>
      <c r="C1915" s="1020"/>
      <c r="D1915" s="1020"/>
      <c r="E1915" s="1020"/>
      <c r="F1915" s="1020"/>
      <c r="G1915" s="1022"/>
      <c r="H1915" s="1022"/>
      <c r="I1915" s="1022"/>
      <c r="J1915" s="1022"/>
      <c r="K1915" s="1022"/>
      <c r="L1915" s="1020"/>
      <c r="M1915" s="1020"/>
      <c r="N1915" s="1020"/>
      <c r="O1915" s="1020"/>
      <c r="P1915" s="1020"/>
      <c r="Q1915" s="1020"/>
      <c r="R1915" s="1020"/>
      <c r="S1915" s="1020"/>
      <c r="T1915" s="1020"/>
      <c r="U1915" s="1020"/>
      <c r="V1915" s="1020"/>
      <c r="W1915" s="1020"/>
      <c r="X1915" s="1020"/>
      <c r="Y1915" s="1020"/>
      <c r="Z1915" s="1020"/>
      <c r="AA1915" s="1020"/>
    </row>
    <row r="1916" ht="18.0" customHeight="1">
      <c r="A1916" s="1020"/>
      <c r="B1916" s="1021"/>
      <c r="C1916" s="1020"/>
      <c r="D1916" s="1020"/>
      <c r="E1916" s="1020"/>
      <c r="F1916" s="1020"/>
      <c r="G1916" s="1022"/>
      <c r="H1916" s="1022"/>
      <c r="I1916" s="1022"/>
      <c r="J1916" s="1022"/>
      <c r="K1916" s="1022"/>
      <c r="L1916" s="1020"/>
      <c r="M1916" s="1020"/>
      <c r="N1916" s="1020"/>
      <c r="O1916" s="1020"/>
      <c r="P1916" s="1020"/>
      <c r="Q1916" s="1020"/>
      <c r="R1916" s="1020"/>
      <c r="S1916" s="1020"/>
      <c r="T1916" s="1020"/>
      <c r="U1916" s="1020"/>
      <c r="V1916" s="1020"/>
      <c r="W1916" s="1020"/>
      <c r="X1916" s="1020"/>
      <c r="Y1916" s="1020"/>
      <c r="Z1916" s="1020"/>
      <c r="AA1916" s="1020"/>
    </row>
    <row r="1917" ht="18.0" customHeight="1">
      <c r="A1917" s="1020"/>
      <c r="B1917" s="1021"/>
      <c r="C1917" s="1020"/>
      <c r="D1917" s="1020"/>
      <c r="E1917" s="1020"/>
      <c r="F1917" s="1020"/>
      <c r="G1917" s="1022"/>
      <c r="H1917" s="1022"/>
      <c r="I1917" s="1022"/>
      <c r="J1917" s="1022"/>
      <c r="K1917" s="1022"/>
      <c r="L1917" s="1020"/>
      <c r="M1917" s="1020"/>
      <c r="N1917" s="1020"/>
      <c r="O1917" s="1020"/>
      <c r="P1917" s="1020"/>
      <c r="Q1917" s="1020"/>
      <c r="R1917" s="1020"/>
      <c r="S1917" s="1020"/>
      <c r="T1917" s="1020"/>
      <c r="U1917" s="1020"/>
      <c r="V1917" s="1020"/>
      <c r="W1917" s="1020"/>
      <c r="X1917" s="1020"/>
      <c r="Y1917" s="1020"/>
      <c r="Z1917" s="1020"/>
      <c r="AA1917" s="1020"/>
    </row>
    <row r="1918" ht="18.0" customHeight="1">
      <c r="A1918" s="1020"/>
      <c r="B1918" s="1021"/>
      <c r="C1918" s="1020"/>
      <c r="D1918" s="1020"/>
      <c r="E1918" s="1020"/>
      <c r="F1918" s="1020"/>
      <c r="G1918" s="1022"/>
      <c r="H1918" s="1022"/>
      <c r="I1918" s="1022"/>
      <c r="J1918" s="1022"/>
      <c r="K1918" s="1022"/>
      <c r="L1918" s="1020"/>
      <c r="M1918" s="1020"/>
      <c r="N1918" s="1020"/>
      <c r="O1918" s="1020"/>
      <c r="P1918" s="1020"/>
      <c r="Q1918" s="1020"/>
      <c r="R1918" s="1020"/>
      <c r="S1918" s="1020"/>
      <c r="T1918" s="1020"/>
      <c r="U1918" s="1020"/>
      <c r="V1918" s="1020"/>
      <c r="W1918" s="1020"/>
      <c r="X1918" s="1020"/>
      <c r="Y1918" s="1020"/>
      <c r="Z1918" s="1020"/>
      <c r="AA1918" s="1020"/>
    </row>
    <row r="1919" ht="18.0" customHeight="1">
      <c r="A1919" s="1020"/>
      <c r="B1919" s="1021"/>
      <c r="C1919" s="1020"/>
      <c r="D1919" s="1020"/>
      <c r="E1919" s="1020"/>
      <c r="F1919" s="1020"/>
      <c r="G1919" s="1022"/>
      <c r="H1919" s="1022"/>
      <c r="I1919" s="1022"/>
      <c r="J1919" s="1022"/>
      <c r="K1919" s="1022"/>
      <c r="L1919" s="1020"/>
      <c r="M1919" s="1020"/>
      <c r="N1919" s="1020"/>
      <c r="O1919" s="1020"/>
      <c r="P1919" s="1020"/>
      <c r="Q1919" s="1020"/>
      <c r="R1919" s="1020"/>
      <c r="S1919" s="1020"/>
      <c r="T1919" s="1020"/>
      <c r="U1919" s="1020"/>
      <c r="V1919" s="1020"/>
      <c r="W1919" s="1020"/>
      <c r="X1919" s="1020"/>
      <c r="Y1919" s="1020"/>
      <c r="Z1919" s="1020"/>
      <c r="AA1919" s="1020"/>
    </row>
    <row r="1920" ht="18.0" customHeight="1">
      <c r="A1920" s="1020"/>
      <c r="B1920" s="1021"/>
      <c r="C1920" s="1020"/>
      <c r="D1920" s="1020"/>
      <c r="E1920" s="1020"/>
      <c r="F1920" s="1020"/>
      <c r="G1920" s="1022"/>
      <c r="H1920" s="1022"/>
      <c r="I1920" s="1022"/>
      <c r="J1920" s="1022"/>
      <c r="K1920" s="1022"/>
      <c r="L1920" s="1020"/>
      <c r="M1920" s="1020"/>
      <c r="N1920" s="1020"/>
      <c r="O1920" s="1020"/>
      <c r="P1920" s="1020"/>
      <c r="Q1920" s="1020"/>
      <c r="R1920" s="1020"/>
      <c r="S1920" s="1020"/>
      <c r="T1920" s="1020"/>
      <c r="U1920" s="1020"/>
      <c r="V1920" s="1020"/>
      <c r="W1920" s="1020"/>
      <c r="X1920" s="1020"/>
      <c r="Y1920" s="1020"/>
      <c r="Z1920" s="1020"/>
      <c r="AA1920" s="1020"/>
    </row>
    <row r="1921" ht="18.0" customHeight="1">
      <c r="A1921" s="1020"/>
      <c r="B1921" s="1021"/>
      <c r="C1921" s="1020"/>
      <c r="D1921" s="1020"/>
      <c r="E1921" s="1020"/>
      <c r="F1921" s="1020"/>
      <c r="G1921" s="1022"/>
      <c r="H1921" s="1022"/>
      <c r="I1921" s="1022"/>
      <c r="J1921" s="1022"/>
      <c r="K1921" s="1022"/>
      <c r="L1921" s="1020"/>
      <c r="M1921" s="1020"/>
      <c r="N1921" s="1020"/>
      <c r="O1921" s="1020"/>
      <c r="P1921" s="1020"/>
      <c r="Q1921" s="1020"/>
      <c r="R1921" s="1020"/>
      <c r="S1921" s="1020"/>
      <c r="T1921" s="1020"/>
      <c r="U1921" s="1020"/>
      <c r="V1921" s="1020"/>
      <c r="W1921" s="1020"/>
      <c r="X1921" s="1020"/>
      <c r="Y1921" s="1020"/>
      <c r="Z1921" s="1020"/>
      <c r="AA1921" s="1020"/>
    </row>
    <row r="1922" ht="18.0" customHeight="1">
      <c r="A1922" s="1020"/>
      <c r="B1922" s="1021"/>
      <c r="C1922" s="1020"/>
      <c r="D1922" s="1020"/>
      <c r="E1922" s="1020"/>
      <c r="F1922" s="1020"/>
      <c r="G1922" s="1022"/>
      <c r="H1922" s="1022"/>
      <c r="I1922" s="1022"/>
      <c r="J1922" s="1022"/>
      <c r="K1922" s="1022"/>
      <c r="L1922" s="1020"/>
      <c r="M1922" s="1020"/>
      <c r="N1922" s="1020"/>
      <c r="O1922" s="1020"/>
      <c r="P1922" s="1020"/>
      <c r="Q1922" s="1020"/>
      <c r="R1922" s="1020"/>
      <c r="S1922" s="1020"/>
      <c r="T1922" s="1020"/>
      <c r="U1922" s="1020"/>
      <c r="V1922" s="1020"/>
      <c r="W1922" s="1020"/>
      <c r="X1922" s="1020"/>
      <c r="Y1922" s="1020"/>
      <c r="Z1922" s="1020"/>
      <c r="AA1922" s="1020"/>
    </row>
    <row r="1923" ht="18.0" customHeight="1">
      <c r="A1923" s="1020"/>
      <c r="B1923" s="1021"/>
      <c r="C1923" s="1020"/>
      <c r="D1923" s="1020"/>
      <c r="E1923" s="1020"/>
      <c r="F1923" s="1020"/>
      <c r="G1923" s="1022"/>
      <c r="H1923" s="1022"/>
      <c r="I1923" s="1022"/>
      <c r="J1923" s="1022"/>
      <c r="K1923" s="1022"/>
      <c r="L1923" s="1020"/>
      <c r="M1923" s="1020"/>
      <c r="N1923" s="1020"/>
      <c r="O1923" s="1020"/>
      <c r="P1923" s="1020"/>
      <c r="Q1923" s="1020"/>
      <c r="R1923" s="1020"/>
      <c r="S1923" s="1020"/>
      <c r="T1923" s="1020"/>
      <c r="U1923" s="1020"/>
      <c r="V1923" s="1020"/>
      <c r="W1923" s="1020"/>
      <c r="X1923" s="1020"/>
      <c r="Y1923" s="1020"/>
      <c r="Z1923" s="1020"/>
      <c r="AA1923" s="1020"/>
    </row>
    <row r="1924" ht="18.0" customHeight="1">
      <c r="A1924" s="1020"/>
      <c r="B1924" s="1021"/>
      <c r="C1924" s="1020"/>
      <c r="D1924" s="1020"/>
      <c r="E1924" s="1020"/>
      <c r="F1924" s="1020"/>
      <c r="G1924" s="1022"/>
      <c r="H1924" s="1022"/>
      <c r="I1924" s="1022"/>
      <c r="J1924" s="1022"/>
      <c r="K1924" s="1022"/>
      <c r="L1924" s="1020"/>
      <c r="M1924" s="1020"/>
      <c r="N1924" s="1020"/>
      <c r="O1924" s="1020"/>
      <c r="P1924" s="1020"/>
      <c r="Q1924" s="1020"/>
      <c r="R1924" s="1020"/>
      <c r="S1924" s="1020"/>
      <c r="T1924" s="1020"/>
      <c r="U1924" s="1020"/>
      <c r="V1924" s="1020"/>
      <c r="W1924" s="1020"/>
      <c r="X1924" s="1020"/>
      <c r="Y1924" s="1020"/>
      <c r="Z1924" s="1020"/>
      <c r="AA1924" s="1020"/>
    </row>
    <row r="1925" ht="18.0" customHeight="1">
      <c r="A1925" s="1020"/>
      <c r="B1925" s="1021"/>
      <c r="C1925" s="1020"/>
      <c r="D1925" s="1020"/>
      <c r="E1925" s="1020"/>
      <c r="F1925" s="1020"/>
      <c r="G1925" s="1022"/>
      <c r="H1925" s="1022"/>
      <c r="I1925" s="1022"/>
      <c r="J1925" s="1022"/>
      <c r="K1925" s="1022"/>
      <c r="L1925" s="1020"/>
      <c r="M1925" s="1020"/>
      <c r="N1925" s="1020"/>
      <c r="O1925" s="1020"/>
      <c r="P1925" s="1020"/>
      <c r="Q1925" s="1020"/>
      <c r="R1925" s="1020"/>
      <c r="S1925" s="1020"/>
      <c r="T1925" s="1020"/>
      <c r="U1925" s="1020"/>
      <c r="V1925" s="1020"/>
      <c r="W1925" s="1020"/>
      <c r="X1925" s="1020"/>
      <c r="Y1925" s="1020"/>
      <c r="Z1925" s="1020"/>
      <c r="AA1925" s="1020"/>
    </row>
    <row r="1926" ht="18.0" customHeight="1">
      <c r="A1926" s="1020"/>
      <c r="B1926" s="1021"/>
      <c r="C1926" s="1020"/>
      <c r="D1926" s="1020"/>
      <c r="E1926" s="1020"/>
      <c r="F1926" s="1020"/>
      <c r="G1926" s="1022"/>
      <c r="H1926" s="1022"/>
      <c r="I1926" s="1022"/>
      <c r="J1926" s="1022"/>
      <c r="K1926" s="1022"/>
      <c r="L1926" s="1020"/>
      <c r="M1926" s="1020"/>
      <c r="N1926" s="1020"/>
      <c r="O1926" s="1020"/>
      <c r="P1926" s="1020"/>
      <c r="Q1926" s="1020"/>
      <c r="R1926" s="1020"/>
      <c r="S1926" s="1020"/>
      <c r="T1926" s="1020"/>
      <c r="U1926" s="1020"/>
      <c r="V1926" s="1020"/>
      <c r="W1926" s="1020"/>
      <c r="X1926" s="1020"/>
      <c r="Y1926" s="1020"/>
      <c r="Z1926" s="1020"/>
      <c r="AA1926" s="1020"/>
    </row>
    <row r="1927" ht="18.0" customHeight="1">
      <c r="A1927" s="1020"/>
      <c r="B1927" s="1021"/>
      <c r="C1927" s="1020"/>
      <c r="D1927" s="1020"/>
      <c r="E1927" s="1020"/>
      <c r="F1927" s="1020"/>
      <c r="G1927" s="1022"/>
      <c r="H1927" s="1022"/>
      <c r="I1927" s="1022"/>
      <c r="J1927" s="1022"/>
      <c r="K1927" s="1022"/>
      <c r="L1927" s="1020"/>
      <c r="M1927" s="1020"/>
      <c r="N1927" s="1020"/>
      <c r="O1927" s="1020"/>
      <c r="P1927" s="1020"/>
      <c r="Q1927" s="1020"/>
      <c r="R1927" s="1020"/>
      <c r="S1927" s="1020"/>
      <c r="T1927" s="1020"/>
      <c r="U1927" s="1020"/>
      <c r="V1927" s="1020"/>
      <c r="W1927" s="1020"/>
      <c r="X1927" s="1020"/>
      <c r="Y1927" s="1020"/>
      <c r="Z1927" s="1020"/>
      <c r="AA1927" s="1020"/>
    </row>
    <row r="1928" ht="18.0" customHeight="1">
      <c r="A1928" s="1020"/>
      <c r="B1928" s="1021"/>
      <c r="C1928" s="1020"/>
      <c r="D1928" s="1020"/>
      <c r="E1928" s="1020"/>
      <c r="F1928" s="1020"/>
      <c r="G1928" s="1022"/>
      <c r="H1928" s="1022"/>
      <c r="I1928" s="1022"/>
      <c r="J1928" s="1022"/>
      <c r="K1928" s="1022"/>
      <c r="L1928" s="1020"/>
      <c r="M1928" s="1020"/>
      <c r="N1928" s="1020"/>
      <c r="O1928" s="1020"/>
      <c r="P1928" s="1020"/>
      <c r="Q1928" s="1020"/>
      <c r="R1928" s="1020"/>
      <c r="S1928" s="1020"/>
      <c r="T1928" s="1020"/>
      <c r="U1928" s="1020"/>
      <c r="V1928" s="1020"/>
      <c r="W1928" s="1020"/>
      <c r="X1928" s="1020"/>
      <c r="Y1928" s="1020"/>
      <c r="Z1928" s="1020"/>
      <c r="AA1928" s="1020"/>
    </row>
    <row r="1929" ht="18.0" customHeight="1">
      <c r="A1929" s="1020"/>
      <c r="B1929" s="1021"/>
      <c r="C1929" s="1020"/>
      <c r="D1929" s="1020"/>
      <c r="E1929" s="1020"/>
      <c r="F1929" s="1020"/>
      <c r="G1929" s="1022"/>
      <c r="H1929" s="1022"/>
      <c r="I1929" s="1022"/>
      <c r="J1929" s="1022"/>
      <c r="K1929" s="1022"/>
      <c r="L1929" s="1020"/>
      <c r="M1929" s="1020"/>
      <c r="N1929" s="1020"/>
      <c r="O1929" s="1020"/>
      <c r="P1929" s="1020"/>
      <c r="Q1929" s="1020"/>
      <c r="R1929" s="1020"/>
      <c r="S1929" s="1020"/>
      <c r="T1929" s="1020"/>
      <c r="U1929" s="1020"/>
      <c r="V1929" s="1020"/>
      <c r="W1929" s="1020"/>
      <c r="X1929" s="1020"/>
      <c r="Y1929" s="1020"/>
      <c r="Z1929" s="1020"/>
      <c r="AA1929" s="1020"/>
    </row>
    <row r="1930" ht="18.0" customHeight="1">
      <c r="A1930" s="1020"/>
      <c r="B1930" s="1021"/>
      <c r="C1930" s="1020"/>
      <c r="D1930" s="1020"/>
      <c r="E1930" s="1020"/>
      <c r="F1930" s="1020"/>
      <c r="G1930" s="1022"/>
      <c r="H1930" s="1022"/>
      <c r="I1930" s="1022"/>
      <c r="J1930" s="1022"/>
      <c r="K1930" s="1022"/>
      <c r="L1930" s="1020"/>
      <c r="M1930" s="1020"/>
      <c r="N1930" s="1020"/>
      <c r="O1930" s="1020"/>
      <c r="P1930" s="1020"/>
      <c r="Q1930" s="1020"/>
      <c r="R1930" s="1020"/>
      <c r="S1930" s="1020"/>
      <c r="T1930" s="1020"/>
      <c r="U1930" s="1020"/>
      <c r="V1930" s="1020"/>
      <c r="W1930" s="1020"/>
      <c r="X1930" s="1020"/>
      <c r="Y1930" s="1020"/>
      <c r="Z1930" s="1020"/>
      <c r="AA1930" s="1020"/>
    </row>
    <row r="1931" ht="18.0" customHeight="1">
      <c r="A1931" s="1020"/>
      <c r="B1931" s="1021"/>
      <c r="C1931" s="1020"/>
      <c r="D1931" s="1020"/>
      <c r="E1931" s="1020"/>
      <c r="F1931" s="1020"/>
      <c r="G1931" s="1022"/>
      <c r="H1931" s="1022"/>
      <c r="I1931" s="1022"/>
      <c r="J1931" s="1022"/>
      <c r="K1931" s="1022"/>
      <c r="L1931" s="1020"/>
      <c r="M1931" s="1020"/>
      <c r="N1931" s="1020"/>
      <c r="O1931" s="1020"/>
      <c r="P1931" s="1020"/>
      <c r="Q1931" s="1020"/>
      <c r="R1931" s="1020"/>
      <c r="S1931" s="1020"/>
      <c r="T1931" s="1020"/>
      <c r="U1931" s="1020"/>
      <c r="V1931" s="1020"/>
      <c r="W1931" s="1020"/>
      <c r="X1931" s="1020"/>
      <c r="Y1931" s="1020"/>
      <c r="Z1931" s="1020"/>
      <c r="AA1931" s="1020"/>
    </row>
    <row r="1932" ht="18.0" customHeight="1">
      <c r="A1932" s="1020"/>
      <c r="B1932" s="1021"/>
      <c r="C1932" s="1020"/>
      <c r="D1932" s="1020"/>
      <c r="E1932" s="1020"/>
      <c r="F1932" s="1020"/>
      <c r="G1932" s="1022"/>
      <c r="H1932" s="1022"/>
      <c r="I1932" s="1022"/>
      <c r="J1932" s="1022"/>
      <c r="K1932" s="1022"/>
      <c r="L1932" s="1020"/>
      <c r="M1932" s="1020"/>
      <c r="N1932" s="1020"/>
      <c r="O1932" s="1020"/>
      <c r="P1932" s="1020"/>
      <c r="Q1932" s="1020"/>
      <c r="R1932" s="1020"/>
      <c r="S1932" s="1020"/>
      <c r="T1932" s="1020"/>
      <c r="U1932" s="1020"/>
      <c r="V1932" s="1020"/>
      <c r="W1932" s="1020"/>
      <c r="X1932" s="1020"/>
      <c r="Y1932" s="1020"/>
      <c r="Z1932" s="1020"/>
      <c r="AA1932" s="1020"/>
    </row>
    <row r="1933" ht="18.0" customHeight="1">
      <c r="A1933" s="1020"/>
      <c r="B1933" s="1021"/>
      <c r="C1933" s="1020"/>
      <c r="D1933" s="1020"/>
      <c r="E1933" s="1020"/>
      <c r="F1933" s="1020"/>
      <c r="G1933" s="1022"/>
      <c r="H1933" s="1022"/>
      <c r="I1933" s="1022"/>
      <c r="J1933" s="1022"/>
      <c r="K1933" s="1022"/>
      <c r="L1933" s="1020"/>
      <c r="M1933" s="1020"/>
      <c r="N1933" s="1020"/>
      <c r="O1933" s="1020"/>
      <c r="P1933" s="1020"/>
      <c r="Q1933" s="1020"/>
      <c r="R1933" s="1020"/>
      <c r="S1933" s="1020"/>
      <c r="T1933" s="1020"/>
      <c r="U1933" s="1020"/>
      <c r="V1933" s="1020"/>
      <c r="W1933" s="1020"/>
      <c r="X1933" s="1020"/>
      <c r="Y1933" s="1020"/>
      <c r="Z1933" s="1020"/>
      <c r="AA1933" s="1020"/>
    </row>
    <row r="1934" ht="18.0" customHeight="1">
      <c r="A1934" s="1020"/>
      <c r="B1934" s="1021"/>
      <c r="C1934" s="1020"/>
      <c r="D1934" s="1020"/>
      <c r="E1934" s="1020"/>
      <c r="F1934" s="1020"/>
      <c r="G1934" s="1022"/>
      <c r="H1934" s="1022"/>
      <c r="I1934" s="1022"/>
      <c r="J1934" s="1022"/>
      <c r="K1934" s="1022"/>
      <c r="L1934" s="1020"/>
      <c r="M1934" s="1020"/>
      <c r="N1934" s="1020"/>
      <c r="O1934" s="1020"/>
      <c r="P1934" s="1020"/>
      <c r="Q1934" s="1020"/>
      <c r="R1934" s="1020"/>
      <c r="S1934" s="1020"/>
      <c r="T1934" s="1020"/>
      <c r="U1934" s="1020"/>
      <c r="V1934" s="1020"/>
      <c r="W1934" s="1020"/>
      <c r="X1934" s="1020"/>
      <c r="Y1934" s="1020"/>
      <c r="Z1934" s="1020"/>
      <c r="AA1934" s="1020"/>
    </row>
    <row r="1935" ht="18.0" customHeight="1">
      <c r="A1935" s="1020"/>
      <c r="B1935" s="1021"/>
      <c r="C1935" s="1020"/>
      <c r="D1935" s="1020"/>
      <c r="E1935" s="1020"/>
      <c r="F1935" s="1020"/>
      <c r="G1935" s="1022"/>
      <c r="H1935" s="1022"/>
      <c r="I1935" s="1022"/>
      <c r="J1935" s="1022"/>
      <c r="K1935" s="1022"/>
      <c r="L1935" s="1020"/>
      <c r="M1935" s="1020"/>
      <c r="N1935" s="1020"/>
      <c r="O1935" s="1020"/>
      <c r="P1935" s="1020"/>
      <c r="Q1935" s="1020"/>
      <c r="R1935" s="1020"/>
      <c r="S1935" s="1020"/>
      <c r="T1935" s="1020"/>
      <c r="U1935" s="1020"/>
      <c r="V1935" s="1020"/>
      <c r="W1935" s="1020"/>
      <c r="X1935" s="1020"/>
      <c r="Y1935" s="1020"/>
      <c r="Z1935" s="1020"/>
      <c r="AA1935" s="1020"/>
    </row>
    <row r="1936" ht="18.0" customHeight="1">
      <c r="A1936" s="1020"/>
      <c r="B1936" s="1021"/>
      <c r="C1936" s="1020"/>
      <c r="D1936" s="1020"/>
      <c r="E1936" s="1020"/>
      <c r="F1936" s="1020"/>
      <c r="G1936" s="1022"/>
      <c r="H1936" s="1022"/>
      <c r="I1936" s="1022"/>
      <c r="J1936" s="1022"/>
      <c r="K1936" s="1022"/>
      <c r="L1936" s="1020"/>
      <c r="M1936" s="1020"/>
      <c r="N1936" s="1020"/>
      <c r="O1936" s="1020"/>
      <c r="P1936" s="1020"/>
      <c r="Q1936" s="1020"/>
      <c r="R1936" s="1020"/>
      <c r="S1936" s="1020"/>
      <c r="T1936" s="1020"/>
      <c r="U1936" s="1020"/>
      <c r="V1936" s="1020"/>
      <c r="W1936" s="1020"/>
      <c r="X1936" s="1020"/>
      <c r="Y1936" s="1020"/>
      <c r="Z1936" s="1020"/>
      <c r="AA1936" s="1020"/>
    </row>
    <row r="1937" ht="18.0" customHeight="1">
      <c r="A1937" s="1020"/>
      <c r="B1937" s="1021"/>
      <c r="C1937" s="1020"/>
      <c r="D1937" s="1020"/>
      <c r="E1937" s="1020"/>
      <c r="F1937" s="1020"/>
      <c r="G1937" s="1022"/>
      <c r="H1937" s="1022"/>
      <c r="I1937" s="1022"/>
      <c r="J1937" s="1022"/>
      <c r="K1937" s="1022"/>
      <c r="L1937" s="1020"/>
      <c r="M1937" s="1020"/>
      <c r="N1937" s="1020"/>
      <c r="O1937" s="1020"/>
      <c r="P1937" s="1020"/>
      <c r="Q1937" s="1020"/>
      <c r="R1937" s="1020"/>
      <c r="S1937" s="1020"/>
      <c r="T1937" s="1020"/>
      <c r="U1937" s="1020"/>
      <c r="V1937" s="1020"/>
      <c r="W1937" s="1020"/>
      <c r="X1937" s="1020"/>
      <c r="Y1937" s="1020"/>
      <c r="Z1937" s="1020"/>
      <c r="AA1937" s="1020"/>
    </row>
    <row r="1938" ht="18.0" customHeight="1">
      <c r="A1938" s="1020"/>
      <c r="B1938" s="1021"/>
      <c r="C1938" s="1020"/>
      <c r="D1938" s="1020"/>
      <c r="E1938" s="1020"/>
      <c r="F1938" s="1020"/>
      <c r="G1938" s="1022"/>
      <c r="H1938" s="1022"/>
      <c r="I1938" s="1022"/>
      <c r="J1938" s="1022"/>
      <c r="K1938" s="1022"/>
      <c r="L1938" s="1020"/>
      <c r="M1938" s="1020"/>
      <c r="N1938" s="1020"/>
      <c r="O1938" s="1020"/>
      <c r="P1938" s="1020"/>
      <c r="Q1938" s="1020"/>
      <c r="R1938" s="1020"/>
      <c r="S1938" s="1020"/>
      <c r="T1938" s="1020"/>
      <c r="U1938" s="1020"/>
      <c r="V1938" s="1020"/>
      <c r="W1938" s="1020"/>
      <c r="X1938" s="1020"/>
      <c r="Y1938" s="1020"/>
      <c r="Z1938" s="1020"/>
      <c r="AA1938" s="1020"/>
    </row>
    <row r="1939" ht="18.0" customHeight="1">
      <c r="A1939" s="1020"/>
      <c r="B1939" s="1021"/>
      <c r="C1939" s="1020"/>
      <c r="D1939" s="1020"/>
      <c r="E1939" s="1020"/>
      <c r="F1939" s="1020"/>
      <c r="G1939" s="1022"/>
      <c r="H1939" s="1022"/>
      <c r="I1939" s="1022"/>
      <c r="J1939" s="1022"/>
      <c r="K1939" s="1022"/>
      <c r="L1939" s="1020"/>
      <c r="M1939" s="1020"/>
      <c r="N1939" s="1020"/>
      <c r="O1939" s="1020"/>
      <c r="P1939" s="1020"/>
      <c r="Q1939" s="1020"/>
      <c r="R1939" s="1020"/>
      <c r="S1939" s="1020"/>
      <c r="T1939" s="1020"/>
      <c r="U1939" s="1020"/>
      <c r="V1939" s="1020"/>
      <c r="W1939" s="1020"/>
      <c r="X1939" s="1020"/>
      <c r="Y1939" s="1020"/>
      <c r="Z1939" s="1020"/>
      <c r="AA1939" s="1020"/>
    </row>
    <row r="1940" ht="18.0" customHeight="1">
      <c r="A1940" s="1020"/>
      <c r="B1940" s="1021"/>
      <c r="C1940" s="1020"/>
      <c r="D1940" s="1020"/>
      <c r="E1940" s="1020"/>
      <c r="F1940" s="1020"/>
      <c r="G1940" s="1022"/>
      <c r="H1940" s="1022"/>
      <c r="I1940" s="1022"/>
      <c r="J1940" s="1022"/>
      <c r="K1940" s="1022"/>
      <c r="L1940" s="1020"/>
      <c r="M1940" s="1020"/>
      <c r="N1940" s="1020"/>
      <c r="O1940" s="1020"/>
      <c r="P1940" s="1020"/>
      <c r="Q1940" s="1020"/>
      <c r="R1940" s="1020"/>
      <c r="S1940" s="1020"/>
      <c r="T1940" s="1020"/>
      <c r="U1940" s="1020"/>
      <c r="V1940" s="1020"/>
      <c r="W1940" s="1020"/>
      <c r="X1940" s="1020"/>
      <c r="Y1940" s="1020"/>
      <c r="Z1940" s="1020"/>
      <c r="AA1940" s="1020"/>
    </row>
    <row r="1941" ht="18.0" customHeight="1">
      <c r="A1941" s="1020"/>
      <c r="B1941" s="1021"/>
      <c r="C1941" s="1020"/>
      <c r="D1941" s="1020"/>
      <c r="E1941" s="1020"/>
      <c r="F1941" s="1020"/>
      <c r="G1941" s="1022"/>
      <c r="H1941" s="1022"/>
      <c r="I1941" s="1022"/>
      <c r="J1941" s="1022"/>
      <c r="K1941" s="1022"/>
      <c r="L1941" s="1020"/>
      <c r="M1941" s="1020"/>
      <c r="N1941" s="1020"/>
      <c r="O1941" s="1020"/>
      <c r="P1941" s="1020"/>
      <c r="Q1941" s="1020"/>
      <c r="R1941" s="1020"/>
      <c r="S1941" s="1020"/>
      <c r="T1941" s="1020"/>
      <c r="U1941" s="1020"/>
      <c r="V1941" s="1020"/>
      <c r="W1941" s="1020"/>
      <c r="X1941" s="1020"/>
      <c r="Y1941" s="1020"/>
      <c r="Z1941" s="1020"/>
      <c r="AA1941" s="1020"/>
    </row>
    <row r="1942" ht="18.0" customHeight="1">
      <c r="A1942" s="1020"/>
      <c r="B1942" s="1021"/>
      <c r="C1942" s="1020"/>
      <c r="D1942" s="1020"/>
      <c r="E1942" s="1020"/>
      <c r="F1942" s="1020"/>
      <c r="G1942" s="1022"/>
      <c r="H1942" s="1022"/>
      <c r="I1942" s="1022"/>
      <c r="J1942" s="1022"/>
      <c r="K1942" s="1022"/>
      <c r="L1942" s="1020"/>
      <c r="M1942" s="1020"/>
      <c r="N1942" s="1020"/>
      <c r="O1942" s="1020"/>
      <c r="P1942" s="1020"/>
      <c r="Q1942" s="1020"/>
      <c r="R1942" s="1020"/>
      <c r="S1942" s="1020"/>
      <c r="T1942" s="1020"/>
      <c r="U1942" s="1020"/>
      <c r="V1942" s="1020"/>
      <c r="W1942" s="1020"/>
      <c r="X1942" s="1020"/>
      <c r="Y1942" s="1020"/>
      <c r="Z1942" s="1020"/>
      <c r="AA1942" s="1020"/>
    </row>
    <row r="1943" ht="18.0" customHeight="1">
      <c r="A1943" s="1020"/>
      <c r="B1943" s="1021"/>
      <c r="C1943" s="1020"/>
      <c r="D1943" s="1020"/>
      <c r="E1943" s="1020"/>
      <c r="F1943" s="1020"/>
      <c r="G1943" s="1022"/>
      <c r="H1943" s="1022"/>
      <c r="I1943" s="1022"/>
      <c r="J1943" s="1022"/>
      <c r="K1943" s="1022"/>
      <c r="L1943" s="1020"/>
      <c r="M1943" s="1020"/>
      <c r="N1943" s="1020"/>
      <c r="O1943" s="1020"/>
      <c r="P1943" s="1020"/>
      <c r="Q1943" s="1020"/>
      <c r="R1943" s="1020"/>
      <c r="S1943" s="1020"/>
      <c r="T1943" s="1020"/>
      <c r="U1943" s="1020"/>
      <c r="V1943" s="1020"/>
      <c r="W1943" s="1020"/>
      <c r="X1943" s="1020"/>
      <c r="Y1943" s="1020"/>
      <c r="Z1943" s="1020"/>
      <c r="AA1943" s="1020"/>
    </row>
    <row r="1944" ht="18.0" customHeight="1">
      <c r="A1944" s="1020"/>
      <c r="B1944" s="1021"/>
      <c r="C1944" s="1020"/>
      <c r="D1944" s="1020"/>
      <c r="E1944" s="1020"/>
      <c r="F1944" s="1020"/>
      <c r="G1944" s="1022"/>
      <c r="H1944" s="1022"/>
      <c r="I1944" s="1022"/>
      <c r="J1944" s="1022"/>
      <c r="K1944" s="1022"/>
      <c r="L1944" s="1020"/>
      <c r="M1944" s="1020"/>
      <c r="N1944" s="1020"/>
      <c r="O1944" s="1020"/>
      <c r="P1944" s="1020"/>
      <c r="Q1944" s="1020"/>
      <c r="R1944" s="1020"/>
      <c r="S1944" s="1020"/>
      <c r="T1944" s="1020"/>
      <c r="U1944" s="1020"/>
      <c r="V1944" s="1020"/>
      <c r="W1944" s="1020"/>
      <c r="X1944" s="1020"/>
      <c r="Y1944" s="1020"/>
      <c r="Z1944" s="1020"/>
      <c r="AA1944" s="1020"/>
    </row>
    <row r="1945" ht="18.0" customHeight="1">
      <c r="A1945" s="1020"/>
      <c r="B1945" s="1021"/>
      <c r="C1945" s="1020"/>
      <c r="D1945" s="1020"/>
      <c r="E1945" s="1020"/>
      <c r="F1945" s="1020"/>
      <c r="G1945" s="1022"/>
      <c r="H1945" s="1022"/>
      <c r="I1945" s="1022"/>
      <c r="J1945" s="1022"/>
      <c r="K1945" s="1022"/>
      <c r="L1945" s="1020"/>
      <c r="M1945" s="1020"/>
      <c r="N1945" s="1020"/>
      <c r="O1945" s="1020"/>
      <c r="P1945" s="1020"/>
      <c r="Q1945" s="1020"/>
      <c r="R1945" s="1020"/>
      <c r="S1945" s="1020"/>
      <c r="T1945" s="1020"/>
      <c r="U1945" s="1020"/>
      <c r="V1945" s="1020"/>
      <c r="W1945" s="1020"/>
      <c r="X1945" s="1020"/>
      <c r="Y1945" s="1020"/>
      <c r="Z1945" s="1020"/>
      <c r="AA1945" s="1020"/>
    </row>
    <row r="1946" ht="18.0" customHeight="1">
      <c r="A1946" s="1020"/>
      <c r="B1946" s="1021"/>
      <c r="C1946" s="1020"/>
      <c r="D1946" s="1020"/>
      <c r="E1946" s="1020"/>
      <c r="F1946" s="1020"/>
      <c r="G1946" s="1022"/>
      <c r="H1946" s="1022"/>
      <c r="I1946" s="1022"/>
      <c r="J1946" s="1022"/>
      <c r="K1946" s="1022"/>
      <c r="L1946" s="1020"/>
      <c r="M1946" s="1020"/>
      <c r="N1946" s="1020"/>
      <c r="O1946" s="1020"/>
      <c r="P1946" s="1020"/>
      <c r="Q1946" s="1020"/>
      <c r="R1946" s="1020"/>
      <c r="S1946" s="1020"/>
      <c r="T1946" s="1020"/>
      <c r="U1946" s="1020"/>
      <c r="V1946" s="1020"/>
      <c r="W1946" s="1020"/>
      <c r="X1946" s="1020"/>
      <c r="Y1946" s="1020"/>
      <c r="Z1946" s="1020"/>
      <c r="AA1946" s="1020"/>
    </row>
    <row r="1947" ht="18.0" customHeight="1">
      <c r="A1947" s="1020"/>
      <c r="B1947" s="1021"/>
      <c r="C1947" s="1020"/>
      <c r="D1947" s="1020"/>
      <c r="E1947" s="1020"/>
      <c r="F1947" s="1020"/>
      <c r="G1947" s="1022"/>
      <c r="H1947" s="1022"/>
      <c r="I1947" s="1022"/>
      <c r="J1947" s="1022"/>
      <c r="K1947" s="1022"/>
      <c r="L1947" s="1020"/>
      <c r="M1947" s="1020"/>
      <c r="N1947" s="1020"/>
      <c r="O1947" s="1020"/>
      <c r="P1947" s="1020"/>
      <c r="Q1947" s="1020"/>
      <c r="R1947" s="1020"/>
      <c r="S1947" s="1020"/>
      <c r="T1947" s="1020"/>
      <c r="U1947" s="1020"/>
      <c r="V1947" s="1020"/>
      <c r="W1947" s="1020"/>
      <c r="X1947" s="1020"/>
      <c r="Y1947" s="1020"/>
      <c r="Z1947" s="1020"/>
      <c r="AA1947" s="1020"/>
    </row>
    <row r="1948" ht="18.0" customHeight="1">
      <c r="A1948" s="1020"/>
      <c r="B1948" s="1021"/>
      <c r="C1948" s="1020"/>
      <c r="D1948" s="1020"/>
      <c r="E1948" s="1020"/>
      <c r="F1948" s="1020"/>
      <c r="G1948" s="1022"/>
      <c r="H1948" s="1022"/>
      <c r="I1948" s="1022"/>
      <c r="J1948" s="1022"/>
      <c r="K1948" s="1022"/>
      <c r="L1948" s="1020"/>
      <c r="M1948" s="1020"/>
      <c r="N1948" s="1020"/>
      <c r="O1948" s="1020"/>
      <c r="P1948" s="1020"/>
      <c r="Q1948" s="1020"/>
      <c r="R1948" s="1020"/>
      <c r="S1948" s="1020"/>
      <c r="T1948" s="1020"/>
      <c r="U1948" s="1020"/>
      <c r="V1948" s="1020"/>
      <c r="W1948" s="1020"/>
      <c r="X1948" s="1020"/>
      <c r="Y1948" s="1020"/>
      <c r="Z1948" s="1020"/>
      <c r="AA1948" s="1020"/>
    </row>
    <row r="1949" ht="18.0" customHeight="1">
      <c r="A1949" s="1020"/>
      <c r="B1949" s="1021"/>
      <c r="C1949" s="1020"/>
      <c r="D1949" s="1020"/>
      <c r="E1949" s="1020"/>
      <c r="F1949" s="1020"/>
      <c r="G1949" s="1022"/>
      <c r="H1949" s="1022"/>
      <c r="I1949" s="1022"/>
      <c r="J1949" s="1022"/>
      <c r="K1949" s="1022"/>
      <c r="L1949" s="1020"/>
      <c r="M1949" s="1020"/>
      <c r="N1949" s="1020"/>
      <c r="O1949" s="1020"/>
      <c r="P1949" s="1020"/>
      <c r="Q1949" s="1020"/>
      <c r="R1949" s="1020"/>
      <c r="S1949" s="1020"/>
      <c r="T1949" s="1020"/>
      <c r="U1949" s="1020"/>
      <c r="V1949" s="1020"/>
      <c r="W1949" s="1020"/>
      <c r="X1949" s="1020"/>
      <c r="Y1949" s="1020"/>
      <c r="Z1949" s="1020"/>
      <c r="AA1949" s="1020"/>
    </row>
    <row r="1950" ht="18.0" customHeight="1">
      <c r="A1950" s="1020"/>
      <c r="B1950" s="1021"/>
      <c r="C1950" s="1020"/>
      <c r="D1950" s="1020"/>
      <c r="E1950" s="1020"/>
      <c r="F1950" s="1020"/>
      <c r="G1950" s="1022"/>
      <c r="H1950" s="1022"/>
      <c r="I1950" s="1022"/>
      <c r="J1950" s="1022"/>
      <c r="K1950" s="1022"/>
      <c r="L1950" s="1020"/>
      <c r="M1950" s="1020"/>
      <c r="N1950" s="1020"/>
      <c r="O1950" s="1020"/>
      <c r="P1950" s="1020"/>
      <c r="Q1950" s="1020"/>
      <c r="R1950" s="1020"/>
      <c r="S1950" s="1020"/>
      <c r="T1950" s="1020"/>
      <c r="U1950" s="1020"/>
      <c r="V1950" s="1020"/>
      <c r="W1950" s="1020"/>
      <c r="X1950" s="1020"/>
      <c r="Y1950" s="1020"/>
      <c r="Z1950" s="1020"/>
      <c r="AA1950" s="1020"/>
    </row>
    <row r="1951" ht="18.0" customHeight="1">
      <c r="A1951" s="1020"/>
      <c r="B1951" s="1021"/>
      <c r="C1951" s="1020"/>
      <c r="D1951" s="1020"/>
      <c r="E1951" s="1020"/>
      <c r="F1951" s="1020"/>
      <c r="G1951" s="1022"/>
      <c r="H1951" s="1022"/>
      <c r="I1951" s="1022"/>
      <c r="J1951" s="1022"/>
      <c r="K1951" s="1022"/>
      <c r="L1951" s="1020"/>
      <c r="M1951" s="1020"/>
      <c r="N1951" s="1020"/>
      <c r="O1951" s="1020"/>
      <c r="P1951" s="1020"/>
      <c r="Q1951" s="1020"/>
      <c r="R1951" s="1020"/>
      <c r="S1951" s="1020"/>
      <c r="T1951" s="1020"/>
      <c r="U1951" s="1020"/>
      <c r="V1951" s="1020"/>
      <c r="W1951" s="1020"/>
      <c r="X1951" s="1020"/>
      <c r="Y1951" s="1020"/>
      <c r="Z1951" s="1020"/>
      <c r="AA1951" s="1020"/>
    </row>
    <row r="1952" ht="18.0" customHeight="1">
      <c r="A1952" s="1020"/>
      <c r="B1952" s="1021"/>
      <c r="C1952" s="1020"/>
      <c r="D1952" s="1020"/>
      <c r="E1952" s="1020"/>
      <c r="F1952" s="1020"/>
      <c r="G1952" s="1022"/>
      <c r="H1952" s="1022"/>
      <c r="I1952" s="1022"/>
      <c r="J1952" s="1022"/>
      <c r="K1952" s="1022"/>
      <c r="L1952" s="1020"/>
      <c r="M1952" s="1020"/>
      <c r="N1952" s="1020"/>
      <c r="O1952" s="1020"/>
      <c r="P1952" s="1020"/>
      <c r="Q1952" s="1020"/>
      <c r="R1952" s="1020"/>
      <c r="S1952" s="1020"/>
      <c r="T1952" s="1020"/>
      <c r="U1952" s="1020"/>
      <c r="V1952" s="1020"/>
      <c r="W1952" s="1020"/>
      <c r="X1952" s="1020"/>
      <c r="Y1952" s="1020"/>
      <c r="Z1952" s="1020"/>
      <c r="AA1952" s="1020"/>
    </row>
    <row r="1953" ht="18.0" customHeight="1">
      <c r="A1953" s="1020"/>
      <c r="B1953" s="1021"/>
      <c r="C1953" s="1020"/>
      <c r="D1953" s="1020"/>
      <c r="E1953" s="1020"/>
      <c r="F1953" s="1020"/>
      <c r="G1953" s="1022"/>
      <c r="H1953" s="1022"/>
      <c r="I1953" s="1022"/>
      <c r="J1953" s="1022"/>
      <c r="K1953" s="1022"/>
      <c r="L1953" s="1020"/>
      <c r="M1953" s="1020"/>
      <c r="N1953" s="1020"/>
      <c r="O1953" s="1020"/>
      <c r="P1953" s="1020"/>
      <c r="Q1953" s="1020"/>
      <c r="R1953" s="1020"/>
      <c r="S1953" s="1020"/>
      <c r="T1953" s="1020"/>
      <c r="U1953" s="1020"/>
      <c r="V1953" s="1020"/>
      <c r="W1953" s="1020"/>
      <c r="X1953" s="1020"/>
      <c r="Y1953" s="1020"/>
      <c r="Z1953" s="1020"/>
      <c r="AA1953" s="1020"/>
    </row>
    <row r="1954" ht="18.0" customHeight="1">
      <c r="A1954" s="1020"/>
      <c r="B1954" s="1021"/>
      <c r="C1954" s="1020"/>
      <c r="D1954" s="1020"/>
      <c r="E1954" s="1020"/>
      <c r="F1954" s="1020"/>
      <c r="G1954" s="1022"/>
      <c r="H1954" s="1022"/>
      <c r="I1954" s="1022"/>
      <c r="J1954" s="1022"/>
      <c r="K1954" s="1022"/>
      <c r="L1954" s="1020"/>
      <c r="M1954" s="1020"/>
      <c r="N1954" s="1020"/>
      <c r="O1954" s="1020"/>
      <c r="P1954" s="1020"/>
      <c r="Q1954" s="1020"/>
      <c r="R1954" s="1020"/>
      <c r="S1954" s="1020"/>
      <c r="T1954" s="1020"/>
      <c r="U1954" s="1020"/>
      <c r="V1954" s="1020"/>
      <c r="W1954" s="1020"/>
      <c r="X1954" s="1020"/>
      <c r="Y1954" s="1020"/>
      <c r="Z1954" s="1020"/>
      <c r="AA1954" s="1020"/>
    </row>
    <row r="1955" ht="18.0" customHeight="1">
      <c r="A1955" s="1020"/>
      <c r="B1955" s="1021"/>
      <c r="C1955" s="1020"/>
      <c r="D1955" s="1020"/>
      <c r="E1955" s="1020"/>
      <c r="F1955" s="1020"/>
      <c r="G1955" s="1022"/>
      <c r="H1955" s="1022"/>
      <c r="I1955" s="1022"/>
      <c r="J1955" s="1022"/>
      <c r="K1955" s="1022"/>
      <c r="L1955" s="1020"/>
      <c r="M1955" s="1020"/>
      <c r="N1955" s="1020"/>
      <c r="O1955" s="1020"/>
      <c r="P1955" s="1020"/>
      <c r="Q1955" s="1020"/>
      <c r="R1955" s="1020"/>
      <c r="S1955" s="1020"/>
      <c r="T1955" s="1020"/>
      <c r="U1955" s="1020"/>
      <c r="V1955" s="1020"/>
      <c r="W1955" s="1020"/>
      <c r="X1955" s="1020"/>
      <c r="Y1955" s="1020"/>
      <c r="Z1955" s="1020"/>
      <c r="AA1955" s="1020"/>
    </row>
    <row r="1956" ht="18.0" customHeight="1">
      <c r="A1956" s="1020"/>
      <c r="B1956" s="1021"/>
      <c r="C1956" s="1020"/>
      <c r="D1956" s="1020"/>
      <c r="E1956" s="1020"/>
      <c r="F1956" s="1020"/>
      <c r="G1956" s="1022"/>
      <c r="H1956" s="1022"/>
      <c r="I1956" s="1022"/>
      <c r="J1956" s="1022"/>
      <c r="K1956" s="1022"/>
      <c r="L1956" s="1020"/>
      <c r="M1956" s="1020"/>
      <c r="N1956" s="1020"/>
      <c r="O1956" s="1020"/>
      <c r="P1956" s="1020"/>
      <c r="Q1956" s="1020"/>
      <c r="R1956" s="1020"/>
      <c r="S1956" s="1020"/>
      <c r="T1956" s="1020"/>
      <c r="U1956" s="1020"/>
      <c r="V1956" s="1020"/>
      <c r="W1956" s="1020"/>
      <c r="X1956" s="1020"/>
      <c r="Y1956" s="1020"/>
      <c r="Z1956" s="1020"/>
      <c r="AA1956" s="1020"/>
    </row>
    <row r="1957" ht="18.0" customHeight="1">
      <c r="A1957" s="1020"/>
      <c r="B1957" s="1021"/>
      <c r="C1957" s="1020"/>
      <c r="D1957" s="1020"/>
      <c r="E1957" s="1020"/>
      <c r="F1957" s="1020"/>
      <c r="G1957" s="1022"/>
      <c r="H1957" s="1022"/>
      <c r="I1957" s="1022"/>
      <c r="J1957" s="1022"/>
      <c r="K1957" s="1022"/>
      <c r="L1957" s="1020"/>
      <c r="M1957" s="1020"/>
      <c r="N1957" s="1020"/>
      <c r="O1957" s="1020"/>
      <c r="P1957" s="1020"/>
      <c r="Q1957" s="1020"/>
      <c r="R1957" s="1020"/>
      <c r="S1957" s="1020"/>
      <c r="T1957" s="1020"/>
      <c r="U1957" s="1020"/>
      <c r="V1957" s="1020"/>
      <c r="W1957" s="1020"/>
      <c r="X1957" s="1020"/>
      <c r="Y1957" s="1020"/>
      <c r="Z1957" s="1020"/>
      <c r="AA1957" s="1020"/>
    </row>
    <row r="1958" ht="18.0" customHeight="1">
      <c r="A1958" s="1020"/>
      <c r="B1958" s="1021"/>
      <c r="C1958" s="1020"/>
      <c r="D1958" s="1020"/>
      <c r="E1958" s="1020"/>
      <c r="F1958" s="1020"/>
      <c r="G1958" s="1022"/>
      <c r="H1958" s="1022"/>
      <c r="I1958" s="1022"/>
      <c r="J1958" s="1022"/>
      <c r="K1958" s="1022"/>
      <c r="L1958" s="1020"/>
      <c r="M1958" s="1020"/>
      <c r="N1958" s="1020"/>
      <c r="O1958" s="1020"/>
      <c r="P1958" s="1020"/>
      <c r="Q1958" s="1020"/>
      <c r="R1958" s="1020"/>
      <c r="S1958" s="1020"/>
      <c r="T1958" s="1020"/>
      <c r="U1958" s="1020"/>
      <c r="V1958" s="1020"/>
      <c r="W1958" s="1020"/>
      <c r="X1958" s="1020"/>
      <c r="Y1958" s="1020"/>
      <c r="Z1958" s="1020"/>
      <c r="AA1958" s="1020"/>
    </row>
    <row r="1959" ht="18.0" customHeight="1">
      <c r="A1959" s="1020"/>
      <c r="B1959" s="1021"/>
      <c r="C1959" s="1020"/>
      <c r="D1959" s="1020"/>
      <c r="E1959" s="1020"/>
      <c r="F1959" s="1020"/>
      <c r="G1959" s="1022"/>
      <c r="H1959" s="1022"/>
      <c r="I1959" s="1022"/>
      <c r="J1959" s="1022"/>
      <c r="K1959" s="1022"/>
      <c r="L1959" s="1020"/>
      <c r="M1959" s="1020"/>
      <c r="N1959" s="1020"/>
      <c r="O1959" s="1020"/>
      <c r="P1959" s="1020"/>
      <c r="Q1959" s="1020"/>
      <c r="R1959" s="1020"/>
      <c r="S1959" s="1020"/>
      <c r="T1959" s="1020"/>
      <c r="U1959" s="1020"/>
      <c r="V1959" s="1020"/>
      <c r="W1959" s="1020"/>
      <c r="X1959" s="1020"/>
      <c r="Y1959" s="1020"/>
      <c r="Z1959" s="1020"/>
      <c r="AA1959" s="1020"/>
    </row>
    <row r="1960" ht="18.0" customHeight="1">
      <c r="A1960" s="1020"/>
      <c r="B1960" s="1021"/>
      <c r="C1960" s="1020"/>
      <c r="D1960" s="1020"/>
      <c r="E1960" s="1020"/>
      <c r="F1960" s="1020"/>
      <c r="G1960" s="1022"/>
      <c r="H1960" s="1022"/>
      <c r="I1960" s="1022"/>
      <c r="J1960" s="1022"/>
      <c r="K1960" s="1022"/>
      <c r="L1960" s="1020"/>
      <c r="M1960" s="1020"/>
      <c r="N1960" s="1020"/>
      <c r="O1960" s="1020"/>
      <c r="P1960" s="1020"/>
      <c r="Q1960" s="1020"/>
      <c r="R1960" s="1020"/>
      <c r="S1960" s="1020"/>
      <c r="T1960" s="1020"/>
      <c r="U1960" s="1020"/>
      <c r="V1960" s="1020"/>
      <c r="W1960" s="1020"/>
      <c r="X1960" s="1020"/>
      <c r="Y1960" s="1020"/>
      <c r="Z1960" s="1020"/>
      <c r="AA1960" s="1020"/>
    </row>
    <row r="1961" ht="18.0" customHeight="1">
      <c r="A1961" s="1020"/>
      <c r="B1961" s="1021"/>
      <c r="C1961" s="1020"/>
      <c r="D1961" s="1020"/>
      <c r="E1961" s="1020"/>
      <c r="F1961" s="1020"/>
      <c r="G1961" s="1022"/>
      <c r="H1961" s="1022"/>
      <c r="I1961" s="1022"/>
      <c r="J1961" s="1022"/>
      <c r="K1961" s="1022"/>
      <c r="L1961" s="1020"/>
      <c r="M1961" s="1020"/>
      <c r="N1961" s="1020"/>
      <c r="O1961" s="1020"/>
      <c r="P1961" s="1020"/>
      <c r="Q1961" s="1020"/>
      <c r="R1961" s="1020"/>
      <c r="S1961" s="1020"/>
      <c r="T1961" s="1020"/>
      <c r="U1961" s="1020"/>
      <c r="V1961" s="1020"/>
      <c r="W1961" s="1020"/>
      <c r="X1961" s="1020"/>
      <c r="Y1961" s="1020"/>
      <c r="Z1961" s="1020"/>
      <c r="AA1961" s="1020"/>
    </row>
    <row r="1962" ht="18.0" customHeight="1">
      <c r="A1962" s="1020"/>
      <c r="B1962" s="1021"/>
      <c r="C1962" s="1020"/>
      <c r="D1962" s="1020"/>
      <c r="E1962" s="1020"/>
      <c r="F1962" s="1020"/>
      <c r="G1962" s="1022"/>
      <c r="H1962" s="1022"/>
      <c r="I1962" s="1022"/>
      <c r="J1962" s="1022"/>
      <c r="K1962" s="1022"/>
      <c r="L1962" s="1020"/>
      <c r="M1962" s="1020"/>
      <c r="N1962" s="1020"/>
      <c r="O1962" s="1020"/>
      <c r="P1962" s="1020"/>
      <c r="Q1962" s="1020"/>
      <c r="R1962" s="1020"/>
      <c r="S1962" s="1020"/>
      <c r="T1962" s="1020"/>
      <c r="U1962" s="1020"/>
      <c r="V1962" s="1020"/>
      <c r="W1962" s="1020"/>
      <c r="X1962" s="1020"/>
      <c r="Y1962" s="1020"/>
      <c r="Z1962" s="1020"/>
      <c r="AA1962" s="1020"/>
    </row>
    <row r="1963" ht="18.0" customHeight="1">
      <c r="A1963" s="1020"/>
      <c r="B1963" s="1021"/>
      <c r="C1963" s="1020"/>
      <c r="D1963" s="1020"/>
      <c r="E1963" s="1020"/>
      <c r="F1963" s="1020"/>
      <c r="G1963" s="1022"/>
      <c r="H1963" s="1022"/>
      <c r="I1963" s="1022"/>
      <c r="J1963" s="1022"/>
      <c r="K1963" s="1022"/>
      <c r="L1963" s="1020"/>
      <c r="M1963" s="1020"/>
      <c r="N1963" s="1020"/>
      <c r="O1963" s="1020"/>
      <c r="P1963" s="1020"/>
      <c r="Q1963" s="1020"/>
      <c r="R1963" s="1020"/>
      <c r="S1963" s="1020"/>
      <c r="T1963" s="1020"/>
      <c r="U1963" s="1020"/>
      <c r="V1963" s="1020"/>
      <c r="W1963" s="1020"/>
      <c r="X1963" s="1020"/>
      <c r="Y1963" s="1020"/>
      <c r="Z1963" s="1020"/>
      <c r="AA1963" s="1020"/>
    </row>
    <row r="1964" ht="18.0" customHeight="1">
      <c r="A1964" s="1020"/>
      <c r="B1964" s="1021"/>
      <c r="C1964" s="1020"/>
      <c r="D1964" s="1020"/>
      <c r="E1964" s="1020"/>
      <c r="F1964" s="1020"/>
      <c r="G1964" s="1022"/>
      <c r="H1964" s="1022"/>
      <c r="I1964" s="1022"/>
      <c r="J1964" s="1022"/>
      <c r="K1964" s="1022"/>
      <c r="L1964" s="1020"/>
      <c r="M1964" s="1020"/>
      <c r="N1964" s="1020"/>
      <c r="O1964" s="1020"/>
      <c r="P1964" s="1020"/>
      <c r="Q1964" s="1020"/>
      <c r="R1964" s="1020"/>
      <c r="S1964" s="1020"/>
      <c r="T1964" s="1020"/>
      <c r="U1964" s="1020"/>
      <c r="V1964" s="1020"/>
      <c r="W1964" s="1020"/>
      <c r="X1964" s="1020"/>
      <c r="Y1964" s="1020"/>
      <c r="Z1964" s="1020"/>
      <c r="AA1964" s="1020"/>
    </row>
    <row r="1965" ht="18.0" customHeight="1">
      <c r="A1965" s="1020"/>
      <c r="B1965" s="1021"/>
      <c r="C1965" s="1020"/>
      <c r="D1965" s="1020"/>
      <c r="E1965" s="1020"/>
      <c r="F1965" s="1020"/>
      <c r="G1965" s="1022"/>
      <c r="H1965" s="1022"/>
      <c r="I1965" s="1022"/>
      <c r="J1965" s="1022"/>
      <c r="K1965" s="1022"/>
      <c r="L1965" s="1020"/>
      <c r="M1965" s="1020"/>
      <c r="N1965" s="1020"/>
      <c r="O1965" s="1020"/>
      <c r="P1965" s="1020"/>
      <c r="Q1965" s="1020"/>
      <c r="R1965" s="1020"/>
      <c r="S1965" s="1020"/>
      <c r="T1965" s="1020"/>
      <c r="U1965" s="1020"/>
      <c r="V1965" s="1020"/>
      <c r="W1965" s="1020"/>
      <c r="X1965" s="1020"/>
      <c r="Y1965" s="1020"/>
      <c r="Z1965" s="1020"/>
      <c r="AA1965" s="1020"/>
    </row>
    <row r="1966" ht="18.0" customHeight="1">
      <c r="A1966" s="1020"/>
      <c r="B1966" s="1021"/>
      <c r="C1966" s="1020"/>
      <c r="D1966" s="1020"/>
      <c r="E1966" s="1020"/>
      <c r="F1966" s="1020"/>
      <c r="G1966" s="1022"/>
      <c r="H1966" s="1022"/>
      <c r="I1966" s="1022"/>
      <c r="J1966" s="1022"/>
      <c r="K1966" s="1022"/>
      <c r="L1966" s="1020"/>
      <c r="M1966" s="1020"/>
      <c r="N1966" s="1020"/>
      <c r="O1966" s="1020"/>
      <c r="P1966" s="1020"/>
      <c r="Q1966" s="1020"/>
      <c r="R1966" s="1020"/>
      <c r="S1966" s="1020"/>
      <c r="T1966" s="1020"/>
      <c r="U1966" s="1020"/>
      <c r="V1966" s="1020"/>
      <c r="W1966" s="1020"/>
      <c r="X1966" s="1020"/>
      <c r="Y1966" s="1020"/>
      <c r="Z1966" s="1020"/>
      <c r="AA1966" s="1020"/>
    </row>
    <row r="1967" ht="18.0" customHeight="1">
      <c r="A1967" s="1020"/>
      <c r="B1967" s="1021"/>
      <c r="C1967" s="1020"/>
      <c r="D1967" s="1020"/>
      <c r="E1967" s="1020"/>
      <c r="F1967" s="1020"/>
      <c r="G1967" s="1022"/>
      <c r="H1967" s="1022"/>
      <c r="I1967" s="1022"/>
      <c r="J1967" s="1022"/>
      <c r="K1967" s="1022"/>
      <c r="L1967" s="1020"/>
      <c r="M1967" s="1020"/>
      <c r="N1967" s="1020"/>
      <c r="O1967" s="1020"/>
      <c r="P1967" s="1020"/>
      <c r="Q1967" s="1020"/>
      <c r="R1967" s="1020"/>
      <c r="S1967" s="1020"/>
      <c r="T1967" s="1020"/>
      <c r="U1967" s="1020"/>
      <c r="V1967" s="1020"/>
      <c r="W1967" s="1020"/>
      <c r="X1967" s="1020"/>
      <c r="Y1967" s="1020"/>
      <c r="Z1967" s="1020"/>
      <c r="AA1967" s="1020"/>
    </row>
    <row r="1968" ht="18.0" customHeight="1">
      <c r="A1968" s="1020"/>
      <c r="B1968" s="1021"/>
      <c r="C1968" s="1020"/>
      <c r="D1968" s="1020"/>
      <c r="E1968" s="1020"/>
      <c r="F1968" s="1020"/>
      <c r="G1968" s="1022"/>
      <c r="H1968" s="1022"/>
      <c r="I1968" s="1022"/>
      <c r="J1968" s="1022"/>
      <c r="K1968" s="1022"/>
      <c r="L1968" s="1020"/>
      <c r="M1968" s="1020"/>
      <c r="N1968" s="1020"/>
      <c r="O1968" s="1020"/>
      <c r="P1968" s="1020"/>
      <c r="Q1968" s="1020"/>
      <c r="R1968" s="1020"/>
      <c r="S1968" s="1020"/>
      <c r="T1968" s="1020"/>
      <c r="U1968" s="1020"/>
      <c r="V1968" s="1020"/>
      <c r="W1968" s="1020"/>
      <c r="X1968" s="1020"/>
      <c r="Y1968" s="1020"/>
      <c r="Z1968" s="1020"/>
      <c r="AA1968" s="1020"/>
    </row>
    <row r="1969" ht="18.0" customHeight="1">
      <c r="A1969" s="1020"/>
      <c r="B1969" s="1021"/>
      <c r="C1969" s="1020"/>
      <c r="D1969" s="1020"/>
      <c r="E1969" s="1020"/>
      <c r="F1969" s="1020"/>
      <c r="G1969" s="1022"/>
      <c r="H1969" s="1022"/>
      <c r="I1969" s="1022"/>
      <c r="J1969" s="1022"/>
      <c r="K1969" s="1022"/>
      <c r="L1969" s="1020"/>
      <c r="M1969" s="1020"/>
      <c r="N1969" s="1020"/>
      <c r="O1969" s="1020"/>
      <c r="P1969" s="1020"/>
      <c r="Q1969" s="1020"/>
      <c r="R1969" s="1020"/>
      <c r="S1969" s="1020"/>
      <c r="T1969" s="1020"/>
      <c r="U1969" s="1020"/>
      <c r="V1969" s="1020"/>
      <c r="W1969" s="1020"/>
      <c r="X1969" s="1020"/>
      <c r="Y1969" s="1020"/>
      <c r="Z1969" s="1020"/>
      <c r="AA1969" s="1020"/>
    </row>
    <row r="1970" ht="18.0" customHeight="1">
      <c r="A1970" s="1020"/>
      <c r="B1970" s="1021"/>
      <c r="C1970" s="1020"/>
      <c r="D1970" s="1020"/>
      <c r="E1970" s="1020"/>
      <c r="F1970" s="1020"/>
      <c r="G1970" s="1022"/>
      <c r="H1970" s="1022"/>
      <c r="I1970" s="1022"/>
      <c r="J1970" s="1022"/>
      <c r="K1970" s="1022"/>
      <c r="L1970" s="1020"/>
      <c r="M1970" s="1020"/>
      <c r="N1970" s="1020"/>
      <c r="O1970" s="1020"/>
      <c r="P1970" s="1020"/>
      <c r="Q1970" s="1020"/>
      <c r="R1970" s="1020"/>
      <c r="S1970" s="1020"/>
      <c r="T1970" s="1020"/>
      <c r="U1970" s="1020"/>
      <c r="V1970" s="1020"/>
      <c r="W1970" s="1020"/>
      <c r="X1970" s="1020"/>
      <c r="Y1970" s="1020"/>
      <c r="Z1970" s="1020"/>
      <c r="AA1970" s="1020"/>
    </row>
    <row r="1971" ht="18.0" customHeight="1">
      <c r="A1971" s="1020"/>
      <c r="B1971" s="1021"/>
      <c r="C1971" s="1020"/>
      <c r="D1971" s="1020"/>
      <c r="E1971" s="1020"/>
      <c r="F1971" s="1020"/>
      <c r="G1971" s="1022"/>
      <c r="H1971" s="1022"/>
      <c r="I1971" s="1022"/>
      <c r="J1971" s="1022"/>
      <c r="K1971" s="1022"/>
      <c r="L1971" s="1020"/>
      <c r="M1971" s="1020"/>
      <c r="N1971" s="1020"/>
      <c r="O1971" s="1020"/>
      <c r="P1971" s="1020"/>
      <c r="Q1971" s="1020"/>
      <c r="R1971" s="1020"/>
      <c r="S1971" s="1020"/>
      <c r="T1971" s="1020"/>
      <c r="U1971" s="1020"/>
      <c r="V1971" s="1020"/>
      <c r="W1971" s="1020"/>
      <c r="X1971" s="1020"/>
      <c r="Y1971" s="1020"/>
      <c r="Z1971" s="1020"/>
      <c r="AA1971" s="1020"/>
    </row>
    <row r="1972" ht="18.0" customHeight="1">
      <c r="A1972" s="1020"/>
      <c r="B1972" s="1021"/>
      <c r="C1972" s="1020"/>
      <c r="D1972" s="1020"/>
      <c r="E1972" s="1020"/>
      <c r="F1972" s="1020"/>
      <c r="G1972" s="1022"/>
      <c r="H1972" s="1022"/>
      <c r="I1972" s="1022"/>
      <c r="J1972" s="1022"/>
      <c r="K1972" s="1022"/>
      <c r="L1972" s="1020"/>
      <c r="M1972" s="1020"/>
      <c r="N1972" s="1020"/>
      <c r="O1972" s="1020"/>
      <c r="P1972" s="1020"/>
      <c r="Q1972" s="1020"/>
      <c r="R1972" s="1020"/>
      <c r="S1972" s="1020"/>
      <c r="T1972" s="1020"/>
      <c r="U1972" s="1020"/>
      <c r="V1972" s="1020"/>
      <c r="W1972" s="1020"/>
      <c r="X1972" s="1020"/>
      <c r="Y1972" s="1020"/>
      <c r="Z1972" s="1020"/>
      <c r="AA1972" s="1020"/>
    </row>
    <row r="1973" ht="18.0" customHeight="1">
      <c r="A1973" s="1020"/>
      <c r="B1973" s="1021"/>
      <c r="C1973" s="1020"/>
      <c r="D1973" s="1020"/>
      <c r="E1973" s="1020"/>
      <c r="F1973" s="1020"/>
      <c r="G1973" s="1022"/>
      <c r="H1973" s="1022"/>
      <c r="I1973" s="1022"/>
      <c r="J1973" s="1022"/>
      <c r="K1973" s="1022"/>
      <c r="L1973" s="1020"/>
      <c r="M1973" s="1020"/>
      <c r="N1973" s="1020"/>
      <c r="O1973" s="1020"/>
      <c r="P1973" s="1020"/>
      <c r="Q1973" s="1020"/>
      <c r="R1973" s="1020"/>
      <c r="S1973" s="1020"/>
      <c r="T1973" s="1020"/>
      <c r="U1973" s="1020"/>
      <c r="V1973" s="1020"/>
      <c r="W1973" s="1020"/>
      <c r="X1973" s="1020"/>
      <c r="Y1973" s="1020"/>
      <c r="Z1973" s="1020"/>
      <c r="AA1973" s="1020"/>
    </row>
    <row r="1974" ht="18.0" customHeight="1">
      <c r="A1974" s="1020"/>
      <c r="B1974" s="1021"/>
      <c r="C1974" s="1020"/>
      <c r="D1974" s="1020"/>
      <c r="E1974" s="1020"/>
      <c r="F1974" s="1020"/>
      <c r="G1974" s="1022"/>
      <c r="H1974" s="1022"/>
      <c r="I1974" s="1022"/>
      <c r="J1974" s="1022"/>
      <c r="K1974" s="1022"/>
      <c r="L1974" s="1020"/>
      <c r="M1974" s="1020"/>
      <c r="N1974" s="1020"/>
      <c r="O1974" s="1020"/>
      <c r="P1974" s="1020"/>
      <c r="Q1974" s="1020"/>
      <c r="R1974" s="1020"/>
      <c r="S1974" s="1020"/>
      <c r="T1974" s="1020"/>
      <c r="U1974" s="1020"/>
      <c r="V1974" s="1020"/>
      <c r="W1974" s="1020"/>
      <c r="X1974" s="1020"/>
      <c r="Y1974" s="1020"/>
      <c r="Z1974" s="1020"/>
      <c r="AA1974" s="1020"/>
    </row>
    <row r="1975" ht="18.0" customHeight="1">
      <c r="A1975" s="1020"/>
      <c r="B1975" s="1021"/>
      <c r="C1975" s="1020"/>
      <c r="D1975" s="1020"/>
      <c r="E1975" s="1020"/>
      <c r="F1975" s="1020"/>
      <c r="G1975" s="1022"/>
      <c r="H1975" s="1022"/>
      <c r="I1975" s="1022"/>
      <c r="J1975" s="1022"/>
      <c r="K1975" s="1022"/>
      <c r="L1975" s="1020"/>
      <c r="M1975" s="1020"/>
      <c r="N1975" s="1020"/>
      <c r="O1975" s="1020"/>
      <c r="P1975" s="1020"/>
      <c r="Q1975" s="1020"/>
      <c r="R1975" s="1020"/>
      <c r="S1975" s="1020"/>
      <c r="T1975" s="1020"/>
      <c r="U1975" s="1020"/>
      <c r="V1975" s="1020"/>
      <c r="W1975" s="1020"/>
      <c r="X1975" s="1020"/>
      <c r="Y1975" s="1020"/>
      <c r="Z1975" s="1020"/>
      <c r="AA1975" s="1020"/>
    </row>
    <row r="1976" ht="18.0" customHeight="1">
      <c r="A1976" s="1020"/>
      <c r="B1976" s="1021"/>
      <c r="C1976" s="1020"/>
      <c r="D1976" s="1020"/>
      <c r="E1976" s="1020"/>
      <c r="F1976" s="1020"/>
      <c r="G1976" s="1022"/>
      <c r="H1976" s="1022"/>
      <c r="I1976" s="1022"/>
      <c r="J1976" s="1022"/>
      <c r="K1976" s="1022"/>
      <c r="L1976" s="1020"/>
      <c r="M1976" s="1020"/>
      <c r="N1976" s="1020"/>
      <c r="O1976" s="1020"/>
      <c r="P1976" s="1020"/>
      <c r="Q1976" s="1020"/>
      <c r="R1976" s="1020"/>
      <c r="S1976" s="1020"/>
      <c r="T1976" s="1020"/>
      <c r="U1976" s="1020"/>
      <c r="V1976" s="1020"/>
      <c r="W1976" s="1020"/>
      <c r="X1976" s="1020"/>
      <c r="Y1976" s="1020"/>
      <c r="Z1976" s="1020"/>
      <c r="AA1976" s="1020"/>
    </row>
    <row r="1977" ht="18.0" customHeight="1">
      <c r="A1977" s="1020"/>
      <c r="B1977" s="1021"/>
      <c r="C1977" s="1020"/>
      <c r="D1977" s="1020"/>
      <c r="E1977" s="1020"/>
      <c r="F1977" s="1020"/>
      <c r="G1977" s="1022"/>
      <c r="H1977" s="1022"/>
      <c r="I1977" s="1022"/>
      <c r="J1977" s="1022"/>
      <c r="K1977" s="1022"/>
      <c r="L1977" s="1020"/>
      <c r="M1977" s="1020"/>
      <c r="N1977" s="1020"/>
      <c r="O1977" s="1020"/>
      <c r="P1977" s="1020"/>
      <c r="Q1977" s="1020"/>
      <c r="R1977" s="1020"/>
      <c r="S1977" s="1020"/>
      <c r="T1977" s="1020"/>
      <c r="U1977" s="1020"/>
      <c r="V1977" s="1020"/>
      <c r="W1977" s="1020"/>
      <c r="X1977" s="1020"/>
      <c r="Y1977" s="1020"/>
      <c r="Z1977" s="1020"/>
      <c r="AA1977" s="1020"/>
    </row>
    <row r="1978" ht="18.0" customHeight="1">
      <c r="A1978" s="1020"/>
      <c r="B1978" s="1021"/>
      <c r="C1978" s="1020"/>
      <c r="D1978" s="1020"/>
      <c r="E1978" s="1020"/>
      <c r="F1978" s="1020"/>
      <c r="G1978" s="1022"/>
      <c r="H1978" s="1022"/>
      <c r="I1978" s="1022"/>
      <c r="J1978" s="1022"/>
      <c r="K1978" s="1022"/>
      <c r="L1978" s="1020"/>
      <c r="M1978" s="1020"/>
      <c r="N1978" s="1020"/>
      <c r="O1978" s="1020"/>
      <c r="P1978" s="1020"/>
      <c r="Q1978" s="1020"/>
      <c r="R1978" s="1020"/>
      <c r="S1978" s="1020"/>
      <c r="T1978" s="1020"/>
      <c r="U1978" s="1020"/>
      <c r="V1978" s="1020"/>
      <c r="W1978" s="1020"/>
      <c r="X1978" s="1020"/>
      <c r="Y1978" s="1020"/>
      <c r="Z1978" s="1020"/>
      <c r="AA1978" s="1020"/>
    </row>
    <row r="1979" ht="18.0" customHeight="1">
      <c r="A1979" s="1020"/>
      <c r="B1979" s="1021"/>
      <c r="C1979" s="1020"/>
      <c r="D1979" s="1020"/>
      <c r="E1979" s="1020"/>
      <c r="F1979" s="1020"/>
      <c r="G1979" s="1022"/>
      <c r="H1979" s="1022"/>
      <c r="I1979" s="1022"/>
      <c r="J1979" s="1022"/>
      <c r="K1979" s="1022"/>
      <c r="L1979" s="1020"/>
      <c r="M1979" s="1020"/>
      <c r="N1979" s="1020"/>
      <c r="O1979" s="1020"/>
      <c r="P1979" s="1020"/>
      <c r="Q1979" s="1020"/>
      <c r="R1979" s="1020"/>
      <c r="S1979" s="1020"/>
      <c r="T1979" s="1020"/>
      <c r="U1979" s="1020"/>
      <c r="V1979" s="1020"/>
      <c r="W1979" s="1020"/>
      <c r="X1979" s="1020"/>
      <c r="Y1979" s="1020"/>
      <c r="Z1979" s="1020"/>
      <c r="AA1979" s="1020"/>
    </row>
    <row r="1980" ht="18.0" customHeight="1">
      <c r="A1980" s="1020"/>
      <c r="B1980" s="1021"/>
      <c r="C1980" s="1020"/>
      <c r="D1980" s="1020"/>
      <c r="E1980" s="1020"/>
      <c r="F1980" s="1020"/>
      <c r="G1980" s="1022"/>
      <c r="H1980" s="1022"/>
      <c r="I1980" s="1022"/>
      <c r="J1980" s="1022"/>
      <c r="K1980" s="1022"/>
      <c r="L1980" s="1020"/>
      <c r="M1980" s="1020"/>
      <c r="N1980" s="1020"/>
      <c r="O1980" s="1020"/>
      <c r="P1980" s="1020"/>
      <c r="Q1980" s="1020"/>
      <c r="R1980" s="1020"/>
      <c r="S1980" s="1020"/>
      <c r="T1980" s="1020"/>
      <c r="U1980" s="1020"/>
      <c r="V1980" s="1020"/>
      <c r="W1980" s="1020"/>
      <c r="X1980" s="1020"/>
      <c r="Y1980" s="1020"/>
      <c r="Z1980" s="1020"/>
      <c r="AA1980" s="1020"/>
    </row>
    <row r="1981" ht="18.0" customHeight="1">
      <c r="A1981" s="1020"/>
      <c r="B1981" s="1021"/>
      <c r="C1981" s="1020"/>
      <c r="D1981" s="1020"/>
      <c r="E1981" s="1020"/>
      <c r="F1981" s="1020"/>
      <c r="G1981" s="1022"/>
      <c r="H1981" s="1022"/>
      <c r="I1981" s="1022"/>
      <c r="J1981" s="1022"/>
      <c r="K1981" s="1022"/>
      <c r="L1981" s="1020"/>
      <c r="M1981" s="1020"/>
      <c r="N1981" s="1020"/>
      <c r="O1981" s="1020"/>
      <c r="P1981" s="1020"/>
      <c r="Q1981" s="1020"/>
      <c r="R1981" s="1020"/>
      <c r="S1981" s="1020"/>
      <c r="T1981" s="1020"/>
      <c r="U1981" s="1020"/>
      <c r="V1981" s="1020"/>
      <c r="W1981" s="1020"/>
      <c r="X1981" s="1020"/>
      <c r="Y1981" s="1020"/>
      <c r="Z1981" s="1020"/>
      <c r="AA1981" s="1020"/>
    </row>
    <row r="1982" ht="18.0" customHeight="1">
      <c r="A1982" s="1020"/>
      <c r="B1982" s="1021"/>
      <c r="C1982" s="1020"/>
      <c r="D1982" s="1020"/>
      <c r="E1982" s="1020"/>
      <c r="F1982" s="1020"/>
      <c r="G1982" s="1022"/>
      <c r="H1982" s="1022"/>
      <c r="I1982" s="1022"/>
      <c r="J1982" s="1022"/>
      <c r="K1982" s="1022"/>
      <c r="L1982" s="1020"/>
      <c r="M1982" s="1020"/>
      <c r="N1982" s="1020"/>
      <c r="O1982" s="1020"/>
      <c r="P1982" s="1020"/>
      <c r="Q1982" s="1020"/>
      <c r="R1982" s="1020"/>
      <c r="S1982" s="1020"/>
      <c r="T1982" s="1020"/>
      <c r="U1982" s="1020"/>
      <c r="V1982" s="1020"/>
      <c r="W1982" s="1020"/>
      <c r="X1982" s="1020"/>
      <c r="Y1982" s="1020"/>
      <c r="Z1982" s="1020"/>
      <c r="AA1982" s="1020"/>
    </row>
    <row r="1983" ht="18.0" customHeight="1">
      <c r="A1983" s="1020"/>
      <c r="B1983" s="1021"/>
      <c r="C1983" s="1020"/>
      <c r="D1983" s="1020"/>
      <c r="E1983" s="1020"/>
      <c r="F1983" s="1020"/>
      <c r="G1983" s="1022"/>
      <c r="H1983" s="1022"/>
      <c r="I1983" s="1022"/>
      <c r="J1983" s="1022"/>
      <c r="K1983" s="1022"/>
      <c r="L1983" s="1020"/>
      <c r="M1983" s="1020"/>
      <c r="N1983" s="1020"/>
      <c r="O1983" s="1020"/>
      <c r="P1983" s="1020"/>
      <c r="Q1983" s="1020"/>
      <c r="R1983" s="1020"/>
      <c r="S1983" s="1020"/>
      <c r="T1983" s="1020"/>
      <c r="U1983" s="1020"/>
      <c r="V1983" s="1020"/>
      <c r="W1983" s="1020"/>
      <c r="X1983" s="1020"/>
      <c r="Y1983" s="1020"/>
      <c r="Z1983" s="1020"/>
      <c r="AA1983" s="1020"/>
    </row>
    <row r="1984" ht="18.0" customHeight="1">
      <c r="A1984" s="1020"/>
      <c r="B1984" s="1021"/>
      <c r="C1984" s="1020"/>
      <c r="D1984" s="1020"/>
      <c r="E1984" s="1020"/>
      <c r="F1984" s="1020"/>
      <c r="G1984" s="1022"/>
      <c r="H1984" s="1022"/>
      <c r="I1984" s="1022"/>
      <c r="J1984" s="1022"/>
      <c r="K1984" s="1022"/>
      <c r="L1984" s="1020"/>
      <c r="M1984" s="1020"/>
      <c r="N1984" s="1020"/>
      <c r="O1984" s="1020"/>
      <c r="P1984" s="1020"/>
      <c r="Q1984" s="1020"/>
      <c r="R1984" s="1020"/>
      <c r="S1984" s="1020"/>
      <c r="T1984" s="1020"/>
      <c r="U1984" s="1020"/>
      <c r="V1984" s="1020"/>
      <c r="W1984" s="1020"/>
      <c r="X1984" s="1020"/>
      <c r="Y1984" s="1020"/>
      <c r="Z1984" s="1020"/>
      <c r="AA1984" s="1020"/>
    </row>
    <row r="1985" ht="18.0" customHeight="1">
      <c r="A1985" s="1020"/>
      <c r="B1985" s="1021"/>
      <c r="C1985" s="1020"/>
      <c r="D1985" s="1020"/>
      <c r="E1985" s="1020"/>
      <c r="F1985" s="1020"/>
      <c r="G1985" s="1022"/>
      <c r="H1985" s="1022"/>
      <c r="I1985" s="1022"/>
      <c r="J1985" s="1022"/>
      <c r="K1985" s="1022"/>
      <c r="L1985" s="1020"/>
      <c r="M1985" s="1020"/>
      <c r="N1985" s="1020"/>
      <c r="O1985" s="1020"/>
      <c r="P1985" s="1020"/>
      <c r="Q1985" s="1020"/>
      <c r="R1985" s="1020"/>
      <c r="S1985" s="1020"/>
      <c r="T1985" s="1020"/>
      <c r="U1985" s="1020"/>
      <c r="V1985" s="1020"/>
      <c r="W1985" s="1020"/>
      <c r="X1985" s="1020"/>
      <c r="Y1985" s="1020"/>
      <c r="Z1985" s="1020"/>
      <c r="AA1985" s="1020"/>
    </row>
    <row r="1986" ht="18.0" customHeight="1">
      <c r="A1986" s="1020"/>
      <c r="B1986" s="1021"/>
      <c r="C1986" s="1020"/>
      <c r="D1986" s="1020"/>
      <c r="E1986" s="1020"/>
      <c r="F1986" s="1020"/>
      <c r="G1986" s="1022"/>
      <c r="H1986" s="1022"/>
      <c r="I1986" s="1022"/>
      <c r="J1986" s="1022"/>
      <c r="K1986" s="1022"/>
      <c r="L1986" s="1020"/>
      <c r="M1986" s="1020"/>
      <c r="N1986" s="1020"/>
      <c r="O1986" s="1020"/>
      <c r="P1986" s="1020"/>
      <c r="Q1986" s="1020"/>
      <c r="R1986" s="1020"/>
      <c r="S1986" s="1020"/>
      <c r="T1986" s="1020"/>
      <c r="U1986" s="1020"/>
      <c r="V1986" s="1020"/>
      <c r="W1986" s="1020"/>
      <c r="X1986" s="1020"/>
      <c r="Y1986" s="1020"/>
      <c r="Z1986" s="1020"/>
      <c r="AA1986" s="1020"/>
    </row>
    <row r="1987" ht="18.0" customHeight="1">
      <c r="A1987" s="1020"/>
      <c r="B1987" s="1021"/>
      <c r="C1987" s="1020"/>
      <c r="D1987" s="1020"/>
      <c r="E1987" s="1020"/>
      <c r="F1987" s="1020"/>
      <c r="G1987" s="1022"/>
      <c r="H1987" s="1022"/>
      <c r="I1987" s="1022"/>
      <c r="J1987" s="1022"/>
      <c r="K1987" s="1022"/>
      <c r="L1987" s="1020"/>
      <c r="M1987" s="1020"/>
      <c r="N1987" s="1020"/>
      <c r="O1987" s="1020"/>
      <c r="P1987" s="1020"/>
      <c r="Q1987" s="1020"/>
      <c r="R1987" s="1020"/>
      <c r="S1987" s="1020"/>
      <c r="T1987" s="1020"/>
      <c r="U1987" s="1020"/>
      <c r="V1987" s="1020"/>
      <c r="W1987" s="1020"/>
      <c r="X1987" s="1020"/>
      <c r="Y1987" s="1020"/>
      <c r="Z1987" s="1020"/>
      <c r="AA1987" s="1020"/>
    </row>
    <row r="1988" ht="18.0" customHeight="1">
      <c r="A1988" s="1020"/>
      <c r="B1988" s="1021"/>
      <c r="C1988" s="1020"/>
      <c r="D1988" s="1020"/>
      <c r="E1988" s="1020"/>
      <c r="F1988" s="1020"/>
      <c r="G1988" s="1022"/>
      <c r="H1988" s="1022"/>
      <c r="I1988" s="1022"/>
      <c r="J1988" s="1022"/>
      <c r="K1988" s="1022"/>
      <c r="L1988" s="1020"/>
      <c r="M1988" s="1020"/>
      <c r="N1988" s="1020"/>
      <c r="O1988" s="1020"/>
      <c r="P1988" s="1020"/>
      <c r="Q1988" s="1020"/>
      <c r="R1988" s="1020"/>
      <c r="S1988" s="1020"/>
      <c r="T1988" s="1020"/>
      <c r="U1988" s="1020"/>
      <c r="V1988" s="1020"/>
      <c r="W1988" s="1020"/>
      <c r="X1988" s="1020"/>
      <c r="Y1988" s="1020"/>
      <c r="Z1988" s="1020"/>
      <c r="AA1988" s="1020"/>
    </row>
    <row r="1989" ht="18.0" customHeight="1">
      <c r="A1989" s="1020"/>
      <c r="B1989" s="1021"/>
      <c r="C1989" s="1020"/>
      <c r="D1989" s="1020"/>
      <c r="E1989" s="1020"/>
      <c r="F1989" s="1020"/>
      <c r="G1989" s="1022"/>
      <c r="H1989" s="1022"/>
      <c r="I1989" s="1022"/>
      <c r="J1989" s="1022"/>
      <c r="K1989" s="1022"/>
      <c r="L1989" s="1020"/>
      <c r="M1989" s="1020"/>
      <c r="N1989" s="1020"/>
      <c r="O1989" s="1020"/>
      <c r="P1989" s="1020"/>
      <c r="Q1989" s="1020"/>
      <c r="R1989" s="1020"/>
      <c r="S1989" s="1020"/>
      <c r="T1989" s="1020"/>
      <c r="U1989" s="1020"/>
      <c r="V1989" s="1020"/>
      <c r="W1989" s="1020"/>
      <c r="X1989" s="1020"/>
      <c r="Y1989" s="1020"/>
      <c r="Z1989" s="1020"/>
      <c r="AA1989" s="1020"/>
    </row>
    <row r="1990" ht="18.0" customHeight="1">
      <c r="A1990" s="1020"/>
      <c r="B1990" s="1021"/>
      <c r="C1990" s="1020"/>
      <c r="D1990" s="1020"/>
      <c r="E1990" s="1020"/>
      <c r="F1990" s="1020"/>
      <c r="G1990" s="1022"/>
      <c r="H1990" s="1022"/>
      <c r="I1990" s="1022"/>
      <c r="J1990" s="1022"/>
      <c r="K1990" s="1022"/>
      <c r="L1990" s="1020"/>
      <c r="M1990" s="1020"/>
      <c r="N1990" s="1020"/>
      <c r="O1990" s="1020"/>
      <c r="P1990" s="1020"/>
      <c r="Q1990" s="1020"/>
      <c r="R1990" s="1020"/>
      <c r="S1990" s="1020"/>
      <c r="T1990" s="1020"/>
      <c r="U1990" s="1020"/>
      <c r="V1990" s="1020"/>
      <c r="W1990" s="1020"/>
      <c r="X1990" s="1020"/>
      <c r="Y1990" s="1020"/>
      <c r="Z1990" s="1020"/>
      <c r="AA1990" s="1020"/>
    </row>
    <row r="1991" ht="18.0" customHeight="1">
      <c r="A1991" s="1020"/>
      <c r="B1991" s="1021"/>
      <c r="C1991" s="1020"/>
      <c r="D1991" s="1020"/>
      <c r="E1991" s="1020"/>
      <c r="F1991" s="1020"/>
      <c r="G1991" s="1022"/>
      <c r="H1991" s="1022"/>
      <c r="I1991" s="1022"/>
      <c r="J1991" s="1022"/>
      <c r="K1991" s="1022"/>
      <c r="L1991" s="1020"/>
      <c r="M1991" s="1020"/>
      <c r="N1991" s="1020"/>
      <c r="O1991" s="1020"/>
      <c r="P1991" s="1020"/>
      <c r="Q1991" s="1020"/>
      <c r="R1991" s="1020"/>
      <c r="S1991" s="1020"/>
      <c r="T1991" s="1020"/>
      <c r="U1991" s="1020"/>
      <c r="V1991" s="1020"/>
      <c r="W1991" s="1020"/>
      <c r="X1991" s="1020"/>
      <c r="Y1991" s="1020"/>
      <c r="Z1991" s="1020"/>
      <c r="AA1991" s="1020"/>
    </row>
    <row r="1992" ht="18.0" customHeight="1">
      <c r="A1992" s="1020"/>
      <c r="B1992" s="1021"/>
      <c r="C1992" s="1020"/>
      <c r="D1992" s="1020"/>
      <c r="E1992" s="1020"/>
      <c r="F1992" s="1020"/>
      <c r="G1992" s="1022"/>
      <c r="H1992" s="1022"/>
      <c r="I1992" s="1022"/>
      <c r="J1992" s="1022"/>
      <c r="K1992" s="1022"/>
      <c r="L1992" s="1020"/>
      <c r="M1992" s="1020"/>
      <c r="N1992" s="1020"/>
      <c r="O1992" s="1020"/>
      <c r="P1992" s="1020"/>
      <c r="Q1992" s="1020"/>
      <c r="R1992" s="1020"/>
      <c r="S1992" s="1020"/>
      <c r="T1992" s="1020"/>
      <c r="U1992" s="1020"/>
      <c r="V1992" s="1020"/>
      <c r="W1992" s="1020"/>
      <c r="X1992" s="1020"/>
      <c r="Y1992" s="1020"/>
      <c r="Z1992" s="1020"/>
      <c r="AA1992" s="1020"/>
    </row>
    <row r="1993" ht="18.0" customHeight="1">
      <c r="A1993" s="1020"/>
      <c r="B1993" s="1021"/>
      <c r="C1993" s="1020"/>
      <c r="D1993" s="1020"/>
      <c r="E1993" s="1020"/>
      <c r="F1993" s="1020"/>
      <c r="G1993" s="1022"/>
      <c r="H1993" s="1022"/>
      <c r="I1993" s="1022"/>
      <c r="J1993" s="1022"/>
      <c r="K1993" s="1022"/>
      <c r="L1993" s="1020"/>
      <c r="M1993" s="1020"/>
      <c r="N1993" s="1020"/>
      <c r="O1993" s="1020"/>
      <c r="P1993" s="1020"/>
      <c r="Q1993" s="1020"/>
      <c r="R1993" s="1020"/>
      <c r="S1993" s="1020"/>
      <c r="T1993" s="1020"/>
      <c r="U1993" s="1020"/>
      <c r="V1993" s="1020"/>
      <c r="W1993" s="1020"/>
      <c r="X1993" s="1020"/>
      <c r="Y1993" s="1020"/>
      <c r="Z1993" s="1020"/>
      <c r="AA1993" s="1020"/>
    </row>
    <row r="1994" ht="18.0" customHeight="1">
      <c r="A1994" s="1020"/>
      <c r="B1994" s="1021"/>
      <c r="C1994" s="1020"/>
      <c r="D1994" s="1020"/>
      <c r="E1994" s="1020"/>
      <c r="F1994" s="1020"/>
      <c r="G1994" s="1022"/>
      <c r="H1994" s="1022"/>
      <c r="I1994" s="1022"/>
      <c r="J1994" s="1022"/>
      <c r="K1994" s="1022"/>
      <c r="L1994" s="1020"/>
      <c r="M1994" s="1020"/>
      <c r="N1994" s="1020"/>
      <c r="O1994" s="1020"/>
      <c r="P1994" s="1020"/>
      <c r="Q1994" s="1020"/>
      <c r="R1994" s="1020"/>
      <c r="S1994" s="1020"/>
      <c r="T1994" s="1020"/>
      <c r="U1994" s="1020"/>
      <c r="V1994" s="1020"/>
      <c r="W1994" s="1020"/>
      <c r="X1994" s="1020"/>
      <c r="Y1994" s="1020"/>
      <c r="Z1994" s="1020"/>
      <c r="AA1994" s="1020"/>
    </row>
    <row r="1995" ht="18.0" customHeight="1">
      <c r="A1995" s="1020"/>
      <c r="B1995" s="1021"/>
      <c r="C1995" s="1020"/>
      <c r="D1995" s="1020"/>
      <c r="E1995" s="1020"/>
      <c r="F1995" s="1020"/>
      <c r="G1995" s="1022"/>
      <c r="H1995" s="1022"/>
      <c r="I1995" s="1022"/>
      <c r="J1995" s="1022"/>
      <c r="K1995" s="1022"/>
      <c r="L1995" s="1020"/>
      <c r="M1995" s="1020"/>
      <c r="N1995" s="1020"/>
      <c r="O1995" s="1020"/>
      <c r="P1995" s="1020"/>
      <c r="Q1995" s="1020"/>
      <c r="R1995" s="1020"/>
      <c r="S1995" s="1020"/>
      <c r="T1995" s="1020"/>
      <c r="U1995" s="1020"/>
      <c r="V1995" s="1020"/>
      <c r="W1995" s="1020"/>
      <c r="X1995" s="1020"/>
      <c r="Y1995" s="1020"/>
      <c r="Z1995" s="1020"/>
      <c r="AA1995" s="1020"/>
    </row>
    <row r="1996" ht="18.0" customHeight="1">
      <c r="A1996" s="1020"/>
      <c r="B1996" s="1021"/>
      <c r="C1996" s="1020"/>
      <c r="D1996" s="1020"/>
      <c r="E1996" s="1020"/>
      <c r="F1996" s="1020"/>
      <c r="G1996" s="1022"/>
      <c r="H1996" s="1022"/>
      <c r="I1996" s="1022"/>
      <c r="J1996" s="1022"/>
      <c r="K1996" s="1022"/>
      <c r="L1996" s="1020"/>
      <c r="M1996" s="1020"/>
      <c r="N1996" s="1020"/>
      <c r="O1996" s="1020"/>
      <c r="P1996" s="1020"/>
      <c r="Q1996" s="1020"/>
      <c r="R1996" s="1020"/>
      <c r="S1996" s="1020"/>
      <c r="T1996" s="1020"/>
      <c r="U1996" s="1020"/>
      <c r="V1996" s="1020"/>
      <c r="W1996" s="1020"/>
      <c r="X1996" s="1020"/>
      <c r="Y1996" s="1020"/>
      <c r="Z1996" s="1020"/>
      <c r="AA1996" s="1020"/>
    </row>
    <row r="1997" ht="18.0" customHeight="1">
      <c r="A1997" s="1020"/>
      <c r="B1997" s="1021"/>
      <c r="C1997" s="1020"/>
      <c r="D1997" s="1020"/>
      <c r="E1997" s="1020"/>
      <c r="F1997" s="1020"/>
      <c r="G1997" s="1022"/>
      <c r="H1997" s="1022"/>
      <c r="I1997" s="1022"/>
      <c r="J1997" s="1022"/>
      <c r="K1997" s="1022"/>
      <c r="L1997" s="1020"/>
      <c r="M1997" s="1020"/>
      <c r="N1997" s="1020"/>
      <c r="O1997" s="1020"/>
      <c r="P1997" s="1020"/>
      <c r="Q1997" s="1020"/>
      <c r="R1997" s="1020"/>
      <c r="S1997" s="1020"/>
      <c r="T1997" s="1020"/>
      <c r="U1997" s="1020"/>
      <c r="V1997" s="1020"/>
      <c r="W1997" s="1020"/>
      <c r="X1997" s="1020"/>
      <c r="Y1997" s="1020"/>
      <c r="Z1997" s="1020"/>
      <c r="AA1997" s="1020"/>
    </row>
    <row r="1998" ht="18.0" customHeight="1">
      <c r="A1998" s="1020"/>
      <c r="B1998" s="1021"/>
      <c r="C1998" s="1020"/>
      <c r="D1998" s="1020"/>
      <c r="E1998" s="1020"/>
      <c r="F1998" s="1020"/>
      <c r="G1998" s="1022"/>
      <c r="H1998" s="1022"/>
      <c r="I1998" s="1022"/>
      <c r="J1998" s="1022"/>
      <c r="K1998" s="1022"/>
      <c r="L1998" s="1020"/>
      <c r="M1998" s="1020"/>
      <c r="N1998" s="1020"/>
      <c r="O1998" s="1020"/>
      <c r="P1998" s="1020"/>
      <c r="Q1998" s="1020"/>
      <c r="R1998" s="1020"/>
      <c r="S1998" s="1020"/>
      <c r="T1998" s="1020"/>
      <c r="U1998" s="1020"/>
      <c r="V1998" s="1020"/>
      <c r="W1998" s="1020"/>
      <c r="X1998" s="1020"/>
      <c r="Y1998" s="1020"/>
      <c r="Z1998" s="1020"/>
      <c r="AA1998" s="1020"/>
    </row>
    <row r="1999" ht="18.0" customHeight="1">
      <c r="A1999" s="1020"/>
      <c r="B1999" s="1021"/>
      <c r="C1999" s="1020"/>
      <c r="D1999" s="1020"/>
      <c r="E1999" s="1020"/>
      <c r="F1999" s="1020"/>
      <c r="G1999" s="1022"/>
      <c r="H1999" s="1022"/>
      <c r="I1999" s="1022"/>
      <c r="J1999" s="1022"/>
      <c r="K1999" s="1022"/>
      <c r="L1999" s="1020"/>
      <c r="M1999" s="1020"/>
      <c r="N1999" s="1020"/>
      <c r="O1999" s="1020"/>
      <c r="P1999" s="1020"/>
      <c r="Q1999" s="1020"/>
      <c r="R1999" s="1020"/>
      <c r="S1999" s="1020"/>
      <c r="T1999" s="1020"/>
      <c r="U1999" s="1020"/>
      <c r="V1999" s="1020"/>
      <c r="W1999" s="1020"/>
      <c r="X1999" s="1020"/>
      <c r="Y1999" s="1020"/>
      <c r="Z1999" s="1020"/>
      <c r="AA1999" s="1020"/>
    </row>
    <row r="2000" ht="18.0" customHeight="1">
      <c r="A2000" s="1020"/>
      <c r="B2000" s="1021"/>
      <c r="C2000" s="1020"/>
      <c r="D2000" s="1020"/>
      <c r="E2000" s="1020"/>
      <c r="F2000" s="1020"/>
      <c r="G2000" s="1022"/>
      <c r="H2000" s="1022"/>
      <c r="I2000" s="1022"/>
      <c r="J2000" s="1022"/>
      <c r="K2000" s="1022"/>
      <c r="L2000" s="1020"/>
      <c r="M2000" s="1020"/>
      <c r="N2000" s="1020"/>
      <c r="O2000" s="1020"/>
      <c r="P2000" s="1020"/>
      <c r="Q2000" s="1020"/>
      <c r="R2000" s="1020"/>
      <c r="S2000" s="1020"/>
      <c r="T2000" s="1020"/>
      <c r="U2000" s="1020"/>
      <c r="V2000" s="1020"/>
      <c r="W2000" s="1020"/>
      <c r="X2000" s="1020"/>
      <c r="Y2000" s="1020"/>
      <c r="Z2000" s="1020"/>
      <c r="AA2000" s="1020"/>
    </row>
    <row r="2001" ht="18.0" customHeight="1">
      <c r="A2001" s="1020"/>
      <c r="B2001" s="1021"/>
      <c r="C2001" s="1020"/>
      <c r="D2001" s="1020"/>
      <c r="E2001" s="1020"/>
      <c r="F2001" s="1020"/>
      <c r="G2001" s="1022"/>
      <c r="H2001" s="1022"/>
      <c r="I2001" s="1022"/>
      <c r="J2001" s="1022"/>
      <c r="K2001" s="1022"/>
      <c r="L2001" s="1020"/>
      <c r="M2001" s="1020"/>
      <c r="N2001" s="1020"/>
      <c r="O2001" s="1020"/>
      <c r="P2001" s="1020"/>
      <c r="Q2001" s="1020"/>
      <c r="R2001" s="1020"/>
      <c r="S2001" s="1020"/>
      <c r="T2001" s="1020"/>
      <c r="U2001" s="1020"/>
      <c r="V2001" s="1020"/>
      <c r="W2001" s="1020"/>
      <c r="X2001" s="1020"/>
      <c r="Y2001" s="1020"/>
      <c r="Z2001" s="1020"/>
      <c r="AA2001" s="1020"/>
    </row>
    <row r="2002" ht="18.0" customHeight="1">
      <c r="A2002" s="1020"/>
      <c r="B2002" s="1021"/>
      <c r="C2002" s="1020"/>
      <c r="D2002" s="1020"/>
      <c r="E2002" s="1020"/>
      <c r="F2002" s="1020"/>
      <c r="G2002" s="1022"/>
      <c r="H2002" s="1022"/>
      <c r="I2002" s="1022"/>
      <c r="J2002" s="1022"/>
      <c r="K2002" s="1022"/>
      <c r="L2002" s="1020"/>
      <c r="M2002" s="1020"/>
      <c r="N2002" s="1020"/>
      <c r="O2002" s="1020"/>
      <c r="P2002" s="1020"/>
      <c r="Q2002" s="1020"/>
      <c r="R2002" s="1020"/>
      <c r="S2002" s="1020"/>
      <c r="T2002" s="1020"/>
      <c r="U2002" s="1020"/>
      <c r="V2002" s="1020"/>
      <c r="W2002" s="1020"/>
      <c r="X2002" s="1020"/>
      <c r="Y2002" s="1020"/>
      <c r="Z2002" s="1020"/>
      <c r="AA2002" s="1020"/>
    </row>
    <row r="2003" ht="18.0" customHeight="1">
      <c r="A2003" s="1020"/>
      <c r="B2003" s="1021"/>
      <c r="C2003" s="1020"/>
      <c r="D2003" s="1020"/>
      <c r="E2003" s="1020"/>
      <c r="F2003" s="1020"/>
      <c r="G2003" s="1022"/>
      <c r="H2003" s="1022"/>
      <c r="I2003" s="1022"/>
      <c r="J2003" s="1022"/>
      <c r="K2003" s="1022"/>
      <c r="L2003" s="1020"/>
      <c r="M2003" s="1020"/>
      <c r="N2003" s="1020"/>
      <c r="O2003" s="1020"/>
      <c r="P2003" s="1020"/>
      <c r="Q2003" s="1020"/>
      <c r="R2003" s="1020"/>
      <c r="S2003" s="1020"/>
      <c r="T2003" s="1020"/>
      <c r="U2003" s="1020"/>
      <c r="V2003" s="1020"/>
      <c r="W2003" s="1020"/>
      <c r="X2003" s="1020"/>
      <c r="Y2003" s="1020"/>
      <c r="Z2003" s="1020"/>
      <c r="AA2003" s="1020"/>
    </row>
    <row r="2004" ht="18.0" customHeight="1">
      <c r="A2004" s="1020"/>
      <c r="B2004" s="1021"/>
      <c r="C2004" s="1020"/>
      <c r="D2004" s="1020"/>
      <c r="E2004" s="1020"/>
      <c r="F2004" s="1020"/>
      <c r="G2004" s="1022"/>
      <c r="H2004" s="1022"/>
      <c r="I2004" s="1022"/>
      <c r="J2004" s="1022"/>
      <c r="K2004" s="1022"/>
      <c r="L2004" s="1020"/>
      <c r="M2004" s="1020"/>
      <c r="N2004" s="1020"/>
      <c r="O2004" s="1020"/>
      <c r="P2004" s="1020"/>
      <c r="Q2004" s="1020"/>
      <c r="R2004" s="1020"/>
      <c r="S2004" s="1020"/>
      <c r="T2004" s="1020"/>
      <c r="U2004" s="1020"/>
      <c r="V2004" s="1020"/>
      <c r="W2004" s="1020"/>
      <c r="X2004" s="1020"/>
      <c r="Y2004" s="1020"/>
      <c r="Z2004" s="1020"/>
      <c r="AA2004" s="1020"/>
    </row>
    <row r="2005" ht="18.0" customHeight="1">
      <c r="A2005" s="1020"/>
      <c r="B2005" s="1021"/>
      <c r="C2005" s="1020"/>
      <c r="D2005" s="1020"/>
      <c r="E2005" s="1020"/>
      <c r="F2005" s="1020"/>
      <c r="G2005" s="1022"/>
      <c r="H2005" s="1022"/>
      <c r="I2005" s="1022"/>
      <c r="J2005" s="1022"/>
      <c r="K2005" s="1022"/>
      <c r="L2005" s="1020"/>
      <c r="M2005" s="1020"/>
      <c r="N2005" s="1020"/>
      <c r="O2005" s="1020"/>
      <c r="P2005" s="1020"/>
      <c r="Q2005" s="1020"/>
      <c r="R2005" s="1020"/>
      <c r="S2005" s="1020"/>
      <c r="T2005" s="1020"/>
      <c r="U2005" s="1020"/>
      <c r="V2005" s="1020"/>
      <c r="W2005" s="1020"/>
      <c r="X2005" s="1020"/>
      <c r="Y2005" s="1020"/>
      <c r="Z2005" s="1020"/>
      <c r="AA2005" s="1020"/>
    </row>
    <row r="2006" ht="18.0" customHeight="1">
      <c r="A2006" s="1020"/>
      <c r="B2006" s="1021"/>
      <c r="C2006" s="1020"/>
      <c r="D2006" s="1020"/>
      <c r="E2006" s="1020"/>
      <c r="F2006" s="1020"/>
      <c r="G2006" s="1022"/>
      <c r="H2006" s="1022"/>
      <c r="I2006" s="1022"/>
      <c r="J2006" s="1022"/>
      <c r="K2006" s="1022"/>
      <c r="L2006" s="1020"/>
      <c r="M2006" s="1020"/>
      <c r="N2006" s="1020"/>
      <c r="O2006" s="1020"/>
      <c r="P2006" s="1020"/>
      <c r="Q2006" s="1020"/>
      <c r="R2006" s="1020"/>
      <c r="S2006" s="1020"/>
      <c r="T2006" s="1020"/>
      <c r="U2006" s="1020"/>
      <c r="V2006" s="1020"/>
      <c r="W2006" s="1020"/>
      <c r="X2006" s="1020"/>
      <c r="Y2006" s="1020"/>
      <c r="Z2006" s="1020"/>
      <c r="AA2006" s="1020"/>
    </row>
    <row r="2007" ht="18.0" customHeight="1">
      <c r="A2007" s="1020"/>
      <c r="B2007" s="1021"/>
      <c r="C2007" s="1020"/>
      <c r="D2007" s="1020"/>
      <c r="E2007" s="1020"/>
      <c r="F2007" s="1020"/>
      <c r="G2007" s="1022"/>
      <c r="H2007" s="1022"/>
      <c r="I2007" s="1022"/>
      <c r="J2007" s="1022"/>
      <c r="K2007" s="1022"/>
      <c r="L2007" s="1020"/>
      <c r="M2007" s="1020"/>
      <c r="N2007" s="1020"/>
      <c r="O2007" s="1020"/>
      <c r="P2007" s="1020"/>
      <c r="Q2007" s="1020"/>
      <c r="R2007" s="1020"/>
      <c r="S2007" s="1020"/>
      <c r="T2007" s="1020"/>
      <c r="U2007" s="1020"/>
      <c r="V2007" s="1020"/>
      <c r="W2007" s="1020"/>
      <c r="X2007" s="1020"/>
      <c r="Y2007" s="1020"/>
      <c r="Z2007" s="1020"/>
      <c r="AA2007" s="1020"/>
    </row>
    <row r="2008" ht="18.0" customHeight="1">
      <c r="A2008" s="1020"/>
      <c r="B2008" s="1021"/>
      <c r="C2008" s="1020"/>
      <c r="D2008" s="1020"/>
      <c r="E2008" s="1020"/>
      <c r="F2008" s="1020"/>
      <c r="G2008" s="1022"/>
      <c r="H2008" s="1022"/>
      <c r="I2008" s="1022"/>
      <c r="J2008" s="1022"/>
      <c r="K2008" s="1022"/>
      <c r="L2008" s="1020"/>
      <c r="M2008" s="1020"/>
      <c r="N2008" s="1020"/>
      <c r="O2008" s="1020"/>
      <c r="P2008" s="1020"/>
      <c r="Q2008" s="1020"/>
      <c r="R2008" s="1020"/>
      <c r="S2008" s="1020"/>
      <c r="T2008" s="1020"/>
      <c r="U2008" s="1020"/>
      <c r="V2008" s="1020"/>
      <c r="W2008" s="1020"/>
      <c r="X2008" s="1020"/>
      <c r="Y2008" s="1020"/>
      <c r="Z2008" s="1020"/>
      <c r="AA2008" s="1020"/>
    </row>
    <row r="2009" ht="18.0" customHeight="1">
      <c r="A2009" s="1020"/>
      <c r="B2009" s="1021"/>
      <c r="C2009" s="1020"/>
      <c r="D2009" s="1020"/>
      <c r="E2009" s="1020"/>
      <c r="F2009" s="1020"/>
      <c r="G2009" s="1022"/>
      <c r="H2009" s="1022"/>
      <c r="I2009" s="1022"/>
      <c r="J2009" s="1022"/>
      <c r="K2009" s="1022"/>
      <c r="L2009" s="1020"/>
      <c r="M2009" s="1020"/>
      <c r="N2009" s="1020"/>
      <c r="O2009" s="1020"/>
      <c r="P2009" s="1020"/>
      <c r="Q2009" s="1020"/>
      <c r="R2009" s="1020"/>
      <c r="S2009" s="1020"/>
      <c r="T2009" s="1020"/>
      <c r="U2009" s="1020"/>
      <c r="V2009" s="1020"/>
      <c r="W2009" s="1020"/>
      <c r="X2009" s="1020"/>
      <c r="Y2009" s="1020"/>
      <c r="Z2009" s="1020"/>
      <c r="AA2009" s="1020"/>
    </row>
    <row r="2010" ht="18.0" customHeight="1">
      <c r="A2010" s="1020"/>
      <c r="B2010" s="1021"/>
      <c r="C2010" s="1020"/>
      <c r="D2010" s="1020"/>
      <c r="E2010" s="1020"/>
      <c r="F2010" s="1020"/>
      <c r="G2010" s="1022"/>
      <c r="H2010" s="1022"/>
      <c r="I2010" s="1022"/>
      <c r="J2010" s="1022"/>
      <c r="K2010" s="1022"/>
      <c r="L2010" s="1020"/>
      <c r="M2010" s="1020"/>
      <c r="N2010" s="1020"/>
      <c r="O2010" s="1020"/>
      <c r="P2010" s="1020"/>
      <c r="Q2010" s="1020"/>
      <c r="R2010" s="1020"/>
      <c r="S2010" s="1020"/>
      <c r="T2010" s="1020"/>
      <c r="U2010" s="1020"/>
      <c r="V2010" s="1020"/>
      <c r="W2010" s="1020"/>
      <c r="X2010" s="1020"/>
      <c r="Y2010" s="1020"/>
      <c r="Z2010" s="1020"/>
      <c r="AA2010" s="1020"/>
    </row>
    <row r="2011" ht="18.0" customHeight="1">
      <c r="A2011" s="1020"/>
      <c r="B2011" s="1021"/>
      <c r="C2011" s="1020"/>
      <c r="D2011" s="1020"/>
      <c r="E2011" s="1020"/>
      <c r="F2011" s="1020"/>
      <c r="G2011" s="1022"/>
      <c r="H2011" s="1022"/>
      <c r="I2011" s="1022"/>
      <c r="J2011" s="1022"/>
      <c r="K2011" s="1022"/>
      <c r="L2011" s="1020"/>
      <c r="M2011" s="1020"/>
      <c r="N2011" s="1020"/>
      <c r="O2011" s="1020"/>
      <c r="P2011" s="1020"/>
      <c r="Q2011" s="1020"/>
      <c r="R2011" s="1020"/>
      <c r="S2011" s="1020"/>
      <c r="T2011" s="1020"/>
      <c r="U2011" s="1020"/>
      <c r="V2011" s="1020"/>
      <c r="W2011" s="1020"/>
      <c r="X2011" s="1020"/>
      <c r="Y2011" s="1020"/>
      <c r="Z2011" s="1020"/>
      <c r="AA2011" s="1020"/>
    </row>
    <row r="2012" ht="18.0" customHeight="1">
      <c r="A2012" s="1020"/>
      <c r="B2012" s="1021"/>
      <c r="C2012" s="1020"/>
      <c r="D2012" s="1020"/>
      <c r="E2012" s="1020"/>
      <c r="F2012" s="1020"/>
      <c r="G2012" s="1022"/>
      <c r="H2012" s="1022"/>
      <c r="I2012" s="1022"/>
      <c r="J2012" s="1022"/>
      <c r="K2012" s="1022"/>
      <c r="L2012" s="1020"/>
      <c r="M2012" s="1020"/>
      <c r="N2012" s="1020"/>
      <c r="O2012" s="1020"/>
      <c r="P2012" s="1020"/>
      <c r="Q2012" s="1020"/>
      <c r="R2012" s="1020"/>
      <c r="S2012" s="1020"/>
      <c r="T2012" s="1020"/>
      <c r="U2012" s="1020"/>
      <c r="V2012" s="1020"/>
      <c r="W2012" s="1020"/>
      <c r="X2012" s="1020"/>
      <c r="Y2012" s="1020"/>
      <c r="Z2012" s="1020"/>
      <c r="AA2012" s="1020"/>
    </row>
    <row r="2013" ht="18.0" customHeight="1">
      <c r="A2013" s="1020"/>
      <c r="B2013" s="1021"/>
      <c r="C2013" s="1020"/>
      <c r="D2013" s="1020"/>
      <c r="E2013" s="1020"/>
      <c r="F2013" s="1020"/>
      <c r="G2013" s="1022"/>
      <c r="H2013" s="1022"/>
      <c r="I2013" s="1022"/>
      <c r="J2013" s="1022"/>
      <c r="K2013" s="1022"/>
      <c r="L2013" s="1020"/>
      <c r="M2013" s="1020"/>
      <c r="N2013" s="1020"/>
      <c r="O2013" s="1020"/>
      <c r="P2013" s="1020"/>
      <c r="Q2013" s="1020"/>
      <c r="R2013" s="1020"/>
      <c r="S2013" s="1020"/>
      <c r="T2013" s="1020"/>
      <c r="U2013" s="1020"/>
      <c r="V2013" s="1020"/>
      <c r="W2013" s="1020"/>
      <c r="X2013" s="1020"/>
      <c r="Y2013" s="1020"/>
      <c r="Z2013" s="1020"/>
      <c r="AA2013" s="1020"/>
    </row>
    <row r="2014" ht="18.0" customHeight="1">
      <c r="A2014" s="1020"/>
      <c r="B2014" s="1021"/>
      <c r="C2014" s="1020"/>
      <c r="D2014" s="1020"/>
      <c r="E2014" s="1020"/>
      <c r="F2014" s="1020"/>
      <c r="G2014" s="1022"/>
      <c r="H2014" s="1022"/>
      <c r="I2014" s="1022"/>
      <c r="J2014" s="1022"/>
      <c r="K2014" s="1022"/>
      <c r="L2014" s="1020"/>
      <c r="M2014" s="1020"/>
      <c r="N2014" s="1020"/>
      <c r="O2014" s="1020"/>
      <c r="P2014" s="1020"/>
      <c r="Q2014" s="1020"/>
      <c r="R2014" s="1020"/>
      <c r="S2014" s="1020"/>
      <c r="T2014" s="1020"/>
      <c r="U2014" s="1020"/>
      <c r="V2014" s="1020"/>
      <c r="W2014" s="1020"/>
      <c r="X2014" s="1020"/>
      <c r="Y2014" s="1020"/>
      <c r="Z2014" s="1020"/>
      <c r="AA2014" s="1020"/>
    </row>
    <row r="2015" ht="18.0" customHeight="1">
      <c r="A2015" s="1020"/>
      <c r="B2015" s="1021"/>
      <c r="C2015" s="1020"/>
      <c r="D2015" s="1020"/>
      <c r="E2015" s="1020"/>
      <c r="F2015" s="1020"/>
      <c r="G2015" s="1022"/>
      <c r="H2015" s="1022"/>
      <c r="I2015" s="1022"/>
      <c r="J2015" s="1022"/>
      <c r="K2015" s="1022"/>
      <c r="L2015" s="1020"/>
      <c r="M2015" s="1020"/>
      <c r="N2015" s="1020"/>
      <c r="O2015" s="1020"/>
      <c r="P2015" s="1020"/>
      <c r="Q2015" s="1020"/>
      <c r="R2015" s="1020"/>
      <c r="S2015" s="1020"/>
      <c r="T2015" s="1020"/>
      <c r="U2015" s="1020"/>
      <c r="V2015" s="1020"/>
      <c r="W2015" s="1020"/>
      <c r="X2015" s="1020"/>
      <c r="Y2015" s="1020"/>
      <c r="Z2015" s="1020"/>
      <c r="AA2015" s="1020"/>
    </row>
    <row r="2016" ht="18.0" customHeight="1">
      <c r="A2016" s="1020"/>
      <c r="B2016" s="1021"/>
      <c r="C2016" s="1020"/>
      <c r="D2016" s="1020"/>
      <c r="E2016" s="1020"/>
      <c r="F2016" s="1020"/>
      <c r="G2016" s="1022"/>
      <c r="H2016" s="1022"/>
      <c r="I2016" s="1022"/>
      <c r="J2016" s="1022"/>
      <c r="K2016" s="1022"/>
      <c r="L2016" s="1020"/>
      <c r="M2016" s="1020"/>
      <c r="N2016" s="1020"/>
      <c r="O2016" s="1020"/>
      <c r="P2016" s="1020"/>
      <c r="Q2016" s="1020"/>
      <c r="R2016" s="1020"/>
      <c r="S2016" s="1020"/>
      <c r="T2016" s="1020"/>
      <c r="U2016" s="1020"/>
      <c r="V2016" s="1020"/>
      <c r="W2016" s="1020"/>
      <c r="X2016" s="1020"/>
      <c r="Y2016" s="1020"/>
      <c r="Z2016" s="1020"/>
      <c r="AA2016" s="1020"/>
    </row>
    <row r="2017" ht="18.0" customHeight="1">
      <c r="A2017" s="1020"/>
      <c r="B2017" s="1021"/>
      <c r="C2017" s="1020"/>
      <c r="D2017" s="1020"/>
      <c r="E2017" s="1020"/>
      <c r="F2017" s="1020"/>
      <c r="G2017" s="1022"/>
      <c r="H2017" s="1022"/>
      <c r="I2017" s="1022"/>
      <c r="J2017" s="1022"/>
      <c r="K2017" s="1022"/>
      <c r="L2017" s="1020"/>
      <c r="M2017" s="1020"/>
      <c r="N2017" s="1020"/>
      <c r="O2017" s="1020"/>
      <c r="P2017" s="1020"/>
      <c r="Q2017" s="1020"/>
      <c r="R2017" s="1020"/>
      <c r="S2017" s="1020"/>
      <c r="T2017" s="1020"/>
      <c r="U2017" s="1020"/>
      <c r="V2017" s="1020"/>
      <c r="W2017" s="1020"/>
      <c r="X2017" s="1020"/>
      <c r="Y2017" s="1020"/>
      <c r="Z2017" s="1020"/>
      <c r="AA2017" s="1020"/>
    </row>
  </sheetData>
  <hyperlinks>
    <hyperlink r:id="rId2" ref="P5"/>
    <hyperlink r:id="rId3" ref="P6"/>
    <hyperlink r:id="rId4" ref="P7"/>
    <hyperlink r:id="rId5" ref="P8"/>
    <hyperlink r:id="rId6" ref="P9"/>
    <hyperlink r:id="rId7" ref="P10"/>
    <hyperlink r:id="rId8" ref="P11"/>
    <hyperlink r:id="rId9" ref="P12"/>
    <hyperlink r:id="rId10" ref="P14"/>
    <hyperlink r:id="rId11" ref="P15"/>
    <hyperlink r:id="rId12" ref="P16"/>
  </hyperlinks>
  <printOptions/>
  <pageMargins bottom="0.0" footer="0.0" header="0.0" left="0.0" right="0.0" top="0.0"/>
  <pageSetup orientation="portrait"/>
  <headerFooter>
    <oddFooter/>
  </headerFooter>
  <drawing r:id="rId13"/>
  <legacyDrawing r:id="rId1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2.11"/>
    <col customWidth="1" min="2" max="2" width="22.78"/>
    <col customWidth="1" min="4" max="4" width="19.89"/>
    <col customWidth="1" min="5" max="5" width="20.78"/>
    <col customWidth="1" min="14" max="14" width="15.78"/>
    <col customWidth="1" min="15" max="15" width="18.33"/>
  </cols>
  <sheetData>
    <row r="1" ht="48.0" customHeight="1">
      <c r="A1" s="1023" t="s">
        <v>3</v>
      </c>
      <c r="B1" s="1024" t="s">
        <v>840</v>
      </c>
      <c r="C1" s="1025" t="s">
        <v>846</v>
      </c>
      <c r="D1" s="1025" t="s">
        <v>842</v>
      </c>
      <c r="E1" s="1025" t="s">
        <v>841</v>
      </c>
      <c r="F1" s="1026" t="s">
        <v>394</v>
      </c>
      <c r="G1" s="1027" t="s">
        <v>843</v>
      </c>
      <c r="H1" s="1027" t="s">
        <v>844</v>
      </c>
      <c r="I1" s="1028" t="s">
        <v>851</v>
      </c>
      <c r="J1" s="1028" t="s">
        <v>852</v>
      </c>
      <c r="K1" s="1029" t="s">
        <v>3698</v>
      </c>
      <c r="L1" s="1025" t="s">
        <v>853</v>
      </c>
      <c r="M1" s="1024" t="s">
        <v>400</v>
      </c>
      <c r="N1" s="1024" t="s">
        <v>854</v>
      </c>
      <c r="O1" s="1025" t="s">
        <v>855</v>
      </c>
      <c r="P1" s="1025" t="s">
        <v>3584</v>
      </c>
      <c r="Q1" s="1025" t="s">
        <v>845</v>
      </c>
      <c r="R1" s="1025" t="s">
        <v>375</v>
      </c>
      <c r="S1" s="1025" t="s">
        <v>376</v>
      </c>
      <c r="T1" s="1029" t="s">
        <v>377</v>
      </c>
      <c r="U1" s="1025" t="s">
        <v>856</v>
      </c>
      <c r="V1" s="1030" t="s">
        <v>826</v>
      </c>
      <c r="W1" s="1025" t="s">
        <v>827</v>
      </c>
      <c r="X1" s="1025" t="s">
        <v>828</v>
      </c>
      <c r="Y1" s="1025" t="s">
        <v>829</v>
      </c>
      <c r="Z1" s="1025" t="s">
        <v>1206</v>
      </c>
    </row>
    <row r="2" ht="115.5" customHeight="1">
      <c r="A2" s="1055"/>
      <c r="B2" s="1032" t="s">
        <v>857</v>
      </c>
      <c r="C2" s="1033">
        <v>1.0</v>
      </c>
      <c r="D2" s="1032" t="s">
        <v>857</v>
      </c>
      <c r="E2" s="1033" t="s">
        <v>858</v>
      </c>
      <c r="F2" s="1034" t="b">
        <v>1</v>
      </c>
      <c r="G2" s="881" t="s">
        <v>859</v>
      </c>
      <c r="H2" s="881" t="s">
        <v>860</v>
      </c>
      <c r="I2" s="1035">
        <v>44.95</v>
      </c>
      <c r="J2" s="1035">
        <v>0.0</v>
      </c>
      <c r="K2" s="1033">
        <v>1.0</v>
      </c>
      <c r="L2" s="1033" t="s">
        <v>862</v>
      </c>
      <c r="M2" s="1036" t="s">
        <v>864</v>
      </c>
      <c r="N2" s="1032" t="s">
        <v>863</v>
      </c>
      <c r="O2" s="1032" t="s">
        <v>865</v>
      </c>
      <c r="P2" s="1037" t="s">
        <v>413</v>
      </c>
      <c r="Q2" s="1038" t="s">
        <v>4688</v>
      </c>
      <c r="R2" s="1038" t="s">
        <v>4689</v>
      </c>
      <c r="S2" s="1039" t="s">
        <v>378</v>
      </c>
      <c r="T2" s="1033" t="s">
        <v>413</v>
      </c>
      <c r="U2" s="1033" t="s">
        <v>413</v>
      </c>
      <c r="V2" s="1032">
        <v>4.0</v>
      </c>
      <c r="W2" s="1040">
        <v>14.0</v>
      </c>
      <c r="X2" s="1041">
        <v>12.0</v>
      </c>
      <c r="Y2" s="1041">
        <v>12.0</v>
      </c>
      <c r="Z2" s="1042"/>
    </row>
    <row r="3" ht="115.5" customHeight="1">
      <c r="A3" s="1055"/>
      <c r="B3" s="1032" t="s">
        <v>867</v>
      </c>
      <c r="C3" s="1033">
        <v>2.0</v>
      </c>
      <c r="D3" s="1032" t="s">
        <v>869</v>
      </c>
      <c r="E3" s="1033" t="s">
        <v>868</v>
      </c>
      <c r="F3" s="1034" t="b">
        <v>1</v>
      </c>
      <c r="G3" s="881" t="s">
        <v>870</v>
      </c>
      <c r="H3" s="881" t="s">
        <v>871</v>
      </c>
      <c r="I3" s="1035">
        <v>29.95</v>
      </c>
      <c r="J3" s="1035">
        <v>0.0</v>
      </c>
      <c r="K3" s="1033">
        <v>1.0</v>
      </c>
      <c r="L3" s="1033" t="s">
        <v>872</v>
      </c>
      <c r="M3" s="1036" t="s">
        <v>4805</v>
      </c>
      <c r="N3" s="1032" t="s">
        <v>873</v>
      </c>
      <c r="O3" s="1032" t="s">
        <v>4806</v>
      </c>
      <c r="P3" s="1037" t="s">
        <v>413</v>
      </c>
      <c r="Q3" s="1038" t="s">
        <v>4688</v>
      </c>
      <c r="R3" s="1038" t="s">
        <v>4689</v>
      </c>
      <c r="S3" s="1039" t="s">
        <v>378</v>
      </c>
      <c r="T3" s="1033" t="s">
        <v>413</v>
      </c>
      <c r="U3" s="1033" t="s">
        <v>413</v>
      </c>
      <c r="V3" s="1032">
        <v>4.0</v>
      </c>
      <c r="W3" s="1040">
        <v>14.0</v>
      </c>
      <c r="X3" s="1041">
        <v>12.0</v>
      </c>
      <c r="Y3" s="1041">
        <v>12.0</v>
      </c>
      <c r="Z3" s="1042"/>
    </row>
    <row r="4" ht="115.5" customHeight="1">
      <c r="A4" s="1031"/>
      <c r="B4" s="1032" t="s">
        <v>867</v>
      </c>
      <c r="C4" s="1033">
        <v>2.0</v>
      </c>
      <c r="D4" s="1032" t="s">
        <v>877</v>
      </c>
      <c r="E4" s="1033" t="s">
        <v>876</v>
      </c>
      <c r="F4" s="1034" t="b">
        <v>1</v>
      </c>
      <c r="G4" s="881" t="s">
        <v>878</v>
      </c>
      <c r="H4" s="881" t="s">
        <v>879</v>
      </c>
      <c r="I4" s="1035">
        <v>34.95</v>
      </c>
      <c r="J4" s="1035">
        <v>0.0</v>
      </c>
      <c r="K4" s="1033">
        <v>1.0</v>
      </c>
      <c r="L4" s="1033" t="s">
        <v>880</v>
      </c>
      <c r="M4" s="1036" t="s">
        <v>4807</v>
      </c>
      <c r="N4" s="1032" t="s">
        <v>881</v>
      </c>
      <c r="O4" s="1032" t="s">
        <v>4808</v>
      </c>
      <c r="P4" s="1037" t="s">
        <v>413</v>
      </c>
      <c r="Q4" s="1038" t="s">
        <v>4688</v>
      </c>
      <c r="R4" s="1038" t="s">
        <v>4689</v>
      </c>
      <c r="S4" s="1039" t="s">
        <v>378</v>
      </c>
      <c r="T4" s="1033" t="s">
        <v>413</v>
      </c>
      <c r="U4" s="1033" t="s">
        <v>413</v>
      </c>
      <c r="V4" s="1032">
        <v>4.0</v>
      </c>
      <c r="W4" s="1040">
        <v>14.0</v>
      </c>
      <c r="X4" s="1041">
        <v>12.0</v>
      </c>
      <c r="Y4" s="1041">
        <v>12.0</v>
      </c>
      <c r="Z4" s="1042"/>
    </row>
    <row r="5" ht="68.25" customHeight="1">
      <c r="A5" s="1059"/>
      <c r="B5" s="1032" t="s">
        <v>4720</v>
      </c>
      <c r="C5" s="1033">
        <v>3.0</v>
      </c>
      <c r="D5" s="1032" t="s">
        <v>4721</v>
      </c>
      <c r="E5" s="1033" t="s">
        <v>4722</v>
      </c>
      <c r="F5" s="1056" t="b">
        <v>1</v>
      </c>
      <c r="G5" s="1057" t="s">
        <v>4723</v>
      </c>
      <c r="H5" s="1057" t="s">
        <v>4724</v>
      </c>
      <c r="I5" s="1060">
        <v>21.95</v>
      </c>
      <c r="J5" s="1035">
        <v>0.0</v>
      </c>
      <c r="K5" s="1033">
        <v>1.0</v>
      </c>
      <c r="L5" s="1033" t="s">
        <v>3345</v>
      </c>
      <c r="M5" s="1032" t="s">
        <v>4725</v>
      </c>
      <c r="N5" s="1032" t="s">
        <v>4809</v>
      </c>
      <c r="O5" s="1058" t="s">
        <v>4810</v>
      </c>
      <c r="P5" s="1037" t="s">
        <v>4704</v>
      </c>
      <c r="Q5" s="1038" t="s">
        <v>4705</v>
      </c>
      <c r="R5" s="1038" t="s">
        <v>1323</v>
      </c>
      <c r="S5" s="1039" t="s">
        <v>379</v>
      </c>
      <c r="T5" s="1033" t="s">
        <v>413</v>
      </c>
      <c r="U5" s="1037" t="s">
        <v>413</v>
      </c>
      <c r="V5" s="1032">
        <v>1.0</v>
      </c>
      <c r="W5" s="1040">
        <v>9.0</v>
      </c>
      <c r="X5" s="1041">
        <v>9.0</v>
      </c>
      <c r="Y5" s="1041">
        <v>8.0</v>
      </c>
      <c r="Z5" s="1042" t="s">
        <v>4707</v>
      </c>
    </row>
    <row r="6" ht="68.25" customHeight="1">
      <c r="A6" s="1059"/>
      <c r="B6" s="1032" t="s">
        <v>4720</v>
      </c>
      <c r="C6" s="1033">
        <v>3.0</v>
      </c>
      <c r="D6" s="1032" t="s">
        <v>4728</v>
      </c>
      <c r="E6" s="1033" t="s">
        <v>4729</v>
      </c>
      <c r="F6" s="1056" t="b">
        <v>1</v>
      </c>
      <c r="G6" s="1057" t="s">
        <v>4723</v>
      </c>
      <c r="H6" s="1057" t="s">
        <v>4724</v>
      </c>
      <c r="I6" s="1060">
        <v>173.95</v>
      </c>
      <c r="J6" s="1035">
        <v>0.0</v>
      </c>
      <c r="K6" s="1032">
        <v>1.0</v>
      </c>
      <c r="L6" s="1032" t="s">
        <v>3348</v>
      </c>
      <c r="M6" s="1032" t="s">
        <v>4725</v>
      </c>
      <c r="N6" s="1032" t="s">
        <v>4809</v>
      </c>
      <c r="O6" s="1058" t="s">
        <v>4811</v>
      </c>
      <c r="P6" s="1037" t="s">
        <v>4704</v>
      </c>
      <c r="Q6" s="1038" t="s">
        <v>4705</v>
      </c>
      <c r="R6" s="1038" t="s">
        <v>1323</v>
      </c>
      <c r="S6" s="1039" t="s">
        <v>379</v>
      </c>
      <c r="T6" s="1033" t="s">
        <v>413</v>
      </c>
      <c r="U6" s="1037" t="s">
        <v>413</v>
      </c>
      <c r="V6" s="1032">
        <v>8.35</v>
      </c>
      <c r="W6" s="1040">
        <v>13.0</v>
      </c>
      <c r="X6" s="1041">
        <v>10.0</v>
      </c>
      <c r="Y6" s="1041">
        <v>12.0</v>
      </c>
      <c r="Z6" s="1042" t="s">
        <v>4707</v>
      </c>
    </row>
    <row r="7" ht="68.25" customHeight="1">
      <c r="A7" s="1059"/>
      <c r="B7" s="1032" t="s">
        <v>4720</v>
      </c>
      <c r="C7" s="1033">
        <v>3.0</v>
      </c>
      <c r="D7" s="1032" t="s">
        <v>4731</v>
      </c>
      <c r="E7" s="1033" t="s">
        <v>4732</v>
      </c>
      <c r="F7" s="1056" t="b">
        <v>1</v>
      </c>
      <c r="G7" s="1057" t="s">
        <v>4723</v>
      </c>
      <c r="H7" s="1057" t="s">
        <v>4724</v>
      </c>
      <c r="I7" s="1060">
        <v>493.88</v>
      </c>
      <c r="J7" s="1035">
        <v>0.0</v>
      </c>
      <c r="K7" s="1032">
        <v>1.0</v>
      </c>
      <c r="L7" s="1032" t="s">
        <v>4713</v>
      </c>
      <c r="M7" s="1032" t="s">
        <v>4725</v>
      </c>
      <c r="N7" s="1032" t="s">
        <v>4809</v>
      </c>
      <c r="O7" s="1058" t="s">
        <v>4812</v>
      </c>
      <c r="P7" s="1037" t="s">
        <v>4704</v>
      </c>
      <c r="Q7" s="1038" t="s">
        <v>4705</v>
      </c>
      <c r="R7" s="1038" t="s">
        <v>1323</v>
      </c>
      <c r="S7" s="1039" t="s">
        <v>379</v>
      </c>
      <c r="T7" s="1033" t="s">
        <v>413</v>
      </c>
      <c r="U7" s="1037" t="s">
        <v>413</v>
      </c>
      <c r="V7" s="1032">
        <v>25.0</v>
      </c>
      <c r="W7" s="1040">
        <v>14.0</v>
      </c>
      <c r="X7" s="1041">
        <v>12.0</v>
      </c>
      <c r="Y7" s="1041">
        <v>12.0</v>
      </c>
      <c r="Z7" s="1042" t="s">
        <v>4707</v>
      </c>
    </row>
    <row r="8" ht="68.25" customHeight="1">
      <c r="A8" s="1059"/>
      <c r="B8" s="1032" t="s">
        <v>4720</v>
      </c>
      <c r="C8" s="1033">
        <v>3.0</v>
      </c>
      <c r="D8" s="1032" t="s">
        <v>4734</v>
      </c>
      <c r="E8" s="1033" t="s">
        <v>4735</v>
      </c>
      <c r="F8" s="1056" t="b">
        <v>1</v>
      </c>
      <c r="G8" s="1057" t="s">
        <v>4723</v>
      </c>
      <c r="H8" s="1057" t="s">
        <v>4724</v>
      </c>
      <c r="I8" s="1060">
        <v>932.88</v>
      </c>
      <c r="J8" s="1035">
        <v>0.0</v>
      </c>
      <c r="K8" s="1032">
        <v>1.0</v>
      </c>
      <c r="L8" s="1032" t="s">
        <v>4718</v>
      </c>
      <c r="M8" s="1032" t="s">
        <v>4725</v>
      </c>
      <c r="N8" s="1032" t="s">
        <v>4809</v>
      </c>
      <c r="O8" s="1058" t="s">
        <v>4813</v>
      </c>
      <c r="P8" s="1037" t="s">
        <v>4704</v>
      </c>
      <c r="Q8" s="1038" t="s">
        <v>4705</v>
      </c>
      <c r="R8" s="1038" t="s">
        <v>1323</v>
      </c>
      <c r="S8" s="1039" t="s">
        <v>379</v>
      </c>
      <c r="T8" s="1033" t="s">
        <v>413</v>
      </c>
      <c r="U8" s="1037" t="s">
        <v>413</v>
      </c>
      <c r="V8" s="1032">
        <v>50.0</v>
      </c>
      <c r="W8" s="1040">
        <v>14.0</v>
      </c>
      <c r="X8" s="1041">
        <v>12.0</v>
      </c>
      <c r="Y8" s="1041">
        <v>12.0</v>
      </c>
      <c r="Z8" s="1042" t="s">
        <v>4707</v>
      </c>
    </row>
    <row r="9" ht="68.25" customHeight="1">
      <c r="A9" s="1059"/>
      <c r="B9" s="1032" t="s">
        <v>4737</v>
      </c>
      <c r="C9" s="1033">
        <v>4.0</v>
      </c>
      <c r="D9" s="1032" t="s">
        <v>4738</v>
      </c>
      <c r="E9" s="1033" t="s">
        <v>4739</v>
      </c>
      <c r="F9" s="1056" t="b">
        <v>1</v>
      </c>
      <c r="G9" s="1057" t="s">
        <v>4740</v>
      </c>
      <c r="H9" s="1057" t="s">
        <v>4741</v>
      </c>
      <c r="I9" s="1060">
        <v>23.95</v>
      </c>
      <c r="J9" s="1035">
        <v>0.0</v>
      </c>
      <c r="K9" s="1033">
        <v>1.0</v>
      </c>
      <c r="L9" s="1033" t="s">
        <v>3345</v>
      </c>
      <c r="M9" s="1032" t="s">
        <v>4742</v>
      </c>
      <c r="N9" s="1032" t="s">
        <v>4814</v>
      </c>
      <c r="O9" s="1032" t="s">
        <v>4744</v>
      </c>
      <c r="P9" s="1037" t="s">
        <v>4704</v>
      </c>
      <c r="Q9" s="1038" t="s">
        <v>4705</v>
      </c>
      <c r="R9" s="1038" t="s">
        <v>1323</v>
      </c>
      <c r="S9" s="1039" t="s">
        <v>379</v>
      </c>
      <c r="T9" s="1033" t="s">
        <v>413</v>
      </c>
      <c r="U9" s="1037" t="s">
        <v>413</v>
      </c>
      <c r="V9" s="1032">
        <v>1.0</v>
      </c>
      <c r="W9" s="1040">
        <v>9.0</v>
      </c>
      <c r="X9" s="1041">
        <v>9.0</v>
      </c>
      <c r="Y9" s="1041">
        <v>8.0</v>
      </c>
      <c r="Z9" s="1042" t="s">
        <v>4707</v>
      </c>
    </row>
    <row r="10" ht="68.25" customHeight="1">
      <c r="A10" s="1059"/>
      <c r="B10" s="1032" t="s">
        <v>4737</v>
      </c>
      <c r="C10" s="1033">
        <v>4.0</v>
      </c>
      <c r="D10" s="1032" t="s">
        <v>4745</v>
      </c>
      <c r="E10" s="1033" t="s">
        <v>4746</v>
      </c>
      <c r="F10" s="1056" t="b">
        <v>1</v>
      </c>
      <c r="G10" s="1057" t="s">
        <v>4740</v>
      </c>
      <c r="H10" s="1057" t="s">
        <v>4741</v>
      </c>
      <c r="I10" s="1060">
        <v>189.95</v>
      </c>
      <c r="J10" s="1035">
        <v>0.0</v>
      </c>
      <c r="K10" s="1032">
        <v>1.0</v>
      </c>
      <c r="L10" s="1032" t="s">
        <v>3348</v>
      </c>
      <c r="M10" s="1032" t="s">
        <v>4742</v>
      </c>
      <c r="N10" s="1032" t="s">
        <v>4814</v>
      </c>
      <c r="O10" s="1032" t="s">
        <v>4744</v>
      </c>
      <c r="P10" s="1037" t="s">
        <v>4704</v>
      </c>
      <c r="Q10" s="1038" t="s">
        <v>4705</v>
      </c>
      <c r="R10" s="1038" t="s">
        <v>1323</v>
      </c>
      <c r="S10" s="1039" t="s">
        <v>379</v>
      </c>
      <c r="T10" s="1033" t="s">
        <v>413</v>
      </c>
      <c r="U10" s="1037" t="s">
        <v>413</v>
      </c>
      <c r="V10" s="1032">
        <v>8.35</v>
      </c>
      <c r="W10" s="1040">
        <v>13.0</v>
      </c>
      <c r="X10" s="1041">
        <v>10.0</v>
      </c>
      <c r="Y10" s="1041">
        <v>12.0</v>
      </c>
      <c r="Z10" s="1042" t="s">
        <v>4707</v>
      </c>
    </row>
    <row r="11" ht="68.25" customHeight="1">
      <c r="A11" s="1059"/>
      <c r="B11" s="1032" t="s">
        <v>4737</v>
      </c>
      <c r="C11" s="1033">
        <v>4.0</v>
      </c>
      <c r="D11" s="1032" t="s">
        <v>4748</v>
      </c>
      <c r="E11" s="1033" t="s">
        <v>4749</v>
      </c>
      <c r="F11" s="1056" t="b">
        <v>1</v>
      </c>
      <c r="G11" s="1057" t="s">
        <v>4740</v>
      </c>
      <c r="H11" s="1057" t="s">
        <v>4741</v>
      </c>
      <c r="I11" s="1060">
        <v>538.88</v>
      </c>
      <c r="J11" s="1035">
        <v>0.0</v>
      </c>
      <c r="K11" s="1032">
        <v>1.0</v>
      </c>
      <c r="L11" s="1032" t="s">
        <v>4713</v>
      </c>
      <c r="M11" s="1032" t="s">
        <v>4742</v>
      </c>
      <c r="N11" s="1032" t="s">
        <v>4814</v>
      </c>
      <c r="O11" s="1032" t="s">
        <v>4744</v>
      </c>
      <c r="P11" s="1037" t="s">
        <v>4704</v>
      </c>
      <c r="Q11" s="1038" t="s">
        <v>4705</v>
      </c>
      <c r="R11" s="1038" t="s">
        <v>1323</v>
      </c>
      <c r="S11" s="1039" t="s">
        <v>379</v>
      </c>
      <c r="T11" s="1033" t="s">
        <v>413</v>
      </c>
      <c r="U11" s="1037" t="s">
        <v>413</v>
      </c>
      <c r="V11" s="1032">
        <v>25.0</v>
      </c>
      <c r="W11" s="1040">
        <v>14.0</v>
      </c>
      <c r="X11" s="1041">
        <v>12.0</v>
      </c>
      <c r="Y11" s="1041">
        <v>12.0</v>
      </c>
      <c r="Z11" s="1042" t="s">
        <v>4707</v>
      </c>
    </row>
    <row r="12" ht="68.25" customHeight="1">
      <c r="A12" s="1059"/>
      <c r="B12" s="1032" t="s">
        <v>4737</v>
      </c>
      <c r="C12" s="1033">
        <v>4.0</v>
      </c>
      <c r="D12" s="1032" t="s">
        <v>4751</v>
      </c>
      <c r="E12" s="1033" t="s">
        <v>4752</v>
      </c>
      <c r="F12" s="1056" t="b">
        <v>1</v>
      </c>
      <c r="G12" s="1057" t="s">
        <v>4740</v>
      </c>
      <c r="H12" s="1057" t="s">
        <v>4741</v>
      </c>
      <c r="I12" s="1060">
        <v>1017.88</v>
      </c>
      <c r="J12" s="1035">
        <v>0.0</v>
      </c>
      <c r="K12" s="1032">
        <v>1.0</v>
      </c>
      <c r="L12" s="1032" t="s">
        <v>4718</v>
      </c>
      <c r="M12" s="1032" t="s">
        <v>4742</v>
      </c>
      <c r="N12" s="1032" t="s">
        <v>4814</v>
      </c>
      <c r="O12" s="1032" t="s">
        <v>4744</v>
      </c>
      <c r="P12" s="1037" t="s">
        <v>4704</v>
      </c>
      <c r="Q12" s="1038" t="s">
        <v>4705</v>
      </c>
      <c r="R12" s="1038" t="s">
        <v>1323</v>
      </c>
      <c r="S12" s="1039" t="s">
        <v>379</v>
      </c>
      <c r="T12" s="1033" t="s">
        <v>413</v>
      </c>
      <c r="U12" s="1037" t="s">
        <v>413</v>
      </c>
      <c r="V12" s="1032">
        <v>50.0</v>
      </c>
      <c r="W12" s="1040">
        <v>14.0</v>
      </c>
      <c r="X12" s="1041">
        <v>12.0</v>
      </c>
      <c r="Y12" s="1041">
        <v>12.0</v>
      </c>
      <c r="Z12" s="1042" t="s">
        <v>4707</v>
      </c>
    </row>
    <row r="13" ht="72.0" customHeight="1">
      <c r="A13" s="1059"/>
      <c r="B13" s="1061" t="s">
        <v>4754</v>
      </c>
      <c r="C13" s="1061">
        <v>5.0</v>
      </c>
      <c r="D13" s="1061" t="s">
        <v>4755</v>
      </c>
      <c r="E13" s="1061" t="s">
        <v>4756</v>
      </c>
      <c r="F13" s="1034" t="b">
        <v>1</v>
      </c>
      <c r="G13" s="1057" t="s">
        <v>4757</v>
      </c>
      <c r="H13" s="1057" t="s">
        <v>4758</v>
      </c>
      <c r="I13" s="1062">
        <v>4.95</v>
      </c>
      <c r="J13" s="1035">
        <v>0.0</v>
      </c>
      <c r="K13" s="1033">
        <v>1.0</v>
      </c>
      <c r="L13" s="1033" t="s">
        <v>4759</v>
      </c>
      <c r="M13" s="1032" t="s">
        <v>4815</v>
      </c>
      <c r="N13" s="1032" t="s">
        <v>4760</v>
      </c>
      <c r="O13" s="1032" t="s">
        <v>4761</v>
      </c>
      <c r="P13" s="1037" t="s">
        <v>4762</v>
      </c>
      <c r="Q13" s="1038" t="s">
        <v>4763</v>
      </c>
      <c r="R13" s="1038" t="s">
        <v>4689</v>
      </c>
      <c r="S13" s="1039" t="s">
        <v>380</v>
      </c>
      <c r="T13" s="1033" t="s">
        <v>381</v>
      </c>
      <c r="U13" s="1037" t="s">
        <v>4706</v>
      </c>
      <c r="V13" s="1037">
        <v>0.247</v>
      </c>
      <c r="W13" s="1040">
        <v>2.0</v>
      </c>
      <c r="X13" s="1041">
        <v>2.0</v>
      </c>
      <c r="Y13" s="1041">
        <v>4.0</v>
      </c>
      <c r="Z13" s="1063"/>
    </row>
    <row r="14" ht="54.0" customHeight="1">
      <c r="A14" s="1059"/>
      <c r="B14" s="1061" t="s">
        <v>4816</v>
      </c>
      <c r="C14" s="1061">
        <v>6.0</v>
      </c>
      <c r="D14" s="1061" t="s">
        <v>4765</v>
      </c>
      <c r="E14" s="1061" t="s">
        <v>4766</v>
      </c>
      <c r="F14" s="1034" t="b">
        <v>1</v>
      </c>
      <c r="G14" s="1057" t="s">
        <v>4767</v>
      </c>
      <c r="H14" s="1057" t="s">
        <v>4768</v>
      </c>
      <c r="I14" s="1062">
        <v>4.95</v>
      </c>
      <c r="J14" s="1035">
        <v>0.0</v>
      </c>
      <c r="K14" s="1033">
        <v>1.0</v>
      </c>
      <c r="L14" s="1033" t="s">
        <v>4759</v>
      </c>
      <c r="M14" s="1032" t="s">
        <v>4769</v>
      </c>
      <c r="N14" s="1032" t="s">
        <v>4769</v>
      </c>
      <c r="O14" s="1032" t="s">
        <v>4761</v>
      </c>
      <c r="P14" s="1037" t="s">
        <v>4762</v>
      </c>
      <c r="Q14" s="1038" t="s">
        <v>4770</v>
      </c>
      <c r="R14" s="1038" t="s">
        <v>4689</v>
      </c>
      <c r="S14" s="1039" t="s">
        <v>380</v>
      </c>
      <c r="T14" s="1033" t="s">
        <v>289</v>
      </c>
      <c r="U14" s="1037" t="s">
        <v>4706</v>
      </c>
      <c r="V14" s="1037">
        <v>0.247</v>
      </c>
      <c r="W14" s="1040">
        <v>2.0</v>
      </c>
      <c r="X14" s="1041">
        <v>2.0</v>
      </c>
      <c r="Y14" s="1041">
        <v>4.0</v>
      </c>
      <c r="Z14" s="1063"/>
    </row>
    <row r="15" ht="46.5" customHeight="1">
      <c r="A15" s="1059"/>
      <c r="B15" s="1034" t="s">
        <v>4771</v>
      </c>
      <c r="C15" s="1033">
        <v>7.0</v>
      </c>
      <c r="D15" s="1034" t="s">
        <v>4772</v>
      </c>
      <c r="E15" s="1033" t="s">
        <v>4773</v>
      </c>
      <c r="F15" s="1034" t="b">
        <v>1</v>
      </c>
      <c r="G15" s="1057" t="s">
        <v>4774</v>
      </c>
      <c r="H15" s="1057" t="s">
        <v>4775</v>
      </c>
      <c r="I15" s="1035">
        <v>2.75</v>
      </c>
      <c r="J15" s="1035">
        <v>0.0</v>
      </c>
      <c r="K15" s="1033">
        <v>1.0</v>
      </c>
      <c r="L15" s="1033" t="s">
        <v>3341</v>
      </c>
      <c r="M15" s="1032" t="s">
        <v>4817</v>
      </c>
      <c r="N15" s="1032" t="s">
        <v>4777</v>
      </c>
      <c r="O15" s="1032" t="s">
        <v>4778</v>
      </c>
      <c r="P15" s="1037" t="s">
        <v>4762</v>
      </c>
      <c r="Q15" s="1038" t="s">
        <v>4779</v>
      </c>
      <c r="R15" s="1038" t="s">
        <v>1323</v>
      </c>
      <c r="S15" s="1039" t="s">
        <v>380</v>
      </c>
      <c r="T15" s="1033" t="s">
        <v>283</v>
      </c>
      <c r="U15" s="1037" t="s">
        <v>4706</v>
      </c>
      <c r="V15" s="1037">
        <v>0.1</v>
      </c>
      <c r="W15" s="1040">
        <v>2.0</v>
      </c>
      <c r="X15" s="1041">
        <v>2.0</v>
      </c>
      <c r="Y15" s="1041">
        <v>3.0</v>
      </c>
      <c r="Z15" s="1063"/>
    </row>
    <row r="16" ht="46.5" customHeight="1">
      <c r="A16" s="1059"/>
      <c r="B16" s="1034" t="s">
        <v>4771</v>
      </c>
      <c r="C16" s="1033">
        <v>7.0</v>
      </c>
      <c r="D16" s="1034" t="s">
        <v>4781</v>
      </c>
      <c r="E16" s="1033" t="s">
        <v>4782</v>
      </c>
      <c r="F16" s="1034" t="b">
        <v>1</v>
      </c>
      <c r="G16" s="1057" t="s">
        <v>4774</v>
      </c>
      <c r="H16" s="1057" t="s">
        <v>4783</v>
      </c>
      <c r="I16" s="1035">
        <v>2.95</v>
      </c>
      <c r="J16" s="1035">
        <v>0.0</v>
      </c>
      <c r="K16" s="1033">
        <v>1.0</v>
      </c>
      <c r="L16" s="1033" t="s">
        <v>4508</v>
      </c>
      <c r="M16" s="1032" t="s">
        <v>4818</v>
      </c>
      <c r="N16" s="1032" t="s">
        <v>4777</v>
      </c>
      <c r="O16" s="1032" t="s">
        <v>4785</v>
      </c>
      <c r="P16" s="1037" t="s">
        <v>4762</v>
      </c>
      <c r="Q16" s="1038" t="s">
        <v>4779</v>
      </c>
      <c r="R16" s="1038" t="s">
        <v>1323</v>
      </c>
      <c r="S16" s="1039" t="s">
        <v>380</v>
      </c>
      <c r="T16" s="1033" t="s">
        <v>283</v>
      </c>
      <c r="U16" s="1037" t="s">
        <v>4706</v>
      </c>
      <c r="V16" s="1037">
        <v>0.04</v>
      </c>
      <c r="W16" s="1040">
        <v>3.0</v>
      </c>
      <c r="X16" s="1041">
        <v>3.0</v>
      </c>
      <c r="Y16" s="1041">
        <v>5.0</v>
      </c>
      <c r="Z16" s="1063"/>
    </row>
    <row r="17" ht="46.5" customHeight="1">
      <c r="A17" s="1059"/>
      <c r="B17" s="1034" t="s">
        <v>4771</v>
      </c>
      <c r="C17" s="1033">
        <v>7.0</v>
      </c>
      <c r="D17" s="1034" t="s">
        <v>4786</v>
      </c>
      <c r="E17" s="1033" t="s">
        <v>4787</v>
      </c>
      <c r="F17" s="1034" t="b">
        <v>1</v>
      </c>
      <c r="G17" s="1057" t="s">
        <v>4774</v>
      </c>
      <c r="H17" s="1057" t="s">
        <v>4788</v>
      </c>
      <c r="I17" s="1035">
        <v>3.95</v>
      </c>
      <c r="J17" s="1035">
        <v>0.0</v>
      </c>
      <c r="K17" s="1033">
        <v>1.0</v>
      </c>
      <c r="L17" s="1033" t="s">
        <v>3345</v>
      </c>
      <c r="M17" s="1032" t="s">
        <v>4819</v>
      </c>
      <c r="N17" s="1032" t="s">
        <v>4777</v>
      </c>
      <c r="O17" s="1032" t="s">
        <v>4790</v>
      </c>
      <c r="P17" s="1037" t="s">
        <v>4762</v>
      </c>
      <c r="Q17" s="1038" t="s">
        <v>4779</v>
      </c>
      <c r="R17" s="1038" t="s">
        <v>1323</v>
      </c>
      <c r="S17" s="1039" t="s">
        <v>380</v>
      </c>
      <c r="T17" s="1033" t="s">
        <v>283</v>
      </c>
      <c r="U17" s="1037" t="s">
        <v>4706</v>
      </c>
      <c r="V17" s="1065">
        <v>0.03</v>
      </c>
      <c r="W17" s="1040">
        <v>3.0</v>
      </c>
      <c r="X17" s="1041">
        <v>3.0</v>
      </c>
      <c r="Y17" s="1041">
        <v>6.0</v>
      </c>
      <c r="Z17" s="1063"/>
    </row>
    <row r="18" ht="64.5" customHeight="1">
      <c r="A18" s="1059"/>
      <c r="B18" s="1039" t="s">
        <v>4595</v>
      </c>
      <c r="C18" s="1039">
        <v>8.0</v>
      </c>
      <c r="D18" s="1039" t="s">
        <v>4595</v>
      </c>
      <c r="E18" s="1039" t="s">
        <v>4596</v>
      </c>
      <c r="F18" s="1034" t="b">
        <v>1</v>
      </c>
      <c r="G18" s="1039" t="s">
        <v>4598</v>
      </c>
      <c r="H18" s="1038" t="s">
        <v>4599</v>
      </c>
      <c r="I18" s="1066">
        <v>19.95</v>
      </c>
      <c r="J18" s="1067">
        <v>0.0</v>
      </c>
      <c r="K18" s="1039">
        <v>10.0</v>
      </c>
      <c r="L18" s="1039" t="s">
        <v>4589</v>
      </c>
      <c r="M18" s="1068" t="s">
        <v>4602</v>
      </c>
      <c r="N18" s="1036" t="s">
        <v>4601</v>
      </c>
      <c r="O18" s="1069" t="s">
        <v>4791</v>
      </c>
      <c r="P18" s="1039" t="s">
        <v>413</v>
      </c>
      <c r="Q18" s="1038" t="s">
        <v>4600</v>
      </c>
      <c r="R18" s="1038" t="s">
        <v>3767</v>
      </c>
      <c r="S18" s="1039" t="s">
        <v>382</v>
      </c>
      <c r="T18" s="1070" t="s">
        <v>383</v>
      </c>
      <c r="U18" s="1036" t="s">
        <v>4604</v>
      </c>
      <c r="V18" s="1039">
        <v>0.3</v>
      </c>
      <c r="W18" s="1071">
        <v>8.0</v>
      </c>
      <c r="X18" s="1071">
        <v>6.0</v>
      </c>
      <c r="Y18" s="1071">
        <v>2.0</v>
      </c>
      <c r="Z18" s="1063"/>
    </row>
    <row r="19" ht="43.5" customHeight="1">
      <c r="A19" s="1072"/>
      <c r="B19" s="1038" t="s">
        <v>4623</v>
      </c>
      <c r="C19" s="1039">
        <v>9.0</v>
      </c>
      <c r="D19" s="1073" t="s">
        <v>4623</v>
      </c>
      <c r="E19" s="1039" t="s">
        <v>4622</v>
      </c>
      <c r="F19" s="1034" t="b">
        <v>1</v>
      </c>
      <c r="G19" s="1039" t="s">
        <v>4792</v>
      </c>
      <c r="H19" s="1039" t="s">
        <v>4793</v>
      </c>
      <c r="I19" s="1074">
        <v>3.95</v>
      </c>
      <c r="J19" s="1067">
        <v>0.0</v>
      </c>
      <c r="K19" s="1075" t="s">
        <v>4794</v>
      </c>
      <c r="L19" s="1039" t="s">
        <v>4626</v>
      </c>
      <c r="M19" s="1076" t="s">
        <v>4628</v>
      </c>
      <c r="N19" s="1077" t="s">
        <v>4610</v>
      </c>
      <c r="O19" s="1076" t="s">
        <v>4629</v>
      </c>
      <c r="P19" s="1039" t="s">
        <v>413</v>
      </c>
      <c r="Q19" s="1076" t="s">
        <v>4627</v>
      </c>
      <c r="R19" s="1076" t="s">
        <v>3767</v>
      </c>
      <c r="S19" s="1073" t="s">
        <v>382</v>
      </c>
      <c r="T19" s="1073" t="s">
        <v>385</v>
      </c>
      <c r="U19" s="1036"/>
      <c r="V19" s="1073">
        <v>0.1</v>
      </c>
      <c r="W19" s="1078">
        <v>6.0</v>
      </c>
      <c r="X19" s="1078">
        <v>4.0</v>
      </c>
      <c r="Y19" s="1078">
        <v>1.0</v>
      </c>
      <c r="Z19" s="1020"/>
    </row>
    <row r="20" ht="57.0" customHeight="1">
      <c r="A20" s="1021"/>
      <c r="B20" s="1070" t="s">
        <v>4631</v>
      </c>
      <c r="C20" s="1039">
        <v>10.0</v>
      </c>
      <c r="D20" s="1079" t="s">
        <v>4631</v>
      </c>
      <c r="E20" s="1039" t="s">
        <v>4632</v>
      </c>
      <c r="F20" s="1034" t="b">
        <v>1</v>
      </c>
      <c r="G20" s="1039" t="s">
        <v>4795</v>
      </c>
      <c r="H20" s="1039" t="s">
        <v>4796</v>
      </c>
      <c r="I20" s="1074">
        <v>3.95</v>
      </c>
      <c r="J20" s="1067">
        <v>0.0</v>
      </c>
      <c r="K20" s="1075" t="s">
        <v>4794</v>
      </c>
      <c r="L20" s="1039" t="s">
        <v>4626</v>
      </c>
      <c r="M20" s="1080" t="s">
        <v>4636</v>
      </c>
      <c r="N20" s="1081" t="s">
        <v>4601</v>
      </c>
      <c r="O20" s="1080" t="s">
        <v>4637</v>
      </c>
      <c r="P20" s="1039" t="s">
        <v>413</v>
      </c>
      <c r="Q20" s="1080" t="s">
        <v>4600</v>
      </c>
      <c r="R20" s="1080" t="s">
        <v>3767</v>
      </c>
      <c r="S20" s="1079" t="s">
        <v>382</v>
      </c>
      <c r="T20" s="1079" t="s">
        <v>383</v>
      </c>
      <c r="U20" s="1036"/>
      <c r="V20" s="1079">
        <v>0.1</v>
      </c>
      <c r="W20" s="1082">
        <v>6.0</v>
      </c>
      <c r="X20" s="1082">
        <v>4.0</v>
      </c>
      <c r="Y20" s="1082">
        <v>1.0</v>
      </c>
      <c r="Z20" s="1020"/>
    </row>
    <row r="21" ht="57.0" customHeight="1">
      <c r="A21" s="1021"/>
      <c r="B21" s="1039" t="s">
        <v>4638</v>
      </c>
      <c r="C21" s="1039">
        <v>11.0</v>
      </c>
      <c r="D21" s="1079" t="s">
        <v>4638</v>
      </c>
      <c r="E21" s="1039" t="s">
        <v>4639</v>
      </c>
      <c r="F21" s="1034" t="b">
        <v>1</v>
      </c>
      <c r="G21" s="1039" t="s">
        <v>4797</v>
      </c>
      <c r="H21" s="1038" t="s">
        <v>4798</v>
      </c>
      <c r="I21" s="1074">
        <v>3.95</v>
      </c>
      <c r="J21" s="1067">
        <v>0.0</v>
      </c>
      <c r="K21" s="1075" t="s">
        <v>4794</v>
      </c>
      <c r="L21" s="1039" t="s">
        <v>4626</v>
      </c>
      <c r="M21" s="1080" t="s">
        <v>4644</v>
      </c>
      <c r="N21" s="1080" t="s">
        <v>4643</v>
      </c>
      <c r="O21" s="1080" t="s">
        <v>4645</v>
      </c>
      <c r="P21" s="1039" t="s">
        <v>413</v>
      </c>
      <c r="Q21" s="1080" t="s">
        <v>4642</v>
      </c>
      <c r="R21" s="1080" t="s">
        <v>1323</v>
      </c>
      <c r="S21" s="1079" t="s">
        <v>382</v>
      </c>
      <c r="T21" s="1079" t="s">
        <v>89</v>
      </c>
      <c r="U21" s="1036"/>
      <c r="V21" s="1079">
        <v>0.1</v>
      </c>
      <c r="W21" s="1082">
        <v>6.0</v>
      </c>
      <c r="X21" s="1082">
        <v>4.0</v>
      </c>
      <c r="Y21" s="1082">
        <v>1.0</v>
      </c>
      <c r="Z21" s="1020"/>
    </row>
    <row r="22" ht="69.75" customHeight="1">
      <c r="A22" s="1021"/>
      <c r="B22" s="1083" t="s">
        <v>4648</v>
      </c>
      <c r="C22" s="1039">
        <v>12.0</v>
      </c>
      <c r="D22" s="1084" t="s">
        <v>4648</v>
      </c>
      <c r="E22" s="1071" t="s">
        <v>4647</v>
      </c>
      <c r="F22" s="1034" t="b">
        <v>1</v>
      </c>
      <c r="G22" s="1071" t="s">
        <v>4799</v>
      </c>
      <c r="H22" s="1071" t="s">
        <v>4800</v>
      </c>
      <c r="I22" s="1067">
        <v>4.95</v>
      </c>
      <c r="J22" s="1067">
        <v>0.0</v>
      </c>
      <c r="K22" s="1085" t="s">
        <v>4794</v>
      </c>
      <c r="L22" s="1039" t="s">
        <v>4626</v>
      </c>
      <c r="M22" s="1086" t="s">
        <v>4653</v>
      </c>
      <c r="N22" s="1086" t="s">
        <v>4652</v>
      </c>
      <c r="O22" s="1080" t="s">
        <v>4654</v>
      </c>
      <c r="P22" s="1039" t="s">
        <v>413</v>
      </c>
      <c r="Q22" s="1080" t="s">
        <v>4651</v>
      </c>
      <c r="R22" s="1080" t="s">
        <v>1323</v>
      </c>
      <c r="S22" s="1079" t="s">
        <v>382</v>
      </c>
      <c r="T22" s="1086" t="s">
        <v>326</v>
      </c>
      <c r="U22" s="1036"/>
      <c r="V22" s="1079">
        <v>0.1</v>
      </c>
      <c r="W22" s="1082">
        <v>6.0</v>
      </c>
      <c r="X22" s="1082">
        <v>4.0</v>
      </c>
      <c r="Y22" s="1087">
        <v>1.0</v>
      </c>
    </row>
    <row r="23" ht="51.75" customHeight="1">
      <c r="A23" s="1021"/>
      <c r="B23" s="1083" t="s">
        <v>4655</v>
      </c>
      <c r="C23" s="1039">
        <v>13.0</v>
      </c>
      <c r="D23" s="1084" t="s">
        <v>4655</v>
      </c>
      <c r="E23" s="1071" t="s">
        <v>4656</v>
      </c>
      <c r="F23" s="1034" t="b">
        <v>1</v>
      </c>
      <c r="G23" s="1071" t="s">
        <v>4801</v>
      </c>
      <c r="H23" s="1071" t="s">
        <v>4802</v>
      </c>
      <c r="I23" s="1067">
        <v>4.95</v>
      </c>
      <c r="J23" s="1067">
        <v>0.0</v>
      </c>
      <c r="K23" s="1085" t="s">
        <v>4794</v>
      </c>
      <c r="L23" s="1039" t="s">
        <v>4626</v>
      </c>
      <c r="M23" s="1086" t="s">
        <v>4661</v>
      </c>
      <c r="N23" s="1086" t="s">
        <v>4660</v>
      </c>
      <c r="O23" s="1080" t="s">
        <v>4662</v>
      </c>
      <c r="P23" s="1039" t="s">
        <v>413</v>
      </c>
      <c r="Q23" s="1080" t="s">
        <v>4659</v>
      </c>
      <c r="R23" s="1080" t="s">
        <v>1323</v>
      </c>
      <c r="S23" s="1079" t="s">
        <v>382</v>
      </c>
      <c r="T23" s="1086" t="s">
        <v>302</v>
      </c>
      <c r="U23" s="1036"/>
      <c r="V23" s="1079">
        <v>0.1</v>
      </c>
      <c r="W23" s="1082">
        <v>6.0</v>
      </c>
      <c r="X23" s="1082">
        <v>4.0</v>
      </c>
      <c r="Y23" s="1087">
        <v>1.0</v>
      </c>
    </row>
    <row r="24" ht="72.75" customHeight="1">
      <c r="A24" s="1021"/>
      <c r="B24" s="1083" t="s">
        <v>4663</v>
      </c>
      <c r="C24" s="1071">
        <v>14.0</v>
      </c>
      <c r="D24" s="1084" t="s">
        <v>4663</v>
      </c>
      <c r="E24" s="1071" t="s">
        <v>4664</v>
      </c>
      <c r="F24" s="1034" t="b">
        <v>1</v>
      </c>
      <c r="G24" s="1071" t="s">
        <v>4803</v>
      </c>
      <c r="H24" s="1071" t="s">
        <v>4804</v>
      </c>
      <c r="I24" s="1074">
        <v>3.95</v>
      </c>
      <c r="J24" s="1067">
        <v>0.0</v>
      </c>
      <c r="K24" s="1075" t="s">
        <v>4794</v>
      </c>
      <c r="L24" s="1039" t="s">
        <v>4626</v>
      </c>
      <c r="M24" s="1086" t="s">
        <v>4669</v>
      </c>
      <c r="N24" s="1086" t="s">
        <v>4668</v>
      </c>
      <c r="O24" s="1080" t="s">
        <v>4670</v>
      </c>
      <c r="P24" s="1039" t="s">
        <v>413</v>
      </c>
      <c r="Q24" s="1080" t="s">
        <v>4667</v>
      </c>
      <c r="R24" s="1080" t="s">
        <v>1323</v>
      </c>
      <c r="S24" s="1079" t="s">
        <v>382</v>
      </c>
      <c r="T24" s="1086" t="s">
        <v>289</v>
      </c>
      <c r="U24" s="1036"/>
      <c r="V24" s="1079">
        <v>0.1</v>
      </c>
      <c r="W24" s="1082">
        <v>6.0</v>
      </c>
      <c r="X24" s="1082">
        <v>4.0</v>
      </c>
      <c r="Y24" s="1087">
        <v>1.0</v>
      </c>
    </row>
  </sheetData>
  <hyperlinks>
    <hyperlink r:id="rId1" ref="O5"/>
    <hyperlink r:id="rId2" ref="O6"/>
    <hyperlink r:id="rId3" ref="O7"/>
    <hyperlink r:id="rId4" ref="O8"/>
  </hyperlinks>
  <drawing r:id="rId5"/>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4.0" topLeftCell="E1" activePane="topRight" state="frozen"/>
      <selection activeCell="F2" sqref="F2" pane="topRight"/>
    </sheetView>
  </sheetViews>
  <sheetFormatPr customHeight="1" defaultColWidth="11.22" defaultRowHeight="15.0"/>
  <cols>
    <col customWidth="1" min="1" max="1" width="0.22"/>
    <col customWidth="1" min="2" max="2" width="25.22"/>
    <col customWidth="1" min="3" max="3" width="24.56"/>
    <col customWidth="1" min="4" max="4" width="24.11"/>
    <col customWidth="1" min="5" max="6" width="29.89"/>
    <col customWidth="1" min="7" max="7" width="31.33"/>
    <col customWidth="1" min="8" max="8" width="29.89"/>
    <col customWidth="1" min="9" max="11" width="12.22"/>
    <col customWidth="1" min="12" max="12" width="10.0"/>
    <col customWidth="1" min="13" max="13" width="12.22"/>
    <col customWidth="1" min="14" max="14" width="14.89"/>
    <col customWidth="1" min="15" max="16" width="100.11"/>
    <col customWidth="1" min="17" max="17" width="40.44"/>
    <col customWidth="1" min="18" max="18" width="57.0"/>
    <col customWidth="1" min="19" max="19" width="12.22"/>
    <col customWidth="1" min="20" max="22" width="14.89"/>
  </cols>
  <sheetData>
    <row r="1" ht="33.0" customHeight="1">
      <c r="A1" s="1090"/>
      <c r="B1" s="1091" t="s">
        <v>3</v>
      </c>
      <c r="C1" s="905" t="s">
        <v>840</v>
      </c>
      <c r="D1" s="905" t="s">
        <v>841</v>
      </c>
      <c r="E1" s="906" t="s">
        <v>394</v>
      </c>
      <c r="F1" s="906" t="s">
        <v>842</v>
      </c>
      <c r="G1" s="1092" t="s">
        <v>843</v>
      </c>
      <c r="H1" s="1093" t="s">
        <v>844</v>
      </c>
      <c r="I1" s="1094" t="s">
        <v>3615</v>
      </c>
      <c r="J1" s="905" t="s">
        <v>846</v>
      </c>
      <c r="K1" s="911" t="s">
        <v>853</v>
      </c>
      <c r="L1" s="910" t="s">
        <v>851</v>
      </c>
      <c r="M1" s="910" t="s">
        <v>852</v>
      </c>
      <c r="N1" s="911" t="s">
        <v>3698</v>
      </c>
      <c r="O1" s="905" t="s">
        <v>400</v>
      </c>
      <c r="P1" s="905" t="s">
        <v>854</v>
      </c>
      <c r="Q1" s="905" t="s">
        <v>855</v>
      </c>
      <c r="R1" s="905" t="s">
        <v>856</v>
      </c>
      <c r="S1" s="905" t="s">
        <v>826</v>
      </c>
      <c r="T1" s="905" t="s">
        <v>827</v>
      </c>
      <c r="U1" s="905" t="s">
        <v>828</v>
      </c>
      <c r="V1" s="905" t="s">
        <v>829</v>
      </c>
    </row>
    <row r="2" ht="51.75" customHeight="1">
      <c r="A2" s="1095"/>
      <c r="B2" s="1096" t="s">
        <v>4820</v>
      </c>
      <c r="C2" s="1097" t="s">
        <v>4821</v>
      </c>
      <c r="D2" s="928" t="s">
        <v>4822</v>
      </c>
      <c r="E2" s="916" t="b">
        <v>1</v>
      </c>
      <c r="F2" s="1097" t="s">
        <v>4821</v>
      </c>
      <c r="G2" s="928" t="s">
        <v>4823</v>
      </c>
      <c r="H2" s="928" t="s">
        <v>4824</v>
      </c>
      <c r="I2" s="928" t="s">
        <v>413</v>
      </c>
      <c r="J2" s="928">
        <v>1.0</v>
      </c>
      <c r="K2" s="928" t="s">
        <v>413</v>
      </c>
      <c r="L2" s="1098">
        <v>1.95</v>
      </c>
      <c r="M2" s="589">
        <v>0.0</v>
      </c>
      <c r="N2" s="1097">
        <v>12.0</v>
      </c>
      <c r="O2" s="928" t="s">
        <v>4825</v>
      </c>
      <c r="P2" s="928" t="s">
        <v>4826</v>
      </c>
      <c r="Q2" s="1099" t="s">
        <v>4827</v>
      </c>
      <c r="R2" s="1100" t="s">
        <v>4828</v>
      </c>
      <c r="S2" s="928">
        <v>0.01</v>
      </c>
      <c r="T2" s="926">
        <v>12.0</v>
      </c>
      <c r="U2" s="926">
        <v>7.0</v>
      </c>
      <c r="V2" s="926">
        <v>1.0</v>
      </c>
    </row>
    <row r="3" ht="42.0" customHeight="1">
      <c r="A3" s="1095"/>
      <c r="B3" s="1096" t="s">
        <v>4820</v>
      </c>
      <c r="C3" s="928" t="s">
        <v>4829</v>
      </c>
      <c r="D3" s="928" t="s">
        <v>4830</v>
      </c>
      <c r="E3" s="928" t="b">
        <v>0</v>
      </c>
      <c r="F3" s="928" t="s">
        <v>4831</v>
      </c>
      <c r="G3" s="928" t="s">
        <v>4832</v>
      </c>
      <c r="H3" s="928" t="s">
        <v>4833</v>
      </c>
      <c r="I3" s="928" t="s">
        <v>413</v>
      </c>
      <c r="J3" s="928" t="s">
        <v>901</v>
      </c>
      <c r="K3" s="928" t="s">
        <v>4428</v>
      </c>
      <c r="L3" s="1098">
        <v>9.95</v>
      </c>
      <c r="M3" s="589">
        <v>0.0</v>
      </c>
      <c r="N3" s="1097">
        <v>1.0</v>
      </c>
      <c r="O3" s="1101" t="s">
        <v>4834</v>
      </c>
      <c r="P3" s="928" t="s">
        <v>4835</v>
      </c>
      <c r="Q3" s="1102" t="s">
        <v>4836</v>
      </c>
      <c r="R3" s="1103" t="s">
        <v>4837</v>
      </c>
      <c r="S3" s="928">
        <v>0.3</v>
      </c>
      <c r="T3" s="926">
        <v>12.0</v>
      </c>
      <c r="U3" s="926">
        <v>12.0</v>
      </c>
      <c r="V3" s="926">
        <v>14.0</v>
      </c>
    </row>
    <row r="4" ht="45.0" customHeight="1">
      <c r="A4" s="1095"/>
      <c r="B4" s="1096" t="s">
        <v>4820</v>
      </c>
      <c r="C4" s="928" t="s">
        <v>4838</v>
      </c>
      <c r="D4" s="928" t="s">
        <v>4839</v>
      </c>
      <c r="E4" s="928" t="b">
        <v>1</v>
      </c>
      <c r="F4" s="928" t="s">
        <v>4840</v>
      </c>
      <c r="G4" s="928" t="s">
        <v>4841</v>
      </c>
      <c r="H4" s="1101" t="s">
        <v>4842</v>
      </c>
      <c r="I4" s="928" t="s">
        <v>413</v>
      </c>
      <c r="J4" s="928">
        <v>2.0</v>
      </c>
      <c r="K4" s="928" t="s">
        <v>4843</v>
      </c>
      <c r="L4" s="1098">
        <v>12.95</v>
      </c>
      <c r="M4" s="589">
        <v>0.0</v>
      </c>
      <c r="N4" s="1097">
        <v>1.0</v>
      </c>
      <c r="O4" s="928" t="s">
        <v>4844</v>
      </c>
      <c r="P4" s="928" t="s">
        <v>4845</v>
      </c>
      <c r="Q4" s="1102" t="s">
        <v>4846</v>
      </c>
      <c r="R4" s="1103" t="s">
        <v>4837</v>
      </c>
      <c r="S4" s="928">
        <v>0.6</v>
      </c>
      <c r="T4" s="926">
        <v>12.0</v>
      </c>
      <c r="U4" s="926">
        <v>7.0</v>
      </c>
      <c r="V4" s="926">
        <v>1.0</v>
      </c>
    </row>
    <row r="5" ht="57.0" customHeight="1">
      <c r="A5" s="1095"/>
      <c r="B5" s="1096" t="s">
        <v>4847</v>
      </c>
      <c r="C5" s="928" t="s">
        <v>4848</v>
      </c>
      <c r="D5" s="928" t="s">
        <v>4849</v>
      </c>
      <c r="E5" s="928" t="b">
        <v>1</v>
      </c>
      <c r="F5" s="928" t="s">
        <v>4848</v>
      </c>
      <c r="G5" s="928" t="s">
        <v>4850</v>
      </c>
      <c r="H5" s="928" t="s">
        <v>4851</v>
      </c>
      <c r="I5" s="928" t="s">
        <v>413</v>
      </c>
      <c r="J5" s="928">
        <v>3.0</v>
      </c>
      <c r="K5" s="1097" t="s">
        <v>4852</v>
      </c>
      <c r="L5" s="1098">
        <v>2.95</v>
      </c>
      <c r="M5" s="1104">
        <v>1.21</v>
      </c>
      <c r="N5" s="928">
        <v>24.0</v>
      </c>
      <c r="O5" s="928" t="s">
        <v>4853</v>
      </c>
      <c r="P5" s="928" t="s">
        <v>4854</v>
      </c>
      <c r="Q5" s="1102" t="s">
        <v>4855</v>
      </c>
      <c r="R5" s="1103" t="s">
        <v>4856</v>
      </c>
      <c r="S5" s="928">
        <v>0.01</v>
      </c>
      <c r="T5" s="926">
        <v>12.0</v>
      </c>
      <c r="U5" s="926">
        <v>7.0</v>
      </c>
      <c r="V5" s="926">
        <v>1.0</v>
      </c>
    </row>
    <row r="6" ht="34.5" customHeight="1">
      <c r="A6" s="1095"/>
      <c r="B6" s="1096" t="s">
        <v>4820</v>
      </c>
      <c r="C6" s="928" t="s">
        <v>4857</v>
      </c>
      <c r="D6" s="928" t="s">
        <v>4858</v>
      </c>
      <c r="E6" s="928" t="b">
        <v>1</v>
      </c>
      <c r="F6" s="928" t="s">
        <v>4857</v>
      </c>
      <c r="G6" s="1105" t="s">
        <v>4859</v>
      </c>
      <c r="H6" s="1105" t="s">
        <v>4860</v>
      </c>
      <c r="I6" s="1106" t="s">
        <v>4861</v>
      </c>
      <c r="J6" s="1105">
        <v>4.0</v>
      </c>
      <c r="K6" s="1105" t="s">
        <v>413</v>
      </c>
      <c r="L6" s="1098">
        <v>29.95</v>
      </c>
      <c r="M6" s="589">
        <v>0.0</v>
      </c>
      <c r="N6" s="1097">
        <v>1.0</v>
      </c>
      <c r="O6" s="928" t="s">
        <v>4862</v>
      </c>
      <c r="P6" s="928" t="s">
        <v>4863</v>
      </c>
      <c r="Q6" s="1102" t="s">
        <v>4864</v>
      </c>
      <c r="R6" s="1103" t="s">
        <v>4865</v>
      </c>
      <c r="S6" s="928">
        <v>1.0</v>
      </c>
      <c r="T6" s="926">
        <v>12.0</v>
      </c>
      <c r="U6" s="926">
        <v>12.0</v>
      </c>
      <c r="V6" s="926">
        <v>14.0</v>
      </c>
    </row>
    <row r="7" ht="34.5" customHeight="1">
      <c r="A7" s="1095"/>
      <c r="B7" s="1096" t="s">
        <v>4847</v>
      </c>
      <c r="C7" s="1107" t="s">
        <v>4866</v>
      </c>
      <c r="D7" s="1108" t="s">
        <v>4867</v>
      </c>
      <c r="E7" s="928" t="b">
        <v>0</v>
      </c>
      <c r="F7" s="1108" t="s">
        <v>4868</v>
      </c>
      <c r="G7" s="1105" t="s">
        <v>4869</v>
      </c>
      <c r="H7" s="1105" t="s">
        <v>4870</v>
      </c>
      <c r="I7" s="928" t="s">
        <v>413</v>
      </c>
      <c r="J7" s="1105">
        <v>5.0</v>
      </c>
      <c r="K7" s="1105" t="s">
        <v>413</v>
      </c>
      <c r="L7" s="1109">
        <v>12.95</v>
      </c>
      <c r="M7" s="1098">
        <v>5.63</v>
      </c>
      <c r="N7" s="928">
        <v>1.0</v>
      </c>
      <c r="O7" s="1108" t="s">
        <v>4871</v>
      </c>
      <c r="P7" s="1108" t="s">
        <v>4871</v>
      </c>
      <c r="Q7" s="1099" t="s">
        <v>4872</v>
      </c>
      <c r="R7" s="1103" t="s">
        <v>4837</v>
      </c>
      <c r="S7" s="928">
        <v>0.1</v>
      </c>
      <c r="T7" s="1110">
        <v>12.0</v>
      </c>
      <c r="U7" s="1111">
        <v>7.25</v>
      </c>
      <c r="V7" s="1111">
        <v>2.0</v>
      </c>
    </row>
    <row r="8" ht="34.5" customHeight="1">
      <c r="A8" s="1095"/>
      <c r="B8" s="1096" t="s">
        <v>4847</v>
      </c>
      <c r="C8" s="1112" t="s">
        <v>4873</v>
      </c>
      <c r="D8" s="1112" t="s">
        <v>4874</v>
      </c>
      <c r="E8" s="928" t="b">
        <v>1</v>
      </c>
      <c r="F8" s="1112" t="s">
        <v>4873</v>
      </c>
      <c r="G8" s="1105" t="s">
        <v>4875</v>
      </c>
      <c r="H8" s="1105" t="s">
        <v>4876</v>
      </c>
      <c r="I8" s="928" t="s">
        <v>413</v>
      </c>
      <c r="J8" s="1105">
        <v>6.0</v>
      </c>
      <c r="K8" s="1105" t="s">
        <v>413</v>
      </c>
      <c r="L8" s="1113">
        <v>39.95</v>
      </c>
      <c r="M8" s="1098">
        <v>16.44</v>
      </c>
      <c r="N8" s="928">
        <v>1.0</v>
      </c>
      <c r="O8" s="1112" t="s">
        <v>4877</v>
      </c>
      <c r="P8" s="1112" t="s">
        <v>4877</v>
      </c>
      <c r="Q8" s="1114" t="s">
        <v>4878</v>
      </c>
      <c r="R8" s="1103" t="s">
        <v>4837</v>
      </c>
      <c r="S8" s="928">
        <v>0.01</v>
      </c>
      <c r="T8" s="1110">
        <v>12.0</v>
      </c>
      <c r="U8" s="1111">
        <v>7.25</v>
      </c>
      <c r="V8" s="1111">
        <v>2.0</v>
      </c>
    </row>
    <row r="9" ht="34.5" customHeight="1">
      <c r="A9" s="1095"/>
      <c r="B9" s="1096" t="s">
        <v>4847</v>
      </c>
      <c r="C9" s="1112" t="s">
        <v>4879</v>
      </c>
      <c r="D9" s="1112" t="s">
        <v>4880</v>
      </c>
      <c r="E9" s="928" t="b">
        <v>1</v>
      </c>
      <c r="F9" s="1112" t="s">
        <v>4879</v>
      </c>
      <c r="G9" s="1105" t="s">
        <v>4881</v>
      </c>
      <c r="H9" s="1105" t="s">
        <v>4882</v>
      </c>
      <c r="I9" s="928" t="s">
        <v>413</v>
      </c>
      <c r="J9" s="1105">
        <v>7.0</v>
      </c>
      <c r="K9" s="1105" t="s">
        <v>413</v>
      </c>
      <c r="L9" s="1113">
        <v>20.95</v>
      </c>
      <c r="M9" s="1098">
        <v>11.38</v>
      </c>
      <c r="N9" s="928">
        <v>3.0</v>
      </c>
      <c r="O9" s="1112" t="s">
        <v>4883</v>
      </c>
      <c r="P9" s="1112" t="s">
        <v>4883</v>
      </c>
      <c r="Q9" s="1115" t="s">
        <v>4884</v>
      </c>
      <c r="R9" s="1103" t="s">
        <v>4837</v>
      </c>
      <c r="S9" s="928">
        <v>0.1</v>
      </c>
      <c r="T9" s="1110">
        <v>15.0</v>
      </c>
      <c r="U9" s="1111">
        <v>11.0</v>
      </c>
      <c r="V9" s="1111">
        <v>6.0</v>
      </c>
    </row>
    <row r="10" ht="34.5" customHeight="1">
      <c r="A10" s="1095"/>
      <c r="B10" s="1096" t="s">
        <v>4847</v>
      </c>
      <c r="C10" s="1116" t="s">
        <v>4885</v>
      </c>
      <c r="D10" s="1112" t="s">
        <v>4886</v>
      </c>
      <c r="E10" s="928" t="b">
        <v>1</v>
      </c>
      <c r="F10" s="1112" t="s">
        <v>4887</v>
      </c>
      <c r="G10" s="1105" t="s">
        <v>4888</v>
      </c>
      <c r="H10" s="1105" t="s">
        <v>4889</v>
      </c>
      <c r="I10" s="928" t="s">
        <v>413</v>
      </c>
      <c r="J10" s="1105">
        <v>8.0</v>
      </c>
      <c r="K10" s="1105" t="s">
        <v>413</v>
      </c>
      <c r="L10" s="1113">
        <v>24.95</v>
      </c>
      <c r="M10" s="1098">
        <v>6.62</v>
      </c>
      <c r="N10" s="928">
        <v>1.0</v>
      </c>
      <c r="O10" s="1117" t="s">
        <v>4890</v>
      </c>
      <c r="P10" s="1115" t="s">
        <v>4890</v>
      </c>
      <c r="Q10" s="1115" t="s">
        <v>4891</v>
      </c>
      <c r="R10" s="1103" t="s">
        <v>4837</v>
      </c>
      <c r="S10" s="928">
        <v>0.2</v>
      </c>
      <c r="T10" s="1118">
        <v>9.0</v>
      </c>
      <c r="U10" s="1119">
        <v>9.0</v>
      </c>
      <c r="V10" s="1119">
        <v>8.0</v>
      </c>
    </row>
    <row r="11" ht="34.5" customHeight="1">
      <c r="A11" s="1095"/>
      <c r="B11" s="1096" t="s">
        <v>4847</v>
      </c>
      <c r="C11" s="1116" t="s">
        <v>4892</v>
      </c>
      <c r="D11" s="1112" t="s">
        <v>4893</v>
      </c>
      <c r="E11" s="928" t="b">
        <v>1</v>
      </c>
      <c r="F11" s="1112" t="s">
        <v>4894</v>
      </c>
      <c r="G11" s="1105" t="s">
        <v>4895</v>
      </c>
      <c r="H11" s="1105" t="s">
        <v>4896</v>
      </c>
      <c r="I11" s="928" t="s">
        <v>413</v>
      </c>
      <c r="J11" s="1105">
        <v>9.0</v>
      </c>
      <c r="K11" s="1105" t="s">
        <v>413</v>
      </c>
      <c r="L11" s="1113">
        <v>1.95</v>
      </c>
      <c r="M11" s="1098">
        <v>0.74</v>
      </c>
      <c r="N11" s="928">
        <v>1.0</v>
      </c>
      <c r="O11" s="1116" t="s">
        <v>4897</v>
      </c>
      <c r="P11" s="1112" t="s">
        <v>4897</v>
      </c>
      <c r="Q11" s="1115" t="s">
        <v>4898</v>
      </c>
      <c r="R11" s="1103" t="s">
        <v>4837</v>
      </c>
      <c r="S11" s="928">
        <v>0.01</v>
      </c>
      <c r="T11" s="1118">
        <v>12.0</v>
      </c>
      <c r="U11" s="1119">
        <v>7.25</v>
      </c>
      <c r="V11" s="1119">
        <v>2.0</v>
      </c>
    </row>
    <row r="12" ht="34.5" customHeight="1">
      <c r="A12" s="1095"/>
      <c r="B12" s="1096" t="s">
        <v>4847</v>
      </c>
      <c r="C12" s="1116" t="s">
        <v>4899</v>
      </c>
      <c r="D12" s="1116" t="s">
        <v>4900</v>
      </c>
      <c r="E12" s="928" t="b">
        <v>1</v>
      </c>
      <c r="F12" s="1112" t="s">
        <v>4901</v>
      </c>
      <c r="G12" s="1105" t="s">
        <v>4902</v>
      </c>
      <c r="H12" s="1105" t="s">
        <v>4903</v>
      </c>
      <c r="I12" s="928" t="s">
        <v>413</v>
      </c>
      <c r="J12" s="1105">
        <v>10.0</v>
      </c>
      <c r="K12" s="1105" t="s">
        <v>413</v>
      </c>
      <c r="L12" s="1120">
        <v>3.95</v>
      </c>
      <c r="M12" s="1098">
        <v>1.41</v>
      </c>
      <c r="N12" s="1121">
        <v>20.0</v>
      </c>
      <c r="O12" s="1112" t="s">
        <v>4904</v>
      </c>
      <c r="P12" s="1116" t="s">
        <v>4904</v>
      </c>
      <c r="Q12" s="1115" t="s">
        <v>4905</v>
      </c>
      <c r="R12" s="1103" t="s">
        <v>4837</v>
      </c>
      <c r="S12" s="928">
        <v>0.01</v>
      </c>
      <c r="T12" s="1118">
        <v>12.0</v>
      </c>
      <c r="U12" s="1119">
        <v>7.25</v>
      </c>
      <c r="V12" s="1119">
        <v>2.0</v>
      </c>
    </row>
    <row r="13" ht="34.5" customHeight="1">
      <c r="A13" s="1095"/>
      <c r="B13" s="1096" t="s">
        <v>4847</v>
      </c>
      <c r="C13" s="1112" t="s">
        <v>4906</v>
      </c>
      <c r="D13" s="1112" t="s">
        <v>4907</v>
      </c>
      <c r="E13" s="928" t="b">
        <v>1</v>
      </c>
      <c r="F13" s="1112" t="s">
        <v>4906</v>
      </c>
      <c r="G13" s="1105" t="s">
        <v>4908</v>
      </c>
      <c r="H13" s="1105" t="s">
        <v>4909</v>
      </c>
      <c r="I13" s="928" t="s">
        <v>413</v>
      </c>
      <c r="J13" s="1105">
        <v>11.0</v>
      </c>
      <c r="K13" s="1105" t="s">
        <v>413</v>
      </c>
      <c r="L13" s="1120">
        <v>19.95</v>
      </c>
      <c r="M13" s="1098">
        <v>7.45</v>
      </c>
      <c r="N13" s="928">
        <v>1.0</v>
      </c>
      <c r="O13" s="1112" t="s">
        <v>4910</v>
      </c>
      <c r="P13" s="1112" t="s">
        <v>4910</v>
      </c>
      <c r="Q13" s="1117" t="s">
        <v>4911</v>
      </c>
      <c r="R13" s="1103" t="s">
        <v>4837</v>
      </c>
      <c r="S13" s="928">
        <v>1.0</v>
      </c>
      <c r="T13" s="1118">
        <v>15.0</v>
      </c>
      <c r="U13" s="1119">
        <v>11.0</v>
      </c>
      <c r="V13" s="1119">
        <v>6.0</v>
      </c>
    </row>
    <row r="14" ht="34.5" customHeight="1">
      <c r="A14" s="1095"/>
      <c r="B14" s="1096" t="s">
        <v>4847</v>
      </c>
      <c r="C14" s="1112" t="s">
        <v>4912</v>
      </c>
      <c r="D14" s="1112" t="s">
        <v>4913</v>
      </c>
      <c r="E14" s="928" t="b">
        <v>1</v>
      </c>
      <c r="F14" s="1112" t="s">
        <v>4912</v>
      </c>
      <c r="G14" s="1105" t="s">
        <v>4914</v>
      </c>
      <c r="H14" s="1105" t="s">
        <v>4915</v>
      </c>
      <c r="I14" s="928" t="s">
        <v>413</v>
      </c>
      <c r="J14" s="1105">
        <v>12.0</v>
      </c>
      <c r="K14" s="1105" t="s">
        <v>413</v>
      </c>
      <c r="L14" s="1120">
        <v>5.95</v>
      </c>
      <c r="M14" s="1098">
        <v>2.24</v>
      </c>
      <c r="N14" s="928">
        <v>1.0</v>
      </c>
      <c r="O14" s="1112" t="s">
        <v>4916</v>
      </c>
      <c r="P14" s="1112" t="s">
        <v>4916</v>
      </c>
      <c r="Q14" s="1115" t="s">
        <v>4917</v>
      </c>
      <c r="R14" s="1103" t="s">
        <v>4837</v>
      </c>
      <c r="S14" s="928">
        <v>0.1</v>
      </c>
      <c r="T14" s="1118">
        <v>15.0</v>
      </c>
      <c r="U14" s="1119">
        <v>11.0</v>
      </c>
      <c r="V14" s="1119">
        <v>6.0</v>
      </c>
    </row>
    <row r="15" ht="34.5" customHeight="1">
      <c r="A15" s="1095"/>
      <c r="B15" s="1122"/>
      <c r="C15" s="928"/>
      <c r="D15" s="928"/>
      <c r="E15" s="1105"/>
      <c r="F15" s="1105"/>
      <c r="G15" s="1105"/>
      <c r="H15" s="1105"/>
      <c r="I15" s="1105"/>
      <c r="J15" s="1105"/>
      <c r="K15" s="1123"/>
      <c r="L15" s="1124"/>
      <c r="M15" s="1098"/>
      <c r="N15" s="1097"/>
      <c r="O15" s="928"/>
      <c r="P15" s="928"/>
      <c r="Q15" s="1102"/>
      <c r="R15" s="928"/>
      <c r="S15" s="928"/>
      <c r="T15" s="1097"/>
      <c r="U15" s="1097"/>
      <c r="V15" s="1097"/>
    </row>
    <row r="16" ht="34.5" customHeight="1">
      <c r="A16" s="1095"/>
      <c r="B16" s="1122"/>
      <c r="C16" s="928"/>
      <c r="D16" s="928"/>
      <c r="E16" s="1105"/>
      <c r="F16" s="1105"/>
      <c r="G16" s="1105"/>
      <c r="H16" s="1105"/>
      <c r="I16" s="1105"/>
      <c r="J16" s="1105"/>
      <c r="K16" s="1123"/>
      <c r="L16" s="1124"/>
      <c r="M16" s="1098"/>
      <c r="N16" s="1097"/>
      <c r="O16" s="928"/>
      <c r="P16" s="928"/>
      <c r="Q16" s="1102"/>
      <c r="R16" s="928"/>
      <c r="S16" s="928"/>
      <c r="T16" s="1097"/>
      <c r="U16" s="1097"/>
      <c r="V16" s="1097"/>
    </row>
    <row r="17" ht="34.5" customHeight="1">
      <c r="A17" s="1095"/>
      <c r="B17" s="1122"/>
      <c r="C17" s="928"/>
      <c r="D17" s="928"/>
      <c r="E17" s="1105"/>
      <c r="F17" s="1105"/>
      <c r="G17" s="1105"/>
      <c r="H17" s="1105"/>
      <c r="I17" s="1105"/>
      <c r="J17" s="1105"/>
      <c r="K17" s="1123"/>
      <c r="L17" s="1124"/>
      <c r="M17" s="1098"/>
      <c r="N17" s="1097"/>
      <c r="O17" s="928"/>
      <c r="P17" s="928"/>
      <c r="Q17" s="1102"/>
      <c r="R17" s="928"/>
      <c r="S17" s="928"/>
      <c r="T17" s="1097"/>
      <c r="U17" s="1097"/>
      <c r="V17" s="1097"/>
    </row>
    <row r="18" ht="34.5" customHeight="1">
      <c r="A18" s="1095"/>
      <c r="B18" s="1122"/>
      <c r="C18" s="928"/>
      <c r="D18" s="928"/>
      <c r="E18" s="1105"/>
      <c r="F18" s="1105"/>
      <c r="G18" s="1105"/>
      <c r="H18" s="1105"/>
      <c r="I18" s="1105"/>
      <c r="J18" s="1105"/>
      <c r="K18" s="1123"/>
      <c r="L18" s="1124"/>
      <c r="M18" s="1098"/>
      <c r="N18" s="1097"/>
      <c r="O18" s="928"/>
      <c r="P18" s="928"/>
      <c r="Q18" s="1102"/>
      <c r="R18" s="928"/>
      <c r="S18" s="928"/>
      <c r="T18" s="1097"/>
      <c r="U18" s="1097"/>
      <c r="V18" s="1097"/>
    </row>
    <row r="19" ht="34.5" customHeight="1">
      <c r="A19" s="1095"/>
      <c r="B19" s="1122"/>
      <c r="C19" s="928"/>
      <c r="D19" s="928"/>
      <c r="E19" s="1105"/>
      <c r="F19" s="1105"/>
      <c r="G19" s="1105"/>
      <c r="H19" s="1105"/>
      <c r="I19" s="1105"/>
      <c r="J19" s="1105"/>
      <c r="K19" s="1123"/>
      <c r="L19" s="1124"/>
      <c r="M19" s="1098"/>
      <c r="N19" s="1097"/>
      <c r="O19" s="928"/>
      <c r="P19" s="928"/>
      <c r="Q19" s="1102"/>
      <c r="R19" s="928"/>
      <c r="S19" s="928"/>
      <c r="T19" s="1097"/>
      <c r="U19" s="1097"/>
      <c r="V19" s="1097"/>
    </row>
    <row r="20" ht="34.5" customHeight="1">
      <c r="A20" s="1095"/>
      <c r="B20" s="1122"/>
      <c r="C20" s="928"/>
      <c r="D20" s="928"/>
      <c r="E20" s="1105"/>
      <c r="F20" s="1105"/>
      <c r="G20" s="1105"/>
      <c r="H20" s="1105"/>
      <c r="I20" s="1105"/>
      <c r="J20" s="1105"/>
      <c r="K20" s="1123"/>
      <c r="L20" s="1124"/>
      <c r="M20" s="1098"/>
      <c r="N20" s="1097"/>
      <c r="O20" s="928"/>
      <c r="P20" s="928"/>
      <c r="Q20" s="1102"/>
      <c r="R20" s="928"/>
      <c r="S20" s="928"/>
      <c r="T20" s="1097"/>
      <c r="U20" s="1097"/>
      <c r="V20" s="1097"/>
    </row>
    <row r="21" ht="34.5" customHeight="1">
      <c r="A21" s="1095"/>
      <c r="B21" s="1122"/>
      <c r="C21" s="928"/>
      <c r="D21" s="928"/>
      <c r="E21" s="1105"/>
      <c r="F21" s="1105"/>
      <c r="G21" s="1105"/>
      <c r="H21" s="1105"/>
      <c r="I21" s="1105"/>
      <c r="J21" s="1105"/>
      <c r="K21" s="1123"/>
      <c r="L21" s="1124"/>
      <c r="M21" s="1098"/>
      <c r="N21" s="1097"/>
      <c r="O21" s="928"/>
      <c r="P21" s="928"/>
      <c r="Q21" s="1102"/>
      <c r="R21" s="928"/>
      <c r="S21" s="928"/>
      <c r="T21" s="1097"/>
      <c r="U21" s="1097"/>
      <c r="V21" s="1097"/>
    </row>
    <row r="22" ht="34.5" customHeight="1">
      <c r="A22" s="1095"/>
      <c r="B22" s="1122"/>
      <c r="C22" s="928"/>
      <c r="D22" s="928"/>
      <c r="E22" s="1105"/>
      <c r="F22" s="1105"/>
      <c r="G22" s="1105"/>
      <c r="H22" s="1105"/>
      <c r="I22" s="1105"/>
      <c r="J22" s="1105"/>
      <c r="K22" s="1123"/>
      <c r="L22" s="1124"/>
      <c r="M22" s="1098"/>
      <c r="N22" s="1097"/>
      <c r="O22" s="928"/>
      <c r="P22" s="928"/>
      <c r="Q22" s="1102"/>
      <c r="R22" s="928"/>
      <c r="S22" s="928"/>
      <c r="T22" s="1097"/>
      <c r="U22" s="1097"/>
      <c r="V22" s="1097"/>
    </row>
    <row r="23" ht="34.5" customHeight="1">
      <c r="A23" s="1095"/>
      <c r="B23" s="1122"/>
      <c r="C23" s="928"/>
      <c r="D23" s="928"/>
      <c r="E23" s="1105"/>
      <c r="F23" s="1105"/>
      <c r="G23" s="1105"/>
      <c r="H23" s="1105"/>
      <c r="I23" s="1105"/>
      <c r="J23" s="1105"/>
      <c r="K23" s="1123"/>
      <c r="L23" s="1124"/>
      <c r="M23" s="1098"/>
      <c r="N23" s="1097"/>
      <c r="O23" s="928"/>
      <c r="P23" s="928"/>
      <c r="Q23" s="1102"/>
      <c r="R23" s="928"/>
      <c r="S23" s="928"/>
      <c r="T23" s="1097"/>
      <c r="U23" s="1097"/>
      <c r="V23" s="1097"/>
    </row>
    <row r="24" ht="34.5" customHeight="1">
      <c r="A24" s="1095"/>
      <c r="B24" s="1122"/>
      <c r="C24" s="928"/>
      <c r="D24" s="928"/>
      <c r="E24" s="1105"/>
      <c r="F24" s="1105"/>
      <c r="G24" s="1105"/>
      <c r="H24" s="1105"/>
      <c r="I24" s="1105"/>
      <c r="J24" s="1105"/>
      <c r="K24" s="1123"/>
      <c r="L24" s="1124"/>
      <c r="M24" s="1098"/>
      <c r="N24" s="1097"/>
      <c r="O24" s="928"/>
      <c r="P24" s="928"/>
      <c r="Q24" s="1102"/>
      <c r="R24" s="928"/>
      <c r="S24" s="928"/>
      <c r="T24" s="1097"/>
      <c r="U24" s="1097"/>
      <c r="V24" s="1097"/>
    </row>
    <row r="25" ht="34.5" customHeight="1">
      <c r="A25" s="1095"/>
      <c r="B25" s="1122"/>
      <c r="C25" s="928"/>
      <c r="D25" s="928"/>
      <c r="E25" s="1105"/>
      <c r="F25" s="1105"/>
      <c r="G25" s="1105"/>
      <c r="H25" s="1105"/>
      <c r="I25" s="1105"/>
      <c r="J25" s="1105"/>
      <c r="K25" s="1123"/>
      <c r="L25" s="1124"/>
      <c r="M25" s="1098"/>
      <c r="N25" s="1097"/>
      <c r="O25" s="928"/>
      <c r="P25" s="928"/>
      <c r="Q25" s="1102"/>
      <c r="R25" s="928"/>
      <c r="S25" s="928"/>
      <c r="T25" s="1097"/>
      <c r="U25" s="1097"/>
      <c r="V25" s="1097"/>
    </row>
    <row r="26" ht="34.5" customHeight="1">
      <c r="A26" s="1095"/>
      <c r="B26" s="1122"/>
      <c r="C26" s="928"/>
      <c r="D26" s="928"/>
      <c r="E26" s="1105"/>
      <c r="F26" s="1105"/>
      <c r="G26" s="1105"/>
      <c r="H26" s="1105"/>
      <c r="I26" s="1105"/>
      <c r="J26" s="1105"/>
      <c r="K26" s="1123"/>
      <c r="L26" s="1124"/>
      <c r="M26" s="1098"/>
      <c r="N26" s="1097"/>
      <c r="O26" s="928"/>
      <c r="P26" s="928"/>
      <c r="Q26" s="1102"/>
      <c r="R26" s="928"/>
      <c r="S26" s="928"/>
      <c r="T26" s="1097"/>
      <c r="U26" s="1097"/>
      <c r="V26" s="1097"/>
    </row>
    <row r="27" ht="34.5" customHeight="1">
      <c r="A27" s="1095"/>
      <c r="B27" s="1122"/>
      <c r="C27" s="928"/>
      <c r="D27" s="928"/>
      <c r="E27" s="1105"/>
      <c r="F27" s="1105"/>
      <c r="G27" s="1105"/>
      <c r="H27" s="1105"/>
      <c r="I27" s="1105"/>
      <c r="J27" s="1105"/>
      <c r="K27" s="1123"/>
      <c r="L27" s="1124"/>
      <c r="M27" s="1098"/>
      <c r="N27" s="1097"/>
      <c r="O27" s="928"/>
      <c r="P27" s="928"/>
      <c r="Q27" s="1102"/>
      <c r="R27" s="928"/>
      <c r="S27" s="928"/>
      <c r="T27" s="1097"/>
      <c r="U27" s="1097"/>
      <c r="V27" s="1097"/>
    </row>
    <row r="28" ht="34.5" customHeight="1">
      <c r="A28" s="1095"/>
      <c r="B28" s="1122"/>
      <c r="C28" s="928"/>
      <c r="D28" s="928"/>
      <c r="E28" s="1105"/>
      <c r="F28" s="1105"/>
      <c r="G28" s="1105"/>
      <c r="H28" s="1105"/>
      <c r="I28" s="1105"/>
      <c r="J28" s="1105"/>
      <c r="K28" s="1123"/>
      <c r="L28" s="1124"/>
      <c r="M28" s="1098"/>
      <c r="N28" s="1097"/>
      <c r="O28" s="928"/>
      <c r="P28" s="928"/>
      <c r="Q28" s="1102"/>
      <c r="R28" s="928"/>
      <c r="S28" s="928"/>
      <c r="T28" s="1097"/>
      <c r="U28" s="1097"/>
      <c r="V28" s="1097"/>
    </row>
    <row r="29" ht="34.5" customHeight="1">
      <c r="A29" s="1095"/>
      <c r="B29" s="1122"/>
      <c r="C29" s="928"/>
      <c r="D29" s="928"/>
      <c r="E29" s="1105"/>
      <c r="F29" s="1105"/>
      <c r="G29" s="1105"/>
      <c r="H29" s="1105"/>
      <c r="I29" s="1105"/>
      <c r="J29" s="1105"/>
      <c r="K29" s="1123"/>
      <c r="L29" s="1124"/>
      <c r="M29" s="1098"/>
      <c r="N29" s="1097"/>
      <c r="O29" s="928"/>
      <c r="P29" s="928"/>
      <c r="Q29" s="1102"/>
      <c r="R29" s="928"/>
      <c r="S29" s="928"/>
      <c r="T29" s="1097"/>
      <c r="U29" s="1097"/>
      <c r="V29" s="1097"/>
    </row>
    <row r="30" ht="34.5" customHeight="1">
      <c r="A30" s="1095"/>
      <c r="B30" s="1122"/>
      <c r="C30" s="928"/>
      <c r="D30" s="928"/>
      <c r="E30" s="1105"/>
      <c r="F30" s="1105"/>
      <c r="G30" s="1105"/>
      <c r="H30" s="1105"/>
      <c r="I30" s="1105"/>
      <c r="J30" s="1105"/>
      <c r="K30" s="1123"/>
      <c r="L30" s="1124"/>
      <c r="M30" s="1098"/>
      <c r="N30" s="1097"/>
      <c r="O30" s="928"/>
      <c r="P30" s="928"/>
      <c r="Q30" s="1102"/>
      <c r="R30" s="928"/>
      <c r="S30" s="928"/>
      <c r="T30" s="1097"/>
      <c r="U30" s="1097"/>
      <c r="V30" s="1097"/>
    </row>
    <row r="31" ht="34.5" customHeight="1">
      <c r="A31" s="1095"/>
      <c r="B31" s="1122"/>
      <c r="C31" s="928"/>
      <c r="D31" s="928"/>
      <c r="E31" s="1105"/>
      <c r="F31" s="1105"/>
      <c r="G31" s="1105"/>
      <c r="H31" s="1105"/>
      <c r="I31" s="1105"/>
      <c r="J31" s="1105"/>
      <c r="K31" s="1123"/>
      <c r="L31" s="1124"/>
      <c r="M31" s="1098"/>
      <c r="N31" s="1097"/>
      <c r="O31" s="928"/>
      <c r="P31" s="928"/>
      <c r="Q31" s="1102"/>
      <c r="R31" s="928"/>
      <c r="S31" s="928"/>
      <c r="T31" s="1097"/>
      <c r="U31" s="1097"/>
      <c r="V31" s="1097"/>
    </row>
    <row r="32" ht="34.5" customHeight="1">
      <c r="A32" s="1095"/>
      <c r="B32" s="1122"/>
      <c r="C32" s="928"/>
      <c r="D32" s="928"/>
      <c r="E32" s="1105"/>
      <c r="F32" s="1105"/>
      <c r="G32" s="1105"/>
      <c r="H32" s="1105"/>
      <c r="I32" s="1105"/>
      <c r="J32" s="1105"/>
      <c r="K32" s="1123"/>
      <c r="L32" s="1124"/>
      <c r="M32" s="1098"/>
      <c r="N32" s="1097"/>
      <c r="O32" s="928"/>
      <c r="P32" s="928"/>
      <c r="Q32" s="1102"/>
      <c r="R32" s="928"/>
      <c r="S32" s="928"/>
      <c r="T32" s="1097"/>
      <c r="U32" s="1097"/>
      <c r="V32" s="1097"/>
    </row>
    <row r="33" ht="34.5" customHeight="1">
      <c r="A33" s="1095"/>
      <c r="B33" s="1122"/>
      <c r="C33" s="928"/>
      <c r="D33" s="928"/>
      <c r="E33" s="1105"/>
      <c r="F33" s="1105"/>
      <c r="G33" s="1105"/>
      <c r="H33" s="1105"/>
      <c r="I33" s="1105"/>
      <c r="J33" s="1105"/>
      <c r="K33" s="1123"/>
      <c r="L33" s="1124"/>
      <c r="M33" s="1098"/>
      <c r="N33" s="1097"/>
      <c r="O33" s="928"/>
      <c r="P33" s="928"/>
      <c r="Q33" s="1102"/>
      <c r="R33" s="928"/>
      <c r="S33" s="928"/>
      <c r="T33" s="1097"/>
      <c r="U33" s="1097"/>
      <c r="V33" s="1097"/>
    </row>
    <row r="34" ht="34.5" customHeight="1">
      <c r="A34" s="1095"/>
      <c r="B34" s="1122"/>
      <c r="C34" s="928"/>
      <c r="D34" s="928"/>
      <c r="E34" s="1105"/>
      <c r="F34" s="1105"/>
      <c r="G34" s="1105"/>
      <c r="H34" s="1105"/>
      <c r="I34" s="1105"/>
      <c r="J34" s="1105"/>
      <c r="K34" s="1123"/>
      <c r="L34" s="1124"/>
      <c r="M34" s="1098"/>
      <c r="N34" s="1097"/>
      <c r="O34" s="928"/>
      <c r="P34" s="928"/>
      <c r="Q34" s="1102"/>
      <c r="R34" s="928"/>
      <c r="S34" s="928"/>
      <c r="T34" s="1097"/>
      <c r="U34" s="1097"/>
      <c r="V34" s="1097"/>
    </row>
    <row r="35" ht="34.5" customHeight="1">
      <c r="A35" s="1095"/>
      <c r="B35" s="1122"/>
      <c r="C35" s="928"/>
      <c r="D35" s="928"/>
      <c r="E35" s="1105"/>
      <c r="F35" s="1105"/>
      <c r="G35" s="1105"/>
      <c r="H35" s="1105"/>
      <c r="I35" s="1105"/>
      <c r="J35" s="1105"/>
      <c r="K35" s="1123"/>
      <c r="L35" s="1124"/>
      <c r="M35" s="1098"/>
      <c r="N35" s="1097"/>
      <c r="O35" s="928"/>
      <c r="P35" s="928"/>
      <c r="Q35" s="1102"/>
      <c r="R35" s="928"/>
      <c r="S35" s="928"/>
      <c r="T35" s="1097"/>
      <c r="U35" s="1097"/>
      <c r="V35" s="1097"/>
    </row>
    <row r="36" ht="34.5" customHeight="1">
      <c r="A36" s="1095"/>
      <c r="B36" s="1122"/>
      <c r="C36" s="928"/>
      <c r="D36" s="928"/>
      <c r="E36" s="1105"/>
      <c r="F36" s="1105"/>
      <c r="G36" s="1105"/>
      <c r="H36" s="1105"/>
      <c r="I36" s="1105"/>
      <c r="J36" s="1105"/>
      <c r="K36" s="1123"/>
      <c r="L36" s="1124"/>
      <c r="M36" s="1098"/>
      <c r="N36" s="1097"/>
      <c r="O36" s="928"/>
      <c r="P36" s="928"/>
      <c r="Q36" s="1102"/>
      <c r="R36" s="928"/>
      <c r="S36" s="928"/>
      <c r="T36" s="1097"/>
      <c r="U36" s="1097"/>
      <c r="V36" s="1097"/>
    </row>
    <row r="37" ht="34.5" customHeight="1">
      <c r="A37" s="1095"/>
      <c r="B37" s="1122"/>
      <c r="C37" s="928"/>
      <c r="D37" s="928"/>
      <c r="E37" s="1105"/>
      <c r="F37" s="1105"/>
      <c r="G37" s="1105"/>
      <c r="H37" s="1105"/>
      <c r="I37" s="1105"/>
      <c r="J37" s="1105"/>
      <c r="K37" s="1123"/>
      <c r="L37" s="1124"/>
      <c r="M37" s="1098"/>
      <c r="N37" s="1097"/>
      <c r="O37" s="928"/>
      <c r="P37" s="928"/>
      <c r="Q37" s="1102"/>
      <c r="R37" s="928"/>
      <c r="S37" s="928"/>
      <c r="T37" s="1097"/>
      <c r="U37" s="1097"/>
      <c r="V37" s="1097"/>
    </row>
    <row r="38" ht="34.5" customHeight="1">
      <c r="A38" s="1095"/>
      <c r="B38" s="1122"/>
      <c r="C38" s="928"/>
      <c r="D38" s="928"/>
      <c r="E38" s="1105"/>
      <c r="F38" s="1105"/>
      <c r="G38" s="1105"/>
      <c r="H38" s="1105"/>
      <c r="I38" s="1105"/>
      <c r="J38" s="1105"/>
      <c r="K38" s="1123"/>
      <c r="L38" s="1124"/>
      <c r="M38" s="1098"/>
      <c r="N38" s="1097"/>
      <c r="O38" s="928"/>
      <c r="P38" s="928"/>
      <c r="Q38" s="1102"/>
      <c r="R38" s="928"/>
      <c r="S38" s="928"/>
      <c r="T38" s="1097"/>
      <c r="U38" s="1097"/>
      <c r="V38" s="1097"/>
    </row>
    <row r="39" ht="34.5" customHeight="1">
      <c r="A39" s="1095"/>
      <c r="B39" s="1122"/>
      <c r="C39" s="928"/>
      <c r="D39" s="928"/>
      <c r="E39" s="1105"/>
      <c r="F39" s="1105"/>
      <c r="G39" s="1105"/>
      <c r="H39" s="1105"/>
      <c r="I39" s="1105"/>
      <c r="J39" s="1105"/>
      <c r="K39" s="1123"/>
      <c r="L39" s="1124"/>
      <c r="M39" s="1098"/>
      <c r="N39" s="1097"/>
      <c r="O39" s="928"/>
      <c r="P39" s="928"/>
      <c r="Q39" s="1102"/>
      <c r="R39" s="928"/>
      <c r="S39" s="928"/>
      <c r="T39" s="1097"/>
      <c r="U39" s="1097"/>
      <c r="V39" s="1097"/>
    </row>
    <row r="40" ht="34.5" customHeight="1">
      <c r="A40" s="1095"/>
      <c r="B40" s="1122"/>
      <c r="C40" s="928"/>
      <c r="D40" s="928"/>
      <c r="E40" s="1105"/>
      <c r="F40" s="1105"/>
      <c r="G40" s="1105"/>
      <c r="H40" s="1105"/>
      <c r="I40" s="1105"/>
      <c r="J40" s="1105"/>
      <c r="K40" s="1123"/>
      <c r="L40" s="1124"/>
      <c r="M40" s="1098"/>
      <c r="N40" s="1097"/>
      <c r="O40" s="928"/>
      <c r="P40" s="928"/>
      <c r="Q40" s="1102"/>
      <c r="R40" s="928"/>
      <c r="S40" s="928"/>
      <c r="T40" s="1097"/>
      <c r="U40" s="1097"/>
      <c r="V40" s="1097"/>
    </row>
    <row r="41" ht="34.5" customHeight="1">
      <c r="A41" s="1095"/>
      <c r="B41" s="1122"/>
      <c r="C41" s="928"/>
      <c r="D41" s="928"/>
      <c r="E41" s="1105"/>
      <c r="F41" s="1105"/>
      <c r="G41" s="1105"/>
      <c r="H41" s="1105"/>
      <c r="I41" s="1105"/>
      <c r="J41" s="1105"/>
      <c r="K41" s="1123"/>
      <c r="L41" s="1124"/>
      <c r="M41" s="1098"/>
      <c r="N41" s="1097"/>
      <c r="O41" s="928"/>
      <c r="P41" s="928"/>
      <c r="Q41" s="1102"/>
      <c r="R41" s="928"/>
      <c r="S41" s="928"/>
      <c r="T41" s="1097"/>
      <c r="U41" s="1097"/>
      <c r="V41" s="1097"/>
    </row>
    <row r="42" ht="34.5" customHeight="1">
      <c r="A42" s="1095"/>
      <c r="B42" s="1122"/>
      <c r="C42" s="928"/>
      <c r="D42" s="928"/>
      <c r="E42" s="1105"/>
      <c r="F42" s="1105"/>
      <c r="G42" s="1105"/>
      <c r="H42" s="1105"/>
      <c r="I42" s="1105"/>
      <c r="J42" s="1105"/>
      <c r="K42" s="1123"/>
      <c r="L42" s="1124"/>
      <c r="M42" s="1098"/>
      <c r="N42" s="1097"/>
      <c r="O42" s="928"/>
      <c r="P42" s="928"/>
      <c r="Q42" s="1102"/>
      <c r="R42" s="928"/>
      <c r="S42" s="928"/>
      <c r="T42" s="1097"/>
      <c r="U42" s="1097"/>
      <c r="V42" s="1097"/>
    </row>
    <row r="43" ht="34.5" customHeight="1">
      <c r="A43" s="1095"/>
      <c r="B43" s="1122"/>
      <c r="C43" s="928"/>
      <c r="D43" s="928"/>
      <c r="E43" s="1105"/>
      <c r="F43" s="1105"/>
      <c r="G43" s="1105"/>
      <c r="H43" s="1105"/>
      <c r="I43" s="1105"/>
      <c r="J43" s="1105"/>
      <c r="K43" s="1123"/>
      <c r="L43" s="1124"/>
      <c r="M43" s="1098"/>
      <c r="N43" s="1097"/>
      <c r="O43" s="928"/>
      <c r="P43" s="928"/>
      <c r="Q43" s="1102"/>
      <c r="R43" s="928"/>
      <c r="S43" s="928"/>
      <c r="T43" s="1097"/>
      <c r="U43" s="1097"/>
      <c r="V43" s="1097"/>
    </row>
    <row r="44" ht="34.5" customHeight="1">
      <c r="A44" s="1095"/>
      <c r="B44" s="1122"/>
      <c r="C44" s="928"/>
      <c r="D44" s="928"/>
      <c r="E44" s="1105"/>
      <c r="F44" s="1105"/>
      <c r="G44" s="1105"/>
      <c r="H44" s="1105"/>
      <c r="I44" s="1105"/>
      <c r="J44" s="1105"/>
      <c r="K44" s="1123"/>
      <c r="L44" s="1124"/>
      <c r="M44" s="1098"/>
      <c r="N44" s="1097"/>
      <c r="O44" s="928"/>
      <c r="P44" s="928"/>
      <c r="Q44" s="1102"/>
      <c r="R44" s="928"/>
      <c r="S44" s="928"/>
      <c r="T44" s="1097"/>
      <c r="U44" s="1097"/>
      <c r="V44" s="1097"/>
    </row>
    <row r="45" ht="34.5" customHeight="1">
      <c r="A45" s="1095"/>
      <c r="B45" s="1122"/>
      <c r="C45" s="928"/>
      <c r="D45" s="928"/>
      <c r="E45" s="1105"/>
      <c r="F45" s="1105"/>
      <c r="G45" s="1105"/>
      <c r="H45" s="1105"/>
      <c r="I45" s="1105"/>
      <c r="J45" s="1105"/>
      <c r="K45" s="1123"/>
      <c r="L45" s="1124"/>
      <c r="M45" s="1098"/>
      <c r="N45" s="1097"/>
      <c r="O45" s="928"/>
      <c r="P45" s="928"/>
      <c r="Q45" s="1102"/>
      <c r="R45" s="928"/>
      <c r="S45" s="928"/>
      <c r="T45" s="1097"/>
      <c r="U45" s="1097"/>
      <c r="V45" s="1097"/>
    </row>
    <row r="46" ht="34.5" customHeight="1">
      <c r="A46" s="1095"/>
      <c r="B46" s="1122"/>
      <c r="C46" s="928"/>
      <c r="D46" s="928"/>
      <c r="E46" s="1105"/>
      <c r="F46" s="1105"/>
      <c r="G46" s="1105"/>
      <c r="H46" s="1105"/>
      <c r="I46" s="1105"/>
      <c r="J46" s="1105"/>
      <c r="K46" s="1123"/>
      <c r="L46" s="1124"/>
      <c r="M46" s="1098"/>
      <c r="N46" s="1097"/>
      <c r="O46" s="928"/>
      <c r="P46" s="928"/>
      <c r="Q46" s="1102"/>
      <c r="R46" s="928"/>
      <c r="S46" s="928"/>
      <c r="T46" s="1097"/>
      <c r="U46" s="1097"/>
      <c r="V46" s="1097"/>
    </row>
    <row r="47" ht="34.5" customHeight="1">
      <c r="A47" s="1095"/>
      <c r="B47" s="1122"/>
      <c r="C47" s="928"/>
      <c r="D47" s="928"/>
      <c r="E47" s="1105"/>
      <c r="F47" s="1105"/>
      <c r="G47" s="1105"/>
      <c r="H47" s="1105"/>
      <c r="I47" s="1105"/>
      <c r="J47" s="1105"/>
      <c r="K47" s="1123"/>
      <c r="L47" s="1124"/>
      <c r="M47" s="1098"/>
      <c r="N47" s="1097"/>
      <c r="O47" s="928"/>
      <c r="P47" s="928"/>
      <c r="Q47" s="1102"/>
      <c r="R47" s="928"/>
      <c r="S47" s="928"/>
      <c r="T47" s="1097"/>
      <c r="U47" s="1097"/>
      <c r="V47" s="1097"/>
    </row>
    <row r="48" ht="34.5" customHeight="1">
      <c r="A48" s="1095"/>
      <c r="B48" s="1122"/>
      <c r="C48" s="928"/>
      <c r="D48" s="928"/>
      <c r="E48" s="1105"/>
      <c r="F48" s="1105"/>
      <c r="G48" s="1105"/>
      <c r="H48" s="1105"/>
      <c r="I48" s="1105"/>
      <c r="J48" s="1105"/>
      <c r="K48" s="1123"/>
      <c r="L48" s="1124"/>
      <c r="M48" s="1098"/>
      <c r="N48" s="1097"/>
      <c r="O48" s="928"/>
      <c r="P48" s="928"/>
      <c r="Q48" s="1102"/>
      <c r="R48" s="928"/>
      <c r="S48" s="928"/>
      <c r="T48" s="1097"/>
      <c r="U48" s="1097"/>
      <c r="V48" s="1097"/>
    </row>
    <row r="49" ht="34.5" customHeight="1">
      <c r="A49" s="1095"/>
      <c r="B49" s="1122"/>
      <c r="C49" s="928"/>
      <c r="D49" s="928"/>
      <c r="E49" s="1105"/>
      <c r="F49" s="1105"/>
      <c r="G49" s="1105"/>
      <c r="H49" s="1105"/>
      <c r="I49" s="1105"/>
      <c r="J49" s="1105"/>
      <c r="K49" s="1123"/>
      <c r="L49" s="1124"/>
      <c r="M49" s="1098"/>
      <c r="N49" s="1097"/>
      <c r="O49" s="928"/>
      <c r="P49" s="928"/>
      <c r="Q49" s="1102"/>
      <c r="R49" s="928"/>
      <c r="S49" s="928"/>
      <c r="T49" s="1097"/>
      <c r="U49" s="1097"/>
      <c r="V49" s="1097"/>
    </row>
    <row r="50" ht="34.5" customHeight="1">
      <c r="A50" s="1095"/>
      <c r="B50" s="1122"/>
      <c r="C50" s="928"/>
      <c r="D50" s="928"/>
      <c r="E50" s="1105"/>
      <c r="F50" s="1105"/>
      <c r="G50" s="1105"/>
      <c r="H50" s="1105"/>
      <c r="I50" s="1105"/>
      <c r="J50" s="1105"/>
      <c r="K50" s="1123"/>
      <c r="L50" s="1124"/>
      <c r="M50" s="1098"/>
      <c r="N50" s="1097"/>
      <c r="O50" s="928"/>
      <c r="P50" s="928"/>
      <c r="Q50" s="1102"/>
      <c r="R50" s="928"/>
      <c r="S50" s="928"/>
      <c r="T50" s="1097"/>
      <c r="U50" s="1097"/>
      <c r="V50" s="1097"/>
    </row>
    <row r="51" ht="34.5" customHeight="1">
      <c r="A51" s="1095"/>
      <c r="B51" s="1122"/>
      <c r="C51" s="928"/>
      <c r="D51" s="928"/>
      <c r="E51" s="1105"/>
      <c r="F51" s="1105"/>
      <c r="G51" s="1105"/>
      <c r="H51" s="1105"/>
      <c r="I51" s="1105"/>
      <c r="J51" s="1105"/>
      <c r="K51" s="1123"/>
      <c r="L51" s="1124"/>
      <c r="M51" s="1098"/>
      <c r="N51" s="1097"/>
      <c r="O51" s="928"/>
      <c r="P51" s="928"/>
      <c r="Q51" s="1102"/>
      <c r="R51" s="928"/>
      <c r="S51" s="928"/>
      <c r="T51" s="1097"/>
      <c r="U51" s="1097"/>
      <c r="V51" s="1097"/>
    </row>
    <row r="52" ht="34.5" customHeight="1">
      <c r="A52" s="1095"/>
      <c r="B52" s="1122"/>
      <c r="C52" s="928"/>
      <c r="D52" s="928"/>
      <c r="E52" s="1105"/>
      <c r="F52" s="1105"/>
      <c r="G52" s="1105"/>
      <c r="H52" s="1105"/>
      <c r="I52" s="1105"/>
      <c r="J52" s="1105"/>
      <c r="K52" s="1123"/>
      <c r="L52" s="1124"/>
      <c r="M52" s="1098"/>
      <c r="N52" s="1097"/>
      <c r="O52" s="928"/>
      <c r="P52" s="928"/>
      <c r="Q52" s="1102"/>
      <c r="R52" s="928"/>
      <c r="S52" s="928"/>
      <c r="T52" s="1097"/>
      <c r="U52" s="1097"/>
      <c r="V52" s="1097"/>
    </row>
    <row r="53" ht="34.5" customHeight="1">
      <c r="A53" s="1095"/>
      <c r="B53" s="1122"/>
      <c r="C53" s="928"/>
      <c r="D53" s="928"/>
      <c r="E53" s="1105"/>
      <c r="F53" s="1105"/>
      <c r="G53" s="1105"/>
      <c r="H53" s="1105"/>
      <c r="I53" s="1105"/>
      <c r="J53" s="1105"/>
      <c r="K53" s="1123"/>
      <c r="L53" s="1124"/>
      <c r="M53" s="1098"/>
      <c r="N53" s="1097"/>
      <c r="O53" s="928"/>
      <c r="P53" s="928"/>
      <c r="Q53" s="1102"/>
      <c r="R53" s="928"/>
      <c r="S53" s="928"/>
      <c r="T53" s="1097"/>
      <c r="U53" s="1097"/>
      <c r="V53" s="1097"/>
    </row>
    <row r="54" ht="34.5" customHeight="1">
      <c r="A54" s="1095"/>
      <c r="B54" s="1122"/>
      <c r="C54" s="928"/>
      <c r="D54" s="928"/>
      <c r="E54" s="1105"/>
      <c r="F54" s="1105"/>
      <c r="G54" s="1105"/>
      <c r="H54" s="1105"/>
      <c r="I54" s="1105"/>
      <c r="J54" s="1105"/>
      <c r="K54" s="1123"/>
      <c r="L54" s="1124"/>
      <c r="M54" s="1098"/>
      <c r="N54" s="1097"/>
      <c r="O54" s="928"/>
      <c r="P54" s="928"/>
      <c r="Q54" s="1102"/>
      <c r="R54" s="928"/>
      <c r="S54" s="928"/>
      <c r="T54" s="1097"/>
      <c r="U54" s="1097"/>
      <c r="V54" s="1097"/>
    </row>
    <row r="55" ht="34.5" customHeight="1">
      <c r="A55" s="1095"/>
      <c r="B55" s="1122"/>
      <c r="C55" s="928"/>
      <c r="D55" s="928"/>
      <c r="E55" s="1105"/>
      <c r="F55" s="1105"/>
      <c r="G55" s="1105"/>
      <c r="H55" s="1105"/>
      <c r="I55" s="1105"/>
      <c r="J55" s="1105"/>
      <c r="K55" s="1123"/>
      <c r="L55" s="1124"/>
      <c r="M55" s="1098"/>
      <c r="N55" s="1097"/>
      <c r="O55" s="928"/>
      <c r="P55" s="928"/>
      <c r="Q55" s="1102"/>
      <c r="R55" s="928"/>
      <c r="S55" s="928"/>
      <c r="T55" s="1097"/>
      <c r="U55" s="1097"/>
      <c r="V55" s="1097"/>
    </row>
    <row r="56" ht="34.5" customHeight="1">
      <c r="A56" s="1095"/>
      <c r="B56" s="1122"/>
      <c r="C56" s="928"/>
      <c r="D56" s="928"/>
      <c r="E56" s="1105"/>
      <c r="F56" s="1105"/>
      <c r="G56" s="1105"/>
      <c r="H56" s="1105"/>
      <c r="I56" s="1105"/>
      <c r="J56" s="1105"/>
      <c r="K56" s="1123"/>
      <c r="L56" s="1124"/>
      <c r="M56" s="1098"/>
      <c r="N56" s="1097"/>
      <c r="O56" s="928"/>
      <c r="P56" s="928"/>
      <c r="Q56" s="1102"/>
      <c r="R56" s="928"/>
      <c r="S56" s="928"/>
      <c r="T56" s="1097"/>
      <c r="U56" s="1097"/>
      <c r="V56" s="1097"/>
    </row>
    <row r="57" ht="34.5" customHeight="1">
      <c r="A57" s="1095"/>
      <c r="B57" s="1122"/>
      <c r="C57" s="928"/>
      <c r="D57" s="928"/>
      <c r="E57" s="1105"/>
      <c r="F57" s="1105"/>
      <c r="G57" s="1105"/>
      <c r="H57" s="1105"/>
      <c r="I57" s="1105"/>
      <c r="J57" s="1105"/>
      <c r="K57" s="1123"/>
      <c r="L57" s="1124"/>
      <c r="M57" s="1098"/>
      <c r="N57" s="1097"/>
      <c r="O57" s="928"/>
      <c r="P57" s="928"/>
      <c r="Q57" s="1102"/>
      <c r="R57" s="928"/>
      <c r="S57" s="928"/>
      <c r="T57" s="1097"/>
      <c r="U57" s="1097"/>
      <c r="V57" s="1097"/>
    </row>
    <row r="58" ht="34.5" customHeight="1">
      <c r="A58" s="1095"/>
      <c r="B58" s="1122"/>
      <c r="C58" s="928"/>
      <c r="D58" s="928"/>
      <c r="E58" s="1105"/>
      <c r="F58" s="1105"/>
      <c r="G58" s="1105"/>
      <c r="H58" s="1105"/>
      <c r="I58" s="1105"/>
      <c r="J58" s="1105"/>
      <c r="K58" s="1123"/>
      <c r="L58" s="1124"/>
      <c r="M58" s="1098"/>
      <c r="N58" s="1097"/>
      <c r="O58" s="928"/>
      <c r="P58" s="928"/>
      <c r="Q58" s="1102"/>
      <c r="R58" s="928"/>
      <c r="S58" s="928"/>
      <c r="T58" s="1097"/>
      <c r="U58" s="1097"/>
      <c r="V58" s="1097"/>
    </row>
    <row r="59" ht="34.5" customHeight="1">
      <c r="A59" s="1095"/>
      <c r="B59" s="1122"/>
      <c r="C59" s="928"/>
      <c r="D59" s="928"/>
      <c r="E59" s="1105"/>
      <c r="F59" s="1105"/>
      <c r="G59" s="1105"/>
      <c r="H59" s="1105"/>
      <c r="I59" s="1105"/>
      <c r="J59" s="1105"/>
      <c r="K59" s="1123"/>
      <c r="L59" s="1124"/>
      <c r="M59" s="1098"/>
      <c r="N59" s="1097"/>
      <c r="O59" s="928"/>
      <c r="P59" s="928"/>
      <c r="Q59" s="1102"/>
      <c r="R59" s="928"/>
      <c r="S59" s="928"/>
      <c r="T59" s="1097"/>
      <c r="U59" s="1097"/>
      <c r="V59" s="1097"/>
    </row>
    <row r="60" ht="34.5" customHeight="1">
      <c r="A60" s="1095"/>
      <c r="B60" s="1122"/>
      <c r="C60" s="928"/>
      <c r="D60" s="928"/>
      <c r="E60" s="1105"/>
      <c r="F60" s="1105"/>
      <c r="G60" s="1105"/>
      <c r="H60" s="1105"/>
      <c r="I60" s="1105"/>
      <c r="J60" s="1105"/>
      <c r="K60" s="1123"/>
      <c r="L60" s="1124"/>
      <c r="M60" s="1098"/>
      <c r="N60" s="1097"/>
      <c r="O60" s="928"/>
      <c r="P60" s="928"/>
      <c r="Q60" s="1102"/>
      <c r="R60" s="928"/>
      <c r="S60" s="928"/>
      <c r="T60" s="1097"/>
      <c r="U60" s="1097"/>
      <c r="V60" s="1097"/>
    </row>
    <row r="61" ht="34.5" customHeight="1">
      <c r="A61" s="1095"/>
      <c r="B61" s="1122"/>
      <c r="C61" s="928"/>
      <c r="D61" s="928"/>
      <c r="E61" s="1105"/>
      <c r="F61" s="1105"/>
      <c r="G61" s="1105"/>
      <c r="H61" s="1105"/>
      <c r="I61" s="1105"/>
      <c r="J61" s="1105"/>
      <c r="K61" s="1123"/>
      <c r="L61" s="1124"/>
      <c r="M61" s="1098"/>
      <c r="N61" s="1097"/>
      <c r="O61" s="928"/>
      <c r="P61" s="928"/>
      <c r="Q61" s="1102"/>
      <c r="R61" s="928"/>
      <c r="S61" s="928"/>
      <c r="T61" s="1097"/>
      <c r="U61" s="1097"/>
      <c r="V61" s="1097"/>
    </row>
    <row r="62" ht="34.5" customHeight="1">
      <c r="A62" s="1095"/>
      <c r="B62" s="1122"/>
      <c r="C62" s="928"/>
      <c r="D62" s="928"/>
      <c r="E62" s="1105"/>
      <c r="F62" s="1105"/>
      <c r="G62" s="1105"/>
      <c r="H62" s="1105"/>
      <c r="I62" s="1105"/>
      <c r="J62" s="1105"/>
      <c r="K62" s="1123"/>
      <c r="L62" s="1124"/>
      <c r="M62" s="1098"/>
      <c r="N62" s="1097"/>
      <c r="O62" s="928"/>
      <c r="P62" s="928"/>
      <c r="Q62" s="1102"/>
      <c r="R62" s="928"/>
      <c r="S62" s="928"/>
      <c r="T62" s="1097"/>
      <c r="U62" s="1097"/>
      <c r="V62" s="1097"/>
    </row>
    <row r="63" ht="34.5" customHeight="1">
      <c r="A63" s="1095"/>
      <c r="B63" s="1122"/>
      <c r="C63" s="928"/>
      <c r="D63" s="928"/>
      <c r="E63" s="1105"/>
      <c r="F63" s="1105"/>
      <c r="G63" s="1105"/>
      <c r="H63" s="1105"/>
      <c r="I63" s="1105"/>
      <c r="J63" s="1105"/>
      <c r="K63" s="1123"/>
      <c r="L63" s="1124"/>
      <c r="M63" s="1098"/>
      <c r="N63" s="1097"/>
      <c r="O63" s="928"/>
      <c r="P63" s="928"/>
      <c r="Q63" s="1102"/>
      <c r="R63" s="928"/>
      <c r="S63" s="928"/>
      <c r="T63" s="1097"/>
      <c r="U63" s="1097"/>
      <c r="V63" s="1097"/>
    </row>
    <row r="64" ht="34.5" customHeight="1">
      <c r="A64" s="1095"/>
      <c r="B64" s="1122"/>
      <c r="C64" s="928"/>
      <c r="D64" s="928"/>
      <c r="E64" s="1105"/>
      <c r="F64" s="1105"/>
      <c r="G64" s="1105"/>
      <c r="H64" s="1105"/>
      <c r="I64" s="1105"/>
      <c r="J64" s="1105"/>
      <c r="K64" s="1123"/>
      <c r="L64" s="1124"/>
      <c r="M64" s="1098"/>
      <c r="N64" s="1097"/>
      <c r="O64" s="928"/>
      <c r="P64" s="928"/>
      <c r="Q64" s="1102"/>
      <c r="R64" s="928"/>
      <c r="S64" s="928"/>
      <c r="T64" s="1097"/>
      <c r="U64" s="1097"/>
      <c r="V64" s="1097"/>
    </row>
    <row r="65" ht="34.5" customHeight="1">
      <c r="A65" s="1095"/>
      <c r="B65" s="1122"/>
      <c r="C65" s="928"/>
      <c r="D65" s="928"/>
      <c r="E65" s="1105"/>
      <c r="F65" s="1105"/>
      <c r="G65" s="1105"/>
      <c r="H65" s="1105"/>
      <c r="I65" s="1105"/>
      <c r="J65" s="1105"/>
      <c r="K65" s="1123"/>
      <c r="L65" s="1124"/>
      <c r="M65" s="1098"/>
      <c r="N65" s="1097"/>
      <c r="O65" s="928"/>
      <c r="P65" s="928"/>
      <c r="Q65" s="1102"/>
      <c r="R65" s="928"/>
      <c r="S65" s="928"/>
      <c r="T65" s="1097"/>
      <c r="U65" s="1097"/>
      <c r="V65" s="1097"/>
    </row>
    <row r="66" ht="34.5" customHeight="1">
      <c r="A66" s="1095"/>
      <c r="B66" s="1122"/>
      <c r="C66" s="928"/>
      <c r="D66" s="928"/>
      <c r="E66" s="1105"/>
      <c r="F66" s="1105"/>
      <c r="G66" s="1105"/>
      <c r="H66" s="1105"/>
      <c r="I66" s="1105"/>
      <c r="J66" s="1105"/>
      <c r="K66" s="1123"/>
      <c r="L66" s="1124"/>
      <c r="M66" s="1098"/>
      <c r="N66" s="1097"/>
      <c r="O66" s="928"/>
      <c r="P66" s="928"/>
      <c r="Q66" s="1102"/>
      <c r="R66" s="928"/>
      <c r="S66" s="928"/>
      <c r="T66" s="1097"/>
      <c r="U66" s="1097"/>
      <c r="V66" s="1097"/>
    </row>
    <row r="67" ht="34.5" customHeight="1">
      <c r="A67" s="1095"/>
      <c r="B67" s="1122"/>
      <c r="C67" s="928"/>
      <c r="D67" s="928"/>
      <c r="E67" s="1105"/>
      <c r="F67" s="1105"/>
      <c r="G67" s="1105"/>
      <c r="H67" s="1105"/>
      <c r="I67" s="1105"/>
      <c r="J67" s="1105"/>
      <c r="K67" s="1123"/>
      <c r="L67" s="1124"/>
      <c r="M67" s="1098"/>
      <c r="N67" s="1097"/>
      <c r="O67" s="928"/>
      <c r="P67" s="928"/>
      <c r="Q67" s="1102"/>
      <c r="R67" s="928"/>
      <c r="S67" s="928"/>
      <c r="T67" s="1097"/>
      <c r="U67" s="1097"/>
      <c r="V67" s="1097"/>
    </row>
    <row r="68" ht="34.5" customHeight="1">
      <c r="A68" s="1095"/>
      <c r="B68" s="1122"/>
      <c r="C68" s="928"/>
      <c r="D68" s="928"/>
      <c r="E68" s="1105"/>
      <c r="F68" s="1105"/>
      <c r="G68" s="1105"/>
      <c r="H68" s="1105"/>
      <c r="I68" s="1105"/>
      <c r="J68" s="1105"/>
      <c r="K68" s="1123"/>
      <c r="L68" s="1124"/>
      <c r="M68" s="1098"/>
      <c r="N68" s="1097"/>
      <c r="O68" s="928"/>
      <c r="P68" s="928"/>
      <c r="Q68" s="1102"/>
      <c r="R68" s="928"/>
      <c r="S68" s="928"/>
      <c r="T68" s="1097"/>
      <c r="U68" s="1097"/>
      <c r="V68" s="1097"/>
    </row>
    <row r="69" ht="34.5" customHeight="1">
      <c r="A69" s="1095"/>
      <c r="B69" s="1122"/>
      <c r="C69" s="928"/>
      <c r="D69" s="928"/>
      <c r="E69" s="1105"/>
      <c r="F69" s="1105"/>
      <c r="G69" s="1105"/>
      <c r="H69" s="1105"/>
      <c r="I69" s="1105"/>
      <c r="J69" s="1105"/>
      <c r="K69" s="1123"/>
      <c r="L69" s="1124"/>
      <c r="M69" s="1098"/>
      <c r="N69" s="1097"/>
      <c r="O69" s="928"/>
      <c r="P69" s="928"/>
      <c r="Q69" s="1102"/>
      <c r="R69" s="928"/>
      <c r="S69" s="928"/>
      <c r="T69" s="1097"/>
      <c r="U69" s="1097"/>
      <c r="V69" s="1097"/>
    </row>
    <row r="70" ht="34.5" customHeight="1">
      <c r="A70" s="1095"/>
      <c r="B70" s="1122"/>
      <c r="C70" s="928"/>
      <c r="D70" s="928"/>
      <c r="E70" s="1105"/>
      <c r="F70" s="1105"/>
      <c r="G70" s="1105"/>
      <c r="H70" s="1105"/>
      <c r="I70" s="1105"/>
      <c r="J70" s="1105"/>
      <c r="K70" s="1123"/>
      <c r="L70" s="1124"/>
      <c r="M70" s="1098"/>
      <c r="N70" s="1097"/>
      <c r="O70" s="928"/>
      <c r="P70" s="928"/>
      <c r="Q70" s="1102"/>
      <c r="R70" s="928"/>
      <c r="S70" s="928"/>
      <c r="T70" s="1097"/>
      <c r="U70" s="1097"/>
      <c r="V70" s="1097"/>
    </row>
    <row r="71" ht="34.5" customHeight="1">
      <c r="A71" s="1095"/>
      <c r="B71" s="1122"/>
      <c r="C71" s="928"/>
      <c r="D71" s="928"/>
      <c r="E71" s="1105"/>
      <c r="F71" s="1105"/>
      <c r="G71" s="1105"/>
      <c r="H71" s="1105"/>
      <c r="I71" s="1105"/>
      <c r="J71" s="1105"/>
      <c r="K71" s="1123"/>
      <c r="L71" s="1124"/>
      <c r="M71" s="1098"/>
      <c r="N71" s="1097"/>
      <c r="O71" s="928"/>
      <c r="P71" s="928"/>
      <c r="Q71" s="1102"/>
      <c r="R71" s="928"/>
      <c r="S71" s="928"/>
      <c r="T71" s="1097"/>
      <c r="U71" s="1097"/>
      <c r="V71" s="1097"/>
    </row>
    <row r="72" ht="34.5" customHeight="1">
      <c r="A72" s="1095"/>
      <c r="B72" s="1122"/>
      <c r="C72" s="928"/>
      <c r="D72" s="928"/>
      <c r="E72" s="1105"/>
      <c r="F72" s="1105"/>
      <c r="G72" s="1105"/>
      <c r="H72" s="1105"/>
      <c r="I72" s="1105"/>
      <c r="J72" s="1105"/>
      <c r="K72" s="1123"/>
      <c r="L72" s="1124"/>
      <c r="M72" s="1098"/>
      <c r="N72" s="1097"/>
      <c r="O72" s="928"/>
      <c r="P72" s="928"/>
      <c r="Q72" s="1102"/>
      <c r="R72" s="928"/>
      <c r="S72" s="928"/>
      <c r="T72" s="1097"/>
      <c r="U72" s="1097"/>
      <c r="V72" s="1097"/>
    </row>
    <row r="73" ht="34.5" customHeight="1">
      <c r="A73" s="1095"/>
      <c r="B73" s="1122"/>
      <c r="C73" s="928"/>
      <c r="D73" s="928"/>
      <c r="E73" s="1105"/>
      <c r="F73" s="1105"/>
      <c r="G73" s="1105"/>
      <c r="H73" s="1105"/>
      <c r="I73" s="1105"/>
      <c r="J73" s="1105"/>
      <c r="K73" s="1123"/>
      <c r="L73" s="1124"/>
      <c r="M73" s="1098"/>
      <c r="N73" s="1097"/>
      <c r="O73" s="928"/>
      <c r="P73" s="928"/>
      <c r="Q73" s="1102"/>
      <c r="R73" s="928"/>
      <c r="S73" s="928"/>
      <c r="T73" s="1097"/>
      <c r="U73" s="1097"/>
      <c r="V73" s="1097"/>
    </row>
    <row r="74" ht="34.5" customHeight="1">
      <c r="A74" s="1095"/>
      <c r="B74" s="1122"/>
      <c r="C74" s="928"/>
      <c r="D74" s="928"/>
      <c r="E74" s="1105"/>
      <c r="F74" s="1105"/>
      <c r="G74" s="1105"/>
      <c r="H74" s="1105"/>
      <c r="I74" s="1105"/>
      <c r="J74" s="1105"/>
      <c r="K74" s="1123"/>
      <c r="L74" s="1124"/>
      <c r="M74" s="1098"/>
      <c r="N74" s="1097"/>
      <c r="O74" s="928"/>
      <c r="P74" s="928"/>
      <c r="Q74" s="1102"/>
      <c r="R74" s="928"/>
      <c r="S74" s="928"/>
      <c r="T74" s="1097"/>
      <c r="U74" s="1097"/>
      <c r="V74" s="1097"/>
    </row>
    <row r="75" ht="34.5" customHeight="1">
      <c r="A75" s="1095"/>
      <c r="B75" s="1122"/>
      <c r="C75" s="928"/>
      <c r="D75" s="928"/>
      <c r="E75" s="1105"/>
      <c r="F75" s="1105"/>
      <c r="G75" s="1105"/>
      <c r="H75" s="1105"/>
      <c r="I75" s="1105"/>
      <c r="J75" s="1105"/>
      <c r="K75" s="1123"/>
      <c r="L75" s="1124"/>
      <c r="M75" s="1098"/>
      <c r="N75" s="1097"/>
      <c r="O75" s="928"/>
      <c r="P75" s="928"/>
      <c r="Q75" s="1102"/>
      <c r="R75" s="928"/>
      <c r="S75" s="928"/>
      <c r="T75" s="1097"/>
      <c r="U75" s="1097"/>
      <c r="V75" s="1097"/>
    </row>
    <row r="76" ht="34.5" customHeight="1">
      <c r="A76" s="1095"/>
      <c r="B76" s="1122"/>
      <c r="C76" s="928"/>
      <c r="D76" s="928"/>
      <c r="E76" s="1105"/>
      <c r="F76" s="1105"/>
      <c r="G76" s="1105"/>
      <c r="H76" s="1105"/>
      <c r="I76" s="1105"/>
      <c r="J76" s="1105"/>
      <c r="K76" s="1123"/>
      <c r="L76" s="1124"/>
      <c r="M76" s="1098"/>
      <c r="N76" s="1097"/>
      <c r="O76" s="928"/>
      <c r="P76" s="928"/>
      <c r="Q76" s="1102"/>
      <c r="R76" s="928"/>
      <c r="S76" s="928"/>
      <c r="T76" s="1097"/>
      <c r="U76" s="1097"/>
      <c r="V76" s="1097"/>
    </row>
    <row r="77" ht="34.5" customHeight="1">
      <c r="A77" s="1095"/>
      <c r="B77" s="1122"/>
      <c r="C77" s="928"/>
      <c r="D77" s="928"/>
      <c r="E77" s="1105"/>
      <c r="F77" s="1105"/>
      <c r="G77" s="1105"/>
      <c r="H77" s="1105"/>
      <c r="I77" s="1105"/>
      <c r="J77" s="1105"/>
      <c r="K77" s="1123"/>
      <c r="L77" s="1124"/>
      <c r="M77" s="1098"/>
      <c r="N77" s="1097"/>
      <c r="O77" s="928"/>
      <c r="P77" s="928"/>
      <c r="Q77" s="1102"/>
      <c r="R77" s="928"/>
      <c r="S77" s="928"/>
      <c r="T77" s="1097"/>
      <c r="U77" s="1097"/>
      <c r="V77" s="1097"/>
    </row>
    <row r="78" ht="34.5" customHeight="1">
      <c r="A78" s="1095"/>
      <c r="B78" s="1122"/>
      <c r="C78" s="928"/>
      <c r="D78" s="928"/>
      <c r="E78" s="1105"/>
      <c r="F78" s="1105"/>
      <c r="G78" s="1105"/>
      <c r="H78" s="1105"/>
      <c r="I78" s="1105"/>
      <c r="J78" s="1105"/>
      <c r="K78" s="1123"/>
      <c r="L78" s="1124"/>
      <c r="M78" s="1098"/>
      <c r="N78" s="1097"/>
      <c r="O78" s="928"/>
      <c r="P78" s="928"/>
      <c r="Q78" s="1102"/>
      <c r="R78" s="928"/>
      <c r="S78" s="928"/>
      <c r="T78" s="1097"/>
      <c r="U78" s="1097"/>
      <c r="V78" s="1097"/>
    </row>
    <row r="79" ht="34.5" customHeight="1">
      <c r="A79" s="1095"/>
      <c r="B79" s="1122"/>
      <c r="C79" s="928"/>
      <c r="D79" s="928"/>
      <c r="E79" s="1105"/>
      <c r="F79" s="1105"/>
      <c r="G79" s="1105"/>
      <c r="H79" s="1105"/>
      <c r="I79" s="1105"/>
      <c r="J79" s="1105"/>
      <c r="K79" s="1123"/>
      <c r="L79" s="1124"/>
      <c r="M79" s="1098"/>
      <c r="N79" s="1097"/>
      <c r="O79" s="928"/>
      <c r="P79" s="928"/>
      <c r="Q79" s="1102"/>
      <c r="R79" s="928"/>
      <c r="S79" s="928"/>
      <c r="T79" s="1097"/>
      <c r="U79" s="1097"/>
      <c r="V79" s="1097"/>
    </row>
    <row r="80" ht="34.5" customHeight="1">
      <c r="A80" s="1095"/>
      <c r="B80" s="1122"/>
      <c r="C80" s="928"/>
      <c r="D80" s="928"/>
      <c r="E80" s="1105"/>
      <c r="F80" s="1105"/>
      <c r="G80" s="1105"/>
      <c r="H80" s="1105"/>
      <c r="I80" s="1105"/>
      <c r="J80" s="1105"/>
      <c r="K80" s="1123"/>
      <c r="L80" s="1124"/>
      <c r="M80" s="1098"/>
      <c r="N80" s="1097"/>
      <c r="O80" s="928"/>
      <c r="P80" s="928"/>
      <c r="Q80" s="1102"/>
      <c r="R80" s="928"/>
      <c r="S80" s="928"/>
      <c r="T80" s="1097"/>
      <c r="U80" s="1097"/>
      <c r="V80" s="1097"/>
    </row>
    <row r="81" ht="34.5" customHeight="1">
      <c r="A81" s="1095"/>
      <c r="B81" s="1122"/>
      <c r="C81" s="928"/>
      <c r="D81" s="928"/>
      <c r="E81" s="1105"/>
      <c r="F81" s="1105"/>
      <c r="G81" s="1105"/>
      <c r="H81" s="1105"/>
      <c r="I81" s="1105"/>
      <c r="J81" s="1105"/>
      <c r="K81" s="1123"/>
      <c r="L81" s="1124"/>
      <c r="M81" s="1098"/>
      <c r="N81" s="1097"/>
      <c r="O81" s="928"/>
      <c r="P81" s="928"/>
      <c r="Q81" s="1102"/>
      <c r="R81" s="928"/>
      <c r="S81" s="928"/>
      <c r="T81" s="1097"/>
      <c r="U81" s="1097"/>
      <c r="V81" s="1097"/>
    </row>
    <row r="82" ht="34.5" customHeight="1">
      <c r="A82" s="1095"/>
      <c r="B82" s="1122"/>
      <c r="C82" s="928"/>
      <c r="D82" s="928"/>
      <c r="E82" s="1105"/>
      <c r="F82" s="1105"/>
      <c r="G82" s="1105"/>
      <c r="H82" s="1105"/>
      <c r="I82" s="1105"/>
      <c r="J82" s="1105"/>
      <c r="K82" s="1123"/>
      <c r="L82" s="1124"/>
      <c r="M82" s="1098"/>
      <c r="N82" s="1097"/>
      <c r="O82" s="928"/>
      <c r="P82" s="928"/>
      <c r="Q82" s="1102"/>
      <c r="R82" s="928"/>
      <c r="S82" s="928"/>
      <c r="T82" s="1097"/>
      <c r="U82" s="1097"/>
      <c r="V82" s="1097"/>
    </row>
    <row r="83" ht="34.5" customHeight="1">
      <c r="A83" s="1095"/>
      <c r="B83" s="1122"/>
      <c r="C83" s="928"/>
      <c r="D83" s="928"/>
      <c r="E83" s="1105"/>
      <c r="F83" s="1105"/>
      <c r="G83" s="1105"/>
      <c r="H83" s="1105"/>
      <c r="I83" s="1105"/>
      <c r="J83" s="1105"/>
      <c r="K83" s="1123"/>
      <c r="L83" s="1124"/>
      <c r="M83" s="1098"/>
      <c r="N83" s="1097"/>
      <c r="O83" s="928"/>
      <c r="P83" s="928"/>
      <c r="Q83" s="1102"/>
      <c r="R83" s="928"/>
      <c r="S83" s="928"/>
      <c r="T83" s="1097"/>
      <c r="U83" s="1097"/>
      <c r="V83" s="1097"/>
    </row>
    <row r="84" ht="34.5" customHeight="1">
      <c r="A84" s="1095"/>
      <c r="B84" s="1122"/>
      <c r="C84" s="928"/>
      <c r="D84" s="928"/>
      <c r="E84" s="1105"/>
      <c r="F84" s="1105"/>
      <c r="G84" s="1105"/>
      <c r="H84" s="1105"/>
      <c r="I84" s="1105"/>
      <c r="J84" s="1105"/>
      <c r="K84" s="1123"/>
      <c r="L84" s="1124"/>
      <c r="M84" s="1098"/>
      <c r="N84" s="1097"/>
      <c r="O84" s="928"/>
      <c r="P84" s="928"/>
      <c r="Q84" s="1102"/>
      <c r="R84" s="928"/>
      <c r="S84" s="928"/>
      <c r="T84" s="1097"/>
      <c r="U84" s="1097"/>
      <c r="V84" s="1097"/>
    </row>
    <row r="85" ht="34.5" customHeight="1">
      <c r="A85" s="1095"/>
      <c r="B85" s="1122"/>
      <c r="C85" s="928"/>
      <c r="D85" s="928"/>
      <c r="E85" s="1105"/>
      <c r="F85" s="1105"/>
      <c r="G85" s="1105"/>
      <c r="H85" s="1105"/>
      <c r="I85" s="1105"/>
      <c r="J85" s="1105"/>
      <c r="K85" s="1123"/>
      <c r="L85" s="1124"/>
      <c r="M85" s="1098"/>
      <c r="N85" s="1097"/>
      <c r="O85" s="928"/>
      <c r="P85" s="928"/>
      <c r="Q85" s="1102"/>
      <c r="R85" s="928"/>
      <c r="S85" s="928"/>
      <c r="T85" s="1097"/>
      <c r="U85" s="1097"/>
      <c r="V85" s="1097"/>
    </row>
    <row r="86" ht="34.5" customHeight="1">
      <c r="A86" s="1095"/>
      <c r="B86" s="1122"/>
      <c r="C86" s="928"/>
      <c r="D86" s="928"/>
      <c r="E86" s="1105"/>
      <c r="F86" s="1105"/>
      <c r="G86" s="1105"/>
      <c r="H86" s="1105"/>
      <c r="I86" s="1105"/>
      <c r="J86" s="1105"/>
      <c r="K86" s="1123"/>
      <c r="L86" s="1124"/>
      <c r="M86" s="1098"/>
      <c r="N86" s="1097"/>
      <c r="O86" s="928"/>
      <c r="P86" s="928"/>
      <c r="Q86" s="1102"/>
      <c r="R86" s="928"/>
      <c r="S86" s="928"/>
      <c r="T86" s="1097"/>
      <c r="U86" s="1097"/>
      <c r="V86" s="1097"/>
    </row>
    <row r="87" ht="34.5" customHeight="1">
      <c r="A87" s="1095"/>
      <c r="B87" s="1122"/>
      <c r="C87" s="928"/>
      <c r="D87" s="928"/>
      <c r="E87" s="1105"/>
      <c r="F87" s="1105"/>
      <c r="G87" s="1105"/>
      <c r="H87" s="1105"/>
      <c r="I87" s="1105"/>
      <c r="J87" s="1105"/>
      <c r="K87" s="1123"/>
      <c r="L87" s="1124"/>
      <c r="M87" s="1098"/>
      <c r="N87" s="1097"/>
      <c r="O87" s="928"/>
      <c r="P87" s="928"/>
      <c r="Q87" s="1102"/>
      <c r="R87" s="928"/>
      <c r="S87" s="928"/>
      <c r="T87" s="1097"/>
      <c r="U87" s="1097"/>
      <c r="V87" s="1097"/>
    </row>
    <row r="88" ht="34.5" customHeight="1">
      <c r="A88" s="1095"/>
      <c r="B88" s="1122"/>
      <c r="C88" s="928"/>
      <c r="D88" s="928"/>
      <c r="E88" s="1105"/>
      <c r="F88" s="1105"/>
      <c r="G88" s="1105"/>
      <c r="H88" s="1105"/>
      <c r="I88" s="1105"/>
      <c r="J88" s="1105"/>
      <c r="K88" s="1123"/>
      <c r="L88" s="1124"/>
      <c r="M88" s="1098"/>
      <c r="N88" s="1097"/>
      <c r="O88" s="928"/>
      <c r="P88" s="928"/>
      <c r="Q88" s="1102"/>
      <c r="R88" s="928"/>
      <c r="S88" s="928"/>
      <c r="T88" s="1097"/>
      <c r="U88" s="1097"/>
      <c r="V88" s="1097"/>
    </row>
    <row r="89" ht="34.5" customHeight="1">
      <c r="A89" s="1095"/>
      <c r="B89" s="1122"/>
      <c r="C89" s="928"/>
      <c r="D89" s="928"/>
      <c r="E89" s="1105"/>
      <c r="F89" s="1105"/>
      <c r="G89" s="1105"/>
      <c r="H89" s="1105"/>
      <c r="I89" s="1105"/>
      <c r="J89" s="1105"/>
      <c r="K89" s="1123"/>
      <c r="L89" s="1124"/>
      <c r="M89" s="1098"/>
      <c r="N89" s="1097"/>
      <c r="O89" s="928"/>
      <c r="P89" s="928"/>
      <c r="Q89" s="1102"/>
      <c r="R89" s="928"/>
      <c r="S89" s="928"/>
      <c r="T89" s="1097"/>
      <c r="U89" s="1097"/>
      <c r="V89" s="1097"/>
    </row>
    <row r="90" ht="34.5" customHeight="1">
      <c r="A90" s="1095"/>
      <c r="B90" s="1122"/>
      <c r="C90" s="928"/>
      <c r="D90" s="928"/>
      <c r="E90" s="1105"/>
      <c r="F90" s="1105"/>
      <c r="G90" s="1105"/>
      <c r="H90" s="1105"/>
      <c r="I90" s="1105"/>
      <c r="J90" s="1105"/>
      <c r="K90" s="1123"/>
      <c r="L90" s="1124"/>
      <c r="M90" s="1098"/>
      <c r="N90" s="1097"/>
      <c r="O90" s="928"/>
      <c r="P90" s="928"/>
      <c r="Q90" s="1102"/>
      <c r="R90" s="928"/>
      <c r="S90" s="928"/>
      <c r="T90" s="1097"/>
      <c r="U90" s="1097"/>
      <c r="V90" s="1097"/>
    </row>
    <row r="91" ht="34.5" customHeight="1">
      <c r="A91" s="1095"/>
      <c r="B91" s="1122"/>
      <c r="C91" s="928"/>
      <c r="D91" s="928"/>
      <c r="E91" s="1105"/>
      <c r="F91" s="1105"/>
      <c r="G91" s="1105"/>
      <c r="H91" s="1105"/>
      <c r="I91" s="1105"/>
      <c r="J91" s="1105"/>
      <c r="K91" s="1123"/>
      <c r="L91" s="1124"/>
      <c r="M91" s="1098"/>
      <c r="N91" s="1097"/>
      <c r="O91" s="928"/>
      <c r="P91" s="928"/>
      <c r="Q91" s="1102"/>
      <c r="R91" s="928"/>
      <c r="S91" s="928"/>
      <c r="T91" s="1097"/>
      <c r="U91" s="1097"/>
      <c r="V91" s="1097"/>
    </row>
    <row r="92" ht="34.5" customHeight="1">
      <c r="A92" s="1095"/>
      <c r="B92" s="1122"/>
      <c r="C92" s="928"/>
      <c r="D92" s="928"/>
      <c r="E92" s="1105"/>
      <c r="F92" s="1105"/>
      <c r="G92" s="1105"/>
      <c r="H92" s="1105"/>
      <c r="I92" s="1105"/>
      <c r="J92" s="1105"/>
      <c r="K92" s="1123"/>
      <c r="L92" s="1124"/>
      <c r="M92" s="1098"/>
      <c r="N92" s="1097"/>
      <c r="O92" s="928"/>
      <c r="P92" s="928"/>
      <c r="Q92" s="1102"/>
      <c r="R92" s="928"/>
      <c r="S92" s="928"/>
      <c r="T92" s="1097"/>
      <c r="U92" s="1097"/>
      <c r="V92" s="1097"/>
    </row>
    <row r="93" ht="34.5" customHeight="1">
      <c r="A93" s="1095"/>
      <c r="B93" s="1122"/>
      <c r="C93" s="928"/>
      <c r="D93" s="928"/>
      <c r="E93" s="1105"/>
      <c r="F93" s="1105"/>
      <c r="G93" s="1105"/>
      <c r="H93" s="1105"/>
      <c r="I93" s="1105"/>
      <c r="J93" s="1105"/>
      <c r="K93" s="1123"/>
      <c r="L93" s="1124"/>
      <c r="M93" s="1098"/>
      <c r="N93" s="1097"/>
      <c r="O93" s="928"/>
      <c r="P93" s="928"/>
      <c r="Q93" s="1102"/>
      <c r="R93" s="928"/>
      <c r="S93" s="928"/>
      <c r="T93" s="1097"/>
      <c r="U93" s="1097"/>
      <c r="V93" s="1097"/>
    </row>
    <row r="94" ht="34.5" customHeight="1">
      <c r="A94" s="1095"/>
      <c r="B94" s="1122"/>
      <c r="C94" s="928"/>
      <c r="D94" s="928"/>
      <c r="E94" s="1105"/>
      <c r="F94" s="1105"/>
      <c r="G94" s="1105"/>
      <c r="H94" s="1105"/>
      <c r="I94" s="1105"/>
      <c r="J94" s="1105"/>
      <c r="K94" s="1123"/>
      <c r="L94" s="1124"/>
      <c r="M94" s="1098"/>
      <c r="N94" s="1097"/>
      <c r="O94" s="928"/>
      <c r="P94" s="928"/>
      <c r="Q94" s="1102"/>
      <c r="R94" s="928"/>
      <c r="S94" s="928"/>
      <c r="T94" s="1097"/>
      <c r="U94" s="1097"/>
      <c r="V94" s="1097"/>
    </row>
    <row r="95" ht="34.5" customHeight="1">
      <c r="A95" s="1095"/>
      <c r="B95" s="1122"/>
      <c r="C95" s="928"/>
      <c r="D95" s="928"/>
      <c r="E95" s="1105"/>
      <c r="F95" s="1105"/>
      <c r="G95" s="1105"/>
      <c r="H95" s="1105"/>
      <c r="I95" s="1105"/>
      <c r="J95" s="1105"/>
      <c r="K95" s="1123"/>
      <c r="L95" s="1124"/>
      <c r="M95" s="1098"/>
      <c r="N95" s="1097"/>
      <c r="O95" s="928"/>
      <c r="P95" s="928"/>
      <c r="Q95" s="1102"/>
      <c r="R95" s="928"/>
      <c r="S95" s="928"/>
      <c r="T95" s="1097"/>
      <c r="U95" s="1097"/>
      <c r="V95" s="1097"/>
    </row>
    <row r="96" ht="34.5" customHeight="1">
      <c r="A96" s="1095"/>
      <c r="B96" s="1122"/>
      <c r="C96" s="928"/>
      <c r="D96" s="928"/>
      <c r="E96" s="1105"/>
      <c r="F96" s="1105"/>
      <c r="G96" s="1105"/>
      <c r="H96" s="1105"/>
      <c r="I96" s="1105"/>
      <c r="J96" s="1105"/>
      <c r="K96" s="1123"/>
      <c r="L96" s="1124"/>
      <c r="M96" s="1098"/>
      <c r="N96" s="1097"/>
      <c r="O96" s="928"/>
      <c r="P96" s="928"/>
      <c r="Q96" s="1102"/>
      <c r="R96" s="928"/>
      <c r="S96" s="928"/>
      <c r="T96" s="1097"/>
      <c r="U96" s="1097"/>
      <c r="V96" s="1097"/>
    </row>
    <row r="97" ht="34.5" customHeight="1">
      <c r="A97" s="1095"/>
      <c r="B97" s="1122"/>
      <c r="C97" s="928"/>
      <c r="D97" s="928"/>
      <c r="E97" s="1105"/>
      <c r="F97" s="1105"/>
      <c r="G97" s="1105"/>
      <c r="H97" s="1105"/>
      <c r="I97" s="1105"/>
      <c r="J97" s="1105"/>
      <c r="K97" s="1123"/>
      <c r="L97" s="1124"/>
      <c r="M97" s="1098"/>
      <c r="N97" s="1097"/>
      <c r="O97" s="928"/>
      <c r="P97" s="928"/>
      <c r="Q97" s="1102"/>
      <c r="R97" s="928"/>
      <c r="S97" s="928"/>
      <c r="T97" s="1097"/>
      <c r="U97" s="1097"/>
      <c r="V97" s="1097"/>
    </row>
    <row r="98" ht="34.5" customHeight="1">
      <c r="A98" s="1095"/>
      <c r="B98" s="1122"/>
      <c r="C98" s="928"/>
      <c r="D98" s="928"/>
      <c r="E98" s="1105"/>
      <c r="F98" s="1105"/>
      <c r="G98" s="1105"/>
      <c r="H98" s="1105"/>
      <c r="I98" s="1105"/>
      <c r="J98" s="1105"/>
      <c r="K98" s="1123"/>
      <c r="L98" s="1124"/>
      <c r="M98" s="1098"/>
      <c r="N98" s="1097"/>
      <c r="O98" s="928"/>
      <c r="P98" s="928"/>
      <c r="Q98" s="1102"/>
      <c r="R98" s="928"/>
      <c r="S98" s="928"/>
      <c r="T98" s="1097"/>
      <c r="U98" s="1097"/>
      <c r="V98" s="1097"/>
    </row>
    <row r="99" ht="34.5" customHeight="1">
      <c r="A99" s="1095"/>
      <c r="B99" s="1122"/>
      <c r="C99" s="928"/>
      <c r="D99" s="928"/>
      <c r="E99" s="1105"/>
      <c r="F99" s="1105"/>
      <c r="G99" s="1105"/>
      <c r="H99" s="1105"/>
      <c r="I99" s="1105"/>
      <c r="J99" s="1105"/>
      <c r="K99" s="1123"/>
      <c r="L99" s="1124"/>
      <c r="M99" s="1098"/>
      <c r="N99" s="1097"/>
      <c r="O99" s="928"/>
      <c r="P99" s="928"/>
      <c r="Q99" s="1102"/>
      <c r="R99" s="928"/>
      <c r="S99" s="928"/>
      <c r="T99" s="1097"/>
      <c r="U99" s="1097"/>
      <c r="V99" s="1097"/>
    </row>
    <row r="100" ht="34.5" customHeight="1">
      <c r="A100" s="1095"/>
      <c r="B100" s="1122"/>
      <c r="C100" s="928"/>
      <c r="D100" s="928"/>
      <c r="E100" s="1105"/>
      <c r="F100" s="1105"/>
      <c r="G100" s="1105"/>
      <c r="H100" s="1105"/>
      <c r="I100" s="1105"/>
      <c r="J100" s="1105"/>
      <c r="K100" s="1123"/>
      <c r="L100" s="1124"/>
      <c r="M100" s="1098"/>
      <c r="N100" s="1097"/>
      <c r="O100" s="928"/>
      <c r="P100" s="928"/>
      <c r="Q100" s="1102"/>
      <c r="R100" s="928"/>
      <c r="S100" s="928"/>
      <c r="T100" s="1097"/>
      <c r="U100" s="1097"/>
      <c r="V100" s="1097"/>
    </row>
    <row r="101" ht="34.5" customHeight="1">
      <c r="A101" s="1095"/>
      <c r="B101" s="1122"/>
      <c r="C101" s="928"/>
      <c r="D101" s="928"/>
      <c r="E101" s="1105"/>
      <c r="F101" s="1105"/>
      <c r="G101" s="1105"/>
      <c r="H101" s="1105"/>
      <c r="I101" s="1105"/>
      <c r="J101" s="1105"/>
      <c r="K101" s="1123"/>
      <c r="L101" s="1124"/>
      <c r="M101" s="1098"/>
      <c r="N101" s="1097"/>
      <c r="O101" s="928"/>
      <c r="P101" s="928"/>
      <c r="Q101" s="1102"/>
      <c r="R101" s="928"/>
      <c r="S101" s="928"/>
      <c r="T101" s="1097"/>
      <c r="U101" s="1097"/>
      <c r="V101" s="1097"/>
    </row>
    <row r="102" ht="34.5" customHeight="1">
      <c r="A102" s="1095"/>
      <c r="B102" s="1122"/>
      <c r="C102" s="928"/>
      <c r="D102" s="928"/>
      <c r="E102" s="1105"/>
      <c r="F102" s="1105"/>
      <c r="G102" s="1105"/>
      <c r="H102" s="1105"/>
      <c r="I102" s="1105"/>
      <c r="J102" s="1105"/>
      <c r="K102" s="1123"/>
      <c r="L102" s="1124"/>
      <c r="M102" s="1098"/>
      <c r="N102" s="1097"/>
      <c r="O102" s="928"/>
      <c r="P102" s="928"/>
      <c r="Q102" s="1102"/>
      <c r="R102" s="928"/>
      <c r="S102" s="928"/>
      <c r="T102" s="1097"/>
      <c r="U102" s="1097"/>
      <c r="V102" s="1097"/>
    </row>
    <row r="103" ht="34.5" customHeight="1">
      <c r="A103" s="1095"/>
      <c r="B103" s="1122"/>
      <c r="C103" s="928"/>
      <c r="D103" s="928"/>
      <c r="E103" s="1105"/>
      <c r="F103" s="1105"/>
      <c r="G103" s="1105"/>
      <c r="H103" s="1105"/>
      <c r="I103" s="1105"/>
      <c r="J103" s="1105"/>
      <c r="K103" s="1123"/>
      <c r="L103" s="1124"/>
      <c r="M103" s="1098"/>
      <c r="N103" s="1097"/>
      <c r="O103" s="928"/>
      <c r="P103" s="928"/>
      <c r="Q103" s="1102"/>
      <c r="R103" s="928"/>
      <c r="S103" s="928"/>
      <c r="T103" s="1097"/>
      <c r="U103" s="1097"/>
      <c r="V103" s="1097"/>
    </row>
    <row r="104" ht="34.5" customHeight="1">
      <c r="A104" s="1095"/>
      <c r="B104" s="1122"/>
      <c r="C104" s="928"/>
      <c r="D104" s="928"/>
      <c r="E104" s="1105"/>
      <c r="F104" s="1105"/>
      <c r="G104" s="1105"/>
      <c r="H104" s="1105"/>
      <c r="I104" s="1105"/>
      <c r="J104" s="1105"/>
      <c r="K104" s="1123"/>
      <c r="L104" s="1124"/>
      <c r="M104" s="1098"/>
      <c r="N104" s="1097"/>
      <c r="O104" s="928"/>
      <c r="P104" s="928"/>
      <c r="Q104" s="1102"/>
      <c r="R104" s="928"/>
      <c r="S104" s="928"/>
      <c r="T104" s="1097"/>
      <c r="U104" s="1097"/>
      <c r="V104" s="1097"/>
    </row>
    <row r="105" ht="34.5" customHeight="1">
      <c r="A105" s="1095"/>
      <c r="B105" s="1122"/>
      <c r="C105" s="928"/>
      <c r="D105" s="928"/>
      <c r="E105" s="1105"/>
      <c r="F105" s="1105"/>
      <c r="G105" s="1105"/>
      <c r="H105" s="1105"/>
      <c r="I105" s="1105"/>
      <c r="J105" s="1105"/>
      <c r="K105" s="1123"/>
      <c r="L105" s="1124"/>
      <c r="M105" s="1098"/>
      <c r="N105" s="1097"/>
      <c r="O105" s="928"/>
      <c r="P105" s="928"/>
      <c r="Q105" s="1102"/>
      <c r="R105" s="928"/>
      <c r="S105" s="928"/>
      <c r="T105" s="1097"/>
      <c r="U105" s="1097"/>
      <c r="V105" s="1097"/>
    </row>
    <row r="106" ht="34.5" customHeight="1">
      <c r="A106" s="1095"/>
      <c r="B106" s="1122"/>
      <c r="C106" s="928"/>
      <c r="D106" s="928"/>
      <c r="E106" s="1105"/>
      <c r="F106" s="1105"/>
      <c r="G106" s="1105"/>
      <c r="H106" s="1105"/>
      <c r="I106" s="1105"/>
      <c r="J106" s="1105"/>
      <c r="K106" s="1123"/>
      <c r="L106" s="1124"/>
      <c r="M106" s="1098"/>
      <c r="N106" s="1097"/>
      <c r="O106" s="928"/>
      <c r="P106" s="928"/>
      <c r="Q106" s="1102"/>
      <c r="R106" s="928"/>
      <c r="S106" s="928"/>
      <c r="T106" s="1097"/>
      <c r="U106" s="1097"/>
      <c r="V106" s="1097"/>
    </row>
    <row r="107" ht="34.5" customHeight="1">
      <c r="A107" s="1095"/>
      <c r="B107" s="1122"/>
      <c r="C107" s="928"/>
      <c r="D107" s="928"/>
      <c r="E107" s="1105"/>
      <c r="F107" s="1105"/>
      <c r="G107" s="1105"/>
      <c r="H107" s="1105"/>
      <c r="I107" s="1105"/>
      <c r="J107" s="1105"/>
      <c r="K107" s="1123"/>
      <c r="L107" s="1124"/>
      <c r="M107" s="1098"/>
      <c r="N107" s="1097"/>
      <c r="O107" s="928"/>
      <c r="P107" s="928"/>
      <c r="Q107" s="1102"/>
      <c r="R107" s="928"/>
      <c r="S107" s="928"/>
      <c r="T107" s="1097"/>
      <c r="U107" s="1097"/>
      <c r="V107" s="1097"/>
    </row>
    <row r="108" ht="34.5" customHeight="1">
      <c r="A108" s="1095"/>
      <c r="B108" s="1122"/>
      <c r="C108" s="928"/>
      <c r="D108" s="928"/>
      <c r="E108" s="1105"/>
      <c r="F108" s="1105"/>
      <c r="G108" s="1105"/>
      <c r="H108" s="1105"/>
      <c r="I108" s="1105"/>
      <c r="J108" s="1105"/>
      <c r="K108" s="1123"/>
      <c r="L108" s="1124"/>
      <c r="M108" s="1098"/>
      <c r="N108" s="1097"/>
      <c r="O108" s="928"/>
      <c r="P108" s="928"/>
      <c r="Q108" s="1102"/>
      <c r="R108" s="928"/>
      <c r="S108" s="928"/>
      <c r="T108" s="1097"/>
      <c r="U108" s="1097"/>
      <c r="V108" s="1097"/>
    </row>
    <row r="109" ht="34.5" customHeight="1">
      <c r="A109" s="1095"/>
      <c r="B109" s="1122"/>
      <c r="C109" s="928"/>
      <c r="D109" s="928"/>
      <c r="E109" s="1105"/>
      <c r="F109" s="1105"/>
      <c r="G109" s="1105"/>
      <c r="H109" s="1105"/>
      <c r="I109" s="1105"/>
      <c r="J109" s="1105"/>
      <c r="K109" s="1123"/>
      <c r="L109" s="1124"/>
      <c r="M109" s="1098"/>
      <c r="N109" s="1097"/>
      <c r="O109" s="928"/>
      <c r="P109" s="928"/>
      <c r="Q109" s="1102"/>
      <c r="R109" s="928"/>
      <c r="S109" s="928"/>
      <c r="T109" s="1097"/>
      <c r="U109" s="1097"/>
      <c r="V109" s="1097"/>
    </row>
    <row r="110" ht="34.5" customHeight="1">
      <c r="A110" s="1095"/>
      <c r="B110" s="1122"/>
      <c r="C110" s="928"/>
      <c r="D110" s="928"/>
      <c r="E110" s="1105"/>
      <c r="F110" s="1105"/>
      <c r="G110" s="1105"/>
      <c r="H110" s="1105"/>
      <c r="I110" s="1105"/>
      <c r="J110" s="1105"/>
      <c r="K110" s="1123"/>
      <c r="L110" s="1124"/>
      <c r="M110" s="1098"/>
      <c r="N110" s="1097"/>
      <c r="O110" s="928"/>
      <c r="P110" s="928"/>
      <c r="Q110" s="1102"/>
      <c r="R110" s="928"/>
      <c r="S110" s="928"/>
      <c r="T110" s="1097"/>
      <c r="U110" s="1097"/>
      <c r="V110" s="1097"/>
    </row>
    <row r="111" ht="34.5" customHeight="1">
      <c r="A111" s="1095"/>
      <c r="B111" s="1122"/>
      <c r="C111" s="928"/>
      <c r="D111" s="928"/>
      <c r="E111" s="1105"/>
      <c r="F111" s="1105"/>
      <c r="G111" s="1105"/>
      <c r="H111" s="1105"/>
      <c r="I111" s="1105"/>
      <c r="J111" s="1105"/>
      <c r="K111" s="1123"/>
      <c r="L111" s="1124"/>
      <c r="M111" s="1098"/>
      <c r="N111" s="1097"/>
      <c r="O111" s="928"/>
      <c r="P111" s="928"/>
      <c r="Q111" s="1102"/>
      <c r="R111" s="928"/>
      <c r="S111" s="928"/>
      <c r="T111" s="1097"/>
      <c r="U111" s="1097"/>
      <c r="V111" s="1097"/>
    </row>
    <row r="112" ht="34.5" customHeight="1">
      <c r="A112" s="1095"/>
      <c r="B112" s="1122"/>
      <c r="C112" s="928"/>
      <c r="D112" s="928"/>
      <c r="E112" s="1105"/>
      <c r="F112" s="1105"/>
      <c r="G112" s="1105"/>
      <c r="H112" s="1105"/>
      <c r="I112" s="1105"/>
      <c r="J112" s="1105"/>
      <c r="K112" s="1123"/>
      <c r="L112" s="1124"/>
      <c r="M112" s="1098"/>
      <c r="N112" s="1097"/>
      <c r="O112" s="928"/>
      <c r="P112" s="928"/>
      <c r="Q112" s="1102"/>
      <c r="R112" s="928"/>
      <c r="S112" s="928"/>
      <c r="T112" s="1097"/>
      <c r="U112" s="1097"/>
      <c r="V112" s="1097"/>
    </row>
    <row r="113" ht="34.5" customHeight="1">
      <c r="A113" s="1095"/>
      <c r="B113" s="1122"/>
      <c r="C113" s="928"/>
      <c r="D113" s="928"/>
      <c r="E113" s="1105"/>
      <c r="F113" s="1105"/>
      <c r="G113" s="1105"/>
      <c r="H113" s="1105"/>
      <c r="I113" s="1105"/>
      <c r="J113" s="1105"/>
      <c r="K113" s="1123"/>
      <c r="L113" s="1124"/>
      <c r="M113" s="1098"/>
      <c r="N113" s="1097"/>
      <c r="O113" s="928"/>
      <c r="P113" s="928"/>
      <c r="Q113" s="1102"/>
      <c r="R113" s="928"/>
      <c r="S113" s="928"/>
      <c r="T113" s="1097"/>
      <c r="U113" s="1097"/>
      <c r="V113" s="1097"/>
    </row>
    <row r="114" ht="34.5" customHeight="1">
      <c r="A114" s="1095"/>
      <c r="B114" s="1122"/>
      <c r="C114" s="928"/>
      <c r="D114" s="928"/>
      <c r="E114" s="1105"/>
      <c r="F114" s="1105"/>
      <c r="G114" s="1105"/>
      <c r="H114" s="1105"/>
      <c r="I114" s="1105"/>
      <c r="J114" s="1105"/>
      <c r="K114" s="1123"/>
      <c r="L114" s="1124"/>
      <c r="M114" s="1098"/>
      <c r="N114" s="1097"/>
      <c r="O114" s="928"/>
      <c r="P114" s="928"/>
      <c r="Q114" s="1102"/>
      <c r="R114" s="928"/>
      <c r="S114" s="928"/>
      <c r="T114" s="1097"/>
      <c r="U114" s="1097"/>
      <c r="V114" s="1097"/>
    </row>
    <row r="115" ht="34.5" customHeight="1">
      <c r="A115" s="1095"/>
      <c r="B115" s="1122"/>
      <c r="C115" s="928"/>
      <c r="D115" s="928"/>
      <c r="E115" s="1105"/>
      <c r="F115" s="1105"/>
      <c r="G115" s="1105"/>
      <c r="H115" s="1105"/>
      <c r="I115" s="1105"/>
      <c r="J115" s="1105"/>
      <c r="K115" s="1123"/>
      <c r="L115" s="1124"/>
      <c r="M115" s="1098"/>
      <c r="N115" s="1097"/>
      <c r="O115" s="928"/>
      <c r="P115" s="928"/>
      <c r="Q115" s="1102"/>
      <c r="R115" s="928"/>
      <c r="S115" s="928"/>
      <c r="T115" s="1097"/>
      <c r="U115" s="1097"/>
      <c r="V115" s="1097"/>
    </row>
    <row r="116" ht="34.5" customHeight="1">
      <c r="A116" s="1095"/>
      <c r="B116" s="1122"/>
      <c r="C116" s="928"/>
      <c r="D116" s="928"/>
      <c r="E116" s="1105"/>
      <c r="F116" s="1105"/>
      <c r="G116" s="1105"/>
      <c r="H116" s="1105"/>
      <c r="I116" s="1105"/>
      <c r="J116" s="1105"/>
      <c r="K116" s="1123"/>
      <c r="L116" s="1124"/>
      <c r="M116" s="1098"/>
      <c r="N116" s="1097"/>
      <c r="O116" s="928"/>
      <c r="P116" s="928"/>
      <c r="Q116" s="1102"/>
      <c r="R116" s="928"/>
      <c r="S116" s="928"/>
      <c r="T116" s="1097"/>
      <c r="U116" s="1097"/>
      <c r="V116" s="1097"/>
    </row>
    <row r="117" ht="34.5" customHeight="1">
      <c r="A117" s="1095"/>
      <c r="B117" s="1122"/>
      <c r="C117" s="928"/>
      <c r="D117" s="928"/>
      <c r="E117" s="1105"/>
      <c r="F117" s="1105"/>
      <c r="G117" s="1105"/>
      <c r="H117" s="1105"/>
      <c r="I117" s="1105"/>
      <c r="J117" s="1105"/>
      <c r="K117" s="1123"/>
      <c r="L117" s="1124"/>
      <c r="M117" s="1098"/>
      <c r="N117" s="1097"/>
      <c r="O117" s="928"/>
      <c r="P117" s="928"/>
      <c r="Q117" s="1102"/>
      <c r="R117" s="928"/>
      <c r="S117" s="928"/>
      <c r="T117" s="1097"/>
      <c r="U117" s="1097"/>
      <c r="V117" s="1097"/>
    </row>
    <row r="118" ht="34.5" customHeight="1">
      <c r="A118" s="1095"/>
      <c r="B118" s="1122"/>
      <c r="C118" s="928"/>
      <c r="D118" s="928"/>
      <c r="E118" s="1105"/>
      <c r="F118" s="1105"/>
      <c r="G118" s="1105"/>
      <c r="H118" s="1105"/>
      <c r="I118" s="1105"/>
      <c r="J118" s="1105"/>
      <c r="K118" s="1123"/>
      <c r="L118" s="1124"/>
      <c r="M118" s="1098"/>
      <c r="N118" s="1097"/>
      <c r="O118" s="928"/>
      <c r="P118" s="928"/>
      <c r="Q118" s="1102"/>
      <c r="R118" s="928"/>
      <c r="S118" s="928"/>
      <c r="T118" s="1097"/>
      <c r="U118" s="1097"/>
      <c r="V118" s="1097"/>
    </row>
    <row r="119" ht="34.5" customHeight="1">
      <c r="A119" s="1095"/>
      <c r="B119" s="1122"/>
      <c r="C119" s="928"/>
      <c r="D119" s="928"/>
      <c r="E119" s="1105"/>
      <c r="F119" s="1105"/>
      <c r="G119" s="1105"/>
      <c r="H119" s="1105"/>
      <c r="I119" s="1105"/>
      <c r="J119" s="1105"/>
      <c r="K119" s="1123"/>
      <c r="L119" s="1124"/>
      <c r="M119" s="1098"/>
      <c r="N119" s="1097"/>
      <c r="O119" s="928"/>
      <c r="P119" s="928"/>
      <c r="Q119" s="1102"/>
      <c r="R119" s="928"/>
      <c r="S119" s="928"/>
      <c r="T119" s="1097"/>
      <c r="U119" s="1097"/>
      <c r="V119" s="1097"/>
    </row>
    <row r="120" ht="34.5" customHeight="1">
      <c r="A120" s="1095"/>
      <c r="B120" s="1122"/>
      <c r="C120" s="928"/>
      <c r="D120" s="928"/>
      <c r="E120" s="1105"/>
      <c r="F120" s="1105"/>
      <c r="G120" s="1105"/>
      <c r="H120" s="1105"/>
      <c r="I120" s="1105"/>
      <c r="J120" s="1105"/>
      <c r="K120" s="1123"/>
      <c r="L120" s="1124"/>
      <c r="M120" s="1098"/>
      <c r="N120" s="1097"/>
      <c r="O120" s="928"/>
      <c r="P120" s="928"/>
      <c r="Q120" s="1102"/>
      <c r="R120" s="928"/>
      <c r="S120" s="928"/>
      <c r="T120" s="1097"/>
      <c r="U120" s="1097"/>
      <c r="V120" s="1097"/>
    </row>
    <row r="121" ht="34.5" customHeight="1">
      <c r="A121" s="1095"/>
      <c r="B121" s="1122"/>
      <c r="C121" s="928"/>
      <c r="D121" s="928"/>
      <c r="E121" s="1105"/>
      <c r="F121" s="1105"/>
      <c r="G121" s="1105"/>
      <c r="H121" s="1105"/>
      <c r="I121" s="1105"/>
      <c r="J121" s="1105"/>
      <c r="K121" s="1123"/>
      <c r="L121" s="1124"/>
      <c r="M121" s="1098"/>
      <c r="N121" s="1097"/>
      <c r="O121" s="928"/>
      <c r="P121" s="928"/>
      <c r="Q121" s="1102"/>
      <c r="R121" s="928"/>
      <c r="S121" s="928"/>
      <c r="T121" s="1097"/>
      <c r="U121" s="1097"/>
      <c r="V121" s="1097"/>
    </row>
    <row r="122" ht="34.5" customHeight="1">
      <c r="A122" s="1095"/>
      <c r="B122" s="1122"/>
      <c r="C122" s="928"/>
      <c r="D122" s="928"/>
      <c r="E122" s="1105"/>
      <c r="F122" s="1105"/>
      <c r="G122" s="1105"/>
      <c r="H122" s="1105"/>
      <c r="I122" s="1105"/>
      <c r="J122" s="1105"/>
      <c r="K122" s="1123"/>
      <c r="L122" s="1124"/>
      <c r="M122" s="1098"/>
      <c r="N122" s="1097"/>
      <c r="O122" s="928"/>
      <c r="P122" s="928"/>
      <c r="Q122" s="1102"/>
      <c r="R122" s="928"/>
      <c r="S122" s="928"/>
      <c r="T122" s="1097"/>
      <c r="U122" s="1097"/>
      <c r="V122" s="1097"/>
    </row>
    <row r="123" ht="34.5" customHeight="1">
      <c r="A123" s="1095"/>
      <c r="B123" s="1122"/>
      <c r="C123" s="928"/>
      <c r="D123" s="928"/>
      <c r="E123" s="1105"/>
      <c r="F123" s="1105"/>
      <c r="G123" s="1105"/>
      <c r="H123" s="1105"/>
      <c r="I123" s="1105"/>
      <c r="J123" s="1105"/>
      <c r="K123" s="1123"/>
      <c r="L123" s="1124"/>
      <c r="M123" s="1098"/>
      <c r="N123" s="1097"/>
      <c r="O123" s="928"/>
      <c r="P123" s="928"/>
      <c r="Q123" s="1102"/>
      <c r="R123" s="928"/>
      <c r="S123" s="928"/>
      <c r="T123" s="1097"/>
      <c r="U123" s="1097"/>
      <c r="V123" s="1097"/>
    </row>
    <row r="124" ht="34.5" customHeight="1">
      <c r="A124" s="1095"/>
      <c r="B124" s="1122"/>
      <c r="C124" s="928"/>
      <c r="D124" s="928"/>
      <c r="E124" s="1105"/>
      <c r="F124" s="1105"/>
      <c r="G124" s="1105"/>
      <c r="H124" s="1105"/>
      <c r="I124" s="1105"/>
      <c r="J124" s="1105"/>
      <c r="K124" s="1123"/>
      <c r="L124" s="1124"/>
      <c r="M124" s="1098"/>
      <c r="N124" s="1097"/>
      <c r="O124" s="928"/>
      <c r="P124" s="928"/>
      <c r="Q124" s="1102"/>
      <c r="R124" s="928"/>
      <c r="S124" s="928"/>
      <c r="T124" s="1097"/>
      <c r="U124" s="1097"/>
      <c r="V124" s="1097"/>
    </row>
    <row r="125" ht="34.5" customHeight="1">
      <c r="A125" s="1095"/>
      <c r="B125" s="1122"/>
      <c r="C125" s="928"/>
      <c r="D125" s="928"/>
      <c r="E125" s="1105"/>
      <c r="F125" s="1105"/>
      <c r="G125" s="1105"/>
      <c r="H125" s="1105"/>
      <c r="I125" s="1105"/>
      <c r="J125" s="1105"/>
      <c r="K125" s="1123"/>
      <c r="L125" s="1124"/>
      <c r="M125" s="1098"/>
      <c r="N125" s="1097"/>
      <c r="O125" s="928"/>
      <c r="P125" s="928"/>
      <c r="Q125" s="1102"/>
      <c r="R125" s="928"/>
      <c r="S125" s="928"/>
      <c r="T125" s="1097"/>
      <c r="U125" s="1097"/>
      <c r="V125" s="1097"/>
    </row>
    <row r="126" ht="34.5" customHeight="1">
      <c r="A126" s="1095"/>
      <c r="B126" s="1122"/>
      <c r="C126" s="928"/>
      <c r="D126" s="928"/>
      <c r="E126" s="1105"/>
      <c r="F126" s="1105"/>
      <c r="G126" s="1105"/>
      <c r="H126" s="1105"/>
      <c r="I126" s="1105"/>
      <c r="J126" s="1105"/>
      <c r="K126" s="1123"/>
      <c r="L126" s="1124"/>
      <c r="M126" s="1098"/>
      <c r="N126" s="1097"/>
      <c r="O126" s="928"/>
      <c r="P126" s="928"/>
      <c r="Q126" s="1102"/>
      <c r="R126" s="928"/>
      <c r="S126" s="928"/>
      <c r="T126" s="1097"/>
      <c r="U126" s="1097"/>
      <c r="V126" s="1097"/>
    </row>
    <row r="127" ht="34.5" customHeight="1">
      <c r="A127" s="1095"/>
      <c r="B127" s="1122"/>
      <c r="C127" s="928"/>
      <c r="D127" s="928"/>
      <c r="E127" s="1105"/>
      <c r="F127" s="1105"/>
      <c r="G127" s="1105"/>
      <c r="H127" s="1105"/>
      <c r="I127" s="1105"/>
      <c r="J127" s="1105"/>
      <c r="K127" s="1123"/>
      <c r="L127" s="1124"/>
      <c r="M127" s="1098"/>
      <c r="N127" s="1097"/>
      <c r="O127" s="928"/>
      <c r="P127" s="928"/>
      <c r="Q127" s="1102"/>
      <c r="R127" s="928"/>
      <c r="S127" s="928"/>
      <c r="T127" s="1097"/>
      <c r="U127" s="1097"/>
      <c r="V127" s="1097"/>
    </row>
    <row r="128" ht="34.5" customHeight="1">
      <c r="A128" s="1095"/>
      <c r="B128" s="1122"/>
      <c r="C128" s="928"/>
      <c r="D128" s="928"/>
      <c r="E128" s="1105"/>
      <c r="F128" s="1105"/>
      <c r="G128" s="1105"/>
      <c r="H128" s="1105"/>
      <c r="I128" s="1105"/>
      <c r="J128" s="1105"/>
      <c r="K128" s="1123"/>
      <c r="L128" s="1124"/>
      <c r="M128" s="1098"/>
      <c r="N128" s="1097"/>
      <c r="O128" s="928"/>
      <c r="P128" s="928"/>
      <c r="Q128" s="1102"/>
      <c r="R128" s="928"/>
      <c r="S128" s="928"/>
      <c r="T128" s="1097"/>
      <c r="U128" s="1097"/>
      <c r="V128" s="1097"/>
    </row>
    <row r="129" ht="34.5" customHeight="1">
      <c r="A129" s="1095"/>
      <c r="B129" s="1122"/>
      <c r="C129" s="928"/>
      <c r="D129" s="928"/>
      <c r="E129" s="1105"/>
      <c r="F129" s="1105"/>
      <c r="G129" s="1105"/>
      <c r="H129" s="1105"/>
      <c r="I129" s="1105"/>
      <c r="J129" s="1105"/>
      <c r="K129" s="1123"/>
      <c r="L129" s="1124"/>
      <c r="M129" s="1098"/>
      <c r="N129" s="1097"/>
      <c r="O129" s="928"/>
      <c r="P129" s="928"/>
      <c r="Q129" s="1102"/>
      <c r="R129" s="928"/>
      <c r="S129" s="928"/>
      <c r="T129" s="1097"/>
      <c r="U129" s="1097"/>
      <c r="V129" s="1097"/>
    </row>
    <row r="130" ht="34.5" customHeight="1">
      <c r="A130" s="1095"/>
      <c r="B130" s="1122"/>
      <c r="C130" s="928"/>
      <c r="D130" s="928"/>
      <c r="E130" s="1105"/>
      <c r="F130" s="1105"/>
      <c r="G130" s="1105"/>
      <c r="H130" s="1105"/>
      <c r="I130" s="1105"/>
      <c r="J130" s="1105"/>
      <c r="K130" s="1123"/>
      <c r="L130" s="1124"/>
      <c r="M130" s="1098"/>
      <c r="N130" s="1097"/>
      <c r="O130" s="928"/>
      <c r="P130" s="928"/>
      <c r="Q130" s="1102"/>
      <c r="R130" s="928"/>
      <c r="S130" s="928"/>
      <c r="T130" s="1097"/>
      <c r="U130" s="1097"/>
      <c r="V130" s="1097"/>
    </row>
    <row r="131" ht="34.5" customHeight="1">
      <c r="A131" s="1095"/>
      <c r="B131" s="1122"/>
      <c r="C131" s="928"/>
      <c r="D131" s="928"/>
      <c r="E131" s="1105"/>
      <c r="F131" s="1105"/>
      <c r="G131" s="1105"/>
      <c r="H131" s="1105"/>
      <c r="I131" s="1105"/>
      <c r="J131" s="1105"/>
      <c r="K131" s="1123"/>
      <c r="L131" s="1124"/>
      <c r="M131" s="1098"/>
      <c r="N131" s="1097"/>
      <c r="O131" s="928"/>
      <c r="P131" s="928"/>
      <c r="Q131" s="1102"/>
      <c r="R131" s="928"/>
      <c r="S131" s="928"/>
      <c r="T131" s="1097"/>
      <c r="U131" s="1097"/>
      <c r="V131" s="1097"/>
    </row>
    <row r="132" ht="34.5" customHeight="1">
      <c r="A132" s="1095"/>
      <c r="B132" s="1122"/>
      <c r="C132" s="928"/>
      <c r="D132" s="928"/>
      <c r="E132" s="1105"/>
      <c r="F132" s="1105"/>
      <c r="G132" s="1105"/>
      <c r="H132" s="1105"/>
      <c r="I132" s="1105"/>
      <c r="J132" s="1105"/>
      <c r="K132" s="1123"/>
      <c r="L132" s="1124"/>
      <c r="M132" s="1098"/>
      <c r="N132" s="1097"/>
      <c r="O132" s="928"/>
      <c r="P132" s="928"/>
      <c r="Q132" s="1102"/>
      <c r="R132" s="928"/>
      <c r="S132" s="928"/>
      <c r="T132" s="1097"/>
      <c r="U132" s="1097"/>
      <c r="V132" s="1097"/>
    </row>
    <row r="133" ht="34.5" customHeight="1">
      <c r="A133" s="1095"/>
      <c r="B133" s="1122"/>
      <c r="C133" s="928"/>
      <c r="D133" s="928"/>
      <c r="E133" s="1105"/>
      <c r="F133" s="1105"/>
      <c r="G133" s="1105"/>
      <c r="H133" s="1105"/>
      <c r="I133" s="1105"/>
      <c r="J133" s="1105"/>
      <c r="K133" s="1123"/>
      <c r="L133" s="1124"/>
      <c r="M133" s="1098"/>
      <c r="N133" s="1097"/>
      <c r="O133" s="928"/>
      <c r="P133" s="928"/>
      <c r="Q133" s="1102"/>
      <c r="R133" s="928"/>
      <c r="S133" s="928"/>
      <c r="T133" s="1097"/>
      <c r="U133" s="1097"/>
      <c r="V133" s="1097"/>
    </row>
    <row r="134" ht="34.5" customHeight="1">
      <c r="A134" s="1095"/>
      <c r="B134" s="1122"/>
      <c r="C134" s="928"/>
      <c r="D134" s="928"/>
      <c r="E134" s="1105"/>
      <c r="F134" s="1105"/>
      <c r="G134" s="1105"/>
      <c r="H134" s="1105"/>
      <c r="I134" s="1105"/>
      <c r="J134" s="1105"/>
      <c r="K134" s="1123"/>
      <c r="L134" s="1124"/>
      <c r="M134" s="1098"/>
      <c r="N134" s="1097"/>
      <c r="O134" s="928"/>
      <c r="P134" s="928"/>
      <c r="Q134" s="1102"/>
      <c r="R134" s="928"/>
      <c r="S134" s="928"/>
      <c r="T134" s="1097"/>
      <c r="U134" s="1097"/>
      <c r="V134" s="1097"/>
    </row>
    <row r="135" ht="34.5" customHeight="1">
      <c r="A135" s="1095"/>
      <c r="B135" s="1122"/>
      <c r="C135" s="928"/>
      <c r="D135" s="928"/>
      <c r="E135" s="1105"/>
      <c r="F135" s="1105"/>
      <c r="G135" s="1105"/>
      <c r="H135" s="1105"/>
      <c r="I135" s="1105"/>
      <c r="J135" s="1105"/>
      <c r="K135" s="1123"/>
      <c r="L135" s="1124"/>
      <c r="M135" s="1098"/>
      <c r="N135" s="1097"/>
      <c r="O135" s="928"/>
      <c r="P135" s="928"/>
      <c r="Q135" s="1102"/>
      <c r="R135" s="928"/>
      <c r="S135" s="928"/>
      <c r="T135" s="1097"/>
      <c r="U135" s="1097"/>
      <c r="V135" s="1097"/>
    </row>
    <row r="136" ht="34.5" customHeight="1">
      <c r="A136" s="1095"/>
      <c r="B136" s="1122"/>
      <c r="C136" s="928"/>
      <c r="D136" s="928"/>
      <c r="E136" s="1105"/>
      <c r="F136" s="1105"/>
      <c r="G136" s="1105"/>
      <c r="H136" s="1105"/>
      <c r="I136" s="1105"/>
      <c r="J136" s="1105"/>
      <c r="K136" s="1123"/>
      <c r="L136" s="1124"/>
      <c r="M136" s="1098"/>
      <c r="N136" s="1097"/>
      <c r="O136" s="928"/>
      <c r="P136" s="928"/>
      <c r="Q136" s="1102"/>
      <c r="R136" s="928"/>
      <c r="S136" s="928"/>
      <c r="T136" s="1097"/>
      <c r="U136" s="1097"/>
      <c r="V136" s="1097"/>
    </row>
    <row r="137" ht="34.5" customHeight="1">
      <c r="A137" s="1095"/>
      <c r="B137" s="1122"/>
      <c r="C137" s="928"/>
      <c r="D137" s="928"/>
      <c r="E137" s="1105"/>
      <c r="F137" s="1105"/>
      <c r="G137" s="1105"/>
      <c r="H137" s="1105"/>
      <c r="I137" s="1105"/>
      <c r="J137" s="1105"/>
      <c r="K137" s="1123"/>
      <c r="L137" s="1124"/>
      <c r="M137" s="1098"/>
      <c r="N137" s="1097"/>
      <c r="O137" s="928"/>
      <c r="P137" s="928"/>
      <c r="Q137" s="1102"/>
      <c r="R137" s="928"/>
      <c r="S137" s="928"/>
      <c r="T137" s="1097"/>
      <c r="U137" s="1097"/>
      <c r="V137" s="1097"/>
    </row>
    <row r="138" ht="34.5" customHeight="1">
      <c r="A138" s="1095"/>
      <c r="B138" s="1122"/>
      <c r="C138" s="928"/>
      <c r="D138" s="928"/>
      <c r="E138" s="1105"/>
      <c r="F138" s="1105"/>
      <c r="G138" s="1105"/>
      <c r="H138" s="1105"/>
      <c r="I138" s="1105"/>
      <c r="J138" s="1105"/>
      <c r="K138" s="1123"/>
      <c r="L138" s="1124"/>
      <c r="M138" s="1098"/>
      <c r="N138" s="1097"/>
      <c r="O138" s="928"/>
      <c r="P138" s="928"/>
      <c r="Q138" s="1102"/>
      <c r="R138" s="928"/>
      <c r="S138" s="928"/>
      <c r="T138" s="1097"/>
      <c r="U138" s="1097"/>
      <c r="V138" s="1097"/>
    </row>
    <row r="139" ht="34.5" customHeight="1">
      <c r="A139" s="1095"/>
      <c r="B139" s="1122"/>
      <c r="C139" s="928"/>
      <c r="D139" s="928"/>
      <c r="E139" s="1105"/>
      <c r="F139" s="1105"/>
      <c r="G139" s="1105"/>
      <c r="H139" s="1105"/>
      <c r="I139" s="1105"/>
      <c r="J139" s="1105"/>
      <c r="K139" s="1123"/>
      <c r="L139" s="1124"/>
      <c r="M139" s="1098"/>
      <c r="N139" s="1097"/>
      <c r="O139" s="928"/>
      <c r="P139" s="928"/>
      <c r="Q139" s="1102"/>
      <c r="R139" s="928"/>
      <c r="S139" s="928"/>
      <c r="T139" s="1097"/>
      <c r="U139" s="1097"/>
      <c r="V139" s="1097"/>
    </row>
    <row r="140" ht="34.5" customHeight="1">
      <c r="A140" s="1095"/>
      <c r="B140" s="1122"/>
      <c r="C140" s="928"/>
      <c r="D140" s="928"/>
      <c r="E140" s="1105"/>
      <c r="F140" s="1105"/>
      <c r="G140" s="1105"/>
      <c r="H140" s="1105"/>
      <c r="I140" s="1105"/>
      <c r="J140" s="1105"/>
      <c r="K140" s="1123"/>
      <c r="L140" s="1124"/>
      <c r="M140" s="1098"/>
      <c r="N140" s="1097"/>
      <c r="O140" s="928"/>
      <c r="P140" s="928"/>
      <c r="Q140" s="1102"/>
      <c r="R140" s="928"/>
      <c r="S140" s="928"/>
      <c r="T140" s="1097"/>
      <c r="U140" s="1097"/>
      <c r="V140" s="1097"/>
    </row>
    <row r="141" ht="34.5" customHeight="1">
      <c r="A141" s="1095"/>
      <c r="B141" s="1122"/>
      <c r="C141" s="928"/>
      <c r="D141" s="928"/>
      <c r="E141" s="1105"/>
      <c r="F141" s="1105"/>
      <c r="G141" s="1105"/>
      <c r="H141" s="1105"/>
      <c r="I141" s="1105"/>
      <c r="J141" s="1105"/>
      <c r="K141" s="1123"/>
      <c r="L141" s="1124"/>
      <c r="M141" s="1098"/>
      <c r="N141" s="1097"/>
      <c r="O141" s="928"/>
      <c r="P141" s="928"/>
      <c r="Q141" s="1102"/>
      <c r="R141" s="928"/>
      <c r="S141" s="928"/>
      <c r="T141" s="1097"/>
      <c r="U141" s="1097"/>
      <c r="V141" s="1097"/>
    </row>
    <row r="142" ht="34.5" customHeight="1">
      <c r="A142" s="1095"/>
      <c r="B142" s="1122"/>
      <c r="C142" s="928"/>
      <c r="D142" s="928"/>
      <c r="E142" s="1105"/>
      <c r="F142" s="1105"/>
      <c r="G142" s="1105"/>
      <c r="H142" s="1105"/>
      <c r="I142" s="1105"/>
      <c r="J142" s="1105"/>
      <c r="K142" s="1123"/>
      <c r="L142" s="1124"/>
      <c r="M142" s="1098"/>
      <c r="N142" s="1097"/>
      <c r="O142" s="928"/>
      <c r="P142" s="928"/>
      <c r="Q142" s="1102"/>
      <c r="R142" s="928"/>
      <c r="S142" s="928"/>
      <c r="T142" s="1097"/>
      <c r="U142" s="1097"/>
      <c r="V142" s="1097"/>
    </row>
    <row r="143" ht="34.5" customHeight="1">
      <c r="A143" s="1095"/>
      <c r="B143" s="1122"/>
      <c r="C143" s="928"/>
      <c r="D143" s="928"/>
      <c r="E143" s="1105"/>
      <c r="F143" s="1105"/>
      <c r="G143" s="1105"/>
      <c r="H143" s="1105"/>
      <c r="I143" s="1105"/>
      <c r="J143" s="1105"/>
      <c r="K143" s="1123"/>
      <c r="L143" s="1124"/>
      <c r="M143" s="1098"/>
      <c r="N143" s="1097"/>
      <c r="O143" s="928"/>
      <c r="P143" s="928"/>
      <c r="Q143" s="1102"/>
      <c r="R143" s="928"/>
      <c r="S143" s="928"/>
      <c r="T143" s="1097"/>
      <c r="U143" s="1097"/>
      <c r="V143" s="1097"/>
    </row>
    <row r="144" ht="34.5" customHeight="1">
      <c r="A144" s="1095"/>
      <c r="B144" s="1122"/>
      <c r="C144" s="928"/>
      <c r="D144" s="928"/>
      <c r="E144" s="1105"/>
      <c r="F144" s="1105"/>
      <c r="G144" s="1105"/>
      <c r="H144" s="1105"/>
      <c r="I144" s="1105"/>
      <c r="J144" s="1105"/>
      <c r="K144" s="1123"/>
      <c r="L144" s="1124"/>
      <c r="M144" s="1098"/>
      <c r="N144" s="1097"/>
      <c r="O144" s="928"/>
      <c r="P144" s="928"/>
      <c r="Q144" s="1102"/>
      <c r="R144" s="928"/>
      <c r="S144" s="928"/>
      <c r="T144" s="1097"/>
      <c r="U144" s="1097"/>
      <c r="V144" s="1097"/>
    </row>
    <row r="145" ht="34.5" customHeight="1">
      <c r="A145" s="1095"/>
      <c r="B145" s="1122"/>
      <c r="C145" s="928"/>
      <c r="D145" s="928"/>
      <c r="E145" s="1105"/>
      <c r="F145" s="1105"/>
      <c r="G145" s="1105"/>
      <c r="H145" s="1105"/>
      <c r="I145" s="1105"/>
      <c r="J145" s="1105"/>
      <c r="K145" s="1123"/>
      <c r="L145" s="1124"/>
      <c r="M145" s="1098"/>
      <c r="N145" s="1097"/>
      <c r="O145" s="928"/>
      <c r="P145" s="928"/>
      <c r="Q145" s="1102"/>
      <c r="R145" s="928"/>
      <c r="S145" s="928"/>
      <c r="T145" s="1097"/>
      <c r="U145" s="1097"/>
      <c r="V145" s="1097"/>
    </row>
    <row r="146" ht="34.5" customHeight="1">
      <c r="A146" s="1095"/>
      <c r="B146" s="1122"/>
      <c r="C146" s="928"/>
      <c r="D146" s="928"/>
      <c r="E146" s="1105"/>
      <c r="F146" s="1105"/>
      <c r="G146" s="1105"/>
      <c r="H146" s="1105"/>
      <c r="I146" s="1105"/>
      <c r="J146" s="1105"/>
      <c r="K146" s="1123"/>
      <c r="L146" s="1124"/>
      <c r="M146" s="1098"/>
      <c r="N146" s="1097"/>
      <c r="O146" s="928"/>
      <c r="P146" s="928"/>
      <c r="Q146" s="1102"/>
      <c r="R146" s="928"/>
      <c r="S146" s="928"/>
      <c r="T146" s="1097"/>
      <c r="U146" s="1097"/>
      <c r="V146" s="1097"/>
    </row>
    <row r="147" ht="34.5" customHeight="1">
      <c r="A147" s="1095"/>
      <c r="B147" s="1122"/>
      <c r="C147" s="928"/>
      <c r="D147" s="928"/>
      <c r="E147" s="1105"/>
      <c r="F147" s="1105"/>
      <c r="G147" s="1105"/>
      <c r="H147" s="1105"/>
      <c r="I147" s="1105"/>
      <c r="J147" s="1105"/>
      <c r="K147" s="1123"/>
      <c r="L147" s="1124"/>
      <c r="M147" s="1098"/>
      <c r="N147" s="1097"/>
      <c r="O147" s="928"/>
      <c r="P147" s="928"/>
      <c r="Q147" s="1102"/>
      <c r="R147" s="928"/>
      <c r="S147" s="928"/>
      <c r="T147" s="1097"/>
      <c r="U147" s="1097"/>
      <c r="V147" s="1097"/>
    </row>
    <row r="148" ht="34.5" customHeight="1">
      <c r="A148" s="1095"/>
      <c r="B148" s="1122"/>
      <c r="C148" s="928"/>
      <c r="D148" s="928"/>
      <c r="E148" s="1105"/>
      <c r="F148" s="1105"/>
      <c r="G148" s="1105"/>
      <c r="H148" s="1105"/>
      <c r="I148" s="1105"/>
      <c r="J148" s="1105"/>
      <c r="K148" s="1123"/>
      <c r="L148" s="1124"/>
      <c r="M148" s="1098"/>
      <c r="N148" s="1097"/>
      <c r="O148" s="928"/>
      <c r="P148" s="928"/>
      <c r="Q148" s="1102"/>
      <c r="R148" s="928"/>
      <c r="S148" s="928"/>
      <c r="T148" s="1097"/>
      <c r="U148" s="1097"/>
      <c r="V148" s="1097"/>
    </row>
    <row r="149" ht="34.5" customHeight="1">
      <c r="A149" s="1095"/>
      <c r="B149" s="1122"/>
      <c r="C149" s="928"/>
      <c r="D149" s="928"/>
      <c r="E149" s="1105"/>
      <c r="F149" s="1105"/>
      <c r="G149" s="1105"/>
      <c r="H149" s="1105"/>
      <c r="I149" s="1105"/>
      <c r="J149" s="1105"/>
      <c r="K149" s="1123"/>
      <c r="L149" s="1124"/>
      <c r="M149" s="1098"/>
      <c r="N149" s="1097"/>
      <c r="O149" s="928"/>
      <c r="P149" s="928"/>
      <c r="Q149" s="1102"/>
      <c r="R149" s="928"/>
      <c r="S149" s="928"/>
      <c r="T149" s="1097"/>
      <c r="U149" s="1097"/>
      <c r="V149" s="1097"/>
    </row>
    <row r="150" ht="34.5" customHeight="1">
      <c r="A150" s="1095"/>
      <c r="B150" s="1122"/>
      <c r="C150" s="928"/>
      <c r="D150" s="928"/>
      <c r="E150" s="1105"/>
      <c r="F150" s="1105"/>
      <c r="G150" s="1105"/>
      <c r="H150" s="1105"/>
      <c r="I150" s="1105"/>
      <c r="J150" s="1105"/>
      <c r="K150" s="1123"/>
      <c r="L150" s="1124"/>
      <c r="M150" s="1098"/>
      <c r="N150" s="1097"/>
      <c r="O150" s="928"/>
      <c r="P150" s="928"/>
      <c r="Q150" s="1102"/>
      <c r="R150" s="928"/>
      <c r="S150" s="928"/>
      <c r="T150" s="1097"/>
      <c r="U150" s="1097"/>
      <c r="V150" s="1097"/>
    </row>
    <row r="151" ht="34.5" customHeight="1">
      <c r="A151" s="1095"/>
      <c r="B151" s="1122"/>
      <c r="C151" s="928"/>
      <c r="D151" s="928"/>
      <c r="E151" s="1105"/>
      <c r="F151" s="1105"/>
      <c r="G151" s="1105"/>
      <c r="H151" s="1105"/>
      <c r="I151" s="1105"/>
      <c r="J151" s="1105"/>
      <c r="K151" s="1123"/>
      <c r="L151" s="1124"/>
      <c r="M151" s="1098"/>
      <c r="N151" s="1097"/>
      <c r="O151" s="928"/>
      <c r="P151" s="928"/>
      <c r="Q151" s="1102"/>
      <c r="R151" s="928"/>
      <c r="S151" s="928"/>
      <c r="T151" s="1097"/>
      <c r="U151" s="1097"/>
      <c r="V151" s="1097"/>
    </row>
    <row r="152" ht="34.5" customHeight="1">
      <c r="A152" s="1095"/>
      <c r="B152" s="1122"/>
      <c r="C152" s="928"/>
      <c r="D152" s="928"/>
      <c r="E152" s="1105"/>
      <c r="F152" s="1105"/>
      <c r="G152" s="1105"/>
      <c r="H152" s="1105"/>
      <c r="I152" s="1105"/>
      <c r="J152" s="1105"/>
      <c r="K152" s="1123"/>
      <c r="L152" s="1124"/>
      <c r="M152" s="1098"/>
      <c r="N152" s="1097"/>
      <c r="O152" s="928"/>
      <c r="P152" s="928"/>
      <c r="Q152" s="1102"/>
      <c r="R152" s="928"/>
      <c r="S152" s="928"/>
      <c r="T152" s="1097"/>
      <c r="U152" s="1097"/>
      <c r="V152" s="1097"/>
    </row>
    <row r="153" ht="34.5" customHeight="1">
      <c r="A153" s="1095"/>
      <c r="B153" s="1122"/>
      <c r="C153" s="928"/>
      <c r="D153" s="928"/>
      <c r="E153" s="1105"/>
      <c r="F153" s="1105"/>
      <c r="G153" s="1105"/>
      <c r="H153" s="1105"/>
      <c r="I153" s="1105"/>
      <c r="J153" s="1105"/>
      <c r="K153" s="1123"/>
      <c r="L153" s="1124"/>
      <c r="M153" s="1098"/>
      <c r="N153" s="1097"/>
      <c r="O153" s="928"/>
      <c r="P153" s="928"/>
      <c r="Q153" s="1102"/>
      <c r="R153" s="928"/>
      <c r="S153" s="928"/>
      <c r="T153" s="1097"/>
      <c r="U153" s="1097"/>
      <c r="V153" s="1097"/>
    </row>
    <row r="154" ht="34.5" customHeight="1">
      <c r="A154" s="1095"/>
      <c r="B154" s="1122"/>
      <c r="C154" s="928"/>
      <c r="D154" s="928"/>
      <c r="E154" s="1105"/>
      <c r="F154" s="1105"/>
      <c r="G154" s="1105"/>
      <c r="H154" s="1105"/>
      <c r="I154" s="1105"/>
      <c r="J154" s="1105"/>
      <c r="K154" s="1123"/>
      <c r="L154" s="1124"/>
      <c r="M154" s="1098"/>
      <c r="N154" s="1097"/>
      <c r="O154" s="928"/>
      <c r="P154" s="928"/>
      <c r="Q154" s="1102"/>
      <c r="R154" s="928"/>
      <c r="S154" s="928"/>
      <c r="T154" s="1097"/>
      <c r="U154" s="1097"/>
      <c r="V154" s="1097"/>
    </row>
    <row r="155" ht="34.5" customHeight="1">
      <c r="A155" s="1095"/>
      <c r="B155" s="1122"/>
      <c r="C155" s="928"/>
      <c r="D155" s="928"/>
      <c r="E155" s="1105"/>
      <c r="F155" s="1105"/>
      <c r="G155" s="1105"/>
      <c r="H155" s="1105"/>
      <c r="I155" s="1105"/>
      <c r="J155" s="1105"/>
      <c r="K155" s="1123"/>
      <c r="L155" s="1124"/>
      <c r="M155" s="1098"/>
      <c r="N155" s="1097"/>
      <c r="O155" s="928"/>
      <c r="P155" s="928"/>
      <c r="Q155" s="1102"/>
      <c r="R155" s="928"/>
      <c r="S155" s="928"/>
      <c r="T155" s="1097"/>
      <c r="U155" s="1097"/>
      <c r="V155" s="1097"/>
    </row>
    <row r="156" ht="34.5" customHeight="1">
      <c r="A156" s="1095"/>
      <c r="B156" s="1122"/>
      <c r="C156" s="928"/>
      <c r="D156" s="928"/>
      <c r="E156" s="1105"/>
      <c r="F156" s="1105"/>
      <c r="G156" s="1105"/>
      <c r="H156" s="1105"/>
      <c r="I156" s="1105"/>
      <c r="J156" s="1105"/>
      <c r="K156" s="1123"/>
      <c r="L156" s="1124"/>
      <c r="M156" s="1098"/>
      <c r="N156" s="1097"/>
      <c r="O156" s="928"/>
      <c r="P156" s="928"/>
      <c r="Q156" s="1102"/>
      <c r="R156" s="928"/>
      <c r="S156" s="928"/>
      <c r="T156" s="1097"/>
      <c r="U156" s="1097"/>
      <c r="V156" s="1097"/>
    </row>
    <row r="157" ht="34.5" customHeight="1">
      <c r="A157" s="1095"/>
      <c r="B157" s="1122"/>
      <c r="C157" s="928"/>
      <c r="D157" s="928"/>
      <c r="E157" s="1105"/>
      <c r="F157" s="1105"/>
      <c r="G157" s="1105"/>
      <c r="H157" s="1105"/>
      <c r="I157" s="1105"/>
      <c r="J157" s="1105"/>
      <c r="K157" s="1123"/>
      <c r="L157" s="1124"/>
      <c r="M157" s="1098"/>
      <c r="N157" s="1097"/>
      <c r="O157" s="928"/>
      <c r="P157" s="928"/>
      <c r="Q157" s="1102"/>
      <c r="R157" s="928"/>
      <c r="S157" s="928"/>
      <c r="T157" s="1097"/>
      <c r="U157" s="1097"/>
      <c r="V157" s="1097"/>
    </row>
    <row r="158" ht="34.5" customHeight="1">
      <c r="A158" s="1095"/>
      <c r="B158" s="1122"/>
      <c r="C158" s="928"/>
      <c r="D158" s="928"/>
      <c r="E158" s="1105"/>
      <c r="F158" s="1105"/>
      <c r="G158" s="1105"/>
      <c r="H158" s="1105"/>
      <c r="I158" s="1105"/>
      <c r="J158" s="1105"/>
      <c r="K158" s="1123"/>
      <c r="L158" s="1124"/>
      <c r="M158" s="1098"/>
      <c r="N158" s="1097"/>
      <c r="O158" s="928"/>
      <c r="P158" s="928"/>
      <c r="Q158" s="1102"/>
      <c r="R158" s="928"/>
      <c r="S158" s="928"/>
      <c r="T158" s="1097"/>
      <c r="U158" s="1097"/>
      <c r="V158" s="1097"/>
    </row>
    <row r="159" ht="34.5" customHeight="1">
      <c r="A159" s="1095"/>
      <c r="B159" s="1122"/>
      <c r="C159" s="928"/>
      <c r="D159" s="928"/>
      <c r="E159" s="1105"/>
      <c r="F159" s="1105"/>
      <c r="G159" s="1105"/>
      <c r="H159" s="1105"/>
      <c r="I159" s="1105"/>
      <c r="J159" s="1105"/>
      <c r="K159" s="1123"/>
      <c r="L159" s="1124"/>
      <c r="M159" s="1098"/>
      <c r="N159" s="1097"/>
      <c r="O159" s="928"/>
      <c r="P159" s="928"/>
      <c r="Q159" s="1102"/>
      <c r="R159" s="928"/>
      <c r="S159" s="928"/>
      <c r="T159" s="1097"/>
      <c r="U159" s="1097"/>
      <c r="V159" s="1097"/>
    </row>
    <row r="160" ht="34.5" customHeight="1">
      <c r="A160" s="1095"/>
      <c r="B160" s="1122"/>
      <c r="C160" s="928"/>
      <c r="D160" s="928"/>
      <c r="E160" s="1105"/>
      <c r="F160" s="1105"/>
      <c r="G160" s="1105"/>
      <c r="H160" s="1105"/>
      <c r="I160" s="1105"/>
      <c r="J160" s="1105"/>
      <c r="K160" s="1123"/>
      <c r="L160" s="1124"/>
      <c r="M160" s="1098"/>
      <c r="N160" s="1097"/>
      <c r="O160" s="928"/>
      <c r="P160" s="928"/>
      <c r="Q160" s="1102"/>
      <c r="R160" s="928"/>
      <c r="S160" s="928"/>
      <c r="T160" s="1097"/>
      <c r="U160" s="1097"/>
      <c r="V160" s="1097"/>
    </row>
    <row r="161" ht="34.5" customHeight="1">
      <c r="A161" s="1095"/>
      <c r="B161" s="1122"/>
      <c r="C161" s="928"/>
      <c r="D161" s="928"/>
      <c r="E161" s="1105"/>
      <c r="F161" s="1105"/>
      <c r="G161" s="1105"/>
      <c r="H161" s="1105"/>
      <c r="I161" s="1105"/>
      <c r="J161" s="1105"/>
      <c r="K161" s="1123"/>
      <c r="L161" s="1124"/>
      <c r="M161" s="1098"/>
      <c r="N161" s="1097"/>
      <c r="O161" s="928"/>
      <c r="P161" s="928"/>
      <c r="Q161" s="1102"/>
      <c r="R161" s="928"/>
      <c r="S161" s="928"/>
      <c r="T161" s="1097"/>
      <c r="U161" s="1097"/>
      <c r="V161" s="1097"/>
    </row>
    <row r="162" ht="34.5" customHeight="1">
      <c r="A162" s="1095"/>
      <c r="B162" s="1122"/>
      <c r="C162" s="928"/>
      <c r="D162" s="928"/>
      <c r="E162" s="1105"/>
      <c r="F162" s="1105"/>
      <c r="G162" s="1105"/>
      <c r="H162" s="1105"/>
      <c r="I162" s="1105"/>
      <c r="J162" s="1105"/>
      <c r="K162" s="1123"/>
      <c r="L162" s="1124"/>
      <c r="M162" s="1098"/>
      <c r="N162" s="1097"/>
      <c r="O162" s="928"/>
      <c r="P162" s="928"/>
      <c r="Q162" s="1102"/>
      <c r="R162" s="928"/>
      <c r="S162" s="928"/>
      <c r="T162" s="1097"/>
      <c r="U162" s="1097"/>
      <c r="V162" s="1097"/>
    </row>
    <row r="163" ht="34.5" customHeight="1">
      <c r="A163" s="1095"/>
      <c r="B163" s="1122"/>
      <c r="C163" s="928"/>
      <c r="D163" s="928"/>
      <c r="E163" s="1105"/>
      <c r="F163" s="1105"/>
      <c r="G163" s="1105"/>
      <c r="H163" s="1105"/>
      <c r="I163" s="1105"/>
      <c r="J163" s="1105"/>
      <c r="K163" s="1123"/>
      <c r="L163" s="1124"/>
      <c r="M163" s="1098"/>
      <c r="N163" s="1097"/>
      <c r="O163" s="928"/>
      <c r="P163" s="928"/>
      <c r="Q163" s="1102"/>
      <c r="R163" s="928"/>
      <c r="S163" s="928"/>
      <c r="T163" s="1097"/>
      <c r="U163" s="1097"/>
      <c r="V163" s="1097"/>
    </row>
    <row r="164" ht="34.5" customHeight="1">
      <c r="A164" s="1095"/>
      <c r="B164" s="1122"/>
      <c r="C164" s="928"/>
      <c r="D164" s="928"/>
      <c r="E164" s="1105"/>
      <c r="F164" s="1105"/>
      <c r="G164" s="1105"/>
      <c r="H164" s="1105"/>
      <c r="I164" s="1105"/>
      <c r="J164" s="1105"/>
      <c r="K164" s="1123"/>
      <c r="L164" s="1124"/>
      <c r="M164" s="1098"/>
      <c r="N164" s="1097"/>
      <c r="O164" s="928"/>
      <c r="P164" s="928"/>
      <c r="Q164" s="1102"/>
      <c r="R164" s="928"/>
      <c r="S164" s="928"/>
      <c r="T164" s="1097"/>
      <c r="U164" s="1097"/>
      <c r="V164" s="1097"/>
    </row>
    <row r="165" ht="34.5" customHeight="1">
      <c r="A165" s="1095"/>
      <c r="B165" s="1122"/>
      <c r="C165" s="928"/>
      <c r="D165" s="928"/>
      <c r="E165" s="1105"/>
      <c r="F165" s="1105"/>
      <c r="G165" s="1105"/>
      <c r="H165" s="1105"/>
      <c r="I165" s="1105"/>
      <c r="J165" s="1105"/>
      <c r="K165" s="1123"/>
      <c r="L165" s="1124"/>
      <c r="M165" s="1098"/>
      <c r="N165" s="1097"/>
      <c r="O165" s="928"/>
      <c r="P165" s="928"/>
      <c r="Q165" s="1102"/>
      <c r="R165" s="928"/>
      <c r="S165" s="928"/>
      <c r="T165" s="1097"/>
      <c r="U165" s="1097"/>
      <c r="V165" s="1097"/>
    </row>
    <row r="166" ht="34.5" customHeight="1">
      <c r="A166" s="1095"/>
      <c r="B166" s="1122"/>
      <c r="C166" s="928"/>
      <c r="D166" s="928"/>
      <c r="E166" s="1105"/>
      <c r="F166" s="1105"/>
      <c r="G166" s="1105"/>
      <c r="H166" s="1105"/>
      <c r="I166" s="1105"/>
      <c r="J166" s="1105"/>
      <c r="K166" s="1123"/>
      <c r="L166" s="1124"/>
      <c r="M166" s="1098"/>
      <c r="N166" s="1097"/>
      <c r="O166" s="928"/>
      <c r="P166" s="928"/>
      <c r="Q166" s="1102"/>
      <c r="R166" s="928"/>
      <c r="S166" s="928"/>
      <c r="T166" s="1097"/>
      <c r="U166" s="1097"/>
      <c r="V166" s="1097"/>
    </row>
    <row r="167" ht="34.5" customHeight="1">
      <c r="A167" s="1095"/>
      <c r="B167" s="1122"/>
      <c r="C167" s="928"/>
      <c r="D167" s="928"/>
      <c r="E167" s="1105"/>
      <c r="F167" s="1105"/>
      <c r="G167" s="1105"/>
      <c r="H167" s="1105"/>
      <c r="I167" s="1105"/>
      <c r="J167" s="1105"/>
      <c r="K167" s="1123"/>
      <c r="L167" s="1124"/>
      <c r="M167" s="1098"/>
      <c r="N167" s="1097"/>
      <c r="O167" s="928"/>
      <c r="P167" s="928"/>
      <c r="Q167" s="1102"/>
      <c r="R167" s="928"/>
      <c r="S167" s="928"/>
      <c r="T167" s="1097"/>
      <c r="U167" s="1097"/>
      <c r="V167" s="1097"/>
    </row>
    <row r="168" ht="34.5" customHeight="1">
      <c r="A168" s="1095"/>
      <c r="B168" s="1122"/>
      <c r="C168" s="928"/>
      <c r="D168" s="928"/>
      <c r="E168" s="1105"/>
      <c r="F168" s="1105"/>
      <c r="G168" s="1105"/>
      <c r="H168" s="1105"/>
      <c r="I168" s="1105"/>
      <c r="J168" s="1105"/>
      <c r="K168" s="1123"/>
      <c r="L168" s="1124"/>
      <c r="M168" s="1098"/>
      <c r="N168" s="1097"/>
      <c r="O168" s="928"/>
      <c r="P168" s="928"/>
      <c r="Q168" s="1102"/>
      <c r="R168" s="928"/>
      <c r="S168" s="928"/>
      <c r="T168" s="1097"/>
      <c r="U168" s="1097"/>
      <c r="V168" s="1097"/>
    </row>
    <row r="169" ht="34.5" customHeight="1">
      <c r="A169" s="1095"/>
      <c r="B169" s="1122"/>
      <c r="C169" s="928"/>
      <c r="D169" s="928"/>
      <c r="E169" s="1105"/>
      <c r="F169" s="1105"/>
      <c r="G169" s="1105"/>
      <c r="H169" s="1105"/>
      <c r="I169" s="1105"/>
      <c r="J169" s="1105"/>
      <c r="K169" s="1123"/>
      <c r="L169" s="1124"/>
      <c r="M169" s="1098"/>
      <c r="N169" s="1097"/>
      <c r="O169" s="928"/>
      <c r="P169" s="928"/>
      <c r="Q169" s="1102"/>
      <c r="R169" s="928"/>
      <c r="S169" s="928"/>
      <c r="T169" s="1097"/>
      <c r="U169" s="1097"/>
      <c r="V169" s="1097"/>
    </row>
    <row r="170" ht="34.5" customHeight="1">
      <c r="A170" s="1095"/>
      <c r="B170" s="1122"/>
      <c r="C170" s="928"/>
      <c r="D170" s="928"/>
      <c r="E170" s="1105"/>
      <c r="F170" s="1105"/>
      <c r="G170" s="1105"/>
      <c r="H170" s="1105"/>
      <c r="I170" s="1105"/>
      <c r="J170" s="1105"/>
      <c r="K170" s="1123"/>
      <c r="L170" s="1124"/>
      <c r="M170" s="1098"/>
      <c r="N170" s="1097"/>
      <c r="O170" s="928"/>
      <c r="P170" s="928"/>
      <c r="Q170" s="1102"/>
      <c r="R170" s="928"/>
      <c r="S170" s="928"/>
      <c r="T170" s="1097"/>
      <c r="U170" s="1097"/>
      <c r="V170" s="1097"/>
    </row>
    <row r="171" ht="34.5" customHeight="1">
      <c r="A171" s="1095"/>
      <c r="B171" s="1122"/>
      <c r="C171" s="928"/>
      <c r="D171" s="928"/>
      <c r="E171" s="1105"/>
      <c r="F171" s="1105"/>
      <c r="G171" s="1105"/>
      <c r="H171" s="1105"/>
      <c r="I171" s="1105"/>
      <c r="J171" s="1105"/>
      <c r="K171" s="1123"/>
      <c r="L171" s="1124"/>
      <c r="M171" s="1098"/>
      <c r="N171" s="1097"/>
      <c r="O171" s="928"/>
      <c r="P171" s="928"/>
      <c r="Q171" s="1102"/>
      <c r="R171" s="928"/>
      <c r="S171" s="928"/>
      <c r="T171" s="1097"/>
      <c r="U171" s="1097"/>
      <c r="V171" s="1097"/>
    </row>
    <row r="172" ht="34.5" customHeight="1">
      <c r="A172" s="1095"/>
      <c r="B172" s="1122"/>
      <c r="C172" s="928"/>
      <c r="D172" s="928"/>
      <c r="E172" s="1105"/>
      <c r="F172" s="1105"/>
      <c r="G172" s="1105"/>
      <c r="H172" s="1105"/>
      <c r="I172" s="1105"/>
      <c r="J172" s="1105"/>
      <c r="K172" s="1123"/>
      <c r="L172" s="1124"/>
      <c r="M172" s="1098"/>
      <c r="N172" s="1097"/>
      <c r="O172" s="928"/>
      <c r="P172" s="928"/>
      <c r="Q172" s="1102"/>
      <c r="R172" s="928"/>
      <c r="S172" s="928"/>
      <c r="T172" s="1097"/>
      <c r="U172" s="1097"/>
      <c r="V172" s="1097"/>
    </row>
    <row r="173" ht="34.5" customHeight="1">
      <c r="A173" s="1095"/>
      <c r="B173" s="1122"/>
      <c r="C173" s="928"/>
      <c r="D173" s="928"/>
      <c r="E173" s="1105"/>
      <c r="F173" s="1105"/>
      <c r="G173" s="1105"/>
      <c r="H173" s="1105"/>
      <c r="I173" s="1105"/>
      <c r="J173" s="1105"/>
      <c r="K173" s="1123"/>
      <c r="L173" s="1124"/>
      <c r="M173" s="1098"/>
      <c r="N173" s="1097"/>
      <c r="O173" s="928"/>
      <c r="P173" s="928"/>
      <c r="Q173" s="1102"/>
      <c r="R173" s="928"/>
      <c r="S173" s="928"/>
      <c r="T173" s="1097"/>
      <c r="U173" s="1097"/>
      <c r="V173" s="1097"/>
    </row>
    <row r="174" ht="34.5" customHeight="1">
      <c r="A174" s="1095"/>
      <c r="B174" s="1122"/>
      <c r="C174" s="928"/>
      <c r="D174" s="928"/>
      <c r="E174" s="1105"/>
      <c r="F174" s="1105"/>
      <c r="G174" s="1105"/>
      <c r="H174" s="1105"/>
      <c r="I174" s="1105"/>
      <c r="J174" s="1105"/>
      <c r="K174" s="1123"/>
      <c r="L174" s="1124"/>
      <c r="M174" s="1098"/>
      <c r="N174" s="1097"/>
      <c r="O174" s="928"/>
      <c r="P174" s="928"/>
      <c r="Q174" s="1102"/>
      <c r="R174" s="928"/>
      <c r="S174" s="928"/>
      <c r="T174" s="1097"/>
      <c r="U174" s="1097"/>
      <c r="V174" s="1097"/>
    </row>
    <row r="175" ht="34.5" customHeight="1">
      <c r="A175" s="1095"/>
      <c r="B175" s="1122"/>
      <c r="C175" s="928"/>
      <c r="D175" s="928"/>
      <c r="E175" s="1105"/>
      <c r="F175" s="1105"/>
      <c r="G175" s="1105"/>
      <c r="H175" s="1105"/>
      <c r="I175" s="1105"/>
      <c r="J175" s="1105"/>
      <c r="K175" s="1123"/>
      <c r="L175" s="1124"/>
      <c r="M175" s="1098"/>
      <c r="N175" s="1097"/>
      <c r="O175" s="928"/>
      <c r="P175" s="928"/>
      <c r="Q175" s="1102"/>
      <c r="R175" s="928"/>
      <c r="S175" s="928"/>
      <c r="T175" s="1097"/>
      <c r="U175" s="1097"/>
      <c r="V175" s="1097"/>
    </row>
    <row r="176" ht="34.5" customHeight="1">
      <c r="A176" s="1095"/>
      <c r="B176" s="1122"/>
      <c r="C176" s="928"/>
      <c r="D176" s="928"/>
      <c r="E176" s="1105"/>
      <c r="F176" s="1105"/>
      <c r="G176" s="1105"/>
      <c r="H176" s="1105"/>
      <c r="I176" s="1105"/>
      <c r="J176" s="1105"/>
      <c r="K176" s="1123"/>
      <c r="L176" s="1124"/>
      <c r="M176" s="1098"/>
      <c r="N176" s="1097"/>
      <c r="O176" s="928"/>
      <c r="P176" s="928"/>
      <c r="Q176" s="1102"/>
      <c r="R176" s="928"/>
      <c r="S176" s="928"/>
      <c r="T176" s="1097"/>
      <c r="U176" s="1097"/>
      <c r="V176" s="1097"/>
    </row>
    <row r="177" ht="34.5" customHeight="1">
      <c r="A177" s="1095"/>
      <c r="B177" s="1122"/>
      <c r="C177" s="928"/>
      <c r="D177" s="928"/>
      <c r="E177" s="1105"/>
      <c r="F177" s="1105"/>
      <c r="G177" s="1105"/>
      <c r="H177" s="1105"/>
      <c r="I177" s="1105"/>
      <c r="J177" s="1105"/>
      <c r="K177" s="1123"/>
      <c r="L177" s="1124"/>
      <c r="M177" s="1098"/>
      <c r="N177" s="1097"/>
      <c r="O177" s="928"/>
      <c r="P177" s="928"/>
      <c r="Q177" s="1102"/>
      <c r="R177" s="928"/>
      <c r="S177" s="928"/>
      <c r="T177" s="1097"/>
      <c r="U177" s="1097"/>
      <c r="V177" s="1097"/>
    </row>
    <row r="178" ht="34.5" customHeight="1">
      <c r="A178" s="1095"/>
      <c r="B178" s="1122"/>
      <c r="C178" s="928"/>
      <c r="D178" s="928"/>
      <c r="E178" s="1105"/>
      <c r="F178" s="1105"/>
      <c r="G178" s="1105"/>
      <c r="H178" s="1105"/>
      <c r="I178" s="1105"/>
      <c r="J178" s="1105"/>
      <c r="K178" s="1123"/>
      <c r="L178" s="1124"/>
      <c r="M178" s="1098"/>
      <c r="N178" s="1097"/>
      <c r="O178" s="928"/>
      <c r="P178" s="928"/>
      <c r="Q178" s="1102"/>
      <c r="R178" s="928"/>
      <c r="S178" s="928"/>
      <c r="T178" s="1097"/>
      <c r="U178" s="1097"/>
      <c r="V178" s="1097"/>
    </row>
    <row r="179" ht="34.5" customHeight="1">
      <c r="A179" s="1095"/>
      <c r="B179" s="1122"/>
      <c r="C179" s="928"/>
      <c r="D179" s="928"/>
      <c r="E179" s="1105"/>
      <c r="F179" s="1105"/>
      <c r="G179" s="1105"/>
      <c r="H179" s="1105"/>
      <c r="I179" s="1105"/>
      <c r="J179" s="1105"/>
      <c r="K179" s="1123"/>
      <c r="L179" s="1124"/>
      <c r="M179" s="1098"/>
      <c r="N179" s="1097"/>
      <c r="O179" s="928"/>
      <c r="P179" s="928"/>
      <c r="Q179" s="1102"/>
      <c r="R179" s="928"/>
      <c r="S179" s="928"/>
      <c r="T179" s="1097"/>
      <c r="U179" s="1097"/>
      <c r="V179" s="1097"/>
    </row>
    <row r="180" ht="34.5" customHeight="1">
      <c r="A180" s="1095"/>
      <c r="B180" s="1122"/>
      <c r="C180" s="928"/>
      <c r="D180" s="928"/>
      <c r="E180" s="1105"/>
      <c r="F180" s="1105"/>
      <c r="G180" s="1105"/>
      <c r="H180" s="1105"/>
      <c r="I180" s="1105"/>
      <c r="J180" s="1105"/>
      <c r="K180" s="1123"/>
      <c r="L180" s="1124"/>
      <c r="M180" s="1098"/>
      <c r="N180" s="1097"/>
      <c r="O180" s="928"/>
      <c r="P180" s="928"/>
      <c r="Q180" s="1102"/>
      <c r="R180" s="928"/>
      <c r="S180" s="928"/>
      <c r="T180" s="1097"/>
      <c r="U180" s="1097"/>
      <c r="V180" s="1097"/>
    </row>
    <row r="181" ht="34.5" customHeight="1">
      <c r="A181" s="1095"/>
      <c r="B181" s="1122"/>
      <c r="C181" s="928"/>
      <c r="D181" s="928"/>
      <c r="E181" s="1105"/>
      <c r="F181" s="1105"/>
      <c r="G181" s="1105"/>
      <c r="H181" s="1105"/>
      <c r="I181" s="1105"/>
      <c r="J181" s="1105"/>
      <c r="K181" s="1123"/>
      <c r="L181" s="1124"/>
      <c r="M181" s="1098"/>
      <c r="N181" s="1097"/>
      <c r="O181" s="928"/>
      <c r="P181" s="928"/>
      <c r="Q181" s="1102"/>
      <c r="R181" s="928"/>
      <c r="S181" s="928"/>
      <c r="T181" s="1097"/>
      <c r="U181" s="1097"/>
      <c r="V181" s="1097"/>
    </row>
    <row r="182" ht="34.5" customHeight="1">
      <c r="A182" s="1095"/>
      <c r="B182" s="1122"/>
      <c r="C182" s="928"/>
      <c r="D182" s="928"/>
      <c r="E182" s="1105"/>
      <c r="F182" s="1105"/>
      <c r="G182" s="1105"/>
      <c r="H182" s="1105"/>
      <c r="I182" s="1105"/>
      <c r="J182" s="1105"/>
      <c r="K182" s="1123"/>
      <c r="L182" s="1124"/>
      <c r="M182" s="1098"/>
      <c r="N182" s="1097"/>
      <c r="O182" s="928"/>
      <c r="P182" s="928"/>
      <c r="Q182" s="1102"/>
      <c r="R182" s="928"/>
      <c r="S182" s="928"/>
      <c r="T182" s="1097"/>
      <c r="U182" s="1097"/>
      <c r="V182" s="1097"/>
    </row>
    <row r="183" ht="34.5" customHeight="1">
      <c r="A183" s="1095"/>
      <c r="B183" s="1122"/>
      <c r="C183" s="928"/>
      <c r="D183" s="928"/>
      <c r="E183" s="1105"/>
      <c r="F183" s="1105"/>
      <c r="G183" s="1105"/>
      <c r="H183" s="1105"/>
      <c r="I183" s="1105"/>
      <c r="J183" s="1105"/>
      <c r="K183" s="1123"/>
      <c r="L183" s="1124"/>
      <c r="M183" s="1098"/>
      <c r="N183" s="1097"/>
      <c r="O183" s="928"/>
      <c r="P183" s="928"/>
      <c r="Q183" s="1102"/>
      <c r="R183" s="928"/>
      <c r="S183" s="928"/>
      <c r="T183" s="1097"/>
      <c r="U183" s="1097"/>
      <c r="V183" s="1097"/>
    </row>
    <row r="184" ht="34.5" customHeight="1">
      <c r="A184" s="1095"/>
      <c r="B184" s="1122"/>
      <c r="C184" s="928"/>
      <c r="D184" s="928"/>
      <c r="E184" s="1105"/>
      <c r="F184" s="1105"/>
      <c r="G184" s="1105"/>
      <c r="H184" s="1105"/>
      <c r="I184" s="1105"/>
      <c r="J184" s="1105"/>
      <c r="K184" s="1123"/>
      <c r="L184" s="1124"/>
      <c r="M184" s="1098"/>
      <c r="N184" s="1097"/>
      <c r="O184" s="928"/>
      <c r="P184" s="928"/>
      <c r="Q184" s="1102"/>
      <c r="R184" s="928"/>
      <c r="S184" s="928"/>
      <c r="T184" s="1097"/>
      <c r="U184" s="1097"/>
      <c r="V184" s="1097"/>
    </row>
    <row r="185" ht="34.5" customHeight="1">
      <c r="A185" s="1095"/>
      <c r="B185" s="1122"/>
      <c r="C185" s="928"/>
      <c r="D185" s="928"/>
      <c r="E185" s="1105"/>
      <c r="F185" s="1105"/>
      <c r="G185" s="1105"/>
      <c r="H185" s="1105"/>
      <c r="I185" s="1105"/>
      <c r="J185" s="1105"/>
      <c r="K185" s="1123"/>
      <c r="L185" s="1124"/>
      <c r="M185" s="1098"/>
      <c r="N185" s="1097"/>
      <c r="O185" s="928"/>
      <c r="P185" s="928"/>
      <c r="Q185" s="1102"/>
      <c r="R185" s="928"/>
      <c r="S185" s="928"/>
      <c r="T185" s="1097"/>
      <c r="U185" s="1097"/>
      <c r="V185" s="1097"/>
    </row>
    <row r="186" ht="34.5" customHeight="1">
      <c r="A186" s="1095"/>
      <c r="B186" s="1122"/>
      <c r="C186" s="928"/>
      <c r="D186" s="928"/>
      <c r="E186" s="1105"/>
      <c r="F186" s="1105"/>
      <c r="G186" s="1105"/>
      <c r="H186" s="1105"/>
      <c r="I186" s="1105"/>
      <c r="J186" s="1105"/>
      <c r="K186" s="1123"/>
      <c r="L186" s="1124"/>
      <c r="M186" s="1098"/>
      <c r="N186" s="1097"/>
      <c r="O186" s="928"/>
      <c r="P186" s="928"/>
      <c r="Q186" s="1102"/>
      <c r="R186" s="928"/>
      <c r="S186" s="928"/>
      <c r="T186" s="1097"/>
      <c r="U186" s="1097"/>
      <c r="V186" s="1097"/>
    </row>
    <row r="187" ht="34.5" customHeight="1">
      <c r="A187" s="1095"/>
      <c r="B187" s="1122"/>
      <c r="C187" s="928"/>
      <c r="D187" s="928"/>
      <c r="E187" s="1105"/>
      <c r="F187" s="1105"/>
      <c r="G187" s="1105"/>
      <c r="H187" s="1105"/>
      <c r="I187" s="1105"/>
      <c r="J187" s="1105"/>
      <c r="K187" s="1123"/>
      <c r="L187" s="1124"/>
      <c r="M187" s="1098"/>
      <c r="N187" s="1097"/>
      <c r="O187" s="928"/>
      <c r="P187" s="928"/>
      <c r="Q187" s="1102"/>
      <c r="R187" s="928"/>
      <c r="S187" s="928"/>
      <c r="T187" s="1097"/>
      <c r="U187" s="1097"/>
      <c r="V187" s="1097"/>
    </row>
    <row r="188" ht="34.5" customHeight="1">
      <c r="A188" s="1095"/>
      <c r="B188" s="1122"/>
      <c r="C188" s="928"/>
      <c r="D188" s="928"/>
      <c r="E188" s="1105"/>
      <c r="F188" s="1105"/>
      <c r="G188" s="1105"/>
      <c r="H188" s="1105"/>
      <c r="I188" s="1105"/>
      <c r="J188" s="1105"/>
      <c r="K188" s="1123"/>
      <c r="L188" s="1124"/>
      <c r="M188" s="1098"/>
      <c r="N188" s="1097"/>
      <c r="O188" s="928"/>
      <c r="P188" s="928"/>
      <c r="Q188" s="1102"/>
      <c r="R188" s="928"/>
      <c r="S188" s="928"/>
      <c r="T188" s="1097"/>
      <c r="U188" s="1097"/>
      <c r="V188" s="1097"/>
    </row>
    <row r="189" ht="34.5" customHeight="1">
      <c r="A189" s="1095"/>
      <c r="B189" s="1122"/>
      <c r="C189" s="928"/>
      <c r="D189" s="928"/>
      <c r="E189" s="1105"/>
      <c r="F189" s="1105"/>
      <c r="G189" s="1105"/>
      <c r="H189" s="1105"/>
      <c r="I189" s="1105"/>
      <c r="J189" s="1105"/>
      <c r="K189" s="1123"/>
      <c r="L189" s="1124"/>
      <c r="M189" s="1098"/>
      <c r="N189" s="1097"/>
      <c r="O189" s="928"/>
      <c r="P189" s="928"/>
      <c r="Q189" s="1102"/>
      <c r="R189" s="928"/>
      <c r="S189" s="928"/>
      <c r="T189" s="1097"/>
      <c r="U189" s="1097"/>
      <c r="V189" s="1097"/>
    </row>
    <row r="190" ht="34.5" customHeight="1">
      <c r="A190" s="1095"/>
      <c r="B190" s="1122"/>
      <c r="C190" s="928"/>
      <c r="D190" s="928"/>
      <c r="E190" s="1105"/>
      <c r="F190" s="1105"/>
      <c r="G190" s="1105"/>
      <c r="H190" s="1105"/>
      <c r="I190" s="1105"/>
      <c r="J190" s="1105"/>
      <c r="K190" s="1123"/>
      <c r="L190" s="1124"/>
      <c r="M190" s="1098"/>
      <c r="N190" s="1097"/>
      <c r="O190" s="928"/>
      <c r="P190" s="928"/>
      <c r="Q190" s="1102"/>
      <c r="R190" s="928"/>
      <c r="S190" s="928"/>
      <c r="T190" s="1097"/>
      <c r="U190" s="1097"/>
      <c r="V190" s="1097"/>
    </row>
    <row r="191" ht="34.5" customHeight="1">
      <c r="A191" s="1095"/>
      <c r="B191" s="1122"/>
      <c r="C191" s="928"/>
      <c r="D191" s="928"/>
      <c r="E191" s="1105"/>
      <c r="F191" s="1105"/>
      <c r="G191" s="1105"/>
      <c r="H191" s="1105"/>
      <c r="I191" s="1105"/>
      <c r="J191" s="1105"/>
      <c r="K191" s="1123"/>
      <c r="L191" s="1124"/>
      <c r="M191" s="1098"/>
      <c r="N191" s="1097"/>
      <c r="O191" s="928"/>
      <c r="P191" s="928"/>
      <c r="Q191" s="1102"/>
      <c r="R191" s="928"/>
      <c r="S191" s="928"/>
      <c r="T191" s="1097"/>
      <c r="U191" s="1097"/>
      <c r="V191" s="1097"/>
    </row>
    <row r="192" ht="34.5" customHeight="1">
      <c r="A192" s="1095"/>
      <c r="B192" s="1122"/>
      <c r="C192" s="928"/>
      <c r="D192" s="928"/>
      <c r="E192" s="1105"/>
      <c r="F192" s="1105"/>
      <c r="G192" s="1105"/>
      <c r="H192" s="1105"/>
      <c r="I192" s="1105"/>
      <c r="J192" s="1105"/>
      <c r="K192" s="1123"/>
      <c r="L192" s="1124"/>
      <c r="M192" s="1098"/>
      <c r="N192" s="1097"/>
      <c r="O192" s="928"/>
      <c r="P192" s="928"/>
      <c r="Q192" s="1102"/>
      <c r="R192" s="928"/>
      <c r="S192" s="928"/>
      <c r="T192" s="1097"/>
      <c r="U192" s="1097"/>
      <c r="V192" s="1097"/>
    </row>
    <row r="193" ht="34.5" customHeight="1">
      <c r="A193" s="1095"/>
      <c r="B193" s="1122"/>
      <c r="C193" s="928"/>
      <c r="D193" s="928"/>
      <c r="E193" s="1105"/>
      <c r="F193" s="1105"/>
      <c r="G193" s="1105"/>
      <c r="H193" s="1105"/>
      <c r="I193" s="1105"/>
      <c r="J193" s="1105"/>
      <c r="K193" s="1123"/>
      <c r="L193" s="1124"/>
      <c r="M193" s="1098"/>
      <c r="N193" s="1097"/>
      <c r="O193" s="928"/>
      <c r="P193" s="928"/>
      <c r="Q193" s="1102"/>
      <c r="R193" s="928"/>
      <c r="S193" s="928"/>
      <c r="T193" s="1097"/>
      <c r="U193" s="1097"/>
      <c r="V193" s="1097"/>
    </row>
    <row r="194" ht="34.5" customHeight="1">
      <c r="A194" s="1095"/>
      <c r="B194" s="1122"/>
      <c r="C194" s="928"/>
      <c r="D194" s="928"/>
      <c r="E194" s="1105"/>
      <c r="F194" s="1105"/>
      <c r="G194" s="1105"/>
      <c r="H194" s="1105"/>
      <c r="I194" s="1105"/>
      <c r="J194" s="1105"/>
      <c r="K194" s="1123"/>
      <c r="L194" s="1124"/>
      <c r="M194" s="1098"/>
      <c r="N194" s="1097"/>
      <c r="O194" s="928"/>
      <c r="P194" s="928"/>
      <c r="Q194" s="1102"/>
      <c r="R194" s="928"/>
      <c r="S194" s="928"/>
      <c r="T194" s="1097"/>
      <c r="U194" s="1097"/>
      <c r="V194" s="1097"/>
    </row>
    <row r="195" ht="34.5" customHeight="1">
      <c r="A195" s="1095"/>
      <c r="B195" s="1122"/>
      <c r="C195" s="928"/>
      <c r="D195" s="928"/>
      <c r="E195" s="1105"/>
      <c r="F195" s="1105"/>
      <c r="G195" s="1105"/>
      <c r="H195" s="1105"/>
      <c r="I195" s="1105"/>
      <c r="J195" s="1105"/>
      <c r="K195" s="1123"/>
      <c r="L195" s="1124"/>
      <c r="M195" s="1098"/>
      <c r="N195" s="1097"/>
      <c r="O195" s="928"/>
      <c r="P195" s="928"/>
      <c r="Q195" s="1102"/>
      <c r="R195" s="928"/>
      <c r="S195" s="928"/>
      <c r="T195" s="1097"/>
      <c r="U195" s="1097"/>
      <c r="V195" s="1097"/>
    </row>
    <row r="196" ht="34.5" customHeight="1">
      <c r="A196" s="1095"/>
      <c r="B196" s="1122"/>
      <c r="C196" s="928"/>
      <c r="D196" s="928"/>
      <c r="E196" s="1105"/>
      <c r="F196" s="1105"/>
      <c r="G196" s="1105"/>
      <c r="H196" s="1105"/>
      <c r="I196" s="1105"/>
      <c r="J196" s="1105"/>
      <c r="K196" s="1123"/>
      <c r="L196" s="1124"/>
      <c r="M196" s="1098"/>
      <c r="N196" s="1097"/>
      <c r="O196" s="928"/>
      <c r="P196" s="928"/>
      <c r="Q196" s="1102"/>
      <c r="R196" s="928"/>
      <c r="S196" s="928"/>
      <c r="T196" s="1097"/>
      <c r="U196" s="1097"/>
      <c r="V196" s="1097"/>
    </row>
    <row r="197" ht="34.5" customHeight="1">
      <c r="A197" s="1095"/>
      <c r="B197" s="1122"/>
      <c r="C197" s="928"/>
      <c r="D197" s="928"/>
      <c r="E197" s="1105"/>
      <c r="F197" s="1105"/>
      <c r="G197" s="1105"/>
      <c r="H197" s="1105"/>
      <c r="I197" s="1105"/>
      <c r="J197" s="1105"/>
      <c r="K197" s="1123"/>
      <c r="L197" s="1124"/>
      <c r="M197" s="1098"/>
      <c r="N197" s="1097"/>
      <c r="O197" s="928"/>
      <c r="P197" s="928"/>
      <c r="Q197" s="1102"/>
      <c r="R197" s="928"/>
      <c r="S197" s="928"/>
      <c r="T197" s="1097"/>
      <c r="U197" s="1097"/>
      <c r="V197" s="1097"/>
    </row>
    <row r="198" ht="34.5" customHeight="1">
      <c r="A198" s="1095"/>
      <c r="B198" s="1122"/>
      <c r="C198" s="928"/>
      <c r="D198" s="928"/>
      <c r="E198" s="1105"/>
      <c r="F198" s="1105"/>
      <c r="G198" s="1105"/>
      <c r="H198" s="1105"/>
      <c r="I198" s="1105"/>
      <c r="J198" s="1105"/>
      <c r="K198" s="1123"/>
      <c r="L198" s="1124"/>
      <c r="M198" s="1098"/>
      <c r="N198" s="1097"/>
      <c r="O198" s="928"/>
      <c r="P198" s="928"/>
      <c r="Q198" s="1102"/>
      <c r="R198" s="928"/>
      <c r="S198" s="928"/>
      <c r="T198" s="1097"/>
      <c r="U198" s="1097"/>
      <c r="V198" s="1097"/>
    </row>
    <row r="199" ht="34.5" customHeight="1">
      <c r="A199" s="1095"/>
      <c r="B199" s="1122"/>
      <c r="C199" s="928"/>
      <c r="D199" s="928"/>
      <c r="E199" s="1105"/>
      <c r="F199" s="1105"/>
      <c r="G199" s="1105"/>
      <c r="H199" s="1105"/>
      <c r="I199" s="1105"/>
      <c r="J199" s="1105"/>
      <c r="K199" s="1123"/>
      <c r="L199" s="1124"/>
      <c r="M199" s="1098"/>
      <c r="N199" s="1097"/>
      <c r="O199" s="928"/>
      <c r="P199" s="928"/>
      <c r="Q199" s="1102"/>
      <c r="R199" s="928"/>
      <c r="S199" s="928"/>
      <c r="T199" s="1097"/>
      <c r="U199" s="1097"/>
      <c r="V199" s="1097"/>
    </row>
    <row r="200" ht="34.5" customHeight="1">
      <c r="A200" s="1095"/>
      <c r="B200" s="1122"/>
      <c r="C200" s="928"/>
      <c r="D200" s="928"/>
      <c r="E200" s="1105"/>
      <c r="F200" s="1105"/>
      <c r="G200" s="1105"/>
      <c r="H200" s="1105"/>
      <c r="I200" s="1105"/>
      <c r="J200" s="1105"/>
      <c r="K200" s="1123"/>
      <c r="L200" s="1124"/>
      <c r="M200" s="1098"/>
      <c r="N200" s="1097"/>
      <c r="O200" s="928"/>
      <c r="P200" s="928"/>
      <c r="Q200" s="1102"/>
      <c r="R200" s="928"/>
      <c r="S200" s="928"/>
      <c r="T200" s="1097"/>
      <c r="U200" s="1097"/>
      <c r="V200" s="1097"/>
    </row>
    <row r="201" ht="34.5" customHeight="1">
      <c r="A201" s="1095"/>
      <c r="B201" s="1122"/>
      <c r="C201" s="928"/>
      <c r="D201" s="928"/>
      <c r="E201" s="1105"/>
      <c r="F201" s="1105"/>
      <c r="G201" s="1105"/>
      <c r="H201" s="1105"/>
      <c r="I201" s="1105"/>
      <c r="J201" s="1105"/>
      <c r="K201" s="1123"/>
      <c r="L201" s="1124"/>
      <c r="M201" s="1098"/>
      <c r="N201" s="1097"/>
      <c r="O201" s="928"/>
      <c r="P201" s="928"/>
      <c r="Q201" s="1102"/>
      <c r="R201" s="928"/>
      <c r="S201" s="928"/>
      <c r="T201" s="1097"/>
      <c r="U201" s="1097"/>
      <c r="V201" s="1097"/>
    </row>
    <row r="202" ht="34.5" customHeight="1">
      <c r="A202" s="1095"/>
      <c r="B202" s="1122"/>
      <c r="C202" s="928"/>
      <c r="D202" s="928"/>
      <c r="E202" s="1105"/>
      <c r="F202" s="1105"/>
      <c r="G202" s="1105"/>
      <c r="H202" s="1105"/>
      <c r="I202" s="1105"/>
      <c r="J202" s="1105"/>
      <c r="K202" s="1123"/>
      <c r="L202" s="1124"/>
      <c r="M202" s="1098"/>
      <c r="N202" s="1097"/>
      <c r="O202" s="928"/>
      <c r="P202" s="928"/>
      <c r="Q202" s="1102"/>
      <c r="R202" s="928"/>
      <c r="S202" s="928"/>
      <c r="T202" s="1097"/>
      <c r="U202" s="1097"/>
      <c r="V202" s="1097"/>
    </row>
    <row r="203" ht="34.5" customHeight="1">
      <c r="A203" s="1095"/>
      <c r="B203" s="1122"/>
      <c r="C203" s="928"/>
      <c r="D203" s="928"/>
      <c r="E203" s="1105"/>
      <c r="F203" s="1105"/>
      <c r="G203" s="1105"/>
      <c r="H203" s="1105"/>
      <c r="I203" s="1105"/>
      <c r="J203" s="1105"/>
      <c r="K203" s="1123"/>
      <c r="L203" s="1124"/>
      <c r="M203" s="1098"/>
      <c r="N203" s="1097"/>
      <c r="O203" s="928"/>
      <c r="P203" s="928"/>
      <c r="Q203" s="1102"/>
      <c r="R203" s="928"/>
      <c r="S203" s="928"/>
      <c r="T203" s="1097"/>
      <c r="U203" s="1097"/>
      <c r="V203" s="1097"/>
    </row>
    <row r="204" ht="34.5" customHeight="1">
      <c r="A204" s="1095"/>
      <c r="B204" s="1122"/>
      <c r="C204" s="928"/>
      <c r="D204" s="928"/>
      <c r="E204" s="1105"/>
      <c r="F204" s="1105"/>
      <c r="G204" s="1105"/>
      <c r="H204" s="1105"/>
      <c r="I204" s="1105"/>
      <c r="J204" s="1105"/>
      <c r="K204" s="1123"/>
      <c r="L204" s="1124"/>
      <c r="M204" s="1098"/>
      <c r="N204" s="1097"/>
      <c r="O204" s="928"/>
      <c r="P204" s="928"/>
      <c r="Q204" s="1102"/>
      <c r="R204" s="928"/>
      <c r="S204" s="928"/>
      <c r="T204" s="1097"/>
      <c r="U204" s="1097"/>
      <c r="V204" s="1097"/>
    </row>
    <row r="205" ht="34.5" customHeight="1">
      <c r="A205" s="1095"/>
      <c r="B205" s="1122"/>
      <c r="C205" s="928"/>
      <c r="D205" s="928"/>
      <c r="E205" s="1105"/>
      <c r="F205" s="1105"/>
      <c r="G205" s="1105"/>
      <c r="H205" s="1105"/>
      <c r="I205" s="1105"/>
      <c r="J205" s="1105"/>
      <c r="K205" s="1123"/>
      <c r="L205" s="1124"/>
      <c r="M205" s="1098"/>
      <c r="N205" s="1097"/>
      <c r="O205" s="928"/>
      <c r="P205" s="928"/>
      <c r="Q205" s="1102"/>
      <c r="R205" s="928"/>
      <c r="S205" s="928"/>
      <c r="T205" s="1097"/>
      <c r="U205" s="1097"/>
      <c r="V205" s="1097"/>
    </row>
    <row r="206" ht="34.5" customHeight="1">
      <c r="A206" s="1095"/>
      <c r="B206" s="1122"/>
      <c r="C206" s="928"/>
      <c r="D206" s="928"/>
      <c r="E206" s="1105"/>
      <c r="F206" s="1105"/>
      <c r="G206" s="1105"/>
      <c r="H206" s="1105"/>
      <c r="I206" s="1105"/>
      <c r="J206" s="1105"/>
      <c r="K206" s="1123"/>
      <c r="L206" s="1124"/>
      <c r="M206" s="1098"/>
      <c r="N206" s="1097"/>
      <c r="O206" s="928"/>
      <c r="P206" s="928"/>
      <c r="Q206" s="1102"/>
      <c r="R206" s="928"/>
      <c r="S206" s="928"/>
      <c r="T206" s="1097"/>
      <c r="U206" s="1097"/>
      <c r="V206" s="1097"/>
    </row>
    <row r="207" ht="34.5" customHeight="1">
      <c r="A207" s="1095"/>
      <c r="B207" s="1122"/>
      <c r="C207" s="928"/>
      <c r="D207" s="928"/>
      <c r="E207" s="1105"/>
      <c r="F207" s="1105"/>
      <c r="G207" s="1105"/>
      <c r="H207" s="1105"/>
      <c r="I207" s="1105"/>
      <c r="J207" s="1105"/>
      <c r="K207" s="1123"/>
      <c r="L207" s="1124"/>
      <c r="M207" s="1098"/>
      <c r="N207" s="1097"/>
      <c r="O207" s="928"/>
      <c r="P207" s="928"/>
      <c r="Q207" s="1102"/>
      <c r="R207" s="928"/>
      <c r="S207" s="928"/>
      <c r="T207" s="1097"/>
      <c r="U207" s="1097"/>
      <c r="V207" s="1097"/>
    </row>
    <row r="208" ht="34.5" customHeight="1">
      <c r="A208" s="1095"/>
      <c r="B208" s="1122"/>
      <c r="C208" s="928"/>
      <c r="D208" s="928"/>
      <c r="E208" s="1105"/>
      <c r="F208" s="1105"/>
      <c r="G208" s="1105"/>
      <c r="H208" s="1105"/>
      <c r="I208" s="1105"/>
      <c r="J208" s="1105"/>
      <c r="K208" s="1123"/>
      <c r="L208" s="1124"/>
      <c r="M208" s="1098"/>
      <c r="N208" s="1097"/>
      <c r="O208" s="928"/>
      <c r="P208" s="928"/>
      <c r="Q208" s="1102"/>
      <c r="R208" s="928"/>
      <c r="S208" s="928"/>
      <c r="T208" s="1097"/>
      <c r="U208" s="1097"/>
      <c r="V208" s="1097"/>
    </row>
    <row r="209" ht="34.5" customHeight="1">
      <c r="A209" s="1095"/>
      <c r="B209" s="1122"/>
      <c r="C209" s="928"/>
      <c r="D209" s="928"/>
      <c r="E209" s="1105"/>
      <c r="F209" s="1105"/>
      <c r="G209" s="1105"/>
      <c r="H209" s="1105"/>
      <c r="I209" s="1105"/>
      <c r="J209" s="1105"/>
      <c r="K209" s="1123"/>
      <c r="L209" s="1124"/>
      <c r="M209" s="1098"/>
      <c r="N209" s="1097"/>
      <c r="O209" s="928"/>
      <c r="P209" s="928"/>
      <c r="Q209" s="1102"/>
      <c r="R209" s="928"/>
      <c r="S209" s="928"/>
      <c r="T209" s="1097"/>
      <c r="U209" s="1097"/>
      <c r="V209" s="1097"/>
    </row>
    <row r="210" ht="34.5" customHeight="1">
      <c r="A210" s="1095"/>
      <c r="B210" s="1122"/>
      <c r="C210" s="928"/>
      <c r="D210" s="928"/>
      <c r="E210" s="1105"/>
      <c r="F210" s="1105"/>
      <c r="G210" s="1105"/>
      <c r="H210" s="1105"/>
      <c r="I210" s="1105"/>
      <c r="J210" s="1105"/>
      <c r="K210" s="1123"/>
      <c r="L210" s="1124"/>
      <c r="M210" s="1098"/>
      <c r="N210" s="1097"/>
      <c r="O210" s="928"/>
      <c r="P210" s="928"/>
      <c r="Q210" s="1102"/>
      <c r="R210" s="928"/>
      <c r="S210" s="928"/>
      <c r="T210" s="1097"/>
      <c r="U210" s="1097"/>
      <c r="V210" s="1097"/>
    </row>
    <row r="211" ht="34.5" customHeight="1">
      <c r="A211" s="1095"/>
      <c r="B211" s="1122"/>
      <c r="C211" s="928"/>
      <c r="D211" s="928"/>
      <c r="E211" s="1105"/>
      <c r="F211" s="1105"/>
      <c r="G211" s="1105"/>
      <c r="H211" s="1105"/>
      <c r="I211" s="1105"/>
      <c r="J211" s="1105"/>
      <c r="K211" s="1123"/>
      <c r="L211" s="1124"/>
      <c r="M211" s="1098"/>
      <c r="N211" s="1097"/>
      <c r="O211" s="928"/>
      <c r="P211" s="928"/>
      <c r="Q211" s="1102"/>
      <c r="R211" s="928"/>
      <c r="S211" s="928"/>
      <c r="T211" s="1097"/>
      <c r="U211" s="1097"/>
      <c r="V211" s="1097"/>
    </row>
    <row r="212" ht="34.5" customHeight="1">
      <c r="A212" s="1095"/>
      <c r="B212" s="1122"/>
      <c r="C212" s="928"/>
      <c r="D212" s="928"/>
      <c r="E212" s="1105"/>
      <c r="F212" s="1105"/>
      <c r="G212" s="1105"/>
      <c r="H212" s="1105"/>
      <c r="I212" s="1105"/>
      <c r="J212" s="1105"/>
      <c r="K212" s="1123"/>
      <c r="L212" s="1124"/>
      <c r="M212" s="1098"/>
      <c r="N212" s="1097"/>
      <c r="O212" s="928"/>
      <c r="P212" s="928"/>
      <c r="Q212" s="1102"/>
      <c r="R212" s="928"/>
      <c r="S212" s="928"/>
      <c r="T212" s="1097"/>
      <c r="U212" s="1097"/>
      <c r="V212" s="1097"/>
    </row>
    <row r="213" ht="34.5" customHeight="1">
      <c r="A213" s="1095"/>
      <c r="B213" s="1122"/>
      <c r="C213" s="928"/>
      <c r="D213" s="928"/>
      <c r="E213" s="1105"/>
      <c r="F213" s="1105"/>
      <c r="G213" s="1105"/>
      <c r="H213" s="1105"/>
      <c r="I213" s="1105"/>
      <c r="J213" s="1105"/>
      <c r="K213" s="1123"/>
      <c r="L213" s="1124"/>
      <c r="M213" s="1098"/>
      <c r="N213" s="1097"/>
      <c r="O213" s="928"/>
      <c r="P213" s="928"/>
      <c r="Q213" s="1102"/>
      <c r="R213" s="928"/>
      <c r="S213" s="928"/>
      <c r="T213" s="1097"/>
      <c r="U213" s="1097"/>
      <c r="V213" s="1097"/>
    </row>
    <row r="214" ht="34.5" customHeight="1">
      <c r="A214" s="1095"/>
      <c r="B214" s="1122"/>
      <c r="C214" s="928"/>
      <c r="D214" s="928"/>
      <c r="E214" s="1105"/>
      <c r="F214" s="1105"/>
      <c r="G214" s="1105"/>
      <c r="H214" s="1105"/>
      <c r="I214" s="1105"/>
      <c r="J214" s="1105"/>
      <c r="K214" s="1123"/>
      <c r="L214" s="1124"/>
      <c r="M214" s="1098"/>
      <c r="N214" s="1097"/>
      <c r="O214" s="928"/>
      <c r="P214" s="928"/>
      <c r="Q214" s="1102"/>
      <c r="R214" s="928"/>
      <c r="S214" s="928"/>
      <c r="T214" s="1097"/>
      <c r="U214" s="1097"/>
      <c r="V214" s="1097"/>
    </row>
    <row r="215" ht="34.5" customHeight="1">
      <c r="A215" s="1095"/>
      <c r="B215" s="1122"/>
      <c r="C215" s="928"/>
      <c r="D215" s="928"/>
      <c r="E215" s="1105"/>
      <c r="F215" s="1105"/>
      <c r="G215" s="1105"/>
      <c r="H215" s="1105"/>
      <c r="I215" s="1105"/>
      <c r="J215" s="1105"/>
      <c r="K215" s="1123"/>
      <c r="L215" s="1124"/>
      <c r="M215" s="1098"/>
      <c r="N215" s="1097"/>
      <c r="O215" s="928"/>
      <c r="P215" s="928"/>
      <c r="Q215" s="1102"/>
      <c r="R215" s="928"/>
      <c r="S215" s="928"/>
      <c r="T215" s="1097"/>
      <c r="U215" s="1097"/>
      <c r="V215" s="1097"/>
    </row>
    <row r="216" ht="34.5" customHeight="1">
      <c r="A216" s="1095"/>
      <c r="B216" s="1122"/>
      <c r="C216" s="928"/>
      <c r="D216" s="928"/>
      <c r="E216" s="1105"/>
      <c r="F216" s="1105"/>
      <c r="G216" s="1105"/>
      <c r="H216" s="1105"/>
      <c r="I216" s="1105"/>
      <c r="J216" s="1105"/>
      <c r="K216" s="1123"/>
      <c r="L216" s="1124"/>
      <c r="M216" s="1098"/>
      <c r="N216" s="1097"/>
      <c r="O216" s="928"/>
      <c r="P216" s="928"/>
      <c r="Q216" s="1102"/>
      <c r="R216" s="928"/>
      <c r="S216" s="928"/>
      <c r="T216" s="1097"/>
      <c r="U216" s="1097"/>
      <c r="V216" s="1097"/>
    </row>
    <row r="217" ht="34.5" customHeight="1">
      <c r="A217" s="1095"/>
      <c r="B217" s="1122"/>
      <c r="C217" s="928"/>
      <c r="D217" s="928"/>
      <c r="E217" s="1105"/>
      <c r="F217" s="1105"/>
      <c r="G217" s="1105"/>
      <c r="H217" s="1105"/>
      <c r="I217" s="1105"/>
      <c r="J217" s="1105"/>
      <c r="K217" s="1123"/>
      <c r="L217" s="1124"/>
      <c r="M217" s="1098"/>
      <c r="N217" s="1097"/>
      <c r="O217" s="928"/>
      <c r="P217" s="928"/>
      <c r="Q217" s="1102"/>
      <c r="R217" s="928"/>
      <c r="S217" s="928"/>
      <c r="T217" s="1097"/>
      <c r="U217" s="1097"/>
      <c r="V217" s="1097"/>
    </row>
    <row r="218" ht="34.5" customHeight="1">
      <c r="A218" s="1095"/>
      <c r="B218" s="1122"/>
      <c r="C218" s="928"/>
      <c r="D218" s="928"/>
      <c r="E218" s="1105"/>
      <c r="F218" s="1105"/>
      <c r="G218" s="1105"/>
      <c r="H218" s="1105"/>
      <c r="I218" s="1105"/>
      <c r="J218" s="1105"/>
      <c r="K218" s="1123"/>
      <c r="L218" s="1124"/>
      <c r="M218" s="1098"/>
      <c r="N218" s="1097"/>
      <c r="O218" s="928"/>
      <c r="P218" s="928"/>
      <c r="Q218" s="1102"/>
      <c r="R218" s="928"/>
      <c r="S218" s="928"/>
      <c r="T218" s="1097"/>
      <c r="U218" s="1097"/>
      <c r="V218" s="1097"/>
    </row>
    <row r="219" ht="34.5" customHeight="1">
      <c r="A219" s="1095"/>
      <c r="B219" s="1122"/>
      <c r="C219" s="928"/>
      <c r="D219" s="928"/>
      <c r="E219" s="1105"/>
      <c r="F219" s="1105"/>
      <c r="G219" s="1105"/>
      <c r="H219" s="1105"/>
      <c r="I219" s="1105"/>
      <c r="J219" s="1105"/>
      <c r="K219" s="1123"/>
      <c r="L219" s="1124"/>
      <c r="M219" s="1098"/>
      <c r="N219" s="1097"/>
      <c r="O219" s="928"/>
      <c r="P219" s="928"/>
      <c r="Q219" s="1102"/>
      <c r="R219" s="928"/>
      <c r="S219" s="928"/>
      <c r="T219" s="1097"/>
      <c r="U219" s="1097"/>
      <c r="V219" s="1097"/>
    </row>
    <row r="220" ht="34.5" customHeight="1">
      <c r="A220" s="1095"/>
      <c r="B220" s="1122"/>
      <c r="C220" s="928"/>
      <c r="D220" s="928"/>
      <c r="E220" s="1105"/>
      <c r="F220" s="1105"/>
      <c r="G220" s="1105"/>
      <c r="H220" s="1105"/>
      <c r="I220" s="1105"/>
      <c r="J220" s="1105"/>
      <c r="K220" s="1123"/>
      <c r="L220" s="1124"/>
      <c r="M220" s="1098"/>
      <c r="N220" s="1097"/>
      <c r="O220" s="928"/>
      <c r="P220" s="928"/>
      <c r="Q220" s="1102"/>
      <c r="R220" s="928"/>
      <c r="S220" s="928"/>
      <c r="T220" s="1097"/>
      <c r="U220" s="1097"/>
      <c r="V220" s="1097"/>
    </row>
    <row r="221" ht="34.5" customHeight="1">
      <c r="A221" s="1095"/>
      <c r="B221" s="1122"/>
      <c r="C221" s="928"/>
      <c r="D221" s="928"/>
      <c r="E221" s="1105"/>
      <c r="F221" s="1105"/>
      <c r="G221" s="1105"/>
      <c r="H221" s="1105"/>
      <c r="I221" s="1105"/>
      <c r="J221" s="1105"/>
      <c r="K221" s="1123"/>
      <c r="L221" s="1124"/>
      <c r="M221" s="1098"/>
      <c r="N221" s="1097"/>
      <c r="O221" s="928"/>
      <c r="P221" s="928"/>
      <c r="Q221" s="1102"/>
      <c r="R221" s="928"/>
      <c r="S221" s="928"/>
      <c r="T221" s="1097"/>
      <c r="U221" s="1097"/>
      <c r="V221" s="1097"/>
    </row>
    <row r="222" ht="34.5" customHeight="1">
      <c r="A222" s="1095"/>
      <c r="B222" s="1122"/>
      <c r="C222" s="928"/>
      <c r="D222" s="928"/>
      <c r="E222" s="1105"/>
      <c r="F222" s="1105"/>
      <c r="G222" s="1105"/>
      <c r="H222" s="1105"/>
      <c r="I222" s="1105"/>
      <c r="J222" s="1105"/>
      <c r="K222" s="1123"/>
      <c r="L222" s="1124"/>
      <c r="M222" s="1098"/>
      <c r="N222" s="1097"/>
      <c r="O222" s="928"/>
      <c r="P222" s="928"/>
      <c r="Q222" s="1102"/>
      <c r="R222" s="928"/>
      <c r="S222" s="928"/>
      <c r="T222" s="1097"/>
      <c r="U222" s="1097"/>
      <c r="V222" s="1097"/>
    </row>
    <row r="223" ht="34.5" customHeight="1">
      <c r="A223" s="1095"/>
      <c r="B223" s="1122"/>
      <c r="C223" s="928"/>
      <c r="D223" s="928"/>
      <c r="E223" s="1105"/>
      <c r="F223" s="1105"/>
      <c r="G223" s="1105"/>
      <c r="H223" s="1105"/>
      <c r="I223" s="1105"/>
      <c r="J223" s="1105"/>
      <c r="K223" s="1123"/>
      <c r="L223" s="1124"/>
      <c r="M223" s="1098"/>
      <c r="N223" s="1097"/>
      <c r="O223" s="928"/>
      <c r="P223" s="928"/>
      <c r="Q223" s="1102"/>
      <c r="R223" s="928"/>
      <c r="S223" s="928"/>
      <c r="T223" s="1097"/>
      <c r="U223" s="1097"/>
      <c r="V223" s="1097"/>
    </row>
    <row r="224" ht="34.5" customHeight="1">
      <c r="A224" s="1095"/>
      <c r="B224" s="1122"/>
      <c r="C224" s="928"/>
      <c r="D224" s="928"/>
      <c r="E224" s="1105"/>
      <c r="F224" s="1105"/>
      <c r="G224" s="1105"/>
      <c r="H224" s="1105"/>
      <c r="I224" s="1105"/>
      <c r="J224" s="1105"/>
      <c r="K224" s="1123"/>
      <c r="L224" s="1124"/>
      <c r="M224" s="1098"/>
      <c r="N224" s="1097"/>
      <c r="O224" s="928"/>
      <c r="P224" s="928"/>
      <c r="Q224" s="1102"/>
      <c r="R224" s="928"/>
      <c r="S224" s="928"/>
      <c r="T224" s="1097"/>
      <c r="U224" s="1097"/>
      <c r="V224" s="1097"/>
    </row>
    <row r="225" ht="34.5" customHeight="1">
      <c r="A225" s="1095"/>
      <c r="B225" s="1122"/>
      <c r="C225" s="928"/>
      <c r="D225" s="928"/>
      <c r="E225" s="1105"/>
      <c r="F225" s="1105"/>
      <c r="G225" s="1105"/>
      <c r="H225" s="1105"/>
      <c r="I225" s="1105"/>
      <c r="J225" s="1105"/>
      <c r="K225" s="1123"/>
      <c r="L225" s="1124"/>
      <c r="M225" s="1098"/>
      <c r="N225" s="1097"/>
      <c r="O225" s="928"/>
      <c r="P225" s="928"/>
      <c r="Q225" s="1102"/>
      <c r="R225" s="928"/>
      <c r="S225" s="928"/>
      <c r="T225" s="1097"/>
      <c r="U225" s="1097"/>
      <c r="V225" s="1097"/>
    </row>
    <row r="226" ht="34.5" customHeight="1">
      <c r="A226" s="1095"/>
      <c r="B226" s="1122"/>
      <c r="C226" s="928"/>
      <c r="D226" s="928"/>
      <c r="E226" s="1105"/>
      <c r="F226" s="1105"/>
      <c r="G226" s="1105"/>
      <c r="H226" s="1105"/>
      <c r="I226" s="1105"/>
      <c r="J226" s="1105"/>
      <c r="K226" s="1123"/>
      <c r="L226" s="1124"/>
      <c r="M226" s="1098"/>
      <c r="N226" s="1097"/>
      <c r="O226" s="928"/>
      <c r="P226" s="928"/>
      <c r="Q226" s="1102"/>
      <c r="R226" s="928"/>
      <c r="S226" s="928"/>
      <c r="T226" s="1097"/>
      <c r="U226" s="1097"/>
      <c r="V226" s="1097"/>
    </row>
    <row r="227" ht="34.5" customHeight="1">
      <c r="A227" s="1095"/>
      <c r="B227" s="1122"/>
      <c r="C227" s="928"/>
      <c r="D227" s="928"/>
      <c r="E227" s="1105"/>
      <c r="F227" s="1105"/>
      <c r="G227" s="1105"/>
      <c r="H227" s="1105"/>
      <c r="I227" s="1105"/>
      <c r="J227" s="1105"/>
      <c r="K227" s="1123"/>
      <c r="L227" s="1124"/>
      <c r="M227" s="1098"/>
      <c r="N227" s="1097"/>
      <c r="O227" s="928"/>
      <c r="P227" s="928"/>
      <c r="Q227" s="1102"/>
      <c r="R227" s="928"/>
      <c r="S227" s="928"/>
      <c r="T227" s="1097"/>
      <c r="U227" s="1097"/>
      <c r="V227" s="1097"/>
    </row>
    <row r="228" ht="34.5" customHeight="1">
      <c r="A228" s="1095"/>
      <c r="B228" s="1122"/>
      <c r="C228" s="928"/>
      <c r="D228" s="928"/>
      <c r="E228" s="1105"/>
      <c r="F228" s="1105"/>
      <c r="G228" s="1105"/>
      <c r="H228" s="1105"/>
      <c r="I228" s="1105"/>
      <c r="J228" s="1105"/>
      <c r="K228" s="1123"/>
      <c r="L228" s="1124"/>
      <c r="M228" s="1098"/>
      <c r="N228" s="1097"/>
      <c r="O228" s="928"/>
      <c r="P228" s="928"/>
      <c r="Q228" s="1102"/>
      <c r="R228" s="928"/>
      <c r="S228" s="928"/>
      <c r="T228" s="1097"/>
      <c r="U228" s="1097"/>
      <c r="V228" s="1097"/>
    </row>
    <row r="229" ht="34.5" customHeight="1">
      <c r="A229" s="1095"/>
      <c r="B229" s="1122"/>
      <c r="C229" s="928"/>
      <c r="D229" s="928"/>
      <c r="E229" s="1105"/>
      <c r="F229" s="1105"/>
      <c r="G229" s="1105"/>
      <c r="H229" s="1105"/>
      <c r="I229" s="1105"/>
      <c r="J229" s="1105"/>
      <c r="K229" s="1123"/>
      <c r="L229" s="1124"/>
      <c r="M229" s="1098"/>
      <c r="N229" s="1097"/>
      <c r="O229" s="928"/>
      <c r="P229" s="928"/>
      <c r="Q229" s="1102"/>
      <c r="R229" s="928"/>
      <c r="S229" s="928"/>
      <c r="T229" s="1097"/>
      <c r="U229" s="1097"/>
      <c r="V229" s="1097"/>
    </row>
    <row r="230" ht="34.5" customHeight="1">
      <c r="A230" s="1095"/>
      <c r="B230" s="1122"/>
      <c r="C230" s="928"/>
      <c r="D230" s="928"/>
      <c r="E230" s="1105"/>
      <c r="F230" s="1105"/>
      <c r="G230" s="1105"/>
      <c r="H230" s="1105"/>
      <c r="I230" s="1105"/>
      <c r="J230" s="1105"/>
      <c r="K230" s="1123"/>
      <c r="L230" s="1124"/>
      <c r="M230" s="1098"/>
      <c r="N230" s="1097"/>
      <c r="O230" s="928"/>
      <c r="P230" s="928"/>
      <c r="Q230" s="1102"/>
      <c r="R230" s="928"/>
      <c r="S230" s="928"/>
      <c r="T230" s="1097"/>
      <c r="U230" s="1097"/>
      <c r="V230" s="1097"/>
    </row>
    <row r="231" ht="34.5" customHeight="1">
      <c r="A231" s="1095"/>
      <c r="B231" s="1122"/>
      <c r="C231" s="928"/>
      <c r="D231" s="928"/>
      <c r="E231" s="1105"/>
      <c r="F231" s="1105"/>
      <c r="G231" s="1105"/>
      <c r="H231" s="1105"/>
      <c r="I231" s="1105"/>
      <c r="J231" s="1105"/>
      <c r="K231" s="1123"/>
      <c r="L231" s="1124"/>
      <c r="M231" s="1098"/>
      <c r="N231" s="1097"/>
      <c r="O231" s="928"/>
      <c r="P231" s="928"/>
      <c r="Q231" s="1102"/>
      <c r="R231" s="928"/>
      <c r="S231" s="928"/>
      <c r="T231" s="1097"/>
      <c r="U231" s="1097"/>
      <c r="V231" s="1097"/>
    </row>
    <row r="232" ht="34.5" customHeight="1">
      <c r="A232" s="1095"/>
      <c r="B232" s="1122"/>
      <c r="C232" s="928"/>
      <c r="D232" s="928"/>
      <c r="E232" s="1105"/>
      <c r="F232" s="1105"/>
      <c r="G232" s="1105"/>
      <c r="H232" s="1105"/>
      <c r="I232" s="1105"/>
      <c r="J232" s="1105"/>
      <c r="K232" s="1123"/>
      <c r="L232" s="1124"/>
      <c r="M232" s="1098"/>
      <c r="N232" s="1097"/>
      <c r="O232" s="928"/>
      <c r="P232" s="928"/>
      <c r="Q232" s="1102"/>
      <c r="R232" s="928"/>
      <c r="S232" s="928"/>
      <c r="T232" s="1097"/>
      <c r="U232" s="1097"/>
      <c r="V232" s="1097"/>
    </row>
    <row r="233" ht="34.5" customHeight="1">
      <c r="A233" s="1095"/>
      <c r="B233" s="1122"/>
      <c r="C233" s="928"/>
      <c r="D233" s="928"/>
      <c r="E233" s="1105"/>
      <c r="F233" s="1105"/>
      <c r="G233" s="1105"/>
      <c r="H233" s="1105"/>
      <c r="I233" s="1105"/>
      <c r="J233" s="1105"/>
      <c r="K233" s="1123"/>
      <c r="L233" s="1124"/>
      <c r="M233" s="1098"/>
      <c r="N233" s="1097"/>
      <c r="O233" s="928"/>
      <c r="P233" s="928"/>
      <c r="Q233" s="1102"/>
      <c r="R233" s="928"/>
      <c r="S233" s="928"/>
      <c r="T233" s="1097"/>
      <c r="U233" s="1097"/>
      <c r="V233" s="1097"/>
    </row>
    <row r="234" ht="34.5" customHeight="1">
      <c r="A234" s="1095"/>
      <c r="B234" s="1122"/>
      <c r="C234" s="928"/>
      <c r="D234" s="928"/>
      <c r="E234" s="1105"/>
      <c r="F234" s="1105"/>
      <c r="G234" s="1105"/>
      <c r="H234" s="1105"/>
      <c r="I234" s="1105"/>
      <c r="J234" s="1105"/>
      <c r="K234" s="1123"/>
      <c r="L234" s="1124"/>
      <c r="M234" s="1098"/>
      <c r="N234" s="1097"/>
      <c r="O234" s="928"/>
      <c r="P234" s="928"/>
      <c r="Q234" s="1102"/>
      <c r="R234" s="928"/>
      <c r="S234" s="928"/>
      <c r="T234" s="1097"/>
      <c r="U234" s="1097"/>
      <c r="V234" s="1097"/>
    </row>
    <row r="235" ht="34.5" customHeight="1">
      <c r="A235" s="1095"/>
      <c r="B235" s="1122"/>
      <c r="C235" s="928"/>
      <c r="D235" s="928"/>
      <c r="E235" s="1105"/>
      <c r="F235" s="1105"/>
      <c r="G235" s="1105"/>
      <c r="H235" s="1105"/>
      <c r="I235" s="1105"/>
      <c r="J235" s="1105"/>
      <c r="K235" s="1123"/>
      <c r="L235" s="1124"/>
      <c r="M235" s="1098"/>
      <c r="N235" s="1097"/>
      <c r="O235" s="928"/>
      <c r="P235" s="928"/>
      <c r="Q235" s="1102"/>
      <c r="R235" s="928"/>
      <c r="S235" s="928"/>
      <c r="T235" s="1097"/>
      <c r="U235" s="1097"/>
      <c r="V235" s="1097"/>
    </row>
    <row r="236" ht="34.5" customHeight="1">
      <c r="A236" s="1095"/>
      <c r="B236" s="1122"/>
      <c r="C236" s="928"/>
      <c r="D236" s="928"/>
      <c r="E236" s="1105"/>
      <c r="F236" s="1105"/>
      <c r="G236" s="1105"/>
      <c r="H236" s="1105"/>
      <c r="I236" s="1105"/>
      <c r="J236" s="1105"/>
      <c r="K236" s="1123"/>
      <c r="L236" s="1124"/>
      <c r="M236" s="1098"/>
      <c r="N236" s="1097"/>
      <c r="O236" s="928"/>
      <c r="P236" s="928"/>
      <c r="Q236" s="1102"/>
      <c r="R236" s="928"/>
      <c r="S236" s="928"/>
      <c r="T236" s="1097"/>
      <c r="U236" s="1097"/>
      <c r="V236" s="1097"/>
    </row>
    <row r="237" ht="34.5" customHeight="1">
      <c r="A237" s="1095"/>
      <c r="B237" s="1122"/>
      <c r="C237" s="928"/>
      <c r="D237" s="928"/>
      <c r="E237" s="1105"/>
      <c r="F237" s="1105"/>
      <c r="G237" s="1105"/>
      <c r="H237" s="1105"/>
      <c r="I237" s="1105"/>
      <c r="J237" s="1105"/>
      <c r="K237" s="1123"/>
      <c r="L237" s="1124"/>
      <c r="M237" s="1098"/>
      <c r="N237" s="1097"/>
      <c r="O237" s="928"/>
      <c r="P237" s="928"/>
      <c r="Q237" s="1102"/>
      <c r="R237" s="928"/>
      <c r="S237" s="928"/>
      <c r="T237" s="1097"/>
      <c r="U237" s="1097"/>
      <c r="V237" s="1097"/>
    </row>
    <row r="238" ht="34.5" customHeight="1">
      <c r="A238" s="1095"/>
      <c r="B238" s="1122"/>
      <c r="C238" s="928"/>
      <c r="D238" s="928"/>
      <c r="E238" s="1105"/>
      <c r="F238" s="1105"/>
      <c r="G238" s="1105"/>
      <c r="H238" s="1105"/>
      <c r="I238" s="1105"/>
      <c r="J238" s="1105"/>
      <c r="K238" s="1123"/>
      <c r="L238" s="1124"/>
      <c r="M238" s="1098"/>
      <c r="N238" s="1097"/>
      <c r="O238" s="928"/>
      <c r="P238" s="928"/>
      <c r="Q238" s="1102"/>
      <c r="R238" s="928"/>
      <c r="S238" s="928"/>
      <c r="T238" s="1097"/>
      <c r="U238" s="1097"/>
      <c r="V238" s="1097"/>
    </row>
    <row r="239" ht="34.5" customHeight="1">
      <c r="A239" s="1095"/>
      <c r="B239" s="1122"/>
      <c r="C239" s="928"/>
      <c r="D239" s="928"/>
      <c r="E239" s="1105"/>
      <c r="F239" s="1105"/>
      <c r="G239" s="1105"/>
      <c r="H239" s="1105"/>
      <c r="I239" s="1105"/>
      <c r="J239" s="1105"/>
      <c r="K239" s="1123"/>
      <c r="L239" s="1124"/>
      <c r="M239" s="1098"/>
      <c r="N239" s="1097"/>
      <c r="O239" s="928"/>
      <c r="P239" s="928"/>
      <c r="Q239" s="1102"/>
      <c r="R239" s="928"/>
      <c r="S239" s="928"/>
      <c r="T239" s="1097"/>
      <c r="U239" s="1097"/>
      <c r="V239" s="1097"/>
    </row>
    <row r="240" ht="34.5" customHeight="1">
      <c r="A240" s="1095"/>
      <c r="B240" s="1122"/>
      <c r="C240" s="928"/>
      <c r="D240" s="928"/>
      <c r="E240" s="1105"/>
      <c r="F240" s="1105"/>
      <c r="G240" s="1105"/>
      <c r="H240" s="1105"/>
      <c r="I240" s="1105"/>
      <c r="J240" s="1105"/>
      <c r="K240" s="1123"/>
      <c r="L240" s="1124"/>
      <c r="M240" s="1098"/>
      <c r="N240" s="1097"/>
      <c r="O240" s="928"/>
      <c r="P240" s="928"/>
      <c r="Q240" s="1102"/>
      <c r="R240" s="928"/>
      <c r="S240" s="928"/>
      <c r="T240" s="1097"/>
      <c r="U240" s="1097"/>
      <c r="V240" s="1097"/>
    </row>
    <row r="241" ht="34.5" customHeight="1">
      <c r="A241" s="1095"/>
      <c r="B241" s="1122"/>
      <c r="C241" s="928"/>
      <c r="D241" s="928"/>
      <c r="E241" s="1105"/>
      <c r="F241" s="1105"/>
      <c r="G241" s="1105"/>
      <c r="H241" s="1105"/>
      <c r="I241" s="1105"/>
      <c r="J241" s="1105"/>
      <c r="K241" s="1123"/>
      <c r="L241" s="1124"/>
      <c r="M241" s="1098"/>
      <c r="N241" s="1097"/>
      <c r="O241" s="928"/>
      <c r="P241" s="928"/>
      <c r="Q241" s="1102"/>
      <c r="R241" s="928"/>
      <c r="S241" s="928"/>
      <c r="T241" s="1097"/>
      <c r="U241" s="1097"/>
      <c r="V241" s="1097"/>
    </row>
    <row r="242" ht="34.5" customHeight="1">
      <c r="A242" s="1095"/>
      <c r="B242" s="1122"/>
      <c r="C242" s="928"/>
      <c r="D242" s="928"/>
      <c r="E242" s="1105"/>
      <c r="F242" s="1105"/>
      <c r="G242" s="1105"/>
      <c r="H242" s="1105"/>
      <c r="I242" s="1105"/>
      <c r="J242" s="1105"/>
      <c r="K242" s="1123"/>
      <c r="L242" s="1124"/>
      <c r="M242" s="1098"/>
      <c r="N242" s="1097"/>
      <c r="O242" s="928"/>
      <c r="P242" s="928"/>
      <c r="Q242" s="1102"/>
      <c r="R242" s="928"/>
      <c r="S242" s="928"/>
      <c r="T242" s="1097"/>
      <c r="U242" s="1097"/>
      <c r="V242" s="1097"/>
    </row>
    <row r="243" ht="34.5" customHeight="1">
      <c r="A243" s="1095"/>
      <c r="B243" s="1122"/>
      <c r="C243" s="928"/>
      <c r="D243" s="928"/>
      <c r="E243" s="1105"/>
      <c r="F243" s="1105"/>
      <c r="G243" s="1105"/>
      <c r="H243" s="1105"/>
      <c r="I243" s="1105"/>
      <c r="J243" s="1105"/>
      <c r="K243" s="1123"/>
      <c r="L243" s="1124"/>
      <c r="M243" s="1098"/>
      <c r="N243" s="1097"/>
      <c r="O243" s="928"/>
      <c r="P243" s="928"/>
      <c r="Q243" s="1102"/>
      <c r="R243" s="928"/>
      <c r="S243" s="928"/>
      <c r="T243" s="1097"/>
      <c r="U243" s="1097"/>
      <c r="V243" s="1097"/>
    </row>
    <row r="244" ht="34.5" customHeight="1">
      <c r="A244" s="1095"/>
      <c r="B244" s="1122"/>
      <c r="C244" s="928"/>
      <c r="D244" s="928"/>
      <c r="E244" s="1105"/>
      <c r="F244" s="1105"/>
      <c r="G244" s="1105"/>
      <c r="H244" s="1105"/>
      <c r="I244" s="1105"/>
      <c r="J244" s="1105"/>
      <c r="K244" s="1123"/>
      <c r="L244" s="1124"/>
      <c r="M244" s="1098"/>
      <c r="N244" s="1097"/>
      <c r="O244" s="928"/>
      <c r="P244" s="928"/>
      <c r="Q244" s="1102"/>
      <c r="R244" s="928"/>
      <c r="S244" s="928"/>
      <c r="T244" s="1097"/>
      <c r="U244" s="1097"/>
      <c r="V244" s="1097"/>
    </row>
    <row r="245" ht="34.5" customHeight="1">
      <c r="A245" s="1095"/>
      <c r="B245" s="1122"/>
      <c r="C245" s="928"/>
      <c r="D245" s="928"/>
      <c r="E245" s="1105"/>
      <c r="F245" s="1105"/>
      <c r="G245" s="1105"/>
      <c r="H245" s="1105"/>
      <c r="I245" s="1105"/>
      <c r="J245" s="1105"/>
      <c r="K245" s="1123"/>
      <c r="L245" s="1124"/>
      <c r="M245" s="1098"/>
      <c r="N245" s="1097"/>
      <c r="O245" s="928"/>
      <c r="P245" s="928"/>
      <c r="Q245" s="1102"/>
      <c r="R245" s="928"/>
      <c r="S245" s="928"/>
      <c r="T245" s="1097"/>
      <c r="U245" s="1097"/>
      <c r="V245" s="1097"/>
    </row>
    <row r="246" ht="34.5" customHeight="1">
      <c r="A246" s="1095"/>
      <c r="B246" s="1122"/>
      <c r="C246" s="928"/>
      <c r="D246" s="928"/>
      <c r="E246" s="1105"/>
      <c r="F246" s="1105"/>
      <c r="G246" s="1105"/>
      <c r="H246" s="1105"/>
      <c r="I246" s="1105"/>
      <c r="J246" s="1105"/>
      <c r="K246" s="1123"/>
      <c r="L246" s="1124"/>
      <c r="M246" s="1098"/>
      <c r="N246" s="1097"/>
      <c r="O246" s="928"/>
      <c r="P246" s="928"/>
      <c r="Q246" s="1102"/>
      <c r="R246" s="928"/>
      <c r="S246" s="928"/>
      <c r="T246" s="1097"/>
      <c r="U246" s="1097"/>
      <c r="V246" s="1097"/>
    </row>
    <row r="247" ht="34.5" customHeight="1">
      <c r="A247" s="1095"/>
      <c r="B247" s="1122"/>
      <c r="C247" s="928"/>
      <c r="D247" s="928"/>
      <c r="E247" s="1105"/>
      <c r="F247" s="1105"/>
      <c r="G247" s="1105"/>
      <c r="H247" s="1105"/>
      <c r="I247" s="1105"/>
      <c r="J247" s="1105"/>
      <c r="K247" s="1123"/>
      <c r="L247" s="1124"/>
      <c r="M247" s="1098"/>
      <c r="N247" s="1097"/>
      <c r="O247" s="928"/>
      <c r="P247" s="928"/>
      <c r="Q247" s="1102"/>
      <c r="R247" s="928"/>
      <c r="S247" s="928"/>
      <c r="T247" s="1097"/>
      <c r="U247" s="1097"/>
      <c r="V247" s="1097"/>
    </row>
    <row r="248" ht="34.5" customHeight="1">
      <c r="A248" s="1095"/>
      <c r="B248" s="1122"/>
      <c r="C248" s="928"/>
      <c r="D248" s="928"/>
      <c r="E248" s="1105"/>
      <c r="F248" s="1105"/>
      <c r="G248" s="1105"/>
      <c r="H248" s="1105"/>
      <c r="I248" s="1105"/>
      <c r="J248" s="1105"/>
      <c r="K248" s="1123"/>
      <c r="L248" s="1124"/>
      <c r="M248" s="1098"/>
      <c r="N248" s="1097"/>
      <c r="O248" s="928"/>
      <c r="P248" s="928"/>
      <c r="Q248" s="1102"/>
      <c r="R248" s="928"/>
      <c r="S248" s="928"/>
      <c r="T248" s="1097"/>
      <c r="U248" s="1097"/>
      <c r="V248" s="1097"/>
    </row>
    <row r="249" ht="34.5" customHeight="1">
      <c r="A249" s="1095"/>
      <c r="B249" s="1122"/>
      <c r="C249" s="928"/>
      <c r="D249" s="928"/>
      <c r="E249" s="1105"/>
      <c r="F249" s="1105"/>
      <c r="G249" s="1105"/>
      <c r="H249" s="1105"/>
      <c r="I249" s="1105"/>
      <c r="J249" s="1105"/>
      <c r="K249" s="1123"/>
      <c r="L249" s="1124"/>
      <c r="M249" s="1098"/>
      <c r="N249" s="1097"/>
      <c r="O249" s="928"/>
      <c r="P249" s="928"/>
      <c r="Q249" s="1102"/>
      <c r="R249" s="928"/>
      <c r="S249" s="928"/>
      <c r="T249" s="1097"/>
      <c r="U249" s="1097"/>
      <c r="V249" s="1097"/>
    </row>
    <row r="250" ht="34.5" customHeight="1">
      <c r="A250" s="1095"/>
      <c r="B250" s="1122"/>
      <c r="C250" s="928"/>
      <c r="D250" s="928"/>
      <c r="E250" s="1105"/>
      <c r="F250" s="1105"/>
      <c r="G250" s="1105"/>
      <c r="H250" s="1105"/>
      <c r="I250" s="1105"/>
      <c r="J250" s="1105"/>
      <c r="K250" s="1123"/>
      <c r="L250" s="1124"/>
      <c r="M250" s="1098"/>
      <c r="N250" s="1097"/>
      <c r="O250" s="928"/>
      <c r="P250" s="928"/>
      <c r="Q250" s="1102"/>
      <c r="R250" s="928"/>
      <c r="S250" s="928"/>
      <c r="T250" s="1097"/>
      <c r="U250" s="1097"/>
      <c r="V250" s="1097"/>
    </row>
    <row r="251" ht="34.5" customHeight="1">
      <c r="A251" s="1095"/>
      <c r="B251" s="1122"/>
      <c r="C251" s="928"/>
      <c r="D251" s="928"/>
      <c r="E251" s="1105"/>
      <c r="F251" s="1105"/>
      <c r="G251" s="1105"/>
      <c r="H251" s="1105"/>
      <c r="I251" s="1105"/>
      <c r="J251" s="1105"/>
      <c r="K251" s="1123"/>
      <c r="L251" s="1124"/>
      <c r="M251" s="1098"/>
      <c r="N251" s="1097"/>
      <c r="O251" s="928"/>
      <c r="P251" s="928"/>
      <c r="Q251" s="1102"/>
      <c r="R251" s="928"/>
      <c r="S251" s="928"/>
      <c r="T251" s="1097"/>
      <c r="U251" s="1097"/>
      <c r="V251" s="1097"/>
    </row>
    <row r="252" ht="34.5" customHeight="1">
      <c r="A252" s="1095"/>
      <c r="B252" s="1122"/>
      <c r="C252" s="928"/>
      <c r="D252" s="928"/>
      <c r="E252" s="1105"/>
      <c r="F252" s="1105"/>
      <c r="G252" s="1105"/>
      <c r="H252" s="1105"/>
      <c r="I252" s="1105"/>
      <c r="J252" s="1105"/>
      <c r="K252" s="1123"/>
      <c r="L252" s="1124"/>
      <c r="M252" s="1098"/>
      <c r="N252" s="1097"/>
      <c r="O252" s="928"/>
      <c r="P252" s="928"/>
      <c r="Q252" s="1102"/>
      <c r="R252" s="928"/>
      <c r="S252" s="928"/>
      <c r="T252" s="1097"/>
      <c r="U252" s="1097"/>
      <c r="V252" s="1097"/>
    </row>
    <row r="253" ht="34.5" customHeight="1">
      <c r="A253" s="1095"/>
      <c r="B253" s="1122"/>
      <c r="C253" s="928"/>
      <c r="D253" s="928"/>
      <c r="E253" s="1105"/>
      <c r="F253" s="1105"/>
      <c r="G253" s="1105"/>
      <c r="H253" s="1105"/>
      <c r="I253" s="1105"/>
      <c r="J253" s="1105"/>
      <c r="K253" s="1123"/>
      <c r="L253" s="1124"/>
      <c r="M253" s="1098"/>
      <c r="N253" s="1097"/>
      <c r="O253" s="928"/>
      <c r="P253" s="928"/>
      <c r="Q253" s="1102"/>
      <c r="R253" s="928"/>
      <c r="S253" s="928"/>
      <c r="T253" s="1097"/>
      <c r="U253" s="1097"/>
      <c r="V253" s="1097"/>
    </row>
    <row r="254" ht="34.5" customHeight="1">
      <c r="A254" s="1095"/>
      <c r="B254" s="1122"/>
      <c r="C254" s="928"/>
      <c r="D254" s="928"/>
      <c r="E254" s="1105"/>
      <c r="F254" s="1105"/>
      <c r="G254" s="1105"/>
      <c r="H254" s="1105"/>
      <c r="I254" s="1105"/>
      <c r="J254" s="1105"/>
      <c r="K254" s="1123"/>
      <c r="L254" s="1124"/>
      <c r="M254" s="1098"/>
      <c r="N254" s="1097"/>
      <c r="O254" s="928"/>
      <c r="P254" s="928"/>
      <c r="Q254" s="1102"/>
      <c r="R254" s="928"/>
      <c r="S254" s="928"/>
      <c r="T254" s="1097"/>
      <c r="U254" s="1097"/>
      <c r="V254" s="1097"/>
    </row>
    <row r="255" ht="34.5" customHeight="1">
      <c r="A255" s="1095"/>
      <c r="B255" s="1122"/>
      <c r="C255" s="928"/>
      <c r="D255" s="928"/>
      <c r="E255" s="1105"/>
      <c r="F255" s="1105"/>
      <c r="G255" s="1105"/>
      <c r="H255" s="1105"/>
      <c r="I255" s="1105"/>
      <c r="J255" s="1105"/>
      <c r="K255" s="1123"/>
      <c r="L255" s="1124"/>
      <c r="M255" s="1098"/>
      <c r="N255" s="1097"/>
      <c r="O255" s="928"/>
      <c r="P255" s="928"/>
      <c r="Q255" s="1102"/>
      <c r="R255" s="928"/>
      <c r="S255" s="928"/>
      <c r="T255" s="1097"/>
      <c r="U255" s="1097"/>
      <c r="V255" s="1097"/>
    </row>
    <row r="256" ht="34.5" customHeight="1">
      <c r="A256" s="1095"/>
      <c r="B256" s="1122"/>
      <c r="C256" s="928"/>
      <c r="D256" s="928"/>
      <c r="E256" s="1105"/>
      <c r="F256" s="1105"/>
      <c r="G256" s="1105"/>
      <c r="H256" s="1105"/>
      <c r="I256" s="1105"/>
      <c r="J256" s="1105"/>
      <c r="K256" s="1123"/>
      <c r="L256" s="1124"/>
      <c r="M256" s="1098"/>
      <c r="N256" s="1097"/>
      <c r="O256" s="928"/>
      <c r="P256" s="928"/>
      <c r="Q256" s="1102"/>
      <c r="R256" s="928"/>
      <c r="S256" s="928"/>
      <c r="T256" s="1097"/>
      <c r="U256" s="1097"/>
      <c r="V256" s="1097"/>
    </row>
    <row r="257" ht="34.5" customHeight="1">
      <c r="A257" s="1095"/>
      <c r="B257" s="1122"/>
      <c r="C257" s="928"/>
      <c r="D257" s="928"/>
      <c r="E257" s="1105"/>
      <c r="F257" s="1105"/>
      <c r="G257" s="1105"/>
      <c r="H257" s="1105"/>
      <c r="I257" s="1105"/>
      <c r="J257" s="1105"/>
      <c r="K257" s="1123"/>
      <c r="L257" s="1124"/>
      <c r="M257" s="1098"/>
      <c r="N257" s="1097"/>
      <c r="O257" s="928"/>
      <c r="P257" s="928"/>
      <c r="Q257" s="1102"/>
      <c r="R257" s="928"/>
      <c r="S257" s="928"/>
      <c r="T257" s="1097"/>
      <c r="U257" s="1097"/>
      <c r="V257" s="1097"/>
    </row>
    <row r="258" ht="34.5" customHeight="1">
      <c r="A258" s="1095"/>
      <c r="B258" s="1122"/>
      <c r="C258" s="928"/>
      <c r="D258" s="928"/>
      <c r="E258" s="1105"/>
      <c r="F258" s="1105"/>
      <c r="G258" s="1105"/>
      <c r="H258" s="1105"/>
      <c r="I258" s="1105"/>
      <c r="J258" s="1105"/>
      <c r="K258" s="1123"/>
      <c r="L258" s="1124"/>
      <c r="M258" s="1098"/>
      <c r="N258" s="1097"/>
      <c r="O258" s="928"/>
      <c r="P258" s="928"/>
      <c r="Q258" s="1102"/>
      <c r="R258" s="928"/>
      <c r="S258" s="928"/>
      <c r="T258" s="1097"/>
      <c r="U258" s="1097"/>
      <c r="V258" s="1097"/>
    </row>
    <row r="259" ht="34.5" customHeight="1">
      <c r="A259" s="1095"/>
      <c r="B259" s="1122"/>
      <c r="C259" s="928"/>
      <c r="D259" s="928"/>
      <c r="E259" s="1105"/>
      <c r="F259" s="1105"/>
      <c r="G259" s="1105"/>
      <c r="H259" s="1105"/>
      <c r="I259" s="1105"/>
      <c r="J259" s="1105"/>
      <c r="K259" s="1123"/>
      <c r="L259" s="1124"/>
      <c r="M259" s="1098"/>
      <c r="N259" s="1097"/>
      <c r="O259" s="928"/>
      <c r="P259" s="928"/>
      <c r="Q259" s="1102"/>
      <c r="R259" s="928"/>
      <c r="S259" s="928"/>
      <c r="T259" s="1097"/>
      <c r="U259" s="1097"/>
      <c r="V259" s="1097"/>
    </row>
    <row r="260" ht="34.5" customHeight="1">
      <c r="A260" s="1095"/>
      <c r="B260" s="1122"/>
      <c r="C260" s="928"/>
      <c r="D260" s="928"/>
      <c r="E260" s="1105"/>
      <c r="F260" s="1105"/>
      <c r="G260" s="1105"/>
      <c r="H260" s="1105"/>
      <c r="I260" s="1105"/>
      <c r="J260" s="1105"/>
      <c r="K260" s="1123"/>
      <c r="L260" s="1124"/>
      <c r="M260" s="1098"/>
      <c r="N260" s="1097"/>
      <c r="O260" s="928"/>
      <c r="P260" s="928"/>
      <c r="Q260" s="1102"/>
      <c r="R260" s="928"/>
      <c r="S260" s="928"/>
      <c r="T260" s="1097"/>
      <c r="U260" s="1097"/>
      <c r="V260" s="1097"/>
    </row>
    <row r="261" ht="34.5" customHeight="1">
      <c r="A261" s="1095"/>
      <c r="B261" s="1122"/>
      <c r="C261" s="928"/>
      <c r="D261" s="928"/>
      <c r="E261" s="1105"/>
      <c r="F261" s="1105"/>
      <c r="G261" s="1105"/>
      <c r="H261" s="1105"/>
      <c r="I261" s="1105"/>
      <c r="J261" s="1105"/>
      <c r="K261" s="1123"/>
      <c r="L261" s="1124"/>
      <c r="M261" s="1098"/>
      <c r="N261" s="1097"/>
      <c r="O261" s="928"/>
      <c r="P261" s="928"/>
      <c r="Q261" s="1102"/>
      <c r="R261" s="928"/>
      <c r="S261" s="928"/>
      <c r="T261" s="1097"/>
      <c r="U261" s="1097"/>
      <c r="V261" s="1097"/>
    </row>
    <row r="262" ht="34.5" customHeight="1">
      <c r="A262" s="1095"/>
      <c r="B262" s="1122"/>
      <c r="C262" s="928"/>
      <c r="D262" s="928"/>
      <c r="E262" s="1105"/>
      <c r="F262" s="1105"/>
      <c r="G262" s="1105"/>
      <c r="H262" s="1105"/>
      <c r="I262" s="1105"/>
      <c r="J262" s="1105"/>
      <c r="K262" s="1123"/>
      <c r="L262" s="1124"/>
      <c r="M262" s="1098"/>
      <c r="N262" s="1097"/>
      <c r="O262" s="928"/>
      <c r="P262" s="928"/>
      <c r="Q262" s="1102"/>
      <c r="R262" s="928"/>
      <c r="S262" s="928"/>
      <c r="T262" s="1097"/>
      <c r="U262" s="1097"/>
      <c r="V262" s="1097"/>
    </row>
    <row r="263" ht="34.5" customHeight="1">
      <c r="A263" s="1095"/>
      <c r="B263" s="1122"/>
      <c r="C263" s="928"/>
      <c r="D263" s="928"/>
      <c r="E263" s="1105"/>
      <c r="F263" s="1105"/>
      <c r="G263" s="1105"/>
      <c r="H263" s="1105"/>
      <c r="I263" s="1105"/>
      <c r="J263" s="1105"/>
      <c r="K263" s="1123"/>
      <c r="L263" s="1124"/>
      <c r="M263" s="1098"/>
      <c r="N263" s="1097"/>
      <c r="O263" s="928"/>
      <c r="P263" s="928"/>
      <c r="Q263" s="1102"/>
      <c r="R263" s="928"/>
      <c r="S263" s="928"/>
      <c r="T263" s="1097"/>
      <c r="U263" s="1097"/>
      <c r="V263" s="1097"/>
    </row>
    <row r="264" ht="34.5" customHeight="1">
      <c r="A264" s="1095"/>
      <c r="B264" s="1122"/>
      <c r="C264" s="928"/>
      <c r="D264" s="928"/>
      <c r="E264" s="1105"/>
      <c r="F264" s="1105"/>
      <c r="G264" s="1105"/>
      <c r="H264" s="1105"/>
      <c r="I264" s="1105"/>
      <c r="J264" s="1105"/>
      <c r="K264" s="1123"/>
      <c r="L264" s="1124"/>
      <c r="M264" s="1098"/>
      <c r="N264" s="1097"/>
      <c r="O264" s="928"/>
      <c r="P264" s="928"/>
      <c r="Q264" s="1102"/>
      <c r="R264" s="928"/>
      <c r="S264" s="928"/>
      <c r="T264" s="1097"/>
      <c r="U264" s="1097"/>
      <c r="V264" s="1097"/>
    </row>
    <row r="265" ht="34.5" customHeight="1">
      <c r="A265" s="1095"/>
      <c r="B265" s="1122"/>
      <c r="C265" s="928"/>
      <c r="D265" s="928"/>
      <c r="E265" s="1105"/>
      <c r="F265" s="1105"/>
      <c r="G265" s="1105"/>
      <c r="H265" s="1105"/>
      <c r="I265" s="1105"/>
      <c r="J265" s="1105"/>
      <c r="K265" s="1123"/>
      <c r="L265" s="1124"/>
      <c r="M265" s="1098"/>
      <c r="N265" s="1097"/>
      <c r="O265" s="928"/>
      <c r="P265" s="928"/>
      <c r="Q265" s="1102"/>
      <c r="R265" s="928"/>
      <c r="S265" s="928"/>
      <c r="T265" s="1097"/>
      <c r="U265" s="1097"/>
      <c r="V265" s="1097"/>
    </row>
    <row r="266" ht="34.5" customHeight="1">
      <c r="A266" s="1095"/>
      <c r="B266" s="1122"/>
      <c r="C266" s="928"/>
      <c r="D266" s="928"/>
      <c r="E266" s="1105"/>
      <c r="F266" s="1105"/>
      <c r="G266" s="1105"/>
      <c r="H266" s="1105"/>
      <c r="I266" s="1105"/>
      <c r="J266" s="1105"/>
      <c r="K266" s="1123"/>
      <c r="L266" s="1124"/>
      <c r="M266" s="1098"/>
      <c r="N266" s="1097"/>
      <c r="O266" s="928"/>
      <c r="P266" s="928"/>
      <c r="Q266" s="1102"/>
      <c r="R266" s="928"/>
      <c r="S266" s="928"/>
      <c r="T266" s="1097"/>
      <c r="U266" s="1097"/>
      <c r="V266" s="1097"/>
    </row>
    <row r="267" ht="34.5" customHeight="1">
      <c r="A267" s="1095"/>
      <c r="B267" s="1122"/>
      <c r="C267" s="928"/>
      <c r="D267" s="928"/>
      <c r="E267" s="1105"/>
      <c r="F267" s="1105"/>
      <c r="G267" s="1105"/>
      <c r="H267" s="1105"/>
      <c r="I267" s="1105"/>
      <c r="J267" s="1105"/>
      <c r="K267" s="1123"/>
      <c r="L267" s="1124"/>
      <c r="M267" s="1098"/>
      <c r="N267" s="1097"/>
      <c r="O267" s="928"/>
      <c r="P267" s="928"/>
      <c r="Q267" s="1102"/>
      <c r="R267" s="928"/>
      <c r="S267" s="928"/>
      <c r="T267" s="1097"/>
      <c r="U267" s="1097"/>
      <c r="V267" s="1097"/>
    </row>
    <row r="268" ht="34.5" customHeight="1">
      <c r="A268" s="1095"/>
      <c r="B268" s="1122"/>
      <c r="C268" s="928"/>
      <c r="D268" s="928"/>
      <c r="E268" s="1105"/>
      <c r="F268" s="1105"/>
      <c r="G268" s="1105"/>
      <c r="H268" s="1105"/>
      <c r="I268" s="1105"/>
      <c r="J268" s="1105"/>
      <c r="K268" s="1123"/>
      <c r="L268" s="1124"/>
      <c r="M268" s="1098"/>
      <c r="N268" s="1097"/>
      <c r="O268" s="928"/>
      <c r="P268" s="928"/>
      <c r="Q268" s="1102"/>
      <c r="R268" s="928"/>
      <c r="S268" s="928"/>
      <c r="T268" s="1097"/>
      <c r="U268" s="1097"/>
      <c r="V268" s="1097"/>
    </row>
    <row r="269" ht="34.5" customHeight="1">
      <c r="A269" s="1095"/>
      <c r="B269" s="1122"/>
      <c r="C269" s="928"/>
      <c r="D269" s="928"/>
      <c r="E269" s="1105"/>
      <c r="F269" s="1105"/>
      <c r="G269" s="1105"/>
      <c r="H269" s="1105"/>
      <c r="I269" s="1105"/>
      <c r="J269" s="1105"/>
      <c r="K269" s="1123"/>
      <c r="L269" s="1124"/>
      <c r="M269" s="1098"/>
      <c r="N269" s="1097"/>
      <c r="O269" s="928"/>
      <c r="P269" s="928"/>
      <c r="Q269" s="1102"/>
      <c r="R269" s="928"/>
      <c r="S269" s="928"/>
      <c r="T269" s="1097"/>
      <c r="U269" s="1097"/>
      <c r="V269" s="1097"/>
    </row>
    <row r="270" ht="34.5" customHeight="1">
      <c r="A270" s="1095"/>
      <c r="B270" s="1122"/>
      <c r="C270" s="928"/>
      <c r="D270" s="928"/>
      <c r="E270" s="1105"/>
      <c r="F270" s="1105"/>
      <c r="G270" s="1105"/>
      <c r="H270" s="1105"/>
      <c r="I270" s="1105"/>
      <c r="J270" s="1105"/>
      <c r="K270" s="1123"/>
      <c r="L270" s="1124"/>
      <c r="M270" s="1098"/>
      <c r="N270" s="1097"/>
      <c r="O270" s="928"/>
      <c r="P270" s="928"/>
      <c r="Q270" s="1102"/>
      <c r="R270" s="928"/>
      <c r="S270" s="928"/>
      <c r="T270" s="1097"/>
      <c r="U270" s="1097"/>
      <c r="V270" s="1097"/>
    </row>
    <row r="271" ht="34.5" customHeight="1">
      <c r="A271" s="1095"/>
      <c r="B271" s="1122"/>
      <c r="C271" s="928"/>
      <c r="D271" s="928"/>
      <c r="E271" s="1105"/>
      <c r="F271" s="1105"/>
      <c r="G271" s="1105"/>
      <c r="H271" s="1105"/>
      <c r="I271" s="1105"/>
      <c r="J271" s="1105"/>
      <c r="K271" s="1123"/>
      <c r="L271" s="1124"/>
      <c r="M271" s="1098"/>
      <c r="N271" s="1097"/>
      <c r="O271" s="928"/>
      <c r="P271" s="928"/>
      <c r="Q271" s="1102"/>
      <c r="R271" s="928"/>
      <c r="S271" s="928"/>
      <c r="T271" s="1097"/>
      <c r="U271" s="1097"/>
      <c r="V271" s="1097"/>
    </row>
    <row r="272" ht="34.5" customHeight="1">
      <c r="A272" s="1095"/>
      <c r="B272" s="1122"/>
      <c r="C272" s="928"/>
      <c r="D272" s="928"/>
      <c r="E272" s="1105"/>
      <c r="F272" s="1105"/>
      <c r="G272" s="1105"/>
      <c r="H272" s="1105"/>
      <c r="I272" s="1105"/>
      <c r="J272" s="1105"/>
      <c r="K272" s="1123"/>
      <c r="L272" s="1124"/>
      <c r="M272" s="1098"/>
      <c r="N272" s="1097"/>
      <c r="O272" s="928"/>
      <c r="P272" s="928"/>
      <c r="Q272" s="1102"/>
      <c r="R272" s="928"/>
      <c r="S272" s="928"/>
      <c r="T272" s="1097"/>
      <c r="U272" s="1097"/>
      <c r="V272" s="1097"/>
    </row>
    <row r="273" ht="34.5" customHeight="1">
      <c r="A273" s="1095"/>
      <c r="B273" s="1122"/>
      <c r="C273" s="928"/>
      <c r="D273" s="928"/>
      <c r="E273" s="1105"/>
      <c r="F273" s="1105"/>
      <c r="G273" s="1105"/>
      <c r="H273" s="1105"/>
      <c r="I273" s="1105"/>
      <c r="J273" s="1105"/>
      <c r="K273" s="1123"/>
      <c r="L273" s="1124"/>
      <c r="M273" s="1098"/>
      <c r="N273" s="1097"/>
      <c r="O273" s="928"/>
      <c r="P273" s="928"/>
      <c r="Q273" s="1102"/>
      <c r="R273" s="928"/>
      <c r="S273" s="928"/>
      <c r="T273" s="1097"/>
      <c r="U273" s="1097"/>
      <c r="V273" s="1097"/>
    </row>
    <row r="274" ht="34.5" customHeight="1">
      <c r="A274" s="1095"/>
      <c r="B274" s="1122"/>
      <c r="C274" s="928"/>
      <c r="D274" s="928"/>
      <c r="E274" s="1105"/>
      <c r="F274" s="1105"/>
      <c r="G274" s="1105"/>
      <c r="H274" s="1105"/>
      <c r="I274" s="1105"/>
      <c r="J274" s="1105"/>
      <c r="K274" s="1123"/>
      <c r="L274" s="1124"/>
      <c r="M274" s="1098"/>
      <c r="N274" s="1097"/>
      <c r="O274" s="928"/>
      <c r="P274" s="928"/>
      <c r="Q274" s="1102"/>
      <c r="R274" s="928"/>
      <c r="S274" s="928"/>
      <c r="T274" s="1097"/>
      <c r="U274" s="1097"/>
      <c r="V274" s="1097"/>
    </row>
    <row r="275" ht="34.5" customHeight="1">
      <c r="A275" s="1095"/>
      <c r="B275" s="1122"/>
      <c r="C275" s="928"/>
      <c r="D275" s="928"/>
      <c r="E275" s="1105"/>
      <c r="F275" s="1105"/>
      <c r="G275" s="1105"/>
      <c r="H275" s="1105"/>
      <c r="I275" s="1105"/>
      <c r="J275" s="1105"/>
      <c r="K275" s="1123"/>
      <c r="L275" s="1124"/>
      <c r="M275" s="1098"/>
      <c r="N275" s="1097"/>
      <c r="O275" s="928"/>
      <c r="P275" s="928"/>
      <c r="Q275" s="1102"/>
      <c r="R275" s="928"/>
      <c r="S275" s="928"/>
      <c r="T275" s="1097"/>
      <c r="U275" s="1097"/>
      <c r="V275" s="1097"/>
    </row>
    <row r="276" ht="34.5" customHeight="1">
      <c r="A276" s="1095"/>
      <c r="B276" s="1122"/>
      <c r="C276" s="928"/>
      <c r="D276" s="928"/>
      <c r="E276" s="1105"/>
      <c r="F276" s="1105"/>
      <c r="G276" s="1105"/>
      <c r="H276" s="1105"/>
      <c r="I276" s="1105"/>
      <c r="J276" s="1105"/>
      <c r="K276" s="1123"/>
      <c r="L276" s="1124"/>
      <c r="M276" s="1098"/>
      <c r="N276" s="1097"/>
      <c r="O276" s="928"/>
      <c r="P276" s="928"/>
      <c r="Q276" s="1102"/>
      <c r="R276" s="928"/>
      <c r="S276" s="928"/>
      <c r="T276" s="1097"/>
      <c r="U276" s="1097"/>
      <c r="V276" s="1097"/>
    </row>
    <row r="277" ht="34.5" customHeight="1">
      <c r="A277" s="1095"/>
      <c r="B277" s="1122"/>
      <c r="C277" s="928"/>
      <c r="D277" s="928"/>
      <c r="E277" s="1105"/>
      <c r="F277" s="1105"/>
      <c r="G277" s="1105"/>
      <c r="H277" s="1105"/>
      <c r="I277" s="1105"/>
      <c r="J277" s="1105"/>
      <c r="K277" s="1123"/>
      <c r="L277" s="1124"/>
      <c r="M277" s="1098"/>
      <c r="N277" s="1097"/>
      <c r="O277" s="928"/>
      <c r="P277" s="928"/>
      <c r="Q277" s="1102"/>
      <c r="R277" s="928"/>
      <c r="S277" s="928"/>
      <c r="T277" s="1097"/>
      <c r="U277" s="1097"/>
      <c r="V277" s="1097"/>
    </row>
    <row r="278" ht="34.5" customHeight="1">
      <c r="A278" s="1095"/>
      <c r="B278" s="1122"/>
      <c r="C278" s="928"/>
      <c r="D278" s="928"/>
      <c r="E278" s="1105"/>
      <c r="F278" s="1105"/>
      <c r="G278" s="1105"/>
      <c r="H278" s="1105"/>
      <c r="I278" s="1105"/>
      <c r="J278" s="1105"/>
      <c r="K278" s="1123"/>
      <c r="L278" s="1124"/>
      <c r="M278" s="1098"/>
      <c r="N278" s="1097"/>
      <c r="O278" s="928"/>
      <c r="P278" s="928"/>
      <c r="Q278" s="1102"/>
      <c r="R278" s="928"/>
      <c r="S278" s="928"/>
      <c r="T278" s="1097"/>
      <c r="U278" s="1097"/>
      <c r="V278" s="1097"/>
    </row>
    <row r="279" ht="34.5" customHeight="1">
      <c r="A279" s="1095"/>
      <c r="B279" s="1122"/>
      <c r="C279" s="928"/>
      <c r="D279" s="928"/>
      <c r="E279" s="1105"/>
      <c r="F279" s="1105"/>
      <c r="G279" s="1105"/>
      <c r="H279" s="1105"/>
      <c r="I279" s="1105"/>
      <c r="J279" s="1105"/>
      <c r="K279" s="1123"/>
      <c r="L279" s="1124"/>
      <c r="M279" s="1098"/>
      <c r="N279" s="1097"/>
      <c r="O279" s="928"/>
      <c r="P279" s="928"/>
      <c r="Q279" s="1102"/>
      <c r="R279" s="928"/>
      <c r="S279" s="928"/>
      <c r="T279" s="1097"/>
      <c r="U279" s="1097"/>
      <c r="V279" s="1097"/>
    </row>
    <row r="280" ht="34.5" customHeight="1">
      <c r="A280" s="1095"/>
      <c r="B280" s="1122"/>
      <c r="C280" s="928"/>
      <c r="D280" s="928"/>
      <c r="E280" s="1105"/>
      <c r="F280" s="1105"/>
      <c r="G280" s="1105"/>
      <c r="H280" s="1105"/>
      <c r="I280" s="1105"/>
      <c r="J280" s="1105"/>
      <c r="K280" s="1123"/>
      <c r="L280" s="1124"/>
      <c r="M280" s="1098"/>
      <c r="N280" s="1097"/>
      <c r="O280" s="928"/>
      <c r="P280" s="928"/>
      <c r="Q280" s="1102"/>
      <c r="R280" s="928"/>
      <c r="S280" s="928"/>
      <c r="T280" s="1097"/>
      <c r="U280" s="1097"/>
      <c r="V280" s="1097"/>
    </row>
    <row r="281" ht="34.5" customHeight="1">
      <c r="A281" s="1095"/>
      <c r="B281" s="1122"/>
      <c r="C281" s="928"/>
      <c r="D281" s="928"/>
      <c r="E281" s="1105"/>
      <c r="F281" s="1105"/>
      <c r="G281" s="1105"/>
      <c r="H281" s="1105"/>
      <c r="I281" s="1105"/>
      <c r="J281" s="1105"/>
      <c r="K281" s="1123"/>
      <c r="L281" s="1124"/>
      <c r="M281" s="1098"/>
      <c r="N281" s="1097"/>
      <c r="O281" s="928"/>
      <c r="P281" s="928"/>
      <c r="Q281" s="1102"/>
      <c r="R281" s="928"/>
      <c r="S281" s="928"/>
      <c r="T281" s="1097"/>
      <c r="U281" s="1097"/>
      <c r="V281" s="1097"/>
    </row>
    <row r="282" ht="34.5" customHeight="1">
      <c r="A282" s="1095"/>
      <c r="B282" s="1122"/>
      <c r="C282" s="928"/>
      <c r="D282" s="928"/>
      <c r="E282" s="1105"/>
      <c r="F282" s="1105"/>
      <c r="G282" s="1105"/>
      <c r="H282" s="1105"/>
      <c r="I282" s="1105"/>
      <c r="J282" s="1105"/>
      <c r="K282" s="1123"/>
      <c r="L282" s="1124"/>
      <c r="M282" s="1098"/>
      <c r="N282" s="1097"/>
      <c r="O282" s="928"/>
      <c r="P282" s="928"/>
      <c r="Q282" s="1102"/>
      <c r="R282" s="928"/>
      <c r="S282" s="928"/>
      <c r="T282" s="1097"/>
      <c r="U282" s="1097"/>
      <c r="V282" s="1097"/>
    </row>
    <row r="283" ht="34.5" customHeight="1">
      <c r="A283" s="1095"/>
      <c r="B283" s="1122"/>
      <c r="C283" s="928"/>
      <c r="D283" s="928"/>
      <c r="E283" s="1105"/>
      <c r="F283" s="1105"/>
      <c r="G283" s="1105"/>
      <c r="H283" s="1105"/>
      <c r="I283" s="1105"/>
      <c r="J283" s="1105"/>
      <c r="K283" s="1123"/>
      <c r="L283" s="1124"/>
      <c r="M283" s="1098"/>
      <c r="N283" s="1097"/>
      <c r="O283" s="928"/>
      <c r="P283" s="928"/>
      <c r="Q283" s="1102"/>
      <c r="R283" s="928"/>
      <c r="S283" s="928"/>
      <c r="T283" s="1097"/>
      <c r="U283" s="1097"/>
      <c r="V283" s="1097"/>
    </row>
    <row r="284" ht="34.5" customHeight="1">
      <c r="A284" s="1095"/>
      <c r="B284" s="1122"/>
      <c r="C284" s="928"/>
      <c r="D284" s="928"/>
      <c r="E284" s="1105"/>
      <c r="F284" s="1105"/>
      <c r="G284" s="1105"/>
      <c r="H284" s="1105"/>
      <c r="I284" s="1105"/>
      <c r="J284" s="1105"/>
      <c r="K284" s="1123"/>
      <c r="L284" s="1124"/>
      <c r="M284" s="1098"/>
      <c r="N284" s="1097"/>
      <c r="O284" s="928"/>
      <c r="P284" s="928"/>
      <c r="Q284" s="1102"/>
      <c r="R284" s="928"/>
      <c r="S284" s="928"/>
      <c r="T284" s="1097"/>
      <c r="U284" s="1097"/>
      <c r="V284" s="1097"/>
    </row>
    <row r="285" ht="34.5" customHeight="1">
      <c r="A285" s="1095"/>
      <c r="B285" s="1122"/>
      <c r="C285" s="928"/>
      <c r="D285" s="928"/>
      <c r="E285" s="1105"/>
      <c r="F285" s="1105"/>
      <c r="G285" s="1105"/>
      <c r="H285" s="1105"/>
      <c r="I285" s="1105"/>
      <c r="J285" s="1105"/>
      <c r="K285" s="1123"/>
      <c r="L285" s="1124"/>
      <c r="M285" s="1098"/>
      <c r="N285" s="1097"/>
      <c r="O285" s="928"/>
      <c r="P285" s="928"/>
      <c r="Q285" s="1102"/>
      <c r="R285" s="928"/>
      <c r="S285" s="928"/>
      <c r="T285" s="1097"/>
      <c r="U285" s="1097"/>
      <c r="V285" s="1097"/>
    </row>
    <row r="286" ht="34.5" customHeight="1">
      <c r="A286" s="1095"/>
      <c r="B286" s="1122"/>
      <c r="C286" s="928"/>
      <c r="D286" s="928"/>
      <c r="E286" s="1105"/>
      <c r="F286" s="1105"/>
      <c r="G286" s="1105"/>
      <c r="H286" s="1105"/>
      <c r="I286" s="1105"/>
      <c r="J286" s="1105"/>
      <c r="K286" s="1123"/>
      <c r="L286" s="1124"/>
      <c r="M286" s="1098"/>
      <c r="N286" s="1097"/>
      <c r="O286" s="928"/>
      <c r="P286" s="928"/>
      <c r="Q286" s="1102"/>
      <c r="R286" s="928"/>
      <c r="S286" s="928"/>
      <c r="T286" s="1097"/>
      <c r="U286" s="1097"/>
      <c r="V286" s="1097"/>
    </row>
    <row r="287" ht="34.5" customHeight="1">
      <c r="A287" s="1095"/>
      <c r="B287" s="1122"/>
      <c r="C287" s="928"/>
      <c r="D287" s="928"/>
      <c r="E287" s="1105"/>
      <c r="F287" s="1105"/>
      <c r="G287" s="1105"/>
      <c r="H287" s="1105"/>
      <c r="I287" s="1105"/>
      <c r="J287" s="1105"/>
      <c r="K287" s="1123"/>
      <c r="L287" s="1124"/>
      <c r="M287" s="1098"/>
      <c r="N287" s="1097"/>
      <c r="O287" s="928"/>
      <c r="P287" s="928"/>
      <c r="Q287" s="1102"/>
      <c r="R287" s="928"/>
      <c r="S287" s="928"/>
      <c r="T287" s="1097"/>
      <c r="U287" s="1097"/>
      <c r="V287" s="1097"/>
    </row>
    <row r="288" ht="34.5" customHeight="1">
      <c r="A288" s="1095"/>
      <c r="B288" s="1122"/>
      <c r="C288" s="928"/>
      <c r="D288" s="928"/>
      <c r="E288" s="1105"/>
      <c r="F288" s="1105"/>
      <c r="G288" s="1105"/>
      <c r="H288" s="1105"/>
      <c r="I288" s="1105"/>
      <c r="J288" s="1105"/>
      <c r="K288" s="1123"/>
      <c r="L288" s="1124"/>
      <c r="M288" s="1098"/>
      <c r="N288" s="1097"/>
      <c r="O288" s="928"/>
      <c r="P288" s="928"/>
      <c r="Q288" s="1102"/>
      <c r="R288" s="928"/>
      <c r="S288" s="928"/>
      <c r="T288" s="1097"/>
      <c r="U288" s="1097"/>
      <c r="V288" s="1097"/>
    </row>
    <row r="289" ht="34.5" customHeight="1">
      <c r="A289" s="1095"/>
      <c r="B289" s="1122"/>
      <c r="C289" s="928"/>
      <c r="D289" s="928"/>
      <c r="E289" s="1105"/>
      <c r="F289" s="1105"/>
      <c r="G289" s="1105"/>
      <c r="H289" s="1105"/>
      <c r="I289" s="1105"/>
      <c r="J289" s="1105"/>
      <c r="K289" s="1123"/>
      <c r="L289" s="1124"/>
      <c r="M289" s="1098"/>
      <c r="N289" s="1097"/>
      <c r="O289" s="928"/>
      <c r="P289" s="928"/>
      <c r="Q289" s="1102"/>
      <c r="R289" s="928"/>
      <c r="S289" s="928"/>
      <c r="T289" s="1097"/>
      <c r="U289" s="1097"/>
      <c r="V289" s="1097"/>
    </row>
    <row r="290" ht="34.5" customHeight="1">
      <c r="A290" s="1095"/>
      <c r="B290" s="1122"/>
      <c r="C290" s="928"/>
      <c r="D290" s="928"/>
      <c r="E290" s="1105"/>
      <c r="F290" s="1105"/>
      <c r="G290" s="1105"/>
      <c r="H290" s="1105"/>
      <c r="I290" s="1105"/>
      <c r="J290" s="1105"/>
      <c r="K290" s="1123"/>
      <c r="L290" s="1124"/>
      <c r="M290" s="1098"/>
      <c r="N290" s="1097"/>
      <c r="O290" s="928"/>
      <c r="P290" s="928"/>
      <c r="Q290" s="1102"/>
      <c r="R290" s="928"/>
      <c r="S290" s="928"/>
      <c r="T290" s="1097"/>
      <c r="U290" s="1097"/>
      <c r="V290" s="1097"/>
    </row>
    <row r="291" ht="34.5" customHeight="1">
      <c r="A291" s="1095"/>
      <c r="B291" s="1122"/>
      <c r="C291" s="928"/>
      <c r="D291" s="928"/>
      <c r="E291" s="1105"/>
      <c r="F291" s="1105"/>
      <c r="G291" s="1105"/>
      <c r="H291" s="1105"/>
      <c r="I291" s="1105"/>
      <c r="J291" s="1105"/>
      <c r="K291" s="1123"/>
      <c r="L291" s="1124"/>
      <c r="M291" s="1098"/>
      <c r="N291" s="1097"/>
      <c r="O291" s="928"/>
      <c r="P291" s="928"/>
      <c r="Q291" s="1102"/>
      <c r="R291" s="928"/>
      <c r="S291" s="928"/>
      <c r="T291" s="1097"/>
      <c r="U291" s="1097"/>
      <c r="V291" s="1097"/>
    </row>
    <row r="292" ht="34.5" customHeight="1">
      <c r="A292" s="1095"/>
      <c r="B292" s="1122"/>
      <c r="C292" s="928"/>
      <c r="D292" s="928"/>
      <c r="E292" s="1105"/>
      <c r="F292" s="1105"/>
      <c r="G292" s="1105"/>
      <c r="H292" s="1105"/>
      <c r="I292" s="1105"/>
      <c r="J292" s="1105"/>
      <c r="K292" s="1123"/>
      <c r="L292" s="1124"/>
      <c r="M292" s="1098"/>
      <c r="N292" s="1097"/>
      <c r="O292" s="928"/>
      <c r="P292" s="928"/>
      <c r="Q292" s="1102"/>
      <c r="R292" s="928"/>
      <c r="S292" s="928"/>
      <c r="T292" s="1097"/>
      <c r="U292" s="1097"/>
      <c r="V292" s="1097"/>
    </row>
    <row r="293" ht="34.5" customHeight="1">
      <c r="A293" s="1095"/>
      <c r="B293" s="1122"/>
      <c r="C293" s="928"/>
      <c r="D293" s="928"/>
      <c r="E293" s="1105"/>
      <c r="F293" s="1105"/>
      <c r="G293" s="1105"/>
      <c r="H293" s="1105"/>
      <c r="I293" s="1105"/>
      <c r="J293" s="1105"/>
      <c r="K293" s="1123"/>
      <c r="L293" s="1124"/>
      <c r="M293" s="1098"/>
      <c r="N293" s="1097"/>
      <c r="O293" s="928"/>
      <c r="P293" s="928"/>
      <c r="Q293" s="1102"/>
      <c r="R293" s="928"/>
      <c r="S293" s="928"/>
      <c r="T293" s="1097"/>
      <c r="U293" s="1097"/>
      <c r="V293" s="1097"/>
    </row>
    <row r="294" ht="34.5" customHeight="1">
      <c r="A294" s="1095"/>
      <c r="B294" s="1122"/>
      <c r="C294" s="928"/>
      <c r="D294" s="928"/>
      <c r="E294" s="1105"/>
      <c r="F294" s="1105"/>
      <c r="G294" s="1105"/>
      <c r="H294" s="1105"/>
      <c r="I294" s="1105"/>
      <c r="J294" s="1105"/>
      <c r="K294" s="1123"/>
      <c r="L294" s="1124"/>
      <c r="M294" s="1098"/>
      <c r="N294" s="1097"/>
      <c r="O294" s="928"/>
      <c r="P294" s="928"/>
      <c r="Q294" s="1102"/>
      <c r="R294" s="928"/>
      <c r="S294" s="928"/>
      <c r="T294" s="1097"/>
      <c r="U294" s="1097"/>
      <c r="V294" s="1097"/>
    </row>
    <row r="295" ht="34.5" customHeight="1">
      <c r="A295" s="1095"/>
      <c r="B295" s="1122"/>
      <c r="C295" s="928"/>
      <c r="D295" s="928"/>
      <c r="E295" s="1105"/>
      <c r="F295" s="1105"/>
      <c r="G295" s="1105"/>
      <c r="H295" s="1105"/>
      <c r="I295" s="1105"/>
      <c r="J295" s="1105"/>
      <c r="K295" s="1123"/>
      <c r="L295" s="1124"/>
      <c r="M295" s="1098"/>
      <c r="N295" s="1097"/>
      <c r="O295" s="928"/>
      <c r="P295" s="928"/>
      <c r="Q295" s="1102"/>
      <c r="R295" s="928"/>
      <c r="S295" s="928"/>
      <c r="T295" s="1097"/>
      <c r="U295" s="1097"/>
      <c r="V295" s="1097"/>
    </row>
    <row r="296" ht="34.5" customHeight="1">
      <c r="A296" s="1095"/>
      <c r="B296" s="1122"/>
      <c r="C296" s="928"/>
      <c r="D296" s="928"/>
      <c r="E296" s="1105"/>
      <c r="F296" s="1105"/>
      <c r="G296" s="1105"/>
      <c r="H296" s="1105"/>
      <c r="I296" s="1105"/>
      <c r="J296" s="1105"/>
      <c r="K296" s="1123"/>
      <c r="L296" s="1124"/>
      <c r="M296" s="1098"/>
      <c r="N296" s="1097"/>
      <c r="O296" s="928"/>
      <c r="P296" s="928"/>
      <c r="Q296" s="1102"/>
      <c r="R296" s="928"/>
      <c r="S296" s="928"/>
      <c r="T296" s="1097"/>
      <c r="U296" s="1097"/>
      <c r="V296" s="1097"/>
    </row>
    <row r="297" ht="34.5" customHeight="1">
      <c r="A297" s="1095"/>
      <c r="B297" s="1122"/>
      <c r="C297" s="928"/>
      <c r="D297" s="928"/>
      <c r="E297" s="1105"/>
      <c r="F297" s="1105"/>
      <c r="G297" s="1105"/>
      <c r="H297" s="1105"/>
      <c r="I297" s="1105"/>
      <c r="J297" s="1105"/>
      <c r="K297" s="1123"/>
      <c r="L297" s="1124"/>
      <c r="M297" s="1098"/>
      <c r="N297" s="1097"/>
      <c r="O297" s="928"/>
      <c r="P297" s="928"/>
      <c r="Q297" s="1102"/>
      <c r="R297" s="928"/>
      <c r="S297" s="928"/>
      <c r="T297" s="1097"/>
      <c r="U297" s="1097"/>
      <c r="V297" s="1097"/>
    </row>
    <row r="298" ht="34.5" customHeight="1">
      <c r="A298" s="1095"/>
      <c r="B298" s="1122"/>
      <c r="C298" s="928"/>
      <c r="D298" s="928"/>
      <c r="E298" s="1105"/>
      <c r="F298" s="1105"/>
      <c r="G298" s="1105"/>
      <c r="H298" s="1105"/>
      <c r="I298" s="1105"/>
      <c r="J298" s="1105"/>
      <c r="K298" s="1123"/>
      <c r="L298" s="1124"/>
      <c r="M298" s="1098"/>
      <c r="N298" s="1097"/>
      <c r="O298" s="928"/>
      <c r="P298" s="928"/>
      <c r="Q298" s="1102"/>
      <c r="R298" s="928"/>
      <c r="S298" s="928"/>
      <c r="T298" s="1097"/>
      <c r="U298" s="1097"/>
      <c r="V298" s="1097"/>
    </row>
    <row r="299" ht="34.5" customHeight="1">
      <c r="A299" s="1095"/>
      <c r="B299" s="1122"/>
      <c r="C299" s="928"/>
      <c r="D299" s="928"/>
      <c r="E299" s="1105"/>
      <c r="F299" s="1105"/>
      <c r="G299" s="1105"/>
      <c r="H299" s="1105"/>
      <c r="I299" s="1105"/>
      <c r="J299" s="1105"/>
      <c r="K299" s="1123"/>
      <c r="L299" s="1124"/>
      <c r="M299" s="1098"/>
      <c r="N299" s="1097"/>
      <c r="O299" s="928"/>
      <c r="P299" s="928"/>
      <c r="Q299" s="1102"/>
      <c r="R299" s="928"/>
      <c r="S299" s="928"/>
      <c r="T299" s="1097"/>
      <c r="U299" s="1097"/>
      <c r="V299" s="1097"/>
    </row>
    <row r="300" ht="34.5" customHeight="1">
      <c r="A300" s="1095"/>
      <c r="B300" s="1122"/>
      <c r="C300" s="928"/>
      <c r="D300" s="928"/>
      <c r="E300" s="1105"/>
      <c r="F300" s="1105"/>
      <c r="G300" s="1105"/>
      <c r="H300" s="1105"/>
      <c r="I300" s="1105"/>
      <c r="J300" s="1105"/>
      <c r="K300" s="1123"/>
      <c r="L300" s="1124"/>
      <c r="M300" s="1098"/>
      <c r="N300" s="1097"/>
      <c r="O300" s="928"/>
      <c r="P300" s="928"/>
      <c r="Q300" s="1102"/>
      <c r="R300" s="928"/>
      <c r="S300" s="928"/>
      <c r="T300" s="1097"/>
      <c r="U300" s="1097"/>
      <c r="V300" s="1097"/>
    </row>
    <row r="301" ht="34.5" customHeight="1">
      <c r="A301" s="1095"/>
      <c r="B301" s="1122"/>
      <c r="C301" s="928"/>
      <c r="D301" s="928"/>
      <c r="E301" s="1105"/>
      <c r="F301" s="1105"/>
      <c r="G301" s="1105"/>
      <c r="H301" s="1105"/>
      <c r="I301" s="1105"/>
      <c r="J301" s="1105"/>
      <c r="K301" s="1123"/>
      <c r="L301" s="1124"/>
      <c r="M301" s="1098"/>
      <c r="N301" s="1097"/>
      <c r="O301" s="928"/>
      <c r="P301" s="928"/>
      <c r="Q301" s="1102"/>
      <c r="R301" s="928"/>
      <c r="S301" s="928"/>
      <c r="T301" s="1097"/>
      <c r="U301" s="1097"/>
      <c r="V301" s="1097"/>
    </row>
    <row r="302" ht="34.5" customHeight="1">
      <c r="A302" s="1095"/>
      <c r="B302" s="1122"/>
      <c r="C302" s="928"/>
      <c r="D302" s="928"/>
      <c r="E302" s="1105"/>
      <c r="F302" s="1105"/>
      <c r="G302" s="1105"/>
      <c r="H302" s="1105"/>
      <c r="I302" s="1105"/>
      <c r="J302" s="1105"/>
      <c r="K302" s="1123"/>
      <c r="L302" s="1124"/>
      <c r="M302" s="1098"/>
      <c r="N302" s="1097"/>
      <c r="O302" s="928"/>
      <c r="P302" s="928"/>
      <c r="Q302" s="1102"/>
      <c r="R302" s="928"/>
      <c r="S302" s="928"/>
      <c r="T302" s="1097"/>
      <c r="U302" s="1097"/>
      <c r="V302" s="1097"/>
    </row>
    <row r="303" ht="34.5" customHeight="1">
      <c r="A303" s="1095"/>
      <c r="B303" s="1122"/>
      <c r="C303" s="928"/>
      <c r="D303" s="928"/>
      <c r="E303" s="1105"/>
      <c r="F303" s="1105"/>
      <c r="G303" s="1105"/>
      <c r="H303" s="1105"/>
      <c r="I303" s="1105"/>
      <c r="J303" s="1105"/>
      <c r="K303" s="1123"/>
      <c r="L303" s="1124"/>
      <c r="M303" s="1098"/>
      <c r="N303" s="1097"/>
      <c r="O303" s="928"/>
      <c r="P303" s="928"/>
      <c r="Q303" s="1102"/>
      <c r="R303" s="928"/>
      <c r="S303" s="928"/>
      <c r="T303" s="1097"/>
      <c r="U303" s="1097"/>
      <c r="V303" s="1097"/>
    </row>
    <row r="304" ht="34.5" customHeight="1">
      <c r="A304" s="1095"/>
      <c r="B304" s="1122"/>
      <c r="C304" s="928"/>
      <c r="D304" s="928"/>
      <c r="E304" s="1105"/>
      <c r="F304" s="1105"/>
      <c r="G304" s="1105"/>
      <c r="H304" s="1105"/>
      <c r="I304" s="1105"/>
      <c r="J304" s="1105"/>
      <c r="K304" s="1123"/>
      <c r="L304" s="1124"/>
      <c r="M304" s="1098"/>
      <c r="N304" s="1097"/>
      <c r="O304" s="928"/>
      <c r="P304" s="928"/>
      <c r="Q304" s="1102"/>
      <c r="R304" s="928"/>
      <c r="S304" s="928"/>
      <c r="T304" s="1097"/>
      <c r="U304" s="1097"/>
      <c r="V304" s="1097"/>
    </row>
    <row r="305" ht="34.5" customHeight="1">
      <c r="A305" s="1095"/>
      <c r="B305" s="1122"/>
      <c r="C305" s="928"/>
      <c r="D305" s="928"/>
      <c r="E305" s="1105"/>
      <c r="F305" s="1105"/>
      <c r="G305" s="1105"/>
      <c r="H305" s="1105"/>
      <c r="I305" s="1105"/>
      <c r="J305" s="1105"/>
      <c r="K305" s="1123"/>
      <c r="L305" s="1124"/>
      <c r="M305" s="1098"/>
      <c r="N305" s="1097"/>
      <c r="O305" s="928"/>
      <c r="P305" s="928"/>
      <c r="Q305" s="1102"/>
      <c r="R305" s="928"/>
      <c r="S305" s="928"/>
      <c r="T305" s="1097"/>
      <c r="U305" s="1097"/>
      <c r="V305" s="1097"/>
    </row>
    <row r="306" ht="34.5" customHeight="1">
      <c r="A306" s="1095"/>
      <c r="B306" s="1122"/>
      <c r="C306" s="928"/>
      <c r="D306" s="928"/>
      <c r="E306" s="1105"/>
      <c r="F306" s="1105"/>
      <c r="G306" s="1105"/>
      <c r="H306" s="1105"/>
      <c r="I306" s="1105"/>
      <c r="J306" s="1105"/>
      <c r="K306" s="1123"/>
      <c r="L306" s="1124"/>
      <c r="M306" s="1098"/>
      <c r="N306" s="1097"/>
      <c r="O306" s="928"/>
      <c r="P306" s="928"/>
      <c r="Q306" s="1102"/>
      <c r="R306" s="928"/>
      <c r="S306" s="928"/>
      <c r="T306" s="1097"/>
      <c r="U306" s="1097"/>
      <c r="V306" s="1097"/>
    </row>
    <row r="307" ht="34.5" customHeight="1">
      <c r="A307" s="1095"/>
      <c r="B307" s="1122"/>
      <c r="C307" s="928"/>
      <c r="D307" s="928"/>
      <c r="E307" s="1105"/>
      <c r="F307" s="1105"/>
      <c r="G307" s="1105"/>
      <c r="H307" s="1105"/>
      <c r="I307" s="1105"/>
      <c r="J307" s="1105"/>
      <c r="K307" s="1123"/>
      <c r="L307" s="1124"/>
      <c r="M307" s="1098"/>
      <c r="N307" s="1097"/>
      <c r="O307" s="928"/>
      <c r="P307" s="928"/>
      <c r="Q307" s="1102"/>
      <c r="R307" s="928"/>
      <c r="S307" s="928"/>
      <c r="T307" s="1097"/>
      <c r="U307" s="1097"/>
      <c r="V307" s="1097"/>
    </row>
    <row r="308" ht="34.5" customHeight="1">
      <c r="A308" s="1095"/>
      <c r="B308" s="1122"/>
      <c r="C308" s="928"/>
      <c r="D308" s="928"/>
      <c r="E308" s="1105"/>
      <c r="F308" s="1105"/>
      <c r="G308" s="1105"/>
      <c r="H308" s="1105"/>
      <c r="I308" s="1105"/>
      <c r="J308" s="1105"/>
      <c r="K308" s="1123"/>
      <c r="L308" s="1124"/>
      <c r="M308" s="1098"/>
      <c r="N308" s="1097"/>
      <c r="O308" s="928"/>
      <c r="P308" s="928"/>
      <c r="Q308" s="1102"/>
      <c r="R308" s="928"/>
      <c r="S308" s="928"/>
      <c r="T308" s="1097"/>
      <c r="U308" s="1097"/>
      <c r="V308" s="1097"/>
    </row>
    <row r="309" ht="34.5" customHeight="1">
      <c r="A309" s="1095"/>
      <c r="B309" s="1122"/>
      <c r="C309" s="928"/>
      <c r="D309" s="928"/>
      <c r="E309" s="1105"/>
      <c r="F309" s="1105"/>
      <c r="G309" s="1105"/>
      <c r="H309" s="1105"/>
      <c r="I309" s="1105"/>
      <c r="J309" s="1105"/>
      <c r="K309" s="1123"/>
      <c r="L309" s="1124"/>
      <c r="M309" s="1098"/>
      <c r="N309" s="1097"/>
      <c r="O309" s="928"/>
      <c r="P309" s="928"/>
      <c r="Q309" s="1102"/>
      <c r="R309" s="928"/>
      <c r="S309" s="928"/>
      <c r="T309" s="1097"/>
      <c r="U309" s="1097"/>
      <c r="V309" s="1097"/>
    </row>
    <row r="310" ht="34.5" customHeight="1">
      <c r="A310" s="1095"/>
      <c r="B310" s="1122"/>
      <c r="C310" s="928"/>
      <c r="D310" s="928"/>
      <c r="E310" s="1105"/>
      <c r="F310" s="1105"/>
      <c r="G310" s="1105"/>
      <c r="H310" s="1105"/>
      <c r="I310" s="1105"/>
      <c r="J310" s="1105"/>
      <c r="K310" s="1123"/>
      <c r="L310" s="1124"/>
      <c r="M310" s="1098"/>
      <c r="N310" s="1097"/>
      <c r="O310" s="928"/>
      <c r="P310" s="928"/>
      <c r="Q310" s="1102"/>
      <c r="R310" s="928"/>
      <c r="S310" s="928"/>
      <c r="T310" s="1097"/>
      <c r="U310" s="1097"/>
      <c r="V310" s="1097"/>
    </row>
    <row r="311" ht="34.5" customHeight="1">
      <c r="A311" s="1095"/>
      <c r="B311" s="1122"/>
      <c r="C311" s="928"/>
      <c r="D311" s="928"/>
      <c r="E311" s="1105"/>
      <c r="F311" s="1105"/>
      <c r="G311" s="1105"/>
      <c r="H311" s="1105"/>
      <c r="I311" s="1105"/>
      <c r="J311" s="1105"/>
      <c r="K311" s="1123"/>
      <c r="L311" s="1124"/>
      <c r="M311" s="1098"/>
      <c r="N311" s="1097"/>
      <c r="O311" s="928"/>
      <c r="P311" s="928"/>
      <c r="Q311" s="1102"/>
      <c r="R311" s="928"/>
      <c r="S311" s="928"/>
      <c r="T311" s="1097"/>
      <c r="U311" s="1097"/>
      <c r="V311" s="1097"/>
    </row>
    <row r="312" ht="34.5" customHeight="1">
      <c r="A312" s="1095"/>
      <c r="B312" s="1122"/>
      <c r="C312" s="928"/>
      <c r="D312" s="928"/>
      <c r="E312" s="1105"/>
      <c r="F312" s="1105"/>
      <c r="G312" s="1105"/>
      <c r="H312" s="1105"/>
      <c r="I312" s="1105"/>
      <c r="J312" s="1105"/>
      <c r="K312" s="1123"/>
      <c r="L312" s="1124"/>
      <c r="M312" s="1098"/>
      <c r="N312" s="1097"/>
      <c r="O312" s="928"/>
      <c r="P312" s="928"/>
      <c r="Q312" s="1102"/>
      <c r="R312" s="928"/>
      <c r="S312" s="928"/>
      <c r="T312" s="1097"/>
      <c r="U312" s="1097"/>
      <c r="V312" s="1097"/>
    </row>
    <row r="313" ht="34.5" customHeight="1">
      <c r="A313" s="1095"/>
      <c r="B313" s="1122"/>
      <c r="C313" s="928"/>
      <c r="D313" s="928"/>
      <c r="E313" s="1105"/>
      <c r="F313" s="1105"/>
      <c r="G313" s="1105"/>
      <c r="H313" s="1105"/>
      <c r="I313" s="1105"/>
      <c r="J313" s="1105"/>
      <c r="K313" s="1123"/>
      <c r="L313" s="1124"/>
      <c r="M313" s="1098"/>
      <c r="N313" s="1097"/>
      <c r="O313" s="928"/>
      <c r="P313" s="928"/>
      <c r="Q313" s="1102"/>
      <c r="R313" s="928"/>
      <c r="S313" s="928"/>
      <c r="T313" s="1097"/>
      <c r="U313" s="1097"/>
      <c r="V313" s="1097"/>
    </row>
    <row r="314" ht="34.5" customHeight="1">
      <c r="A314" s="1095"/>
      <c r="B314" s="1122"/>
      <c r="C314" s="928"/>
      <c r="D314" s="928"/>
      <c r="E314" s="1105"/>
      <c r="F314" s="1105"/>
      <c r="G314" s="1105"/>
      <c r="H314" s="1105"/>
      <c r="I314" s="1105"/>
      <c r="J314" s="1105"/>
      <c r="K314" s="1123"/>
      <c r="L314" s="1124"/>
      <c r="M314" s="1098"/>
      <c r="N314" s="1097"/>
      <c r="O314" s="928"/>
      <c r="P314" s="928"/>
      <c r="Q314" s="1102"/>
      <c r="R314" s="928"/>
      <c r="S314" s="928"/>
      <c r="T314" s="1097"/>
      <c r="U314" s="1097"/>
      <c r="V314" s="1097"/>
    </row>
    <row r="315" ht="34.5" customHeight="1">
      <c r="A315" s="1095"/>
      <c r="B315" s="1122"/>
      <c r="C315" s="928"/>
      <c r="D315" s="928"/>
      <c r="E315" s="1105"/>
      <c r="F315" s="1105"/>
      <c r="G315" s="1105"/>
      <c r="H315" s="1105"/>
      <c r="I315" s="1105"/>
      <c r="J315" s="1105"/>
      <c r="K315" s="1123"/>
      <c r="L315" s="1124"/>
      <c r="M315" s="1098"/>
      <c r="N315" s="1097"/>
      <c r="O315" s="928"/>
      <c r="P315" s="928"/>
      <c r="Q315" s="1102"/>
      <c r="R315" s="928"/>
      <c r="S315" s="928"/>
      <c r="T315" s="1097"/>
      <c r="U315" s="1097"/>
      <c r="V315" s="1097"/>
    </row>
    <row r="316" ht="34.5" customHeight="1">
      <c r="A316" s="1095"/>
      <c r="B316" s="1122"/>
      <c r="C316" s="928"/>
      <c r="D316" s="928"/>
      <c r="E316" s="1105"/>
      <c r="F316" s="1105"/>
      <c r="G316" s="1105"/>
      <c r="H316" s="1105"/>
      <c r="I316" s="1105"/>
      <c r="J316" s="1105"/>
      <c r="K316" s="1123"/>
      <c r="L316" s="1124"/>
      <c r="M316" s="1098"/>
      <c r="N316" s="1097"/>
      <c r="O316" s="928"/>
      <c r="P316" s="928"/>
      <c r="Q316" s="1102"/>
      <c r="R316" s="928"/>
      <c r="S316" s="928"/>
      <c r="T316" s="1097"/>
      <c r="U316" s="1097"/>
      <c r="V316" s="1097"/>
    </row>
    <row r="317" ht="34.5" customHeight="1">
      <c r="A317" s="1095"/>
      <c r="B317" s="1122"/>
      <c r="C317" s="928"/>
      <c r="D317" s="928"/>
      <c r="E317" s="1105"/>
      <c r="F317" s="1105"/>
      <c r="G317" s="1105"/>
      <c r="H317" s="1105"/>
      <c r="I317" s="1105"/>
      <c r="J317" s="1105"/>
      <c r="K317" s="1123"/>
      <c r="L317" s="1124"/>
      <c r="M317" s="1098"/>
      <c r="N317" s="1097"/>
      <c r="O317" s="928"/>
      <c r="P317" s="928"/>
      <c r="Q317" s="1102"/>
      <c r="R317" s="928"/>
      <c r="S317" s="928"/>
      <c r="T317" s="1097"/>
      <c r="U317" s="1097"/>
      <c r="V317" s="1097"/>
    </row>
    <row r="318" ht="34.5" customHeight="1">
      <c r="A318" s="1095"/>
      <c r="B318" s="1122"/>
      <c r="C318" s="928"/>
      <c r="D318" s="928"/>
      <c r="E318" s="1105"/>
      <c r="F318" s="1105"/>
      <c r="G318" s="1105"/>
      <c r="H318" s="1105"/>
      <c r="I318" s="1105"/>
      <c r="J318" s="1105"/>
      <c r="K318" s="1123"/>
      <c r="L318" s="1124"/>
      <c r="M318" s="1098"/>
      <c r="N318" s="1097"/>
      <c r="O318" s="928"/>
      <c r="P318" s="928"/>
      <c r="Q318" s="1102"/>
      <c r="R318" s="928"/>
      <c r="S318" s="928"/>
      <c r="T318" s="1097"/>
      <c r="U318" s="1097"/>
      <c r="V318" s="1097"/>
    </row>
    <row r="319" ht="34.5" customHeight="1">
      <c r="A319" s="1095"/>
      <c r="B319" s="1122"/>
      <c r="C319" s="928"/>
      <c r="D319" s="928"/>
      <c r="E319" s="1105"/>
      <c r="F319" s="1105"/>
      <c r="G319" s="1105"/>
      <c r="H319" s="1105"/>
      <c r="I319" s="1105"/>
      <c r="J319" s="1105"/>
      <c r="K319" s="1123"/>
      <c r="L319" s="1124"/>
      <c r="M319" s="1098"/>
      <c r="N319" s="1097"/>
      <c r="O319" s="928"/>
      <c r="P319" s="928"/>
      <c r="Q319" s="1102"/>
      <c r="R319" s="928"/>
      <c r="S319" s="928"/>
      <c r="T319" s="1097"/>
      <c r="U319" s="1097"/>
      <c r="V319" s="1097"/>
    </row>
    <row r="320" ht="34.5" customHeight="1">
      <c r="A320" s="1095"/>
      <c r="B320" s="1122"/>
      <c r="C320" s="928"/>
      <c r="D320" s="928"/>
      <c r="E320" s="1105"/>
      <c r="F320" s="1105"/>
      <c r="G320" s="1105"/>
      <c r="H320" s="1105"/>
      <c r="I320" s="1105"/>
      <c r="J320" s="1105"/>
      <c r="K320" s="1123"/>
      <c r="L320" s="1124"/>
      <c r="M320" s="1098"/>
      <c r="N320" s="1097"/>
      <c r="O320" s="928"/>
      <c r="P320" s="928"/>
      <c r="Q320" s="1102"/>
      <c r="R320" s="928"/>
      <c r="S320" s="928"/>
      <c r="T320" s="1097"/>
      <c r="U320" s="1097"/>
      <c r="V320" s="1097"/>
    </row>
    <row r="321" ht="34.5" customHeight="1">
      <c r="A321" s="1095"/>
      <c r="B321" s="1122"/>
      <c r="C321" s="928"/>
      <c r="D321" s="928"/>
      <c r="E321" s="1105"/>
      <c r="F321" s="1105"/>
      <c r="G321" s="1105"/>
      <c r="H321" s="1105"/>
      <c r="I321" s="1105"/>
      <c r="J321" s="1105"/>
      <c r="K321" s="1123"/>
      <c r="L321" s="1124"/>
      <c r="M321" s="1098"/>
      <c r="N321" s="1097"/>
      <c r="O321" s="928"/>
      <c r="P321" s="928"/>
      <c r="Q321" s="1102"/>
      <c r="R321" s="928"/>
      <c r="S321" s="928"/>
      <c r="T321" s="1097"/>
      <c r="U321" s="1097"/>
      <c r="V321" s="1097"/>
    </row>
    <row r="322" ht="34.5" customHeight="1">
      <c r="A322" s="1095"/>
      <c r="B322" s="1122"/>
      <c r="C322" s="928"/>
      <c r="D322" s="928"/>
      <c r="E322" s="1105"/>
      <c r="F322" s="1105"/>
      <c r="G322" s="1105"/>
      <c r="H322" s="1105"/>
      <c r="I322" s="1105"/>
      <c r="J322" s="1105"/>
      <c r="K322" s="1123"/>
      <c r="L322" s="1124"/>
      <c r="M322" s="1098"/>
      <c r="N322" s="1097"/>
      <c r="O322" s="928"/>
      <c r="P322" s="928"/>
      <c r="Q322" s="1102"/>
      <c r="R322" s="928"/>
      <c r="S322" s="928"/>
      <c r="T322" s="1097"/>
      <c r="U322" s="1097"/>
      <c r="V322" s="1097"/>
    </row>
    <row r="323" ht="34.5" customHeight="1">
      <c r="A323" s="1095"/>
      <c r="B323" s="1122"/>
      <c r="C323" s="928"/>
      <c r="D323" s="928"/>
      <c r="E323" s="1105"/>
      <c r="F323" s="1105"/>
      <c r="G323" s="1105"/>
      <c r="H323" s="1105"/>
      <c r="I323" s="1105"/>
      <c r="J323" s="1105"/>
      <c r="K323" s="1123"/>
      <c r="L323" s="1124"/>
      <c r="M323" s="1098"/>
      <c r="N323" s="1097"/>
      <c r="O323" s="928"/>
      <c r="P323" s="928"/>
      <c r="Q323" s="1102"/>
      <c r="R323" s="928"/>
      <c r="S323" s="928"/>
      <c r="T323" s="1097"/>
      <c r="U323" s="1097"/>
      <c r="V323" s="1097"/>
    </row>
    <row r="324" ht="34.5" customHeight="1">
      <c r="A324" s="1095"/>
      <c r="B324" s="1122"/>
      <c r="C324" s="928"/>
      <c r="D324" s="928"/>
      <c r="E324" s="1105"/>
      <c r="F324" s="1105"/>
      <c r="G324" s="1105"/>
      <c r="H324" s="1105"/>
      <c r="I324" s="1105"/>
      <c r="J324" s="1105"/>
      <c r="K324" s="1123"/>
      <c r="L324" s="1124"/>
      <c r="M324" s="1098"/>
      <c r="N324" s="1097"/>
      <c r="O324" s="928"/>
      <c r="P324" s="928"/>
      <c r="Q324" s="1102"/>
      <c r="R324" s="928"/>
      <c r="S324" s="928"/>
      <c r="T324" s="1097"/>
      <c r="U324" s="1097"/>
      <c r="V324" s="1097"/>
    </row>
    <row r="325" ht="34.5" customHeight="1">
      <c r="A325" s="1095"/>
      <c r="B325" s="1122"/>
      <c r="C325" s="928"/>
      <c r="D325" s="928"/>
      <c r="E325" s="1105"/>
      <c r="F325" s="1105"/>
      <c r="G325" s="1105"/>
      <c r="H325" s="1105"/>
      <c r="I325" s="1105"/>
      <c r="J325" s="1105"/>
      <c r="K325" s="1123"/>
      <c r="L325" s="1124"/>
      <c r="M325" s="1098"/>
      <c r="N325" s="1097"/>
      <c r="O325" s="928"/>
      <c r="P325" s="928"/>
      <c r="Q325" s="1102"/>
      <c r="R325" s="928"/>
      <c r="S325" s="928"/>
      <c r="T325" s="1097"/>
      <c r="U325" s="1097"/>
      <c r="V325" s="1097"/>
    </row>
    <row r="326" ht="34.5" customHeight="1">
      <c r="A326" s="1095"/>
      <c r="B326" s="1122"/>
      <c r="C326" s="928"/>
      <c r="D326" s="928"/>
      <c r="E326" s="1105"/>
      <c r="F326" s="1105"/>
      <c r="G326" s="1105"/>
      <c r="H326" s="1105"/>
      <c r="I326" s="1105"/>
      <c r="J326" s="1105"/>
      <c r="K326" s="1123"/>
      <c r="L326" s="1124"/>
      <c r="M326" s="1098"/>
      <c r="N326" s="1097"/>
      <c r="O326" s="928"/>
      <c r="P326" s="928"/>
      <c r="Q326" s="1102"/>
      <c r="R326" s="928"/>
      <c r="S326" s="928"/>
      <c r="T326" s="1097"/>
      <c r="U326" s="1097"/>
      <c r="V326" s="1097"/>
    </row>
    <row r="327" ht="34.5" customHeight="1">
      <c r="A327" s="1095"/>
      <c r="B327" s="1122"/>
      <c r="C327" s="928"/>
      <c r="D327" s="928"/>
      <c r="E327" s="1105"/>
      <c r="F327" s="1105"/>
      <c r="G327" s="1105"/>
      <c r="H327" s="1105"/>
      <c r="I327" s="1105"/>
      <c r="J327" s="1105"/>
      <c r="K327" s="1123"/>
      <c r="L327" s="1124"/>
      <c r="M327" s="1098"/>
      <c r="N327" s="1097"/>
      <c r="O327" s="928"/>
      <c r="P327" s="928"/>
      <c r="Q327" s="1102"/>
      <c r="R327" s="928"/>
      <c r="S327" s="928"/>
      <c r="T327" s="1097"/>
      <c r="U327" s="1097"/>
      <c r="V327" s="1097"/>
    </row>
    <row r="328" ht="34.5" customHeight="1">
      <c r="A328" s="1095"/>
      <c r="B328" s="1122"/>
      <c r="C328" s="928"/>
      <c r="D328" s="928"/>
      <c r="E328" s="1105"/>
      <c r="F328" s="1105"/>
      <c r="G328" s="1105"/>
      <c r="H328" s="1105"/>
      <c r="I328" s="1105"/>
      <c r="J328" s="1105"/>
      <c r="K328" s="1123"/>
      <c r="L328" s="1124"/>
      <c r="M328" s="1098"/>
      <c r="N328" s="1097"/>
      <c r="O328" s="928"/>
      <c r="P328" s="928"/>
      <c r="Q328" s="1102"/>
      <c r="R328" s="928"/>
      <c r="S328" s="928"/>
      <c r="T328" s="1097"/>
      <c r="U328" s="1097"/>
      <c r="V328" s="1097"/>
    </row>
    <row r="329" ht="34.5" customHeight="1">
      <c r="A329" s="1095"/>
      <c r="B329" s="1122"/>
      <c r="C329" s="928"/>
      <c r="D329" s="928"/>
      <c r="E329" s="1105"/>
      <c r="F329" s="1105"/>
      <c r="G329" s="1105"/>
      <c r="H329" s="1105"/>
      <c r="I329" s="1105"/>
      <c r="J329" s="1105"/>
      <c r="K329" s="1123"/>
      <c r="L329" s="1124"/>
      <c r="M329" s="1098"/>
      <c r="N329" s="1097"/>
      <c r="O329" s="928"/>
      <c r="P329" s="928"/>
      <c r="Q329" s="1102"/>
      <c r="R329" s="928"/>
      <c r="S329" s="928"/>
      <c r="T329" s="1097"/>
      <c r="U329" s="1097"/>
      <c r="V329" s="1097"/>
    </row>
    <row r="330" ht="34.5" customHeight="1">
      <c r="A330" s="1095"/>
      <c r="B330" s="1122"/>
      <c r="C330" s="928"/>
      <c r="D330" s="928"/>
      <c r="E330" s="1105"/>
      <c r="F330" s="1105"/>
      <c r="G330" s="1105"/>
      <c r="H330" s="1105"/>
      <c r="I330" s="1105"/>
      <c r="J330" s="1105"/>
      <c r="K330" s="1123"/>
      <c r="L330" s="1124"/>
      <c r="M330" s="1098"/>
      <c r="N330" s="1097"/>
      <c r="O330" s="928"/>
      <c r="P330" s="928"/>
      <c r="Q330" s="1102"/>
      <c r="R330" s="928"/>
      <c r="S330" s="928"/>
      <c r="T330" s="1097"/>
      <c r="U330" s="1097"/>
      <c r="V330" s="1097"/>
    </row>
    <row r="331" ht="34.5" customHeight="1">
      <c r="A331" s="1095"/>
      <c r="B331" s="1122"/>
      <c r="C331" s="928"/>
      <c r="D331" s="928"/>
      <c r="E331" s="1105"/>
      <c r="F331" s="1105"/>
      <c r="G331" s="1105"/>
      <c r="H331" s="1105"/>
      <c r="I331" s="1105"/>
      <c r="J331" s="1105"/>
      <c r="K331" s="1123"/>
      <c r="L331" s="1124"/>
      <c r="M331" s="1098"/>
      <c r="N331" s="1097"/>
      <c r="O331" s="928"/>
      <c r="P331" s="928"/>
      <c r="Q331" s="1102"/>
      <c r="R331" s="928"/>
      <c r="S331" s="928"/>
      <c r="T331" s="1097"/>
      <c r="U331" s="1097"/>
      <c r="V331" s="1097"/>
    </row>
    <row r="332" ht="34.5" customHeight="1">
      <c r="A332" s="1095"/>
      <c r="B332" s="1122"/>
      <c r="C332" s="928"/>
      <c r="D332" s="928"/>
      <c r="E332" s="1105"/>
      <c r="F332" s="1105"/>
      <c r="G332" s="1105"/>
      <c r="H332" s="1105"/>
      <c r="I332" s="1105"/>
      <c r="J332" s="1105"/>
      <c r="K332" s="1123"/>
      <c r="L332" s="1124"/>
      <c r="M332" s="1098"/>
      <c r="N332" s="1097"/>
      <c r="O332" s="928"/>
      <c r="P332" s="928"/>
      <c r="Q332" s="1102"/>
      <c r="R332" s="928"/>
      <c r="S332" s="928"/>
      <c r="T332" s="1097"/>
      <c r="U332" s="1097"/>
      <c r="V332" s="1097"/>
    </row>
    <row r="333" ht="34.5" customHeight="1">
      <c r="A333" s="1095"/>
      <c r="B333" s="1122"/>
      <c r="C333" s="928"/>
      <c r="D333" s="928"/>
      <c r="E333" s="1105"/>
      <c r="F333" s="1105"/>
      <c r="G333" s="1105"/>
      <c r="H333" s="1105"/>
      <c r="I333" s="1105"/>
      <c r="J333" s="1105"/>
      <c r="K333" s="1123"/>
      <c r="L333" s="1124"/>
      <c r="M333" s="1098"/>
      <c r="N333" s="1097"/>
      <c r="O333" s="928"/>
      <c r="P333" s="928"/>
      <c r="Q333" s="1102"/>
      <c r="R333" s="928"/>
      <c r="S333" s="928"/>
      <c r="T333" s="1097"/>
      <c r="U333" s="1097"/>
      <c r="V333" s="1097"/>
    </row>
    <row r="334" ht="34.5" customHeight="1">
      <c r="A334" s="1095"/>
      <c r="B334" s="1122"/>
      <c r="C334" s="928"/>
      <c r="D334" s="928"/>
      <c r="E334" s="1105"/>
      <c r="F334" s="1105"/>
      <c r="G334" s="1105"/>
      <c r="H334" s="1105"/>
      <c r="I334" s="1105"/>
      <c r="J334" s="1105"/>
      <c r="K334" s="1123"/>
      <c r="L334" s="1124"/>
      <c r="M334" s="1098"/>
      <c r="N334" s="1097"/>
      <c r="O334" s="928"/>
      <c r="P334" s="928"/>
      <c r="Q334" s="1102"/>
      <c r="R334" s="928"/>
      <c r="S334" s="928"/>
      <c r="T334" s="1097"/>
      <c r="U334" s="1097"/>
      <c r="V334" s="1097"/>
    </row>
    <row r="335" ht="34.5" customHeight="1">
      <c r="A335" s="1095"/>
      <c r="B335" s="1122"/>
      <c r="C335" s="928"/>
      <c r="D335" s="928"/>
      <c r="E335" s="1105"/>
      <c r="F335" s="1105"/>
      <c r="G335" s="1105"/>
      <c r="H335" s="1105"/>
      <c r="I335" s="1105"/>
      <c r="J335" s="1105"/>
      <c r="K335" s="1123"/>
      <c r="L335" s="1124"/>
      <c r="M335" s="1098"/>
      <c r="N335" s="1097"/>
      <c r="O335" s="928"/>
      <c r="P335" s="928"/>
      <c r="Q335" s="1102"/>
      <c r="R335" s="928"/>
      <c r="S335" s="928"/>
      <c r="T335" s="1097"/>
      <c r="U335" s="1097"/>
      <c r="V335" s="1097"/>
    </row>
    <row r="336" ht="34.5" customHeight="1">
      <c r="A336" s="1095"/>
      <c r="B336" s="1122"/>
      <c r="C336" s="928"/>
      <c r="D336" s="928"/>
      <c r="E336" s="1105"/>
      <c r="F336" s="1105"/>
      <c r="G336" s="1105"/>
      <c r="H336" s="1105"/>
      <c r="I336" s="1105"/>
      <c r="J336" s="1105"/>
      <c r="K336" s="1123"/>
      <c r="L336" s="1124"/>
      <c r="M336" s="1098"/>
      <c r="N336" s="1097"/>
      <c r="O336" s="928"/>
      <c r="P336" s="928"/>
      <c r="Q336" s="1102"/>
      <c r="R336" s="928"/>
      <c r="S336" s="928"/>
      <c r="T336" s="1097"/>
      <c r="U336" s="1097"/>
      <c r="V336" s="1097"/>
    </row>
    <row r="337" ht="34.5" customHeight="1">
      <c r="A337" s="1095"/>
      <c r="B337" s="1122"/>
      <c r="C337" s="928"/>
      <c r="D337" s="928"/>
      <c r="E337" s="1105"/>
      <c r="F337" s="1105"/>
      <c r="G337" s="1105"/>
      <c r="H337" s="1105"/>
      <c r="I337" s="1105"/>
      <c r="J337" s="1105"/>
      <c r="K337" s="1123"/>
      <c r="L337" s="1124"/>
      <c r="M337" s="1098"/>
      <c r="N337" s="1097"/>
      <c r="O337" s="928"/>
      <c r="P337" s="928"/>
      <c r="Q337" s="1102"/>
      <c r="R337" s="928"/>
      <c r="S337" s="928"/>
      <c r="T337" s="1097"/>
      <c r="U337" s="1097"/>
      <c r="V337" s="1097"/>
    </row>
    <row r="338" ht="34.5" customHeight="1">
      <c r="A338" s="1095"/>
      <c r="B338" s="1122"/>
      <c r="C338" s="928"/>
      <c r="D338" s="928"/>
      <c r="E338" s="1105"/>
      <c r="F338" s="1105"/>
      <c r="G338" s="1105"/>
      <c r="H338" s="1105"/>
      <c r="I338" s="1105"/>
      <c r="J338" s="1105"/>
      <c r="K338" s="1123"/>
      <c r="L338" s="1124"/>
      <c r="M338" s="1098"/>
      <c r="N338" s="1097"/>
      <c r="O338" s="928"/>
      <c r="P338" s="928"/>
      <c r="Q338" s="1102"/>
      <c r="R338" s="928"/>
      <c r="S338" s="928"/>
      <c r="T338" s="1097"/>
      <c r="U338" s="1097"/>
      <c r="V338" s="1097"/>
    </row>
    <row r="339" ht="34.5" customHeight="1">
      <c r="A339" s="1095"/>
      <c r="B339" s="1122"/>
      <c r="C339" s="928"/>
      <c r="D339" s="928"/>
      <c r="E339" s="1105"/>
      <c r="F339" s="1105"/>
      <c r="G339" s="1105"/>
      <c r="H339" s="1105"/>
      <c r="I339" s="1105"/>
      <c r="J339" s="1105"/>
      <c r="K339" s="1123"/>
      <c r="L339" s="1124"/>
      <c r="M339" s="1098"/>
      <c r="N339" s="1097"/>
      <c r="O339" s="928"/>
      <c r="P339" s="928"/>
      <c r="Q339" s="1102"/>
      <c r="R339" s="928"/>
      <c r="S339" s="928"/>
      <c r="T339" s="1097"/>
      <c r="U339" s="1097"/>
      <c r="V339" s="1097"/>
    </row>
    <row r="340" ht="34.5" customHeight="1">
      <c r="A340" s="1095"/>
      <c r="B340" s="1122"/>
      <c r="C340" s="928"/>
      <c r="D340" s="928"/>
      <c r="E340" s="1105"/>
      <c r="F340" s="1105"/>
      <c r="G340" s="1105"/>
      <c r="H340" s="1105"/>
      <c r="I340" s="1105"/>
      <c r="J340" s="1105"/>
      <c r="K340" s="1123"/>
      <c r="L340" s="1124"/>
      <c r="M340" s="1098"/>
      <c r="N340" s="1097"/>
      <c r="O340" s="928"/>
      <c r="P340" s="928"/>
      <c r="Q340" s="1102"/>
      <c r="R340" s="928"/>
      <c r="S340" s="928"/>
      <c r="T340" s="1097"/>
      <c r="U340" s="1097"/>
      <c r="V340" s="1097"/>
    </row>
    <row r="341" ht="34.5" customHeight="1">
      <c r="A341" s="1095"/>
      <c r="B341" s="1122"/>
      <c r="C341" s="928"/>
      <c r="D341" s="928"/>
      <c r="E341" s="1105"/>
      <c r="F341" s="1105"/>
      <c r="G341" s="1105"/>
      <c r="H341" s="1105"/>
      <c r="I341" s="1105"/>
      <c r="J341" s="1105"/>
      <c r="K341" s="1123"/>
      <c r="L341" s="1124"/>
      <c r="M341" s="1098"/>
      <c r="N341" s="1097"/>
      <c r="O341" s="928"/>
      <c r="P341" s="928"/>
      <c r="Q341" s="1102"/>
      <c r="R341" s="928"/>
      <c r="S341" s="928"/>
      <c r="T341" s="1097"/>
      <c r="U341" s="1097"/>
      <c r="V341" s="1097"/>
    </row>
    <row r="342" ht="34.5" customHeight="1">
      <c r="A342" s="1095"/>
      <c r="B342" s="1122"/>
      <c r="C342" s="928"/>
      <c r="D342" s="928"/>
      <c r="E342" s="1105"/>
      <c r="F342" s="1105"/>
      <c r="G342" s="1105"/>
      <c r="H342" s="1105"/>
      <c r="I342" s="1105"/>
      <c r="J342" s="1105"/>
      <c r="K342" s="1123"/>
      <c r="L342" s="1124"/>
      <c r="M342" s="1098"/>
      <c r="N342" s="1097"/>
      <c r="O342" s="928"/>
      <c r="P342" s="928"/>
      <c r="Q342" s="1102"/>
      <c r="R342" s="928"/>
      <c r="S342" s="928"/>
      <c r="T342" s="1097"/>
      <c r="U342" s="1097"/>
      <c r="V342" s="1097"/>
    </row>
    <row r="343" ht="34.5" customHeight="1">
      <c r="A343" s="1095"/>
      <c r="B343" s="1122"/>
      <c r="C343" s="928"/>
      <c r="D343" s="928"/>
      <c r="E343" s="1105"/>
      <c r="F343" s="1105"/>
      <c r="G343" s="1105"/>
      <c r="H343" s="1105"/>
      <c r="I343" s="1105"/>
      <c r="J343" s="1105"/>
      <c r="K343" s="1123"/>
      <c r="L343" s="1124"/>
      <c r="M343" s="1098"/>
      <c r="N343" s="1097"/>
      <c r="O343" s="928"/>
      <c r="P343" s="928"/>
      <c r="Q343" s="1102"/>
      <c r="R343" s="928"/>
      <c r="S343" s="928"/>
      <c r="T343" s="1097"/>
      <c r="U343" s="1097"/>
      <c r="V343" s="1097"/>
    </row>
    <row r="344" ht="34.5" customHeight="1">
      <c r="A344" s="1095"/>
      <c r="B344" s="1122"/>
      <c r="C344" s="928"/>
      <c r="D344" s="928"/>
      <c r="E344" s="1105"/>
      <c r="F344" s="1105"/>
      <c r="G344" s="1105"/>
      <c r="H344" s="1105"/>
      <c r="I344" s="1105"/>
      <c r="J344" s="1105"/>
      <c r="K344" s="1123"/>
      <c r="L344" s="1124"/>
      <c r="M344" s="1098"/>
      <c r="N344" s="1097"/>
      <c r="O344" s="928"/>
      <c r="P344" s="928"/>
      <c r="Q344" s="1102"/>
      <c r="R344" s="928"/>
      <c r="S344" s="928"/>
      <c r="T344" s="1097"/>
      <c r="U344" s="1097"/>
      <c r="V344" s="1097"/>
    </row>
    <row r="345" ht="34.5" customHeight="1">
      <c r="A345" s="1095"/>
      <c r="B345" s="1122"/>
      <c r="C345" s="928"/>
      <c r="D345" s="928"/>
      <c r="E345" s="1105"/>
      <c r="F345" s="1105"/>
      <c r="G345" s="1105"/>
      <c r="H345" s="1105"/>
      <c r="I345" s="1105"/>
      <c r="J345" s="1105"/>
      <c r="K345" s="1123"/>
      <c r="L345" s="1124"/>
      <c r="M345" s="1098"/>
      <c r="N345" s="1097"/>
      <c r="O345" s="928"/>
      <c r="P345" s="928"/>
      <c r="Q345" s="1102"/>
      <c r="R345" s="928"/>
      <c r="S345" s="928"/>
      <c r="T345" s="1097"/>
      <c r="U345" s="1097"/>
      <c r="V345" s="1097"/>
    </row>
    <row r="346" ht="34.5" customHeight="1">
      <c r="A346" s="1095"/>
      <c r="B346" s="1122"/>
      <c r="C346" s="928"/>
      <c r="D346" s="928"/>
      <c r="E346" s="1105"/>
      <c r="F346" s="1105"/>
      <c r="G346" s="1105"/>
      <c r="H346" s="1105"/>
      <c r="I346" s="1105"/>
      <c r="J346" s="1105"/>
      <c r="K346" s="1123"/>
      <c r="L346" s="1124"/>
      <c r="M346" s="1098"/>
      <c r="N346" s="1097"/>
      <c r="O346" s="928"/>
      <c r="P346" s="928"/>
      <c r="Q346" s="1102"/>
      <c r="R346" s="928"/>
      <c r="S346" s="928"/>
      <c r="T346" s="1097"/>
      <c r="U346" s="1097"/>
      <c r="V346" s="1097"/>
    </row>
    <row r="347" ht="34.5" customHeight="1">
      <c r="A347" s="1095"/>
      <c r="B347" s="1122"/>
      <c r="C347" s="928"/>
      <c r="D347" s="928"/>
      <c r="E347" s="1105"/>
      <c r="F347" s="1105"/>
      <c r="G347" s="1105"/>
      <c r="H347" s="1105"/>
      <c r="I347" s="1105"/>
      <c r="J347" s="1105"/>
      <c r="K347" s="1123"/>
      <c r="L347" s="1124"/>
      <c r="M347" s="1098"/>
      <c r="N347" s="1097"/>
      <c r="O347" s="928"/>
      <c r="P347" s="928"/>
      <c r="Q347" s="1102"/>
      <c r="R347" s="928"/>
      <c r="S347" s="928"/>
      <c r="T347" s="1097"/>
      <c r="U347" s="1097"/>
      <c r="V347" s="1097"/>
    </row>
    <row r="348" ht="34.5" customHeight="1">
      <c r="A348" s="1095"/>
      <c r="B348" s="1122"/>
      <c r="C348" s="928"/>
      <c r="D348" s="928"/>
      <c r="E348" s="1105"/>
      <c r="F348" s="1105"/>
      <c r="G348" s="1105"/>
      <c r="H348" s="1105"/>
      <c r="I348" s="1105"/>
      <c r="J348" s="1105"/>
      <c r="K348" s="1123"/>
      <c r="L348" s="1124"/>
      <c r="M348" s="1098"/>
      <c r="N348" s="1097"/>
      <c r="O348" s="928"/>
      <c r="P348" s="928"/>
      <c r="Q348" s="1102"/>
      <c r="R348" s="928"/>
      <c r="S348" s="928"/>
      <c r="T348" s="1097"/>
      <c r="U348" s="1097"/>
      <c r="V348" s="1097"/>
    </row>
    <row r="349" ht="34.5" customHeight="1">
      <c r="A349" s="1095"/>
      <c r="B349" s="1122"/>
      <c r="C349" s="928"/>
      <c r="D349" s="928"/>
      <c r="E349" s="1105"/>
      <c r="F349" s="1105"/>
      <c r="G349" s="1105"/>
      <c r="H349" s="1105"/>
      <c r="I349" s="1105"/>
      <c r="J349" s="1105"/>
      <c r="K349" s="1123"/>
      <c r="L349" s="1124"/>
      <c r="M349" s="1098"/>
      <c r="N349" s="1097"/>
      <c r="O349" s="928"/>
      <c r="P349" s="928"/>
      <c r="Q349" s="1102"/>
      <c r="R349" s="928"/>
      <c r="S349" s="928"/>
      <c r="T349" s="1097"/>
      <c r="U349" s="1097"/>
      <c r="V349" s="1097"/>
    </row>
    <row r="350" ht="34.5" customHeight="1">
      <c r="A350" s="1095"/>
      <c r="B350" s="1122"/>
      <c r="C350" s="928"/>
      <c r="D350" s="928"/>
      <c r="E350" s="1105"/>
      <c r="F350" s="1105"/>
      <c r="G350" s="1105"/>
      <c r="H350" s="1105"/>
      <c r="I350" s="1105"/>
      <c r="J350" s="1105"/>
      <c r="K350" s="1123"/>
      <c r="L350" s="1124"/>
      <c r="M350" s="1098"/>
      <c r="N350" s="1097"/>
      <c r="O350" s="928"/>
      <c r="P350" s="928"/>
      <c r="Q350" s="1102"/>
      <c r="R350" s="928"/>
      <c r="S350" s="928"/>
      <c r="T350" s="1097"/>
      <c r="U350" s="1097"/>
      <c r="V350" s="1097"/>
    </row>
    <row r="351" ht="34.5" customHeight="1">
      <c r="A351" s="1095"/>
      <c r="B351" s="1122"/>
      <c r="C351" s="928"/>
      <c r="D351" s="928"/>
      <c r="E351" s="1105"/>
      <c r="F351" s="1105"/>
      <c r="G351" s="1105"/>
      <c r="H351" s="1105"/>
      <c r="I351" s="1105"/>
      <c r="J351" s="1105"/>
      <c r="K351" s="1123"/>
      <c r="L351" s="1124"/>
      <c r="M351" s="1098"/>
      <c r="N351" s="1097"/>
      <c r="O351" s="928"/>
      <c r="P351" s="928"/>
      <c r="Q351" s="1102"/>
      <c r="R351" s="928"/>
      <c r="S351" s="928"/>
      <c r="T351" s="1097"/>
      <c r="U351" s="1097"/>
      <c r="V351" s="1097"/>
    </row>
    <row r="352" ht="34.5" customHeight="1">
      <c r="A352" s="1095"/>
      <c r="B352" s="1122"/>
      <c r="C352" s="928"/>
      <c r="D352" s="928"/>
      <c r="E352" s="1105"/>
      <c r="F352" s="1105"/>
      <c r="G352" s="1105"/>
      <c r="H352" s="1105"/>
      <c r="I352" s="1105"/>
      <c r="J352" s="1105"/>
      <c r="K352" s="1123"/>
      <c r="L352" s="1124"/>
      <c r="M352" s="1098"/>
      <c r="N352" s="1097"/>
      <c r="O352" s="928"/>
      <c r="P352" s="928"/>
      <c r="Q352" s="1102"/>
      <c r="R352" s="928"/>
      <c r="S352" s="928"/>
      <c r="T352" s="1097"/>
      <c r="U352" s="1097"/>
      <c r="V352" s="1097"/>
    </row>
    <row r="353" ht="34.5" customHeight="1">
      <c r="A353" s="1095"/>
      <c r="B353" s="1122"/>
      <c r="C353" s="928"/>
      <c r="D353" s="928"/>
      <c r="E353" s="1105"/>
      <c r="F353" s="1105"/>
      <c r="G353" s="1105"/>
      <c r="H353" s="1105"/>
      <c r="I353" s="1105"/>
      <c r="J353" s="1105"/>
      <c r="K353" s="1123"/>
      <c r="L353" s="1124"/>
      <c r="M353" s="1098"/>
      <c r="N353" s="1097"/>
      <c r="O353" s="928"/>
      <c r="P353" s="928"/>
      <c r="Q353" s="1102"/>
      <c r="R353" s="928"/>
      <c r="S353" s="928"/>
      <c r="T353" s="1097"/>
      <c r="U353" s="1097"/>
      <c r="V353" s="1097"/>
    </row>
    <row r="354" ht="34.5" customHeight="1">
      <c r="A354" s="1095"/>
      <c r="B354" s="1122"/>
      <c r="C354" s="928"/>
      <c r="D354" s="928"/>
      <c r="E354" s="1105"/>
      <c r="F354" s="1105"/>
      <c r="G354" s="1105"/>
      <c r="H354" s="1105"/>
      <c r="I354" s="1105"/>
      <c r="J354" s="1105"/>
      <c r="K354" s="1123"/>
      <c r="L354" s="1124"/>
      <c r="M354" s="1098"/>
      <c r="N354" s="1097"/>
      <c r="O354" s="928"/>
      <c r="P354" s="928"/>
      <c r="Q354" s="1102"/>
      <c r="R354" s="928"/>
      <c r="S354" s="928"/>
      <c r="T354" s="1097"/>
      <c r="U354" s="1097"/>
      <c r="V354" s="1097"/>
    </row>
    <row r="355" ht="34.5" customHeight="1">
      <c r="A355" s="1095"/>
      <c r="B355" s="1122"/>
      <c r="C355" s="928"/>
      <c r="D355" s="928"/>
      <c r="E355" s="1105"/>
      <c r="F355" s="1105"/>
      <c r="G355" s="1105"/>
      <c r="H355" s="1105"/>
      <c r="I355" s="1105"/>
      <c r="J355" s="1105"/>
      <c r="K355" s="1123"/>
      <c r="L355" s="1124"/>
      <c r="M355" s="1098"/>
      <c r="N355" s="1097"/>
      <c r="O355" s="928"/>
      <c r="P355" s="928"/>
      <c r="Q355" s="1102"/>
      <c r="R355" s="928"/>
      <c r="S355" s="928"/>
      <c r="T355" s="1097"/>
      <c r="U355" s="1097"/>
      <c r="V355" s="1097"/>
    </row>
    <row r="356" ht="34.5" customHeight="1">
      <c r="A356" s="1095"/>
      <c r="B356" s="1122"/>
      <c r="C356" s="928"/>
      <c r="D356" s="928"/>
      <c r="E356" s="1105"/>
      <c r="F356" s="1105"/>
      <c r="G356" s="1105"/>
      <c r="H356" s="1105"/>
      <c r="I356" s="1105"/>
      <c r="J356" s="1105"/>
      <c r="K356" s="1123"/>
      <c r="L356" s="1124"/>
      <c r="M356" s="1098"/>
      <c r="N356" s="1097"/>
      <c r="O356" s="928"/>
      <c r="P356" s="928"/>
      <c r="Q356" s="1102"/>
      <c r="R356" s="928"/>
      <c r="S356" s="928"/>
      <c r="T356" s="1097"/>
      <c r="U356" s="1097"/>
      <c r="V356" s="1097"/>
    </row>
    <row r="357" ht="34.5" customHeight="1">
      <c r="A357" s="1095"/>
      <c r="B357" s="1122"/>
      <c r="C357" s="928"/>
      <c r="D357" s="928"/>
      <c r="E357" s="1105"/>
      <c r="F357" s="1105"/>
      <c r="G357" s="1105"/>
      <c r="H357" s="1105"/>
      <c r="I357" s="1105"/>
      <c r="J357" s="1105"/>
      <c r="K357" s="1123"/>
      <c r="L357" s="1124"/>
      <c r="M357" s="1098"/>
      <c r="N357" s="1097"/>
      <c r="O357" s="928"/>
      <c r="P357" s="928"/>
      <c r="Q357" s="1102"/>
      <c r="R357" s="928"/>
      <c r="S357" s="928"/>
      <c r="T357" s="1097"/>
      <c r="U357" s="1097"/>
      <c r="V357" s="1097"/>
    </row>
    <row r="358" ht="34.5" customHeight="1">
      <c r="A358" s="1095"/>
      <c r="B358" s="1122"/>
      <c r="C358" s="928"/>
      <c r="D358" s="928"/>
      <c r="E358" s="1105"/>
      <c r="F358" s="1105"/>
      <c r="G358" s="1105"/>
      <c r="H358" s="1105"/>
      <c r="I358" s="1105"/>
      <c r="J358" s="1105"/>
      <c r="K358" s="1123"/>
      <c r="L358" s="1124"/>
      <c r="M358" s="1098"/>
      <c r="N358" s="1097"/>
      <c r="O358" s="928"/>
      <c r="P358" s="928"/>
      <c r="Q358" s="1102"/>
      <c r="R358" s="928"/>
      <c r="S358" s="928"/>
      <c r="T358" s="1097"/>
      <c r="U358" s="1097"/>
      <c r="V358" s="1097"/>
    </row>
    <row r="359" ht="34.5" customHeight="1">
      <c r="A359" s="1095"/>
      <c r="B359" s="1122"/>
      <c r="C359" s="928"/>
      <c r="D359" s="928"/>
      <c r="E359" s="1105"/>
      <c r="F359" s="1105"/>
      <c r="G359" s="1105"/>
      <c r="H359" s="1105"/>
      <c r="I359" s="1105"/>
      <c r="J359" s="1105"/>
      <c r="K359" s="1123"/>
      <c r="L359" s="1124"/>
      <c r="M359" s="1098"/>
      <c r="N359" s="1097"/>
      <c r="O359" s="928"/>
      <c r="P359" s="928"/>
      <c r="Q359" s="1102"/>
      <c r="R359" s="928"/>
      <c r="S359" s="928"/>
      <c r="T359" s="1097"/>
      <c r="U359" s="1097"/>
      <c r="V359" s="1097"/>
    </row>
    <row r="360" ht="34.5" customHeight="1">
      <c r="A360" s="1095"/>
      <c r="B360" s="1122"/>
      <c r="C360" s="928"/>
      <c r="D360" s="928"/>
      <c r="E360" s="1105"/>
      <c r="F360" s="1105"/>
      <c r="G360" s="1105"/>
      <c r="H360" s="1105"/>
      <c r="I360" s="1105"/>
      <c r="J360" s="1105"/>
      <c r="K360" s="1123"/>
      <c r="L360" s="1124"/>
      <c r="M360" s="1098"/>
      <c r="N360" s="1097"/>
      <c r="O360" s="928"/>
      <c r="P360" s="928"/>
      <c r="Q360" s="1102"/>
      <c r="R360" s="928"/>
      <c r="S360" s="928"/>
      <c r="T360" s="1097"/>
      <c r="U360" s="1097"/>
      <c r="V360" s="1097"/>
    </row>
    <row r="361" ht="34.5" customHeight="1">
      <c r="A361" s="1095"/>
      <c r="B361" s="1122"/>
      <c r="C361" s="928"/>
      <c r="D361" s="928"/>
      <c r="E361" s="1105"/>
      <c r="F361" s="1105"/>
      <c r="G361" s="1105"/>
      <c r="H361" s="1105"/>
      <c r="I361" s="1105"/>
      <c r="J361" s="1105"/>
      <c r="K361" s="1123"/>
      <c r="L361" s="1124"/>
      <c r="M361" s="1098"/>
      <c r="N361" s="1097"/>
      <c r="O361" s="928"/>
      <c r="P361" s="928"/>
      <c r="Q361" s="1102"/>
      <c r="R361" s="928"/>
      <c r="S361" s="928"/>
      <c r="T361" s="1097"/>
      <c r="U361" s="1097"/>
      <c r="V361" s="1097"/>
    </row>
    <row r="362" ht="34.5" customHeight="1">
      <c r="A362" s="1095"/>
      <c r="B362" s="1122"/>
      <c r="C362" s="928"/>
      <c r="D362" s="928"/>
      <c r="E362" s="1105"/>
      <c r="F362" s="1105"/>
      <c r="G362" s="1105"/>
      <c r="H362" s="1105"/>
      <c r="I362" s="1105"/>
      <c r="J362" s="1105"/>
      <c r="K362" s="1123"/>
      <c r="L362" s="1124"/>
      <c r="M362" s="1098"/>
      <c r="N362" s="1097"/>
      <c r="O362" s="928"/>
      <c r="P362" s="928"/>
      <c r="Q362" s="1102"/>
      <c r="R362" s="928"/>
      <c r="S362" s="928"/>
      <c r="T362" s="1097"/>
      <c r="U362" s="1097"/>
      <c r="V362" s="1097"/>
    </row>
    <row r="363" ht="34.5" customHeight="1">
      <c r="A363" s="1095"/>
      <c r="B363" s="1122"/>
      <c r="C363" s="928"/>
      <c r="D363" s="928"/>
      <c r="E363" s="1105"/>
      <c r="F363" s="1105"/>
      <c r="G363" s="1105"/>
      <c r="H363" s="1105"/>
      <c r="I363" s="1105"/>
      <c r="J363" s="1105"/>
      <c r="K363" s="1123"/>
      <c r="L363" s="1124"/>
      <c r="M363" s="1098"/>
      <c r="N363" s="1097"/>
      <c r="O363" s="928"/>
      <c r="P363" s="928"/>
      <c r="Q363" s="1102"/>
      <c r="R363" s="928"/>
      <c r="S363" s="928"/>
      <c r="T363" s="1097"/>
      <c r="U363" s="1097"/>
      <c r="V363" s="1097"/>
    </row>
    <row r="364" ht="34.5" customHeight="1">
      <c r="A364" s="1095"/>
      <c r="B364" s="1122"/>
      <c r="C364" s="928"/>
      <c r="D364" s="928"/>
      <c r="E364" s="1105"/>
      <c r="F364" s="1105"/>
      <c r="G364" s="1105"/>
      <c r="H364" s="1105"/>
      <c r="I364" s="1105"/>
      <c r="J364" s="1105"/>
      <c r="K364" s="1123"/>
      <c r="L364" s="1124"/>
      <c r="M364" s="1098"/>
      <c r="N364" s="1097"/>
      <c r="O364" s="928"/>
      <c r="P364" s="928"/>
      <c r="Q364" s="1102"/>
      <c r="R364" s="928"/>
      <c r="S364" s="928"/>
      <c r="T364" s="1097"/>
      <c r="U364" s="1097"/>
      <c r="V364" s="1097"/>
    </row>
    <row r="365" ht="34.5" customHeight="1">
      <c r="A365" s="1095"/>
      <c r="B365" s="1122"/>
      <c r="C365" s="928"/>
      <c r="D365" s="928"/>
      <c r="E365" s="1105"/>
      <c r="F365" s="1105"/>
      <c r="G365" s="1105"/>
      <c r="H365" s="1105"/>
      <c r="I365" s="1105"/>
      <c r="J365" s="1105"/>
      <c r="K365" s="1123"/>
      <c r="L365" s="1124"/>
      <c r="M365" s="1098"/>
      <c r="N365" s="1097"/>
      <c r="O365" s="928"/>
      <c r="P365" s="928"/>
      <c r="Q365" s="1102"/>
      <c r="R365" s="928"/>
      <c r="S365" s="928"/>
      <c r="T365" s="1097"/>
      <c r="U365" s="1097"/>
      <c r="V365" s="1097"/>
    </row>
    <row r="366" ht="34.5" customHeight="1">
      <c r="A366" s="1095"/>
      <c r="B366" s="1122"/>
      <c r="C366" s="928"/>
      <c r="D366" s="928"/>
      <c r="E366" s="1105"/>
      <c r="F366" s="1105"/>
      <c r="G366" s="1105"/>
      <c r="H366" s="1105"/>
      <c r="I366" s="1105"/>
      <c r="J366" s="1105"/>
      <c r="K366" s="1123"/>
      <c r="L366" s="1124"/>
      <c r="M366" s="1098"/>
      <c r="N366" s="1097"/>
      <c r="O366" s="928"/>
      <c r="P366" s="928"/>
      <c r="Q366" s="1102"/>
      <c r="R366" s="928"/>
      <c r="S366" s="928"/>
      <c r="T366" s="1097"/>
      <c r="U366" s="1097"/>
      <c r="V366" s="1097"/>
    </row>
    <row r="367" ht="34.5" customHeight="1">
      <c r="A367" s="1095"/>
      <c r="B367" s="1122"/>
      <c r="C367" s="928"/>
      <c r="D367" s="928"/>
      <c r="E367" s="1105"/>
      <c r="F367" s="1105"/>
      <c r="G367" s="1105"/>
      <c r="H367" s="1105"/>
      <c r="I367" s="1105"/>
      <c r="J367" s="1105"/>
      <c r="K367" s="1123"/>
      <c r="L367" s="1124"/>
      <c r="M367" s="1098"/>
      <c r="N367" s="1097"/>
      <c r="O367" s="928"/>
      <c r="P367" s="928"/>
      <c r="Q367" s="1102"/>
      <c r="R367" s="928"/>
      <c r="S367" s="928"/>
      <c r="T367" s="1097"/>
      <c r="U367" s="1097"/>
      <c r="V367" s="1097"/>
    </row>
    <row r="368" ht="34.5" customHeight="1">
      <c r="A368" s="1095"/>
      <c r="B368" s="1122"/>
      <c r="C368" s="928"/>
      <c r="D368" s="928"/>
      <c r="E368" s="1105"/>
      <c r="F368" s="1105"/>
      <c r="G368" s="1105"/>
      <c r="H368" s="1105"/>
      <c r="I368" s="1105"/>
      <c r="J368" s="1105"/>
      <c r="K368" s="1123"/>
      <c r="L368" s="1124"/>
      <c r="M368" s="1098"/>
      <c r="N368" s="1097"/>
      <c r="O368" s="928"/>
      <c r="P368" s="928"/>
      <c r="Q368" s="1102"/>
      <c r="R368" s="928"/>
      <c r="S368" s="928"/>
      <c r="T368" s="1097"/>
      <c r="U368" s="1097"/>
      <c r="V368" s="1097"/>
    </row>
    <row r="369" ht="34.5" customHeight="1">
      <c r="A369" s="1095"/>
      <c r="B369" s="1122"/>
      <c r="C369" s="928"/>
      <c r="D369" s="928"/>
      <c r="E369" s="1105"/>
      <c r="F369" s="1105"/>
      <c r="G369" s="1105"/>
      <c r="H369" s="1105"/>
      <c r="I369" s="1105"/>
      <c r="J369" s="1105"/>
      <c r="K369" s="1123"/>
      <c r="L369" s="1124"/>
      <c r="M369" s="1098"/>
      <c r="N369" s="1097"/>
      <c r="O369" s="928"/>
      <c r="P369" s="928"/>
      <c r="Q369" s="1102"/>
      <c r="R369" s="928"/>
      <c r="S369" s="928"/>
      <c r="T369" s="1097"/>
      <c r="U369" s="1097"/>
      <c r="V369" s="1097"/>
    </row>
    <row r="370" ht="34.5" customHeight="1">
      <c r="A370" s="1095"/>
      <c r="B370" s="1122"/>
      <c r="C370" s="928"/>
      <c r="D370" s="928"/>
      <c r="E370" s="1105"/>
      <c r="F370" s="1105"/>
      <c r="G370" s="1105"/>
      <c r="H370" s="1105"/>
      <c r="I370" s="1105"/>
      <c r="J370" s="1105"/>
      <c r="K370" s="1123"/>
      <c r="L370" s="1124"/>
      <c r="M370" s="1098"/>
      <c r="N370" s="1097"/>
      <c r="O370" s="928"/>
      <c r="P370" s="928"/>
      <c r="Q370" s="1102"/>
      <c r="R370" s="928"/>
      <c r="S370" s="928"/>
      <c r="T370" s="1097"/>
      <c r="U370" s="1097"/>
      <c r="V370" s="1097"/>
    </row>
    <row r="371" ht="34.5" customHeight="1">
      <c r="A371" s="1095"/>
      <c r="B371" s="1122"/>
      <c r="C371" s="928"/>
      <c r="D371" s="928"/>
      <c r="E371" s="1105"/>
      <c r="F371" s="1105"/>
      <c r="G371" s="1105"/>
      <c r="H371" s="1105"/>
      <c r="I371" s="1105"/>
      <c r="J371" s="1105"/>
      <c r="K371" s="1123"/>
      <c r="L371" s="1124"/>
      <c r="M371" s="1098"/>
      <c r="N371" s="1097"/>
      <c r="O371" s="928"/>
      <c r="P371" s="928"/>
      <c r="Q371" s="1102"/>
      <c r="R371" s="928"/>
      <c r="S371" s="928"/>
      <c r="T371" s="1097"/>
      <c r="U371" s="1097"/>
      <c r="V371" s="1097"/>
    </row>
    <row r="372" ht="34.5" customHeight="1">
      <c r="A372" s="1095"/>
      <c r="B372" s="1122"/>
      <c r="C372" s="928"/>
      <c r="D372" s="928"/>
      <c r="E372" s="1105"/>
      <c r="F372" s="1105"/>
      <c r="G372" s="1105"/>
      <c r="H372" s="1105"/>
      <c r="I372" s="1105"/>
      <c r="J372" s="1105"/>
      <c r="K372" s="1123"/>
      <c r="L372" s="1124"/>
      <c r="M372" s="1098"/>
      <c r="N372" s="1097"/>
      <c r="O372" s="928"/>
      <c r="P372" s="928"/>
      <c r="Q372" s="1102"/>
      <c r="R372" s="928"/>
      <c r="S372" s="928"/>
      <c r="T372" s="1097"/>
      <c r="U372" s="1097"/>
      <c r="V372" s="1097"/>
    </row>
    <row r="373" ht="34.5" customHeight="1">
      <c r="A373" s="1095"/>
      <c r="B373" s="1122"/>
      <c r="C373" s="928"/>
      <c r="D373" s="928"/>
      <c r="E373" s="1105"/>
      <c r="F373" s="1105"/>
      <c r="G373" s="1105"/>
      <c r="H373" s="1105"/>
      <c r="I373" s="1105"/>
      <c r="J373" s="1105"/>
      <c r="K373" s="1123"/>
      <c r="L373" s="1124"/>
      <c r="M373" s="1098"/>
      <c r="N373" s="1097"/>
      <c r="O373" s="928"/>
      <c r="P373" s="928"/>
      <c r="Q373" s="1102"/>
      <c r="R373" s="928"/>
      <c r="S373" s="928"/>
      <c r="T373" s="1097"/>
      <c r="U373" s="1097"/>
      <c r="V373" s="1097"/>
    </row>
    <row r="374" ht="34.5" customHeight="1">
      <c r="A374" s="1095"/>
      <c r="B374" s="1122"/>
      <c r="C374" s="928"/>
      <c r="D374" s="928"/>
      <c r="E374" s="1105"/>
      <c r="F374" s="1105"/>
      <c r="G374" s="1105"/>
      <c r="H374" s="1105"/>
      <c r="I374" s="1105"/>
      <c r="J374" s="1105"/>
      <c r="K374" s="1123"/>
      <c r="L374" s="1124"/>
      <c r="M374" s="1098"/>
      <c r="N374" s="1097"/>
      <c r="O374" s="928"/>
      <c r="P374" s="928"/>
      <c r="Q374" s="1102"/>
      <c r="R374" s="928"/>
      <c r="S374" s="928"/>
      <c r="T374" s="1097"/>
      <c r="U374" s="1097"/>
      <c r="V374" s="1097"/>
    </row>
    <row r="375" ht="34.5" customHeight="1">
      <c r="A375" s="1095"/>
      <c r="B375" s="1122"/>
      <c r="C375" s="928"/>
      <c r="D375" s="928"/>
      <c r="E375" s="1105"/>
      <c r="F375" s="1105"/>
      <c r="G375" s="1105"/>
      <c r="H375" s="1105"/>
      <c r="I375" s="1105"/>
      <c r="J375" s="1105"/>
      <c r="K375" s="1123"/>
      <c r="L375" s="1124"/>
      <c r="M375" s="1098"/>
      <c r="N375" s="1097"/>
      <c r="O375" s="928"/>
      <c r="P375" s="928"/>
      <c r="Q375" s="1102"/>
      <c r="R375" s="928"/>
      <c r="S375" s="928"/>
      <c r="T375" s="1097"/>
      <c r="U375" s="1097"/>
      <c r="V375" s="1097"/>
    </row>
    <row r="376" ht="34.5" customHeight="1">
      <c r="A376" s="1095"/>
      <c r="B376" s="1122"/>
      <c r="C376" s="928"/>
      <c r="D376" s="928"/>
      <c r="E376" s="1105"/>
      <c r="F376" s="1105"/>
      <c r="G376" s="1105"/>
      <c r="H376" s="1105"/>
      <c r="I376" s="1105"/>
      <c r="J376" s="1105"/>
      <c r="K376" s="1123"/>
      <c r="L376" s="1124"/>
      <c r="M376" s="1098"/>
      <c r="N376" s="1097"/>
      <c r="O376" s="928"/>
      <c r="P376" s="928"/>
      <c r="Q376" s="1102"/>
      <c r="R376" s="928"/>
      <c r="S376" s="928"/>
      <c r="T376" s="1097"/>
      <c r="U376" s="1097"/>
      <c r="V376" s="1097"/>
    </row>
    <row r="377" ht="34.5" customHeight="1">
      <c r="A377" s="1095"/>
      <c r="B377" s="1122"/>
      <c r="C377" s="928"/>
      <c r="D377" s="928"/>
      <c r="E377" s="1105"/>
      <c r="F377" s="1105"/>
      <c r="G377" s="1105"/>
      <c r="H377" s="1105"/>
      <c r="I377" s="1105"/>
      <c r="J377" s="1105"/>
      <c r="K377" s="1123"/>
      <c r="L377" s="1124"/>
      <c r="M377" s="1098"/>
      <c r="N377" s="1097"/>
      <c r="O377" s="928"/>
      <c r="P377" s="928"/>
      <c r="Q377" s="1102"/>
      <c r="R377" s="928"/>
      <c r="S377" s="928"/>
      <c r="T377" s="1097"/>
      <c r="U377" s="1097"/>
      <c r="V377" s="1097"/>
    </row>
    <row r="378" ht="34.5" customHeight="1">
      <c r="A378" s="1095"/>
      <c r="B378" s="1122"/>
      <c r="C378" s="928"/>
      <c r="D378" s="928"/>
      <c r="E378" s="1105"/>
      <c r="F378" s="1105"/>
      <c r="G378" s="1105"/>
      <c r="H378" s="1105"/>
      <c r="I378" s="1105"/>
      <c r="J378" s="1105"/>
      <c r="K378" s="1123"/>
      <c r="L378" s="1124"/>
      <c r="M378" s="1098"/>
      <c r="N378" s="1097"/>
      <c r="O378" s="928"/>
      <c r="P378" s="928"/>
      <c r="Q378" s="1102"/>
      <c r="R378" s="928"/>
      <c r="S378" s="928"/>
      <c r="T378" s="1097"/>
      <c r="U378" s="1097"/>
      <c r="V378" s="1097"/>
    </row>
    <row r="379" ht="34.5" customHeight="1">
      <c r="A379" s="1095"/>
      <c r="B379" s="1122"/>
      <c r="C379" s="928"/>
      <c r="D379" s="928"/>
      <c r="E379" s="1105"/>
      <c r="F379" s="1105"/>
      <c r="G379" s="1105"/>
      <c r="H379" s="1105"/>
      <c r="I379" s="1105"/>
      <c r="J379" s="1105"/>
      <c r="K379" s="1123"/>
      <c r="L379" s="1124"/>
      <c r="M379" s="1098"/>
      <c r="N379" s="1097"/>
      <c r="O379" s="928"/>
      <c r="P379" s="928"/>
      <c r="Q379" s="1102"/>
      <c r="R379" s="928"/>
      <c r="S379" s="928"/>
      <c r="T379" s="1097"/>
      <c r="U379" s="1097"/>
      <c r="V379" s="1097"/>
    </row>
    <row r="380" ht="34.5" customHeight="1">
      <c r="A380" s="1095"/>
      <c r="B380" s="1122"/>
      <c r="C380" s="928"/>
      <c r="D380" s="928"/>
      <c r="E380" s="1105"/>
      <c r="F380" s="1105"/>
      <c r="G380" s="1105"/>
      <c r="H380" s="1105"/>
      <c r="I380" s="1105"/>
      <c r="J380" s="1105"/>
      <c r="K380" s="1123"/>
      <c r="L380" s="1124"/>
      <c r="M380" s="1098"/>
      <c r="N380" s="1097"/>
      <c r="O380" s="928"/>
      <c r="P380" s="928"/>
      <c r="Q380" s="1102"/>
      <c r="R380" s="928"/>
      <c r="S380" s="928"/>
      <c r="T380" s="1097"/>
      <c r="U380" s="1097"/>
      <c r="V380" s="1097"/>
    </row>
    <row r="381" ht="34.5" customHeight="1">
      <c r="A381" s="1095"/>
      <c r="B381" s="1122"/>
      <c r="C381" s="928"/>
      <c r="D381" s="928"/>
      <c r="E381" s="1105"/>
      <c r="F381" s="1105"/>
      <c r="G381" s="1105"/>
      <c r="H381" s="1105"/>
      <c r="I381" s="1105"/>
      <c r="J381" s="1105"/>
      <c r="K381" s="1123"/>
      <c r="L381" s="1124"/>
      <c r="M381" s="1098"/>
      <c r="N381" s="1097"/>
      <c r="O381" s="928"/>
      <c r="P381" s="928"/>
      <c r="Q381" s="1102"/>
      <c r="R381" s="928"/>
      <c r="S381" s="928"/>
      <c r="T381" s="1097"/>
      <c r="U381" s="1097"/>
      <c r="V381" s="1097"/>
    </row>
    <row r="382" ht="34.5" customHeight="1">
      <c r="A382" s="1095"/>
      <c r="B382" s="1122"/>
      <c r="C382" s="928"/>
      <c r="D382" s="928"/>
      <c r="E382" s="1105"/>
      <c r="F382" s="1105"/>
      <c r="G382" s="1105"/>
      <c r="H382" s="1105"/>
      <c r="I382" s="1105"/>
      <c r="J382" s="1105"/>
      <c r="K382" s="1123"/>
      <c r="L382" s="1124"/>
      <c r="M382" s="1098"/>
      <c r="N382" s="1097"/>
      <c r="O382" s="928"/>
      <c r="P382" s="928"/>
      <c r="Q382" s="1102"/>
      <c r="R382" s="928"/>
      <c r="S382" s="928"/>
      <c r="T382" s="1097"/>
      <c r="U382" s="1097"/>
      <c r="V382" s="1097"/>
    </row>
    <row r="383" ht="34.5" customHeight="1">
      <c r="A383" s="1095"/>
      <c r="B383" s="1122"/>
      <c r="C383" s="928"/>
      <c r="D383" s="928"/>
      <c r="E383" s="1105"/>
      <c r="F383" s="1105"/>
      <c r="G383" s="1105"/>
      <c r="H383" s="1105"/>
      <c r="I383" s="1105"/>
      <c r="J383" s="1105"/>
      <c r="K383" s="1123"/>
      <c r="L383" s="1124"/>
      <c r="M383" s="1098"/>
      <c r="N383" s="1097"/>
      <c r="O383" s="928"/>
      <c r="P383" s="928"/>
      <c r="Q383" s="1102"/>
      <c r="R383" s="928"/>
      <c r="S383" s="928"/>
      <c r="T383" s="1097"/>
      <c r="U383" s="1097"/>
      <c r="V383" s="1097"/>
    </row>
    <row r="384" ht="34.5" customHeight="1">
      <c r="A384" s="1095"/>
      <c r="B384" s="1122"/>
      <c r="C384" s="928"/>
      <c r="D384" s="928"/>
      <c r="E384" s="1105"/>
      <c r="F384" s="1105"/>
      <c r="G384" s="1105"/>
      <c r="H384" s="1105"/>
      <c r="I384" s="1105"/>
      <c r="J384" s="1105"/>
      <c r="K384" s="1123"/>
      <c r="L384" s="1124"/>
      <c r="M384" s="1098"/>
      <c r="N384" s="1097"/>
      <c r="O384" s="928"/>
      <c r="P384" s="928"/>
      <c r="Q384" s="1102"/>
      <c r="R384" s="928"/>
      <c r="S384" s="928"/>
      <c r="T384" s="1097"/>
      <c r="U384" s="1097"/>
      <c r="V384" s="1097"/>
    </row>
    <row r="385" ht="34.5" customHeight="1">
      <c r="A385" s="1095"/>
      <c r="B385" s="1122"/>
      <c r="C385" s="928"/>
      <c r="D385" s="928"/>
      <c r="E385" s="1105"/>
      <c r="F385" s="1105"/>
      <c r="G385" s="1105"/>
      <c r="H385" s="1105"/>
      <c r="I385" s="1105"/>
      <c r="J385" s="1105"/>
      <c r="K385" s="1123"/>
      <c r="L385" s="1124"/>
      <c r="M385" s="1098"/>
      <c r="N385" s="1097"/>
      <c r="O385" s="928"/>
      <c r="P385" s="928"/>
      <c r="Q385" s="1102"/>
      <c r="R385" s="928"/>
      <c r="S385" s="928"/>
      <c r="T385" s="1097"/>
      <c r="U385" s="1097"/>
      <c r="V385" s="1097"/>
    </row>
    <row r="386" ht="34.5" customHeight="1">
      <c r="A386" s="1095"/>
      <c r="B386" s="1122"/>
      <c r="C386" s="928"/>
      <c r="D386" s="928"/>
      <c r="E386" s="1105"/>
      <c r="F386" s="1105"/>
      <c r="G386" s="1105"/>
      <c r="H386" s="1105"/>
      <c r="I386" s="1105"/>
      <c r="J386" s="1105"/>
      <c r="K386" s="1123"/>
      <c r="L386" s="1124"/>
      <c r="M386" s="1098"/>
      <c r="N386" s="1097"/>
      <c r="O386" s="928"/>
      <c r="P386" s="928"/>
      <c r="Q386" s="1102"/>
      <c r="R386" s="928"/>
      <c r="S386" s="928"/>
      <c r="T386" s="1097"/>
      <c r="U386" s="1097"/>
      <c r="V386" s="1097"/>
    </row>
    <row r="387" ht="34.5" customHeight="1">
      <c r="A387" s="1095"/>
      <c r="B387" s="1122"/>
      <c r="C387" s="928"/>
      <c r="D387" s="928"/>
      <c r="E387" s="1105"/>
      <c r="F387" s="1105"/>
      <c r="G387" s="1105"/>
      <c r="H387" s="1105"/>
      <c r="I387" s="1105"/>
      <c r="J387" s="1105"/>
      <c r="K387" s="1123"/>
      <c r="L387" s="1124"/>
      <c r="M387" s="1098"/>
      <c r="N387" s="1097"/>
      <c r="O387" s="928"/>
      <c r="P387" s="928"/>
      <c r="Q387" s="1102"/>
      <c r="R387" s="928"/>
      <c r="S387" s="928"/>
      <c r="T387" s="1097"/>
      <c r="U387" s="1097"/>
      <c r="V387" s="1097"/>
    </row>
    <row r="388" ht="34.5" customHeight="1">
      <c r="A388" s="1095"/>
      <c r="B388" s="1122"/>
      <c r="C388" s="928"/>
      <c r="D388" s="928"/>
      <c r="E388" s="1105"/>
      <c r="F388" s="1105"/>
      <c r="G388" s="1105"/>
      <c r="H388" s="1105"/>
      <c r="I388" s="1105"/>
      <c r="J388" s="1105"/>
      <c r="K388" s="1123"/>
      <c r="L388" s="1124"/>
      <c r="M388" s="1098"/>
      <c r="N388" s="1097"/>
      <c r="O388" s="928"/>
      <c r="P388" s="928"/>
      <c r="Q388" s="1102"/>
      <c r="R388" s="928"/>
      <c r="S388" s="928"/>
      <c r="T388" s="1097"/>
      <c r="U388" s="1097"/>
      <c r="V388" s="1097"/>
    </row>
    <row r="389" ht="34.5" customHeight="1">
      <c r="A389" s="1095"/>
      <c r="B389" s="1122"/>
      <c r="C389" s="928"/>
      <c r="D389" s="928"/>
      <c r="E389" s="1105"/>
      <c r="F389" s="1105"/>
      <c r="G389" s="1105"/>
      <c r="H389" s="1105"/>
      <c r="I389" s="1105"/>
      <c r="J389" s="1105"/>
      <c r="K389" s="1123"/>
      <c r="L389" s="1124"/>
      <c r="M389" s="1098"/>
      <c r="N389" s="1097"/>
      <c r="O389" s="928"/>
      <c r="P389" s="928"/>
      <c r="Q389" s="1102"/>
      <c r="R389" s="928"/>
      <c r="S389" s="928"/>
      <c r="T389" s="1097"/>
      <c r="U389" s="1097"/>
      <c r="V389" s="1097"/>
    </row>
    <row r="390" ht="34.5" customHeight="1">
      <c r="A390" s="1095"/>
      <c r="B390" s="1122"/>
      <c r="C390" s="928"/>
      <c r="D390" s="928"/>
      <c r="E390" s="1105"/>
      <c r="F390" s="1105"/>
      <c r="G390" s="1105"/>
      <c r="H390" s="1105"/>
      <c r="I390" s="1105"/>
      <c r="J390" s="1105"/>
      <c r="K390" s="1123"/>
      <c r="L390" s="1124"/>
      <c r="M390" s="1098"/>
      <c r="N390" s="1097"/>
      <c r="O390" s="928"/>
      <c r="P390" s="928"/>
      <c r="Q390" s="1102"/>
      <c r="R390" s="928"/>
      <c r="S390" s="928"/>
      <c r="T390" s="1097"/>
      <c r="U390" s="1097"/>
      <c r="V390" s="1097"/>
    </row>
    <row r="391" ht="34.5" customHeight="1">
      <c r="A391" s="1095"/>
      <c r="B391" s="1122"/>
      <c r="C391" s="928"/>
      <c r="D391" s="928"/>
      <c r="E391" s="1105"/>
      <c r="F391" s="1105"/>
      <c r="G391" s="1105"/>
      <c r="H391" s="1105"/>
      <c r="I391" s="1105"/>
      <c r="J391" s="1105"/>
      <c r="K391" s="1123"/>
      <c r="L391" s="1124"/>
      <c r="M391" s="1098"/>
      <c r="N391" s="1097"/>
      <c r="O391" s="928"/>
      <c r="P391" s="928"/>
      <c r="Q391" s="1102"/>
      <c r="R391" s="928"/>
      <c r="S391" s="928"/>
      <c r="T391" s="1097"/>
      <c r="U391" s="1097"/>
      <c r="V391" s="1097"/>
    </row>
    <row r="392" ht="34.5" customHeight="1">
      <c r="A392" s="1095"/>
      <c r="B392" s="1122"/>
      <c r="C392" s="928"/>
      <c r="D392" s="928"/>
      <c r="E392" s="1105"/>
      <c r="F392" s="1105"/>
      <c r="G392" s="1105"/>
      <c r="H392" s="1105"/>
      <c r="I392" s="1105"/>
      <c r="J392" s="1105"/>
      <c r="K392" s="1123"/>
      <c r="L392" s="1124"/>
      <c r="M392" s="1098"/>
      <c r="N392" s="1097"/>
      <c r="O392" s="928"/>
      <c r="P392" s="928"/>
      <c r="Q392" s="1102"/>
      <c r="R392" s="928"/>
      <c r="S392" s="928"/>
      <c r="T392" s="1097"/>
      <c r="U392" s="1097"/>
      <c r="V392" s="1097"/>
    </row>
    <row r="393" ht="34.5" customHeight="1">
      <c r="A393" s="1095"/>
      <c r="B393" s="1122"/>
      <c r="C393" s="928"/>
      <c r="D393" s="928"/>
      <c r="E393" s="1105"/>
      <c r="F393" s="1105"/>
      <c r="G393" s="1105"/>
      <c r="H393" s="1105"/>
      <c r="I393" s="1105"/>
      <c r="J393" s="1105"/>
      <c r="K393" s="1123"/>
      <c r="L393" s="1124"/>
      <c r="M393" s="1098"/>
      <c r="N393" s="1097"/>
      <c r="O393" s="928"/>
      <c r="P393" s="928"/>
      <c r="Q393" s="1102"/>
      <c r="R393" s="928"/>
      <c r="S393" s="928"/>
      <c r="T393" s="1097"/>
      <c r="U393" s="1097"/>
      <c r="V393" s="1097"/>
    </row>
    <row r="394" ht="34.5" customHeight="1">
      <c r="A394" s="1095"/>
      <c r="B394" s="1122"/>
      <c r="C394" s="928"/>
      <c r="D394" s="928"/>
      <c r="E394" s="1105"/>
      <c r="F394" s="1105"/>
      <c r="G394" s="1105"/>
      <c r="H394" s="1105"/>
      <c r="I394" s="1105"/>
      <c r="J394" s="1105"/>
      <c r="K394" s="1123"/>
      <c r="L394" s="1124"/>
      <c r="M394" s="1098"/>
      <c r="N394" s="1097"/>
      <c r="O394" s="928"/>
      <c r="P394" s="928"/>
      <c r="Q394" s="1102"/>
      <c r="R394" s="928"/>
      <c r="S394" s="928"/>
      <c r="T394" s="1097"/>
      <c r="U394" s="1097"/>
      <c r="V394" s="1097"/>
    </row>
    <row r="395" ht="34.5" customHeight="1">
      <c r="A395" s="1095"/>
      <c r="B395" s="1122"/>
      <c r="C395" s="928"/>
      <c r="D395" s="928"/>
      <c r="E395" s="1105"/>
      <c r="F395" s="1105"/>
      <c r="G395" s="1105"/>
      <c r="H395" s="1105"/>
      <c r="I395" s="1105"/>
      <c r="J395" s="1105"/>
      <c r="K395" s="1123"/>
      <c r="L395" s="1124"/>
      <c r="M395" s="1098"/>
      <c r="N395" s="1097"/>
      <c r="O395" s="928"/>
      <c r="P395" s="928"/>
      <c r="Q395" s="1102"/>
      <c r="R395" s="928"/>
      <c r="S395" s="928"/>
      <c r="T395" s="1097"/>
      <c r="U395" s="1097"/>
      <c r="V395" s="1097"/>
    </row>
    <row r="396" ht="34.5" customHeight="1">
      <c r="A396" s="1095"/>
      <c r="B396" s="1122"/>
      <c r="C396" s="928"/>
      <c r="D396" s="928"/>
      <c r="E396" s="1105"/>
      <c r="F396" s="1105"/>
      <c r="G396" s="1105"/>
      <c r="H396" s="1105"/>
      <c r="I396" s="1105"/>
      <c r="J396" s="1105"/>
      <c r="K396" s="1123"/>
      <c r="L396" s="1124"/>
      <c r="M396" s="1098"/>
      <c r="N396" s="1097"/>
      <c r="O396" s="928"/>
      <c r="P396" s="928"/>
      <c r="Q396" s="1102"/>
      <c r="R396" s="928"/>
      <c r="S396" s="928"/>
      <c r="T396" s="1097"/>
      <c r="U396" s="1097"/>
      <c r="V396" s="1097"/>
    </row>
    <row r="397" ht="34.5" customHeight="1">
      <c r="A397" s="1095"/>
      <c r="B397" s="1122"/>
      <c r="C397" s="928"/>
      <c r="D397" s="928"/>
      <c r="E397" s="1105"/>
      <c r="F397" s="1105"/>
      <c r="G397" s="1105"/>
      <c r="H397" s="1105"/>
      <c r="I397" s="1105"/>
      <c r="J397" s="1105"/>
      <c r="K397" s="1123"/>
      <c r="L397" s="1124"/>
      <c r="M397" s="1098"/>
      <c r="N397" s="1097"/>
      <c r="O397" s="928"/>
      <c r="P397" s="928"/>
      <c r="Q397" s="1102"/>
      <c r="R397" s="928"/>
      <c r="S397" s="928"/>
      <c r="T397" s="1097"/>
      <c r="U397" s="1097"/>
      <c r="V397" s="1097"/>
    </row>
    <row r="398" ht="34.5" customHeight="1">
      <c r="A398" s="1095"/>
      <c r="B398" s="1122"/>
      <c r="C398" s="928"/>
      <c r="D398" s="928"/>
      <c r="E398" s="1105"/>
      <c r="F398" s="1105"/>
      <c r="G398" s="1105"/>
      <c r="H398" s="1105"/>
      <c r="I398" s="1105"/>
      <c r="J398" s="1105"/>
      <c r="K398" s="1123"/>
      <c r="L398" s="1124"/>
      <c r="M398" s="1098"/>
      <c r="N398" s="1097"/>
      <c r="O398" s="928"/>
      <c r="P398" s="928"/>
      <c r="Q398" s="1102"/>
      <c r="R398" s="928"/>
      <c r="S398" s="928"/>
      <c r="T398" s="1097"/>
      <c r="U398" s="1097"/>
      <c r="V398" s="1097"/>
    </row>
    <row r="399" ht="34.5" customHeight="1">
      <c r="A399" s="1095"/>
      <c r="B399" s="1122"/>
      <c r="C399" s="928"/>
      <c r="D399" s="928"/>
      <c r="E399" s="1105"/>
      <c r="F399" s="1105"/>
      <c r="G399" s="1105"/>
      <c r="H399" s="1105"/>
      <c r="I399" s="1105"/>
      <c r="J399" s="1105"/>
      <c r="K399" s="1123"/>
      <c r="L399" s="1124"/>
      <c r="M399" s="1098"/>
      <c r="N399" s="1097"/>
      <c r="O399" s="928"/>
      <c r="P399" s="928"/>
      <c r="Q399" s="1102"/>
      <c r="R399" s="928"/>
      <c r="S399" s="928"/>
      <c r="T399" s="1097"/>
      <c r="U399" s="1097"/>
      <c r="V399" s="1097"/>
    </row>
    <row r="400" ht="34.5" customHeight="1">
      <c r="A400" s="1095"/>
      <c r="B400" s="1122"/>
      <c r="C400" s="928"/>
      <c r="D400" s="928"/>
      <c r="E400" s="1105"/>
      <c r="F400" s="1105"/>
      <c r="G400" s="1105"/>
      <c r="H400" s="1105"/>
      <c r="I400" s="1105"/>
      <c r="J400" s="1105"/>
      <c r="K400" s="1123"/>
      <c r="L400" s="1124"/>
      <c r="M400" s="1098"/>
      <c r="N400" s="1097"/>
      <c r="O400" s="928"/>
      <c r="P400" s="928"/>
      <c r="Q400" s="1102"/>
      <c r="R400" s="928"/>
      <c r="S400" s="928"/>
      <c r="T400" s="1097"/>
      <c r="U400" s="1097"/>
      <c r="V400" s="1097"/>
    </row>
    <row r="401" ht="34.5" customHeight="1">
      <c r="A401" s="1095"/>
      <c r="B401" s="1122"/>
      <c r="C401" s="928"/>
      <c r="D401" s="928"/>
      <c r="E401" s="1105"/>
      <c r="F401" s="1105"/>
      <c r="G401" s="1105"/>
      <c r="H401" s="1105"/>
      <c r="I401" s="1105"/>
      <c r="J401" s="1105"/>
      <c r="K401" s="1123"/>
      <c r="L401" s="1124"/>
      <c r="M401" s="1098"/>
      <c r="N401" s="1097"/>
      <c r="O401" s="928"/>
      <c r="P401" s="928"/>
      <c r="Q401" s="1102"/>
      <c r="R401" s="928"/>
      <c r="S401" s="928"/>
      <c r="T401" s="1097"/>
      <c r="U401" s="1097"/>
      <c r="V401" s="1097"/>
    </row>
    <row r="402" ht="34.5" customHeight="1">
      <c r="A402" s="1095"/>
      <c r="B402" s="1122"/>
      <c r="C402" s="928"/>
      <c r="D402" s="928"/>
      <c r="E402" s="1105"/>
      <c r="F402" s="1105"/>
      <c r="G402" s="1105"/>
      <c r="H402" s="1105"/>
      <c r="I402" s="1105"/>
      <c r="J402" s="1105"/>
      <c r="K402" s="1123"/>
      <c r="L402" s="1124"/>
      <c r="M402" s="1098"/>
      <c r="N402" s="1097"/>
      <c r="O402" s="928"/>
      <c r="P402" s="928"/>
      <c r="Q402" s="1102"/>
      <c r="R402" s="928"/>
      <c r="S402" s="928"/>
      <c r="T402" s="1097"/>
      <c r="U402" s="1097"/>
      <c r="V402" s="1097"/>
    </row>
    <row r="403" ht="34.5" customHeight="1">
      <c r="A403" s="1095"/>
      <c r="B403" s="1122"/>
      <c r="C403" s="928"/>
      <c r="D403" s="928"/>
      <c r="E403" s="1105"/>
      <c r="F403" s="1105"/>
      <c r="G403" s="1105"/>
      <c r="H403" s="1105"/>
      <c r="I403" s="1105"/>
      <c r="J403" s="1105"/>
      <c r="K403" s="1123"/>
      <c r="L403" s="1124"/>
      <c r="M403" s="1098"/>
      <c r="N403" s="1097"/>
      <c r="O403" s="928"/>
      <c r="P403" s="928"/>
      <c r="Q403" s="1102"/>
      <c r="R403" s="928"/>
      <c r="S403" s="928"/>
      <c r="T403" s="1097"/>
      <c r="U403" s="1097"/>
      <c r="V403" s="1097"/>
    </row>
    <row r="404" ht="34.5" customHeight="1">
      <c r="A404" s="1095"/>
      <c r="B404" s="1122"/>
      <c r="C404" s="928"/>
      <c r="D404" s="928"/>
      <c r="E404" s="1105"/>
      <c r="F404" s="1105"/>
      <c r="G404" s="1105"/>
      <c r="H404" s="1105"/>
      <c r="I404" s="1105"/>
      <c r="J404" s="1105"/>
      <c r="K404" s="1123"/>
      <c r="L404" s="1124"/>
      <c r="M404" s="1098"/>
      <c r="N404" s="1097"/>
      <c r="O404" s="928"/>
      <c r="P404" s="928"/>
      <c r="Q404" s="1102"/>
      <c r="R404" s="928"/>
      <c r="S404" s="928"/>
      <c r="T404" s="1097"/>
      <c r="U404" s="1097"/>
      <c r="V404" s="1097"/>
    </row>
    <row r="405" ht="34.5" customHeight="1">
      <c r="A405" s="1095"/>
      <c r="B405" s="1122"/>
      <c r="C405" s="928"/>
      <c r="D405" s="928"/>
      <c r="E405" s="1105"/>
      <c r="F405" s="1105"/>
      <c r="G405" s="1105"/>
      <c r="H405" s="1105"/>
      <c r="I405" s="1105"/>
      <c r="J405" s="1105"/>
      <c r="K405" s="1123"/>
      <c r="L405" s="1124"/>
      <c r="M405" s="1098"/>
      <c r="N405" s="1097"/>
      <c r="O405" s="928"/>
      <c r="P405" s="928"/>
      <c r="Q405" s="1102"/>
      <c r="R405" s="928"/>
      <c r="S405" s="928"/>
      <c r="T405" s="1097"/>
      <c r="U405" s="1097"/>
      <c r="V405" s="1097"/>
    </row>
    <row r="406" ht="34.5" customHeight="1">
      <c r="A406" s="1095"/>
      <c r="B406" s="1122"/>
      <c r="C406" s="928"/>
      <c r="D406" s="928"/>
      <c r="E406" s="1105"/>
      <c r="F406" s="1105"/>
      <c r="G406" s="1105"/>
      <c r="H406" s="1105"/>
      <c r="I406" s="1105"/>
      <c r="J406" s="1105"/>
      <c r="K406" s="1123"/>
      <c r="L406" s="1124"/>
      <c r="M406" s="1098"/>
      <c r="N406" s="1097"/>
      <c r="O406" s="928"/>
      <c r="P406" s="928"/>
      <c r="Q406" s="1102"/>
      <c r="R406" s="928"/>
      <c r="S406" s="928"/>
      <c r="T406" s="1097"/>
      <c r="U406" s="1097"/>
      <c r="V406" s="1097"/>
    </row>
    <row r="407" ht="34.5" customHeight="1">
      <c r="A407" s="1095"/>
      <c r="B407" s="1122"/>
      <c r="C407" s="928"/>
      <c r="D407" s="928"/>
      <c r="E407" s="1105"/>
      <c r="F407" s="1105"/>
      <c r="G407" s="1105"/>
      <c r="H407" s="1105"/>
      <c r="I407" s="1105"/>
      <c r="J407" s="1105"/>
      <c r="K407" s="1123"/>
      <c r="L407" s="1124"/>
      <c r="M407" s="1098"/>
      <c r="N407" s="1097"/>
      <c r="O407" s="928"/>
      <c r="P407" s="928"/>
      <c r="Q407" s="1102"/>
      <c r="R407" s="928"/>
      <c r="S407" s="928"/>
      <c r="T407" s="1097"/>
      <c r="U407" s="1097"/>
      <c r="V407" s="1097"/>
    </row>
    <row r="408" ht="34.5" customHeight="1">
      <c r="A408" s="1095"/>
      <c r="B408" s="1122"/>
      <c r="C408" s="928"/>
      <c r="D408" s="928"/>
      <c r="E408" s="1105"/>
      <c r="F408" s="1105"/>
      <c r="G408" s="1105"/>
      <c r="H408" s="1105"/>
      <c r="I408" s="1105"/>
      <c r="J408" s="1105"/>
      <c r="K408" s="1123"/>
      <c r="L408" s="1124"/>
      <c r="M408" s="1098"/>
      <c r="N408" s="1097"/>
      <c r="O408" s="928"/>
      <c r="P408" s="928"/>
      <c r="Q408" s="1102"/>
      <c r="R408" s="928"/>
      <c r="S408" s="928"/>
      <c r="T408" s="1097"/>
      <c r="U408" s="1097"/>
      <c r="V408" s="1097"/>
    </row>
    <row r="409" ht="34.5" customHeight="1">
      <c r="A409" s="1095"/>
      <c r="B409" s="1122"/>
      <c r="C409" s="928"/>
      <c r="D409" s="928"/>
      <c r="E409" s="1105"/>
      <c r="F409" s="1105"/>
      <c r="G409" s="1105"/>
      <c r="H409" s="1105"/>
      <c r="I409" s="1105"/>
      <c r="J409" s="1105"/>
      <c r="K409" s="1123"/>
      <c r="L409" s="1124"/>
      <c r="M409" s="1098"/>
      <c r="N409" s="1097"/>
      <c r="O409" s="928"/>
      <c r="P409" s="928"/>
      <c r="Q409" s="1102"/>
      <c r="R409" s="928"/>
      <c r="S409" s="928"/>
      <c r="T409" s="1097"/>
      <c r="U409" s="1097"/>
      <c r="V409" s="1097"/>
    </row>
    <row r="410" ht="34.5" customHeight="1">
      <c r="A410" s="1095"/>
      <c r="B410" s="1122"/>
      <c r="C410" s="928"/>
      <c r="D410" s="928"/>
      <c r="E410" s="1105"/>
      <c r="F410" s="1105"/>
      <c r="G410" s="1105"/>
      <c r="H410" s="1105"/>
      <c r="I410" s="1105"/>
      <c r="J410" s="1105"/>
      <c r="K410" s="1123"/>
      <c r="L410" s="1124"/>
      <c r="M410" s="1098"/>
      <c r="N410" s="1097"/>
      <c r="O410" s="928"/>
      <c r="P410" s="928"/>
      <c r="Q410" s="1102"/>
      <c r="R410" s="928"/>
      <c r="S410" s="928"/>
      <c r="T410" s="1097"/>
      <c r="U410" s="1097"/>
      <c r="V410" s="1097"/>
    </row>
    <row r="411" ht="34.5" customHeight="1">
      <c r="A411" s="1095"/>
      <c r="B411" s="1122"/>
      <c r="C411" s="928"/>
      <c r="D411" s="928"/>
      <c r="E411" s="1105"/>
      <c r="F411" s="1105"/>
      <c r="G411" s="1105"/>
      <c r="H411" s="1105"/>
      <c r="I411" s="1105"/>
      <c r="J411" s="1105"/>
      <c r="K411" s="1123"/>
      <c r="L411" s="1124"/>
      <c r="M411" s="1098"/>
      <c r="N411" s="1097"/>
      <c r="O411" s="928"/>
      <c r="P411" s="928"/>
      <c r="Q411" s="1102"/>
      <c r="R411" s="928"/>
      <c r="S411" s="928"/>
      <c r="T411" s="1097"/>
      <c r="U411" s="1097"/>
      <c r="V411" s="1097"/>
    </row>
    <row r="412" ht="34.5" customHeight="1">
      <c r="A412" s="1095"/>
      <c r="B412" s="1122"/>
      <c r="C412" s="928"/>
      <c r="D412" s="928"/>
      <c r="E412" s="1105"/>
      <c r="F412" s="1105"/>
      <c r="G412" s="1105"/>
      <c r="H412" s="1105"/>
      <c r="I412" s="1105"/>
      <c r="J412" s="1105"/>
      <c r="K412" s="1123"/>
      <c r="L412" s="1124"/>
      <c r="M412" s="1098"/>
      <c r="N412" s="1097"/>
      <c r="O412" s="928"/>
      <c r="P412" s="928"/>
      <c r="Q412" s="1102"/>
      <c r="R412" s="928"/>
      <c r="S412" s="928"/>
      <c r="T412" s="1097"/>
      <c r="U412" s="1097"/>
      <c r="V412" s="1097"/>
    </row>
    <row r="413" ht="34.5" customHeight="1">
      <c r="A413" s="1095"/>
      <c r="B413" s="1122"/>
      <c r="C413" s="928"/>
      <c r="D413" s="928"/>
      <c r="E413" s="1105"/>
      <c r="F413" s="1105"/>
      <c r="G413" s="1105"/>
      <c r="H413" s="1105"/>
      <c r="I413" s="1105"/>
      <c r="J413" s="1105"/>
      <c r="K413" s="1123"/>
      <c r="L413" s="1124"/>
      <c r="M413" s="1098"/>
      <c r="N413" s="1097"/>
      <c r="O413" s="928"/>
      <c r="P413" s="928"/>
      <c r="Q413" s="1102"/>
      <c r="R413" s="928"/>
      <c r="S413" s="928"/>
      <c r="T413" s="1097"/>
      <c r="U413" s="1097"/>
      <c r="V413" s="1097"/>
    </row>
    <row r="414" ht="34.5" customHeight="1">
      <c r="A414" s="1095"/>
      <c r="B414" s="1122"/>
      <c r="C414" s="928"/>
      <c r="D414" s="928"/>
      <c r="E414" s="1105"/>
      <c r="F414" s="1105"/>
      <c r="G414" s="1105"/>
      <c r="H414" s="1105"/>
      <c r="I414" s="1105"/>
      <c r="J414" s="1105"/>
      <c r="K414" s="1123"/>
      <c r="L414" s="1124"/>
      <c r="M414" s="1098"/>
      <c r="N414" s="1097"/>
      <c r="O414" s="928"/>
      <c r="P414" s="928"/>
      <c r="Q414" s="1102"/>
      <c r="R414" s="928"/>
      <c r="S414" s="928"/>
      <c r="T414" s="1097"/>
      <c r="U414" s="1097"/>
      <c r="V414" s="1097"/>
    </row>
    <row r="415" ht="34.5" customHeight="1">
      <c r="A415" s="1095"/>
      <c r="B415" s="1122"/>
      <c r="C415" s="928"/>
      <c r="D415" s="928"/>
      <c r="E415" s="1105"/>
      <c r="F415" s="1105"/>
      <c r="G415" s="1105"/>
      <c r="H415" s="1105"/>
      <c r="I415" s="1105"/>
      <c r="J415" s="1105"/>
      <c r="K415" s="1123"/>
      <c r="L415" s="1124"/>
      <c r="M415" s="1098"/>
      <c r="N415" s="1097"/>
      <c r="O415" s="928"/>
      <c r="P415" s="928"/>
      <c r="Q415" s="1102"/>
      <c r="R415" s="928"/>
      <c r="S415" s="928"/>
      <c r="T415" s="1097"/>
      <c r="U415" s="1097"/>
      <c r="V415" s="1097"/>
    </row>
    <row r="416" ht="34.5" customHeight="1">
      <c r="A416" s="1095"/>
      <c r="B416" s="1122"/>
      <c r="C416" s="928"/>
      <c r="D416" s="928"/>
      <c r="E416" s="1105"/>
      <c r="F416" s="1105"/>
      <c r="G416" s="1105"/>
      <c r="H416" s="1105"/>
      <c r="I416" s="1105"/>
      <c r="J416" s="1105"/>
      <c r="K416" s="1123"/>
      <c r="L416" s="1124"/>
      <c r="M416" s="1098"/>
      <c r="N416" s="1097"/>
      <c r="O416" s="928"/>
      <c r="P416" s="928"/>
      <c r="Q416" s="1102"/>
      <c r="R416" s="928"/>
      <c r="S416" s="928"/>
      <c r="T416" s="1097"/>
      <c r="U416" s="1097"/>
      <c r="V416" s="1097"/>
    </row>
    <row r="417" ht="34.5" customHeight="1">
      <c r="A417" s="1095"/>
      <c r="B417" s="1122"/>
      <c r="C417" s="928"/>
      <c r="D417" s="928"/>
      <c r="E417" s="1105"/>
      <c r="F417" s="1105"/>
      <c r="G417" s="1105"/>
      <c r="H417" s="1105"/>
      <c r="I417" s="1105"/>
      <c r="J417" s="1105"/>
      <c r="K417" s="1123"/>
      <c r="L417" s="1124"/>
      <c r="M417" s="1098"/>
      <c r="N417" s="1097"/>
      <c r="O417" s="928"/>
      <c r="P417" s="928"/>
      <c r="Q417" s="1102"/>
      <c r="R417" s="928"/>
      <c r="S417" s="928"/>
      <c r="T417" s="1097"/>
      <c r="U417" s="1097"/>
      <c r="V417" s="1097"/>
    </row>
    <row r="418" ht="34.5" customHeight="1">
      <c r="A418" s="1095"/>
      <c r="B418" s="1122"/>
      <c r="C418" s="928"/>
      <c r="D418" s="928"/>
      <c r="E418" s="1105"/>
      <c r="F418" s="1105"/>
      <c r="G418" s="1105"/>
      <c r="H418" s="1105"/>
      <c r="I418" s="1105"/>
      <c r="J418" s="1105"/>
      <c r="K418" s="1123"/>
      <c r="L418" s="1124"/>
      <c r="M418" s="1098"/>
      <c r="N418" s="1097"/>
      <c r="O418" s="928"/>
      <c r="P418" s="928"/>
      <c r="Q418" s="1102"/>
      <c r="R418" s="928"/>
      <c r="S418" s="928"/>
      <c r="T418" s="1097"/>
      <c r="U418" s="1097"/>
      <c r="V418" s="1097"/>
    </row>
    <row r="419" ht="34.5" customHeight="1">
      <c r="A419" s="1095"/>
      <c r="B419" s="1122"/>
      <c r="C419" s="928"/>
      <c r="D419" s="928"/>
      <c r="E419" s="1105"/>
      <c r="F419" s="1105"/>
      <c r="G419" s="1105"/>
      <c r="H419" s="1105"/>
      <c r="I419" s="1105"/>
      <c r="J419" s="1105"/>
      <c r="K419" s="1123"/>
      <c r="L419" s="1124"/>
      <c r="M419" s="1098"/>
      <c r="N419" s="1097"/>
      <c r="O419" s="928"/>
      <c r="P419" s="928"/>
      <c r="Q419" s="1102"/>
      <c r="R419" s="928"/>
      <c r="S419" s="928"/>
      <c r="T419" s="1097"/>
      <c r="U419" s="1097"/>
      <c r="V419" s="1097"/>
    </row>
    <row r="420" ht="34.5" customHeight="1">
      <c r="A420" s="1095"/>
      <c r="B420" s="1122"/>
      <c r="C420" s="928"/>
      <c r="D420" s="928"/>
      <c r="E420" s="1105"/>
      <c r="F420" s="1105"/>
      <c r="G420" s="1105"/>
      <c r="H420" s="1105"/>
      <c r="I420" s="1105"/>
      <c r="J420" s="1105"/>
      <c r="K420" s="1123"/>
      <c r="L420" s="1124"/>
      <c r="M420" s="1098"/>
      <c r="N420" s="1097"/>
      <c r="O420" s="928"/>
      <c r="P420" s="928"/>
      <c r="Q420" s="1102"/>
      <c r="R420" s="928"/>
      <c r="S420" s="928"/>
      <c r="T420" s="1097"/>
      <c r="U420" s="1097"/>
      <c r="V420" s="1097"/>
    </row>
    <row r="421" ht="34.5" customHeight="1">
      <c r="A421" s="1095"/>
      <c r="B421" s="1122"/>
      <c r="C421" s="928"/>
      <c r="D421" s="928"/>
      <c r="E421" s="1105"/>
      <c r="F421" s="1105"/>
      <c r="G421" s="1105"/>
      <c r="H421" s="1105"/>
      <c r="I421" s="1105"/>
      <c r="J421" s="1105"/>
      <c r="K421" s="1123"/>
      <c r="L421" s="1124"/>
      <c r="M421" s="1098"/>
      <c r="N421" s="1097"/>
      <c r="O421" s="928"/>
      <c r="P421" s="928"/>
      <c r="Q421" s="1102"/>
      <c r="R421" s="928"/>
      <c r="S421" s="928"/>
      <c r="T421" s="1097"/>
      <c r="U421" s="1097"/>
      <c r="V421" s="1097"/>
    </row>
    <row r="422" ht="34.5" customHeight="1">
      <c r="A422" s="1095"/>
      <c r="B422" s="1122"/>
      <c r="C422" s="928"/>
      <c r="D422" s="928"/>
      <c r="E422" s="1105"/>
      <c r="F422" s="1105"/>
      <c r="G422" s="1105"/>
      <c r="H422" s="1105"/>
      <c r="I422" s="1105"/>
      <c r="J422" s="1105"/>
      <c r="K422" s="1123"/>
      <c r="L422" s="1124"/>
      <c r="M422" s="1098"/>
      <c r="N422" s="1097"/>
      <c r="O422" s="928"/>
      <c r="P422" s="928"/>
      <c r="Q422" s="1102"/>
      <c r="R422" s="928"/>
      <c r="S422" s="928"/>
      <c r="T422" s="1097"/>
      <c r="U422" s="1097"/>
      <c r="V422" s="1097"/>
    </row>
    <row r="423" ht="34.5" customHeight="1">
      <c r="A423" s="1095"/>
      <c r="B423" s="1122"/>
      <c r="C423" s="928"/>
      <c r="D423" s="928"/>
      <c r="E423" s="1105"/>
      <c r="F423" s="1105"/>
      <c r="G423" s="1105"/>
      <c r="H423" s="1105"/>
      <c r="I423" s="1105"/>
      <c r="J423" s="1105"/>
      <c r="K423" s="1123"/>
      <c r="L423" s="1124"/>
      <c r="M423" s="1098"/>
      <c r="N423" s="1097"/>
      <c r="O423" s="928"/>
      <c r="P423" s="928"/>
      <c r="Q423" s="1102"/>
      <c r="R423" s="928"/>
      <c r="S423" s="928"/>
      <c r="T423" s="1097"/>
      <c r="U423" s="1097"/>
      <c r="V423" s="1097"/>
    </row>
    <row r="424" ht="34.5" customHeight="1">
      <c r="A424" s="1095"/>
      <c r="B424" s="1122"/>
      <c r="C424" s="928"/>
      <c r="D424" s="928"/>
      <c r="E424" s="1105"/>
      <c r="F424" s="1105"/>
      <c r="G424" s="1105"/>
      <c r="H424" s="1105"/>
      <c r="I424" s="1105"/>
      <c r="J424" s="1105"/>
      <c r="K424" s="1123"/>
      <c r="L424" s="1124"/>
      <c r="M424" s="1098"/>
      <c r="N424" s="1097"/>
      <c r="O424" s="928"/>
      <c r="P424" s="928"/>
      <c r="Q424" s="1102"/>
      <c r="R424" s="928"/>
      <c r="S424" s="928"/>
      <c r="T424" s="1097"/>
      <c r="U424" s="1097"/>
      <c r="V424" s="1097"/>
    </row>
    <row r="425" ht="34.5" customHeight="1">
      <c r="A425" s="1095"/>
      <c r="B425" s="1122"/>
      <c r="C425" s="928"/>
      <c r="D425" s="928"/>
      <c r="E425" s="1105"/>
      <c r="F425" s="1105"/>
      <c r="G425" s="1105"/>
      <c r="H425" s="1105"/>
      <c r="I425" s="1105"/>
      <c r="J425" s="1105"/>
      <c r="K425" s="1123"/>
      <c r="L425" s="1124"/>
      <c r="M425" s="1098"/>
      <c r="N425" s="1097"/>
      <c r="O425" s="928"/>
      <c r="P425" s="928"/>
      <c r="Q425" s="1102"/>
      <c r="R425" s="928"/>
      <c r="S425" s="928"/>
      <c r="T425" s="1097"/>
      <c r="U425" s="1097"/>
      <c r="V425" s="1097"/>
    </row>
    <row r="426" ht="34.5" customHeight="1">
      <c r="A426" s="1095"/>
      <c r="B426" s="1122"/>
      <c r="C426" s="928"/>
      <c r="D426" s="928"/>
      <c r="E426" s="1105"/>
      <c r="F426" s="1105"/>
      <c r="G426" s="1105"/>
      <c r="H426" s="1105"/>
      <c r="I426" s="1105"/>
      <c r="J426" s="1105"/>
      <c r="K426" s="1123"/>
      <c r="L426" s="1124"/>
      <c r="M426" s="1098"/>
      <c r="N426" s="1097"/>
      <c r="O426" s="928"/>
      <c r="P426" s="928"/>
      <c r="Q426" s="1102"/>
      <c r="R426" s="928"/>
      <c r="S426" s="928"/>
      <c r="T426" s="1097"/>
      <c r="U426" s="1097"/>
      <c r="V426" s="1097"/>
    </row>
    <row r="427" ht="34.5" customHeight="1">
      <c r="A427" s="1095"/>
      <c r="B427" s="1122"/>
      <c r="C427" s="928"/>
      <c r="D427" s="928"/>
      <c r="E427" s="1105"/>
      <c r="F427" s="1105"/>
      <c r="G427" s="1105"/>
      <c r="H427" s="1105"/>
      <c r="I427" s="1105"/>
      <c r="J427" s="1105"/>
      <c r="K427" s="1123"/>
      <c r="L427" s="1124"/>
      <c r="M427" s="1098"/>
      <c r="N427" s="1097"/>
      <c r="O427" s="928"/>
      <c r="P427" s="928"/>
      <c r="Q427" s="1102"/>
      <c r="R427" s="928"/>
      <c r="S427" s="928"/>
      <c r="T427" s="1097"/>
      <c r="U427" s="1097"/>
      <c r="V427" s="1097"/>
    </row>
    <row r="428" ht="34.5" customHeight="1">
      <c r="A428" s="1095"/>
      <c r="B428" s="1122"/>
      <c r="C428" s="928"/>
      <c r="D428" s="928"/>
      <c r="E428" s="1105"/>
      <c r="F428" s="1105"/>
      <c r="G428" s="1105"/>
      <c r="H428" s="1105"/>
      <c r="I428" s="1105"/>
      <c r="J428" s="1105"/>
      <c r="K428" s="1123"/>
      <c r="L428" s="1124"/>
      <c r="M428" s="1098"/>
      <c r="N428" s="1097"/>
      <c r="O428" s="928"/>
      <c r="P428" s="928"/>
      <c r="Q428" s="1102"/>
      <c r="R428" s="928"/>
      <c r="S428" s="928"/>
      <c r="T428" s="1097"/>
      <c r="U428" s="1097"/>
      <c r="V428" s="1097"/>
    </row>
    <row r="429" ht="34.5" customHeight="1">
      <c r="A429" s="1095"/>
      <c r="B429" s="1122"/>
      <c r="C429" s="928"/>
      <c r="D429" s="928"/>
      <c r="E429" s="1105"/>
      <c r="F429" s="1105"/>
      <c r="G429" s="1105"/>
      <c r="H429" s="1105"/>
      <c r="I429" s="1105"/>
      <c r="J429" s="1105"/>
      <c r="K429" s="1123"/>
      <c r="L429" s="1124"/>
      <c r="M429" s="1098"/>
      <c r="N429" s="1097"/>
      <c r="O429" s="928"/>
      <c r="P429" s="928"/>
      <c r="Q429" s="1102"/>
      <c r="R429" s="928"/>
      <c r="S429" s="928"/>
      <c r="T429" s="1097"/>
      <c r="U429" s="1097"/>
      <c r="V429" s="1097"/>
    </row>
    <row r="430" ht="34.5" customHeight="1">
      <c r="A430" s="1095"/>
      <c r="B430" s="1122"/>
      <c r="C430" s="928"/>
      <c r="D430" s="928"/>
      <c r="E430" s="1105"/>
      <c r="F430" s="1105"/>
      <c r="G430" s="1105"/>
      <c r="H430" s="1105"/>
      <c r="I430" s="1105"/>
      <c r="J430" s="1105"/>
      <c r="K430" s="1123"/>
      <c r="L430" s="1124"/>
      <c r="M430" s="1098"/>
      <c r="N430" s="1097"/>
      <c r="O430" s="928"/>
      <c r="P430" s="928"/>
      <c r="Q430" s="1102"/>
      <c r="R430" s="928"/>
      <c r="S430" s="928"/>
      <c r="T430" s="1097"/>
      <c r="U430" s="1097"/>
      <c r="V430" s="1097"/>
    </row>
    <row r="431" ht="34.5" customHeight="1">
      <c r="A431" s="1095"/>
      <c r="B431" s="1122"/>
      <c r="C431" s="928"/>
      <c r="D431" s="928"/>
      <c r="E431" s="1105"/>
      <c r="F431" s="1105"/>
      <c r="G431" s="1105"/>
      <c r="H431" s="1105"/>
      <c r="I431" s="1105"/>
      <c r="J431" s="1105"/>
      <c r="K431" s="1123"/>
      <c r="L431" s="1124"/>
      <c r="M431" s="1098"/>
      <c r="N431" s="1097"/>
      <c r="O431" s="928"/>
      <c r="P431" s="928"/>
      <c r="Q431" s="1102"/>
      <c r="R431" s="928"/>
      <c r="S431" s="928"/>
      <c r="T431" s="1097"/>
      <c r="U431" s="1097"/>
      <c r="V431" s="1097"/>
    </row>
    <row r="432" ht="34.5" customHeight="1">
      <c r="A432" s="1095"/>
      <c r="B432" s="1122"/>
      <c r="C432" s="928"/>
      <c r="D432" s="928"/>
      <c r="E432" s="1105"/>
      <c r="F432" s="1105"/>
      <c r="G432" s="1105"/>
      <c r="H432" s="1105"/>
      <c r="I432" s="1105"/>
      <c r="J432" s="1105"/>
      <c r="K432" s="1123"/>
      <c r="L432" s="1124"/>
      <c r="M432" s="1098"/>
      <c r="N432" s="1097"/>
      <c r="O432" s="928"/>
      <c r="P432" s="928"/>
      <c r="Q432" s="1102"/>
      <c r="R432" s="928"/>
      <c r="S432" s="928"/>
      <c r="T432" s="1097"/>
      <c r="U432" s="1097"/>
      <c r="V432" s="1097"/>
    </row>
    <row r="433" ht="34.5" customHeight="1">
      <c r="A433" s="1095"/>
      <c r="B433" s="1122"/>
      <c r="C433" s="928"/>
      <c r="D433" s="928"/>
      <c r="E433" s="1105"/>
      <c r="F433" s="1105"/>
      <c r="G433" s="1105"/>
      <c r="H433" s="1105"/>
      <c r="I433" s="1105"/>
      <c r="J433" s="1105"/>
      <c r="K433" s="1123"/>
      <c r="L433" s="1124"/>
      <c r="M433" s="1098"/>
      <c r="N433" s="1097"/>
      <c r="O433" s="928"/>
      <c r="P433" s="928"/>
      <c r="Q433" s="1102"/>
      <c r="R433" s="928"/>
      <c r="S433" s="928"/>
      <c r="T433" s="1097"/>
      <c r="U433" s="1097"/>
      <c r="V433" s="1097"/>
    </row>
    <row r="434" ht="34.5" customHeight="1">
      <c r="A434" s="1095"/>
      <c r="B434" s="1122"/>
      <c r="C434" s="928"/>
      <c r="D434" s="928"/>
      <c r="E434" s="1105"/>
      <c r="F434" s="1105"/>
      <c r="G434" s="1105"/>
      <c r="H434" s="1105"/>
      <c r="I434" s="1105"/>
      <c r="J434" s="1105"/>
      <c r="K434" s="1123"/>
      <c r="L434" s="1124"/>
      <c r="M434" s="1098"/>
      <c r="N434" s="1097"/>
      <c r="O434" s="928"/>
      <c r="P434" s="928"/>
      <c r="Q434" s="1102"/>
      <c r="R434" s="928"/>
      <c r="S434" s="928"/>
      <c r="T434" s="1097"/>
      <c r="U434" s="1097"/>
      <c r="V434" s="1097"/>
    </row>
    <row r="435" ht="34.5" customHeight="1">
      <c r="A435" s="1095"/>
      <c r="B435" s="1122"/>
      <c r="C435" s="928"/>
      <c r="D435" s="928"/>
      <c r="E435" s="1105"/>
      <c r="F435" s="1105"/>
      <c r="G435" s="1105"/>
      <c r="H435" s="1105"/>
      <c r="I435" s="1105"/>
      <c r="J435" s="1105"/>
      <c r="K435" s="1123"/>
      <c r="L435" s="1124"/>
      <c r="M435" s="1098"/>
      <c r="N435" s="1097"/>
      <c r="O435" s="928"/>
      <c r="P435" s="928"/>
      <c r="Q435" s="1102"/>
      <c r="R435" s="928"/>
      <c r="S435" s="928"/>
      <c r="T435" s="1097"/>
      <c r="U435" s="1097"/>
      <c r="V435" s="1097"/>
    </row>
    <row r="436" ht="34.5" customHeight="1">
      <c r="A436" s="1095"/>
      <c r="B436" s="1122"/>
      <c r="C436" s="928"/>
      <c r="D436" s="928"/>
      <c r="E436" s="1105"/>
      <c r="F436" s="1105"/>
      <c r="G436" s="1105"/>
      <c r="H436" s="1105"/>
      <c r="I436" s="1105"/>
      <c r="J436" s="1105"/>
      <c r="K436" s="1123"/>
      <c r="L436" s="1124"/>
      <c r="M436" s="1098"/>
      <c r="N436" s="1097"/>
      <c r="O436" s="928"/>
      <c r="P436" s="928"/>
      <c r="Q436" s="1102"/>
      <c r="R436" s="928"/>
      <c r="S436" s="928"/>
      <c r="T436" s="1097"/>
      <c r="U436" s="1097"/>
      <c r="V436" s="1097"/>
    </row>
    <row r="437" ht="34.5" customHeight="1">
      <c r="A437" s="1095"/>
      <c r="B437" s="1122"/>
      <c r="C437" s="928"/>
      <c r="D437" s="928"/>
      <c r="E437" s="1105"/>
      <c r="F437" s="1105"/>
      <c r="G437" s="1105"/>
      <c r="H437" s="1105"/>
      <c r="I437" s="1105"/>
      <c r="J437" s="1105"/>
      <c r="K437" s="1123"/>
      <c r="L437" s="1124"/>
      <c r="M437" s="1098"/>
      <c r="N437" s="1097"/>
      <c r="O437" s="928"/>
      <c r="P437" s="928"/>
      <c r="Q437" s="1102"/>
      <c r="R437" s="928"/>
      <c r="S437" s="928"/>
      <c r="T437" s="1097"/>
      <c r="U437" s="1097"/>
      <c r="V437" s="1097"/>
    </row>
    <row r="438" ht="34.5" customHeight="1">
      <c r="A438" s="1095"/>
      <c r="B438" s="1122"/>
      <c r="C438" s="928"/>
      <c r="D438" s="928"/>
      <c r="E438" s="1105"/>
      <c r="F438" s="1105"/>
      <c r="G438" s="1105"/>
      <c r="H438" s="1105"/>
      <c r="I438" s="1105"/>
      <c r="J438" s="1105"/>
      <c r="K438" s="1123"/>
      <c r="L438" s="1124"/>
      <c r="M438" s="1098"/>
      <c r="N438" s="1097"/>
      <c r="O438" s="928"/>
      <c r="P438" s="928"/>
      <c r="Q438" s="1102"/>
      <c r="R438" s="928"/>
      <c r="S438" s="928"/>
      <c r="T438" s="1097"/>
      <c r="U438" s="1097"/>
      <c r="V438" s="1097"/>
    </row>
    <row r="439" ht="34.5" customHeight="1">
      <c r="A439" s="1095"/>
      <c r="B439" s="1122"/>
      <c r="C439" s="928"/>
      <c r="D439" s="928"/>
      <c r="E439" s="1105"/>
      <c r="F439" s="1105"/>
      <c r="G439" s="1105"/>
      <c r="H439" s="1105"/>
      <c r="I439" s="1105"/>
      <c r="J439" s="1105"/>
      <c r="K439" s="1123"/>
      <c r="L439" s="1124"/>
      <c r="M439" s="1098"/>
      <c r="N439" s="1097"/>
      <c r="O439" s="928"/>
      <c r="P439" s="928"/>
      <c r="Q439" s="1102"/>
      <c r="R439" s="928"/>
      <c r="S439" s="928"/>
      <c r="T439" s="1097"/>
      <c r="U439" s="1097"/>
      <c r="V439" s="1097"/>
    </row>
    <row r="440" ht="34.5" customHeight="1">
      <c r="A440" s="1095"/>
      <c r="B440" s="1122"/>
      <c r="C440" s="928"/>
      <c r="D440" s="928"/>
      <c r="E440" s="1105"/>
      <c r="F440" s="1105"/>
      <c r="G440" s="1105"/>
      <c r="H440" s="1105"/>
      <c r="I440" s="1105"/>
      <c r="J440" s="1105"/>
      <c r="K440" s="1123"/>
      <c r="L440" s="1124"/>
      <c r="M440" s="1098"/>
      <c r="N440" s="1097"/>
      <c r="O440" s="928"/>
      <c r="P440" s="928"/>
      <c r="Q440" s="1102"/>
      <c r="R440" s="928"/>
      <c r="S440" s="928"/>
      <c r="T440" s="1097"/>
      <c r="U440" s="1097"/>
      <c r="V440" s="1097"/>
    </row>
    <row r="441" ht="34.5" customHeight="1">
      <c r="A441" s="1095"/>
      <c r="B441" s="1122"/>
      <c r="C441" s="928"/>
      <c r="D441" s="928"/>
      <c r="E441" s="1105"/>
      <c r="F441" s="1105"/>
      <c r="G441" s="1105"/>
      <c r="H441" s="1105"/>
      <c r="I441" s="1105"/>
      <c r="J441" s="1105"/>
      <c r="K441" s="1123"/>
      <c r="L441" s="1124"/>
      <c r="M441" s="1098"/>
      <c r="N441" s="1097"/>
      <c r="O441" s="928"/>
      <c r="P441" s="928"/>
      <c r="Q441" s="1102"/>
      <c r="R441" s="928"/>
      <c r="S441" s="928"/>
      <c r="T441" s="1097"/>
      <c r="U441" s="1097"/>
      <c r="V441" s="1097"/>
    </row>
    <row r="442" ht="34.5" customHeight="1">
      <c r="A442" s="1095"/>
      <c r="B442" s="1122"/>
      <c r="C442" s="928"/>
      <c r="D442" s="928"/>
      <c r="E442" s="1105"/>
      <c r="F442" s="1105"/>
      <c r="G442" s="1105"/>
      <c r="H442" s="1105"/>
      <c r="I442" s="1105"/>
      <c r="J442" s="1105"/>
      <c r="K442" s="1123"/>
      <c r="L442" s="1124"/>
      <c r="M442" s="1098"/>
      <c r="N442" s="1097"/>
      <c r="O442" s="928"/>
      <c r="P442" s="928"/>
      <c r="Q442" s="1102"/>
      <c r="R442" s="928"/>
      <c r="S442" s="928"/>
      <c r="T442" s="1097"/>
      <c r="U442" s="1097"/>
      <c r="V442" s="1097"/>
    </row>
    <row r="443" ht="34.5" customHeight="1">
      <c r="A443" s="1095"/>
      <c r="B443" s="1122"/>
      <c r="C443" s="928"/>
      <c r="D443" s="928"/>
      <c r="E443" s="1105"/>
      <c r="F443" s="1105"/>
      <c r="G443" s="1105"/>
      <c r="H443" s="1105"/>
      <c r="I443" s="1105"/>
      <c r="J443" s="1105"/>
      <c r="K443" s="1123"/>
      <c r="L443" s="1124"/>
      <c r="M443" s="1098"/>
      <c r="N443" s="1097"/>
      <c r="O443" s="928"/>
      <c r="P443" s="928"/>
      <c r="Q443" s="1102"/>
      <c r="R443" s="928"/>
      <c r="S443" s="928"/>
      <c r="T443" s="1097"/>
      <c r="U443" s="1097"/>
      <c r="V443" s="1097"/>
    </row>
    <row r="444" ht="34.5" customHeight="1">
      <c r="A444" s="1095"/>
      <c r="B444" s="1122"/>
      <c r="C444" s="928"/>
      <c r="D444" s="928"/>
      <c r="E444" s="1105"/>
      <c r="F444" s="1105"/>
      <c r="G444" s="1105"/>
      <c r="H444" s="1105"/>
      <c r="I444" s="1105"/>
      <c r="J444" s="1105"/>
      <c r="K444" s="1123"/>
      <c r="L444" s="1124"/>
      <c r="M444" s="1098"/>
      <c r="N444" s="1097"/>
      <c r="O444" s="928"/>
      <c r="P444" s="928"/>
      <c r="Q444" s="1102"/>
      <c r="R444" s="928"/>
      <c r="S444" s="928"/>
      <c r="T444" s="1097"/>
      <c r="U444" s="1097"/>
      <c r="V444" s="1097"/>
    </row>
    <row r="445" ht="34.5" customHeight="1">
      <c r="A445" s="1095"/>
      <c r="B445" s="1122"/>
      <c r="C445" s="928"/>
      <c r="D445" s="928"/>
      <c r="E445" s="1105"/>
      <c r="F445" s="1105"/>
      <c r="G445" s="1105"/>
      <c r="H445" s="1105"/>
      <c r="I445" s="1105"/>
      <c r="J445" s="1105"/>
      <c r="K445" s="1123"/>
      <c r="L445" s="1124"/>
      <c r="M445" s="1098"/>
      <c r="N445" s="1097"/>
      <c r="O445" s="928"/>
      <c r="P445" s="928"/>
      <c r="Q445" s="1102"/>
      <c r="R445" s="928"/>
      <c r="S445" s="928"/>
      <c r="T445" s="1097"/>
      <c r="U445" s="1097"/>
      <c r="V445" s="1097"/>
    </row>
    <row r="446" ht="34.5" customHeight="1">
      <c r="A446" s="1095"/>
      <c r="B446" s="1122"/>
      <c r="C446" s="928"/>
      <c r="D446" s="928"/>
      <c r="E446" s="1105"/>
      <c r="F446" s="1105"/>
      <c r="G446" s="1105"/>
      <c r="H446" s="1105"/>
      <c r="I446" s="1105"/>
      <c r="J446" s="1105"/>
      <c r="K446" s="1123"/>
      <c r="L446" s="1124"/>
      <c r="M446" s="1098"/>
      <c r="N446" s="1097"/>
      <c r="O446" s="928"/>
      <c r="P446" s="928"/>
      <c r="Q446" s="1102"/>
      <c r="R446" s="928"/>
      <c r="S446" s="928"/>
      <c r="T446" s="1097"/>
      <c r="U446" s="1097"/>
      <c r="V446" s="1097"/>
    </row>
    <row r="447" ht="34.5" customHeight="1">
      <c r="A447" s="1095"/>
      <c r="B447" s="1122"/>
      <c r="C447" s="928"/>
      <c r="D447" s="928"/>
      <c r="E447" s="1105"/>
      <c r="F447" s="1105"/>
      <c r="G447" s="1105"/>
      <c r="H447" s="1105"/>
      <c r="I447" s="1105"/>
      <c r="J447" s="1105"/>
      <c r="K447" s="1123"/>
      <c r="L447" s="1124"/>
      <c r="M447" s="1098"/>
      <c r="N447" s="1097"/>
      <c r="O447" s="928"/>
      <c r="P447" s="928"/>
      <c r="Q447" s="1102"/>
      <c r="R447" s="928"/>
      <c r="S447" s="928"/>
      <c r="T447" s="1097"/>
      <c r="U447" s="1097"/>
      <c r="V447" s="1097"/>
    </row>
    <row r="448" ht="34.5" customHeight="1">
      <c r="A448" s="1095"/>
      <c r="B448" s="1122"/>
      <c r="C448" s="928"/>
      <c r="D448" s="928"/>
      <c r="E448" s="1105"/>
      <c r="F448" s="1105"/>
      <c r="G448" s="1105"/>
      <c r="H448" s="1105"/>
      <c r="I448" s="1105"/>
      <c r="J448" s="1105"/>
      <c r="K448" s="1123"/>
      <c r="L448" s="1124"/>
      <c r="M448" s="1098"/>
      <c r="N448" s="1097"/>
      <c r="O448" s="928"/>
      <c r="P448" s="928"/>
      <c r="Q448" s="1102"/>
      <c r="R448" s="928"/>
      <c r="S448" s="928"/>
      <c r="T448" s="1097"/>
      <c r="U448" s="1097"/>
      <c r="V448" s="1097"/>
    </row>
    <row r="449" ht="34.5" customHeight="1">
      <c r="A449" s="1095"/>
      <c r="B449" s="1122"/>
      <c r="C449" s="928"/>
      <c r="D449" s="928"/>
      <c r="E449" s="1105"/>
      <c r="F449" s="1105"/>
      <c r="G449" s="1105"/>
      <c r="H449" s="1105"/>
      <c r="I449" s="1105"/>
      <c r="J449" s="1105"/>
      <c r="K449" s="1123"/>
      <c r="L449" s="1124"/>
      <c r="M449" s="1098"/>
      <c r="N449" s="1097"/>
      <c r="O449" s="928"/>
      <c r="P449" s="928"/>
      <c r="Q449" s="1102"/>
      <c r="R449" s="928"/>
      <c r="S449" s="928"/>
      <c r="T449" s="1097"/>
      <c r="U449" s="1097"/>
      <c r="V449" s="1097"/>
    </row>
    <row r="450" ht="34.5" customHeight="1">
      <c r="A450" s="1095"/>
      <c r="B450" s="1122"/>
      <c r="C450" s="928"/>
      <c r="D450" s="928"/>
      <c r="E450" s="1105"/>
      <c r="F450" s="1105"/>
      <c r="G450" s="1105"/>
      <c r="H450" s="1105"/>
      <c r="I450" s="1105"/>
      <c r="J450" s="1105"/>
      <c r="K450" s="1123"/>
      <c r="L450" s="1124"/>
      <c r="M450" s="1098"/>
      <c r="N450" s="1097"/>
      <c r="O450" s="928"/>
      <c r="P450" s="928"/>
      <c r="Q450" s="1102"/>
      <c r="R450" s="928"/>
      <c r="S450" s="928"/>
      <c r="T450" s="1097"/>
      <c r="U450" s="1097"/>
      <c r="V450" s="1097"/>
    </row>
    <row r="451" ht="34.5" customHeight="1">
      <c r="A451" s="1095"/>
      <c r="B451" s="1122"/>
      <c r="C451" s="928"/>
      <c r="D451" s="928"/>
      <c r="E451" s="1105"/>
      <c r="F451" s="1105"/>
      <c r="G451" s="1105"/>
      <c r="H451" s="1105"/>
      <c r="I451" s="1105"/>
      <c r="J451" s="1105"/>
      <c r="K451" s="1123"/>
      <c r="L451" s="1124"/>
      <c r="M451" s="1098"/>
      <c r="N451" s="1097"/>
      <c r="O451" s="928"/>
      <c r="P451" s="928"/>
      <c r="Q451" s="1102"/>
      <c r="R451" s="928"/>
      <c r="S451" s="928"/>
      <c r="T451" s="1097"/>
      <c r="U451" s="1097"/>
      <c r="V451" s="1097"/>
    </row>
    <row r="452" ht="34.5" customHeight="1">
      <c r="A452" s="1095"/>
      <c r="B452" s="1122"/>
      <c r="C452" s="928"/>
      <c r="D452" s="928"/>
      <c r="E452" s="1105"/>
      <c r="F452" s="1105"/>
      <c r="G452" s="1105"/>
      <c r="H452" s="1105"/>
      <c r="I452" s="1105"/>
      <c r="J452" s="1105"/>
      <c r="K452" s="1123"/>
      <c r="L452" s="1124"/>
      <c r="M452" s="1098"/>
      <c r="N452" s="1097"/>
      <c r="O452" s="928"/>
      <c r="P452" s="928"/>
      <c r="Q452" s="1102"/>
      <c r="R452" s="928"/>
      <c r="S452" s="928"/>
      <c r="T452" s="1097"/>
      <c r="U452" s="1097"/>
      <c r="V452" s="1097"/>
    </row>
    <row r="453" ht="34.5" customHeight="1">
      <c r="A453" s="1095"/>
      <c r="B453" s="1122"/>
      <c r="C453" s="928"/>
      <c r="D453" s="928"/>
      <c r="E453" s="1105"/>
      <c r="F453" s="1105"/>
      <c r="G453" s="1105"/>
      <c r="H453" s="1105"/>
      <c r="I453" s="1105"/>
      <c r="J453" s="1105"/>
      <c r="K453" s="1123"/>
      <c r="L453" s="1124"/>
      <c r="M453" s="1098"/>
      <c r="N453" s="1097"/>
      <c r="O453" s="928"/>
      <c r="P453" s="928"/>
      <c r="Q453" s="1102"/>
      <c r="R453" s="928"/>
      <c r="S453" s="928"/>
      <c r="T453" s="1097"/>
      <c r="U453" s="1097"/>
      <c r="V453" s="1097"/>
    </row>
    <row r="454" ht="34.5" customHeight="1">
      <c r="A454" s="1095"/>
      <c r="B454" s="1122"/>
      <c r="C454" s="928"/>
      <c r="D454" s="928"/>
      <c r="E454" s="1105"/>
      <c r="F454" s="1105"/>
      <c r="G454" s="1105"/>
      <c r="H454" s="1105"/>
      <c r="I454" s="1105"/>
      <c r="J454" s="1105"/>
      <c r="K454" s="1123"/>
      <c r="L454" s="1124"/>
      <c r="M454" s="1098"/>
      <c r="N454" s="1097"/>
      <c r="O454" s="928"/>
      <c r="P454" s="928"/>
      <c r="Q454" s="1102"/>
      <c r="R454" s="928"/>
      <c r="S454" s="928"/>
      <c r="T454" s="1097"/>
      <c r="U454" s="1097"/>
      <c r="V454" s="1097"/>
    </row>
    <row r="455" ht="34.5" customHeight="1">
      <c r="A455" s="1095"/>
      <c r="B455" s="1122"/>
      <c r="C455" s="928"/>
      <c r="D455" s="928"/>
      <c r="E455" s="1105"/>
      <c r="F455" s="1105"/>
      <c r="G455" s="1105"/>
      <c r="H455" s="1105"/>
      <c r="I455" s="1105"/>
      <c r="J455" s="1105"/>
      <c r="K455" s="1123"/>
      <c r="L455" s="1124"/>
      <c r="M455" s="1098"/>
      <c r="N455" s="1097"/>
      <c r="O455" s="928"/>
      <c r="P455" s="928"/>
      <c r="Q455" s="1102"/>
      <c r="R455" s="928"/>
      <c r="S455" s="928"/>
      <c r="T455" s="1097"/>
      <c r="U455" s="1097"/>
      <c r="V455" s="1097"/>
    </row>
    <row r="456" ht="34.5" customHeight="1">
      <c r="A456" s="1095"/>
      <c r="B456" s="1122"/>
      <c r="C456" s="928"/>
      <c r="D456" s="928"/>
      <c r="E456" s="1105"/>
      <c r="F456" s="1105"/>
      <c r="G456" s="1105"/>
      <c r="H456" s="1105"/>
      <c r="I456" s="1105"/>
      <c r="J456" s="1105"/>
      <c r="K456" s="1123"/>
      <c r="L456" s="1124"/>
      <c r="M456" s="1098"/>
      <c r="N456" s="1097"/>
      <c r="O456" s="928"/>
      <c r="P456" s="928"/>
      <c r="Q456" s="1102"/>
      <c r="R456" s="928"/>
      <c r="S456" s="928"/>
      <c r="T456" s="1097"/>
      <c r="U456" s="1097"/>
      <c r="V456" s="1097"/>
    </row>
    <row r="457" ht="34.5" customHeight="1">
      <c r="A457" s="1095"/>
      <c r="B457" s="1122"/>
      <c r="C457" s="928"/>
      <c r="D457" s="928"/>
      <c r="E457" s="1105"/>
      <c r="F457" s="1105"/>
      <c r="G457" s="1105"/>
      <c r="H457" s="1105"/>
      <c r="I457" s="1105"/>
      <c r="J457" s="1105"/>
      <c r="K457" s="1123"/>
      <c r="L457" s="1124"/>
      <c r="M457" s="1098"/>
      <c r="N457" s="1097"/>
      <c r="O457" s="928"/>
      <c r="P457" s="928"/>
      <c r="Q457" s="1102"/>
      <c r="R457" s="928"/>
      <c r="S457" s="928"/>
      <c r="T457" s="1097"/>
      <c r="U457" s="1097"/>
      <c r="V457" s="1097"/>
    </row>
    <row r="458" ht="34.5" customHeight="1">
      <c r="A458" s="1095"/>
      <c r="B458" s="1122"/>
      <c r="C458" s="928"/>
      <c r="D458" s="928"/>
      <c r="E458" s="1105"/>
      <c r="F458" s="1105"/>
      <c r="G458" s="1105"/>
      <c r="H458" s="1105"/>
      <c r="I458" s="1105"/>
      <c r="J458" s="1105"/>
      <c r="K458" s="1123"/>
      <c r="L458" s="1124"/>
      <c r="M458" s="1098"/>
      <c r="N458" s="1097"/>
      <c r="O458" s="928"/>
      <c r="P458" s="928"/>
      <c r="Q458" s="1102"/>
      <c r="R458" s="928"/>
      <c r="S458" s="928"/>
      <c r="T458" s="1097"/>
      <c r="U458" s="1097"/>
      <c r="V458" s="1097"/>
    </row>
    <row r="459" ht="34.5" customHeight="1">
      <c r="A459" s="1095"/>
      <c r="B459" s="1122"/>
      <c r="C459" s="928"/>
      <c r="D459" s="928"/>
      <c r="E459" s="1105"/>
      <c r="F459" s="1105"/>
      <c r="G459" s="1105"/>
      <c r="H459" s="1105"/>
      <c r="I459" s="1105"/>
      <c r="J459" s="1105"/>
      <c r="K459" s="1123"/>
      <c r="L459" s="1124"/>
      <c r="M459" s="1098"/>
      <c r="N459" s="1097"/>
      <c r="O459" s="928"/>
      <c r="P459" s="928"/>
      <c r="Q459" s="1102"/>
      <c r="R459" s="928"/>
      <c r="S459" s="928"/>
      <c r="T459" s="1097"/>
      <c r="U459" s="1097"/>
      <c r="V459" s="1097"/>
    </row>
    <row r="460" ht="34.5" customHeight="1">
      <c r="A460" s="1095"/>
      <c r="B460" s="1122"/>
      <c r="C460" s="928"/>
      <c r="D460" s="928"/>
      <c r="E460" s="1105"/>
      <c r="F460" s="1105"/>
      <c r="G460" s="1105"/>
      <c r="H460" s="1105"/>
      <c r="I460" s="1105"/>
      <c r="J460" s="1105"/>
      <c r="K460" s="1123"/>
      <c r="L460" s="1124"/>
      <c r="M460" s="1098"/>
      <c r="N460" s="1097"/>
      <c r="O460" s="928"/>
      <c r="P460" s="928"/>
      <c r="Q460" s="1102"/>
      <c r="R460" s="928"/>
      <c r="S460" s="928"/>
      <c r="T460" s="1097"/>
      <c r="U460" s="1097"/>
      <c r="V460" s="1097"/>
    </row>
    <row r="461" ht="34.5" customHeight="1">
      <c r="A461" s="1095"/>
      <c r="B461" s="1122"/>
      <c r="C461" s="928"/>
      <c r="D461" s="928"/>
      <c r="E461" s="1105"/>
      <c r="F461" s="1105"/>
      <c r="G461" s="1105"/>
      <c r="H461" s="1105"/>
      <c r="I461" s="1105"/>
      <c r="J461" s="1105"/>
      <c r="K461" s="1123"/>
      <c r="L461" s="1124"/>
      <c r="M461" s="1098"/>
      <c r="N461" s="1097"/>
      <c r="O461" s="928"/>
      <c r="P461" s="928"/>
      <c r="Q461" s="1102"/>
      <c r="R461" s="928"/>
      <c r="S461" s="928"/>
      <c r="T461" s="1097"/>
      <c r="U461" s="1097"/>
      <c r="V461" s="1097"/>
    </row>
    <row r="462" ht="34.5" customHeight="1">
      <c r="A462" s="1095"/>
      <c r="B462" s="1122"/>
      <c r="C462" s="928"/>
      <c r="D462" s="928"/>
      <c r="E462" s="1105"/>
      <c r="F462" s="1105"/>
      <c r="G462" s="1105"/>
      <c r="H462" s="1105"/>
      <c r="I462" s="1105"/>
      <c r="J462" s="1105"/>
      <c r="K462" s="1123"/>
      <c r="L462" s="1124"/>
      <c r="M462" s="1098"/>
      <c r="N462" s="1097"/>
      <c r="O462" s="928"/>
      <c r="P462" s="928"/>
      <c r="Q462" s="1102"/>
      <c r="R462" s="928"/>
      <c r="S462" s="928"/>
      <c r="T462" s="1097"/>
      <c r="U462" s="1097"/>
      <c r="V462" s="1097"/>
    </row>
    <row r="463" ht="34.5" customHeight="1">
      <c r="A463" s="1095"/>
      <c r="B463" s="1122"/>
      <c r="C463" s="928"/>
      <c r="D463" s="928"/>
      <c r="E463" s="1105"/>
      <c r="F463" s="1105"/>
      <c r="G463" s="1105"/>
      <c r="H463" s="1105"/>
      <c r="I463" s="1105"/>
      <c r="J463" s="1105"/>
      <c r="K463" s="1123"/>
      <c r="L463" s="1124"/>
      <c r="M463" s="1098"/>
      <c r="N463" s="1097"/>
      <c r="O463" s="928"/>
      <c r="P463" s="928"/>
      <c r="Q463" s="1102"/>
      <c r="R463" s="928"/>
      <c r="S463" s="928"/>
      <c r="T463" s="1097"/>
      <c r="U463" s="1097"/>
      <c r="V463" s="1097"/>
    </row>
    <row r="464" ht="34.5" customHeight="1">
      <c r="A464" s="1095"/>
      <c r="B464" s="1122"/>
      <c r="C464" s="928"/>
      <c r="D464" s="928"/>
      <c r="E464" s="1105"/>
      <c r="F464" s="1105"/>
      <c r="G464" s="1105"/>
      <c r="H464" s="1105"/>
      <c r="I464" s="1105"/>
      <c r="J464" s="1105"/>
      <c r="K464" s="1123"/>
      <c r="L464" s="1124"/>
      <c r="M464" s="1098"/>
      <c r="N464" s="1097"/>
      <c r="O464" s="928"/>
      <c r="P464" s="928"/>
      <c r="Q464" s="1102"/>
      <c r="R464" s="928"/>
      <c r="S464" s="928"/>
      <c r="T464" s="1097"/>
      <c r="U464" s="1097"/>
      <c r="V464" s="1097"/>
    </row>
    <row r="465" ht="34.5" customHeight="1">
      <c r="A465" s="1095"/>
      <c r="B465" s="1122"/>
      <c r="C465" s="928"/>
      <c r="D465" s="928"/>
      <c r="E465" s="1105"/>
      <c r="F465" s="1105"/>
      <c r="G465" s="1105"/>
      <c r="H465" s="1105"/>
      <c r="I465" s="1105"/>
      <c r="J465" s="1105"/>
      <c r="K465" s="1123"/>
      <c r="L465" s="1124"/>
      <c r="M465" s="1098"/>
      <c r="N465" s="1097"/>
      <c r="O465" s="928"/>
      <c r="P465" s="928"/>
      <c r="Q465" s="1102"/>
      <c r="R465" s="928"/>
      <c r="S465" s="928"/>
      <c r="T465" s="1097"/>
      <c r="U465" s="1097"/>
      <c r="V465" s="1097"/>
    </row>
    <row r="466" ht="34.5" customHeight="1">
      <c r="A466" s="1095"/>
      <c r="B466" s="1122"/>
      <c r="C466" s="928"/>
      <c r="D466" s="928"/>
      <c r="E466" s="1105"/>
      <c r="F466" s="1105"/>
      <c r="G466" s="1105"/>
      <c r="H466" s="1105"/>
      <c r="I466" s="1105"/>
      <c r="J466" s="1105"/>
      <c r="K466" s="1123"/>
      <c r="L466" s="1124"/>
      <c r="M466" s="1098"/>
      <c r="N466" s="1097"/>
      <c r="O466" s="928"/>
      <c r="P466" s="928"/>
      <c r="Q466" s="1102"/>
      <c r="R466" s="928"/>
      <c r="S466" s="928"/>
      <c r="T466" s="1097"/>
      <c r="U466" s="1097"/>
      <c r="V466" s="1097"/>
    </row>
    <row r="467" ht="34.5" customHeight="1">
      <c r="A467" s="1095"/>
      <c r="B467" s="1122"/>
      <c r="C467" s="928"/>
      <c r="D467" s="928"/>
      <c r="E467" s="1105"/>
      <c r="F467" s="1105"/>
      <c r="G467" s="1105"/>
      <c r="H467" s="1105"/>
      <c r="I467" s="1105"/>
      <c r="J467" s="1105"/>
      <c r="K467" s="1123"/>
      <c r="L467" s="1124"/>
      <c r="M467" s="1098"/>
      <c r="N467" s="1097"/>
      <c r="O467" s="928"/>
      <c r="P467" s="928"/>
      <c r="Q467" s="1102"/>
      <c r="R467" s="928"/>
      <c r="S467" s="928"/>
      <c r="T467" s="1097"/>
      <c r="U467" s="1097"/>
      <c r="V467" s="1097"/>
    </row>
    <row r="468" ht="34.5" customHeight="1">
      <c r="A468" s="1095"/>
      <c r="B468" s="1122"/>
      <c r="C468" s="928"/>
      <c r="D468" s="928"/>
      <c r="E468" s="1105"/>
      <c r="F468" s="1105"/>
      <c r="G468" s="1105"/>
      <c r="H468" s="1105"/>
      <c r="I468" s="1105"/>
      <c r="J468" s="1105"/>
      <c r="K468" s="1123"/>
      <c r="L468" s="1124"/>
      <c r="M468" s="1098"/>
      <c r="N468" s="1097"/>
      <c r="O468" s="928"/>
      <c r="P468" s="928"/>
      <c r="Q468" s="1102"/>
      <c r="R468" s="928"/>
      <c r="S468" s="928"/>
      <c r="T468" s="1097"/>
      <c r="U468" s="1097"/>
      <c r="V468" s="1097"/>
    </row>
    <row r="469" ht="34.5" customHeight="1">
      <c r="A469" s="1095"/>
      <c r="B469" s="1122"/>
      <c r="C469" s="928"/>
      <c r="D469" s="928"/>
      <c r="E469" s="1105"/>
      <c r="F469" s="1105"/>
      <c r="G469" s="1105"/>
      <c r="H469" s="1105"/>
      <c r="I469" s="1105"/>
      <c r="J469" s="1105"/>
      <c r="K469" s="1123"/>
      <c r="L469" s="1124"/>
      <c r="M469" s="1098"/>
      <c r="N469" s="1097"/>
      <c r="O469" s="928"/>
      <c r="P469" s="928"/>
      <c r="Q469" s="1102"/>
      <c r="R469" s="928"/>
      <c r="S469" s="928"/>
      <c r="T469" s="1097"/>
      <c r="U469" s="1097"/>
      <c r="V469" s="1097"/>
    </row>
    <row r="470" ht="34.5" customHeight="1">
      <c r="A470" s="1095"/>
      <c r="B470" s="1122"/>
      <c r="C470" s="928"/>
      <c r="D470" s="928"/>
      <c r="E470" s="1105"/>
      <c r="F470" s="1105"/>
      <c r="G470" s="1105"/>
      <c r="H470" s="1105"/>
      <c r="I470" s="1105"/>
      <c r="J470" s="1105"/>
      <c r="K470" s="1123"/>
      <c r="L470" s="1124"/>
      <c r="M470" s="1098"/>
      <c r="N470" s="1097"/>
      <c r="O470" s="928"/>
      <c r="P470" s="928"/>
      <c r="Q470" s="1102"/>
      <c r="R470" s="928"/>
      <c r="S470" s="928"/>
      <c r="T470" s="1097"/>
      <c r="U470" s="1097"/>
      <c r="V470" s="1097"/>
    </row>
    <row r="471" ht="34.5" customHeight="1">
      <c r="A471" s="1095"/>
      <c r="B471" s="1122"/>
      <c r="C471" s="928"/>
      <c r="D471" s="928"/>
      <c r="E471" s="1105"/>
      <c r="F471" s="1105"/>
      <c r="G471" s="1105"/>
      <c r="H471" s="1105"/>
      <c r="I471" s="1105"/>
      <c r="J471" s="1105"/>
      <c r="K471" s="1123"/>
      <c r="L471" s="1124"/>
      <c r="M471" s="1098"/>
      <c r="N471" s="1097"/>
      <c r="O471" s="928"/>
      <c r="P471" s="928"/>
      <c r="Q471" s="1102"/>
      <c r="R471" s="928"/>
      <c r="S471" s="928"/>
      <c r="T471" s="1097"/>
      <c r="U471" s="1097"/>
      <c r="V471" s="1097"/>
    </row>
    <row r="472" ht="34.5" customHeight="1">
      <c r="A472" s="1095"/>
      <c r="B472" s="1122"/>
      <c r="C472" s="928"/>
      <c r="D472" s="928"/>
      <c r="E472" s="1105"/>
      <c r="F472" s="1105"/>
      <c r="G472" s="1105"/>
      <c r="H472" s="1105"/>
      <c r="I472" s="1105"/>
      <c r="J472" s="1105"/>
      <c r="K472" s="1123"/>
      <c r="L472" s="1124"/>
      <c r="M472" s="1098"/>
      <c r="N472" s="1097"/>
      <c r="O472" s="928"/>
      <c r="P472" s="928"/>
      <c r="Q472" s="1102"/>
      <c r="R472" s="928"/>
      <c r="S472" s="928"/>
      <c r="T472" s="1097"/>
      <c r="U472" s="1097"/>
      <c r="V472" s="1097"/>
    </row>
    <row r="473" ht="34.5" customHeight="1">
      <c r="A473" s="1095"/>
      <c r="B473" s="1122"/>
      <c r="C473" s="928"/>
      <c r="D473" s="928"/>
      <c r="E473" s="1105"/>
      <c r="F473" s="1105"/>
      <c r="G473" s="1105"/>
      <c r="H473" s="1105"/>
      <c r="I473" s="1105"/>
      <c r="J473" s="1105"/>
      <c r="K473" s="1123"/>
      <c r="L473" s="1124"/>
      <c r="M473" s="1098"/>
      <c r="N473" s="1097"/>
      <c r="O473" s="928"/>
      <c r="P473" s="928"/>
      <c r="Q473" s="1102"/>
      <c r="R473" s="928"/>
      <c r="S473" s="928"/>
      <c r="T473" s="1097"/>
      <c r="U473" s="1097"/>
      <c r="V473" s="1097"/>
    </row>
    <row r="474" ht="34.5" customHeight="1">
      <c r="A474" s="1095"/>
      <c r="B474" s="1122"/>
      <c r="C474" s="928"/>
      <c r="D474" s="928"/>
      <c r="E474" s="1105"/>
      <c r="F474" s="1105"/>
      <c r="G474" s="1105"/>
      <c r="H474" s="1105"/>
      <c r="I474" s="1105"/>
      <c r="J474" s="1105"/>
      <c r="K474" s="1123"/>
      <c r="L474" s="1124"/>
      <c r="M474" s="1098"/>
      <c r="N474" s="1097"/>
      <c r="O474" s="928"/>
      <c r="P474" s="928"/>
      <c r="Q474" s="1102"/>
      <c r="R474" s="928"/>
      <c r="S474" s="928"/>
      <c r="T474" s="1097"/>
      <c r="U474" s="1097"/>
      <c r="V474" s="1097"/>
    </row>
    <row r="475" ht="34.5" customHeight="1">
      <c r="A475" s="1095"/>
      <c r="B475" s="1122"/>
      <c r="C475" s="928"/>
      <c r="D475" s="928"/>
      <c r="E475" s="1105"/>
      <c r="F475" s="1105"/>
      <c r="G475" s="1105"/>
      <c r="H475" s="1105"/>
      <c r="I475" s="1105"/>
      <c r="J475" s="1105"/>
      <c r="K475" s="1123"/>
      <c r="L475" s="1124"/>
      <c r="M475" s="1098"/>
      <c r="N475" s="1097"/>
      <c r="O475" s="928"/>
      <c r="P475" s="928"/>
      <c r="Q475" s="1102"/>
      <c r="R475" s="928"/>
      <c r="S475" s="928"/>
      <c r="T475" s="1097"/>
      <c r="U475" s="1097"/>
      <c r="V475" s="1097"/>
    </row>
    <row r="476" ht="34.5" customHeight="1">
      <c r="A476" s="1095"/>
      <c r="B476" s="1122"/>
      <c r="C476" s="928"/>
      <c r="D476" s="928"/>
      <c r="E476" s="1105"/>
      <c r="F476" s="1105"/>
      <c r="G476" s="1105"/>
      <c r="H476" s="1105"/>
      <c r="I476" s="1105"/>
      <c r="J476" s="1105"/>
      <c r="K476" s="1123"/>
      <c r="L476" s="1124"/>
      <c r="M476" s="1098"/>
      <c r="N476" s="1097"/>
      <c r="O476" s="928"/>
      <c r="P476" s="928"/>
      <c r="Q476" s="1102"/>
      <c r="R476" s="928"/>
      <c r="S476" s="928"/>
      <c r="T476" s="1097"/>
      <c r="U476" s="1097"/>
      <c r="V476" s="1097"/>
    </row>
    <row r="477" ht="34.5" customHeight="1">
      <c r="A477" s="1095"/>
      <c r="B477" s="1122"/>
      <c r="C477" s="928"/>
      <c r="D477" s="928"/>
      <c r="E477" s="1105"/>
      <c r="F477" s="1105"/>
      <c r="G477" s="1105"/>
      <c r="H477" s="1105"/>
      <c r="I477" s="1105"/>
      <c r="J477" s="1105"/>
      <c r="K477" s="1123"/>
      <c r="L477" s="1124"/>
      <c r="M477" s="1098"/>
      <c r="N477" s="1097"/>
      <c r="O477" s="928"/>
      <c r="P477" s="928"/>
      <c r="Q477" s="1102"/>
      <c r="R477" s="928"/>
      <c r="S477" s="928"/>
      <c r="T477" s="1097"/>
      <c r="U477" s="1097"/>
      <c r="V477" s="1097"/>
    </row>
    <row r="478" ht="34.5" customHeight="1">
      <c r="A478" s="1095"/>
      <c r="B478" s="1122"/>
      <c r="C478" s="928"/>
      <c r="D478" s="928"/>
      <c r="E478" s="1105"/>
      <c r="F478" s="1105"/>
      <c r="G478" s="1105"/>
      <c r="H478" s="1105"/>
      <c r="I478" s="1105"/>
      <c r="J478" s="1105"/>
      <c r="K478" s="1123"/>
      <c r="L478" s="1124"/>
      <c r="M478" s="1098"/>
      <c r="N478" s="1097"/>
      <c r="O478" s="928"/>
      <c r="P478" s="928"/>
      <c r="Q478" s="1102"/>
      <c r="R478" s="928"/>
      <c r="S478" s="928"/>
      <c r="T478" s="1097"/>
      <c r="U478" s="1097"/>
      <c r="V478" s="1097"/>
    </row>
    <row r="479" ht="34.5" customHeight="1">
      <c r="A479" s="1095"/>
      <c r="B479" s="1122"/>
      <c r="C479" s="928"/>
      <c r="D479" s="928"/>
      <c r="E479" s="1105"/>
      <c r="F479" s="1105"/>
      <c r="G479" s="1105"/>
      <c r="H479" s="1105"/>
      <c r="I479" s="1105"/>
      <c r="J479" s="1105"/>
      <c r="K479" s="1123"/>
      <c r="L479" s="1124"/>
      <c r="M479" s="1098"/>
      <c r="N479" s="1097"/>
      <c r="O479" s="928"/>
      <c r="P479" s="928"/>
      <c r="Q479" s="1102"/>
      <c r="R479" s="928"/>
      <c r="S479" s="928"/>
      <c r="T479" s="1097"/>
      <c r="U479" s="1097"/>
      <c r="V479" s="1097"/>
    </row>
    <row r="480" ht="34.5" customHeight="1">
      <c r="A480" s="1095"/>
      <c r="B480" s="1122"/>
      <c r="C480" s="928"/>
      <c r="D480" s="928"/>
      <c r="E480" s="1105"/>
      <c r="F480" s="1105"/>
      <c r="G480" s="1105"/>
      <c r="H480" s="1105"/>
      <c r="I480" s="1105"/>
      <c r="J480" s="1105"/>
      <c r="K480" s="1123"/>
      <c r="L480" s="1124"/>
      <c r="M480" s="1098"/>
      <c r="N480" s="1097"/>
      <c r="O480" s="928"/>
      <c r="P480" s="928"/>
      <c r="Q480" s="1102"/>
      <c r="R480" s="928"/>
      <c r="S480" s="928"/>
      <c r="T480" s="1097"/>
      <c r="U480" s="1097"/>
      <c r="V480" s="1097"/>
    </row>
    <row r="481" ht="34.5" customHeight="1">
      <c r="A481" s="1095"/>
      <c r="B481" s="1122"/>
      <c r="C481" s="928"/>
      <c r="D481" s="928"/>
      <c r="E481" s="1105"/>
      <c r="F481" s="1105"/>
      <c r="G481" s="1105"/>
      <c r="H481" s="1105"/>
      <c r="I481" s="1105"/>
      <c r="J481" s="1105"/>
      <c r="K481" s="1123"/>
      <c r="L481" s="1124"/>
      <c r="M481" s="1098"/>
      <c r="N481" s="1097"/>
      <c r="O481" s="928"/>
      <c r="P481" s="928"/>
      <c r="Q481" s="1102"/>
      <c r="R481" s="928"/>
      <c r="S481" s="928"/>
      <c r="T481" s="1097"/>
      <c r="U481" s="1097"/>
      <c r="V481" s="1097"/>
    </row>
    <row r="482" ht="34.5" customHeight="1">
      <c r="A482" s="1095"/>
      <c r="B482" s="1122"/>
      <c r="C482" s="928"/>
      <c r="D482" s="928"/>
      <c r="E482" s="1105"/>
      <c r="F482" s="1105"/>
      <c r="G482" s="1105"/>
      <c r="H482" s="1105"/>
      <c r="I482" s="1105"/>
      <c r="J482" s="1105"/>
      <c r="K482" s="1123"/>
      <c r="L482" s="1124"/>
      <c r="M482" s="1098"/>
      <c r="N482" s="1097"/>
      <c r="O482" s="928"/>
      <c r="P482" s="928"/>
      <c r="Q482" s="1102"/>
      <c r="R482" s="928"/>
      <c r="S482" s="928"/>
      <c r="T482" s="1097"/>
      <c r="U482" s="1097"/>
      <c r="V482" s="1097"/>
    </row>
    <row r="483" ht="34.5" customHeight="1">
      <c r="A483" s="1095"/>
      <c r="B483" s="1122"/>
      <c r="C483" s="928"/>
      <c r="D483" s="928"/>
      <c r="E483" s="1105"/>
      <c r="F483" s="1105"/>
      <c r="G483" s="1105"/>
      <c r="H483" s="1105"/>
      <c r="I483" s="1105"/>
      <c r="J483" s="1105"/>
      <c r="K483" s="1123"/>
      <c r="L483" s="1124"/>
      <c r="M483" s="1098"/>
      <c r="N483" s="1097"/>
      <c r="O483" s="928"/>
      <c r="P483" s="928"/>
      <c r="Q483" s="1102"/>
      <c r="R483" s="928"/>
      <c r="S483" s="928"/>
      <c r="T483" s="1097"/>
      <c r="U483" s="1097"/>
      <c r="V483" s="1097"/>
    </row>
    <row r="484" ht="34.5" customHeight="1">
      <c r="A484" s="1095"/>
      <c r="B484" s="1122"/>
      <c r="C484" s="928"/>
      <c r="D484" s="928"/>
      <c r="E484" s="1105"/>
      <c r="F484" s="1105"/>
      <c r="G484" s="1105"/>
      <c r="H484" s="1105"/>
      <c r="I484" s="1105"/>
      <c r="J484" s="1105"/>
      <c r="K484" s="1123"/>
      <c r="L484" s="1124"/>
      <c r="M484" s="1098"/>
      <c r="N484" s="1097"/>
      <c r="O484" s="928"/>
      <c r="P484" s="928"/>
      <c r="Q484" s="1102"/>
      <c r="R484" s="928"/>
      <c r="S484" s="928"/>
      <c r="T484" s="1097"/>
      <c r="U484" s="1097"/>
      <c r="V484" s="1097"/>
    </row>
    <row r="485" ht="34.5" customHeight="1">
      <c r="A485" s="1095"/>
      <c r="B485" s="1122"/>
      <c r="C485" s="928"/>
      <c r="D485" s="928"/>
      <c r="E485" s="1105"/>
      <c r="F485" s="1105"/>
      <c r="G485" s="1105"/>
      <c r="H485" s="1105"/>
      <c r="I485" s="1105"/>
      <c r="J485" s="1105"/>
      <c r="K485" s="1123"/>
      <c r="L485" s="1124"/>
      <c r="M485" s="1098"/>
      <c r="N485" s="1097"/>
      <c r="O485" s="928"/>
      <c r="P485" s="928"/>
      <c r="Q485" s="1102"/>
      <c r="R485" s="928"/>
      <c r="S485" s="928"/>
      <c r="T485" s="1097"/>
      <c r="U485" s="1097"/>
      <c r="V485" s="1097"/>
    </row>
    <row r="486" ht="34.5" customHeight="1">
      <c r="A486" s="1095"/>
      <c r="B486" s="1122"/>
      <c r="C486" s="928"/>
      <c r="D486" s="928"/>
      <c r="E486" s="1105"/>
      <c r="F486" s="1105"/>
      <c r="G486" s="1105"/>
      <c r="H486" s="1105"/>
      <c r="I486" s="1105"/>
      <c r="J486" s="1105"/>
      <c r="K486" s="1123"/>
      <c r="L486" s="1124"/>
      <c r="M486" s="1098"/>
      <c r="N486" s="1097"/>
      <c r="O486" s="928"/>
      <c r="P486" s="928"/>
      <c r="Q486" s="1102"/>
      <c r="R486" s="928"/>
      <c r="S486" s="928"/>
      <c r="T486" s="1097"/>
      <c r="U486" s="1097"/>
      <c r="V486" s="1097"/>
    </row>
    <row r="487" ht="34.5" customHeight="1">
      <c r="A487" s="1095"/>
      <c r="B487" s="1122"/>
      <c r="C487" s="928"/>
      <c r="D487" s="928"/>
      <c r="E487" s="1105"/>
      <c r="F487" s="1105"/>
      <c r="G487" s="1105"/>
      <c r="H487" s="1105"/>
      <c r="I487" s="1105"/>
      <c r="J487" s="1105"/>
      <c r="K487" s="1123"/>
      <c r="L487" s="1124"/>
      <c r="M487" s="1098"/>
      <c r="N487" s="1097"/>
      <c r="O487" s="928"/>
      <c r="P487" s="928"/>
      <c r="Q487" s="1102"/>
      <c r="R487" s="928"/>
      <c r="S487" s="928"/>
      <c r="T487" s="1097"/>
      <c r="U487" s="1097"/>
      <c r="V487" s="1097"/>
    </row>
    <row r="488" ht="34.5" customHeight="1">
      <c r="A488" s="1095"/>
      <c r="B488" s="1122"/>
      <c r="C488" s="928"/>
      <c r="D488" s="928"/>
      <c r="E488" s="1105"/>
      <c r="F488" s="1105"/>
      <c r="G488" s="1105"/>
      <c r="H488" s="1105"/>
      <c r="I488" s="1105"/>
      <c r="J488" s="1105"/>
      <c r="K488" s="1123"/>
      <c r="L488" s="1124"/>
      <c r="M488" s="1098"/>
      <c r="N488" s="1097"/>
      <c r="O488" s="928"/>
      <c r="P488" s="928"/>
      <c r="Q488" s="1102"/>
      <c r="R488" s="928"/>
      <c r="S488" s="928"/>
      <c r="T488" s="1097"/>
      <c r="U488" s="1097"/>
      <c r="V488" s="1097"/>
    </row>
    <row r="489" ht="34.5" customHeight="1">
      <c r="A489" s="1095"/>
      <c r="B489" s="1122"/>
      <c r="C489" s="928"/>
      <c r="D489" s="928"/>
      <c r="E489" s="1105"/>
      <c r="F489" s="1105"/>
      <c r="G489" s="1105"/>
      <c r="H489" s="1105"/>
      <c r="I489" s="1105"/>
      <c r="J489" s="1105"/>
      <c r="K489" s="1123"/>
      <c r="L489" s="1124"/>
      <c r="M489" s="1098"/>
      <c r="N489" s="1097"/>
      <c r="O489" s="928"/>
      <c r="P489" s="928"/>
      <c r="Q489" s="1102"/>
      <c r="R489" s="928"/>
      <c r="S489" s="928"/>
      <c r="T489" s="1097"/>
      <c r="U489" s="1097"/>
      <c r="V489" s="1097"/>
    </row>
    <row r="490" ht="34.5" customHeight="1">
      <c r="A490" s="1095"/>
      <c r="B490" s="1122"/>
      <c r="C490" s="928"/>
      <c r="D490" s="928"/>
      <c r="E490" s="1105"/>
      <c r="F490" s="1105"/>
      <c r="G490" s="1105"/>
      <c r="H490" s="1105"/>
      <c r="I490" s="1105"/>
      <c r="J490" s="1105"/>
      <c r="K490" s="1123"/>
      <c r="L490" s="1124"/>
      <c r="M490" s="1098"/>
      <c r="N490" s="1097"/>
      <c r="O490" s="928"/>
      <c r="P490" s="928"/>
      <c r="Q490" s="1102"/>
      <c r="R490" s="928"/>
      <c r="S490" s="928"/>
      <c r="T490" s="1097"/>
      <c r="U490" s="1097"/>
      <c r="V490" s="1097"/>
    </row>
    <row r="491" ht="34.5" customHeight="1">
      <c r="A491" s="1095"/>
      <c r="B491" s="1122"/>
      <c r="C491" s="928"/>
      <c r="D491" s="928"/>
      <c r="E491" s="1105"/>
      <c r="F491" s="1105"/>
      <c r="G491" s="1105"/>
      <c r="H491" s="1105"/>
      <c r="I491" s="1105"/>
      <c r="J491" s="1105"/>
      <c r="K491" s="1123"/>
      <c r="L491" s="1124"/>
      <c r="M491" s="1098"/>
      <c r="N491" s="1097"/>
      <c r="O491" s="928"/>
      <c r="P491" s="928"/>
      <c r="Q491" s="1102"/>
      <c r="R491" s="928"/>
      <c r="S491" s="928"/>
      <c r="T491" s="1097"/>
      <c r="U491" s="1097"/>
      <c r="V491" s="1097"/>
    </row>
    <row r="492" ht="34.5" customHeight="1">
      <c r="A492" s="1095"/>
      <c r="B492" s="1122"/>
      <c r="C492" s="928"/>
      <c r="D492" s="928"/>
      <c r="E492" s="1105"/>
      <c r="F492" s="1105"/>
      <c r="G492" s="1105"/>
      <c r="H492" s="1105"/>
      <c r="I492" s="1105"/>
      <c r="J492" s="1105"/>
      <c r="K492" s="1123"/>
      <c r="L492" s="1124"/>
      <c r="M492" s="1098"/>
      <c r="N492" s="1097"/>
      <c r="O492" s="928"/>
      <c r="P492" s="928"/>
      <c r="Q492" s="1102"/>
      <c r="R492" s="928"/>
      <c r="S492" s="928"/>
      <c r="T492" s="1097"/>
      <c r="U492" s="1097"/>
      <c r="V492" s="1097"/>
    </row>
    <row r="493" ht="34.5" customHeight="1">
      <c r="A493" s="1095"/>
      <c r="B493" s="1122"/>
      <c r="C493" s="928"/>
      <c r="D493" s="928"/>
      <c r="E493" s="1105"/>
      <c r="F493" s="1105"/>
      <c r="G493" s="1105"/>
      <c r="H493" s="1105"/>
      <c r="I493" s="1105"/>
      <c r="J493" s="1105"/>
      <c r="K493" s="1123"/>
      <c r="L493" s="1124"/>
      <c r="M493" s="1098"/>
      <c r="N493" s="1097"/>
      <c r="O493" s="928"/>
      <c r="P493" s="928"/>
      <c r="Q493" s="1102"/>
      <c r="R493" s="928"/>
      <c r="S493" s="928"/>
      <c r="T493" s="1097"/>
      <c r="U493" s="1097"/>
      <c r="V493" s="1097"/>
    </row>
    <row r="494" ht="34.5" customHeight="1">
      <c r="A494" s="1095"/>
      <c r="B494" s="1122"/>
      <c r="C494" s="928"/>
      <c r="D494" s="928"/>
      <c r="E494" s="1105"/>
      <c r="F494" s="1105"/>
      <c r="G494" s="1105"/>
      <c r="H494" s="1105"/>
      <c r="I494" s="1105"/>
      <c r="J494" s="1105"/>
      <c r="K494" s="1123"/>
      <c r="L494" s="1124"/>
      <c r="M494" s="1098"/>
      <c r="N494" s="1097"/>
      <c r="O494" s="928"/>
      <c r="P494" s="928"/>
      <c r="Q494" s="1102"/>
      <c r="R494" s="928"/>
      <c r="S494" s="928"/>
      <c r="T494" s="1097"/>
      <c r="U494" s="1097"/>
      <c r="V494" s="1097"/>
    </row>
    <row r="495" ht="34.5" customHeight="1">
      <c r="A495" s="1095"/>
      <c r="B495" s="1122"/>
      <c r="C495" s="928"/>
      <c r="D495" s="928"/>
      <c r="E495" s="1105"/>
      <c r="F495" s="1105"/>
      <c r="G495" s="1105"/>
      <c r="H495" s="1105"/>
      <c r="I495" s="1105"/>
      <c r="J495" s="1105"/>
      <c r="K495" s="1123"/>
      <c r="L495" s="1124"/>
      <c r="M495" s="1098"/>
      <c r="N495" s="1097"/>
      <c r="O495" s="928"/>
      <c r="P495" s="928"/>
      <c r="Q495" s="1102"/>
      <c r="R495" s="928"/>
      <c r="S495" s="928"/>
      <c r="T495" s="1097"/>
      <c r="U495" s="1097"/>
      <c r="V495" s="1097"/>
    </row>
    <row r="496" ht="34.5" customHeight="1">
      <c r="A496" s="1095"/>
      <c r="B496" s="1122"/>
      <c r="C496" s="928"/>
      <c r="D496" s="928"/>
      <c r="E496" s="1105"/>
      <c r="F496" s="1105"/>
      <c r="G496" s="1105"/>
      <c r="H496" s="1105"/>
      <c r="I496" s="1105"/>
      <c r="J496" s="1105"/>
      <c r="K496" s="1123"/>
      <c r="L496" s="1124"/>
      <c r="M496" s="1098"/>
      <c r="N496" s="1097"/>
      <c r="O496" s="928"/>
      <c r="P496" s="928"/>
      <c r="Q496" s="1102"/>
      <c r="R496" s="928"/>
      <c r="S496" s="928"/>
      <c r="T496" s="1097"/>
      <c r="U496" s="1097"/>
      <c r="V496" s="1097"/>
    </row>
    <row r="497" ht="34.5" customHeight="1">
      <c r="A497" s="1095"/>
      <c r="B497" s="1122"/>
      <c r="C497" s="928"/>
      <c r="D497" s="928"/>
      <c r="E497" s="1105"/>
      <c r="F497" s="1105"/>
      <c r="G497" s="1105"/>
      <c r="H497" s="1105"/>
      <c r="I497" s="1105"/>
      <c r="J497" s="1105"/>
      <c r="K497" s="1123"/>
      <c r="L497" s="1124"/>
      <c r="M497" s="1098"/>
      <c r="N497" s="1097"/>
      <c r="O497" s="928"/>
      <c r="P497" s="928"/>
      <c r="Q497" s="1102"/>
      <c r="R497" s="928"/>
      <c r="S497" s="928"/>
      <c r="T497" s="1097"/>
      <c r="U497" s="1097"/>
      <c r="V497" s="1097"/>
    </row>
    <row r="498" ht="34.5" customHeight="1">
      <c r="A498" s="1095"/>
      <c r="B498" s="1122"/>
      <c r="C498" s="928"/>
      <c r="D498" s="928"/>
      <c r="E498" s="1105"/>
      <c r="F498" s="1105"/>
      <c r="G498" s="1105"/>
      <c r="H498" s="1105"/>
      <c r="I498" s="1105"/>
      <c r="J498" s="1105"/>
      <c r="K498" s="1123"/>
      <c r="L498" s="1124"/>
      <c r="M498" s="1098"/>
      <c r="N498" s="1097"/>
      <c r="O498" s="928"/>
      <c r="P498" s="928"/>
      <c r="Q498" s="1102"/>
      <c r="R498" s="928"/>
      <c r="S498" s="928"/>
      <c r="T498" s="1097"/>
      <c r="U498" s="1097"/>
      <c r="V498" s="1097"/>
    </row>
    <row r="499" ht="34.5" customHeight="1">
      <c r="A499" s="1095"/>
      <c r="B499" s="1122"/>
      <c r="C499" s="928"/>
      <c r="D499" s="928"/>
      <c r="E499" s="1105"/>
      <c r="F499" s="1105"/>
      <c r="G499" s="1105"/>
      <c r="H499" s="1105"/>
      <c r="I499" s="1105"/>
      <c r="J499" s="1105"/>
      <c r="K499" s="1123"/>
      <c r="L499" s="1124"/>
      <c r="M499" s="1098"/>
      <c r="N499" s="1097"/>
      <c r="O499" s="928"/>
      <c r="P499" s="928"/>
      <c r="Q499" s="1102"/>
      <c r="R499" s="928"/>
      <c r="S499" s="928"/>
      <c r="T499" s="1097"/>
      <c r="U499" s="1097"/>
      <c r="V499" s="1097"/>
    </row>
    <row r="500" ht="34.5" customHeight="1">
      <c r="A500" s="1095"/>
      <c r="B500" s="1122"/>
      <c r="C500" s="928"/>
      <c r="D500" s="928"/>
      <c r="E500" s="1105"/>
      <c r="F500" s="1105"/>
      <c r="G500" s="1105"/>
      <c r="H500" s="1105"/>
      <c r="I500" s="1105"/>
      <c r="J500" s="1105"/>
      <c r="K500" s="1123"/>
      <c r="L500" s="1124"/>
      <c r="M500" s="1098"/>
      <c r="N500" s="1097"/>
      <c r="O500" s="928"/>
      <c r="P500" s="928"/>
      <c r="Q500" s="1102"/>
      <c r="R500" s="928"/>
      <c r="S500" s="928"/>
      <c r="T500" s="1097"/>
      <c r="U500" s="1097"/>
      <c r="V500" s="1097"/>
    </row>
    <row r="501" ht="34.5" customHeight="1">
      <c r="A501" s="1095"/>
      <c r="B501" s="1122"/>
      <c r="C501" s="928"/>
      <c r="D501" s="928"/>
      <c r="E501" s="1105"/>
      <c r="F501" s="1105"/>
      <c r="G501" s="1105"/>
      <c r="H501" s="1105"/>
      <c r="I501" s="1105"/>
      <c r="J501" s="1105"/>
      <c r="K501" s="1123"/>
      <c r="L501" s="1124"/>
      <c r="M501" s="1098"/>
      <c r="N501" s="1097"/>
      <c r="O501" s="928"/>
      <c r="P501" s="928"/>
      <c r="Q501" s="1102"/>
      <c r="R501" s="928"/>
      <c r="S501" s="928"/>
      <c r="T501" s="1097"/>
      <c r="U501" s="1097"/>
      <c r="V501" s="1097"/>
    </row>
    <row r="502" ht="34.5" customHeight="1">
      <c r="A502" s="1095"/>
      <c r="B502" s="1122"/>
      <c r="C502" s="928"/>
      <c r="D502" s="928"/>
      <c r="E502" s="1105"/>
      <c r="F502" s="1105"/>
      <c r="G502" s="1105"/>
      <c r="H502" s="1105"/>
      <c r="I502" s="1105"/>
      <c r="J502" s="1105"/>
      <c r="K502" s="1123"/>
      <c r="L502" s="1124"/>
      <c r="M502" s="1098"/>
      <c r="N502" s="1097"/>
      <c r="O502" s="928"/>
      <c r="P502" s="928"/>
      <c r="Q502" s="1102"/>
      <c r="R502" s="928"/>
      <c r="S502" s="928"/>
      <c r="T502" s="1097"/>
      <c r="U502" s="1097"/>
      <c r="V502" s="1097"/>
    </row>
    <row r="503" ht="34.5" customHeight="1">
      <c r="A503" s="1095"/>
      <c r="B503" s="1122"/>
      <c r="C503" s="928"/>
      <c r="D503" s="928"/>
      <c r="E503" s="1105"/>
      <c r="F503" s="1105"/>
      <c r="G503" s="1105"/>
      <c r="H503" s="1105"/>
      <c r="I503" s="1105"/>
      <c r="J503" s="1105"/>
      <c r="K503" s="1123"/>
      <c r="L503" s="1124"/>
      <c r="M503" s="1098"/>
      <c r="N503" s="1097"/>
      <c r="O503" s="928"/>
      <c r="P503" s="928"/>
      <c r="Q503" s="1102"/>
      <c r="R503" s="928"/>
      <c r="S503" s="928"/>
      <c r="T503" s="1097"/>
      <c r="U503" s="1097"/>
      <c r="V503" s="1097"/>
    </row>
    <row r="504" ht="34.5" customHeight="1">
      <c r="A504" s="1095"/>
      <c r="B504" s="1122"/>
      <c r="C504" s="928"/>
      <c r="D504" s="928"/>
      <c r="E504" s="1105"/>
      <c r="F504" s="1105"/>
      <c r="G504" s="1105"/>
      <c r="H504" s="1105"/>
      <c r="I504" s="1105"/>
      <c r="J504" s="1105"/>
      <c r="K504" s="1123"/>
      <c r="L504" s="1124"/>
      <c r="M504" s="1098"/>
      <c r="N504" s="1097"/>
      <c r="O504" s="928"/>
      <c r="P504" s="928"/>
      <c r="Q504" s="1102"/>
      <c r="R504" s="928"/>
      <c r="S504" s="928"/>
      <c r="T504" s="1097"/>
      <c r="U504" s="1097"/>
      <c r="V504" s="1097"/>
    </row>
    <row r="505" ht="34.5" customHeight="1">
      <c r="A505" s="1095"/>
      <c r="B505" s="1122"/>
      <c r="C505" s="928"/>
      <c r="D505" s="928"/>
      <c r="E505" s="1105"/>
      <c r="F505" s="1105"/>
      <c r="G505" s="1105"/>
      <c r="H505" s="1105"/>
      <c r="I505" s="1105"/>
      <c r="J505" s="1105"/>
      <c r="K505" s="1123"/>
      <c r="L505" s="1124"/>
      <c r="M505" s="1098"/>
      <c r="N505" s="1097"/>
      <c r="O505" s="928"/>
      <c r="P505" s="928"/>
      <c r="Q505" s="1102"/>
      <c r="R505" s="928"/>
      <c r="S505" s="928"/>
      <c r="T505" s="1097"/>
      <c r="U505" s="1097"/>
      <c r="V505" s="1097"/>
    </row>
    <row r="506" ht="34.5" customHeight="1">
      <c r="A506" s="1095"/>
      <c r="B506" s="1122"/>
      <c r="C506" s="928"/>
      <c r="D506" s="928"/>
      <c r="E506" s="1105"/>
      <c r="F506" s="1105"/>
      <c r="G506" s="1105"/>
      <c r="H506" s="1105"/>
      <c r="I506" s="1105"/>
      <c r="J506" s="1105"/>
      <c r="K506" s="1123"/>
      <c r="L506" s="1124"/>
      <c r="M506" s="1098"/>
      <c r="N506" s="1097"/>
      <c r="O506" s="928"/>
      <c r="P506" s="928"/>
      <c r="Q506" s="1102"/>
      <c r="R506" s="928"/>
      <c r="S506" s="928"/>
      <c r="T506" s="1097"/>
      <c r="U506" s="1097"/>
      <c r="V506" s="1097"/>
    </row>
    <row r="507" ht="34.5" customHeight="1">
      <c r="A507" s="1095"/>
      <c r="B507" s="1122"/>
      <c r="C507" s="928"/>
      <c r="D507" s="928"/>
      <c r="E507" s="1105"/>
      <c r="F507" s="1105"/>
      <c r="G507" s="1105"/>
      <c r="H507" s="1105"/>
      <c r="I507" s="1105"/>
      <c r="J507" s="1105"/>
      <c r="K507" s="1123"/>
      <c r="L507" s="1124"/>
      <c r="M507" s="1098"/>
      <c r="N507" s="1097"/>
      <c r="O507" s="928"/>
      <c r="P507" s="928"/>
      <c r="Q507" s="1102"/>
      <c r="R507" s="928"/>
      <c r="S507" s="928"/>
      <c r="T507" s="1097"/>
      <c r="U507" s="1097"/>
      <c r="V507" s="1097"/>
    </row>
    <row r="508" ht="34.5" customHeight="1">
      <c r="A508" s="1095"/>
      <c r="B508" s="1122"/>
      <c r="C508" s="928"/>
      <c r="D508" s="928"/>
      <c r="E508" s="1105"/>
      <c r="F508" s="1105"/>
      <c r="G508" s="1105"/>
      <c r="H508" s="1105"/>
      <c r="I508" s="1105"/>
      <c r="J508" s="1105"/>
      <c r="K508" s="1123"/>
      <c r="L508" s="1124"/>
      <c r="M508" s="1098"/>
      <c r="N508" s="1097"/>
      <c r="O508" s="928"/>
      <c r="P508" s="928"/>
      <c r="Q508" s="1102"/>
      <c r="R508" s="928"/>
      <c r="S508" s="928"/>
      <c r="T508" s="1097"/>
      <c r="U508" s="1097"/>
      <c r="V508" s="1097"/>
    </row>
    <row r="509" ht="34.5" customHeight="1">
      <c r="A509" s="1095"/>
      <c r="B509" s="1122"/>
      <c r="C509" s="928"/>
      <c r="D509" s="928"/>
      <c r="E509" s="1105"/>
      <c r="F509" s="1105"/>
      <c r="G509" s="1105"/>
      <c r="H509" s="1105"/>
      <c r="I509" s="1105"/>
      <c r="J509" s="1105"/>
      <c r="K509" s="1123"/>
      <c r="L509" s="1124"/>
      <c r="M509" s="1098"/>
      <c r="N509" s="1097"/>
      <c r="O509" s="928"/>
      <c r="P509" s="928"/>
      <c r="Q509" s="1102"/>
      <c r="R509" s="928"/>
      <c r="S509" s="928"/>
      <c r="T509" s="1097"/>
      <c r="U509" s="1097"/>
      <c r="V509" s="1097"/>
    </row>
    <row r="510" ht="34.5" customHeight="1">
      <c r="A510" s="1095"/>
      <c r="B510" s="1122"/>
      <c r="C510" s="928"/>
      <c r="D510" s="928"/>
      <c r="E510" s="1105"/>
      <c r="F510" s="1105"/>
      <c r="G510" s="1105"/>
      <c r="H510" s="1105"/>
      <c r="I510" s="1105"/>
      <c r="J510" s="1105"/>
      <c r="K510" s="1123"/>
      <c r="L510" s="1124"/>
      <c r="M510" s="1098"/>
      <c r="N510" s="1097"/>
      <c r="O510" s="928"/>
      <c r="P510" s="928"/>
      <c r="Q510" s="1102"/>
      <c r="R510" s="928"/>
      <c r="S510" s="928"/>
      <c r="T510" s="1097"/>
      <c r="U510" s="1097"/>
      <c r="V510" s="1097"/>
    </row>
    <row r="511" ht="34.5" customHeight="1">
      <c r="A511" s="1095"/>
      <c r="B511" s="1122"/>
      <c r="C511" s="928"/>
      <c r="D511" s="928"/>
      <c r="E511" s="1105"/>
      <c r="F511" s="1105"/>
      <c r="G511" s="1105"/>
      <c r="H511" s="1105"/>
      <c r="I511" s="1105"/>
      <c r="J511" s="1105"/>
      <c r="K511" s="1123"/>
      <c r="L511" s="1124"/>
      <c r="M511" s="1098"/>
      <c r="N511" s="1097"/>
      <c r="O511" s="928"/>
      <c r="P511" s="928"/>
      <c r="Q511" s="1102"/>
      <c r="R511" s="928"/>
      <c r="S511" s="928"/>
      <c r="T511" s="1097"/>
      <c r="U511" s="1097"/>
      <c r="V511" s="1097"/>
    </row>
    <row r="512" ht="34.5" customHeight="1">
      <c r="A512" s="1095"/>
      <c r="B512" s="1122"/>
      <c r="C512" s="928"/>
      <c r="D512" s="928"/>
      <c r="E512" s="1105"/>
      <c r="F512" s="1105"/>
      <c r="G512" s="1105"/>
      <c r="H512" s="1105"/>
      <c r="I512" s="1105"/>
      <c r="J512" s="1105"/>
      <c r="K512" s="1123"/>
      <c r="L512" s="1124"/>
      <c r="M512" s="1098"/>
      <c r="N512" s="1097"/>
      <c r="O512" s="928"/>
      <c r="P512" s="928"/>
      <c r="Q512" s="1102"/>
      <c r="R512" s="928"/>
      <c r="S512" s="928"/>
      <c r="T512" s="1097"/>
      <c r="U512" s="1097"/>
      <c r="V512" s="1097"/>
    </row>
    <row r="513" ht="34.5" customHeight="1">
      <c r="A513" s="1095"/>
      <c r="B513" s="1122"/>
      <c r="C513" s="928"/>
      <c r="D513" s="928"/>
      <c r="E513" s="1105"/>
      <c r="F513" s="1105"/>
      <c r="G513" s="1105"/>
      <c r="H513" s="1105"/>
      <c r="I513" s="1105"/>
      <c r="J513" s="1105"/>
      <c r="K513" s="1123"/>
      <c r="L513" s="1124"/>
      <c r="M513" s="1098"/>
      <c r="N513" s="1097"/>
      <c r="O513" s="928"/>
      <c r="P513" s="928"/>
      <c r="Q513" s="1102"/>
      <c r="R513" s="928"/>
      <c r="S513" s="928"/>
      <c r="T513" s="1097"/>
      <c r="U513" s="1097"/>
      <c r="V513" s="1097"/>
    </row>
    <row r="514" ht="34.5" customHeight="1">
      <c r="A514" s="1095"/>
      <c r="B514" s="1122"/>
      <c r="C514" s="928"/>
      <c r="D514" s="928"/>
      <c r="E514" s="1105"/>
      <c r="F514" s="1105"/>
      <c r="G514" s="1105"/>
      <c r="H514" s="1105"/>
      <c r="I514" s="1105"/>
      <c r="J514" s="1105"/>
      <c r="K514" s="1123"/>
      <c r="L514" s="1124"/>
      <c r="M514" s="1098"/>
      <c r="N514" s="1097"/>
      <c r="O514" s="928"/>
      <c r="P514" s="928"/>
      <c r="Q514" s="1102"/>
      <c r="R514" s="928"/>
      <c r="S514" s="928"/>
      <c r="T514" s="1097"/>
      <c r="U514" s="1097"/>
      <c r="V514" s="1097"/>
    </row>
    <row r="515" ht="34.5" customHeight="1">
      <c r="A515" s="1095"/>
      <c r="B515" s="1122"/>
      <c r="C515" s="928"/>
      <c r="D515" s="928"/>
      <c r="E515" s="1105"/>
      <c r="F515" s="1105"/>
      <c r="G515" s="1105"/>
      <c r="H515" s="1105"/>
      <c r="I515" s="1105"/>
      <c r="J515" s="1105"/>
      <c r="K515" s="1123"/>
      <c r="L515" s="1124"/>
      <c r="M515" s="1098"/>
      <c r="N515" s="1097"/>
      <c r="O515" s="928"/>
      <c r="P515" s="928"/>
      <c r="Q515" s="1102"/>
      <c r="R515" s="928"/>
      <c r="S515" s="928"/>
      <c r="T515" s="1097"/>
      <c r="U515" s="1097"/>
      <c r="V515" s="1097"/>
    </row>
    <row r="516" ht="34.5" customHeight="1">
      <c r="A516" s="1095"/>
      <c r="B516" s="1122"/>
      <c r="C516" s="928"/>
      <c r="D516" s="928"/>
      <c r="E516" s="1105"/>
      <c r="F516" s="1105"/>
      <c r="G516" s="1105"/>
      <c r="H516" s="1105"/>
      <c r="I516" s="1105"/>
      <c r="J516" s="1105"/>
      <c r="K516" s="1123"/>
      <c r="L516" s="1124"/>
      <c r="M516" s="1098"/>
      <c r="N516" s="1097"/>
      <c r="O516" s="928"/>
      <c r="P516" s="928"/>
      <c r="Q516" s="1102"/>
      <c r="R516" s="928"/>
      <c r="S516" s="928"/>
      <c r="T516" s="1097"/>
      <c r="U516" s="1097"/>
      <c r="V516" s="1097"/>
    </row>
    <row r="517" ht="34.5" customHeight="1">
      <c r="A517" s="1095"/>
      <c r="B517" s="1122"/>
      <c r="C517" s="928"/>
      <c r="D517" s="928"/>
      <c r="E517" s="1105"/>
      <c r="F517" s="1105"/>
      <c r="G517" s="1105"/>
      <c r="H517" s="1105"/>
      <c r="I517" s="1105"/>
      <c r="J517" s="1105"/>
      <c r="K517" s="1123"/>
      <c r="L517" s="1124"/>
      <c r="M517" s="1098"/>
      <c r="N517" s="1097"/>
      <c r="O517" s="928"/>
      <c r="P517" s="928"/>
      <c r="Q517" s="1102"/>
      <c r="R517" s="928"/>
      <c r="S517" s="928"/>
      <c r="T517" s="1097"/>
      <c r="U517" s="1097"/>
      <c r="V517" s="1097"/>
    </row>
    <row r="518" ht="34.5" customHeight="1">
      <c r="A518" s="1095"/>
      <c r="B518" s="1122"/>
      <c r="C518" s="928"/>
      <c r="D518" s="928"/>
      <c r="E518" s="1105"/>
      <c r="F518" s="1105"/>
      <c r="G518" s="1105"/>
      <c r="H518" s="1105"/>
      <c r="I518" s="1105"/>
      <c r="J518" s="1105"/>
      <c r="K518" s="1123"/>
      <c r="L518" s="1124"/>
      <c r="M518" s="1098"/>
      <c r="N518" s="1097"/>
      <c r="O518" s="928"/>
      <c r="P518" s="928"/>
      <c r="Q518" s="1102"/>
      <c r="R518" s="928"/>
      <c r="S518" s="928"/>
      <c r="T518" s="1097"/>
      <c r="U518" s="1097"/>
      <c r="V518" s="1097"/>
    </row>
    <row r="519" ht="34.5" customHeight="1">
      <c r="A519" s="1095"/>
      <c r="B519" s="1122"/>
      <c r="C519" s="928"/>
      <c r="D519" s="928"/>
      <c r="E519" s="1105"/>
      <c r="F519" s="1105"/>
      <c r="G519" s="1105"/>
      <c r="H519" s="1105"/>
      <c r="I519" s="1105"/>
      <c r="J519" s="1105"/>
      <c r="K519" s="1123"/>
      <c r="L519" s="1124"/>
      <c r="M519" s="1098"/>
      <c r="N519" s="1097"/>
      <c r="O519" s="928"/>
      <c r="P519" s="928"/>
      <c r="Q519" s="1102"/>
      <c r="R519" s="928"/>
      <c r="S519" s="928"/>
      <c r="T519" s="1097"/>
      <c r="U519" s="1097"/>
      <c r="V519" s="1097"/>
    </row>
    <row r="520" ht="34.5" customHeight="1">
      <c r="A520" s="1095"/>
      <c r="B520" s="1122"/>
      <c r="C520" s="928"/>
      <c r="D520" s="928"/>
      <c r="E520" s="1105"/>
      <c r="F520" s="1105"/>
      <c r="G520" s="1105"/>
      <c r="H520" s="1105"/>
      <c r="I520" s="1105"/>
      <c r="J520" s="1105"/>
      <c r="K520" s="1123"/>
      <c r="L520" s="1124"/>
      <c r="M520" s="1098"/>
      <c r="N520" s="1097"/>
      <c r="O520" s="928"/>
      <c r="P520" s="928"/>
      <c r="Q520" s="1102"/>
      <c r="R520" s="928"/>
      <c r="S520" s="928"/>
      <c r="T520" s="1097"/>
      <c r="U520" s="1097"/>
      <c r="V520" s="1097"/>
    </row>
    <row r="521" ht="34.5" customHeight="1">
      <c r="A521" s="1095"/>
      <c r="B521" s="1122"/>
      <c r="C521" s="928"/>
      <c r="D521" s="928"/>
      <c r="E521" s="1105"/>
      <c r="F521" s="1105"/>
      <c r="G521" s="1105"/>
      <c r="H521" s="1105"/>
      <c r="I521" s="1105"/>
      <c r="J521" s="1105"/>
      <c r="K521" s="1123"/>
      <c r="L521" s="1124"/>
      <c r="M521" s="1098"/>
      <c r="N521" s="1097"/>
      <c r="O521" s="928"/>
      <c r="P521" s="928"/>
      <c r="Q521" s="1102"/>
      <c r="R521" s="928"/>
      <c r="S521" s="928"/>
      <c r="T521" s="1097"/>
      <c r="U521" s="1097"/>
      <c r="V521" s="1097"/>
    </row>
    <row r="522" ht="34.5" customHeight="1">
      <c r="A522" s="1095"/>
      <c r="B522" s="1122"/>
      <c r="C522" s="928"/>
      <c r="D522" s="928"/>
      <c r="E522" s="1105"/>
      <c r="F522" s="1105"/>
      <c r="G522" s="1105"/>
      <c r="H522" s="1105"/>
      <c r="I522" s="1105"/>
      <c r="J522" s="1105"/>
      <c r="K522" s="1123"/>
      <c r="L522" s="1124"/>
      <c r="M522" s="1098"/>
      <c r="N522" s="1097"/>
      <c r="O522" s="928"/>
      <c r="P522" s="928"/>
      <c r="Q522" s="1102"/>
      <c r="R522" s="928"/>
      <c r="S522" s="928"/>
      <c r="T522" s="1097"/>
      <c r="U522" s="1097"/>
      <c r="V522" s="1097"/>
    </row>
    <row r="523" ht="34.5" customHeight="1">
      <c r="A523" s="1095"/>
      <c r="B523" s="1122"/>
      <c r="C523" s="928"/>
      <c r="D523" s="928"/>
      <c r="E523" s="1105"/>
      <c r="F523" s="1105"/>
      <c r="G523" s="1105"/>
      <c r="H523" s="1105"/>
      <c r="I523" s="1105"/>
      <c r="J523" s="1105"/>
      <c r="K523" s="1123"/>
      <c r="L523" s="1124"/>
      <c r="M523" s="1098"/>
      <c r="N523" s="1097"/>
      <c r="O523" s="928"/>
      <c r="P523" s="928"/>
      <c r="Q523" s="1102"/>
      <c r="R523" s="928"/>
      <c r="S523" s="928"/>
      <c r="T523" s="1097"/>
      <c r="U523" s="1097"/>
      <c r="V523" s="1097"/>
    </row>
    <row r="524" ht="34.5" customHeight="1">
      <c r="A524" s="1095"/>
      <c r="B524" s="1122"/>
      <c r="C524" s="928"/>
      <c r="D524" s="928"/>
      <c r="E524" s="1105"/>
      <c r="F524" s="1105"/>
      <c r="G524" s="1105"/>
      <c r="H524" s="1105"/>
      <c r="I524" s="1105"/>
      <c r="J524" s="1105"/>
      <c r="K524" s="1123"/>
      <c r="L524" s="1124"/>
      <c r="M524" s="1098"/>
      <c r="N524" s="1097"/>
      <c r="O524" s="928"/>
      <c r="P524" s="928"/>
      <c r="Q524" s="1102"/>
      <c r="R524" s="928"/>
      <c r="S524" s="928"/>
      <c r="T524" s="1097"/>
      <c r="U524" s="1097"/>
      <c r="V524" s="1097"/>
    </row>
    <row r="525" ht="34.5" customHeight="1">
      <c r="A525" s="1095"/>
      <c r="B525" s="1122"/>
      <c r="C525" s="928"/>
      <c r="D525" s="928"/>
      <c r="E525" s="1105"/>
      <c r="F525" s="1105"/>
      <c r="G525" s="1105"/>
      <c r="H525" s="1105"/>
      <c r="I525" s="1105"/>
      <c r="J525" s="1105"/>
      <c r="K525" s="1123"/>
      <c r="L525" s="1124"/>
      <c r="M525" s="1098"/>
      <c r="N525" s="1097"/>
      <c r="O525" s="928"/>
      <c r="P525" s="928"/>
      <c r="Q525" s="1102"/>
      <c r="R525" s="928"/>
      <c r="S525" s="928"/>
      <c r="T525" s="1097"/>
      <c r="U525" s="1097"/>
      <c r="V525" s="1097"/>
    </row>
    <row r="526" ht="34.5" customHeight="1">
      <c r="A526" s="1095"/>
      <c r="B526" s="1122"/>
      <c r="C526" s="928"/>
      <c r="D526" s="928"/>
      <c r="E526" s="1105"/>
      <c r="F526" s="1105"/>
      <c r="G526" s="1105"/>
      <c r="H526" s="1105"/>
      <c r="I526" s="1105"/>
      <c r="J526" s="1105"/>
      <c r="K526" s="1123"/>
      <c r="L526" s="1124"/>
      <c r="M526" s="1098"/>
      <c r="N526" s="1097"/>
      <c r="O526" s="928"/>
      <c r="P526" s="928"/>
      <c r="Q526" s="1102"/>
      <c r="R526" s="928"/>
      <c r="S526" s="928"/>
      <c r="T526" s="1097"/>
      <c r="U526" s="1097"/>
      <c r="V526" s="1097"/>
    </row>
    <row r="527" ht="34.5" customHeight="1">
      <c r="A527" s="1095"/>
      <c r="B527" s="1122"/>
      <c r="C527" s="928"/>
      <c r="D527" s="928"/>
      <c r="E527" s="1105"/>
      <c r="F527" s="1105"/>
      <c r="G527" s="1105"/>
      <c r="H527" s="1105"/>
      <c r="I527" s="1105"/>
      <c r="J527" s="1105"/>
      <c r="K527" s="1123"/>
      <c r="L527" s="1124"/>
      <c r="M527" s="1098"/>
      <c r="N527" s="1097"/>
      <c r="O527" s="928"/>
      <c r="P527" s="928"/>
      <c r="Q527" s="1102"/>
      <c r="R527" s="928"/>
      <c r="S527" s="928"/>
      <c r="T527" s="1097"/>
      <c r="U527" s="1097"/>
      <c r="V527" s="1097"/>
    </row>
    <row r="528" ht="34.5" customHeight="1">
      <c r="A528" s="1095"/>
      <c r="B528" s="1122"/>
      <c r="C528" s="928"/>
      <c r="D528" s="928"/>
      <c r="E528" s="1105"/>
      <c r="F528" s="1105"/>
      <c r="G528" s="1105"/>
      <c r="H528" s="1105"/>
      <c r="I528" s="1105"/>
      <c r="J528" s="1105"/>
      <c r="K528" s="1123"/>
      <c r="L528" s="1124"/>
      <c r="M528" s="1098"/>
      <c r="N528" s="1097"/>
      <c r="O528" s="928"/>
      <c r="P528" s="928"/>
      <c r="Q528" s="1102"/>
      <c r="R528" s="928"/>
      <c r="S528" s="928"/>
      <c r="T528" s="1097"/>
      <c r="U528" s="1097"/>
      <c r="V528" s="1097"/>
    </row>
    <row r="529" ht="34.5" customHeight="1">
      <c r="A529" s="1095"/>
      <c r="B529" s="1122"/>
      <c r="C529" s="928"/>
      <c r="D529" s="928"/>
      <c r="E529" s="1105"/>
      <c r="F529" s="1105"/>
      <c r="G529" s="1105"/>
      <c r="H529" s="1105"/>
      <c r="I529" s="1105"/>
      <c r="J529" s="1105"/>
      <c r="K529" s="1123"/>
      <c r="L529" s="1124"/>
      <c r="M529" s="1098"/>
      <c r="N529" s="1097"/>
      <c r="O529" s="928"/>
      <c r="P529" s="928"/>
      <c r="Q529" s="1102"/>
      <c r="R529" s="928"/>
      <c r="S529" s="928"/>
      <c r="T529" s="1097"/>
      <c r="U529" s="1097"/>
      <c r="V529" s="1097"/>
    </row>
    <row r="530" ht="34.5" customHeight="1">
      <c r="A530" s="1095"/>
      <c r="B530" s="1122"/>
      <c r="C530" s="928"/>
      <c r="D530" s="928"/>
      <c r="E530" s="1105"/>
      <c r="F530" s="1105"/>
      <c r="G530" s="1105"/>
      <c r="H530" s="1105"/>
      <c r="I530" s="1105"/>
      <c r="J530" s="1105"/>
      <c r="K530" s="1123"/>
      <c r="L530" s="1124"/>
      <c r="M530" s="1098"/>
      <c r="N530" s="1097"/>
      <c r="O530" s="928"/>
      <c r="P530" s="928"/>
      <c r="Q530" s="1102"/>
      <c r="R530" s="928"/>
      <c r="S530" s="928"/>
      <c r="T530" s="1097"/>
      <c r="U530" s="1097"/>
      <c r="V530" s="1097"/>
    </row>
    <row r="531" ht="34.5" customHeight="1">
      <c r="A531" s="1095"/>
      <c r="B531" s="1122"/>
      <c r="C531" s="928"/>
      <c r="D531" s="928"/>
      <c r="E531" s="1105"/>
      <c r="F531" s="1105"/>
      <c r="G531" s="1105"/>
      <c r="H531" s="1105"/>
      <c r="I531" s="1105"/>
      <c r="J531" s="1105"/>
      <c r="K531" s="1123"/>
      <c r="L531" s="1124"/>
      <c r="M531" s="1098"/>
      <c r="N531" s="1097"/>
      <c r="O531" s="928"/>
      <c r="P531" s="928"/>
      <c r="Q531" s="1102"/>
      <c r="R531" s="928"/>
      <c r="S531" s="928"/>
      <c r="T531" s="1097"/>
      <c r="U531" s="1097"/>
      <c r="V531" s="1097"/>
    </row>
    <row r="532" ht="34.5" customHeight="1">
      <c r="A532" s="1095"/>
      <c r="B532" s="1122"/>
      <c r="C532" s="928"/>
      <c r="D532" s="928"/>
      <c r="E532" s="1105"/>
      <c r="F532" s="1105"/>
      <c r="G532" s="1105"/>
      <c r="H532" s="1105"/>
      <c r="I532" s="1105"/>
      <c r="J532" s="1105"/>
      <c r="K532" s="1123"/>
      <c r="L532" s="1124"/>
      <c r="M532" s="1098"/>
      <c r="N532" s="1097"/>
      <c r="O532" s="928"/>
      <c r="P532" s="928"/>
      <c r="Q532" s="1102"/>
      <c r="R532" s="928"/>
      <c r="S532" s="928"/>
      <c r="T532" s="1097"/>
      <c r="U532" s="1097"/>
      <c r="V532" s="1097"/>
    </row>
    <row r="533" ht="34.5" customHeight="1">
      <c r="A533" s="1095"/>
      <c r="B533" s="1122"/>
      <c r="C533" s="928"/>
      <c r="D533" s="928"/>
      <c r="E533" s="1105"/>
      <c r="F533" s="1105"/>
      <c r="G533" s="1105"/>
      <c r="H533" s="1105"/>
      <c r="I533" s="1105"/>
      <c r="J533" s="1105"/>
      <c r="K533" s="1123"/>
      <c r="L533" s="1124"/>
      <c r="M533" s="1098"/>
      <c r="N533" s="1097"/>
      <c r="O533" s="928"/>
      <c r="P533" s="928"/>
      <c r="Q533" s="1102"/>
      <c r="R533" s="928"/>
      <c r="S533" s="928"/>
      <c r="T533" s="1097"/>
      <c r="U533" s="1097"/>
      <c r="V533" s="1097"/>
    </row>
    <row r="534" ht="34.5" customHeight="1">
      <c r="A534" s="1095"/>
      <c r="B534" s="1122"/>
      <c r="C534" s="928"/>
      <c r="D534" s="928"/>
      <c r="E534" s="1105"/>
      <c r="F534" s="1105"/>
      <c r="G534" s="1105"/>
      <c r="H534" s="1105"/>
      <c r="I534" s="1105"/>
      <c r="J534" s="1105"/>
      <c r="K534" s="1123"/>
      <c r="L534" s="1124"/>
      <c r="M534" s="1098"/>
      <c r="N534" s="1097"/>
      <c r="O534" s="928"/>
      <c r="P534" s="928"/>
      <c r="Q534" s="1102"/>
      <c r="R534" s="928"/>
      <c r="S534" s="928"/>
      <c r="T534" s="1097"/>
      <c r="U534" s="1097"/>
      <c r="V534" s="1097"/>
    </row>
    <row r="535" ht="34.5" customHeight="1">
      <c r="A535" s="1095"/>
      <c r="B535" s="1122"/>
      <c r="C535" s="928"/>
      <c r="D535" s="928"/>
      <c r="E535" s="1105"/>
      <c r="F535" s="1105"/>
      <c r="G535" s="1105"/>
      <c r="H535" s="1105"/>
      <c r="I535" s="1105"/>
      <c r="J535" s="1105"/>
      <c r="K535" s="1123"/>
      <c r="L535" s="1124"/>
      <c r="M535" s="1098"/>
      <c r="N535" s="1097"/>
      <c r="O535" s="928"/>
      <c r="P535" s="928"/>
      <c r="Q535" s="1102"/>
      <c r="R535" s="928"/>
      <c r="S535" s="928"/>
      <c r="T535" s="1097"/>
      <c r="U535" s="1097"/>
      <c r="V535" s="1097"/>
    </row>
    <row r="536" ht="34.5" customHeight="1">
      <c r="A536" s="1095"/>
      <c r="B536" s="1122"/>
      <c r="C536" s="928"/>
      <c r="D536" s="928"/>
      <c r="E536" s="1105"/>
      <c r="F536" s="1105"/>
      <c r="G536" s="1105"/>
      <c r="H536" s="1105"/>
      <c r="I536" s="1105"/>
      <c r="J536" s="1105"/>
      <c r="K536" s="1123"/>
      <c r="L536" s="1124"/>
      <c r="M536" s="1098"/>
      <c r="N536" s="1097"/>
      <c r="O536" s="928"/>
      <c r="P536" s="928"/>
      <c r="Q536" s="1102"/>
      <c r="R536" s="928"/>
      <c r="S536" s="928"/>
      <c r="T536" s="1097"/>
      <c r="U536" s="1097"/>
      <c r="V536" s="1097"/>
    </row>
    <row r="537" ht="34.5" customHeight="1">
      <c r="A537" s="1095"/>
      <c r="B537" s="1122"/>
      <c r="C537" s="928"/>
      <c r="D537" s="928"/>
      <c r="E537" s="1105"/>
      <c r="F537" s="1105"/>
      <c r="G537" s="1105"/>
      <c r="H537" s="1105"/>
      <c r="I537" s="1105"/>
      <c r="J537" s="1105"/>
      <c r="K537" s="1123"/>
      <c r="L537" s="1124"/>
      <c r="M537" s="1098"/>
      <c r="N537" s="1097"/>
      <c r="O537" s="928"/>
      <c r="P537" s="928"/>
      <c r="Q537" s="1102"/>
      <c r="R537" s="928"/>
      <c r="S537" s="928"/>
      <c r="T537" s="1097"/>
      <c r="U537" s="1097"/>
      <c r="V537" s="1097"/>
    </row>
    <row r="538" ht="34.5" customHeight="1">
      <c r="A538" s="1095"/>
      <c r="B538" s="1122"/>
      <c r="C538" s="928"/>
      <c r="D538" s="928"/>
      <c r="E538" s="1105"/>
      <c r="F538" s="1105"/>
      <c r="G538" s="1105"/>
      <c r="H538" s="1105"/>
      <c r="I538" s="1105"/>
      <c r="J538" s="1105"/>
      <c r="K538" s="1123"/>
      <c r="L538" s="1124"/>
      <c r="M538" s="1098"/>
      <c r="N538" s="1097"/>
      <c r="O538" s="928"/>
      <c r="P538" s="928"/>
      <c r="Q538" s="1102"/>
      <c r="R538" s="928"/>
      <c r="S538" s="928"/>
      <c r="T538" s="1097"/>
      <c r="U538" s="1097"/>
      <c r="V538" s="1097"/>
    </row>
    <row r="539" ht="34.5" customHeight="1">
      <c r="A539" s="1095"/>
      <c r="B539" s="1122"/>
      <c r="C539" s="928"/>
      <c r="D539" s="928"/>
      <c r="E539" s="1105"/>
      <c r="F539" s="1105"/>
      <c r="G539" s="1105"/>
      <c r="H539" s="1105"/>
      <c r="I539" s="1105"/>
      <c r="J539" s="1105"/>
      <c r="K539" s="1123"/>
      <c r="L539" s="1124"/>
      <c r="M539" s="1098"/>
      <c r="N539" s="1097"/>
      <c r="O539" s="928"/>
      <c r="P539" s="928"/>
      <c r="Q539" s="1102"/>
      <c r="R539" s="928"/>
      <c r="S539" s="928"/>
      <c r="T539" s="1097"/>
      <c r="U539" s="1097"/>
      <c r="V539" s="1097"/>
    </row>
    <row r="540" ht="34.5" customHeight="1">
      <c r="A540" s="1095"/>
      <c r="B540" s="1122"/>
      <c r="C540" s="928"/>
      <c r="D540" s="928"/>
      <c r="E540" s="1105"/>
      <c r="F540" s="1105"/>
      <c r="G540" s="1105"/>
      <c r="H540" s="1105"/>
      <c r="I540" s="1105"/>
      <c r="J540" s="1105"/>
      <c r="K540" s="1123"/>
      <c r="L540" s="1124"/>
      <c r="M540" s="1098"/>
      <c r="N540" s="1097"/>
      <c r="O540" s="928"/>
      <c r="P540" s="928"/>
      <c r="Q540" s="1102"/>
      <c r="R540" s="928"/>
      <c r="S540" s="928"/>
      <c r="T540" s="1097"/>
      <c r="U540" s="1097"/>
      <c r="V540" s="1097"/>
    </row>
    <row r="541" ht="34.5" customHeight="1">
      <c r="A541" s="1095"/>
      <c r="B541" s="1122"/>
      <c r="C541" s="928"/>
      <c r="D541" s="928"/>
      <c r="E541" s="1105"/>
      <c r="F541" s="1105"/>
      <c r="G541" s="1105"/>
      <c r="H541" s="1105"/>
      <c r="I541" s="1105"/>
      <c r="J541" s="1105"/>
      <c r="K541" s="1123"/>
      <c r="L541" s="1124"/>
      <c r="M541" s="1098"/>
      <c r="N541" s="1097"/>
      <c r="O541" s="928"/>
      <c r="P541" s="928"/>
      <c r="Q541" s="1102"/>
      <c r="R541" s="928"/>
      <c r="S541" s="928"/>
      <c r="T541" s="1097"/>
      <c r="U541" s="1097"/>
      <c r="V541" s="1097"/>
    </row>
    <row r="542" ht="34.5" customHeight="1">
      <c r="A542" s="1095"/>
      <c r="B542" s="1122"/>
      <c r="C542" s="928"/>
      <c r="D542" s="928"/>
      <c r="E542" s="1105"/>
      <c r="F542" s="1105"/>
      <c r="G542" s="1105"/>
      <c r="H542" s="1105"/>
      <c r="I542" s="1105"/>
      <c r="J542" s="1105"/>
      <c r="K542" s="1123"/>
      <c r="L542" s="1124"/>
      <c r="M542" s="1098"/>
      <c r="N542" s="1097"/>
      <c r="O542" s="928"/>
      <c r="P542" s="928"/>
      <c r="Q542" s="1102"/>
      <c r="R542" s="928"/>
      <c r="S542" s="928"/>
      <c r="T542" s="1097"/>
      <c r="U542" s="1097"/>
      <c r="V542" s="1097"/>
    </row>
    <row r="543" ht="34.5" customHeight="1">
      <c r="A543" s="1095"/>
      <c r="B543" s="1122"/>
      <c r="C543" s="928"/>
      <c r="D543" s="928"/>
      <c r="E543" s="1105"/>
      <c r="F543" s="1105"/>
      <c r="G543" s="1105"/>
      <c r="H543" s="1105"/>
      <c r="I543" s="1105"/>
      <c r="J543" s="1105"/>
      <c r="K543" s="1123"/>
      <c r="L543" s="1124"/>
      <c r="M543" s="1098"/>
      <c r="N543" s="1097"/>
      <c r="O543" s="928"/>
      <c r="P543" s="928"/>
      <c r="Q543" s="1102"/>
      <c r="R543" s="928"/>
      <c r="S543" s="928"/>
      <c r="T543" s="1097"/>
      <c r="U543" s="1097"/>
      <c r="V543" s="1097"/>
    </row>
    <row r="544" ht="34.5" customHeight="1">
      <c r="A544" s="1095"/>
      <c r="B544" s="1122"/>
      <c r="C544" s="928"/>
      <c r="D544" s="928"/>
      <c r="E544" s="1105"/>
      <c r="F544" s="1105"/>
      <c r="G544" s="1105"/>
      <c r="H544" s="1105"/>
      <c r="I544" s="1105"/>
      <c r="J544" s="1105"/>
      <c r="K544" s="1123"/>
      <c r="L544" s="1124"/>
      <c r="M544" s="1098"/>
      <c r="N544" s="1097"/>
      <c r="O544" s="928"/>
      <c r="P544" s="928"/>
      <c r="Q544" s="1102"/>
      <c r="R544" s="928"/>
      <c r="S544" s="928"/>
      <c r="T544" s="1097"/>
      <c r="U544" s="1097"/>
      <c r="V544" s="1097"/>
    </row>
    <row r="545" ht="34.5" customHeight="1">
      <c r="A545" s="1095"/>
      <c r="B545" s="1122"/>
      <c r="C545" s="928"/>
      <c r="D545" s="928"/>
      <c r="E545" s="1105"/>
      <c r="F545" s="1105"/>
      <c r="G545" s="1105"/>
      <c r="H545" s="1105"/>
      <c r="I545" s="1105"/>
      <c r="J545" s="1105"/>
      <c r="K545" s="1123"/>
      <c r="L545" s="1124"/>
      <c r="M545" s="1098"/>
      <c r="N545" s="1097"/>
      <c r="O545" s="928"/>
      <c r="P545" s="928"/>
      <c r="Q545" s="1102"/>
      <c r="R545" s="928"/>
      <c r="S545" s="928"/>
      <c r="T545" s="1097"/>
      <c r="U545" s="1097"/>
      <c r="V545" s="1097"/>
    </row>
    <row r="546" ht="34.5" customHeight="1">
      <c r="A546" s="1095"/>
      <c r="B546" s="1122"/>
      <c r="C546" s="928"/>
      <c r="D546" s="928"/>
      <c r="E546" s="1105"/>
      <c r="F546" s="1105"/>
      <c r="G546" s="1105"/>
      <c r="H546" s="1105"/>
      <c r="I546" s="1105"/>
      <c r="J546" s="1105"/>
      <c r="K546" s="1123"/>
      <c r="L546" s="1124"/>
      <c r="M546" s="1098"/>
      <c r="N546" s="1097"/>
      <c r="O546" s="928"/>
      <c r="P546" s="928"/>
      <c r="Q546" s="1102"/>
      <c r="R546" s="928"/>
      <c r="S546" s="928"/>
      <c r="T546" s="1097"/>
      <c r="U546" s="1097"/>
      <c r="V546" s="1097"/>
    </row>
    <row r="547" ht="34.5" customHeight="1">
      <c r="A547" s="1095"/>
      <c r="B547" s="1122"/>
      <c r="C547" s="928"/>
      <c r="D547" s="928"/>
      <c r="E547" s="1105"/>
      <c r="F547" s="1105"/>
      <c r="G547" s="1105"/>
      <c r="H547" s="1105"/>
      <c r="I547" s="1105"/>
      <c r="J547" s="1105"/>
      <c r="K547" s="1123"/>
      <c r="L547" s="1124"/>
      <c r="M547" s="1098"/>
      <c r="N547" s="1097"/>
      <c r="O547" s="928"/>
      <c r="P547" s="928"/>
      <c r="Q547" s="1102"/>
      <c r="R547" s="928"/>
      <c r="S547" s="928"/>
      <c r="T547" s="1097"/>
      <c r="U547" s="1097"/>
      <c r="V547" s="1097"/>
    </row>
    <row r="548" ht="34.5" customHeight="1">
      <c r="A548" s="1095"/>
      <c r="B548" s="1122"/>
      <c r="C548" s="928"/>
      <c r="D548" s="928"/>
      <c r="E548" s="1105"/>
      <c r="F548" s="1105"/>
      <c r="G548" s="1105"/>
      <c r="H548" s="1105"/>
      <c r="I548" s="1105"/>
      <c r="J548" s="1105"/>
      <c r="K548" s="1123"/>
      <c r="L548" s="1124"/>
      <c r="M548" s="1098"/>
      <c r="N548" s="1097"/>
      <c r="O548" s="928"/>
      <c r="P548" s="928"/>
      <c r="Q548" s="1102"/>
      <c r="R548" s="928"/>
      <c r="S548" s="928"/>
      <c r="T548" s="1097"/>
      <c r="U548" s="1097"/>
      <c r="V548" s="1097"/>
    </row>
    <row r="549" ht="34.5" customHeight="1">
      <c r="A549" s="1095"/>
      <c r="B549" s="1122"/>
      <c r="C549" s="928"/>
      <c r="D549" s="928"/>
      <c r="E549" s="1105"/>
      <c r="F549" s="1105"/>
      <c r="G549" s="1105"/>
      <c r="H549" s="1105"/>
      <c r="I549" s="1105"/>
      <c r="J549" s="1105"/>
      <c r="K549" s="1123"/>
      <c r="L549" s="1124"/>
      <c r="M549" s="1098"/>
      <c r="N549" s="1097"/>
      <c r="O549" s="928"/>
      <c r="P549" s="928"/>
      <c r="Q549" s="1102"/>
      <c r="R549" s="928"/>
      <c r="S549" s="928"/>
      <c r="T549" s="1097"/>
      <c r="U549" s="1097"/>
      <c r="V549" s="1097"/>
    </row>
    <row r="550" ht="34.5" customHeight="1">
      <c r="A550" s="1095"/>
      <c r="B550" s="1122"/>
      <c r="C550" s="928"/>
      <c r="D550" s="928"/>
      <c r="E550" s="1105"/>
      <c r="F550" s="1105"/>
      <c r="G550" s="1105"/>
      <c r="H550" s="1105"/>
      <c r="I550" s="1105"/>
      <c r="J550" s="1105"/>
      <c r="K550" s="1123"/>
      <c r="L550" s="1124"/>
      <c r="M550" s="1098"/>
      <c r="N550" s="1097"/>
      <c r="O550" s="928"/>
      <c r="P550" s="928"/>
      <c r="Q550" s="1102"/>
      <c r="R550" s="928"/>
      <c r="S550" s="928"/>
      <c r="T550" s="1097"/>
      <c r="U550" s="1097"/>
      <c r="V550" s="1097"/>
    </row>
    <row r="551" ht="34.5" customHeight="1">
      <c r="A551" s="1095"/>
      <c r="B551" s="1122"/>
      <c r="C551" s="928"/>
      <c r="D551" s="928"/>
      <c r="E551" s="1105"/>
      <c r="F551" s="1105"/>
      <c r="G551" s="1105"/>
      <c r="H551" s="1105"/>
      <c r="I551" s="1105"/>
      <c r="J551" s="1105"/>
      <c r="K551" s="1123"/>
      <c r="L551" s="1124"/>
      <c r="M551" s="1098"/>
      <c r="N551" s="1097"/>
      <c r="O551" s="928"/>
      <c r="P551" s="928"/>
      <c r="Q551" s="1102"/>
      <c r="R551" s="928"/>
      <c r="S551" s="928"/>
      <c r="T551" s="1097"/>
      <c r="U551" s="1097"/>
      <c r="V551" s="1097"/>
    </row>
    <row r="552" ht="34.5" customHeight="1">
      <c r="A552" s="1095"/>
      <c r="B552" s="1122"/>
      <c r="C552" s="928"/>
      <c r="D552" s="928"/>
      <c r="E552" s="1105"/>
      <c r="F552" s="1105"/>
      <c r="G552" s="1105"/>
      <c r="H552" s="1105"/>
      <c r="I552" s="1105"/>
      <c r="J552" s="1105"/>
      <c r="K552" s="1123"/>
      <c r="L552" s="1124"/>
      <c r="M552" s="1098"/>
      <c r="N552" s="1097"/>
      <c r="O552" s="928"/>
      <c r="P552" s="928"/>
      <c r="Q552" s="1102"/>
      <c r="R552" s="928"/>
      <c r="S552" s="928"/>
      <c r="T552" s="1097"/>
      <c r="U552" s="1097"/>
      <c r="V552" s="1097"/>
    </row>
    <row r="553" ht="34.5" customHeight="1">
      <c r="A553" s="1095"/>
      <c r="B553" s="1122"/>
      <c r="C553" s="928"/>
      <c r="D553" s="928"/>
      <c r="E553" s="1105"/>
      <c r="F553" s="1105"/>
      <c r="G553" s="1105"/>
      <c r="H553" s="1105"/>
      <c r="I553" s="1105"/>
      <c r="J553" s="1105"/>
      <c r="K553" s="1123"/>
      <c r="L553" s="1124"/>
      <c r="M553" s="1098"/>
      <c r="N553" s="1097"/>
      <c r="O553" s="928"/>
      <c r="P553" s="928"/>
      <c r="Q553" s="1102"/>
      <c r="R553" s="928"/>
      <c r="S553" s="928"/>
      <c r="T553" s="1097"/>
      <c r="U553" s="1097"/>
      <c r="V553" s="1097"/>
    </row>
    <row r="554" ht="34.5" customHeight="1">
      <c r="A554" s="1095"/>
      <c r="B554" s="1122"/>
      <c r="C554" s="928"/>
      <c r="D554" s="928"/>
      <c r="E554" s="1105"/>
      <c r="F554" s="1105"/>
      <c r="G554" s="1105"/>
      <c r="H554" s="1105"/>
      <c r="I554" s="1105"/>
      <c r="J554" s="1105"/>
      <c r="K554" s="1123"/>
      <c r="L554" s="1124"/>
      <c r="M554" s="1098"/>
      <c r="N554" s="1097"/>
      <c r="O554" s="928"/>
      <c r="P554" s="928"/>
      <c r="Q554" s="1102"/>
      <c r="R554" s="928"/>
      <c r="S554" s="928"/>
      <c r="T554" s="1097"/>
      <c r="U554" s="1097"/>
      <c r="V554" s="1097"/>
    </row>
    <row r="555" ht="34.5" customHeight="1">
      <c r="A555" s="1095"/>
      <c r="B555" s="1122"/>
      <c r="C555" s="928"/>
      <c r="D555" s="928"/>
      <c r="E555" s="1105"/>
      <c r="F555" s="1105"/>
      <c r="G555" s="1105"/>
      <c r="H555" s="1105"/>
      <c r="I555" s="1105"/>
      <c r="J555" s="1105"/>
      <c r="K555" s="1123"/>
      <c r="L555" s="1124"/>
      <c r="M555" s="1098"/>
      <c r="N555" s="1097"/>
      <c r="O555" s="928"/>
      <c r="P555" s="928"/>
      <c r="Q555" s="1102"/>
      <c r="R555" s="928"/>
      <c r="S555" s="928"/>
      <c r="T555" s="1097"/>
      <c r="U555" s="1097"/>
      <c r="V555" s="1097"/>
    </row>
    <row r="556" ht="34.5" customHeight="1">
      <c r="A556" s="1095"/>
      <c r="B556" s="1122"/>
      <c r="C556" s="928"/>
      <c r="D556" s="928"/>
      <c r="E556" s="1105"/>
      <c r="F556" s="1105"/>
      <c r="G556" s="1105"/>
      <c r="H556" s="1105"/>
      <c r="I556" s="1105"/>
      <c r="J556" s="1105"/>
      <c r="K556" s="1123"/>
      <c r="L556" s="1124"/>
      <c r="M556" s="1098"/>
      <c r="N556" s="1097"/>
      <c r="O556" s="928"/>
      <c r="P556" s="928"/>
      <c r="Q556" s="1102"/>
      <c r="R556" s="928"/>
      <c r="S556" s="928"/>
      <c r="T556" s="1097"/>
      <c r="U556" s="1097"/>
      <c r="V556" s="1097"/>
    </row>
    <row r="557" ht="34.5" customHeight="1">
      <c r="A557" s="1095"/>
      <c r="B557" s="1122"/>
      <c r="C557" s="928"/>
      <c r="D557" s="928"/>
      <c r="E557" s="1105"/>
      <c r="F557" s="1105"/>
      <c r="G557" s="1105"/>
      <c r="H557" s="1105"/>
      <c r="I557" s="1105"/>
      <c r="J557" s="1105"/>
      <c r="K557" s="1123"/>
      <c r="L557" s="1124"/>
      <c r="M557" s="1098"/>
      <c r="N557" s="1097"/>
      <c r="O557" s="928"/>
      <c r="P557" s="928"/>
      <c r="Q557" s="1102"/>
      <c r="R557" s="928"/>
      <c r="S557" s="928"/>
      <c r="T557" s="1097"/>
      <c r="U557" s="1097"/>
      <c r="V557" s="1097"/>
    </row>
    <row r="558" ht="34.5" customHeight="1">
      <c r="A558" s="1095"/>
      <c r="B558" s="1122"/>
      <c r="C558" s="928"/>
      <c r="D558" s="928"/>
      <c r="E558" s="1105"/>
      <c r="F558" s="1105"/>
      <c r="G558" s="1105"/>
      <c r="H558" s="1105"/>
      <c r="I558" s="1105"/>
      <c r="J558" s="1105"/>
      <c r="K558" s="1123"/>
      <c r="L558" s="1124"/>
      <c r="M558" s="1098"/>
      <c r="N558" s="1097"/>
      <c r="O558" s="928"/>
      <c r="P558" s="928"/>
      <c r="Q558" s="1102"/>
      <c r="R558" s="928"/>
      <c r="S558" s="928"/>
      <c r="T558" s="1097"/>
      <c r="U558" s="1097"/>
      <c r="V558" s="1097"/>
    </row>
    <row r="559" ht="34.5" customHeight="1">
      <c r="A559" s="1095"/>
      <c r="B559" s="1122"/>
      <c r="C559" s="928"/>
      <c r="D559" s="928"/>
      <c r="E559" s="1105"/>
      <c r="F559" s="1105"/>
      <c r="G559" s="1105"/>
      <c r="H559" s="1105"/>
      <c r="I559" s="1105"/>
      <c r="J559" s="1105"/>
      <c r="K559" s="1123"/>
      <c r="L559" s="1124"/>
      <c r="M559" s="1098"/>
      <c r="N559" s="1097"/>
      <c r="O559" s="928"/>
      <c r="P559" s="928"/>
      <c r="Q559" s="1102"/>
      <c r="R559" s="928"/>
      <c r="S559" s="928"/>
      <c r="T559" s="1097"/>
      <c r="U559" s="1097"/>
      <c r="V559" s="1097"/>
    </row>
    <row r="560" ht="34.5" customHeight="1">
      <c r="A560" s="1095"/>
      <c r="B560" s="1122"/>
      <c r="C560" s="928"/>
      <c r="D560" s="928"/>
      <c r="E560" s="1105"/>
      <c r="F560" s="1105"/>
      <c r="G560" s="1105"/>
      <c r="H560" s="1105"/>
      <c r="I560" s="1105"/>
      <c r="J560" s="1105"/>
      <c r="K560" s="1123"/>
      <c r="L560" s="1124"/>
      <c r="M560" s="1098"/>
      <c r="N560" s="1097"/>
      <c r="O560" s="928"/>
      <c r="P560" s="928"/>
      <c r="Q560" s="1102"/>
      <c r="R560" s="928"/>
      <c r="S560" s="928"/>
      <c r="T560" s="1097"/>
      <c r="U560" s="1097"/>
      <c r="V560" s="1097"/>
    </row>
    <row r="561" ht="34.5" customHeight="1">
      <c r="A561" s="1095"/>
      <c r="B561" s="1122"/>
      <c r="C561" s="928"/>
      <c r="D561" s="928"/>
      <c r="E561" s="1105"/>
      <c r="F561" s="1105"/>
      <c r="G561" s="1105"/>
      <c r="H561" s="1105"/>
      <c r="I561" s="1105"/>
      <c r="J561" s="1105"/>
      <c r="K561" s="1123"/>
      <c r="L561" s="1124"/>
      <c r="M561" s="1098"/>
      <c r="N561" s="1097"/>
      <c r="O561" s="928"/>
      <c r="P561" s="928"/>
      <c r="Q561" s="1102"/>
      <c r="R561" s="928"/>
      <c r="S561" s="928"/>
      <c r="T561" s="1097"/>
      <c r="U561" s="1097"/>
      <c r="V561" s="1097"/>
    </row>
    <row r="562" ht="34.5" customHeight="1">
      <c r="A562" s="1095"/>
      <c r="B562" s="1122"/>
      <c r="C562" s="928"/>
      <c r="D562" s="928"/>
      <c r="E562" s="1105"/>
      <c r="F562" s="1105"/>
      <c r="G562" s="1105"/>
      <c r="H562" s="1105"/>
      <c r="I562" s="1105"/>
      <c r="J562" s="1105"/>
      <c r="K562" s="1123"/>
      <c r="L562" s="1124"/>
      <c r="M562" s="1098"/>
      <c r="N562" s="1097"/>
      <c r="O562" s="928"/>
      <c r="P562" s="928"/>
      <c r="Q562" s="1102"/>
      <c r="R562" s="928"/>
      <c r="S562" s="928"/>
      <c r="T562" s="1097"/>
      <c r="U562" s="1097"/>
      <c r="V562" s="1097"/>
    </row>
    <row r="563" ht="34.5" customHeight="1">
      <c r="A563" s="1095"/>
      <c r="B563" s="1122"/>
      <c r="C563" s="928"/>
      <c r="D563" s="928"/>
      <c r="E563" s="1105"/>
      <c r="F563" s="1105"/>
      <c r="G563" s="1105"/>
      <c r="H563" s="1105"/>
      <c r="I563" s="1105"/>
      <c r="J563" s="1105"/>
      <c r="K563" s="1123"/>
      <c r="L563" s="1124"/>
      <c r="M563" s="1098"/>
      <c r="N563" s="1097"/>
      <c r="O563" s="928"/>
      <c r="P563" s="928"/>
      <c r="Q563" s="1102"/>
      <c r="R563" s="928"/>
      <c r="S563" s="928"/>
      <c r="T563" s="1097"/>
      <c r="U563" s="1097"/>
      <c r="V563" s="1097"/>
    </row>
    <row r="564" ht="34.5" customHeight="1">
      <c r="A564" s="1095"/>
      <c r="B564" s="1122"/>
      <c r="C564" s="928"/>
      <c r="D564" s="928"/>
      <c r="E564" s="1105"/>
      <c r="F564" s="1105"/>
      <c r="G564" s="1105"/>
      <c r="H564" s="1105"/>
      <c r="I564" s="1105"/>
      <c r="J564" s="1105"/>
      <c r="K564" s="1123"/>
      <c r="L564" s="1124"/>
      <c r="M564" s="1098"/>
      <c r="N564" s="1097"/>
      <c r="O564" s="928"/>
      <c r="P564" s="928"/>
      <c r="Q564" s="1102"/>
      <c r="R564" s="928"/>
      <c r="S564" s="928"/>
      <c r="T564" s="1097"/>
      <c r="U564" s="1097"/>
      <c r="V564" s="1097"/>
    </row>
    <row r="565" ht="34.5" customHeight="1">
      <c r="A565" s="1095"/>
      <c r="B565" s="1122"/>
      <c r="C565" s="928"/>
      <c r="D565" s="928"/>
      <c r="E565" s="1105"/>
      <c r="F565" s="1105"/>
      <c r="G565" s="1105"/>
      <c r="H565" s="1105"/>
      <c r="I565" s="1105"/>
      <c r="J565" s="1105"/>
      <c r="K565" s="1123"/>
      <c r="L565" s="1124"/>
      <c r="M565" s="1098"/>
      <c r="N565" s="1097"/>
      <c r="O565" s="928"/>
      <c r="P565" s="928"/>
      <c r="Q565" s="1102"/>
      <c r="R565" s="928"/>
      <c r="S565" s="928"/>
      <c r="T565" s="1097"/>
      <c r="U565" s="1097"/>
      <c r="V565" s="1097"/>
    </row>
    <row r="566" ht="34.5" customHeight="1">
      <c r="A566" s="1095"/>
      <c r="B566" s="1122"/>
      <c r="C566" s="928"/>
      <c r="D566" s="928"/>
      <c r="E566" s="1105"/>
      <c r="F566" s="1105"/>
      <c r="G566" s="1105"/>
      <c r="H566" s="1105"/>
      <c r="I566" s="1105"/>
      <c r="J566" s="1105"/>
      <c r="K566" s="1123"/>
      <c r="L566" s="1124"/>
      <c r="M566" s="1098"/>
      <c r="N566" s="1097"/>
      <c r="O566" s="928"/>
      <c r="P566" s="928"/>
      <c r="Q566" s="1102"/>
      <c r="R566" s="928"/>
      <c r="S566" s="928"/>
      <c r="T566" s="1097"/>
      <c r="U566" s="1097"/>
      <c r="V566" s="1097"/>
    </row>
    <row r="567" ht="34.5" customHeight="1">
      <c r="A567" s="1095"/>
      <c r="B567" s="1122"/>
      <c r="C567" s="928"/>
      <c r="D567" s="928"/>
      <c r="E567" s="1105"/>
      <c r="F567" s="1105"/>
      <c r="G567" s="1105"/>
      <c r="H567" s="1105"/>
      <c r="I567" s="1105"/>
      <c r="J567" s="1105"/>
      <c r="K567" s="1123"/>
      <c r="L567" s="1124"/>
      <c r="M567" s="1098"/>
      <c r="N567" s="1097"/>
      <c r="O567" s="928"/>
      <c r="P567" s="928"/>
      <c r="Q567" s="1102"/>
      <c r="R567" s="928"/>
      <c r="S567" s="928"/>
      <c r="T567" s="1097"/>
      <c r="U567" s="1097"/>
      <c r="V567" s="1097"/>
    </row>
    <row r="568" ht="34.5" customHeight="1">
      <c r="A568" s="1095"/>
      <c r="B568" s="1122"/>
      <c r="C568" s="928"/>
      <c r="D568" s="928"/>
      <c r="E568" s="1105"/>
      <c r="F568" s="1105"/>
      <c r="G568" s="1105"/>
      <c r="H568" s="1105"/>
      <c r="I568" s="1105"/>
      <c r="J568" s="1105"/>
      <c r="K568" s="1123"/>
      <c r="L568" s="1124"/>
      <c r="M568" s="1098"/>
      <c r="N568" s="1097"/>
      <c r="O568" s="928"/>
      <c r="P568" s="928"/>
      <c r="Q568" s="1102"/>
      <c r="R568" s="928"/>
      <c r="S568" s="928"/>
      <c r="T568" s="1097"/>
      <c r="U568" s="1097"/>
      <c r="V568" s="1097"/>
    </row>
    <row r="569" ht="34.5" customHeight="1">
      <c r="A569" s="1095"/>
      <c r="B569" s="1122"/>
      <c r="C569" s="928"/>
      <c r="D569" s="928"/>
      <c r="E569" s="1105"/>
      <c r="F569" s="1105"/>
      <c r="G569" s="1105"/>
      <c r="H569" s="1105"/>
      <c r="I569" s="1105"/>
      <c r="J569" s="1105"/>
      <c r="K569" s="1123"/>
      <c r="L569" s="1124"/>
      <c r="M569" s="1098"/>
      <c r="N569" s="1097"/>
      <c r="O569" s="928"/>
      <c r="P569" s="928"/>
      <c r="Q569" s="1102"/>
      <c r="R569" s="928"/>
      <c r="S569" s="928"/>
      <c r="T569" s="1097"/>
      <c r="U569" s="1097"/>
      <c r="V569" s="1097"/>
    </row>
    <row r="570" ht="34.5" customHeight="1">
      <c r="A570" s="1095"/>
      <c r="B570" s="1122"/>
      <c r="C570" s="928"/>
      <c r="D570" s="928"/>
      <c r="E570" s="1105"/>
      <c r="F570" s="1105"/>
      <c r="G570" s="1105"/>
      <c r="H570" s="1105"/>
      <c r="I570" s="1105"/>
      <c r="J570" s="1105"/>
      <c r="K570" s="1123"/>
      <c r="L570" s="1124"/>
      <c r="M570" s="1098"/>
      <c r="N570" s="1097"/>
      <c r="O570" s="928"/>
      <c r="P570" s="928"/>
      <c r="Q570" s="1102"/>
      <c r="R570" s="928"/>
      <c r="S570" s="928"/>
      <c r="T570" s="1097"/>
      <c r="U570" s="1097"/>
      <c r="V570" s="1097"/>
    </row>
    <row r="571" ht="34.5" customHeight="1">
      <c r="A571" s="1095"/>
      <c r="B571" s="1122"/>
      <c r="C571" s="928"/>
      <c r="D571" s="928"/>
      <c r="E571" s="1105"/>
      <c r="F571" s="1105"/>
      <c r="G571" s="1105"/>
      <c r="H571" s="1105"/>
      <c r="I571" s="1105"/>
      <c r="J571" s="1105"/>
      <c r="K571" s="1123"/>
      <c r="L571" s="1124"/>
      <c r="M571" s="1098"/>
      <c r="N571" s="1097"/>
      <c r="O571" s="928"/>
      <c r="P571" s="928"/>
      <c r="Q571" s="1102"/>
      <c r="R571" s="928"/>
      <c r="S571" s="928"/>
      <c r="T571" s="1097"/>
      <c r="U571" s="1097"/>
      <c r="V571" s="1097"/>
    </row>
    <row r="572" ht="34.5" customHeight="1">
      <c r="A572" s="1095"/>
      <c r="B572" s="1122"/>
      <c r="C572" s="928"/>
      <c r="D572" s="928"/>
      <c r="E572" s="1105"/>
      <c r="F572" s="1105"/>
      <c r="G572" s="1105"/>
      <c r="H572" s="1105"/>
      <c r="I572" s="1105"/>
      <c r="J572" s="1105"/>
      <c r="K572" s="1123"/>
      <c r="L572" s="1124"/>
      <c r="M572" s="1098"/>
      <c r="N572" s="1097"/>
      <c r="O572" s="928"/>
      <c r="P572" s="928"/>
      <c r="Q572" s="1102"/>
      <c r="R572" s="928"/>
      <c r="S572" s="928"/>
      <c r="T572" s="1097"/>
      <c r="U572" s="1097"/>
      <c r="V572" s="1097"/>
    </row>
    <row r="573" ht="34.5" customHeight="1">
      <c r="A573" s="1095"/>
      <c r="B573" s="1122"/>
      <c r="C573" s="928"/>
      <c r="D573" s="928"/>
      <c r="E573" s="1105"/>
      <c r="F573" s="1105"/>
      <c r="G573" s="1105"/>
      <c r="H573" s="1105"/>
      <c r="I573" s="1105"/>
      <c r="J573" s="1105"/>
      <c r="K573" s="1123"/>
      <c r="L573" s="1124"/>
      <c r="M573" s="1098"/>
      <c r="N573" s="1097"/>
      <c r="O573" s="928"/>
      <c r="P573" s="928"/>
      <c r="Q573" s="1102"/>
      <c r="R573" s="928"/>
      <c r="S573" s="928"/>
      <c r="T573" s="1097"/>
      <c r="U573" s="1097"/>
      <c r="V573" s="1097"/>
    </row>
    <row r="574" ht="34.5" customHeight="1">
      <c r="A574" s="1095"/>
      <c r="B574" s="1122"/>
      <c r="C574" s="928"/>
      <c r="D574" s="928"/>
      <c r="E574" s="1105"/>
      <c r="F574" s="1105"/>
      <c r="G574" s="1105"/>
      <c r="H574" s="1105"/>
      <c r="I574" s="1105"/>
      <c r="J574" s="1105"/>
      <c r="K574" s="1123"/>
      <c r="L574" s="1124"/>
      <c r="M574" s="1098"/>
      <c r="N574" s="1097"/>
      <c r="O574" s="928"/>
      <c r="P574" s="928"/>
      <c r="Q574" s="1102"/>
      <c r="R574" s="928"/>
      <c r="S574" s="928"/>
      <c r="T574" s="1097"/>
      <c r="U574" s="1097"/>
      <c r="V574" s="1097"/>
    </row>
    <row r="575" ht="34.5" customHeight="1">
      <c r="A575" s="1095"/>
      <c r="B575" s="1122"/>
      <c r="C575" s="928"/>
      <c r="D575" s="928"/>
      <c r="E575" s="1105"/>
      <c r="F575" s="1105"/>
      <c r="G575" s="1105"/>
      <c r="H575" s="1105"/>
      <c r="I575" s="1105"/>
      <c r="J575" s="1105"/>
      <c r="K575" s="1123"/>
      <c r="L575" s="1124"/>
      <c r="M575" s="1098"/>
      <c r="N575" s="1097"/>
      <c r="O575" s="928"/>
      <c r="P575" s="928"/>
      <c r="Q575" s="1102"/>
      <c r="R575" s="928"/>
      <c r="S575" s="928"/>
      <c r="T575" s="1097"/>
      <c r="U575" s="1097"/>
      <c r="V575" s="1097"/>
    </row>
    <row r="576" ht="34.5" customHeight="1">
      <c r="A576" s="1095"/>
      <c r="B576" s="1122"/>
      <c r="C576" s="928"/>
      <c r="D576" s="928"/>
      <c r="E576" s="1105"/>
      <c r="F576" s="1105"/>
      <c r="G576" s="1105"/>
      <c r="H576" s="1105"/>
      <c r="I576" s="1105"/>
      <c r="J576" s="1105"/>
      <c r="K576" s="1123"/>
      <c r="L576" s="1124"/>
      <c r="M576" s="1098"/>
      <c r="N576" s="1097"/>
      <c r="O576" s="928"/>
      <c r="P576" s="928"/>
      <c r="Q576" s="1102"/>
      <c r="R576" s="928"/>
      <c r="S576" s="928"/>
      <c r="T576" s="1097"/>
      <c r="U576" s="1097"/>
      <c r="V576" s="1097"/>
    </row>
    <row r="577" ht="34.5" customHeight="1">
      <c r="A577" s="1095"/>
      <c r="B577" s="1122"/>
      <c r="C577" s="928"/>
      <c r="D577" s="928"/>
      <c r="E577" s="1105"/>
      <c r="F577" s="1105"/>
      <c r="G577" s="1105"/>
      <c r="H577" s="1105"/>
      <c r="I577" s="1105"/>
      <c r="J577" s="1105"/>
      <c r="K577" s="1123"/>
      <c r="L577" s="1124"/>
      <c r="M577" s="1098"/>
      <c r="N577" s="1097"/>
      <c r="O577" s="928"/>
      <c r="P577" s="928"/>
      <c r="Q577" s="1102"/>
      <c r="R577" s="928"/>
      <c r="S577" s="928"/>
      <c r="T577" s="1097"/>
      <c r="U577" s="1097"/>
      <c r="V577" s="1097"/>
    </row>
    <row r="578" ht="34.5" customHeight="1">
      <c r="A578" s="1095"/>
      <c r="B578" s="1122"/>
      <c r="C578" s="928"/>
      <c r="D578" s="928"/>
      <c r="E578" s="1105"/>
      <c r="F578" s="1105"/>
      <c r="G578" s="1105"/>
      <c r="H578" s="1105"/>
      <c r="I578" s="1105"/>
      <c r="J578" s="1105"/>
      <c r="K578" s="1123"/>
      <c r="L578" s="1124"/>
      <c r="M578" s="1098"/>
      <c r="N578" s="1097"/>
      <c r="O578" s="928"/>
      <c r="P578" s="928"/>
      <c r="Q578" s="1102"/>
      <c r="R578" s="928"/>
      <c r="S578" s="928"/>
      <c r="T578" s="1097"/>
      <c r="U578" s="1097"/>
      <c r="V578" s="1097"/>
    </row>
    <row r="579" ht="34.5" customHeight="1">
      <c r="A579" s="1095"/>
      <c r="B579" s="1122"/>
      <c r="C579" s="928"/>
      <c r="D579" s="928"/>
      <c r="E579" s="1105"/>
      <c r="F579" s="1105"/>
      <c r="G579" s="1105"/>
      <c r="H579" s="1105"/>
      <c r="I579" s="1105"/>
      <c r="J579" s="1105"/>
      <c r="K579" s="1123"/>
      <c r="L579" s="1124"/>
      <c r="M579" s="1098"/>
      <c r="N579" s="1097"/>
      <c r="O579" s="928"/>
      <c r="P579" s="928"/>
      <c r="Q579" s="1102"/>
      <c r="R579" s="928"/>
      <c r="S579" s="928"/>
      <c r="T579" s="1097"/>
      <c r="U579" s="1097"/>
      <c r="V579" s="1097"/>
    </row>
    <row r="580" ht="34.5" customHeight="1">
      <c r="A580" s="1095"/>
      <c r="B580" s="1122"/>
      <c r="C580" s="928"/>
      <c r="D580" s="928"/>
      <c r="E580" s="1105"/>
      <c r="F580" s="1105"/>
      <c r="G580" s="1105"/>
      <c r="H580" s="1105"/>
      <c r="I580" s="1105"/>
      <c r="J580" s="1105"/>
      <c r="K580" s="1123"/>
      <c r="L580" s="1124"/>
      <c r="M580" s="1098"/>
      <c r="N580" s="1097"/>
      <c r="O580" s="928"/>
      <c r="P580" s="928"/>
      <c r="Q580" s="1102"/>
      <c r="R580" s="928"/>
      <c r="S580" s="928"/>
      <c r="T580" s="1097"/>
      <c r="U580" s="1097"/>
      <c r="V580" s="1097"/>
    </row>
    <row r="581" ht="34.5" customHeight="1">
      <c r="A581" s="1095"/>
      <c r="B581" s="1122"/>
      <c r="C581" s="928"/>
      <c r="D581" s="928"/>
      <c r="E581" s="1105"/>
      <c r="F581" s="1105"/>
      <c r="G581" s="1105"/>
      <c r="H581" s="1105"/>
      <c r="I581" s="1105"/>
      <c r="J581" s="1105"/>
      <c r="K581" s="1123"/>
      <c r="L581" s="1124"/>
      <c r="M581" s="1098"/>
      <c r="N581" s="1097"/>
      <c r="O581" s="928"/>
      <c r="P581" s="928"/>
      <c r="Q581" s="1102"/>
      <c r="R581" s="928"/>
      <c r="S581" s="928"/>
      <c r="T581" s="1097"/>
      <c r="U581" s="1097"/>
      <c r="V581" s="1097"/>
    </row>
    <row r="582" ht="34.5" customHeight="1">
      <c r="A582" s="1095"/>
      <c r="B582" s="1122"/>
      <c r="C582" s="928"/>
      <c r="D582" s="928"/>
      <c r="E582" s="1105"/>
      <c r="F582" s="1105"/>
      <c r="G582" s="1105"/>
      <c r="H582" s="1105"/>
      <c r="I582" s="1105"/>
      <c r="J582" s="1105"/>
      <c r="K582" s="1123"/>
      <c r="L582" s="1124"/>
      <c r="M582" s="1098"/>
      <c r="N582" s="1097"/>
      <c r="O582" s="928"/>
      <c r="P582" s="928"/>
      <c r="Q582" s="1102"/>
      <c r="R582" s="928"/>
      <c r="S582" s="928"/>
      <c r="T582" s="1097"/>
      <c r="U582" s="1097"/>
      <c r="V582" s="1097"/>
    </row>
    <row r="583" ht="34.5" customHeight="1">
      <c r="A583" s="1095"/>
      <c r="B583" s="1122"/>
      <c r="C583" s="928"/>
      <c r="D583" s="928"/>
      <c r="E583" s="1105"/>
      <c r="F583" s="1105"/>
      <c r="G583" s="1105"/>
      <c r="H583" s="1105"/>
      <c r="I583" s="1105"/>
      <c r="J583" s="1105"/>
      <c r="K583" s="1123"/>
      <c r="L583" s="1124"/>
      <c r="M583" s="1098"/>
      <c r="N583" s="1097"/>
      <c r="O583" s="928"/>
      <c r="P583" s="928"/>
      <c r="Q583" s="1102"/>
      <c r="R583" s="928"/>
      <c r="S583" s="928"/>
      <c r="T583" s="1097"/>
      <c r="U583" s="1097"/>
      <c r="V583" s="1097"/>
    </row>
    <row r="584" ht="34.5" customHeight="1">
      <c r="A584" s="1095"/>
      <c r="B584" s="1122"/>
      <c r="C584" s="928"/>
      <c r="D584" s="928"/>
      <c r="E584" s="1105"/>
      <c r="F584" s="1105"/>
      <c r="G584" s="1105"/>
      <c r="H584" s="1105"/>
      <c r="I584" s="1105"/>
      <c r="J584" s="1105"/>
      <c r="K584" s="1123"/>
      <c r="L584" s="1124"/>
      <c r="M584" s="1098"/>
      <c r="N584" s="1097"/>
      <c r="O584" s="928"/>
      <c r="P584" s="928"/>
      <c r="Q584" s="1102"/>
      <c r="R584" s="928"/>
      <c r="S584" s="928"/>
      <c r="T584" s="1097"/>
      <c r="U584" s="1097"/>
      <c r="V584" s="1097"/>
    </row>
    <row r="585" ht="34.5" customHeight="1">
      <c r="A585" s="1095"/>
      <c r="B585" s="1122"/>
      <c r="C585" s="928"/>
      <c r="D585" s="928"/>
      <c r="E585" s="1105"/>
      <c r="F585" s="1105"/>
      <c r="G585" s="1105"/>
      <c r="H585" s="1105"/>
      <c r="I585" s="1105"/>
      <c r="J585" s="1105"/>
      <c r="K585" s="1123"/>
      <c r="L585" s="1124"/>
      <c r="M585" s="1098"/>
      <c r="N585" s="1097"/>
      <c r="O585" s="928"/>
      <c r="P585" s="928"/>
      <c r="Q585" s="1102"/>
      <c r="R585" s="928"/>
      <c r="S585" s="928"/>
      <c r="T585" s="1097"/>
      <c r="U585" s="1097"/>
      <c r="V585" s="1097"/>
    </row>
    <row r="586" ht="34.5" customHeight="1">
      <c r="A586" s="1095"/>
      <c r="B586" s="1122"/>
      <c r="C586" s="928"/>
      <c r="D586" s="928"/>
      <c r="E586" s="1105"/>
      <c r="F586" s="1105"/>
      <c r="G586" s="1105"/>
      <c r="H586" s="1105"/>
      <c r="I586" s="1105"/>
      <c r="J586" s="1105"/>
      <c r="K586" s="1123"/>
      <c r="L586" s="1124"/>
      <c r="M586" s="1098"/>
      <c r="N586" s="1097"/>
      <c r="O586" s="928"/>
      <c r="P586" s="928"/>
      <c r="Q586" s="1102"/>
      <c r="R586" s="928"/>
      <c r="S586" s="928"/>
      <c r="T586" s="1097"/>
      <c r="U586" s="1097"/>
      <c r="V586" s="1097"/>
    </row>
    <row r="587" ht="34.5" customHeight="1">
      <c r="A587" s="1095"/>
      <c r="B587" s="1122"/>
      <c r="C587" s="928"/>
      <c r="D587" s="928"/>
      <c r="E587" s="1105"/>
      <c r="F587" s="1105"/>
      <c r="G587" s="1105"/>
      <c r="H587" s="1105"/>
      <c r="I587" s="1105"/>
      <c r="J587" s="1105"/>
      <c r="K587" s="1123"/>
      <c r="L587" s="1124"/>
      <c r="M587" s="1098"/>
      <c r="N587" s="1097"/>
      <c r="O587" s="928"/>
      <c r="P587" s="928"/>
      <c r="Q587" s="1102"/>
      <c r="R587" s="928"/>
      <c r="S587" s="928"/>
      <c r="T587" s="1097"/>
      <c r="U587" s="1097"/>
      <c r="V587" s="1097"/>
    </row>
    <row r="588" ht="34.5" customHeight="1">
      <c r="A588" s="1095"/>
      <c r="B588" s="1122"/>
      <c r="C588" s="928"/>
      <c r="D588" s="928"/>
      <c r="E588" s="1105"/>
      <c r="F588" s="1105"/>
      <c r="G588" s="1105"/>
      <c r="H588" s="1105"/>
      <c r="I588" s="1105"/>
      <c r="J588" s="1105"/>
      <c r="K588" s="1123"/>
      <c r="L588" s="1124"/>
      <c r="M588" s="1098"/>
      <c r="N588" s="1097"/>
      <c r="O588" s="928"/>
      <c r="P588" s="928"/>
      <c r="Q588" s="1102"/>
      <c r="R588" s="928"/>
      <c r="S588" s="928"/>
      <c r="T588" s="1097"/>
      <c r="U588" s="1097"/>
      <c r="V588" s="1097"/>
    </row>
    <row r="589" ht="34.5" customHeight="1">
      <c r="A589" s="1095"/>
      <c r="B589" s="1122"/>
      <c r="C589" s="928"/>
      <c r="D589" s="928"/>
      <c r="E589" s="1105"/>
      <c r="F589" s="1105"/>
      <c r="G589" s="1105"/>
      <c r="H589" s="1105"/>
      <c r="I589" s="1105"/>
      <c r="J589" s="1105"/>
      <c r="K589" s="1123"/>
      <c r="L589" s="1124"/>
      <c r="M589" s="1098"/>
      <c r="N589" s="1097"/>
      <c r="O589" s="928"/>
      <c r="P589" s="928"/>
      <c r="Q589" s="1102"/>
      <c r="R589" s="928"/>
      <c r="S589" s="928"/>
      <c r="T589" s="1097"/>
      <c r="U589" s="1097"/>
      <c r="V589" s="1097"/>
    </row>
    <row r="590" ht="34.5" customHeight="1">
      <c r="A590" s="1095"/>
      <c r="B590" s="1122"/>
      <c r="C590" s="928"/>
      <c r="D590" s="928"/>
      <c r="E590" s="1105"/>
      <c r="F590" s="1105"/>
      <c r="G590" s="1105"/>
      <c r="H590" s="1105"/>
      <c r="I590" s="1105"/>
      <c r="J590" s="1105"/>
      <c r="K590" s="1123"/>
      <c r="L590" s="1124"/>
      <c r="M590" s="1098"/>
      <c r="N590" s="1097"/>
      <c r="O590" s="928"/>
      <c r="P590" s="928"/>
      <c r="Q590" s="1102"/>
      <c r="R590" s="928"/>
      <c r="S590" s="928"/>
      <c r="T590" s="1097"/>
      <c r="U590" s="1097"/>
      <c r="V590" s="1097"/>
    </row>
    <row r="591" ht="34.5" customHeight="1">
      <c r="A591" s="1095"/>
      <c r="B591" s="1122"/>
      <c r="C591" s="928"/>
      <c r="D591" s="928"/>
      <c r="E591" s="1105"/>
      <c r="F591" s="1105"/>
      <c r="G591" s="1105"/>
      <c r="H591" s="1105"/>
      <c r="I591" s="1105"/>
      <c r="J591" s="1105"/>
      <c r="K591" s="1123"/>
      <c r="L591" s="1124"/>
      <c r="M591" s="1098"/>
      <c r="N591" s="1097"/>
      <c r="O591" s="928"/>
      <c r="P591" s="928"/>
      <c r="Q591" s="1102"/>
      <c r="R591" s="928"/>
      <c r="S591" s="928"/>
      <c r="T591" s="1097"/>
      <c r="U591" s="1097"/>
      <c r="V591" s="1097"/>
    </row>
    <row r="592" ht="34.5" customHeight="1">
      <c r="A592" s="1095"/>
      <c r="B592" s="1122"/>
      <c r="C592" s="928"/>
      <c r="D592" s="928"/>
      <c r="E592" s="1105"/>
      <c r="F592" s="1105"/>
      <c r="G592" s="1105"/>
      <c r="H592" s="1105"/>
      <c r="I592" s="1105"/>
      <c r="J592" s="1105"/>
      <c r="K592" s="1123"/>
      <c r="L592" s="1124"/>
      <c r="M592" s="1098"/>
      <c r="N592" s="1097"/>
      <c r="O592" s="928"/>
      <c r="P592" s="928"/>
      <c r="Q592" s="1102"/>
      <c r="R592" s="928"/>
      <c r="S592" s="928"/>
      <c r="T592" s="1097"/>
      <c r="U592" s="1097"/>
      <c r="V592" s="1097"/>
    </row>
    <row r="593" ht="34.5" customHeight="1">
      <c r="A593" s="1095"/>
      <c r="B593" s="1122"/>
      <c r="C593" s="928"/>
      <c r="D593" s="928"/>
      <c r="E593" s="1105"/>
      <c r="F593" s="1105"/>
      <c r="G593" s="1105"/>
      <c r="H593" s="1105"/>
      <c r="I593" s="1105"/>
      <c r="J593" s="1105"/>
      <c r="K593" s="1123"/>
      <c r="L593" s="1124"/>
      <c r="M593" s="1098"/>
      <c r="N593" s="1097"/>
      <c r="O593" s="928"/>
      <c r="P593" s="928"/>
      <c r="Q593" s="1102"/>
      <c r="R593" s="928"/>
      <c r="S593" s="928"/>
      <c r="T593" s="1097"/>
      <c r="U593" s="1097"/>
      <c r="V593" s="1097"/>
    </row>
    <row r="594" ht="34.5" customHeight="1">
      <c r="A594" s="1095"/>
      <c r="B594" s="1122"/>
      <c r="C594" s="928"/>
      <c r="D594" s="928"/>
      <c r="E594" s="1105"/>
      <c r="F594" s="1105"/>
      <c r="G594" s="1105"/>
      <c r="H594" s="1105"/>
      <c r="I594" s="1105"/>
      <c r="J594" s="1105"/>
      <c r="K594" s="1123"/>
      <c r="L594" s="1124"/>
      <c r="M594" s="1098"/>
      <c r="N594" s="1097"/>
      <c r="O594" s="928"/>
      <c r="P594" s="928"/>
      <c r="Q594" s="1102"/>
      <c r="R594" s="928"/>
      <c r="S594" s="928"/>
      <c r="T594" s="1097"/>
      <c r="U594" s="1097"/>
      <c r="V594" s="1097"/>
    </row>
    <row r="595" ht="34.5" customHeight="1">
      <c r="A595" s="1095"/>
      <c r="B595" s="1122"/>
      <c r="C595" s="928"/>
      <c r="D595" s="928"/>
      <c r="E595" s="1105"/>
      <c r="F595" s="1105"/>
      <c r="G595" s="1105"/>
      <c r="H595" s="1105"/>
      <c r="I595" s="1105"/>
      <c r="J595" s="1105"/>
      <c r="K595" s="1123"/>
      <c r="L595" s="1124"/>
      <c r="M595" s="1098"/>
      <c r="N595" s="1097"/>
      <c r="O595" s="928"/>
      <c r="P595" s="928"/>
      <c r="Q595" s="1102"/>
      <c r="R595" s="928"/>
      <c r="S595" s="928"/>
      <c r="T595" s="1097"/>
      <c r="U595" s="1097"/>
      <c r="V595" s="1097"/>
    </row>
    <row r="596" ht="34.5" customHeight="1">
      <c r="A596" s="1095"/>
      <c r="B596" s="1122"/>
      <c r="C596" s="928"/>
      <c r="D596" s="928"/>
      <c r="E596" s="1105"/>
      <c r="F596" s="1105"/>
      <c r="G596" s="1105"/>
      <c r="H596" s="1105"/>
      <c r="I596" s="1105"/>
      <c r="J596" s="1105"/>
      <c r="K596" s="1123"/>
      <c r="L596" s="1124"/>
      <c r="M596" s="1098"/>
      <c r="N596" s="1097"/>
      <c r="O596" s="928"/>
      <c r="P596" s="928"/>
      <c r="Q596" s="1102"/>
      <c r="R596" s="928"/>
      <c r="S596" s="928"/>
      <c r="T596" s="1097"/>
      <c r="U596" s="1097"/>
      <c r="V596" s="1097"/>
    </row>
    <row r="597" ht="34.5" customHeight="1">
      <c r="A597" s="1095"/>
      <c r="B597" s="1122"/>
      <c r="C597" s="928"/>
      <c r="D597" s="928"/>
      <c r="E597" s="1105"/>
      <c r="F597" s="1105"/>
      <c r="G597" s="1105"/>
      <c r="H597" s="1105"/>
      <c r="I597" s="1105"/>
      <c r="J597" s="1105"/>
      <c r="K597" s="1123"/>
      <c r="L597" s="1124"/>
      <c r="M597" s="1098"/>
      <c r="N597" s="1097"/>
      <c r="O597" s="928"/>
      <c r="P597" s="928"/>
      <c r="Q597" s="1102"/>
      <c r="R597" s="928"/>
      <c r="S597" s="928"/>
      <c r="T597" s="1097"/>
      <c r="U597" s="1097"/>
      <c r="V597" s="1097"/>
    </row>
    <row r="598" ht="34.5" customHeight="1">
      <c r="A598" s="1095"/>
      <c r="B598" s="1122"/>
      <c r="C598" s="928"/>
      <c r="D598" s="928"/>
      <c r="E598" s="1105"/>
      <c r="F598" s="1105"/>
      <c r="G598" s="1105"/>
      <c r="H598" s="1105"/>
      <c r="I598" s="1105"/>
      <c r="J598" s="1105"/>
      <c r="K598" s="1123"/>
      <c r="L598" s="1124"/>
      <c r="M598" s="1098"/>
      <c r="N598" s="1097"/>
      <c r="O598" s="928"/>
      <c r="P598" s="928"/>
      <c r="Q598" s="1102"/>
      <c r="R598" s="928"/>
      <c r="S598" s="928"/>
      <c r="T598" s="1097"/>
      <c r="U598" s="1097"/>
      <c r="V598" s="1097"/>
    </row>
    <row r="599" ht="34.5" customHeight="1">
      <c r="A599" s="1095"/>
      <c r="B599" s="1122"/>
      <c r="C599" s="928"/>
      <c r="D599" s="928"/>
      <c r="E599" s="1105"/>
      <c r="F599" s="1105"/>
      <c r="G599" s="1105"/>
      <c r="H599" s="1105"/>
      <c r="I599" s="1105"/>
      <c r="J599" s="1105"/>
      <c r="K599" s="1123"/>
      <c r="L599" s="1124"/>
      <c r="M599" s="1098"/>
      <c r="N599" s="1097"/>
      <c r="O599" s="928"/>
      <c r="P599" s="928"/>
      <c r="Q599" s="1102"/>
      <c r="R599" s="928"/>
      <c r="S599" s="928"/>
      <c r="T599" s="1097"/>
      <c r="U599" s="1097"/>
      <c r="V599" s="1097"/>
    </row>
    <row r="600" ht="34.5" customHeight="1">
      <c r="A600" s="1095"/>
      <c r="B600" s="1122"/>
      <c r="C600" s="928"/>
      <c r="D600" s="928"/>
      <c r="E600" s="1105"/>
      <c r="F600" s="1105"/>
      <c r="G600" s="1105"/>
      <c r="H600" s="1105"/>
      <c r="I600" s="1105"/>
      <c r="J600" s="1105"/>
      <c r="K600" s="1123"/>
      <c r="L600" s="1124"/>
      <c r="M600" s="1098"/>
      <c r="N600" s="1097"/>
      <c r="O600" s="928"/>
      <c r="P600" s="928"/>
      <c r="Q600" s="1102"/>
      <c r="R600" s="928"/>
      <c r="S600" s="928"/>
      <c r="T600" s="1097"/>
      <c r="U600" s="1097"/>
      <c r="V600" s="1097"/>
    </row>
    <row r="601" ht="34.5" customHeight="1">
      <c r="A601" s="1095"/>
      <c r="B601" s="1122"/>
      <c r="C601" s="928"/>
      <c r="D601" s="928"/>
      <c r="E601" s="1105"/>
      <c r="F601" s="1105"/>
      <c r="G601" s="1105"/>
      <c r="H601" s="1105"/>
      <c r="I601" s="1105"/>
      <c r="J601" s="1105"/>
      <c r="K601" s="1123"/>
      <c r="L601" s="1124"/>
      <c r="M601" s="1098"/>
      <c r="N601" s="1097"/>
      <c r="O601" s="928"/>
      <c r="P601" s="928"/>
      <c r="Q601" s="1102"/>
      <c r="R601" s="928"/>
      <c r="S601" s="928"/>
      <c r="T601" s="1097"/>
      <c r="U601" s="1097"/>
      <c r="V601" s="1097"/>
    </row>
    <row r="602" ht="34.5" customHeight="1">
      <c r="A602" s="1095"/>
      <c r="B602" s="1122"/>
      <c r="C602" s="928"/>
      <c r="D602" s="928"/>
      <c r="E602" s="1105"/>
      <c r="F602" s="1105"/>
      <c r="G602" s="1105"/>
      <c r="H602" s="1105"/>
      <c r="I602" s="1105"/>
      <c r="J602" s="1105"/>
      <c r="K602" s="1123"/>
      <c r="L602" s="1124"/>
      <c r="M602" s="1098"/>
      <c r="N602" s="1097"/>
      <c r="O602" s="928"/>
      <c r="P602" s="928"/>
      <c r="Q602" s="1102"/>
      <c r="R602" s="928"/>
      <c r="S602" s="928"/>
      <c r="T602" s="1097"/>
      <c r="U602" s="1097"/>
      <c r="V602" s="1097"/>
    </row>
    <row r="603" ht="34.5" customHeight="1">
      <c r="A603" s="1095"/>
      <c r="B603" s="1122"/>
      <c r="C603" s="928"/>
      <c r="D603" s="928"/>
      <c r="E603" s="1105"/>
      <c r="F603" s="1105"/>
      <c r="G603" s="1105"/>
      <c r="H603" s="1105"/>
      <c r="I603" s="1105"/>
      <c r="J603" s="1105"/>
      <c r="K603" s="1123"/>
      <c r="L603" s="1124"/>
      <c r="M603" s="1098"/>
      <c r="N603" s="1097"/>
      <c r="O603" s="928"/>
      <c r="P603" s="928"/>
      <c r="Q603" s="1102"/>
      <c r="R603" s="928"/>
      <c r="S603" s="928"/>
      <c r="T603" s="1097"/>
      <c r="U603" s="1097"/>
      <c r="V603" s="1097"/>
    </row>
    <row r="604" ht="34.5" customHeight="1">
      <c r="A604" s="1095"/>
      <c r="B604" s="1122"/>
      <c r="C604" s="928"/>
      <c r="D604" s="928"/>
      <c r="E604" s="1105"/>
      <c r="F604" s="1105"/>
      <c r="G604" s="1105"/>
      <c r="H604" s="1105"/>
      <c r="I604" s="1105"/>
      <c r="J604" s="1105"/>
      <c r="K604" s="1123"/>
      <c r="L604" s="1124"/>
      <c r="M604" s="1098"/>
      <c r="N604" s="1097"/>
      <c r="O604" s="928"/>
      <c r="P604" s="928"/>
      <c r="Q604" s="1102"/>
      <c r="R604" s="928"/>
      <c r="S604" s="928"/>
      <c r="T604" s="1097"/>
      <c r="U604" s="1097"/>
      <c r="V604" s="1097"/>
    </row>
    <row r="605" ht="34.5" customHeight="1">
      <c r="A605" s="1095"/>
      <c r="B605" s="1122"/>
      <c r="C605" s="928"/>
      <c r="D605" s="928"/>
      <c r="E605" s="1105"/>
      <c r="F605" s="1105"/>
      <c r="G605" s="1105"/>
      <c r="H605" s="1105"/>
      <c r="I605" s="1105"/>
      <c r="J605" s="1105"/>
      <c r="K605" s="1123"/>
      <c r="L605" s="1124"/>
      <c r="M605" s="1098"/>
      <c r="N605" s="1097"/>
      <c r="O605" s="928"/>
      <c r="P605" s="928"/>
      <c r="Q605" s="1102"/>
      <c r="R605" s="928"/>
      <c r="S605" s="928"/>
      <c r="T605" s="1097"/>
      <c r="U605" s="1097"/>
      <c r="V605" s="1097"/>
    </row>
    <row r="606" ht="34.5" customHeight="1">
      <c r="A606" s="1095"/>
      <c r="B606" s="1122"/>
      <c r="C606" s="928"/>
      <c r="D606" s="928"/>
      <c r="E606" s="1105"/>
      <c r="F606" s="1105"/>
      <c r="G606" s="1105"/>
      <c r="H606" s="1105"/>
      <c r="I606" s="1105"/>
      <c r="J606" s="1105"/>
      <c r="K606" s="1123"/>
      <c r="L606" s="1124"/>
      <c r="M606" s="1098"/>
      <c r="N606" s="1097"/>
      <c r="O606" s="928"/>
      <c r="P606" s="928"/>
      <c r="Q606" s="1102"/>
      <c r="R606" s="928"/>
      <c r="S606" s="928"/>
      <c r="T606" s="1097"/>
      <c r="U606" s="1097"/>
      <c r="V606" s="1097"/>
    </row>
    <row r="607" ht="34.5" customHeight="1">
      <c r="A607" s="1095"/>
      <c r="B607" s="1122"/>
      <c r="C607" s="928"/>
      <c r="D607" s="928"/>
      <c r="E607" s="1105"/>
      <c r="F607" s="1105"/>
      <c r="G607" s="1105"/>
      <c r="H607" s="1105"/>
      <c r="I607" s="1105"/>
      <c r="J607" s="1105"/>
      <c r="K607" s="1123"/>
      <c r="L607" s="1124"/>
      <c r="M607" s="1098"/>
      <c r="N607" s="1097"/>
      <c r="O607" s="928"/>
      <c r="P607" s="928"/>
      <c r="Q607" s="1102"/>
      <c r="R607" s="928"/>
      <c r="S607" s="928"/>
      <c r="T607" s="1097"/>
      <c r="U607" s="1097"/>
      <c r="V607" s="1097"/>
    </row>
    <row r="608" ht="34.5" customHeight="1">
      <c r="A608" s="1095"/>
      <c r="B608" s="1122"/>
      <c r="C608" s="928"/>
      <c r="D608" s="928"/>
      <c r="E608" s="1105"/>
      <c r="F608" s="1105"/>
      <c r="G608" s="1105"/>
      <c r="H608" s="1105"/>
      <c r="I608" s="1105"/>
      <c r="J608" s="1105"/>
      <c r="K608" s="1123"/>
      <c r="L608" s="1124"/>
      <c r="M608" s="1098"/>
      <c r="N608" s="1097"/>
      <c r="O608" s="928"/>
      <c r="P608" s="928"/>
      <c r="Q608" s="1102"/>
      <c r="R608" s="928"/>
      <c r="S608" s="928"/>
      <c r="T608" s="1097"/>
      <c r="U608" s="1097"/>
      <c r="V608" s="1097"/>
    </row>
    <row r="609" ht="34.5" customHeight="1">
      <c r="A609" s="1095"/>
      <c r="B609" s="1122"/>
      <c r="C609" s="928"/>
      <c r="D609" s="928"/>
      <c r="E609" s="1105"/>
      <c r="F609" s="1105"/>
      <c r="G609" s="1105"/>
      <c r="H609" s="1105"/>
      <c r="I609" s="1105"/>
      <c r="J609" s="1105"/>
      <c r="K609" s="1123"/>
      <c r="L609" s="1124"/>
      <c r="M609" s="1098"/>
      <c r="N609" s="1097"/>
      <c r="O609" s="928"/>
      <c r="P609" s="928"/>
      <c r="Q609" s="1102"/>
      <c r="R609" s="928"/>
      <c r="S609" s="928"/>
      <c r="T609" s="1097"/>
      <c r="U609" s="1097"/>
      <c r="V609" s="1097"/>
    </row>
    <row r="610" ht="34.5" customHeight="1">
      <c r="A610" s="1095"/>
      <c r="B610" s="1122"/>
      <c r="C610" s="928"/>
      <c r="D610" s="928"/>
      <c r="E610" s="1105"/>
      <c r="F610" s="1105"/>
      <c r="G610" s="1105"/>
      <c r="H610" s="1105"/>
      <c r="I610" s="1105"/>
      <c r="J610" s="1105"/>
      <c r="K610" s="1123"/>
      <c r="L610" s="1124"/>
      <c r="M610" s="1098"/>
      <c r="N610" s="1097"/>
      <c r="O610" s="928"/>
      <c r="P610" s="928"/>
      <c r="Q610" s="1102"/>
      <c r="R610" s="928"/>
      <c r="S610" s="928"/>
      <c r="T610" s="1097"/>
      <c r="U610" s="1097"/>
      <c r="V610" s="1097"/>
    </row>
    <row r="611" ht="34.5" customHeight="1">
      <c r="A611" s="1095"/>
      <c r="B611" s="1122"/>
      <c r="C611" s="928"/>
      <c r="D611" s="928"/>
      <c r="E611" s="1105"/>
      <c r="F611" s="1105"/>
      <c r="G611" s="1105"/>
      <c r="H611" s="1105"/>
      <c r="I611" s="1105"/>
      <c r="J611" s="1105"/>
      <c r="K611" s="1123"/>
      <c r="L611" s="1124"/>
      <c r="M611" s="1098"/>
      <c r="N611" s="1097"/>
      <c r="O611" s="928"/>
      <c r="P611" s="928"/>
      <c r="Q611" s="1102"/>
      <c r="R611" s="928"/>
      <c r="S611" s="928"/>
      <c r="T611" s="1097"/>
      <c r="U611" s="1097"/>
      <c r="V611" s="1097"/>
    </row>
    <row r="612" ht="34.5" customHeight="1">
      <c r="A612" s="1095"/>
      <c r="B612" s="1122"/>
      <c r="C612" s="928"/>
      <c r="D612" s="928"/>
      <c r="E612" s="1105"/>
      <c r="F612" s="1105"/>
      <c r="G612" s="1105"/>
      <c r="H612" s="1105"/>
      <c r="I612" s="1105"/>
      <c r="J612" s="1105"/>
      <c r="K612" s="1123"/>
      <c r="L612" s="1124"/>
      <c r="M612" s="1098"/>
      <c r="N612" s="1097"/>
      <c r="O612" s="928"/>
      <c r="P612" s="928"/>
      <c r="Q612" s="1102"/>
      <c r="R612" s="928"/>
      <c r="S612" s="928"/>
      <c r="T612" s="1097"/>
      <c r="U612" s="1097"/>
      <c r="V612" s="1097"/>
    </row>
    <row r="613" ht="34.5" customHeight="1">
      <c r="A613" s="1095"/>
      <c r="B613" s="1122"/>
      <c r="C613" s="928"/>
      <c r="D613" s="928"/>
      <c r="E613" s="1105"/>
      <c r="F613" s="1105"/>
      <c r="G613" s="1105"/>
      <c r="H613" s="1105"/>
      <c r="I613" s="1105"/>
      <c r="J613" s="1105"/>
      <c r="K613" s="1123"/>
      <c r="L613" s="1124"/>
      <c r="M613" s="1098"/>
      <c r="N613" s="1097"/>
      <c r="O613" s="928"/>
      <c r="P613" s="928"/>
      <c r="Q613" s="1102"/>
      <c r="R613" s="928"/>
      <c r="S613" s="928"/>
      <c r="T613" s="1097"/>
      <c r="U613" s="1097"/>
      <c r="V613" s="1097"/>
    </row>
    <row r="614" ht="34.5" customHeight="1">
      <c r="A614" s="1095"/>
      <c r="B614" s="1122"/>
      <c r="C614" s="928"/>
      <c r="D614" s="928"/>
      <c r="E614" s="1105"/>
      <c r="F614" s="1105"/>
      <c r="G614" s="1105"/>
      <c r="H614" s="1105"/>
      <c r="I614" s="1105"/>
      <c r="J614" s="1105"/>
      <c r="K614" s="1123"/>
      <c r="L614" s="1124"/>
      <c r="M614" s="1098"/>
      <c r="N614" s="1097"/>
      <c r="O614" s="928"/>
      <c r="P614" s="928"/>
      <c r="Q614" s="1102"/>
      <c r="R614" s="928"/>
      <c r="S614" s="928"/>
      <c r="T614" s="1097"/>
      <c r="U614" s="1097"/>
      <c r="V614" s="1097"/>
    </row>
    <row r="615" ht="34.5" customHeight="1">
      <c r="A615" s="1095"/>
      <c r="B615" s="1122"/>
      <c r="C615" s="928"/>
      <c r="D615" s="928"/>
      <c r="E615" s="1105"/>
      <c r="F615" s="1105"/>
      <c r="G615" s="1105"/>
      <c r="H615" s="1105"/>
      <c r="I615" s="1105"/>
      <c r="J615" s="1105"/>
      <c r="K615" s="1123"/>
      <c r="L615" s="1124"/>
      <c r="M615" s="1098"/>
      <c r="N615" s="1097"/>
      <c r="O615" s="928"/>
      <c r="P615" s="928"/>
      <c r="Q615" s="1102"/>
      <c r="R615" s="928"/>
      <c r="S615" s="928"/>
      <c r="T615" s="1097"/>
      <c r="U615" s="1097"/>
      <c r="V615" s="1097"/>
    </row>
    <row r="616" ht="34.5" customHeight="1">
      <c r="A616" s="1095"/>
      <c r="B616" s="1122"/>
      <c r="C616" s="928"/>
      <c r="D616" s="928"/>
      <c r="E616" s="1105"/>
      <c r="F616" s="1105"/>
      <c r="G616" s="1105"/>
      <c r="H616" s="1105"/>
      <c r="I616" s="1105"/>
      <c r="J616" s="1105"/>
      <c r="K616" s="1123"/>
      <c r="L616" s="1124"/>
      <c r="M616" s="1098"/>
      <c r="N616" s="1097"/>
      <c r="O616" s="928"/>
      <c r="P616" s="928"/>
      <c r="Q616" s="1102"/>
      <c r="R616" s="928"/>
      <c r="S616" s="928"/>
      <c r="T616" s="1097"/>
      <c r="U616" s="1097"/>
      <c r="V616" s="1097"/>
    </row>
    <row r="617" ht="34.5" customHeight="1">
      <c r="A617" s="1095"/>
      <c r="B617" s="1122"/>
      <c r="C617" s="928"/>
      <c r="D617" s="928"/>
      <c r="E617" s="1105"/>
      <c r="F617" s="1105"/>
      <c r="G617" s="1105"/>
      <c r="H617" s="1105"/>
      <c r="I617" s="1105"/>
      <c r="J617" s="1105"/>
      <c r="K617" s="1123"/>
      <c r="L617" s="1124"/>
      <c r="M617" s="1098"/>
      <c r="N617" s="1097"/>
      <c r="O617" s="928"/>
      <c r="P617" s="928"/>
      <c r="Q617" s="1102"/>
      <c r="R617" s="928"/>
      <c r="S617" s="928"/>
      <c r="T617" s="1097"/>
      <c r="U617" s="1097"/>
      <c r="V617" s="1097"/>
    </row>
    <row r="618" ht="34.5" customHeight="1">
      <c r="A618" s="1095"/>
      <c r="B618" s="1122"/>
      <c r="C618" s="928"/>
      <c r="D618" s="928"/>
      <c r="E618" s="1105"/>
      <c r="F618" s="1105"/>
      <c r="G618" s="1105"/>
      <c r="H618" s="1105"/>
      <c r="I618" s="1105"/>
      <c r="J618" s="1105"/>
      <c r="K618" s="1123"/>
      <c r="L618" s="1124"/>
      <c r="M618" s="1098"/>
      <c r="N618" s="1097"/>
      <c r="O618" s="928"/>
      <c r="P618" s="928"/>
      <c r="Q618" s="1102"/>
      <c r="R618" s="928"/>
      <c r="S618" s="928"/>
      <c r="T618" s="1097"/>
      <c r="U618" s="1097"/>
      <c r="V618" s="1097"/>
    </row>
    <row r="619" ht="34.5" customHeight="1">
      <c r="A619" s="1095"/>
      <c r="B619" s="1122"/>
      <c r="C619" s="928"/>
      <c r="D619" s="928"/>
      <c r="E619" s="1105"/>
      <c r="F619" s="1105"/>
      <c r="G619" s="1105"/>
      <c r="H619" s="1105"/>
      <c r="I619" s="1105"/>
      <c r="J619" s="1105"/>
      <c r="K619" s="1123"/>
      <c r="L619" s="1124"/>
      <c r="M619" s="1098"/>
      <c r="N619" s="1097"/>
      <c r="O619" s="928"/>
      <c r="P619" s="928"/>
      <c r="Q619" s="1102"/>
      <c r="R619" s="928"/>
      <c r="S619" s="928"/>
      <c r="T619" s="1097"/>
      <c r="U619" s="1097"/>
      <c r="V619" s="1097"/>
    </row>
    <row r="620" ht="34.5" customHeight="1">
      <c r="A620" s="1095"/>
      <c r="B620" s="1122"/>
      <c r="C620" s="928"/>
      <c r="D620" s="928"/>
      <c r="E620" s="1105"/>
      <c r="F620" s="1105"/>
      <c r="G620" s="1105"/>
      <c r="H620" s="1105"/>
      <c r="I620" s="1105"/>
      <c r="J620" s="1105"/>
      <c r="K620" s="1123"/>
      <c r="L620" s="1124"/>
      <c r="M620" s="1098"/>
      <c r="N620" s="1097"/>
      <c r="O620" s="928"/>
      <c r="P620" s="928"/>
      <c r="Q620" s="1102"/>
      <c r="R620" s="928"/>
      <c r="S620" s="928"/>
      <c r="T620" s="1097"/>
      <c r="U620" s="1097"/>
      <c r="V620" s="1097"/>
    </row>
    <row r="621" ht="34.5" customHeight="1">
      <c r="A621" s="1095"/>
      <c r="B621" s="1122"/>
      <c r="C621" s="928"/>
      <c r="D621" s="928"/>
      <c r="E621" s="1105"/>
      <c r="F621" s="1105"/>
      <c r="G621" s="1105"/>
      <c r="H621" s="1105"/>
      <c r="I621" s="1105"/>
      <c r="J621" s="1105"/>
      <c r="K621" s="1123"/>
      <c r="L621" s="1124"/>
      <c r="M621" s="1098"/>
      <c r="N621" s="1097"/>
      <c r="O621" s="928"/>
      <c r="P621" s="928"/>
      <c r="Q621" s="1102"/>
      <c r="R621" s="928"/>
      <c r="S621" s="928"/>
      <c r="T621" s="1097"/>
      <c r="U621" s="1097"/>
      <c r="V621" s="1097"/>
    </row>
    <row r="622" ht="34.5" customHeight="1">
      <c r="A622" s="1095"/>
      <c r="B622" s="1122"/>
      <c r="C622" s="928"/>
      <c r="D622" s="928"/>
      <c r="E622" s="1105"/>
      <c r="F622" s="1105"/>
      <c r="G622" s="1105"/>
      <c r="H622" s="1105"/>
      <c r="I622" s="1105"/>
      <c r="J622" s="1105"/>
      <c r="K622" s="1123"/>
      <c r="L622" s="1124"/>
      <c r="M622" s="1098"/>
      <c r="N622" s="1097"/>
      <c r="O622" s="928"/>
      <c r="P622" s="928"/>
      <c r="Q622" s="1102"/>
      <c r="R622" s="928"/>
      <c r="S622" s="928"/>
      <c r="T622" s="1097"/>
      <c r="U622" s="1097"/>
      <c r="V622" s="1097"/>
    </row>
    <row r="623" ht="34.5" customHeight="1">
      <c r="A623" s="1095"/>
      <c r="B623" s="1122"/>
      <c r="C623" s="928"/>
      <c r="D623" s="928"/>
      <c r="E623" s="1105"/>
      <c r="F623" s="1105"/>
      <c r="G623" s="1105"/>
      <c r="H623" s="1105"/>
      <c r="I623" s="1105"/>
      <c r="J623" s="1105"/>
      <c r="K623" s="1123"/>
      <c r="L623" s="1124"/>
      <c r="M623" s="1098"/>
      <c r="N623" s="1097"/>
      <c r="O623" s="928"/>
      <c r="P623" s="928"/>
      <c r="Q623" s="1102"/>
      <c r="R623" s="928"/>
      <c r="S623" s="928"/>
      <c r="T623" s="1097"/>
      <c r="U623" s="1097"/>
      <c r="V623" s="1097"/>
    </row>
    <row r="624" ht="34.5" customHeight="1">
      <c r="A624" s="1095"/>
      <c r="B624" s="1122"/>
      <c r="C624" s="928"/>
      <c r="D624" s="928"/>
      <c r="E624" s="1105"/>
      <c r="F624" s="1105"/>
      <c r="G624" s="1105"/>
      <c r="H624" s="1105"/>
      <c r="I624" s="1105"/>
      <c r="J624" s="1105"/>
      <c r="K624" s="1123"/>
      <c r="L624" s="1124"/>
      <c r="M624" s="1098"/>
      <c r="N624" s="1097"/>
      <c r="O624" s="928"/>
      <c r="P624" s="928"/>
      <c r="Q624" s="1102"/>
      <c r="R624" s="928"/>
      <c r="S624" s="928"/>
      <c r="T624" s="1097"/>
      <c r="U624" s="1097"/>
      <c r="V624" s="1097"/>
    </row>
    <row r="625" ht="34.5" customHeight="1">
      <c r="A625" s="1095"/>
      <c r="B625" s="1122"/>
      <c r="C625" s="928"/>
      <c r="D625" s="928"/>
      <c r="E625" s="1105"/>
      <c r="F625" s="1105"/>
      <c r="G625" s="1105"/>
      <c r="H625" s="1105"/>
      <c r="I625" s="1105"/>
      <c r="J625" s="1105"/>
      <c r="K625" s="1123"/>
      <c r="L625" s="1124"/>
      <c r="M625" s="1098"/>
      <c r="N625" s="1097"/>
      <c r="O625" s="928"/>
      <c r="P625" s="928"/>
      <c r="Q625" s="1102"/>
      <c r="R625" s="928"/>
      <c r="S625" s="928"/>
      <c r="T625" s="1097"/>
      <c r="U625" s="1097"/>
      <c r="V625" s="1097"/>
    </row>
    <row r="626" ht="34.5" customHeight="1">
      <c r="A626" s="1095"/>
      <c r="B626" s="1122"/>
      <c r="C626" s="928"/>
      <c r="D626" s="928"/>
      <c r="E626" s="1105"/>
      <c r="F626" s="1105"/>
      <c r="G626" s="1105"/>
      <c r="H626" s="1105"/>
      <c r="I626" s="1105"/>
      <c r="J626" s="1105"/>
      <c r="K626" s="1123"/>
      <c r="L626" s="1124"/>
      <c r="M626" s="1098"/>
      <c r="N626" s="1097"/>
      <c r="O626" s="928"/>
      <c r="P626" s="928"/>
      <c r="Q626" s="1102"/>
      <c r="R626" s="928"/>
      <c r="S626" s="928"/>
      <c r="T626" s="1097"/>
      <c r="U626" s="1097"/>
      <c r="V626" s="1097"/>
    </row>
    <row r="627" ht="34.5" customHeight="1">
      <c r="A627" s="1095"/>
      <c r="B627" s="1122"/>
      <c r="C627" s="928"/>
      <c r="D627" s="928"/>
      <c r="E627" s="1105"/>
      <c r="F627" s="1105"/>
      <c r="G627" s="1105"/>
      <c r="H627" s="1105"/>
      <c r="I627" s="1105"/>
      <c r="J627" s="1105"/>
      <c r="K627" s="1123"/>
      <c r="L627" s="1124"/>
      <c r="M627" s="1098"/>
      <c r="N627" s="1097"/>
      <c r="O627" s="928"/>
      <c r="P627" s="928"/>
      <c r="Q627" s="1102"/>
      <c r="R627" s="928"/>
      <c r="S627" s="928"/>
      <c r="T627" s="1097"/>
      <c r="U627" s="1097"/>
      <c r="V627" s="1097"/>
    </row>
    <row r="628" ht="34.5" customHeight="1">
      <c r="A628" s="1095"/>
      <c r="B628" s="1122"/>
      <c r="C628" s="928"/>
      <c r="D628" s="928"/>
      <c r="E628" s="1105"/>
      <c r="F628" s="1105"/>
      <c r="G628" s="1105"/>
      <c r="H628" s="1105"/>
      <c r="I628" s="1105"/>
      <c r="J628" s="1105"/>
      <c r="K628" s="1123"/>
      <c r="L628" s="1124"/>
      <c r="M628" s="1098"/>
      <c r="N628" s="1097"/>
      <c r="O628" s="928"/>
      <c r="P628" s="928"/>
      <c r="Q628" s="1102"/>
      <c r="R628" s="928"/>
      <c r="S628" s="928"/>
      <c r="T628" s="1097"/>
      <c r="U628" s="1097"/>
      <c r="V628" s="1097"/>
    </row>
    <row r="629" ht="34.5" customHeight="1">
      <c r="A629" s="1095"/>
      <c r="B629" s="1122"/>
      <c r="C629" s="928"/>
      <c r="D629" s="928"/>
      <c r="E629" s="1105"/>
      <c r="F629" s="1105"/>
      <c r="G629" s="1105"/>
      <c r="H629" s="1105"/>
      <c r="I629" s="1105"/>
      <c r="J629" s="1105"/>
      <c r="K629" s="1123"/>
      <c r="L629" s="1124"/>
      <c r="M629" s="1098"/>
      <c r="N629" s="1097"/>
      <c r="O629" s="928"/>
      <c r="P629" s="928"/>
      <c r="Q629" s="1102"/>
      <c r="R629" s="928"/>
      <c r="S629" s="928"/>
      <c r="T629" s="1097"/>
      <c r="U629" s="1097"/>
      <c r="V629" s="1097"/>
    </row>
    <row r="630" ht="34.5" customHeight="1">
      <c r="A630" s="1095"/>
      <c r="B630" s="1122"/>
      <c r="C630" s="928"/>
      <c r="D630" s="928"/>
      <c r="E630" s="1105"/>
      <c r="F630" s="1105"/>
      <c r="G630" s="1105"/>
      <c r="H630" s="1105"/>
      <c r="I630" s="1105"/>
      <c r="J630" s="1105"/>
      <c r="K630" s="1123"/>
      <c r="L630" s="1124"/>
      <c r="M630" s="1098"/>
      <c r="N630" s="1097"/>
      <c r="O630" s="928"/>
      <c r="P630" s="928"/>
      <c r="Q630" s="1102"/>
      <c r="R630" s="928"/>
      <c r="S630" s="928"/>
      <c r="T630" s="1097"/>
      <c r="U630" s="1097"/>
      <c r="V630" s="1097"/>
    </row>
    <row r="631" ht="34.5" customHeight="1">
      <c r="A631" s="1095"/>
      <c r="B631" s="1122"/>
      <c r="C631" s="928"/>
      <c r="D631" s="928"/>
      <c r="E631" s="1105"/>
      <c r="F631" s="1105"/>
      <c r="G631" s="1105"/>
      <c r="H631" s="1105"/>
      <c r="I631" s="1105"/>
      <c r="J631" s="1105"/>
      <c r="K631" s="1123"/>
      <c r="L631" s="1124"/>
      <c r="M631" s="1098"/>
      <c r="N631" s="1097"/>
      <c r="O631" s="928"/>
      <c r="P631" s="928"/>
      <c r="Q631" s="1102"/>
      <c r="R631" s="928"/>
      <c r="S631" s="928"/>
      <c r="T631" s="1097"/>
      <c r="U631" s="1097"/>
      <c r="V631" s="1097"/>
    </row>
    <row r="632" ht="34.5" customHeight="1">
      <c r="A632" s="1095"/>
      <c r="B632" s="1122"/>
      <c r="C632" s="928"/>
      <c r="D632" s="928"/>
      <c r="E632" s="1105"/>
      <c r="F632" s="1105"/>
      <c r="G632" s="1105"/>
      <c r="H632" s="1105"/>
      <c r="I632" s="1105"/>
      <c r="J632" s="1105"/>
      <c r="K632" s="1123"/>
      <c r="L632" s="1124"/>
      <c r="M632" s="1098"/>
      <c r="N632" s="1097"/>
      <c r="O632" s="928"/>
      <c r="P632" s="928"/>
      <c r="Q632" s="1102"/>
      <c r="R632" s="928"/>
      <c r="S632" s="928"/>
      <c r="T632" s="1097"/>
      <c r="U632" s="1097"/>
      <c r="V632" s="1097"/>
    </row>
    <row r="633" ht="34.5" customHeight="1">
      <c r="A633" s="1095"/>
      <c r="B633" s="1122"/>
      <c r="C633" s="928"/>
      <c r="D633" s="928"/>
      <c r="E633" s="1105"/>
      <c r="F633" s="1105"/>
      <c r="G633" s="1105"/>
      <c r="H633" s="1105"/>
      <c r="I633" s="1105"/>
      <c r="J633" s="1105"/>
      <c r="K633" s="1123"/>
      <c r="L633" s="1124"/>
      <c r="M633" s="1098"/>
      <c r="N633" s="1097"/>
      <c r="O633" s="928"/>
      <c r="P633" s="928"/>
      <c r="Q633" s="1102"/>
      <c r="R633" s="928"/>
      <c r="S633" s="928"/>
      <c r="T633" s="1097"/>
      <c r="U633" s="1097"/>
      <c r="V633" s="1097"/>
    </row>
    <row r="634" ht="34.5" customHeight="1">
      <c r="A634" s="1095"/>
      <c r="B634" s="1122"/>
      <c r="C634" s="928"/>
      <c r="D634" s="928"/>
      <c r="E634" s="1105"/>
      <c r="F634" s="1105"/>
      <c r="G634" s="1105"/>
      <c r="H634" s="1105"/>
      <c r="I634" s="1105"/>
      <c r="J634" s="1105"/>
      <c r="K634" s="1123"/>
      <c r="L634" s="1124"/>
      <c r="M634" s="1098"/>
      <c r="N634" s="1097"/>
      <c r="O634" s="928"/>
      <c r="P634" s="928"/>
      <c r="Q634" s="1102"/>
      <c r="R634" s="928"/>
      <c r="S634" s="928"/>
      <c r="T634" s="1097"/>
      <c r="U634" s="1097"/>
      <c r="V634" s="1097"/>
    </row>
    <row r="635" ht="34.5" customHeight="1">
      <c r="A635" s="1095"/>
      <c r="B635" s="1122"/>
      <c r="C635" s="928"/>
      <c r="D635" s="928"/>
      <c r="E635" s="1105"/>
      <c r="F635" s="1105"/>
      <c r="G635" s="1105"/>
      <c r="H635" s="1105"/>
      <c r="I635" s="1105"/>
      <c r="J635" s="1105"/>
      <c r="K635" s="1123"/>
      <c r="L635" s="1124"/>
      <c r="M635" s="1098"/>
      <c r="N635" s="1097"/>
      <c r="O635" s="928"/>
      <c r="P635" s="928"/>
      <c r="Q635" s="1102"/>
      <c r="R635" s="928"/>
      <c r="S635" s="928"/>
      <c r="T635" s="1097"/>
      <c r="U635" s="1097"/>
      <c r="V635" s="1097"/>
    </row>
    <row r="636" ht="34.5" customHeight="1">
      <c r="A636" s="1095"/>
      <c r="B636" s="1122"/>
      <c r="C636" s="928"/>
      <c r="D636" s="928"/>
      <c r="E636" s="1105"/>
      <c r="F636" s="1105"/>
      <c r="G636" s="1105"/>
      <c r="H636" s="1105"/>
      <c r="I636" s="1105"/>
      <c r="J636" s="1105"/>
      <c r="K636" s="1123"/>
      <c r="L636" s="1124"/>
      <c r="M636" s="1098"/>
      <c r="N636" s="1097"/>
      <c r="O636" s="928"/>
      <c r="P636" s="928"/>
      <c r="Q636" s="1102"/>
      <c r="R636" s="928"/>
      <c r="S636" s="928"/>
      <c r="T636" s="1097"/>
      <c r="U636" s="1097"/>
      <c r="V636" s="1097"/>
    </row>
    <row r="637" ht="34.5" customHeight="1">
      <c r="A637" s="1095"/>
      <c r="B637" s="1122"/>
      <c r="C637" s="928"/>
      <c r="D637" s="928"/>
      <c r="E637" s="1105"/>
      <c r="F637" s="1105"/>
      <c r="G637" s="1105"/>
      <c r="H637" s="1105"/>
      <c r="I637" s="1105"/>
      <c r="J637" s="1105"/>
      <c r="K637" s="1123"/>
      <c r="L637" s="1124"/>
      <c r="M637" s="1098"/>
      <c r="N637" s="1097"/>
      <c r="O637" s="928"/>
      <c r="P637" s="928"/>
      <c r="Q637" s="1102"/>
      <c r="R637" s="928"/>
      <c r="S637" s="928"/>
      <c r="T637" s="1097"/>
      <c r="U637" s="1097"/>
      <c r="V637" s="1097"/>
    </row>
    <row r="638" ht="34.5" customHeight="1">
      <c r="A638" s="1095"/>
      <c r="B638" s="1122"/>
      <c r="C638" s="928"/>
      <c r="D638" s="928"/>
      <c r="E638" s="1105"/>
      <c r="F638" s="1105"/>
      <c r="G638" s="1105"/>
      <c r="H638" s="1105"/>
      <c r="I638" s="1105"/>
      <c r="J638" s="1105"/>
      <c r="K638" s="1123"/>
      <c r="L638" s="1124"/>
      <c r="M638" s="1098"/>
      <c r="N638" s="1097"/>
      <c r="O638" s="928"/>
      <c r="P638" s="928"/>
      <c r="Q638" s="1102"/>
      <c r="R638" s="928"/>
      <c r="S638" s="928"/>
      <c r="T638" s="1097"/>
      <c r="U638" s="1097"/>
      <c r="V638" s="1097"/>
    </row>
    <row r="639" ht="34.5" customHeight="1">
      <c r="A639" s="1095"/>
      <c r="B639" s="1122"/>
      <c r="C639" s="928"/>
      <c r="D639" s="928"/>
      <c r="E639" s="1105"/>
      <c r="F639" s="1105"/>
      <c r="G639" s="1105"/>
      <c r="H639" s="1105"/>
      <c r="I639" s="1105"/>
      <c r="J639" s="1105"/>
      <c r="K639" s="1123"/>
      <c r="L639" s="1124"/>
      <c r="M639" s="1098"/>
      <c r="N639" s="1097"/>
      <c r="O639" s="928"/>
      <c r="P639" s="928"/>
      <c r="Q639" s="1102"/>
      <c r="R639" s="928"/>
      <c r="S639" s="928"/>
      <c r="T639" s="1097"/>
      <c r="U639" s="1097"/>
      <c r="V639" s="1097"/>
    </row>
    <row r="640" ht="34.5" customHeight="1">
      <c r="A640" s="1095"/>
      <c r="B640" s="1122"/>
      <c r="C640" s="928"/>
      <c r="D640" s="928"/>
      <c r="E640" s="1105"/>
      <c r="F640" s="1105"/>
      <c r="G640" s="1105"/>
      <c r="H640" s="1105"/>
      <c r="I640" s="1105"/>
      <c r="J640" s="1105"/>
      <c r="K640" s="1123"/>
      <c r="L640" s="1124"/>
      <c r="M640" s="1098"/>
      <c r="N640" s="1097"/>
      <c r="O640" s="928"/>
      <c r="P640" s="928"/>
      <c r="Q640" s="1102"/>
      <c r="R640" s="928"/>
      <c r="S640" s="928"/>
      <c r="T640" s="1097"/>
      <c r="U640" s="1097"/>
      <c r="V640" s="1097"/>
    </row>
    <row r="641" ht="34.5" customHeight="1">
      <c r="A641" s="1095"/>
      <c r="B641" s="1122"/>
      <c r="C641" s="928"/>
      <c r="D641" s="928"/>
      <c r="E641" s="1105"/>
      <c r="F641" s="1105"/>
      <c r="G641" s="1105"/>
      <c r="H641" s="1105"/>
      <c r="I641" s="1105"/>
      <c r="J641" s="1105"/>
      <c r="K641" s="1123"/>
      <c r="L641" s="1124"/>
      <c r="M641" s="1098"/>
      <c r="N641" s="1097"/>
      <c r="O641" s="928"/>
      <c r="P641" s="928"/>
      <c r="Q641" s="1102"/>
      <c r="R641" s="928"/>
      <c r="S641" s="928"/>
      <c r="T641" s="1097"/>
      <c r="U641" s="1097"/>
      <c r="V641" s="1097"/>
    </row>
    <row r="642" ht="34.5" customHeight="1">
      <c r="A642" s="1095"/>
      <c r="B642" s="1122"/>
      <c r="C642" s="928"/>
      <c r="D642" s="928"/>
      <c r="E642" s="1105"/>
      <c r="F642" s="1105"/>
      <c r="G642" s="1105"/>
      <c r="H642" s="1105"/>
      <c r="I642" s="1105"/>
      <c r="J642" s="1105"/>
      <c r="K642" s="1123"/>
      <c r="L642" s="1124"/>
      <c r="M642" s="1098"/>
      <c r="N642" s="1097"/>
      <c r="O642" s="928"/>
      <c r="P642" s="928"/>
      <c r="Q642" s="1102"/>
      <c r="R642" s="928"/>
      <c r="S642" s="928"/>
      <c r="T642" s="1097"/>
      <c r="U642" s="1097"/>
      <c r="V642" s="1097"/>
    </row>
    <row r="643" ht="34.5" customHeight="1">
      <c r="A643" s="1095"/>
      <c r="B643" s="1122"/>
      <c r="C643" s="928"/>
      <c r="D643" s="928"/>
      <c r="E643" s="1105"/>
      <c r="F643" s="1105"/>
      <c r="G643" s="1105"/>
      <c r="H643" s="1105"/>
      <c r="I643" s="1105"/>
      <c r="J643" s="1105"/>
      <c r="K643" s="1123"/>
      <c r="L643" s="1124"/>
      <c r="M643" s="1098"/>
      <c r="N643" s="1097"/>
      <c r="O643" s="928"/>
      <c r="P643" s="928"/>
      <c r="Q643" s="1102"/>
      <c r="R643" s="928"/>
      <c r="S643" s="928"/>
      <c r="T643" s="1097"/>
      <c r="U643" s="1097"/>
      <c r="V643" s="1097"/>
    </row>
    <row r="644" ht="34.5" customHeight="1">
      <c r="A644" s="1095"/>
      <c r="B644" s="1122"/>
      <c r="C644" s="928"/>
      <c r="D644" s="928"/>
      <c r="E644" s="1105"/>
      <c r="F644" s="1105"/>
      <c r="G644" s="1105"/>
      <c r="H644" s="1105"/>
      <c r="I644" s="1105"/>
      <c r="J644" s="1105"/>
      <c r="K644" s="1123"/>
      <c r="L644" s="1124"/>
      <c r="M644" s="1098"/>
      <c r="N644" s="1097"/>
      <c r="O644" s="928"/>
      <c r="P644" s="928"/>
      <c r="Q644" s="1102"/>
      <c r="R644" s="928"/>
      <c r="S644" s="928"/>
      <c r="T644" s="1097"/>
      <c r="U644" s="1097"/>
      <c r="V644" s="1097"/>
    </row>
    <row r="645" ht="34.5" customHeight="1">
      <c r="A645" s="1095"/>
      <c r="B645" s="1122"/>
      <c r="C645" s="928"/>
      <c r="D645" s="928"/>
      <c r="E645" s="1105"/>
      <c r="F645" s="1105"/>
      <c r="G645" s="1105"/>
      <c r="H645" s="1105"/>
      <c r="I645" s="1105"/>
      <c r="J645" s="1105"/>
      <c r="K645" s="1123"/>
      <c r="L645" s="1124"/>
      <c r="M645" s="1098"/>
      <c r="N645" s="1097"/>
      <c r="O645" s="928"/>
      <c r="P645" s="928"/>
      <c r="Q645" s="1102"/>
      <c r="R645" s="928"/>
      <c r="S645" s="928"/>
      <c r="T645" s="1097"/>
      <c r="U645" s="1097"/>
      <c r="V645" s="1097"/>
    </row>
    <row r="646" ht="34.5" customHeight="1">
      <c r="A646" s="1095"/>
      <c r="B646" s="1122"/>
      <c r="C646" s="928"/>
      <c r="D646" s="928"/>
      <c r="E646" s="1105"/>
      <c r="F646" s="1105"/>
      <c r="G646" s="1105"/>
      <c r="H646" s="1105"/>
      <c r="I646" s="1105"/>
      <c r="J646" s="1105"/>
      <c r="K646" s="1123"/>
      <c r="L646" s="1124"/>
      <c r="M646" s="1098"/>
      <c r="N646" s="1097"/>
      <c r="O646" s="928"/>
      <c r="P646" s="928"/>
      <c r="Q646" s="1102"/>
      <c r="R646" s="928"/>
      <c r="S646" s="928"/>
      <c r="T646" s="1097"/>
      <c r="U646" s="1097"/>
      <c r="V646" s="1097"/>
    </row>
    <row r="647" ht="34.5" customHeight="1">
      <c r="A647" s="1095"/>
      <c r="B647" s="1122"/>
      <c r="C647" s="928"/>
      <c r="D647" s="928"/>
      <c r="E647" s="1105"/>
      <c r="F647" s="1105"/>
      <c r="G647" s="1105"/>
      <c r="H647" s="1105"/>
      <c r="I647" s="1105"/>
      <c r="J647" s="1105"/>
      <c r="K647" s="1123"/>
      <c r="L647" s="1124"/>
      <c r="M647" s="1098"/>
      <c r="N647" s="1097"/>
      <c r="O647" s="928"/>
      <c r="P647" s="928"/>
      <c r="Q647" s="1102"/>
      <c r="R647" s="928"/>
      <c r="S647" s="928"/>
      <c r="T647" s="1097"/>
      <c r="U647" s="1097"/>
      <c r="V647" s="1097"/>
    </row>
    <row r="648" ht="34.5" customHeight="1">
      <c r="A648" s="1095"/>
      <c r="B648" s="1122"/>
      <c r="C648" s="928"/>
      <c r="D648" s="928"/>
      <c r="E648" s="1105"/>
      <c r="F648" s="1105"/>
      <c r="G648" s="1105"/>
      <c r="H648" s="1105"/>
      <c r="I648" s="1105"/>
      <c r="J648" s="1105"/>
      <c r="K648" s="1123"/>
      <c r="L648" s="1124"/>
      <c r="M648" s="1098"/>
      <c r="N648" s="1097"/>
      <c r="O648" s="928"/>
      <c r="P648" s="928"/>
      <c r="Q648" s="1102"/>
      <c r="R648" s="928"/>
      <c r="S648" s="928"/>
      <c r="T648" s="1097"/>
      <c r="U648" s="1097"/>
      <c r="V648" s="1097"/>
    </row>
    <row r="649" ht="34.5" customHeight="1">
      <c r="A649" s="1095"/>
      <c r="B649" s="1122"/>
      <c r="C649" s="928"/>
      <c r="D649" s="928"/>
      <c r="E649" s="1105"/>
      <c r="F649" s="1105"/>
      <c r="G649" s="1105"/>
      <c r="H649" s="1105"/>
      <c r="I649" s="1105"/>
      <c r="J649" s="1105"/>
      <c r="K649" s="1123"/>
      <c r="L649" s="1124"/>
      <c r="M649" s="1098"/>
      <c r="N649" s="1097"/>
      <c r="O649" s="928"/>
      <c r="P649" s="928"/>
      <c r="Q649" s="1102"/>
      <c r="R649" s="928"/>
      <c r="S649" s="928"/>
      <c r="T649" s="1097"/>
      <c r="U649" s="1097"/>
      <c r="V649" s="1097"/>
    </row>
    <row r="650" ht="34.5" customHeight="1">
      <c r="A650" s="1095"/>
      <c r="B650" s="1122"/>
      <c r="C650" s="928"/>
      <c r="D650" s="928"/>
      <c r="E650" s="1105"/>
      <c r="F650" s="1105"/>
      <c r="G650" s="1105"/>
      <c r="H650" s="1105"/>
      <c r="I650" s="1105"/>
      <c r="J650" s="1105"/>
      <c r="K650" s="1123"/>
      <c r="L650" s="1124"/>
      <c r="M650" s="1098"/>
      <c r="N650" s="1097"/>
      <c r="O650" s="928"/>
      <c r="P650" s="928"/>
      <c r="Q650" s="1102"/>
      <c r="R650" s="928"/>
      <c r="S650" s="928"/>
      <c r="T650" s="1097"/>
      <c r="U650" s="1097"/>
      <c r="V650" s="1097"/>
    </row>
    <row r="651" ht="34.5" customHeight="1">
      <c r="A651" s="1095"/>
      <c r="B651" s="1122"/>
      <c r="C651" s="928"/>
      <c r="D651" s="928"/>
      <c r="E651" s="1105"/>
      <c r="F651" s="1105"/>
      <c r="G651" s="1105"/>
      <c r="H651" s="1105"/>
      <c r="I651" s="1105"/>
      <c r="J651" s="1105"/>
      <c r="K651" s="1123"/>
      <c r="L651" s="1124"/>
      <c r="M651" s="1098"/>
      <c r="N651" s="1097"/>
      <c r="O651" s="928"/>
      <c r="P651" s="928"/>
      <c r="Q651" s="1102"/>
      <c r="R651" s="928"/>
      <c r="S651" s="928"/>
      <c r="T651" s="1097"/>
      <c r="U651" s="1097"/>
      <c r="V651" s="1097"/>
    </row>
    <row r="652" ht="34.5" customHeight="1">
      <c r="A652" s="1095"/>
      <c r="B652" s="1122"/>
      <c r="C652" s="928"/>
      <c r="D652" s="928"/>
      <c r="E652" s="1105"/>
      <c r="F652" s="1105"/>
      <c r="G652" s="1105"/>
      <c r="H652" s="1105"/>
      <c r="I652" s="1105"/>
      <c r="J652" s="1105"/>
      <c r="K652" s="1123"/>
      <c r="L652" s="1124"/>
      <c r="M652" s="1098"/>
      <c r="N652" s="1097"/>
      <c r="O652" s="928"/>
      <c r="P652" s="928"/>
      <c r="Q652" s="1102"/>
      <c r="R652" s="928"/>
      <c r="S652" s="928"/>
      <c r="T652" s="1097"/>
      <c r="U652" s="1097"/>
      <c r="V652" s="1097"/>
    </row>
    <row r="653" ht="34.5" customHeight="1">
      <c r="A653" s="1095"/>
      <c r="B653" s="1122"/>
      <c r="C653" s="928"/>
      <c r="D653" s="928"/>
      <c r="E653" s="1105"/>
      <c r="F653" s="1105"/>
      <c r="G653" s="1105"/>
      <c r="H653" s="1105"/>
      <c r="I653" s="1105"/>
      <c r="J653" s="1105"/>
      <c r="K653" s="1123"/>
      <c r="L653" s="1124"/>
      <c r="M653" s="1098"/>
      <c r="N653" s="1097"/>
      <c r="O653" s="928"/>
      <c r="P653" s="928"/>
      <c r="Q653" s="1102"/>
      <c r="R653" s="928"/>
      <c r="S653" s="928"/>
      <c r="T653" s="1097"/>
      <c r="U653" s="1097"/>
      <c r="V653" s="1097"/>
    </row>
    <row r="654" ht="34.5" customHeight="1">
      <c r="A654" s="1095"/>
      <c r="B654" s="1122"/>
      <c r="C654" s="928"/>
      <c r="D654" s="928"/>
      <c r="E654" s="1105"/>
      <c r="F654" s="1105"/>
      <c r="G654" s="1105"/>
      <c r="H654" s="1105"/>
      <c r="I654" s="1105"/>
      <c r="J654" s="1105"/>
      <c r="K654" s="1123"/>
      <c r="L654" s="1124"/>
      <c r="M654" s="1098"/>
      <c r="N654" s="1097"/>
      <c r="O654" s="928"/>
      <c r="P654" s="928"/>
      <c r="Q654" s="1102"/>
      <c r="R654" s="928"/>
      <c r="S654" s="928"/>
      <c r="T654" s="1097"/>
      <c r="U654" s="1097"/>
      <c r="V654" s="1097"/>
    </row>
    <row r="655" ht="34.5" customHeight="1">
      <c r="A655" s="1095"/>
      <c r="B655" s="1122"/>
      <c r="C655" s="928"/>
      <c r="D655" s="928"/>
      <c r="E655" s="1105"/>
      <c r="F655" s="1105"/>
      <c r="G655" s="1105"/>
      <c r="H655" s="1105"/>
      <c r="I655" s="1105"/>
      <c r="J655" s="1105"/>
      <c r="K655" s="1123"/>
      <c r="L655" s="1124"/>
      <c r="M655" s="1098"/>
      <c r="N655" s="1097"/>
      <c r="O655" s="928"/>
      <c r="P655" s="928"/>
      <c r="Q655" s="1102"/>
      <c r="R655" s="928"/>
      <c r="S655" s="928"/>
      <c r="T655" s="1097"/>
      <c r="U655" s="1097"/>
      <c r="V655" s="1097"/>
    </row>
    <row r="656" ht="34.5" customHeight="1">
      <c r="A656" s="1095"/>
      <c r="B656" s="1122"/>
      <c r="C656" s="928"/>
      <c r="D656" s="928"/>
      <c r="E656" s="1105"/>
      <c r="F656" s="1105"/>
      <c r="G656" s="1105"/>
      <c r="H656" s="1105"/>
      <c r="I656" s="1105"/>
      <c r="J656" s="1105"/>
      <c r="K656" s="1123"/>
      <c r="L656" s="1124"/>
      <c r="M656" s="1098"/>
      <c r="N656" s="1097"/>
      <c r="O656" s="928"/>
      <c r="P656" s="928"/>
      <c r="Q656" s="1102"/>
      <c r="R656" s="928"/>
      <c r="S656" s="928"/>
      <c r="T656" s="1097"/>
      <c r="U656" s="1097"/>
      <c r="V656" s="1097"/>
    </row>
    <row r="657" ht="34.5" customHeight="1">
      <c r="A657" s="1095"/>
      <c r="B657" s="1122"/>
      <c r="C657" s="928"/>
      <c r="D657" s="928"/>
      <c r="E657" s="1105"/>
      <c r="F657" s="1105"/>
      <c r="G657" s="1105"/>
      <c r="H657" s="1105"/>
      <c r="I657" s="1105"/>
      <c r="J657" s="1105"/>
      <c r="K657" s="1123"/>
      <c r="L657" s="1124"/>
      <c r="M657" s="1098"/>
      <c r="N657" s="1097"/>
      <c r="O657" s="928"/>
      <c r="P657" s="928"/>
      <c r="Q657" s="1102"/>
      <c r="R657" s="928"/>
      <c r="S657" s="928"/>
      <c r="T657" s="1097"/>
      <c r="U657" s="1097"/>
      <c r="V657" s="1097"/>
    </row>
    <row r="658" ht="34.5" customHeight="1">
      <c r="A658" s="1095"/>
      <c r="B658" s="1122"/>
      <c r="C658" s="928"/>
      <c r="D658" s="928"/>
      <c r="E658" s="1105"/>
      <c r="F658" s="1105"/>
      <c r="G658" s="1105"/>
      <c r="H658" s="1105"/>
      <c r="I658" s="1105"/>
      <c r="J658" s="1105"/>
      <c r="K658" s="1123"/>
      <c r="L658" s="1124"/>
      <c r="M658" s="1098"/>
      <c r="N658" s="1097"/>
      <c r="O658" s="928"/>
      <c r="P658" s="928"/>
      <c r="Q658" s="1102"/>
      <c r="R658" s="928"/>
      <c r="S658" s="928"/>
      <c r="T658" s="1097"/>
      <c r="U658" s="1097"/>
      <c r="V658" s="1097"/>
    </row>
    <row r="659" ht="34.5" customHeight="1">
      <c r="A659" s="1095"/>
      <c r="B659" s="1122"/>
      <c r="C659" s="928"/>
      <c r="D659" s="928"/>
      <c r="E659" s="1105"/>
      <c r="F659" s="1105"/>
      <c r="G659" s="1105"/>
      <c r="H659" s="1105"/>
      <c r="I659" s="1105"/>
      <c r="J659" s="1105"/>
      <c r="K659" s="1123"/>
      <c r="L659" s="1124"/>
      <c r="M659" s="1098"/>
      <c r="N659" s="1097"/>
      <c r="O659" s="928"/>
      <c r="P659" s="928"/>
      <c r="Q659" s="1102"/>
      <c r="R659" s="928"/>
      <c r="S659" s="928"/>
      <c r="T659" s="1097"/>
      <c r="U659" s="1097"/>
      <c r="V659" s="1097"/>
    </row>
    <row r="660" ht="34.5" customHeight="1">
      <c r="A660" s="1095"/>
      <c r="B660" s="1122"/>
      <c r="C660" s="928"/>
      <c r="D660" s="928"/>
      <c r="E660" s="1105"/>
      <c r="F660" s="1105"/>
      <c r="G660" s="1105"/>
      <c r="H660" s="1105"/>
      <c r="I660" s="1105"/>
      <c r="J660" s="1105"/>
      <c r="K660" s="1123"/>
      <c r="L660" s="1124"/>
      <c r="M660" s="1098"/>
      <c r="N660" s="1097"/>
      <c r="O660" s="928"/>
      <c r="P660" s="928"/>
      <c r="Q660" s="1102"/>
      <c r="R660" s="928"/>
      <c r="S660" s="928"/>
      <c r="T660" s="1097"/>
      <c r="U660" s="1097"/>
      <c r="V660" s="1097"/>
    </row>
    <row r="661" ht="34.5" customHeight="1">
      <c r="A661" s="1095"/>
      <c r="B661" s="1122"/>
      <c r="C661" s="928"/>
      <c r="D661" s="928"/>
      <c r="E661" s="1105"/>
      <c r="F661" s="1105"/>
      <c r="G661" s="1105"/>
      <c r="H661" s="1105"/>
      <c r="I661" s="1105"/>
      <c r="J661" s="1105"/>
      <c r="K661" s="1123"/>
      <c r="L661" s="1124"/>
      <c r="M661" s="1098"/>
      <c r="N661" s="1097"/>
      <c r="O661" s="928"/>
      <c r="P661" s="928"/>
      <c r="Q661" s="1102"/>
      <c r="R661" s="928"/>
      <c r="S661" s="928"/>
      <c r="T661" s="1097"/>
      <c r="U661" s="1097"/>
      <c r="V661" s="1097"/>
    </row>
    <row r="662" ht="34.5" customHeight="1">
      <c r="A662" s="1095"/>
      <c r="B662" s="1122"/>
      <c r="C662" s="928"/>
      <c r="D662" s="928"/>
      <c r="E662" s="1105"/>
      <c r="F662" s="1105"/>
      <c r="G662" s="1105"/>
      <c r="H662" s="1105"/>
      <c r="I662" s="1105"/>
      <c r="J662" s="1105"/>
      <c r="K662" s="1123"/>
      <c r="L662" s="1124"/>
      <c r="M662" s="1098"/>
      <c r="N662" s="1097"/>
      <c r="O662" s="928"/>
      <c r="P662" s="928"/>
      <c r="Q662" s="1102"/>
      <c r="R662" s="928"/>
      <c r="S662" s="928"/>
      <c r="T662" s="1097"/>
      <c r="U662" s="1097"/>
      <c r="V662" s="1097"/>
    </row>
    <row r="663" ht="34.5" customHeight="1">
      <c r="A663" s="1095"/>
      <c r="B663" s="1122"/>
      <c r="C663" s="928"/>
      <c r="D663" s="928"/>
      <c r="E663" s="1105"/>
      <c r="F663" s="1105"/>
      <c r="G663" s="1105"/>
      <c r="H663" s="1105"/>
      <c r="I663" s="1105"/>
      <c r="J663" s="1105"/>
      <c r="K663" s="1123"/>
      <c r="L663" s="1124"/>
      <c r="M663" s="1098"/>
      <c r="N663" s="1097"/>
      <c r="O663" s="928"/>
      <c r="P663" s="928"/>
      <c r="Q663" s="1102"/>
      <c r="R663" s="928"/>
      <c r="S663" s="928"/>
      <c r="T663" s="1097"/>
      <c r="U663" s="1097"/>
      <c r="V663" s="1097"/>
    </row>
    <row r="664" ht="34.5" customHeight="1">
      <c r="A664" s="1095"/>
      <c r="B664" s="1122"/>
      <c r="C664" s="928"/>
      <c r="D664" s="928"/>
      <c r="E664" s="1105"/>
      <c r="F664" s="1105"/>
      <c r="G664" s="1105"/>
      <c r="H664" s="1105"/>
      <c r="I664" s="1105"/>
      <c r="J664" s="1105"/>
      <c r="K664" s="1123"/>
      <c r="L664" s="1124"/>
      <c r="M664" s="1098"/>
      <c r="N664" s="1097"/>
      <c r="O664" s="928"/>
      <c r="P664" s="928"/>
      <c r="Q664" s="1102"/>
      <c r="R664" s="928"/>
      <c r="S664" s="928"/>
      <c r="T664" s="1097"/>
      <c r="U664" s="1097"/>
      <c r="V664" s="1097"/>
    </row>
    <row r="665" ht="34.5" customHeight="1">
      <c r="A665" s="1095"/>
      <c r="B665" s="1122"/>
      <c r="C665" s="928"/>
      <c r="D665" s="928"/>
      <c r="E665" s="1105"/>
      <c r="F665" s="1105"/>
      <c r="G665" s="1105"/>
      <c r="H665" s="1105"/>
      <c r="I665" s="1105"/>
      <c r="J665" s="1105"/>
      <c r="K665" s="1123"/>
      <c r="L665" s="1124"/>
      <c r="M665" s="1098"/>
      <c r="N665" s="1097"/>
      <c r="O665" s="928"/>
      <c r="P665" s="928"/>
      <c r="Q665" s="1102"/>
      <c r="R665" s="928"/>
      <c r="S665" s="928"/>
      <c r="T665" s="1097"/>
      <c r="U665" s="1097"/>
      <c r="V665" s="1097"/>
    </row>
    <row r="666" ht="34.5" customHeight="1">
      <c r="A666" s="1095"/>
      <c r="B666" s="1122"/>
      <c r="C666" s="928"/>
      <c r="D666" s="928"/>
      <c r="E666" s="1105"/>
      <c r="F666" s="1105"/>
      <c r="G666" s="1105"/>
      <c r="H666" s="1105"/>
      <c r="I666" s="1105"/>
      <c r="J666" s="1105"/>
      <c r="K666" s="1123"/>
      <c r="L666" s="1124"/>
      <c r="M666" s="1098"/>
      <c r="N666" s="1097"/>
      <c r="O666" s="928"/>
      <c r="P666" s="928"/>
      <c r="Q666" s="1102"/>
      <c r="R666" s="928"/>
      <c r="S666" s="928"/>
      <c r="T666" s="1097"/>
      <c r="U666" s="1097"/>
      <c r="V666" s="1097"/>
    </row>
    <row r="667" ht="34.5" customHeight="1">
      <c r="A667" s="1095"/>
      <c r="B667" s="1122"/>
      <c r="C667" s="928"/>
      <c r="D667" s="928"/>
      <c r="E667" s="1105"/>
      <c r="F667" s="1105"/>
      <c r="G667" s="1105"/>
      <c r="H667" s="1105"/>
      <c r="I667" s="1105"/>
      <c r="J667" s="1105"/>
      <c r="K667" s="1123"/>
      <c r="L667" s="1124"/>
      <c r="M667" s="1098"/>
      <c r="N667" s="1097"/>
      <c r="O667" s="928"/>
      <c r="P667" s="928"/>
      <c r="Q667" s="1102"/>
      <c r="R667" s="928"/>
      <c r="S667" s="928"/>
      <c r="T667" s="1097"/>
      <c r="U667" s="1097"/>
      <c r="V667" s="1097"/>
    </row>
    <row r="668" ht="34.5" customHeight="1">
      <c r="A668" s="1095"/>
      <c r="B668" s="1122"/>
      <c r="C668" s="928"/>
      <c r="D668" s="928"/>
      <c r="E668" s="1105"/>
      <c r="F668" s="1105"/>
      <c r="G668" s="1105"/>
      <c r="H668" s="1105"/>
      <c r="I668" s="1105"/>
      <c r="J668" s="1105"/>
      <c r="K668" s="1123"/>
      <c r="L668" s="1124"/>
      <c r="M668" s="1098"/>
      <c r="N668" s="1097"/>
      <c r="O668" s="928"/>
      <c r="P668" s="928"/>
      <c r="Q668" s="1102"/>
      <c r="R668" s="928"/>
      <c r="S668" s="928"/>
      <c r="T668" s="1097"/>
      <c r="U668" s="1097"/>
      <c r="V668" s="1097"/>
    </row>
    <row r="669" ht="34.5" customHeight="1">
      <c r="A669" s="1095"/>
      <c r="B669" s="1122"/>
      <c r="C669" s="928"/>
      <c r="D669" s="928"/>
      <c r="E669" s="1105"/>
      <c r="F669" s="1105"/>
      <c r="G669" s="1105"/>
      <c r="H669" s="1105"/>
      <c r="I669" s="1105"/>
      <c r="J669" s="1105"/>
      <c r="K669" s="1123"/>
      <c r="L669" s="1124"/>
      <c r="M669" s="1098"/>
      <c r="N669" s="1097"/>
      <c r="O669" s="928"/>
      <c r="P669" s="928"/>
      <c r="Q669" s="1102"/>
      <c r="R669" s="928"/>
      <c r="S669" s="928"/>
      <c r="T669" s="1097"/>
      <c r="U669" s="1097"/>
      <c r="V669" s="1097"/>
    </row>
    <row r="670" ht="34.5" customHeight="1">
      <c r="A670" s="1095"/>
      <c r="B670" s="1122"/>
      <c r="C670" s="928"/>
      <c r="D670" s="928"/>
      <c r="E670" s="1105"/>
      <c r="F670" s="1105"/>
      <c r="G670" s="1105"/>
      <c r="H670" s="1105"/>
      <c r="I670" s="1105"/>
      <c r="J670" s="1105"/>
      <c r="K670" s="1123"/>
      <c r="L670" s="1124"/>
      <c r="M670" s="1098"/>
      <c r="N670" s="1097"/>
      <c r="O670" s="928"/>
      <c r="P670" s="928"/>
      <c r="Q670" s="1102"/>
      <c r="R670" s="928"/>
      <c r="S670" s="928"/>
      <c r="T670" s="1097"/>
      <c r="U670" s="1097"/>
      <c r="V670" s="1097"/>
    </row>
    <row r="671" ht="34.5" customHeight="1">
      <c r="A671" s="1095"/>
      <c r="B671" s="1122"/>
      <c r="C671" s="928"/>
      <c r="D671" s="928"/>
      <c r="E671" s="1105"/>
      <c r="F671" s="1105"/>
      <c r="G671" s="1105"/>
      <c r="H671" s="1105"/>
      <c r="I671" s="1105"/>
      <c r="J671" s="1105"/>
      <c r="K671" s="1123"/>
      <c r="L671" s="1124"/>
      <c r="M671" s="1098"/>
      <c r="N671" s="1097"/>
      <c r="O671" s="928"/>
      <c r="P671" s="928"/>
      <c r="Q671" s="1102"/>
      <c r="R671" s="928"/>
      <c r="S671" s="928"/>
      <c r="T671" s="1097"/>
      <c r="U671" s="1097"/>
      <c r="V671" s="1097"/>
    </row>
    <row r="672" ht="34.5" customHeight="1">
      <c r="A672" s="1095"/>
      <c r="B672" s="1122"/>
      <c r="C672" s="928"/>
      <c r="D672" s="928"/>
      <c r="E672" s="1105"/>
      <c r="F672" s="1105"/>
      <c r="G672" s="1105"/>
      <c r="H672" s="1105"/>
      <c r="I672" s="1105"/>
      <c r="J672" s="1105"/>
      <c r="K672" s="1123"/>
      <c r="L672" s="1124"/>
      <c r="M672" s="1098"/>
      <c r="N672" s="1097"/>
      <c r="O672" s="928"/>
      <c r="P672" s="928"/>
      <c r="Q672" s="1102"/>
      <c r="R672" s="928"/>
      <c r="S672" s="928"/>
      <c r="T672" s="1097"/>
      <c r="U672" s="1097"/>
      <c r="V672" s="1097"/>
    </row>
    <row r="673" ht="34.5" customHeight="1">
      <c r="A673" s="1095"/>
      <c r="B673" s="1122"/>
      <c r="C673" s="928"/>
      <c r="D673" s="928"/>
      <c r="E673" s="1105"/>
      <c r="F673" s="1105"/>
      <c r="G673" s="1105"/>
      <c r="H673" s="1105"/>
      <c r="I673" s="1105"/>
      <c r="J673" s="1105"/>
      <c r="K673" s="1123"/>
      <c r="L673" s="1124"/>
      <c r="M673" s="1098"/>
      <c r="N673" s="1097"/>
      <c r="O673" s="928"/>
      <c r="P673" s="928"/>
      <c r="Q673" s="1102"/>
      <c r="R673" s="928"/>
      <c r="S673" s="928"/>
      <c r="T673" s="1097"/>
      <c r="U673" s="1097"/>
      <c r="V673" s="1097"/>
    </row>
    <row r="674" ht="34.5" customHeight="1">
      <c r="A674" s="1095"/>
      <c r="B674" s="1122"/>
      <c r="C674" s="928"/>
      <c r="D674" s="928"/>
      <c r="E674" s="1105"/>
      <c r="F674" s="1105"/>
      <c r="G674" s="1105"/>
      <c r="H674" s="1105"/>
      <c r="I674" s="1105"/>
      <c r="J674" s="1105"/>
      <c r="K674" s="1123"/>
      <c r="L674" s="1124"/>
      <c r="M674" s="1098"/>
      <c r="N674" s="1097"/>
      <c r="O674" s="928"/>
      <c r="P674" s="928"/>
      <c r="Q674" s="1102"/>
      <c r="R674" s="928"/>
      <c r="S674" s="928"/>
      <c r="T674" s="1097"/>
      <c r="U674" s="1097"/>
      <c r="V674" s="1097"/>
    </row>
    <row r="675" ht="34.5" customHeight="1">
      <c r="A675" s="1095"/>
      <c r="B675" s="1122"/>
      <c r="C675" s="928"/>
      <c r="D675" s="928"/>
      <c r="E675" s="1105"/>
      <c r="F675" s="1105"/>
      <c r="G675" s="1105"/>
      <c r="H675" s="1105"/>
      <c r="I675" s="1105"/>
      <c r="J675" s="1105"/>
      <c r="K675" s="1123"/>
      <c r="L675" s="1124"/>
      <c r="M675" s="1098"/>
      <c r="N675" s="1097"/>
      <c r="O675" s="928"/>
      <c r="P675" s="928"/>
      <c r="Q675" s="1102"/>
      <c r="R675" s="928"/>
      <c r="S675" s="928"/>
      <c r="T675" s="1097"/>
      <c r="U675" s="1097"/>
      <c r="V675" s="1097"/>
    </row>
    <row r="676" ht="34.5" customHeight="1">
      <c r="A676" s="1095"/>
      <c r="B676" s="1122"/>
      <c r="C676" s="928"/>
      <c r="D676" s="928"/>
      <c r="E676" s="1105"/>
      <c r="F676" s="1105"/>
      <c r="G676" s="1105"/>
      <c r="H676" s="1105"/>
      <c r="I676" s="1105"/>
      <c r="J676" s="1105"/>
      <c r="K676" s="1123"/>
      <c r="L676" s="1124"/>
      <c r="M676" s="1098"/>
      <c r="N676" s="1097"/>
      <c r="O676" s="928"/>
      <c r="P676" s="928"/>
      <c r="Q676" s="1102"/>
      <c r="R676" s="928"/>
      <c r="S676" s="928"/>
      <c r="T676" s="1097"/>
      <c r="U676" s="1097"/>
      <c r="V676" s="1097"/>
    </row>
    <row r="677" ht="34.5" customHeight="1">
      <c r="A677" s="1095"/>
      <c r="B677" s="1122"/>
      <c r="C677" s="928"/>
      <c r="D677" s="928"/>
      <c r="E677" s="1105"/>
      <c r="F677" s="1105"/>
      <c r="G677" s="1105"/>
      <c r="H677" s="1105"/>
      <c r="I677" s="1105"/>
      <c r="J677" s="1105"/>
      <c r="K677" s="1123"/>
      <c r="L677" s="1124"/>
      <c r="M677" s="1098"/>
      <c r="N677" s="1097"/>
      <c r="O677" s="928"/>
      <c r="P677" s="928"/>
      <c r="Q677" s="1102"/>
      <c r="R677" s="928"/>
      <c r="S677" s="928"/>
      <c r="T677" s="1097"/>
      <c r="U677" s="1097"/>
      <c r="V677" s="1097"/>
    </row>
    <row r="678" ht="34.5" customHeight="1">
      <c r="A678" s="1095"/>
      <c r="B678" s="1122"/>
      <c r="C678" s="928"/>
      <c r="D678" s="928"/>
      <c r="E678" s="1105"/>
      <c r="F678" s="1105"/>
      <c r="G678" s="1105"/>
      <c r="H678" s="1105"/>
      <c r="I678" s="1105"/>
      <c r="J678" s="1105"/>
      <c r="K678" s="1123"/>
      <c r="L678" s="1124"/>
      <c r="M678" s="1098"/>
      <c r="N678" s="1097"/>
      <c r="O678" s="928"/>
      <c r="P678" s="928"/>
      <c r="Q678" s="1102"/>
      <c r="R678" s="928"/>
      <c r="S678" s="928"/>
      <c r="T678" s="1097"/>
      <c r="U678" s="1097"/>
      <c r="V678" s="1097"/>
    </row>
    <row r="679" ht="34.5" customHeight="1">
      <c r="A679" s="1095"/>
      <c r="B679" s="1122"/>
      <c r="C679" s="928"/>
      <c r="D679" s="928"/>
      <c r="E679" s="1105"/>
      <c r="F679" s="1105"/>
      <c r="G679" s="1105"/>
      <c r="H679" s="1105"/>
      <c r="I679" s="1105"/>
      <c r="J679" s="1105"/>
      <c r="K679" s="1123"/>
      <c r="L679" s="1124"/>
      <c r="M679" s="1098"/>
      <c r="N679" s="1097"/>
      <c r="O679" s="928"/>
      <c r="P679" s="928"/>
      <c r="Q679" s="1102"/>
      <c r="R679" s="928"/>
      <c r="S679" s="928"/>
      <c r="T679" s="1097"/>
      <c r="U679" s="1097"/>
      <c r="V679" s="1097"/>
    </row>
    <row r="680" ht="34.5" customHeight="1">
      <c r="A680" s="1095"/>
      <c r="B680" s="1122"/>
      <c r="C680" s="928"/>
      <c r="D680" s="928"/>
      <c r="E680" s="1105"/>
      <c r="F680" s="1105"/>
      <c r="G680" s="1105"/>
      <c r="H680" s="1105"/>
      <c r="I680" s="1105"/>
      <c r="J680" s="1105"/>
      <c r="K680" s="1123"/>
      <c r="L680" s="1124"/>
      <c r="M680" s="1098"/>
      <c r="N680" s="1097"/>
      <c r="O680" s="928"/>
      <c r="P680" s="928"/>
      <c r="Q680" s="1102"/>
      <c r="R680" s="928"/>
      <c r="S680" s="928"/>
      <c r="T680" s="1097"/>
      <c r="U680" s="1097"/>
      <c r="V680" s="1097"/>
    </row>
    <row r="681" ht="34.5" customHeight="1">
      <c r="A681" s="1095"/>
      <c r="B681" s="1122"/>
      <c r="C681" s="928"/>
      <c r="D681" s="928"/>
      <c r="E681" s="1105"/>
      <c r="F681" s="1105"/>
      <c r="G681" s="1105"/>
      <c r="H681" s="1105"/>
      <c r="I681" s="1105"/>
      <c r="J681" s="1105"/>
      <c r="K681" s="1123"/>
      <c r="L681" s="1124"/>
      <c r="M681" s="1098"/>
      <c r="N681" s="1097"/>
      <c r="O681" s="928"/>
      <c r="P681" s="928"/>
      <c r="Q681" s="1102"/>
      <c r="R681" s="928"/>
      <c r="S681" s="928"/>
      <c r="T681" s="1097"/>
      <c r="U681" s="1097"/>
      <c r="V681" s="1097"/>
    </row>
    <row r="682" ht="34.5" customHeight="1">
      <c r="A682" s="1095"/>
      <c r="B682" s="1122"/>
      <c r="C682" s="928"/>
      <c r="D682" s="928"/>
      <c r="E682" s="1105"/>
      <c r="F682" s="1105"/>
      <c r="G682" s="1105"/>
      <c r="H682" s="1105"/>
      <c r="I682" s="1105"/>
      <c r="J682" s="1105"/>
      <c r="K682" s="1123"/>
      <c r="L682" s="1124"/>
      <c r="M682" s="1098"/>
      <c r="N682" s="1097"/>
      <c r="O682" s="928"/>
      <c r="P682" s="928"/>
      <c r="Q682" s="1102"/>
      <c r="R682" s="928"/>
      <c r="S682" s="928"/>
      <c r="T682" s="1097"/>
      <c r="U682" s="1097"/>
      <c r="V682" s="1097"/>
    </row>
    <row r="683" ht="34.5" customHeight="1">
      <c r="A683" s="1095"/>
      <c r="B683" s="1122"/>
      <c r="C683" s="928"/>
      <c r="D683" s="928"/>
      <c r="E683" s="1105"/>
      <c r="F683" s="1105"/>
      <c r="G683" s="1105"/>
      <c r="H683" s="1105"/>
      <c r="I683" s="1105"/>
      <c r="J683" s="1105"/>
      <c r="K683" s="1123"/>
      <c r="L683" s="1124"/>
      <c r="M683" s="1098"/>
      <c r="N683" s="1097"/>
      <c r="O683" s="928"/>
      <c r="P683" s="928"/>
      <c r="Q683" s="1102"/>
      <c r="R683" s="928"/>
      <c r="S683" s="928"/>
      <c r="T683" s="1097"/>
      <c r="U683" s="1097"/>
      <c r="V683" s="1097"/>
    </row>
    <row r="684" ht="34.5" customHeight="1">
      <c r="A684" s="1095"/>
      <c r="B684" s="1122"/>
      <c r="C684" s="928"/>
      <c r="D684" s="928"/>
      <c r="E684" s="1105"/>
      <c r="F684" s="1105"/>
      <c r="G684" s="1105"/>
      <c r="H684" s="1105"/>
      <c r="I684" s="1105"/>
      <c r="J684" s="1105"/>
      <c r="K684" s="1123"/>
      <c r="L684" s="1124"/>
      <c r="M684" s="1098"/>
      <c r="N684" s="1097"/>
      <c r="O684" s="928"/>
      <c r="P684" s="928"/>
      <c r="Q684" s="1102"/>
      <c r="R684" s="928"/>
      <c r="S684" s="928"/>
      <c r="T684" s="1097"/>
      <c r="U684" s="1097"/>
      <c r="V684" s="1097"/>
    </row>
    <row r="685" ht="34.5" customHeight="1">
      <c r="A685" s="1095"/>
      <c r="B685" s="1122"/>
      <c r="C685" s="928"/>
      <c r="D685" s="928"/>
      <c r="E685" s="1105"/>
      <c r="F685" s="1105"/>
      <c r="G685" s="1105"/>
      <c r="H685" s="1105"/>
      <c r="I685" s="1105"/>
      <c r="J685" s="1105"/>
      <c r="K685" s="1123"/>
      <c r="L685" s="1124"/>
      <c r="M685" s="1098"/>
      <c r="N685" s="1097"/>
      <c r="O685" s="928"/>
      <c r="P685" s="928"/>
      <c r="Q685" s="1102"/>
      <c r="R685" s="928"/>
      <c r="S685" s="928"/>
      <c r="T685" s="1097"/>
      <c r="U685" s="1097"/>
      <c r="V685" s="1097"/>
    </row>
    <row r="686" ht="34.5" customHeight="1">
      <c r="A686" s="1095"/>
      <c r="B686" s="1122"/>
      <c r="C686" s="928"/>
      <c r="D686" s="928"/>
      <c r="E686" s="1105"/>
      <c r="F686" s="1105"/>
      <c r="G686" s="1105"/>
      <c r="H686" s="1105"/>
      <c r="I686" s="1105"/>
      <c r="J686" s="1105"/>
      <c r="K686" s="1123"/>
      <c r="L686" s="1124"/>
      <c r="M686" s="1098"/>
      <c r="N686" s="1097"/>
      <c r="O686" s="928"/>
      <c r="P686" s="928"/>
      <c r="Q686" s="1102"/>
      <c r="R686" s="928"/>
      <c r="S686" s="928"/>
      <c r="T686" s="1097"/>
      <c r="U686" s="1097"/>
      <c r="V686" s="1097"/>
    </row>
    <row r="687" ht="34.5" customHeight="1">
      <c r="A687" s="1095"/>
      <c r="B687" s="1122"/>
      <c r="C687" s="928"/>
      <c r="D687" s="928"/>
      <c r="E687" s="1105"/>
      <c r="F687" s="1105"/>
      <c r="G687" s="1105"/>
      <c r="H687" s="1105"/>
      <c r="I687" s="1105"/>
      <c r="J687" s="1105"/>
      <c r="K687" s="1123"/>
      <c r="L687" s="1124"/>
      <c r="M687" s="1098"/>
      <c r="N687" s="1097"/>
      <c r="O687" s="928"/>
      <c r="P687" s="928"/>
      <c r="Q687" s="1102"/>
      <c r="R687" s="928"/>
      <c r="S687" s="928"/>
      <c r="T687" s="1097"/>
      <c r="U687" s="1097"/>
      <c r="V687" s="1097"/>
    </row>
    <row r="688" ht="34.5" customHeight="1">
      <c r="A688" s="1095"/>
      <c r="B688" s="1122"/>
      <c r="C688" s="928"/>
      <c r="D688" s="928"/>
      <c r="E688" s="1105"/>
      <c r="F688" s="1105"/>
      <c r="G688" s="1105"/>
      <c r="H688" s="1105"/>
      <c r="I688" s="1105"/>
      <c r="J688" s="1105"/>
      <c r="K688" s="1123"/>
      <c r="L688" s="1124"/>
      <c r="M688" s="1098"/>
      <c r="N688" s="1097"/>
      <c r="O688" s="928"/>
      <c r="P688" s="928"/>
      <c r="Q688" s="1102"/>
      <c r="R688" s="928"/>
      <c r="S688" s="928"/>
      <c r="T688" s="1097"/>
      <c r="U688" s="1097"/>
      <c r="V688" s="1097"/>
    </row>
    <row r="689" ht="34.5" customHeight="1">
      <c r="A689" s="1095"/>
      <c r="B689" s="1122"/>
      <c r="C689" s="928"/>
      <c r="D689" s="928"/>
      <c r="E689" s="1105"/>
      <c r="F689" s="1105"/>
      <c r="G689" s="1105"/>
      <c r="H689" s="1105"/>
      <c r="I689" s="1105"/>
      <c r="J689" s="1105"/>
      <c r="K689" s="1123"/>
      <c r="L689" s="1124"/>
      <c r="M689" s="1098"/>
      <c r="N689" s="1097"/>
      <c r="O689" s="928"/>
      <c r="P689" s="928"/>
      <c r="Q689" s="1102"/>
      <c r="R689" s="928"/>
      <c r="S689" s="928"/>
      <c r="T689" s="1097"/>
      <c r="U689" s="1097"/>
      <c r="V689" s="1097"/>
    </row>
    <row r="690" ht="34.5" customHeight="1">
      <c r="A690" s="1095"/>
      <c r="B690" s="1122"/>
      <c r="C690" s="928"/>
      <c r="D690" s="928"/>
      <c r="E690" s="1105"/>
      <c r="F690" s="1105"/>
      <c r="G690" s="1105"/>
      <c r="H690" s="1105"/>
      <c r="I690" s="1105"/>
      <c r="J690" s="1105"/>
      <c r="K690" s="1123"/>
      <c r="L690" s="1124"/>
      <c r="M690" s="1098"/>
      <c r="N690" s="1097"/>
      <c r="O690" s="928"/>
      <c r="P690" s="928"/>
      <c r="Q690" s="1102"/>
      <c r="R690" s="928"/>
      <c r="S690" s="928"/>
      <c r="T690" s="1097"/>
      <c r="U690" s="1097"/>
      <c r="V690" s="1097"/>
    </row>
    <row r="691" ht="34.5" customHeight="1">
      <c r="A691" s="1095"/>
      <c r="B691" s="1122"/>
      <c r="C691" s="928"/>
      <c r="D691" s="928"/>
      <c r="E691" s="1105"/>
      <c r="F691" s="1105"/>
      <c r="G691" s="1105"/>
      <c r="H691" s="1105"/>
      <c r="I691" s="1105"/>
      <c r="J691" s="1105"/>
      <c r="K691" s="1123"/>
      <c r="L691" s="1124"/>
      <c r="M691" s="1098"/>
      <c r="N691" s="1097"/>
      <c r="O691" s="928"/>
      <c r="P691" s="928"/>
      <c r="Q691" s="1102"/>
      <c r="R691" s="928"/>
      <c r="S691" s="928"/>
      <c r="T691" s="1097"/>
      <c r="U691" s="1097"/>
      <c r="V691" s="1097"/>
    </row>
    <row r="692" ht="34.5" customHeight="1">
      <c r="A692" s="1095"/>
      <c r="B692" s="1122"/>
      <c r="C692" s="928"/>
      <c r="D692" s="928"/>
      <c r="E692" s="1105"/>
      <c r="F692" s="1105"/>
      <c r="G692" s="1105"/>
      <c r="H692" s="1105"/>
      <c r="I692" s="1105"/>
      <c r="J692" s="1105"/>
      <c r="K692" s="1123"/>
      <c r="L692" s="1124"/>
      <c r="M692" s="1098"/>
      <c r="N692" s="1097"/>
      <c r="O692" s="928"/>
      <c r="P692" s="928"/>
      <c r="Q692" s="1102"/>
      <c r="R692" s="928"/>
      <c r="S692" s="928"/>
      <c r="T692" s="1097"/>
      <c r="U692" s="1097"/>
      <c r="V692" s="1097"/>
    </row>
    <row r="693" ht="34.5" customHeight="1">
      <c r="A693" s="1095"/>
      <c r="B693" s="1122"/>
      <c r="C693" s="928"/>
      <c r="D693" s="928"/>
      <c r="E693" s="1105"/>
      <c r="F693" s="1105"/>
      <c r="G693" s="1105"/>
      <c r="H693" s="1105"/>
      <c r="I693" s="1105"/>
      <c r="J693" s="1105"/>
      <c r="K693" s="1123"/>
      <c r="L693" s="1124"/>
      <c r="M693" s="1098"/>
      <c r="N693" s="1097"/>
      <c r="O693" s="928"/>
      <c r="P693" s="928"/>
      <c r="Q693" s="1102"/>
      <c r="R693" s="928"/>
      <c r="S693" s="928"/>
      <c r="T693" s="1097"/>
      <c r="U693" s="1097"/>
      <c r="V693" s="1097"/>
    </row>
    <row r="694" ht="34.5" customHeight="1">
      <c r="A694" s="1095"/>
      <c r="B694" s="1122"/>
      <c r="C694" s="928"/>
      <c r="D694" s="928"/>
      <c r="E694" s="1105"/>
      <c r="F694" s="1105"/>
      <c r="G694" s="1105"/>
      <c r="H694" s="1105"/>
      <c r="I694" s="1105"/>
      <c r="J694" s="1105"/>
      <c r="K694" s="1123"/>
      <c r="L694" s="1124"/>
      <c r="M694" s="1098"/>
      <c r="N694" s="1097"/>
      <c r="O694" s="928"/>
      <c r="P694" s="928"/>
      <c r="Q694" s="1102"/>
      <c r="R694" s="928"/>
      <c r="S694" s="928"/>
      <c r="T694" s="1097"/>
      <c r="U694" s="1097"/>
      <c r="V694" s="1097"/>
    </row>
    <row r="695" ht="34.5" customHeight="1">
      <c r="A695" s="1095"/>
      <c r="B695" s="1122"/>
      <c r="C695" s="928"/>
      <c r="D695" s="928"/>
      <c r="E695" s="1105"/>
      <c r="F695" s="1105"/>
      <c r="G695" s="1105"/>
      <c r="H695" s="1105"/>
      <c r="I695" s="1105"/>
      <c r="J695" s="1105"/>
      <c r="K695" s="1123"/>
      <c r="L695" s="1124"/>
      <c r="M695" s="1098"/>
      <c r="N695" s="1097"/>
      <c r="O695" s="928"/>
      <c r="P695" s="928"/>
      <c r="Q695" s="1102"/>
      <c r="R695" s="928"/>
      <c r="S695" s="928"/>
      <c r="T695" s="1097"/>
      <c r="U695" s="1097"/>
      <c r="V695" s="1097"/>
    </row>
    <row r="696" ht="34.5" customHeight="1">
      <c r="A696" s="1095"/>
      <c r="B696" s="1122"/>
      <c r="C696" s="928"/>
      <c r="D696" s="928"/>
      <c r="E696" s="1105"/>
      <c r="F696" s="1105"/>
      <c r="G696" s="1105"/>
      <c r="H696" s="1105"/>
      <c r="I696" s="1105"/>
      <c r="J696" s="1105"/>
      <c r="K696" s="1123"/>
      <c r="L696" s="1124"/>
      <c r="M696" s="1098"/>
      <c r="N696" s="1097"/>
      <c r="O696" s="928"/>
      <c r="P696" s="928"/>
      <c r="Q696" s="1102"/>
      <c r="R696" s="928"/>
      <c r="S696" s="928"/>
      <c r="T696" s="1097"/>
      <c r="U696" s="1097"/>
      <c r="V696" s="1097"/>
    </row>
    <row r="697" ht="34.5" customHeight="1">
      <c r="A697" s="1095"/>
      <c r="B697" s="1122"/>
      <c r="C697" s="928"/>
      <c r="D697" s="928"/>
      <c r="E697" s="1105"/>
      <c r="F697" s="1105"/>
      <c r="G697" s="1105"/>
      <c r="H697" s="1105"/>
      <c r="I697" s="1105"/>
      <c r="J697" s="1105"/>
      <c r="K697" s="1123"/>
      <c r="L697" s="1124"/>
      <c r="M697" s="1098"/>
      <c r="N697" s="1097"/>
      <c r="O697" s="928"/>
      <c r="P697" s="928"/>
      <c r="Q697" s="1102"/>
      <c r="R697" s="928"/>
      <c r="S697" s="928"/>
      <c r="T697" s="1097"/>
      <c r="U697" s="1097"/>
      <c r="V697" s="1097"/>
    </row>
    <row r="698" ht="34.5" customHeight="1">
      <c r="A698" s="1095"/>
      <c r="B698" s="1122"/>
      <c r="C698" s="928"/>
      <c r="D698" s="928"/>
      <c r="E698" s="1105"/>
      <c r="F698" s="1105"/>
      <c r="G698" s="1105"/>
      <c r="H698" s="1105"/>
      <c r="I698" s="1105"/>
      <c r="J698" s="1105"/>
      <c r="K698" s="1123"/>
      <c r="L698" s="1124"/>
      <c r="M698" s="1098"/>
      <c r="N698" s="1097"/>
      <c r="O698" s="928"/>
      <c r="P698" s="928"/>
      <c r="Q698" s="1102"/>
      <c r="R698" s="928"/>
      <c r="S698" s="928"/>
      <c r="T698" s="1097"/>
      <c r="U698" s="1097"/>
      <c r="V698" s="1097"/>
    </row>
    <row r="699" ht="34.5" customHeight="1">
      <c r="A699" s="1095"/>
      <c r="B699" s="1122"/>
      <c r="C699" s="928"/>
      <c r="D699" s="928"/>
      <c r="E699" s="1105"/>
      <c r="F699" s="1105"/>
      <c r="G699" s="1105"/>
      <c r="H699" s="1105"/>
      <c r="I699" s="1105"/>
      <c r="J699" s="1105"/>
      <c r="K699" s="1123"/>
      <c r="L699" s="1124"/>
      <c r="M699" s="1098"/>
      <c r="N699" s="1097"/>
      <c r="O699" s="928"/>
      <c r="P699" s="928"/>
      <c r="Q699" s="1102"/>
      <c r="R699" s="928"/>
      <c r="S699" s="928"/>
      <c r="T699" s="1097"/>
      <c r="U699" s="1097"/>
      <c r="V699" s="1097"/>
    </row>
    <row r="700" ht="34.5" customHeight="1">
      <c r="A700" s="1095"/>
      <c r="B700" s="1122"/>
      <c r="C700" s="928"/>
      <c r="D700" s="928"/>
      <c r="E700" s="1105"/>
      <c r="F700" s="1105"/>
      <c r="G700" s="1105"/>
      <c r="H700" s="1105"/>
      <c r="I700" s="1105"/>
      <c r="J700" s="1105"/>
      <c r="K700" s="1123"/>
      <c r="L700" s="1124"/>
      <c r="M700" s="1098"/>
      <c r="N700" s="1097"/>
      <c r="O700" s="928"/>
      <c r="P700" s="928"/>
      <c r="Q700" s="1102"/>
      <c r="R700" s="928"/>
      <c r="S700" s="928"/>
      <c r="T700" s="1097"/>
      <c r="U700" s="1097"/>
      <c r="V700" s="1097"/>
    </row>
    <row r="701" ht="34.5" customHeight="1">
      <c r="A701" s="1095"/>
      <c r="B701" s="1122"/>
      <c r="C701" s="928"/>
      <c r="D701" s="928"/>
      <c r="E701" s="1105"/>
      <c r="F701" s="1105"/>
      <c r="G701" s="1105"/>
      <c r="H701" s="1105"/>
      <c r="I701" s="1105"/>
      <c r="J701" s="1105"/>
      <c r="K701" s="1123"/>
      <c r="L701" s="1124"/>
      <c r="M701" s="1098"/>
      <c r="N701" s="1097"/>
      <c r="O701" s="928"/>
      <c r="P701" s="928"/>
      <c r="Q701" s="1102"/>
      <c r="R701" s="928"/>
      <c r="S701" s="928"/>
      <c r="T701" s="1097"/>
      <c r="U701" s="1097"/>
      <c r="V701" s="1097"/>
    </row>
    <row r="702" ht="34.5" customHeight="1">
      <c r="A702" s="1095"/>
      <c r="B702" s="1122"/>
      <c r="C702" s="928"/>
      <c r="D702" s="928"/>
      <c r="E702" s="1105"/>
      <c r="F702" s="1105"/>
      <c r="G702" s="1105"/>
      <c r="H702" s="1105"/>
      <c r="I702" s="1105"/>
      <c r="J702" s="1105"/>
      <c r="K702" s="1123"/>
      <c r="L702" s="1124"/>
      <c r="M702" s="1098"/>
      <c r="N702" s="1097"/>
      <c r="O702" s="928"/>
      <c r="P702" s="928"/>
      <c r="Q702" s="1102"/>
      <c r="R702" s="928"/>
      <c r="S702" s="928"/>
      <c r="T702" s="1097"/>
      <c r="U702" s="1097"/>
      <c r="V702" s="1097"/>
    </row>
    <row r="703" ht="34.5" customHeight="1">
      <c r="A703" s="1095"/>
      <c r="B703" s="1122"/>
      <c r="C703" s="928"/>
      <c r="D703" s="928"/>
      <c r="E703" s="1105"/>
      <c r="F703" s="1105"/>
      <c r="G703" s="1105"/>
      <c r="H703" s="1105"/>
      <c r="I703" s="1105"/>
      <c r="J703" s="1105"/>
      <c r="K703" s="1123"/>
      <c r="L703" s="1124"/>
      <c r="M703" s="1098"/>
      <c r="N703" s="1097"/>
      <c r="O703" s="928"/>
      <c r="P703" s="928"/>
      <c r="Q703" s="1102"/>
      <c r="R703" s="928"/>
      <c r="S703" s="928"/>
      <c r="T703" s="1097"/>
      <c r="U703" s="1097"/>
      <c r="V703" s="1097"/>
    </row>
    <row r="704" ht="34.5" customHeight="1">
      <c r="A704" s="1095"/>
      <c r="B704" s="1122"/>
      <c r="C704" s="928"/>
      <c r="D704" s="928"/>
      <c r="E704" s="1105"/>
      <c r="F704" s="1105"/>
      <c r="G704" s="1105"/>
      <c r="H704" s="1105"/>
      <c r="I704" s="1105"/>
      <c r="J704" s="1105"/>
      <c r="K704" s="1123"/>
      <c r="L704" s="1124"/>
      <c r="M704" s="1098"/>
      <c r="N704" s="1097"/>
      <c r="O704" s="928"/>
      <c r="P704" s="928"/>
      <c r="Q704" s="1102"/>
      <c r="R704" s="928"/>
      <c r="S704" s="928"/>
      <c r="T704" s="1097"/>
      <c r="U704" s="1097"/>
      <c r="V704" s="1097"/>
    </row>
    <row r="705" ht="34.5" customHeight="1">
      <c r="A705" s="1095"/>
      <c r="B705" s="1122"/>
      <c r="C705" s="928"/>
      <c r="D705" s="928"/>
      <c r="E705" s="1105"/>
      <c r="F705" s="1105"/>
      <c r="G705" s="1105"/>
      <c r="H705" s="1105"/>
      <c r="I705" s="1105"/>
      <c r="J705" s="1105"/>
      <c r="K705" s="1123"/>
      <c r="L705" s="1124"/>
      <c r="M705" s="1098"/>
      <c r="N705" s="1097"/>
      <c r="O705" s="928"/>
      <c r="P705" s="928"/>
      <c r="Q705" s="1102"/>
      <c r="R705" s="928"/>
      <c r="S705" s="928"/>
      <c r="T705" s="1097"/>
      <c r="U705" s="1097"/>
      <c r="V705" s="1097"/>
    </row>
    <row r="706" ht="34.5" customHeight="1">
      <c r="A706" s="1095"/>
      <c r="B706" s="1122"/>
      <c r="C706" s="928"/>
      <c r="D706" s="928"/>
      <c r="E706" s="1105"/>
      <c r="F706" s="1105"/>
      <c r="G706" s="1105"/>
      <c r="H706" s="1105"/>
      <c r="I706" s="1105"/>
      <c r="J706" s="1105"/>
      <c r="K706" s="1123"/>
      <c r="L706" s="1124"/>
      <c r="M706" s="1098"/>
      <c r="N706" s="1097"/>
      <c r="O706" s="928"/>
      <c r="P706" s="928"/>
      <c r="Q706" s="1102"/>
      <c r="R706" s="928"/>
      <c r="S706" s="928"/>
      <c r="T706" s="1097"/>
      <c r="U706" s="1097"/>
      <c r="V706" s="1097"/>
    </row>
    <row r="707" ht="34.5" customHeight="1">
      <c r="A707" s="1095"/>
      <c r="B707" s="1122"/>
      <c r="C707" s="928"/>
      <c r="D707" s="928"/>
      <c r="E707" s="1105"/>
      <c r="F707" s="1105"/>
      <c r="G707" s="1105"/>
      <c r="H707" s="1105"/>
      <c r="I707" s="1105"/>
      <c r="J707" s="1105"/>
      <c r="K707" s="1123"/>
      <c r="L707" s="1124"/>
      <c r="M707" s="1098"/>
      <c r="N707" s="1097"/>
      <c r="O707" s="928"/>
      <c r="P707" s="928"/>
      <c r="Q707" s="1102"/>
      <c r="R707" s="928"/>
      <c r="S707" s="928"/>
      <c r="T707" s="1097"/>
      <c r="U707" s="1097"/>
      <c r="V707" s="1097"/>
    </row>
    <row r="708" ht="34.5" customHeight="1">
      <c r="A708" s="1095"/>
      <c r="B708" s="1122"/>
      <c r="C708" s="928"/>
      <c r="D708" s="928"/>
      <c r="E708" s="1105"/>
      <c r="F708" s="1105"/>
      <c r="G708" s="1105"/>
      <c r="H708" s="1105"/>
      <c r="I708" s="1105"/>
      <c r="J708" s="1105"/>
      <c r="K708" s="1123"/>
      <c r="L708" s="1124"/>
      <c r="M708" s="1098"/>
      <c r="N708" s="1097"/>
      <c r="O708" s="928"/>
      <c r="P708" s="928"/>
      <c r="Q708" s="1102"/>
      <c r="R708" s="928"/>
      <c r="S708" s="928"/>
      <c r="T708" s="1097"/>
      <c r="U708" s="1097"/>
      <c r="V708" s="1097"/>
    </row>
    <row r="709" ht="34.5" customHeight="1">
      <c r="A709" s="1095"/>
      <c r="B709" s="1122"/>
      <c r="C709" s="928"/>
      <c r="D709" s="928"/>
      <c r="E709" s="1105"/>
      <c r="F709" s="1105"/>
      <c r="G709" s="1105"/>
      <c r="H709" s="1105"/>
      <c r="I709" s="1105"/>
      <c r="J709" s="1105"/>
      <c r="K709" s="1123"/>
      <c r="L709" s="1124"/>
      <c r="M709" s="1098"/>
      <c r="N709" s="1097"/>
      <c r="O709" s="928"/>
      <c r="P709" s="928"/>
      <c r="Q709" s="1102"/>
      <c r="R709" s="928"/>
      <c r="S709" s="928"/>
      <c r="T709" s="1097"/>
      <c r="U709" s="1097"/>
      <c r="V709" s="1097"/>
    </row>
    <row r="710" ht="34.5" customHeight="1">
      <c r="A710" s="1095"/>
      <c r="B710" s="1122"/>
      <c r="C710" s="928"/>
      <c r="D710" s="928"/>
      <c r="E710" s="1105"/>
      <c r="F710" s="1105"/>
      <c r="G710" s="1105"/>
      <c r="H710" s="1105"/>
      <c r="I710" s="1105"/>
      <c r="J710" s="1105"/>
      <c r="K710" s="1123"/>
      <c r="L710" s="1124"/>
      <c r="M710" s="1098"/>
      <c r="N710" s="1097"/>
      <c r="O710" s="928"/>
      <c r="P710" s="928"/>
      <c r="Q710" s="1102"/>
      <c r="R710" s="928"/>
      <c r="S710" s="928"/>
      <c r="T710" s="1097"/>
      <c r="U710" s="1097"/>
      <c r="V710" s="1097"/>
    </row>
    <row r="711" ht="34.5" customHeight="1">
      <c r="A711" s="1095"/>
      <c r="B711" s="1122"/>
      <c r="C711" s="928"/>
      <c r="D711" s="928"/>
      <c r="E711" s="1105"/>
      <c r="F711" s="1105"/>
      <c r="G711" s="1105"/>
      <c r="H711" s="1105"/>
      <c r="I711" s="1105"/>
      <c r="J711" s="1105"/>
      <c r="K711" s="1123"/>
      <c r="L711" s="1124"/>
      <c r="M711" s="1098"/>
      <c r="N711" s="1097"/>
      <c r="O711" s="928"/>
      <c r="P711" s="928"/>
      <c r="Q711" s="1102"/>
      <c r="R711" s="928"/>
      <c r="S711" s="928"/>
      <c r="T711" s="1097"/>
      <c r="U711" s="1097"/>
      <c r="V711" s="1097"/>
    </row>
    <row r="712" ht="34.5" customHeight="1">
      <c r="A712" s="1095"/>
      <c r="B712" s="1122"/>
      <c r="C712" s="928"/>
      <c r="D712" s="928"/>
      <c r="E712" s="1105"/>
      <c r="F712" s="1105"/>
      <c r="G712" s="1105"/>
      <c r="H712" s="1105"/>
      <c r="I712" s="1105"/>
      <c r="J712" s="1105"/>
      <c r="K712" s="1123"/>
      <c r="L712" s="1124"/>
      <c r="M712" s="1098"/>
      <c r="N712" s="1097"/>
      <c r="O712" s="928"/>
      <c r="P712" s="928"/>
      <c r="Q712" s="1102"/>
      <c r="R712" s="928"/>
      <c r="S712" s="928"/>
      <c r="T712" s="1097"/>
      <c r="U712" s="1097"/>
      <c r="V712" s="1097"/>
    </row>
    <row r="713" ht="34.5" customHeight="1">
      <c r="A713" s="1095"/>
      <c r="B713" s="1122"/>
      <c r="C713" s="928"/>
      <c r="D713" s="928"/>
      <c r="E713" s="1105"/>
      <c r="F713" s="1105"/>
      <c r="G713" s="1105"/>
      <c r="H713" s="1105"/>
      <c r="I713" s="1105"/>
      <c r="J713" s="1105"/>
      <c r="K713" s="1123"/>
      <c r="L713" s="1124"/>
      <c r="M713" s="1098"/>
      <c r="N713" s="1097"/>
      <c r="O713" s="928"/>
      <c r="P713" s="928"/>
      <c r="Q713" s="1102"/>
      <c r="R713" s="928"/>
      <c r="S713" s="928"/>
      <c r="T713" s="1097"/>
      <c r="U713" s="1097"/>
      <c r="V713" s="1097"/>
    </row>
    <row r="714" ht="34.5" customHeight="1">
      <c r="A714" s="1095"/>
      <c r="B714" s="1122"/>
      <c r="C714" s="928"/>
      <c r="D714" s="928"/>
      <c r="E714" s="1105"/>
      <c r="F714" s="1105"/>
      <c r="G714" s="1105"/>
      <c r="H714" s="1105"/>
      <c r="I714" s="1105"/>
      <c r="J714" s="1105"/>
      <c r="K714" s="1123"/>
      <c r="L714" s="1124"/>
      <c r="M714" s="1098"/>
      <c r="N714" s="1097"/>
      <c r="O714" s="928"/>
      <c r="P714" s="928"/>
      <c r="Q714" s="1102"/>
      <c r="R714" s="928"/>
      <c r="S714" s="928"/>
      <c r="T714" s="1097"/>
      <c r="U714" s="1097"/>
      <c r="V714" s="1097"/>
    </row>
    <row r="715" ht="34.5" customHeight="1">
      <c r="A715" s="1095"/>
      <c r="B715" s="1122"/>
      <c r="C715" s="928"/>
      <c r="D715" s="928"/>
      <c r="E715" s="1105"/>
      <c r="F715" s="1105"/>
      <c r="G715" s="1105"/>
      <c r="H715" s="1105"/>
      <c r="I715" s="1105"/>
      <c r="J715" s="1105"/>
      <c r="K715" s="1123"/>
      <c r="L715" s="1124"/>
      <c r="M715" s="1098"/>
      <c r="N715" s="1097"/>
      <c r="O715" s="928"/>
      <c r="P715" s="928"/>
      <c r="Q715" s="1102"/>
      <c r="R715" s="928"/>
      <c r="S715" s="928"/>
      <c r="T715" s="1097"/>
      <c r="U715" s="1097"/>
      <c r="V715" s="1097"/>
    </row>
    <row r="716" ht="34.5" customHeight="1">
      <c r="A716" s="1095"/>
      <c r="B716" s="1122"/>
      <c r="C716" s="928"/>
      <c r="D716" s="928"/>
      <c r="E716" s="1105"/>
      <c r="F716" s="1105"/>
      <c r="G716" s="1105"/>
      <c r="H716" s="1105"/>
      <c r="I716" s="1105"/>
      <c r="J716" s="1105"/>
      <c r="K716" s="1123"/>
      <c r="L716" s="1124"/>
      <c r="M716" s="1098"/>
      <c r="N716" s="1097"/>
      <c r="O716" s="928"/>
      <c r="P716" s="928"/>
      <c r="Q716" s="1102"/>
      <c r="R716" s="928"/>
      <c r="S716" s="928"/>
      <c r="T716" s="1097"/>
      <c r="U716" s="1097"/>
      <c r="V716" s="1097"/>
    </row>
    <row r="717" ht="34.5" customHeight="1">
      <c r="A717" s="1095"/>
      <c r="B717" s="1122"/>
      <c r="C717" s="928"/>
      <c r="D717" s="928"/>
      <c r="E717" s="1105"/>
      <c r="F717" s="1105"/>
      <c r="G717" s="1105"/>
      <c r="H717" s="1105"/>
      <c r="I717" s="1105"/>
      <c r="J717" s="1105"/>
      <c r="K717" s="1123"/>
      <c r="L717" s="1124"/>
      <c r="M717" s="1098"/>
      <c r="N717" s="1097"/>
      <c r="O717" s="928"/>
      <c r="P717" s="928"/>
      <c r="Q717" s="1102"/>
      <c r="R717" s="928"/>
      <c r="S717" s="928"/>
      <c r="T717" s="1097"/>
      <c r="U717" s="1097"/>
      <c r="V717" s="1097"/>
    </row>
    <row r="718" ht="34.5" customHeight="1">
      <c r="A718" s="1095"/>
      <c r="B718" s="1122"/>
      <c r="C718" s="928"/>
      <c r="D718" s="928"/>
      <c r="E718" s="1105"/>
      <c r="F718" s="1105"/>
      <c r="G718" s="1105"/>
      <c r="H718" s="1105"/>
      <c r="I718" s="1105"/>
      <c r="J718" s="1105"/>
      <c r="K718" s="1123"/>
      <c r="L718" s="1124"/>
      <c r="M718" s="1098"/>
      <c r="N718" s="1097"/>
      <c r="O718" s="928"/>
      <c r="P718" s="928"/>
      <c r="Q718" s="1102"/>
      <c r="R718" s="928"/>
      <c r="S718" s="928"/>
      <c r="T718" s="1097"/>
      <c r="U718" s="1097"/>
      <c r="V718" s="1097"/>
    </row>
    <row r="719" ht="34.5" customHeight="1">
      <c r="A719" s="1095"/>
      <c r="B719" s="1122"/>
      <c r="C719" s="928"/>
      <c r="D719" s="928"/>
      <c r="E719" s="1105"/>
      <c r="F719" s="1105"/>
      <c r="G719" s="1105"/>
      <c r="H719" s="1105"/>
      <c r="I719" s="1105"/>
      <c r="J719" s="1105"/>
      <c r="K719" s="1123"/>
      <c r="L719" s="1124"/>
      <c r="M719" s="1098"/>
      <c r="N719" s="1097"/>
      <c r="O719" s="928"/>
      <c r="P719" s="928"/>
      <c r="Q719" s="1102"/>
      <c r="R719" s="928"/>
      <c r="S719" s="928"/>
      <c r="T719" s="1097"/>
      <c r="U719" s="1097"/>
      <c r="V719" s="1097"/>
    </row>
    <row r="720" ht="34.5" customHeight="1">
      <c r="A720" s="1095"/>
      <c r="B720" s="1122"/>
      <c r="C720" s="928"/>
      <c r="D720" s="928"/>
      <c r="E720" s="1105"/>
      <c r="F720" s="1105"/>
      <c r="G720" s="1105"/>
      <c r="H720" s="1105"/>
      <c r="I720" s="1105"/>
      <c r="J720" s="1105"/>
      <c r="K720" s="1123"/>
      <c r="L720" s="1124"/>
      <c r="M720" s="1098"/>
      <c r="N720" s="1097"/>
      <c r="O720" s="928"/>
      <c r="P720" s="928"/>
      <c r="Q720" s="1102"/>
      <c r="R720" s="928"/>
      <c r="S720" s="928"/>
      <c r="T720" s="1097"/>
      <c r="U720" s="1097"/>
      <c r="V720" s="1097"/>
    </row>
    <row r="721" ht="34.5" customHeight="1">
      <c r="A721" s="1095"/>
      <c r="B721" s="1122"/>
      <c r="C721" s="928"/>
      <c r="D721" s="928"/>
      <c r="E721" s="1105"/>
      <c r="F721" s="1105"/>
      <c r="G721" s="1105"/>
      <c r="H721" s="1105"/>
      <c r="I721" s="1105"/>
      <c r="J721" s="1105"/>
      <c r="K721" s="1123"/>
      <c r="L721" s="1124"/>
      <c r="M721" s="1098"/>
      <c r="N721" s="1097"/>
      <c r="O721" s="928"/>
      <c r="P721" s="928"/>
      <c r="Q721" s="1102"/>
      <c r="R721" s="928"/>
      <c r="S721" s="928"/>
      <c r="T721" s="1097"/>
      <c r="U721" s="1097"/>
      <c r="V721" s="1097"/>
    </row>
    <row r="722" ht="34.5" customHeight="1">
      <c r="A722" s="1095"/>
      <c r="B722" s="1122"/>
      <c r="C722" s="928"/>
      <c r="D722" s="928"/>
      <c r="E722" s="1105"/>
      <c r="F722" s="1105"/>
      <c r="G722" s="1105"/>
      <c r="H722" s="1105"/>
      <c r="I722" s="1105"/>
      <c r="J722" s="1105"/>
      <c r="K722" s="1123"/>
      <c r="L722" s="1124"/>
      <c r="M722" s="1098"/>
      <c r="N722" s="1097"/>
      <c r="O722" s="928"/>
      <c r="P722" s="928"/>
      <c r="Q722" s="1102"/>
      <c r="R722" s="928"/>
      <c r="S722" s="928"/>
      <c r="T722" s="1097"/>
      <c r="U722" s="1097"/>
      <c r="V722" s="1097"/>
    </row>
    <row r="723" ht="34.5" customHeight="1">
      <c r="A723" s="1095"/>
      <c r="B723" s="1122"/>
      <c r="C723" s="928"/>
      <c r="D723" s="928"/>
      <c r="E723" s="1105"/>
      <c r="F723" s="1105"/>
      <c r="G723" s="1105"/>
      <c r="H723" s="1105"/>
      <c r="I723" s="1105"/>
      <c r="J723" s="1105"/>
      <c r="K723" s="1123"/>
      <c r="L723" s="1124"/>
      <c r="M723" s="1098"/>
      <c r="N723" s="1097"/>
      <c r="O723" s="928"/>
      <c r="P723" s="928"/>
      <c r="Q723" s="1102"/>
      <c r="R723" s="928"/>
      <c r="S723" s="928"/>
      <c r="T723" s="1097"/>
      <c r="U723" s="1097"/>
      <c r="V723" s="1097"/>
    </row>
    <row r="724" ht="34.5" customHeight="1">
      <c r="A724" s="1095"/>
      <c r="B724" s="1122"/>
      <c r="C724" s="928"/>
      <c r="D724" s="928"/>
      <c r="E724" s="1105"/>
      <c r="F724" s="1105"/>
      <c r="G724" s="1105"/>
      <c r="H724" s="1105"/>
      <c r="I724" s="1105"/>
      <c r="J724" s="1105"/>
      <c r="K724" s="1123"/>
      <c r="L724" s="1124"/>
      <c r="M724" s="1098"/>
      <c r="N724" s="1097"/>
      <c r="O724" s="928"/>
      <c r="P724" s="928"/>
      <c r="Q724" s="1102"/>
      <c r="R724" s="928"/>
      <c r="S724" s="928"/>
      <c r="T724" s="1097"/>
      <c r="U724" s="1097"/>
      <c r="V724" s="1097"/>
    </row>
    <row r="725" ht="34.5" customHeight="1">
      <c r="A725" s="1095"/>
      <c r="B725" s="1122"/>
      <c r="C725" s="928"/>
      <c r="D725" s="928"/>
      <c r="E725" s="1105"/>
      <c r="F725" s="1105"/>
      <c r="G725" s="1105"/>
      <c r="H725" s="1105"/>
      <c r="I725" s="1105"/>
      <c r="J725" s="1105"/>
      <c r="K725" s="1123"/>
      <c r="L725" s="1124"/>
      <c r="M725" s="1098"/>
      <c r="N725" s="1097"/>
      <c r="O725" s="928"/>
      <c r="P725" s="928"/>
      <c r="Q725" s="1102"/>
      <c r="R725" s="928"/>
      <c r="S725" s="928"/>
      <c r="T725" s="1097"/>
      <c r="U725" s="1097"/>
      <c r="V725" s="1097"/>
    </row>
    <row r="726" ht="34.5" customHeight="1">
      <c r="A726" s="1095"/>
      <c r="B726" s="1122"/>
      <c r="C726" s="928"/>
      <c r="D726" s="928"/>
      <c r="E726" s="1105"/>
      <c r="F726" s="1105"/>
      <c r="G726" s="1105"/>
      <c r="H726" s="1105"/>
      <c r="I726" s="1105"/>
      <c r="J726" s="1105"/>
      <c r="K726" s="1123"/>
      <c r="L726" s="1124"/>
      <c r="M726" s="1098"/>
      <c r="N726" s="1097"/>
      <c r="O726" s="928"/>
      <c r="P726" s="928"/>
      <c r="Q726" s="1102"/>
      <c r="R726" s="928"/>
      <c r="S726" s="928"/>
      <c r="T726" s="1097"/>
      <c r="U726" s="1097"/>
      <c r="V726" s="1097"/>
    </row>
    <row r="727" ht="34.5" customHeight="1">
      <c r="A727" s="1095"/>
      <c r="B727" s="1122"/>
      <c r="C727" s="928"/>
      <c r="D727" s="928"/>
      <c r="E727" s="1105"/>
      <c r="F727" s="1105"/>
      <c r="G727" s="1105"/>
      <c r="H727" s="1105"/>
      <c r="I727" s="1105"/>
      <c r="J727" s="1105"/>
      <c r="K727" s="1123"/>
      <c r="L727" s="1124"/>
      <c r="M727" s="1098"/>
      <c r="N727" s="1097"/>
      <c r="O727" s="928"/>
      <c r="P727" s="928"/>
      <c r="Q727" s="1102"/>
      <c r="R727" s="928"/>
      <c r="S727" s="928"/>
      <c r="T727" s="1097"/>
      <c r="U727" s="1097"/>
      <c r="V727" s="1097"/>
    </row>
    <row r="728" ht="34.5" customHeight="1">
      <c r="A728" s="1095"/>
      <c r="B728" s="1122"/>
      <c r="C728" s="928"/>
      <c r="D728" s="928"/>
      <c r="E728" s="1105"/>
      <c r="F728" s="1105"/>
      <c r="G728" s="1105"/>
      <c r="H728" s="1105"/>
      <c r="I728" s="1105"/>
      <c r="J728" s="1105"/>
      <c r="K728" s="1123"/>
      <c r="L728" s="1124"/>
      <c r="M728" s="1098"/>
      <c r="N728" s="1097"/>
      <c r="O728" s="928"/>
      <c r="P728" s="928"/>
      <c r="Q728" s="1102"/>
      <c r="R728" s="928"/>
      <c r="S728" s="928"/>
      <c r="T728" s="1097"/>
      <c r="U728" s="1097"/>
      <c r="V728" s="1097"/>
    </row>
    <row r="729" ht="34.5" customHeight="1">
      <c r="A729" s="1095"/>
      <c r="B729" s="1122"/>
      <c r="C729" s="928"/>
      <c r="D729" s="928"/>
      <c r="E729" s="1105"/>
      <c r="F729" s="1105"/>
      <c r="G729" s="1105"/>
      <c r="H729" s="1105"/>
      <c r="I729" s="1105"/>
      <c r="J729" s="1105"/>
      <c r="K729" s="1123"/>
      <c r="L729" s="1124"/>
      <c r="M729" s="1098"/>
      <c r="N729" s="1097"/>
      <c r="O729" s="928"/>
      <c r="P729" s="928"/>
      <c r="Q729" s="1102"/>
      <c r="R729" s="928"/>
      <c r="S729" s="928"/>
      <c r="T729" s="1097"/>
      <c r="U729" s="1097"/>
      <c r="V729" s="1097"/>
    </row>
    <row r="730" ht="34.5" customHeight="1">
      <c r="A730" s="1095"/>
      <c r="B730" s="1122"/>
      <c r="C730" s="928"/>
      <c r="D730" s="928"/>
      <c r="E730" s="1105"/>
      <c r="F730" s="1105"/>
      <c r="G730" s="1105"/>
      <c r="H730" s="1105"/>
      <c r="I730" s="1105"/>
      <c r="J730" s="1105"/>
      <c r="K730" s="1123"/>
      <c r="L730" s="1124"/>
      <c r="M730" s="1098"/>
      <c r="N730" s="1097"/>
      <c r="O730" s="928"/>
      <c r="P730" s="928"/>
      <c r="Q730" s="1102"/>
      <c r="R730" s="928"/>
      <c r="S730" s="928"/>
      <c r="T730" s="1097"/>
      <c r="U730" s="1097"/>
      <c r="V730" s="1097"/>
    </row>
    <row r="731" ht="34.5" customHeight="1">
      <c r="A731" s="1095"/>
      <c r="B731" s="1122"/>
      <c r="C731" s="928"/>
      <c r="D731" s="928"/>
      <c r="E731" s="1105"/>
      <c r="F731" s="1105"/>
      <c r="G731" s="1105"/>
      <c r="H731" s="1105"/>
      <c r="I731" s="1105"/>
      <c r="J731" s="1105"/>
      <c r="K731" s="1123"/>
      <c r="L731" s="1124"/>
      <c r="M731" s="1098"/>
      <c r="N731" s="1097"/>
      <c r="O731" s="928"/>
      <c r="P731" s="928"/>
      <c r="Q731" s="1102"/>
      <c r="R731" s="928"/>
      <c r="S731" s="928"/>
      <c r="T731" s="1097"/>
      <c r="U731" s="1097"/>
      <c r="V731" s="1097"/>
    </row>
    <row r="732" ht="34.5" customHeight="1">
      <c r="A732" s="1095"/>
      <c r="B732" s="1122"/>
      <c r="C732" s="928"/>
      <c r="D732" s="928"/>
      <c r="E732" s="1105"/>
      <c r="F732" s="1105"/>
      <c r="G732" s="1105"/>
      <c r="H732" s="1105"/>
      <c r="I732" s="1105"/>
      <c r="J732" s="1105"/>
      <c r="K732" s="1123"/>
      <c r="L732" s="1124"/>
      <c r="M732" s="1098"/>
      <c r="N732" s="1097"/>
      <c r="O732" s="928"/>
      <c r="P732" s="928"/>
      <c r="Q732" s="1102"/>
      <c r="R732" s="928"/>
      <c r="S732" s="928"/>
      <c r="T732" s="1097"/>
      <c r="U732" s="1097"/>
      <c r="V732" s="1097"/>
    </row>
    <row r="733" ht="34.5" customHeight="1">
      <c r="A733" s="1095"/>
      <c r="B733" s="1122"/>
      <c r="C733" s="928"/>
      <c r="D733" s="928"/>
      <c r="E733" s="1105"/>
      <c r="F733" s="1105"/>
      <c r="G733" s="1105"/>
      <c r="H733" s="1105"/>
      <c r="I733" s="1105"/>
      <c r="J733" s="1105"/>
      <c r="K733" s="1123"/>
      <c r="L733" s="1124"/>
      <c r="M733" s="1098"/>
      <c r="N733" s="1097"/>
      <c r="O733" s="928"/>
      <c r="P733" s="928"/>
      <c r="Q733" s="1102"/>
      <c r="R733" s="928"/>
      <c r="S733" s="928"/>
      <c r="T733" s="1097"/>
      <c r="U733" s="1097"/>
      <c r="V733" s="1097"/>
    </row>
    <row r="734" ht="34.5" customHeight="1">
      <c r="A734" s="1095"/>
      <c r="B734" s="1122"/>
      <c r="C734" s="928"/>
      <c r="D734" s="928"/>
      <c r="E734" s="1105"/>
      <c r="F734" s="1105"/>
      <c r="G734" s="1105"/>
      <c r="H734" s="1105"/>
      <c r="I734" s="1105"/>
      <c r="J734" s="1105"/>
      <c r="K734" s="1123"/>
      <c r="L734" s="1124"/>
      <c r="M734" s="1098"/>
      <c r="N734" s="1097"/>
      <c r="O734" s="928"/>
      <c r="P734" s="928"/>
      <c r="Q734" s="1102"/>
      <c r="R734" s="928"/>
      <c r="S734" s="928"/>
      <c r="T734" s="1097"/>
      <c r="U734" s="1097"/>
      <c r="V734" s="1097"/>
    </row>
    <row r="735" ht="34.5" customHeight="1">
      <c r="A735" s="1095"/>
      <c r="B735" s="1122"/>
      <c r="C735" s="928"/>
      <c r="D735" s="928"/>
      <c r="E735" s="1105"/>
      <c r="F735" s="1105"/>
      <c r="G735" s="1105"/>
      <c r="H735" s="1105"/>
      <c r="I735" s="1105"/>
      <c r="J735" s="1105"/>
      <c r="K735" s="1123"/>
      <c r="L735" s="1124"/>
      <c r="M735" s="1098"/>
      <c r="N735" s="1097"/>
      <c r="O735" s="928"/>
      <c r="P735" s="928"/>
      <c r="Q735" s="1102"/>
      <c r="R735" s="928"/>
      <c r="S735" s="928"/>
      <c r="T735" s="1097"/>
      <c r="U735" s="1097"/>
      <c r="V735" s="1097"/>
    </row>
    <row r="736" ht="34.5" customHeight="1">
      <c r="A736" s="1095"/>
      <c r="B736" s="1122"/>
      <c r="C736" s="928"/>
      <c r="D736" s="928"/>
      <c r="E736" s="1105"/>
      <c r="F736" s="1105"/>
      <c r="G736" s="1105"/>
      <c r="H736" s="1105"/>
      <c r="I736" s="1105"/>
      <c r="J736" s="1105"/>
      <c r="K736" s="1123"/>
      <c r="L736" s="1124"/>
      <c r="M736" s="1098"/>
      <c r="N736" s="1097"/>
      <c r="O736" s="928"/>
      <c r="P736" s="928"/>
      <c r="Q736" s="1102"/>
      <c r="R736" s="928"/>
      <c r="S736" s="928"/>
      <c r="T736" s="1097"/>
      <c r="U736" s="1097"/>
      <c r="V736" s="1097"/>
    </row>
    <row r="737" ht="34.5" customHeight="1">
      <c r="A737" s="1095"/>
      <c r="B737" s="1122"/>
      <c r="C737" s="928"/>
      <c r="D737" s="928"/>
      <c r="E737" s="1105"/>
      <c r="F737" s="1105"/>
      <c r="G737" s="1105"/>
      <c r="H737" s="1105"/>
      <c r="I737" s="1105"/>
      <c r="J737" s="1105"/>
      <c r="K737" s="1123"/>
      <c r="L737" s="1124"/>
      <c r="M737" s="1098"/>
      <c r="N737" s="1097"/>
      <c r="O737" s="928"/>
      <c r="P737" s="928"/>
      <c r="Q737" s="1102"/>
      <c r="R737" s="928"/>
      <c r="S737" s="928"/>
      <c r="T737" s="1097"/>
      <c r="U737" s="1097"/>
      <c r="V737" s="1097"/>
    </row>
    <row r="738" ht="34.5" customHeight="1">
      <c r="A738" s="1095"/>
      <c r="B738" s="1122"/>
      <c r="C738" s="928"/>
      <c r="D738" s="928"/>
      <c r="E738" s="1105"/>
      <c r="F738" s="1105"/>
      <c r="G738" s="1105"/>
      <c r="H738" s="1105"/>
      <c r="I738" s="1105"/>
      <c r="J738" s="1105"/>
      <c r="K738" s="1123"/>
      <c r="L738" s="1124"/>
      <c r="M738" s="1098"/>
      <c r="N738" s="1097"/>
      <c r="O738" s="928"/>
      <c r="P738" s="928"/>
      <c r="Q738" s="1102"/>
      <c r="R738" s="928"/>
      <c r="S738" s="928"/>
      <c r="T738" s="1097"/>
      <c r="U738" s="1097"/>
      <c r="V738" s="1097"/>
    </row>
    <row r="739" ht="34.5" customHeight="1">
      <c r="A739" s="1095"/>
      <c r="B739" s="1122"/>
      <c r="C739" s="928"/>
      <c r="D739" s="928"/>
      <c r="E739" s="1105"/>
      <c r="F739" s="1105"/>
      <c r="G739" s="1105"/>
      <c r="H739" s="1105"/>
      <c r="I739" s="1105"/>
      <c r="J739" s="1105"/>
      <c r="K739" s="1123"/>
      <c r="L739" s="1124"/>
      <c r="M739" s="1098"/>
      <c r="N739" s="1097"/>
      <c r="O739" s="928"/>
      <c r="P739" s="928"/>
      <c r="Q739" s="1102"/>
      <c r="R739" s="928"/>
      <c r="S739" s="928"/>
      <c r="T739" s="1097"/>
      <c r="U739" s="1097"/>
      <c r="V739" s="1097"/>
    </row>
    <row r="740" ht="34.5" customHeight="1">
      <c r="A740" s="1095"/>
      <c r="B740" s="1122"/>
      <c r="C740" s="928"/>
      <c r="D740" s="928"/>
      <c r="E740" s="1105"/>
      <c r="F740" s="1105"/>
      <c r="G740" s="1105"/>
      <c r="H740" s="1105"/>
      <c r="I740" s="1105"/>
      <c r="J740" s="1105"/>
      <c r="K740" s="1123"/>
      <c r="L740" s="1124"/>
      <c r="M740" s="1098"/>
      <c r="N740" s="1097"/>
      <c r="O740" s="928"/>
      <c r="P740" s="928"/>
      <c r="Q740" s="1102"/>
      <c r="R740" s="928"/>
      <c r="S740" s="928"/>
      <c r="T740" s="1097"/>
      <c r="U740" s="1097"/>
      <c r="V740" s="1097"/>
    </row>
    <row r="741" ht="34.5" customHeight="1">
      <c r="A741" s="1095"/>
      <c r="B741" s="1122"/>
      <c r="C741" s="928"/>
      <c r="D741" s="928"/>
      <c r="E741" s="1105"/>
      <c r="F741" s="1105"/>
      <c r="G741" s="1105"/>
      <c r="H741" s="1105"/>
      <c r="I741" s="1105"/>
      <c r="J741" s="1105"/>
      <c r="K741" s="1123"/>
      <c r="L741" s="1124"/>
      <c r="M741" s="1098"/>
      <c r="N741" s="1097"/>
      <c r="O741" s="928"/>
      <c r="P741" s="928"/>
      <c r="Q741" s="1102"/>
      <c r="R741" s="928"/>
      <c r="S741" s="928"/>
      <c r="T741" s="1097"/>
      <c r="U741" s="1097"/>
      <c r="V741" s="1097"/>
    </row>
    <row r="742" ht="34.5" customHeight="1">
      <c r="A742" s="1095"/>
      <c r="B742" s="1122"/>
      <c r="C742" s="928"/>
      <c r="D742" s="928"/>
      <c r="E742" s="1105"/>
      <c r="F742" s="1105"/>
      <c r="G742" s="1105"/>
      <c r="H742" s="1105"/>
      <c r="I742" s="1105"/>
      <c r="J742" s="1105"/>
      <c r="K742" s="1123"/>
      <c r="L742" s="1124"/>
      <c r="M742" s="1098"/>
      <c r="N742" s="1097"/>
      <c r="O742" s="928"/>
      <c r="P742" s="928"/>
      <c r="Q742" s="1102"/>
      <c r="R742" s="928"/>
      <c r="S742" s="928"/>
      <c r="T742" s="1097"/>
      <c r="U742" s="1097"/>
      <c r="V742" s="1097"/>
    </row>
    <row r="743" ht="34.5" customHeight="1">
      <c r="A743" s="1095"/>
      <c r="B743" s="1122"/>
      <c r="C743" s="928"/>
      <c r="D743" s="928"/>
      <c r="E743" s="1105"/>
      <c r="F743" s="1105"/>
      <c r="G743" s="1105"/>
      <c r="H743" s="1105"/>
      <c r="I743" s="1105"/>
      <c r="J743" s="1105"/>
      <c r="K743" s="1123"/>
      <c r="L743" s="1124"/>
      <c r="M743" s="1098"/>
      <c r="N743" s="1097"/>
      <c r="O743" s="928"/>
      <c r="P743" s="928"/>
      <c r="Q743" s="1102"/>
      <c r="R743" s="928"/>
      <c r="S743" s="928"/>
      <c r="T743" s="1097"/>
      <c r="U743" s="1097"/>
      <c r="V743" s="1097"/>
    </row>
    <row r="744" ht="34.5" customHeight="1">
      <c r="A744" s="1095"/>
      <c r="B744" s="1122"/>
      <c r="C744" s="928"/>
      <c r="D744" s="928"/>
      <c r="E744" s="1105"/>
      <c r="F744" s="1105"/>
      <c r="G744" s="1105"/>
      <c r="H744" s="1105"/>
      <c r="I744" s="1105"/>
      <c r="J744" s="1105"/>
      <c r="K744" s="1123"/>
      <c r="L744" s="1124"/>
      <c r="M744" s="1098"/>
      <c r="N744" s="1097"/>
      <c r="O744" s="928"/>
      <c r="P744" s="928"/>
      <c r="Q744" s="1102"/>
      <c r="R744" s="928"/>
      <c r="S744" s="928"/>
      <c r="T744" s="1097"/>
      <c r="U744" s="1097"/>
      <c r="V744" s="1097"/>
    </row>
    <row r="745" ht="34.5" customHeight="1">
      <c r="A745" s="1095"/>
      <c r="B745" s="1122"/>
      <c r="C745" s="928"/>
      <c r="D745" s="928"/>
      <c r="E745" s="1105"/>
      <c r="F745" s="1105"/>
      <c r="G745" s="1105"/>
      <c r="H745" s="1105"/>
      <c r="I745" s="1105"/>
      <c r="J745" s="1105"/>
      <c r="K745" s="1123"/>
      <c r="L745" s="1124"/>
      <c r="M745" s="1098"/>
      <c r="N745" s="1097"/>
      <c r="O745" s="928"/>
      <c r="P745" s="928"/>
      <c r="Q745" s="1102"/>
      <c r="R745" s="928"/>
      <c r="S745" s="928"/>
      <c r="T745" s="1097"/>
      <c r="U745" s="1097"/>
      <c r="V745" s="1097"/>
    </row>
    <row r="746" ht="34.5" customHeight="1">
      <c r="A746" s="1095"/>
      <c r="B746" s="1122"/>
      <c r="C746" s="928"/>
      <c r="D746" s="928"/>
      <c r="E746" s="1105"/>
      <c r="F746" s="1105"/>
      <c r="G746" s="1105"/>
      <c r="H746" s="1105"/>
      <c r="I746" s="1105"/>
      <c r="J746" s="1105"/>
      <c r="K746" s="1123"/>
      <c r="L746" s="1124"/>
      <c r="M746" s="1098"/>
      <c r="N746" s="1097"/>
      <c r="O746" s="928"/>
      <c r="P746" s="928"/>
      <c r="Q746" s="1102"/>
      <c r="R746" s="928"/>
      <c r="S746" s="928"/>
      <c r="T746" s="1097"/>
      <c r="U746" s="1097"/>
      <c r="V746" s="1097"/>
    </row>
    <row r="747" ht="34.5" customHeight="1">
      <c r="A747" s="1095"/>
      <c r="B747" s="1122"/>
      <c r="C747" s="928"/>
      <c r="D747" s="928"/>
      <c r="E747" s="1105"/>
      <c r="F747" s="1105"/>
      <c r="G747" s="1105"/>
      <c r="H747" s="1105"/>
      <c r="I747" s="1105"/>
      <c r="J747" s="1105"/>
      <c r="K747" s="1123"/>
      <c r="L747" s="1124"/>
      <c r="M747" s="1098"/>
      <c r="N747" s="1097"/>
      <c r="O747" s="928"/>
      <c r="P747" s="928"/>
      <c r="Q747" s="1102"/>
      <c r="R747" s="928"/>
      <c r="S747" s="928"/>
      <c r="T747" s="1097"/>
      <c r="U747" s="1097"/>
      <c r="V747" s="1097"/>
    </row>
    <row r="748" ht="34.5" customHeight="1">
      <c r="A748" s="1095"/>
      <c r="B748" s="1122"/>
      <c r="C748" s="928"/>
      <c r="D748" s="928"/>
      <c r="E748" s="1105"/>
      <c r="F748" s="1105"/>
      <c r="G748" s="1105"/>
      <c r="H748" s="1105"/>
      <c r="I748" s="1105"/>
      <c r="J748" s="1105"/>
      <c r="K748" s="1123"/>
      <c r="L748" s="1124"/>
      <c r="M748" s="1098"/>
      <c r="N748" s="1097"/>
      <c r="O748" s="928"/>
      <c r="P748" s="928"/>
      <c r="Q748" s="1102"/>
      <c r="R748" s="928"/>
      <c r="S748" s="928"/>
      <c r="T748" s="1097"/>
      <c r="U748" s="1097"/>
      <c r="V748" s="1097"/>
    </row>
    <row r="749" ht="34.5" customHeight="1">
      <c r="A749" s="1095"/>
      <c r="B749" s="1122"/>
      <c r="C749" s="928"/>
      <c r="D749" s="928"/>
      <c r="E749" s="1105"/>
      <c r="F749" s="1105"/>
      <c r="G749" s="1105"/>
      <c r="H749" s="1105"/>
      <c r="I749" s="1105"/>
      <c r="J749" s="1105"/>
      <c r="K749" s="1123"/>
      <c r="L749" s="1124"/>
      <c r="M749" s="1098"/>
      <c r="N749" s="1097"/>
      <c r="O749" s="928"/>
      <c r="P749" s="928"/>
      <c r="Q749" s="1102"/>
      <c r="R749" s="928"/>
      <c r="S749" s="928"/>
      <c r="T749" s="1097"/>
      <c r="U749" s="1097"/>
      <c r="V749" s="1097"/>
    </row>
    <row r="750" ht="34.5" customHeight="1">
      <c r="A750" s="1095"/>
      <c r="B750" s="1122"/>
      <c r="C750" s="928"/>
      <c r="D750" s="928"/>
      <c r="E750" s="1105"/>
      <c r="F750" s="1105"/>
      <c r="G750" s="1105"/>
      <c r="H750" s="1105"/>
      <c r="I750" s="1105"/>
      <c r="J750" s="1105"/>
      <c r="K750" s="1123"/>
      <c r="L750" s="1124"/>
      <c r="M750" s="1098"/>
      <c r="N750" s="1097"/>
      <c r="O750" s="928"/>
      <c r="P750" s="928"/>
      <c r="Q750" s="1102"/>
      <c r="R750" s="928"/>
      <c r="S750" s="928"/>
      <c r="T750" s="1097"/>
      <c r="U750" s="1097"/>
      <c r="V750" s="1097"/>
    </row>
    <row r="751" ht="34.5" customHeight="1">
      <c r="A751" s="1095"/>
      <c r="B751" s="1122"/>
      <c r="C751" s="928"/>
      <c r="D751" s="928"/>
      <c r="E751" s="1105"/>
      <c r="F751" s="1105"/>
      <c r="G751" s="1105"/>
      <c r="H751" s="1105"/>
      <c r="I751" s="1105"/>
      <c r="J751" s="1105"/>
      <c r="K751" s="1123"/>
      <c r="L751" s="1124"/>
      <c r="M751" s="1098"/>
      <c r="N751" s="1097"/>
      <c r="O751" s="928"/>
      <c r="P751" s="928"/>
      <c r="Q751" s="1102"/>
      <c r="R751" s="928"/>
      <c r="S751" s="928"/>
      <c r="T751" s="1097"/>
      <c r="U751" s="1097"/>
      <c r="V751" s="1097"/>
    </row>
    <row r="752" ht="34.5" customHeight="1">
      <c r="A752" s="1095"/>
      <c r="B752" s="1122"/>
      <c r="C752" s="928"/>
      <c r="D752" s="928"/>
      <c r="E752" s="1105"/>
      <c r="F752" s="1105"/>
      <c r="G752" s="1105"/>
      <c r="H752" s="1105"/>
      <c r="I752" s="1105"/>
      <c r="J752" s="1105"/>
      <c r="K752" s="1123"/>
      <c r="L752" s="1124"/>
      <c r="M752" s="1098"/>
      <c r="N752" s="1097"/>
      <c r="O752" s="928"/>
      <c r="P752" s="928"/>
      <c r="Q752" s="1102"/>
      <c r="R752" s="928"/>
      <c r="S752" s="928"/>
      <c r="T752" s="1097"/>
      <c r="U752" s="1097"/>
      <c r="V752" s="1097"/>
    </row>
    <row r="753" ht="34.5" customHeight="1">
      <c r="A753" s="1095"/>
      <c r="B753" s="1122"/>
      <c r="C753" s="928"/>
      <c r="D753" s="928"/>
      <c r="E753" s="1105"/>
      <c r="F753" s="1105"/>
      <c r="G753" s="1105"/>
      <c r="H753" s="1105"/>
      <c r="I753" s="1105"/>
      <c r="J753" s="1105"/>
      <c r="K753" s="1123"/>
      <c r="L753" s="1124"/>
      <c r="M753" s="1098"/>
      <c r="N753" s="1097"/>
      <c r="O753" s="928"/>
      <c r="P753" s="928"/>
      <c r="Q753" s="1102"/>
      <c r="R753" s="928"/>
      <c r="S753" s="928"/>
      <c r="T753" s="1097"/>
      <c r="U753" s="1097"/>
      <c r="V753" s="1097"/>
    </row>
    <row r="754" ht="34.5" customHeight="1">
      <c r="A754" s="1095"/>
      <c r="B754" s="1122"/>
      <c r="C754" s="928"/>
      <c r="D754" s="928"/>
      <c r="E754" s="1105"/>
      <c r="F754" s="1105"/>
      <c r="G754" s="1105"/>
      <c r="H754" s="1105"/>
      <c r="I754" s="1105"/>
      <c r="J754" s="1105"/>
      <c r="K754" s="1123"/>
      <c r="L754" s="1124"/>
      <c r="M754" s="1098"/>
      <c r="N754" s="1097"/>
      <c r="O754" s="928"/>
      <c r="P754" s="928"/>
      <c r="Q754" s="1102"/>
      <c r="R754" s="928"/>
      <c r="S754" s="928"/>
      <c r="T754" s="1097"/>
      <c r="U754" s="1097"/>
      <c r="V754" s="1097"/>
    </row>
    <row r="755" ht="34.5" customHeight="1">
      <c r="A755" s="1095"/>
      <c r="B755" s="1122"/>
      <c r="C755" s="928"/>
      <c r="D755" s="928"/>
      <c r="E755" s="1105"/>
      <c r="F755" s="1105"/>
      <c r="G755" s="1105"/>
      <c r="H755" s="1105"/>
      <c r="I755" s="1105"/>
      <c r="J755" s="1105"/>
      <c r="K755" s="1123"/>
      <c r="L755" s="1124"/>
      <c r="M755" s="1098"/>
      <c r="N755" s="1097"/>
      <c r="O755" s="928"/>
      <c r="P755" s="928"/>
      <c r="Q755" s="1102"/>
      <c r="R755" s="928"/>
      <c r="S755" s="928"/>
      <c r="T755" s="1097"/>
      <c r="U755" s="1097"/>
      <c r="V755" s="1097"/>
    </row>
    <row r="756" ht="34.5" customHeight="1">
      <c r="A756" s="1095"/>
      <c r="B756" s="1122"/>
      <c r="C756" s="928"/>
      <c r="D756" s="928"/>
      <c r="E756" s="1105"/>
      <c r="F756" s="1105"/>
      <c r="G756" s="1105"/>
      <c r="H756" s="1105"/>
      <c r="I756" s="1105"/>
      <c r="J756" s="1105"/>
      <c r="K756" s="1123"/>
      <c r="L756" s="1124"/>
      <c r="M756" s="1098"/>
      <c r="N756" s="1097"/>
      <c r="O756" s="928"/>
      <c r="P756" s="928"/>
      <c r="Q756" s="1102"/>
      <c r="R756" s="928"/>
      <c r="S756" s="928"/>
      <c r="T756" s="1097"/>
      <c r="U756" s="1097"/>
      <c r="V756" s="1097"/>
    </row>
    <row r="757" ht="34.5" customHeight="1">
      <c r="A757" s="1095"/>
      <c r="B757" s="1122"/>
      <c r="C757" s="928"/>
      <c r="D757" s="928"/>
      <c r="E757" s="1105"/>
      <c r="F757" s="1105"/>
      <c r="G757" s="1105"/>
      <c r="H757" s="1105"/>
      <c r="I757" s="1105"/>
      <c r="J757" s="1105"/>
      <c r="K757" s="1123"/>
      <c r="L757" s="1124"/>
      <c r="M757" s="1098"/>
      <c r="N757" s="1097"/>
      <c r="O757" s="928"/>
      <c r="P757" s="928"/>
      <c r="Q757" s="1102"/>
      <c r="R757" s="928"/>
      <c r="S757" s="928"/>
      <c r="T757" s="1097"/>
      <c r="U757" s="1097"/>
      <c r="V757" s="1097"/>
    </row>
    <row r="758" ht="34.5" customHeight="1">
      <c r="A758" s="1095"/>
      <c r="B758" s="1122"/>
      <c r="C758" s="928"/>
      <c r="D758" s="928"/>
      <c r="E758" s="1105"/>
      <c r="F758" s="1105"/>
      <c r="G758" s="1105"/>
      <c r="H758" s="1105"/>
      <c r="I758" s="1105"/>
      <c r="J758" s="1105"/>
      <c r="K758" s="1123"/>
      <c r="L758" s="1124"/>
      <c r="M758" s="1098"/>
      <c r="N758" s="1097"/>
      <c r="O758" s="928"/>
      <c r="P758" s="928"/>
      <c r="Q758" s="1102"/>
      <c r="R758" s="928"/>
      <c r="S758" s="928"/>
      <c r="T758" s="1097"/>
      <c r="U758" s="1097"/>
      <c r="V758" s="1097"/>
    </row>
    <row r="759" ht="34.5" customHeight="1">
      <c r="A759" s="1095"/>
      <c r="B759" s="1122"/>
      <c r="C759" s="928"/>
      <c r="D759" s="928"/>
      <c r="E759" s="1105"/>
      <c r="F759" s="1105"/>
      <c r="G759" s="1105"/>
      <c r="H759" s="1105"/>
      <c r="I759" s="1105"/>
      <c r="J759" s="1105"/>
      <c r="K759" s="1123"/>
      <c r="L759" s="1124"/>
      <c r="M759" s="1098"/>
      <c r="N759" s="1097"/>
      <c r="O759" s="928"/>
      <c r="P759" s="928"/>
      <c r="Q759" s="1102"/>
      <c r="R759" s="928"/>
      <c r="S759" s="928"/>
      <c r="T759" s="1097"/>
      <c r="U759" s="1097"/>
      <c r="V759" s="1097"/>
    </row>
    <row r="760" ht="34.5" customHeight="1">
      <c r="A760" s="1095"/>
      <c r="B760" s="1122"/>
      <c r="C760" s="928"/>
      <c r="D760" s="928"/>
      <c r="E760" s="1105"/>
      <c r="F760" s="1105"/>
      <c r="G760" s="1105"/>
      <c r="H760" s="1105"/>
      <c r="I760" s="1105"/>
      <c r="J760" s="1105"/>
      <c r="K760" s="1123"/>
      <c r="L760" s="1124"/>
      <c r="M760" s="1098"/>
      <c r="N760" s="1097"/>
      <c r="O760" s="928"/>
      <c r="P760" s="928"/>
      <c r="Q760" s="1102"/>
      <c r="R760" s="928"/>
      <c r="S760" s="928"/>
      <c r="T760" s="1097"/>
      <c r="U760" s="1097"/>
      <c r="V760" s="1097"/>
    </row>
    <row r="761" ht="34.5" customHeight="1">
      <c r="A761" s="1095"/>
      <c r="B761" s="1122"/>
      <c r="C761" s="928"/>
      <c r="D761" s="928"/>
      <c r="E761" s="1105"/>
      <c r="F761" s="1105"/>
      <c r="G761" s="1105"/>
      <c r="H761" s="1105"/>
      <c r="I761" s="1105"/>
      <c r="J761" s="1105"/>
      <c r="K761" s="1123"/>
      <c r="L761" s="1124"/>
      <c r="M761" s="1098"/>
      <c r="N761" s="1097"/>
      <c r="O761" s="928"/>
      <c r="P761" s="928"/>
      <c r="Q761" s="1102"/>
      <c r="R761" s="928"/>
      <c r="S761" s="928"/>
      <c r="T761" s="1097"/>
      <c r="U761" s="1097"/>
      <c r="V761" s="1097"/>
    </row>
    <row r="762" ht="34.5" customHeight="1">
      <c r="A762" s="1095"/>
      <c r="B762" s="1122"/>
      <c r="C762" s="928"/>
      <c r="D762" s="928"/>
      <c r="E762" s="1105"/>
      <c r="F762" s="1105"/>
      <c r="G762" s="1105"/>
      <c r="H762" s="1105"/>
      <c r="I762" s="1105"/>
      <c r="J762" s="1105"/>
      <c r="K762" s="1123"/>
      <c r="L762" s="1124"/>
      <c r="M762" s="1098"/>
      <c r="N762" s="1097"/>
      <c r="O762" s="928"/>
      <c r="P762" s="928"/>
      <c r="Q762" s="1102"/>
      <c r="R762" s="928"/>
      <c r="S762" s="928"/>
      <c r="T762" s="1097"/>
      <c r="U762" s="1097"/>
      <c r="V762" s="1097"/>
    </row>
    <row r="763" ht="34.5" customHeight="1">
      <c r="A763" s="1095"/>
      <c r="B763" s="1122"/>
      <c r="C763" s="928"/>
      <c r="D763" s="928"/>
      <c r="E763" s="1105"/>
      <c r="F763" s="1105"/>
      <c r="G763" s="1105"/>
      <c r="H763" s="1105"/>
      <c r="I763" s="1105"/>
      <c r="J763" s="1105"/>
      <c r="K763" s="1123"/>
      <c r="L763" s="1124"/>
      <c r="M763" s="1098"/>
      <c r="N763" s="1097"/>
      <c r="O763" s="928"/>
      <c r="P763" s="928"/>
      <c r="Q763" s="1102"/>
      <c r="R763" s="928"/>
      <c r="S763" s="928"/>
      <c r="T763" s="1097"/>
      <c r="U763" s="1097"/>
      <c r="V763" s="1097"/>
    </row>
    <row r="764" ht="34.5" customHeight="1">
      <c r="A764" s="1095"/>
      <c r="B764" s="1122"/>
      <c r="C764" s="928"/>
      <c r="D764" s="928"/>
      <c r="E764" s="1105"/>
      <c r="F764" s="1105"/>
      <c r="G764" s="1105"/>
      <c r="H764" s="1105"/>
      <c r="I764" s="1105"/>
      <c r="J764" s="1105"/>
      <c r="K764" s="1123"/>
      <c r="L764" s="1124"/>
      <c r="M764" s="1098"/>
      <c r="N764" s="1097"/>
      <c r="O764" s="928"/>
      <c r="P764" s="928"/>
      <c r="Q764" s="1102"/>
      <c r="R764" s="928"/>
      <c r="S764" s="928"/>
      <c r="T764" s="1097"/>
      <c r="U764" s="1097"/>
      <c r="V764" s="1097"/>
    </row>
    <row r="765" ht="34.5" customHeight="1">
      <c r="A765" s="1095"/>
      <c r="B765" s="1122"/>
      <c r="C765" s="928"/>
      <c r="D765" s="928"/>
      <c r="E765" s="1105"/>
      <c r="F765" s="1105"/>
      <c r="G765" s="1105"/>
      <c r="H765" s="1105"/>
      <c r="I765" s="1105"/>
      <c r="J765" s="1105"/>
      <c r="K765" s="1123"/>
      <c r="L765" s="1124"/>
      <c r="M765" s="1098"/>
      <c r="N765" s="1097"/>
      <c r="O765" s="928"/>
      <c r="P765" s="928"/>
      <c r="Q765" s="1102"/>
      <c r="R765" s="928"/>
      <c r="S765" s="928"/>
      <c r="T765" s="1097"/>
      <c r="U765" s="1097"/>
      <c r="V765" s="1097"/>
    </row>
    <row r="766" ht="34.5" customHeight="1">
      <c r="A766" s="1095"/>
      <c r="B766" s="1122"/>
      <c r="C766" s="928"/>
      <c r="D766" s="928"/>
      <c r="E766" s="1105"/>
      <c r="F766" s="1105"/>
      <c r="G766" s="1105"/>
      <c r="H766" s="1105"/>
      <c r="I766" s="1105"/>
      <c r="J766" s="1105"/>
      <c r="K766" s="1123"/>
      <c r="L766" s="1124"/>
      <c r="M766" s="1098"/>
      <c r="N766" s="1097"/>
      <c r="O766" s="928"/>
      <c r="P766" s="928"/>
      <c r="Q766" s="1102"/>
      <c r="R766" s="928"/>
      <c r="S766" s="928"/>
      <c r="T766" s="1097"/>
      <c r="U766" s="1097"/>
      <c r="V766" s="1097"/>
    </row>
    <row r="767" ht="34.5" customHeight="1">
      <c r="A767" s="1095"/>
      <c r="B767" s="1122"/>
      <c r="C767" s="928"/>
      <c r="D767" s="928"/>
      <c r="E767" s="1105"/>
      <c r="F767" s="1105"/>
      <c r="G767" s="1105"/>
      <c r="H767" s="1105"/>
      <c r="I767" s="1105"/>
      <c r="J767" s="1105"/>
      <c r="K767" s="1123"/>
      <c r="L767" s="1124"/>
      <c r="M767" s="1098"/>
      <c r="N767" s="1097"/>
      <c r="O767" s="928"/>
      <c r="P767" s="928"/>
      <c r="Q767" s="1102"/>
      <c r="R767" s="928"/>
      <c r="S767" s="928"/>
      <c r="T767" s="1097"/>
      <c r="U767" s="1097"/>
      <c r="V767" s="1097"/>
    </row>
    <row r="768" ht="34.5" customHeight="1">
      <c r="A768" s="1095"/>
      <c r="B768" s="1122"/>
      <c r="C768" s="928"/>
      <c r="D768" s="928"/>
      <c r="E768" s="1105"/>
      <c r="F768" s="1105"/>
      <c r="G768" s="1105"/>
      <c r="H768" s="1105"/>
      <c r="I768" s="1105"/>
      <c r="J768" s="1105"/>
      <c r="K768" s="1123"/>
      <c r="L768" s="1124"/>
      <c r="M768" s="1098"/>
      <c r="N768" s="1097"/>
      <c r="O768" s="928"/>
      <c r="P768" s="928"/>
      <c r="Q768" s="1102"/>
      <c r="R768" s="928"/>
      <c r="S768" s="928"/>
      <c r="T768" s="1097"/>
      <c r="U768" s="1097"/>
      <c r="V768" s="1097"/>
    </row>
    <row r="769" ht="34.5" customHeight="1">
      <c r="A769" s="1095"/>
      <c r="B769" s="1122"/>
      <c r="C769" s="928"/>
      <c r="D769" s="928"/>
      <c r="E769" s="1105"/>
      <c r="F769" s="1105"/>
      <c r="G769" s="1105"/>
      <c r="H769" s="1105"/>
      <c r="I769" s="1105"/>
      <c r="J769" s="1105"/>
      <c r="K769" s="1123"/>
      <c r="L769" s="1124"/>
      <c r="M769" s="1098"/>
      <c r="N769" s="1097"/>
      <c r="O769" s="928"/>
      <c r="P769" s="928"/>
      <c r="Q769" s="1102"/>
      <c r="R769" s="928"/>
      <c r="S769" s="928"/>
      <c r="T769" s="1097"/>
      <c r="U769" s="1097"/>
      <c r="V769" s="1097"/>
    </row>
    <row r="770" ht="34.5" customHeight="1">
      <c r="A770" s="1095"/>
      <c r="B770" s="1122"/>
      <c r="C770" s="928"/>
      <c r="D770" s="928"/>
      <c r="E770" s="1105"/>
      <c r="F770" s="1105"/>
      <c r="G770" s="1105"/>
      <c r="H770" s="1105"/>
      <c r="I770" s="1105"/>
      <c r="J770" s="1105"/>
      <c r="K770" s="1123"/>
      <c r="L770" s="1124"/>
      <c r="M770" s="1098"/>
      <c r="N770" s="1097"/>
      <c r="O770" s="928"/>
      <c r="P770" s="928"/>
      <c r="Q770" s="1102"/>
      <c r="R770" s="928"/>
      <c r="S770" s="928"/>
      <c r="T770" s="1097"/>
      <c r="U770" s="1097"/>
      <c r="V770" s="1097"/>
    </row>
    <row r="771" ht="34.5" customHeight="1">
      <c r="A771" s="1095"/>
      <c r="B771" s="1122"/>
      <c r="C771" s="928"/>
      <c r="D771" s="928"/>
      <c r="E771" s="1105"/>
      <c r="F771" s="1105"/>
      <c r="G771" s="1105"/>
      <c r="H771" s="1105"/>
      <c r="I771" s="1105"/>
      <c r="J771" s="1105"/>
      <c r="K771" s="1123"/>
      <c r="L771" s="1124"/>
      <c r="M771" s="1098"/>
      <c r="N771" s="1097"/>
      <c r="O771" s="928"/>
      <c r="P771" s="928"/>
      <c r="Q771" s="1102"/>
      <c r="R771" s="928"/>
      <c r="S771" s="928"/>
      <c r="T771" s="1097"/>
      <c r="U771" s="1097"/>
      <c r="V771" s="1097"/>
    </row>
    <row r="772" ht="34.5" customHeight="1">
      <c r="A772" s="1095"/>
      <c r="B772" s="1122"/>
      <c r="C772" s="928"/>
      <c r="D772" s="928"/>
      <c r="E772" s="1105"/>
      <c r="F772" s="1105"/>
      <c r="G772" s="1105"/>
      <c r="H772" s="1105"/>
      <c r="I772" s="1105"/>
      <c r="J772" s="1105"/>
      <c r="K772" s="1123"/>
      <c r="L772" s="1124"/>
      <c r="M772" s="1098"/>
      <c r="N772" s="1097"/>
      <c r="O772" s="928"/>
      <c r="P772" s="928"/>
      <c r="Q772" s="1102"/>
      <c r="R772" s="928"/>
      <c r="S772" s="928"/>
      <c r="T772" s="1097"/>
      <c r="U772" s="1097"/>
      <c r="V772" s="1097"/>
    </row>
    <row r="773" ht="34.5" customHeight="1">
      <c r="A773" s="1095"/>
      <c r="B773" s="1122"/>
      <c r="C773" s="928"/>
      <c r="D773" s="928"/>
      <c r="E773" s="1105"/>
      <c r="F773" s="1105"/>
      <c r="G773" s="1105"/>
      <c r="H773" s="1105"/>
      <c r="I773" s="1105"/>
      <c r="J773" s="1105"/>
      <c r="K773" s="1123"/>
      <c r="L773" s="1124"/>
      <c r="M773" s="1098"/>
      <c r="N773" s="1097"/>
      <c r="O773" s="928"/>
      <c r="P773" s="928"/>
      <c r="Q773" s="1102"/>
      <c r="R773" s="928"/>
      <c r="S773" s="928"/>
      <c r="T773" s="1097"/>
      <c r="U773" s="1097"/>
      <c r="V773" s="1097"/>
    </row>
    <row r="774" ht="34.5" customHeight="1">
      <c r="A774" s="1095"/>
      <c r="B774" s="1122"/>
      <c r="C774" s="928"/>
      <c r="D774" s="928"/>
      <c r="E774" s="1105"/>
      <c r="F774" s="1105"/>
      <c r="G774" s="1105"/>
      <c r="H774" s="1105"/>
      <c r="I774" s="1105"/>
      <c r="J774" s="1105"/>
      <c r="K774" s="1123"/>
      <c r="L774" s="1124"/>
      <c r="M774" s="1098"/>
      <c r="N774" s="1097"/>
      <c r="O774" s="928"/>
      <c r="P774" s="928"/>
      <c r="Q774" s="1102"/>
      <c r="R774" s="928"/>
      <c r="S774" s="928"/>
      <c r="T774" s="1097"/>
      <c r="U774" s="1097"/>
      <c r="V774" s="1097"/>
    </row>
    <row r="775" ht="34.5" customHeight="1">
      <c r="A775" s="1095"/>
      <c r="B775" s="1122"/>
      <c r="C775" s="928"/>
      <c r="D775" s="928"/>
      <c r="E775" s="1105"/>
      <c r="F775" s="1105"/>
      <c r="G775" s="1105"/>
      <c r="H775" s="1105"/>
      <c r="I775" s="1105"/>
      <c r="J775" s="1105"/>
      <c r="K775" s="1123"/>
      <c r="L775" s="1124"/>
      <c r="M775" s="1098"/>
      <c r="N775" s="1097"/>
      <c r="O775" s="928"/>
      <c r="P775" s="928"/>
      <c r="Q775" s="1102"/>
      <c r="R775" s="928"/>
      <c r="S775" s="928"/>
      <c r="T775" s="1097"/>
      <c r="U775" s="1097"/>
      <c r="V775" s="1097"/>
    </row>
    <row r="776" ht="34.5" customHeight="1">
      <c r="A776" s="1095"/>
      <c r="B776" s="1122"/>
      <c r="C776" s="928"/>
      <c r="D776" s="928"/>
      <c r="E776" s="1105"/>
      <c r="F776" s="1105"/>
      <c r="G776" s="1105"/>
      <c r="H776" s="1105"/>
      <c r="I776" s="1105"/>
      <c r="J776" s="1105"/>
      <c r="K776" s="1123"/>
      <c r="L776" s="1124"/>
      <c r="M776" s="1098"/>
      <c r="N776" s="1097"/>
      <c r="O776" s="928"/>
      <c r="P776" s="928"/>
      <c r="Q776" s="1102"/>
      <c r="R776" s="928"/>
      <c r="S776" s="928"/>
      <c r="T776" s="1097"/>
      <c r="U776" s="1097"/>
      <c r="V776" s="1097"/>
    </row>
    <row r="777" ht="34.5" customHeight="1">
      <c r="A777" s="1095"/>
      <c r="B777" s="1122"/>
      <c r="C777" s="928"/>
      <c r="D777" s="928"/>
      <c r="E777" s="1105"/>
      <c r="F777" s="1105"/>
      <c r="G777" s="1105"/>
      <c r="H777" s="1105"/>
      <c r="I777" s="1105"/>
      <c r="J777" s="1105"/>
      <c r="K777" s="1123"/>
      <c r="L777" s="1124"/>
      <c r="M777" s="1098"/>
      <c r="N777" s="1097"/>
      <c r="O777" s="928"/>
      <c r="P777" s="928"/>
      <c r="Q777" s="1102"/>
      <c r="R777" s="928"/>
      <c r="S777" s="928"/>
      <c r="T777" s="1097"/>
      <c r="U777" s="1097"/>
      <c r="V777" s="1097"/>
    </row>
    <row r="778" ht="34.5" customHeight="1">
      <c r="A778" s="1095"/>
      <c r="B778" s="1122"/>
      <c r="C778" s="928"/>
      <c r="D778" s="928"/>
      <c r="E778" s="1105"/>
      <c r="F778" s="1105"/>
      <c r="G778" s="1105"/>
      <c r="H778" s="1105"/>
      <c r="I778" s="1105"/>
      <c r="J778" s="1105"/>
      <c r="K778" s="1123"/>
      <c r="L778" s="1124"/>
      <c r="M778" s="1098"/>
      <c r="N778" s="1097"/>
      <c r="O778" s="928"/>
      <c r="P778" s="928"/>
      <c r="Q778" s="1102"/>
      <c r="R778" s="928"/>
      <c r="S778" s="928"/>
      <c r="T778" s="1097"/>
      <c r="U778" s="1097"/>
      <c r="V778" s="1097"/>
    </row>
    <row r="779" ht="34.5" customHeight="1">
      <c r="A779" s="1095"/>
      <c r="B779" s="1122"/>
      <c r="C779" s="928"/>
      <c r="D779" s="928"/>
      <c r="E779" s="1105"/>
      <c r="F779" s="1105"/>
      <c r="G779" s="1105"/>
      <c r="H779" s="1105"/>
      <c r="I779" s="1105"/>
      <c r="J779" s="1105"/>
      <c r="K779" s="1123"/>
      <c r="L779" s="1124"/>
      <c r="M779" s="1098"/>
      <c r="N779" s="1097"/>
      <c r="O779" s="928"/>
      <c r="P779" s="928"/>
      <c r="Q779" s="1102"/>
      <c r="R779" s="928"/>
      <c r="S779" s="928"/>
      <c r="T779" s="1097"/>
      <c r="U779" s="1097"/>
      <c r="V779" s="1097"/>
    </row>
    <row r="780" ht="34.5" customHeight="1">
      <c r="A780" s="1095"/>
      <c r="B780" s="1122"/>
      <c r="C780" s="928"/>
      <c r="D780" s="928"/>
      <c r="E780" s="1105"/>
      <c r="F780" s="1105"/>
      <c r="G780" s="1105"/>
      <c r="H780" s="1105"/>
      <c r="I780" s="1105"/>
      <c r="J780" s="1105"/>
      <c r="K780" s="1123"/>
      <c r="L780" s="1124"/>
      <c r="M780" s="1098"/>
      <c r="N780" s="1097"/>
      <c r="O780" s="928"/>
      <c r="P780" s="928"/>
      <c r="Q780" s="1102"/>
      <c r="R780" s="928"/>
      <c r="S780" s="928"/>
      <c r="T780" s="1097"/>
      <c r="U780" s="1097"/>
      <c r="V780" s="1097"/>
    </row>
    <row r="781" ht="34.5" customHeight="1">
      <c r="A781" s="1095"/>
      <c r="B781" s="1122"/>
      <c r="C781" s="928"/>
      <c r="D781" s="928"/>
      <c r="E781" s="1105"/>
      <c r="F781" s="1105"/>
      <c r="G781" s="1105"/>
      <c r="H781" s="1105"/>
      <c r="I781" s="1105"/>
      <c r="J781" s="1105"/>
      <c r="K781" s="1123"/>
      <c r="L781" s="1124"/>
      <c r="M781" s="1098"/>
      <c r="N781" s="1097"/>
      <c r="O781" s="928"/>
      <c r="P781" s="928"/>
      <c r="Q781" s="1102"/>
      <c r="R781" s="928"/>
      <c r="S781" s="928"/>
      <c r="T781" s="1097"/>
      <c r="U781" s="1097"/>
      <c r="V781" s="1097"/>
    </row>
    <row r="782" ht="34.5" customHeight="1">
      <c r="A782" s="1095"/>
      <c r="B782" s="1122"/>
      <c r="C782" s="928"/>
      <c r="D782" s="928"/>
      <c r="E782" s="1105"/>
      <c r="F782" s="1105"/>
      <c r="G782" s="1105"/>
      <c r="H782" s="1105"/>
      <c r="I782" s="1105"/>
      <c r="J782" s="1105"/>
      <c r="K782" s="1123"/>
      <c r="L782" s="1124"/>
      <c r="M782" s="1098"/>
      <c r="N782" s="1097"/>
      <c r="O782" s="928"/>
      <c r="P782" s="928"/>
      <c r="Q782" s="1102"/>
      <c r="R782" s="928"/>
      <c r="S782" s="928"/>
      <c r="T782" s="1097"/>
      <c r="U782" s="1097"/>
      <c r="V782" s="1097"/>
    </row>
    <row r="783" ht="34.5" customHeight="1">
      <c r="A783" s="1095"/>
      <c r="B783" s="1122"/>
      <c r="C783" s="928"/>
      <c r="D783" s="928"/>
      <c r="E783" s="1105"/>
      <c r="F783" s="1105"/>
      <c r="G783" s="1105"/>
      <c r="H783" s="1105"/>
      <c r="I783" s="1105"/>
      <c r="J783" s="1105"/>
      <c r="K783" s="1123"/>
      <c r="L783" s="1124"/>
      <c r="M783" s="1098"/>
      <c r="N783" s="1097"/>
      <c r="O783" s="928"/>
      <c r="P783" s="928"/>
      <c r="Q783" s="1102"/>
      <c r="R783" s="928"/>
      <c r="S783" s="928"/>
      <c r="T783" s="1097"/>
      <c r="U783" s="1097"/>
      <c r="V783" s="1097"/>
    </row>
    <row r="784" ht="34.5" customHeight="1">
      <c r="A784" s="1095"/>
      <c r="B784" s="1122"/>
      <c r="C784" s="928"/>
      <c r="D784" s="928"/>
      <c r="E784" s="1105"/>
      <c r="F784" s="1105"/>
      <c r="G784" s="1105"/>
      <c r="H784" s="1105"/>
      <c r="I784" s="1105"/>
      <c r="J784" s="1105"/>
      <c r="K784" s="1123"/>
      <c r="L784" s="1124"/>
      <c r="M784" s="1098"/>
      <c r="N784" s="1097"/>
      <c r="O784" s="928"/>
      <c r="P784" s="928"/>
      <c r="Q784" s="1102"/>
      <c r="R784" s="928"/>
      <c r="S784" s="928"/>
      <c r="T784" s="1097"/>
      <c r="U784" s="1097"/>
      <c r="V784" s="1097"/>
    </row>
    <row r="785" ht="34.5" customHeight="1">
      <c r="A785" s="1095"/>
      <c r="B785" s="1122"/>
      <c r="C785" s="928"/>
      <c r="D785" s="928"/>
      <c r="E785" s="1105"/>
      <c r="F785" s="1105"/>
      <c r="G785" s="1105"/>
      <c r="H785" s="1105"/>
      <c r="I785" s="1105"/>
      <c r="J785" s="1105"/>
      <c r="K785" s="1123"/>
      <c r="L785" s="1124"/>
      <c r="M785" s="1098"/>
      <c r="N785" s="1097"/>
      <c r="O785" s="928"/>
      <c r="P785" s="928"/>
      <c r="Q785" s="1102"/>
      <c r="R785" s="928"/>
      <c r="S785" s="928"/>
      <c r="T785" s="1097"/>
      <c r="U785" s="1097"/>
      <c r="V785" s="1097"/>
    </row>
    <row r="786" ht="34.5" customHeight="1">
      <c r="A786" s="1095"/>
      <c r="B786" s="1122"/>
      <c r="C786" s="928"/>
      <c r="D786" s="928"/>
      <c r="E786" s="1105"/>
      <c r="F786" s="1105"/>
      <c r="G786" s="1105"/>
      <c r="H786" s="1105"/>
      <c r="I786" s="1105"/>
      <c r="J786" s="1105"/>
      <c r="K786" s="1123"/>
      <c r="L786" s="1124"/>
      <c r="M786" s="1098"/>
      <c r="N786" s="1097"/>
      <c r="O786" s="928"/>
      <c r="P786" s="928"/>
      <c r="Q786" s="1102"/>
      <c r="R786" s="928"/>
      <c r="S786" s="928"/>
      <c r="T786" s="1097"/>
      <c r="U786" s="1097"/>
      <c r="V786" s="1097"/>
    </row>
    <row r="787" ht="34.5" customHeight="1">
      <c r="A787" s="1095"/>
      <c r="B787" s="1122"/>
      <c r="C787" s="928"/>
      <c r="D787" s="928"/>
      <c r="E787" s="1105"/>
      <c r="F787" s="1105"/>
      <c r="G787" s="1105"/>
      <c r="H787" s="1105"/>
      <c r="I787" s="1105"/>
      <c r="J787" s="1105"/>
      <c r="K787" s="1123"/>
      <c r="L787" s="1124"/>
      <c r="M787" s="1098"/>
      <c r="N787" s="1097"/>
      <c r="O787" s="928"/>
      <c r="P787" s="928"/>
      <c r="Q787" s="1102"/>
      <c r="R787" s="928"/>
      <c r="S787" s="928"/>
      <c r="T787" s="1097"/>
      <c r="U787" s="1097"/>
      <c r="V787" s="1097"/>
    </row>
    <row r="788" ht="34.5" customHeight="1">
      <c r="A788" s="1095"/>
      <c r="B788" s="1122"/>
      <c r="C788" s="928"/>
      <c r="D788" s="928"/>
      <c r="E788" s="1105"/>
      <c r="F788" s="1105"/>
      <c r="G788" s="1105"/>
      <c r="H788" s="1105"/>
      <c r="I788" s="1105"/>
      <c r="J788" s="1105"/>
      <c r="K788" s="1123"/>
      <c r="L788" s="1124"/>
      <c r="M788" s="1098"/>
      <c r="N788" s="1097"/>
      <c r="O788" s="928"/>
      <c r="P788" s="928"/>
      <c r="Q788" s="1102"/>
      <c r="R788" s="928"/>
      <c r="S788" s="928"/>
      <c r="T788" s="1097"/>
      <c r="U788" s="1097"/>
      <c r="V788" s="1097"/>
    </row>
    <row r="789" ht="34.5" customHeight="1">
      <c r="A789" s="1095"/>
      <c r="B789" s="1122"/>
      <c r="C789" s="928"/>
      <c r="D789" s="928"/>
      <c r="E789" s="1105"/>
      <c r="F789" s="1105"/>
      <c r="G789" s="1105"/>
      <c r="H789" s="1105"/>
      <c r="I789" s="1105"/>
      <c r="J789" s="1105"/>
      <c r="K789" s="1123"/>
      <c r="L789" s="1124"/>
      <c r="M789" s="1098"/>
      <c r="N789" s="1097"/>
      <c r="O789" s="928"/>
      <c r="P789" s="928"/>
      <c r="Q789" s="1102"/>
      <c r="R789" s="928"/>
      <c r="S789" s="928"/>
      <c r="T789" s="1097"/>
      <c r="U789" s="1097"/>
      <c r="V789" s="1097"/>
    </row>
    <row r="790" ht="34.5" customHeight="1">
      <c r="A790" s="1095"/>
      <c r="B790" s="1122"/>
      <c r="C790" s="928"/>
      <c r="D790" s="928"/>
      <c r="E790" s="1105"/>
      <c r="F790" s="1105"/>
      <c r="G790" s="1105"/>
      <c r="H790" s="1105"/>
      <c r="I790" s="1105"/>
      <c r="J790" s="1105"/>
      <c r="K790" s="1123"/>
      <c r="L790" s="1124"/>
      <c r="M790" s="1098"/>
      <c r="N790" s="1097"/>
      <c r="O790" s="928"/>
      <c r="P790" s="928"/>
      <c r="Q790" s="1102"/>
      <c r="R790" s="928"/>
      <c r="S790" s="928"/>
      <c r="T790" s="1097"/>
      <c r="U790" s="1097"/>
      <c r="V790" s="1097"/>
    </row>
    <row r="791" ht="34.5" customHeight="1">
      <c r="A791" s="1095"/>
      <c r="B791" s="1122"/>
      <c r="C791" s="928"/>
      <c r="D791" s="928"/>
      <c r="E791" s="1105"/>
      <c r="F791" s="1105"/>
      <c r="G791" s="1105"/>
      <c r="H791" s="1105"/>
      <c r="I791" s="1105"/>
      <c r="J791" s="1105"/>
      <c r="K791" s="1123"/>
      <c r="L791" s="1124"/>
      <c r="M791" s="1098"/>
      <c r="N791" s="1097"/>
      <c r="O791" s="928"/>
      <c r="P791" s="928"/>
      <c r="Q791" s="1102"/>
      <c r="R791" s="928"/>
      <c r="S791" s="928"/>
      <c r="T791" s="1097"/>
      <c r="U791" s="1097"/>
      <c r="V791" s="1097"/>
    </row>
    <row r="792" ht="34.5" customHeight="1">
      <c r="A792" s="1095"/>
      <c r="B792" s="1122"/>
      <c r="C792" s="928"/>
      <c r="D792" s="928"/>
      <c r="E792" s="1105"/>
      <c r="F792" s="1105"/>
      <c r="G792" s="1105"/>
      <c r="H792" s="1105"/>
      <c r="I792" s="1105"/>
      <c r="J792" s="1105"/>
      <c r="K792" s="1123"/>
      <c r="L792" s="1124"/>
      <c r="M792" s="1098"/>
      <c r="N792" s="1097"/>
      <c r="O792" s="928"/>
      <c r="P792" s="928"/>
      <c r="Q792" s="1102"/>
      <c r="R792" s="928"/>
      <c r="S792" s="928"/>
      <c r="T792" s="1097"/>
      <c r="U792" s="1097"/>
      <c r="V792" s="1097"/>
    </row>
    <row r="793" ht="34.5" customHeight="1">
      <c r="A793" s="1095"/>
      <c r="B793" s="1122"/>
      <c r="C793" s="928"/>
      <c r="D793" s="928"/>
      <c r="E793" s="1105"/>
      <c r="F793" s="1105"/>
      <c r="G793" s="1105"/>
      <c r="H793" s="1105"/>
      <c r="I793" s="1105"/>
      <c r="J793" s="1105"/>
      <c r="K793" s="1123"/>
      <c r="L793" s="1124"/>
      <c r="M793" s="1098"/>
      <c r="N793" s="1097"/>
      <c r="O793" s="928"/>
      <c r="P793" s="928"/>
      <c r="Q793" s="1102"/>
      <c r="R793" s="928"/>
      <c r="S793" s="928"/>
      <c r="T793" s="1097"/>
      <c r="U793" s="1097"/>
      <c r="V793" s="1097"/>
    </row>
    <row r="794" ht="34.5" customHeight="1">
      <c r="A794" s="1095"/>
      <c r="B794" s="1122"/>
      <c r="C794" s="928"/>
      <c r="D794" s="928"/>
      <c r="E794" s="1105"/>
      <c r="F794" s="1105"/>
      <c r="G794" s="1105"/>
      <c r="H794" s="1105"/>
      <c r="I794" s="1105"/>
      <c r="J794" s="1105"/>
      <c r="K794" s="1123"/>
      <c r="L794" s="1124"/>
      <c r="M794" s="1098"/>
      <c r="N794" s="1097"/>
      <c r="O794" s="928"/>
      <c r="P794" s="928"/>
      <c r="Q794" s="1102"/>
      <c r="R794" s="928"/>
      <c r="S794" s="928"/>
      <c r="T794" s="1097"/>
      <c r="U794" s="1097"/>
      <c r="V794" s="1097"/>
    </row>
    <row r="795" ht="34.5" customHeight="1">
      <c r="A795" s="1095"/>
      <c r="B795" s="1122"/>
      <c r="C795" s="928"/>
      <c r="D795" s="928"/>
      <c r="E795" s="1105"/>
      <c r="F795" s="1105"/>
      <c r="G795" s="1105"/>
      <c r="H795" s="1105"/>
      <c r="I795" s="1105"/>
      <c r="J795" s="1105"/>
      <c r="K795" s="1123"/>
      <c r="L795" s="1124"/>
      <c r="M795" s="1098"/>
      <c r="N795" s="1097"/>
      <c r="O795" s="928"/>
      <c r="P795" s="928"/>
      <c r="Q795" s="1102"/>
      <c r="R795" s="928"/>
      <c r="S795" s="928"/>
      <c r="T795" s="1097"/>
      <c r="U795" s="1097"/>
      <c r="V795" s="1097"/>
    </row>
    <row r="796" ht="34.5" customHeight="1">
      <c r="A796" s="1095"/>
      <c r="B796" s="1122"/>
      <c r="C796" s="928"/>
      <c r="D796" s="928"/>
      <c r="E796" s="1105"/>
      <c r="F796" s="1105"/>
      <c r="G796" s="1105"/>
      <c r="H796" s="1105"/>
      <c r="I796" s="1105"/>
      <c r="J796" s="1105"/>
      <c r="K796" s="1123"/>
      <c r="L796" s="1124"/>
      <c r="M796" s="1098"/>
      <c r="N796" s="1097"/>
      <c r="O796" s="928"/>
      <c r="P796" s="928"/>
      <c r="Q796" s="1102"/>
      <c r="R796" s="928"/>
      <c r="S796" s="928"/>
      <c r="T796" s="1097"/>
      <c r="U796" s="1097"/>
      <c r="V796" s="1097"/>
    </row>
    <row r="797" ht="34.5" customHeight="1">
      <c r="A797" s="1095"/>
      <c r="B797" s="1122"/>
      <c r="C797" s="928"/>
      <c r="D797" s="928"/>
      <c r="E797" s="1105"/>
      <c r="F797" s="1105"/>
      <c r="G797" s="1105"/>
      <c r="H797" s="1105"/>
      <c r="I797" s="1105"/>
      <c r="J797" s="1105"/>
      <c r="K797" s="1123"/>
      <c r="L797" s="1124"/>
      <c r="M797" s="1098"/>
      <c r="N797" s="1097"/>
      <c r="O797" s="928"/>
      <c r="P797" s="928"/>
      <c r="Q797" s="1102"/>
      <c r="R797" s="928"/>
      <c r="S797" s="928"/>
      <c r="T797" s="1097"/>
      <c r="U797" s="1097"/>
      <c r="V797" s="1097"/>
    </row>
    <row r="798" ht="34.5" customHeight="1">
      <c r="A798" s="1095"/>
      <c r="B798" s="1122"/>
      <c r="C798" s="928"/>
      <c r="D798" s="928"/>
      <c r="E798" s="1105"/>
      <c r="F798" s="1105"/>
      <c r="G798" s="1105"/>
      <c r="H798" s="1105"/>
      <c r="I798" s="1105"/>
      <c r="J798" s="1105"/>
      <c r="K798" s="1123"/>
      <c r="L798" s="1124"/>
      <c r="M798" s="1098"/>
      <c r="N798" s="1097"/>
      <c r="O798" s="928"/>
      <c r="P798" s="928"/>
      <c r="Q798" s="1102"/>
      <c r="R798" s="928"/>
      <c r="S798" s="928"/>
      <c r="T798" s="1097"/>
      <c r="U798" s="1097"/>
      <c r="V798" s="1097"/>
    </row>
    <row r="799" ht="34.5" customHeight="1">
      <c r="A799" s="1095"/>
      <c r="B799" s="1122"/>
      <c r="C799" s="928"/>
      <c r="D799" s="928"/>
      <c r="E799" s="1105"/>
      <c r="F799" s="1105"/>
      <c r="G799" s="1105"/>
      <c r="H799" s="1105"/>
      <c r="I799" s="1105"/>
      <c r="J799" s="1105"/>
      <c r="K799" s="1123"/>
      <c r="L799" s="1124"/>
      <c r="M799" s="1098"/>
      <c r="N799" s="1097"/>
      <c r="O799" s="928"/>
      <c r="P799" s="928"/>
      <c r="Q799" s="1102"/>
      <c r="R799" s="928"/>
      <c r="S799" s="928"/>
      <c r="T799" s="1097"/>
      <c r="U799" s="1097"/>
      <c r="V799" s="1097"/>
    </row>
    <row r="800" ht="34.5" customHeight="1">
      <c r="A800" s="1095"/>
      <c r="B800" s="1122"/>
      <c r="C800" s="928"/>
      <c r="D800" s="928"/>
      <c r="E800" s="1105"/>
      <c r="F800" s="1105"/>
      <c r="G800" s="1105"/>
      <c r="H800" s="1105"/>
      <c r="I800" s="1105"/>
      <c r="J800" s="1105"/>
      <c r="K800" s="1123"/>
      <c r="L800" s="1124"/>
      <c r="M800" s="1098"/>
      <c r="N800" s="1097"/>
      <c r="O800" s="928"/>
      <c r="P800" s="928"/>
      <c r="Q800" s="1102"/>
      <c r="R800" s="928"/>
      <c r="S800" s="928"/>
      <c r="T800" s="1097"/>
      <c r="U800" s="1097"/>
      <c r="V800" s="1097"/>
    </row>
    <row r="801" ht="34.5" customHeight="1">
      <c r="A801" s="1095"/>
      <c r="B801" s="1122"/>
      <c r="C801" s="928"/>
      <c r="D801" s="928"/>
      <c r="E801" s="1105"/>
      <c r="F801" s="1105"/>
      <c r="G801" s="1105"/>
      <c r="H801" s="1105"/>
      <c r="I801" s="1105"/>
      <c r="J801" s="1105"/>
      <c r="K801" s="1123"/>
      <c r="L801" s="1124"/>
      <c r="M801" s="1098"/>
      <c r="N801" s="1097"/>
      <c r="O801" s="928"/>
      <c r="P801" s="928"/>
      <c r="Q801" s="1102"/>
      <c r="R801" s="928"/>
      <c r="S801" s="928"/>
      <c r="T801" s="1097"/>
      <c r="U801" s="1097"/>
      <c r="V801" s="1097"/>
    </row>
    <row r="802" ht="34.5" customHeight="1">
      <c r="A802" s="1095"/>
      <c r="B802" s="1122"/>
      <c r="C802" s="928"/>
      <c r="D802" s="928"/>
      <c r="E802" s="1105"/>
      <c r="F802" s="1105"/>
      <c r="G802" s="1105"/>
      <c r="H802" s="1105"/>
      <c r="I802" s="1105"/>
      <c r="J802" s="1105"/>
      <c r="K802" s="1123"/>
      <c r="L802" s="1124"/>
      <c r="M802" s="1098"/>
      <c r="N802" s="1097"/>
      <c r="O802" s="928"/>
      <c r="P802" s="928"/>
      <c r="Q802" s="1102"/>
      <c r="R802" s="928"/>
      <c r="S802" s="928"/>
      <c r="T802" s="1097"/>
      <c r="U802" s="1097"/>
      <c r="V802" s="1097"/>
    </row>
    <row r="803" ht="34.5" customHeight="1">
      <c r="A803" s="1095"/>
      <c r="B803" s="1122"/>
      <c r="C803" s="928"/>
      <c r="D803" s="928"/>
      <c r="E803" s="1105"/>
      <c r="F803" s="1105"/>
      <c r="G803" s="1105"/>
      <c r="H803" s="1105"/>
      <c r="I803" s="1105"/>
      <c r="J803" s="1105"/>
      <c r="K803" s="1123"/>
      <c r="L803" s="1124"/>
      <c r="M803" s="1098"/>
      <c r="N803" s="1097"/>
      <c r="O803" s="928"/>
      <c r="P803" s="928"/>
      <c r="Q803" s="1102"/>
      <c r="R803" s="928"/>
      <c r="S803" s="928"/>
      <c r="T803" s="1097"/>
      <c r="U803" s="1097"/>
      <c r="V803" s="1097"/>
    </row>
    <row r="804" ht="34.5" customHeight="1">
      <c r="A804" s="1095"/>
      <c r="B804" s="1122"/>
      <c r="C804" s="928"/>
      <c r="D804" s="928"/>
      <c r="E804" s="1105"/>
      <c r="F804" s="1105"/>
      <c r="G804" s="1105"/>
      <c r="H804" s="1105"/>
      <c r="I804" s="1105"/>
      <c r="J804" s="1105"/>
      <c r="K804" s="1123"/>
      <c r="L804" s="1124"/>
      <c r="M804" s="1098"/>
      <c r="N804" s="1097"/>
      <c r="O804" s="928"/>
      <c r="P804" s="928"/>
      <c r="Q804" s="1102"/>
      <c r="R804" s="928"/>
      <c r="S804" s="928"/>
      <c r="T804" s="1097"/>
      <c r="U804" s="1097"/>
      <c r="V804" s="1097"/>
    </row>
    <row r="805" ht="34.5" customHeight="1">
      <c r="A805" s="1095"/>
      <c r="B805" s="1122"/>
      <c r="C805" s="928"/>
      <c r="D805" s="928"/>
      <c r="E805" s="1105"/>
      <c r="F805" s="1105"/>
      <c r="G805" s="1105"/>
      <c r="H805" s="1105"/>
      <c r="I805" s="1105"/>
      <c r="J805" s="1105"/>
      <c r="K805" s="1123"/>
      <c r="L805" s="1124"/>
      <c r="M805" s="1098"/>
      <c r="N805" s="1097"/>
      <c r="O805" s="928"/>
      <c r="P805" s="928"/>
      <c r="Q805" s="1102"/>
      <c r="R805" s="928"/>
      <c r="S805" s="928"/>
      <c r="T805" s="1097"/>
      <c r="U805" s="1097"/>
      <c r="V805" s="1097"/>
    </row>
    <row r="806" ht="34.5" customHeight="1">
      <c r="A806" s="1095"/>
      <c r="B806" s="1122"/>
      <c r="C806" s="928"/>
      <c r="D806" s="928"/>
      <c r="E806" s="1105"/>
      <c r="F806" s="1105"/>
      <c r="G806" s="1105"/>
      <c r="H806" s="1105"/>
      <c r="I806" s="1105"/>
      <c r="J806" s="1105"/>
      <c r="K806" s="1123"/>
      <c r="L806" s="1124"/>
      <c r="M806" s="1098"/>
      <c r="N806" s="1097"/>
      <c r="O806" s="928"/>
      <c r="P806" s="928"/>
      <c r="Q806" s="1102"/>
      <c r="R806" s="928"/>
      <c r="S806" s="928"/>
      <c r="T806" s="1097"/>
      <c r="U806" s="1097"/>
      <c r="V806" s="1097"/>
    </row>
    <row r="807" ht="34.5" customHeight="1">
      <c r="A807" s="1095"/>
      <c r="B807" s="1122"/>
      <c r="C807" s="928"/>
      <c r="D807" s="928"/>
      <c r="E807" s="1105"/>
      <c r="F807" s="1105"/>
      <c r="G807" s="1105"/>
      <c r="H807" s="1105"/>
      <c r="I807" s="1105"/>
      <c r="J807" s="1105"/>
      <c r="K807" s="1123"/>
      <c r="L807" s="1124"/>
      <c r="M807" s="1098"/>
      <c r="N807" s="1097"/>
      <c r="O807" s="928"/>
      <c r="P807" s="928"/>
      <c r="Q807" s="1102"/>
      <c r="R807" s="928"/>
      <c r="S807" s="928"/>
      <c r="T807" s="1097"/>
      <c r="U807" s="1097"/>
      <c r="V807" s="1097"/>
    </row>
    <row r="808" ht="34.5" customHeight="1">
      <c r="A808" s="1095"/>
      <c r="B808" s="1122"/>
      <c r="C808" s="928"/>
      <c r="D808" s="928"/>
      <c r="E808" s="1105"/>
      <c r="F808" s="1105"/>
      <c r="G808" s="1105"/>
      <c r="H808" s="1105"/>
      <c r="I808" s="1105"/>
      <c r="J808" s="1105"/>
      <c r="K808" s="1123"/>
      <c r="L808" s="1124"/>
      <c r="M808" s="1098"/>
      <c r="N808" s="1097"/>
      <c r="O808" s="928"/>
      <c r="P808" s="928"/>
      <c r="Q808" s="1102"/>
      <c r="R808" s="928"/>
      <c r="S808" s="928"/>
      <c r="T808" s="1097"/>
      <c r="U808" s="1097"/>
      <c r="V808" s="1097"/>
    </row>
    <row r="809" ht="34.5" customHeight="1">
      <c r="A809" s="1095"/>
      <c r="B809" s="1122"/>
      <c r="C809" s="928"/>
      <c r="D809" s="928"/>
      <c r="E809" s="1105"/>
      <c r="F809" s="1105"/>
      <c r="G809" s="1105"/>
      <c r="H809" s="1105"/>
      <c r="I809" s="1105"/>
      <c r="J809" s="1105"/>
      <c r="K809" s="1123"/>
      <c r="L809" s="1124"/>
      <c r="M809" s="1098"/>
      <c r="N809" s="1097"/>
      <c r="O809" s="928"/>
      <c r="P809" s="928"/>
      <c r="Q809" s="1102"/>
      <c r="R809" s="928"/>
      <c r="S809" s="928"/>
      <c r="T809" s="1097"/>
      <c r="U809" s="1097"/>
      <c r="V809" s="1097"/>
    </row>
    <row r="810" ht="34.5" customHeight="1">
      <c r="A810" s="1095"/>
      <c r="B810" s="1122"/>
      <c r="C810" s="928"/>
      <c r="D810" s="928"/>
      <c r="E810" s="1105"/>
      <c r="F810" s="1105"/>
      <c r="G810" s="1105"/>
      <c r="H810" s="1105"/>
      <c r="I810" s="1105"/>
      <c r="J810" s="1105"/>
      <c r="K810" s="1123"/>
      <c r="L810" s="1124"/>
      <c r="M810" s="1098"/>
      <c r="N810" s="1097"/>
      <c r="O810" s="928"/>
      <c r="P810" s="928"/>
      <c r="Q810" s="1102"/>
      <c r="R810" s="928"/>
      <c r="S810" s="928"/>
      <c r="T810" s="1097"/>
      <c r="U810" s="1097"/>
      <c r="V810" s="1097"/>
    </row>
    <row r="811" ht="34.5" customHeight="1">
      <c r="A811" s="1095"/>
      <c r="B811" s="1122"/>
      <c r="C811" s="928"/>
      <c r="D811" s="928"/>
      <c r="E811" s="1105"/>
      <c r="F811" s="1105"/>
      <c r="G811" s="1105"/>
      <c r="H811" s="1105"/>
      <c r="I811" s="1105"/>
      <c r="J811" s="1105"/>
      <c r="K811" s="1123"/>
      <c r="L811" s="1124"/>
      <c r="M811" s="1098"/>
      <c r="N811" s="1097"/>
      <c r="O811" s="928"/>
      <c r="P811" s="928"/>
      <c r="Q811" s="1102"/>
      <c r="R811" s="928"/>
      <c r="S811" s="928"/>
      <c r="T811" s="1097"/>
      <c r="U811" s="1097"/>
      <c r="V811" s="1097"/>
    </row>
    <row r="812" ht="34.5" customHeight="1">
      <c r="A812" s="1095"/>
      <c r="B812" s="1122"/>
      <c r="C812" s="928"/>
      <c r="D812" s="928"/>
      <c r="E812" s="1105"/>
      <c r="F812" s="1105"/>
      <c r="G812" s="1105"/>
      <c r="H812" s="1105"/>
      <c r="I812" s="1105"/>
      <c r="J812" s="1105"/>
      <c r="K812" s="1123"/>
      <c r="L812" s="1124"/>
      <c r="M812" s="1098"/>
      <c r="N812" s="1097"/>
      <c r="O812" s="928"/>
      <c r="P812" s="928"/>
      <c r="Q812" s="1102"/>
      <c r="R812" s="928"/>
      <c r="S812" s="928"/>
      <c r="T812" s="1097"/>
      <c r="U812" s="1097"/>
      <c r="V812" s="1097"/>
    </row>
    <row r="813" ht="34.5" customHeight="1">
      <c r="A813" s="1095"/>
      <c r="B813" s="1122"/>
      <c r="C813" s="928"/>
      <c r="D813" s="928"/>
      <c r="E813" s="1105"/>
      <c r="F813" s="1105"/>
      <c r="G813" s="1105"/>
      <c r="H813" s="1105"/>
      <c r="I813" s="1105"/>
      <c r="J813" s="1105"/>
      <c r="K813" s="1123"/>
      <c r="L813" s="1124"/>
      <c r="M813" s="1098"/>
      <c r="N813" s="1097"/>
      <c r="O813" s="928"/>
      <c r="P813" s="928"/>
      <c r="Q813" s="1102"/>
      <c r="R813" s="928"/>
      <c r="S813" s="928"/>
      <c r="T813" s="1097"/>
      <c r="U813" s="1097"/>
      <c r="V813" s="1097"/>
    </row>
    <row r="814" ht="34.5" customHeight="1">
      <c r="A814" s="1095"/>
      <c r="B814" s="1122"/>
      <c r="C814" s="928"/>
      <c r="D814" s="928"/>
      <c r="E814" s="1105"/>
      <c r="F814" s="1105"/>
      <c r="G814" s="1105"/>
      <c r="H814" s="1105"/>
      <c r="I814" s="1105"/>
      <c r="J814" s="1105"/>
      <c r="K814" s="1123"/>
      <c r="L814" s="1124"/>
      <c r="M814" s="1098"/>
      <c r="N814" s="1097"/>
      <c r="O814" s="928"/>
      <c r="P814" s="928"/>
      <c r="Q814" s="1102"/>
      <c r="R814" s="928"/>
      <c r="S814" s="928"/>
      <c r="T814" s="1097"/>
      <c r="U814" s="1097"/>
      <c r="V814" s="1097"/>
    </row>
    <row r="815" ht="34.5" customHeight="1">
      <c r="A815" s="1095"/>
      <c r="B815" s="1122"/>
      <c r="C815" s="928"/>
      <c r="D815" s="928"/>
      <c r="E815" s="1105"/>
      <c r="F815" s="1105"/>
      <c r="G815" s="1105"/>
      <c r="H815" s="1105"/>
      <c r="I815" s="1105"/>
      <c r="J815" s="1105"/>
      <c r="K815" s="1123"/>
      <c r="L815" s="1124"/>
      <c r="M815" s="1098"/>
      <c r="N815" s="1097"/>
      <c r="O815" s="928"/>
      <c r="P815" s="928"/>
      <c r="Q815" s="1102"/>
      <c r="R815" s="928"/>
      <c r="S815" s="928"/>
      <c r="T815" s="1097"/>
      <c r="U815" s="1097"/>
      <c r="V815" s="1097"/>
    </row>
    <row r="816" ht="34.5" customHeight="1">
      <c r="A816" s="1095"/>
      <c r="B816" s="1122"/>
      <c r="C816" s="928"/>
      <c r="D816" s="928"/>
      <c r="E816" s="1105"/>
      <c r="F816" s="1105"/>
      <c r="G816" s="1105"/>
      <c r="H816" s="1105"/>
      <c r="I816" s="1105"/>
      <c r="J816" s="1105"/>
      <c r="K816" s="1123"/>
      <c r="L816" s="1124"/>
      <c r="M816" s="1098"/>
      <c r="N816" s="1097"/>
      <c r="O816" s="928"/>
      <c r="P816" s="928"/>
      <c r="Q816" s="1102"/>
      <c r="R816" s="928"/>
      <c r="S816" s="928"/>
      <c r="T816" s="1097"/>
      <c r="U816" s="1097"/>
      <c r="V816" s="1097"/>
    </row>
    <row r="817" ht="34.5" customHeight="1">
      <c r="A817" s="1095"/>
      <c r="B817" s="1122"/>
      <c r="C817" s="928"/>
      <c r="D817" s="928"/>
      <c r="E817" s="1105"/>
      <c r="F817" s="1105"/>
      <c r="G817" s="1105"/>
      <c r="H817" s="1105"/>
      <c r="I817" s="1105"/>
      <c r="J817" s="1105"/>
      <c r="K817" s="1123"/>
      <c r="L817" s="1124"/>
      <c r="M817" s="1098"/>
      <c r="N817" s="1097"/>
      <c r="O817" s="928"/>
      <c r="P817" s="928"/>
      <c r="Q817" s="1102"/>
      <c r="R817" s="928"/>
      <c r="S817" s="928"/>
      <c r="T817" s="1097"/>
      <c r="U817" s="1097"/>
      <c r="V817" s="1097"/>
    </row>
    <row r="818" ht="34.5" customHeight="1">
      <c r="A818" s="1095"/>
      <c r="B818" s="1122"/>
      <c r="C818" s="928"/>
      <c r="D818" s="928"/>
      <c r="E818" s="1105"/>
      <c r="F818" s="1105"/>
      <c r="G818" s="1105"/>
      <c r="H818" s="1105"/>
      <c r="I818" s="1105"/>
      <c r="J818" s="1105"/>
      <c r="K818" s="1123"/>
      <c r="L818" s="1124"/>
      <c r="M818" s="1098"/>
      <c r="N818" s="1097"/>
      <c r="O818" s="928"/>
      <c r="P818" s="928"/>
      <c r="Q818" s="1102"/>
      <c r="R818" s="928"/>
      <c r="S818" s="928"/>
      <c r="T818" s="1097"/>
      <c r="U818" s="1097"/>
      <c r="V818" s="1097"/>
    </row>
    <row r="819" ht="34.5" customHeight="1">
      <c r="A819" s="1095"/>
      <c r="B819" s="1122"/>
      <c r="C819" s="928"/>
      <c r="D819" s="928"/>
      <c r="E819" s="1105"/>
      <c r="F819" s="1105"/>
      <c r="G819" s="1105"/>
      <c r="H819" s="1105"/>
      <c r="I819" s="1105"/>
      <c r="J819" s="1105"/>
      <c r="K819" s="1123"/>
      <c r="L819" s="1124"/>
      <c r="M819" s="1098"/>
      <c r="N819" s="1097"/>
      <c r="O819" s="928"/>
      <c r="P819" s="928"/>
      <c r="Q819" s="1102"/>
      <c r="R819" s="928"/>
      <c r="S819" s="928"/>
      <c r="T819" s="1097"/>
      <c r="U819" s="1097"/>
      <c r="V819" s="1097"/>
    </row>
    <row r="820" ht="34.5" customHeight="1">
      <c r="A820" s="1095"/>
      <c r="B820" s="1122"/>
      <c r="C820" s="928"/>
      <c r="D820" s="928"/>
      <c r="E820" s="1105"/>
      <c r="F820" s="1105"/>
      <c r="G820" s="1105"/>
      <c r="H820" s="1105"/>
      <c r="I820" s="1105"/>
      <c r="J820" s="1105"/>
      <c r="K820" s="1123"/>
      <c r="L820" s="1124"/>
      <c r="M820" s="1098"/>
      <c r="N820" s="1097"/>
      <c r="O820" s="928"/>
      <c r="P820" s="928"/>
      <c r="Q820" s="1102"/>
      <c r="R820" s="928"/>
      <c r="S820" s="928"/>
      <c r="T820" s="1097"/>
      <c r="U820" s="1097"/>
      <c r="V820" s="1097"/>
    </row>
    <row r="821" ht="34.5" customHeight="1">
      <c r="A821" s="1095"/>
      <c r="B821" s="1122"/>
      <c r="C821" s="928"/>
      <c r="D821" s="928"/>
      <c r="E821" s="1105"/>
      <c r="F821" s="1105"/>
      <c r="G821" s="1105"/>
      <c r="H821" s="1105"/>
      <c r="I821" s="1105"/>
      <c r="J821" s="1105"/>
      <c r="K821" s="1123"/>
      <c r="L821" s="1124"/>
      <c r="M821" s="1098"/>
      <c r="N821" s="1097"/>
      <c r="O821" s="928"/>
      <c r="P821" s="928"/>
      <c r="Q821" s="1102"/>
      <c r="R821" s="928"/>
      <c r="S821" s="928"/>
      <c r="T821" s="1097"/>
      <c r="U821" s="1097"/>
      <c r="V821" s="1097"/>
    </row>
    <row r="822" ht="34.5" customHeight="1">
      <c r="A822" s="1095"/>
      <c r="B822" s="1122"/>
      <c r="C822" s="928"/>
      <c r="D822" s="928"/>
      <c r="E822" s="1105"/>
      <c r="F822" s="1105"/>
      <c r="G822" s="1105"/>
      <c r="H822" s="1105"/>
      <c r="I822" s="1105"/>
      <c r="J822" s="1105"/>
      <c r="K822" s="1123"/>
      <c r="L822" s="1124"/>
      <c r="M822" s="1098"/>
      <c r="N822" s="1097"/>
      <c r="O822" s="928"/>
      <c r="P822" s="928"/>
      <c r="Q822" s="1102"/>
      <c r="R822" s="928"/>
      <c r="S822" s="928"/>
      <c r="T822" s="1097"/>
      <c r="U822" s="1097"/>
      <c r="V822" s="1097"/>
    </row>
    <row r="823" ht="34.5" customHeight="1">
      <c r="A823" s="1095"/>
      <c r="B823" s="1122"/>
      <c r="C823" s="928"/>
      <c r="D823" s="928"/>
      <c r="E823" s="1105"/>
      <c r="F823" s="1105"/>
      <c r="G823" s="1105"/>
      <c r="H823" s="1105"/>
      <c r="I823" s="1105"/>
      <c r="J823" s="1105"/>
      <c r="K823" s="1123"/>
      <c r="L823" s="1124"/>
      <c r="M823" s="1098"/>
      <c r="N823" s="1097"/>
      <c r="O823" s="928"/>
      <c r="P823" s="928"/>
      <c r="Q823" s="1102"/>
      <c r="R823" s="928"/>
      <c r="S823" s="928"/>
      <c r="T823" s="1097"/>
      <c r="U823" s="1097"/>
      <c r="V823" s="1097"/>
    </row>
    <row r="824" ht="34.5" customHeight="1">
      <c r="A824" s="1095"/>
      <c r="B824" s="1122"/>
      <c r="C824" s="928"/>
      <c r="D824" s="928"/>
      <c r="E824" s="1105"/>
      <c r="F824" s="1105"/>
      <c r="G824" s="1105"/>
      <c r="H824" s="1105"/>
      <c r="I824" s="1105"/>
      <c r="J824" s="1105"/>
      <c r="K824" s="1123"/>
      <c r="L824" s="1124"/>
      <c r="M824" s="1098"/>
      <c r="N824" s="1097"/>
      <c r="O824" s="928"/>
      <c r="P824" s="928"/>
      <c r="Q824" s="1102"/>
      <c r="R824" s="928"/>
      <c r="S824" s="928"/>
      <c r="T824" s="1097"/>
      <c r="U824" s="1097"/>
      <c r="V824" s="1097"/>
    </row>
    <row r="825" ht="34.5" customHeight="1">
      <c r="A825" s="1095"/>
      <c r="B825" s="1122"/>
      <c r="C825" s="928"/>
      <c r="D825" s="928"/>
      <c r="E825" s="1105"/>
      <c r="F825" s="1105"/>
      <c r="G825" s="1105"/>
      <c r="H825" s="1105"/>
      <c r="I825" s="1105"/>
      <c r="J825" s="1105"/>
      <c r="K825" s="1123"/>
      <c r="L825" s="1124"/>
      <c r="M825" s="1098"/>
      <c r="N825" s="1097"/>
      <c r="O825" s="928"/>
      <c r="P825" s="928"/>
      <c r="Q825" s="1102"/>
      <c r="R825" s="928"/>
      <c r="S825" s="928"/>
      <c r="T825" s="1097"/>
      <c r="U825" s="1097"/>
      <c r="V825" s="1097"/>
    </row>
    <row r="826" ht="34.5" customHeight="1">
      <c r="A826" s="1095"/>
      <c r="B826" s="1122"/>
      <c r="C826" s="928"/>
      <c r="D826" s="928"/>
      <c r="E826" s="1105"/>
      <c r="F826" s="1105"/>
      <c r="G826" s="1105"/>
      <c r="H826" s="1105"/>
      <c r="I826" s="1105"/>
      <c r="J826" s="1105"/>
      <c r="K826" s="1123"/>
      <c r="L826" s="1124"/>
      <c r="M826" s="1098"/>
      <c r="N826" s="1097"/>
      <c r="O826" s="928"/>
      <c r="P826" s="928"/>
      <c r="Q826" s="1102"/>
      <c r="R826" s="928"/>
      <c r="S826" s="928"/>
      <c r="T826" s="1097"/>
      <c r="U826" s="1097"/>
      <c r="V826" s="1097"/>
    </row>
    <row r="827" ht="34.5" customHeight="1">
      <c r="A827" s="1095"/>
      <c r="B827" s="1122"/>
      <c r="C827" s="928"/>
      <c r="D827" s="928"/>
      <c r="E827" s="1105"/>
      <c r="F827" s="1105"/>
      <c r="G827" s="1105"/>
      <c r="H827" s="1105"/>
      <c r="I827" s="1105"/>
      <c r="J827" s="1105"/>
      <c r="K827" s="1123"/>
      <c r="L827" s="1124"/>
      <c r="M827" s="1098"/>
      <c r="N827" s="1097"/>
      <c r="O827" s="928"/>
      <c r="P827" s="928"/>
      <c r="Q827" s="1102"/>
      <c r="R827" s="928"/>
      <c r="S827" s="928"/>
      <c r="T827" s="1097"/>
      <c r="U827" s="1097"/>
      <c r="V827" s="1097"/>
    </row>
    <row r="828" ht="34.5" customHeight="1">
      <c r="A828" s="1095"/>
      <c r="B828" s="1122"/>
      <c r="C828" s="928"/>
      <c r="D828" s="928"/>
      <c r="E828" s="1105"/>
      <c r="F828" s="1105"/>
      <c r="G828" s="1105"/>
      <c r="H828" s="1105"/>
      <c r="I828" s="1105"/>
      <c r="J828" s="1105"/>
      <c r="K828" s="1123"/>
      <c r="L828" s="1124"/>
      <c r="M828" s="1098"/>
      <c r="N828" s="1097"/>
      <c r="O828" s="928"/>
      <c r="P828" s="928"/>
      <c r="Q828" s="1102"/>
      <c r="R828" s="928"/>
      <c r="S828" s="928"/>
      <c r="T828" s="1097"/>
      <c r="U828" s="1097"/>
      <c r="V828" s="1097"/>
    </row>
    <row r="829" ht="34.5" customHeight="1">
      <c r="A829" s="1095"/>
      <c r="B829" s="1122"/>
      <c r="C829" s="928"/>
      <c r="D829" s="928"/>
      <c r="E829" s="1105"/>
      <c r="F829" s="1105"/>
      <c r="G829" s="1105"/>
      <c r="H829" s="1105"/>
      <c r="I829" s="1105"/>
      <c r="J829" s="1105"/>
      <c r="K829" s="1123"/>
      <c r="L829" s="1124"/>
      <c r="M829" s="1098"/>
      <c r="N829" s="1097"/>
      <c r="O829" s="928"/>
      <c r="P829" s="928"/>
      <c r="Q829" s="1102"/>
      <c r="R829" s="928"/>
      <c r="S829" s="928"/>
      <c r="T829" s="1097"/>
      <c r="U829" s="1097"/>
      <c r="V829" s="1097"/>
    </row>
    <row r="830" ht="34.5" customHeight="1">
      <c r="A830" s="1095"/>
      <c r="B830" s="1122"/>
      <c r="C830" s="928"/>
      <c r="D830" s="928"/>
      <c r="E830" s="1105"/>
      <c r="F830" s="1105"/>
      <c r="G830" s="1105"/>
      <c r="H830" s="1105"/>
      <c r="I830" s="1105"/>
      <c r="J830" s="1105"/>
      <c r="K830" s="1123"/>
      <c r="L830" s="1124"/>
      <c r="M830" s="1098"/>
      <c r="N830" s="1097"/>
      <c r="O830" s="928"/>
      <c r="P830" s="928"/>
      <c r="Q830" s="1102"/>
      <c r="R830" s="928"/>
      <c r="S830" s="928"/>
      <c r="T830" s="1097"/>
      <c r="U830" s="1097"/>
      <c r="V830" s="1097"/>
    </row>
    <row r="831" ht="34.5" customHeight="1">
      <c r="A831" s="1095"/>
      <c r="B831" s="1122"/>
      <c r="C831" s="928"/>
      <c r="D831" s="928"/>
      <c r="E831" s="1105"/>
      <c r="F831" s="1105"/>
      <c r="G831" s="1105"/>
      <c r="H831" s="1105"/>
      <c r="I831" s="1105"/>
      <c r="J831" s="1105"/>
      <c r="K831" s="1123"/>
      <c r="L831" s="1124"/>
      <c r="M831" s="1098"/>
      <c r="N831" s="1097"/>
      <c r="O831" s="928"/>
      <c r="P831" s="928"/>
      <c r="Q831" s="1102"/>
      <c r="R831" s="928"/>
      <c r="S831" s="928"/>
      <c r="T831" s="1097"/>
      <c r="U831" s="1097"/>
      <c r="V831" s="1097"/>
    </row>
    <row r="832" ht="34.5" customHeight="1">
      <c r="A832" s="1095"/>
      <c r="B832" s="1122"/>
      <c r="C832" s="928"/>
      <c r="D832" s="928"/>
      <c r="E832" s="1105"/>
      <c r="F832" s="1105"/>
      <c r="G832" s="1105"/>
      <c r="H832" s="1105"/>
      <c r="I832" s="1105"/>
      <c r="J832" s="1105"/>
      <c r="K832" s="1123"/>
      <c r="L832" s="1124"/>
      <c r="M832" s="1098"/>
      <c r="N832" s="1097"/>
      <c r="O832" s="928"/>
      <c r="P832" s="928"/>
      <c r="Q832" s="1102"/>
      <c r="R832" s="928"/>
      <c r="S832" s="928"/>
      <c r="T832" s="1097"/>
      <c r="U832" s="1097"/>
      <c r="V832" s="1097"/>
    </row>
    <row r="833" ht="34.5" customHeight="1">
      <c r="A833" s="1095"/>
      <c r="B833" s="1122"/>
      <c r="C833" s="928"/>
      <c r="D833" s="928"/>
      <c r="E833" s="1105"/>
      <c r="F833" s="1105"/>
      <c r="G833" s="1105"/>
      <c r="H833" s="1105"/>
      <c r="I833" s="1105"/>
      <c r="J833" s="1105"/>
      <c r="K833" s="1123"/>
      <c r="L833" s="1124"/>
      <c r="M833" s="1098"/>
      <c r="N833" s="1097"/>
      <c r="O833" s="928"/>
      <c r="P833" s="928"/>
      <c r="Q833" s="1102"/>
      <c r="R833" s="928"/>
      <c r="S833" s="928"/>
      <c r="T833" s="1097"/>
      <c r="U833" s="1097"/>
      <c r="V833" s="1097"/>
    </row>
    <row r="834" ht="34.5" customHeight="1">
      <c r="A834" s="1095"/>
      <c r="B834" s="1122"/>
      <c r="C834" s="928"/>
      <c r="D834" s="928"/>
      <c r="E834" s="1105"/>
      <c r="F834" s="1105"/>
      <c r="G834" s="1105"/>
      <c r="H834" s="1105"/>
      <c r="I834" s="1105"/>
      <c r="J834" s="1105"/>
      <c r="K834" s="1123"/>
      <c r="L834" s="1124"/>
      <c r="M834" s="1098"/>
      <c r="N834" s="1097"/>
      <c r="O834" s="928"/>
      <c r="P834" s="928"/>
      <c r="Q834" s="1102"/>
      <c r="R834" s="928"/>
      <c r="S834" s="928"/>
      <c r="T834" s="1097"/>
      <c r="U834" s="1097"/>
      <c r="V834" s="1097"/>
    </row>
    <row r="835" ht="34.5" customHeight="1">
      <c r="A835" s="1095"/>
      <c r="B835" s="1122"/>
      <c r="C835" s="928"/>
      <c r="D835" s="928"/>
      <c r="E835" s="1105"/>
      <c r="F835" s="1105"/>
      <c r="G835" s="1105"/>
      <c r="H835" s="1105"/>
      <c r="I835" s="1105"/>
      <c r="J835" s="1105"/>
      <c r="K835" s="1123"/>
      <c r="L835" s="1124"/>
      <c r="M835" s="1098"/>
      <c r="N835" s="1097"/>
      <c r="O835" s="928"/>
      <c r="P835" s="928"/>
      <c r="Q835" s="1102"/>
      <c r="R835" s="928"/>
      <c r="S835" s="928"/>
      <c r="T835" s="1097"/>
      <c r="U835" s="1097"/>
      <c r="V835" s="1097"/>
    </row>
    <row r="836" ht="34.5" customHeight="1">
      <c r="A836" s="1095"/>
      <c r="B836" s="1122"/>
      <c r="C836" s="928"/>
      <c r="D836" s="928"/>
      <c r="E836" s="1105"/>
      <c r="F836" s="1105"/>
      <c r="G836" s="1105"/>
      <c r="H836" s="1105"/>
      <c r="I836" s="1105"/>
      <c r="J836" s="1105"/>
      <c r="K836" s="1123"/>
      <c r="L836" s="1124"/>
      <c r="M836" s="1098"/>
      <c r="N836" s="1097"/>
      <c r="O836" s="928"/>
      <c r="P836" s="928"/>
      <c r="Q836" s="1102"/>
      <c r="R836" s="928"/>
      <c r="S836" s="928"/>
      <c r="T836" s="1097"/>
      <c r="U836" s="1097"/>
      <c r="V836" s="1097"/>
    </row>
    <row r="837" ht="34.5" customHeight="1">
      <c r="A837" s="1095"/>
      <c r="B837" s="1122"/>
      <c r="C837" s="928"/>
      <c r="D837" s="928"/>
      <c r="E837" s="1105"/>
      <c r="F837" s="1105"/>
      <c r="G837" s="1105"/>
      <c r="H837" s="1105"/>
      <c r="I837" s="1105"/>
      <c r="J837" s="1105"/>
      <c r="K837" s="1123"/>
      <c r="L837" s="1124"/>
      <c r="M837" s="1098"/>
      <c r="N837" s="1097"/>
      <c r="O837" s="928"/>
      <c r="P837" s="928"/>
      <c r="Q837" s="1102"/>
      <c r="R837" s="928"/>
      <c r="S837" s="928"/>
      <c r="T837" s="1097"/>
      <c r="U837" s="1097"/>
      <c r="V837" s="1097"/>
    </row>
    <row r="838" ht="34.5" customHeight="1">
      <c r="A838" s="1095"/>
      <c r="B838" s="1122"/>
      <c r="C838" s="928"/>
      <c r="D838" s="928"/>
      <c r="E838" s="1105"/>
      <c r="F838" s="1105"/>
      <c r="G838" s="1105"/>
      <c r="H838" s="1105"/>
      <c r="I838" s="1105"/>
      <c r="J838" s="1105"/>
      <c r="K838" s="1123"/>
      <c r="L838" s="1124"/>
      <c r="M838" s="1098"/>
      <c r="N838" s="1097"/>
      <c r="O838" s="928"/>
      <c r="P838" s="928"/>
      <c r="Q838" s="1102"/>
      <c r="R838" s="928"/>
      <c r="S838" s="928"/>
      <c r="T838" s="1097"/>
      <c r="U838" s="1097"/>
      <c r="V838" s="1097"/>
    </row>
    <row r="839" ht="34.5" customHeight="1">
      <c r="A839" s="1095"/>
      <c r="B839" s="1122"/>
      <c r="C839" s="928"/>
      <c r="D839" s="928"/>
      <c r="E839" s="1105"/>
      <c r="F839" s="1105"/>
      <c r="G839" s="1105"/>
      <c r="H839" s="1105"/>
      <c r="I839" s="1105"/>
      <c r="J839" s="1105"/>
      <c r="K839" s="1123"/>
      <c r="L839" s="1124"/>
      <c r="M839" s="1098"/>
      <c r="N839" s="1097"/>
      <c r="O839" s="928"/>
      <c r="P839" s="928"/>
      <c r="Q839" s="1102"/>
      <c r="R839" s="928"/>
      <c r="S839" s="928"/>
      <c r="T839" s="1097"/>
      <c r="U839" s="1097"/>
      <c r="V839" s="1097"/>
    </row>
    <row r="840" ht="34.5" customHeight="1">
      <c r="A840" s="1095"/>
      <c r="B840" s="1122"/>
      <c r="C840" s="928"/>
      <c r="D840" s="928"/>
      <c r="E840" s="1105"/>
      <c r="F840" s="1105"/>
      <c r="G840" s="1105"/>
      <c r="H840" s="1105"/>
      <c r="I840" s="1105"/>
      <c r="J840" s="1105"/>
      <c r="K840" s="1123"/>
      <c r="L840" s="1124"/>
      <c r="M840" s="1098"/>
      <c r="N840" s="1097"/>
      <c r="O840" s="928"/>
      <c r="P840" s="928"/>
      <c r="Q840" s="1102"/>
      <c r="R840" s="928"/>
      <c r="S840" s="928"/>
      <c r="T840" s="1097"/>
      <c r="U840" s="1097"/>
      <c r="V840" s="1097"/>
    </row>
    <row r="841" ht="34.5" customHeight="1">
      <c r="A841" s="1095"/>
      <c r="B841" s="1122"/>
      <c r="C841" s="928"/>
      <c r="D841" s="928"/>
      <c r="E841" s="1105"/>
      <c r="F841" s="1105"/>
      <c r="G841" s="1105"/>
      <c r="H841" s="1105"/>
      <c r="I841" s="1105"/>
      <c r="J841" s="1105"/>
      <c r="K841" s="1123"/>
      <c r="L841" s="1124"/>
      <c r="M841" s="1098"/>
      <c r="N841" s="1097"/>
      <c r="O841" s="928"/>
      <c r="P841" s="928"/>
      <c r="Q841" s="1102"/>
      <c r="R841" s="928"/>
      <c r="S841" s="928"/>
      <c r="T841" s="1097"/>
      <c r="U841" s="1097"/>
      <c r="V841" s="1097"/>
    </row>
    <row r="842" ht="34.5" customHeight="1">
      <c r="A842" s="1095"/>
      <c r="B842" s="1122"/>
      <c r="C842" s="928"/>
      <c r="D842" s="928"/>
      <c r="E842" s="1105"/>
      <c r="F842" s="1105"/>
      <c r="G842" s="1105"/>
      <c r="H842" s="1105"/>
      <c r="I842" s="1105"/>
      <c r="J842" s="1105"/>
      <c r="K842" s="1123"/>
      <c r="L842" s="1124"/>
      <c r="M842" s="1098"/>
      <c r="N842" s="1097"/>
      <c r="O842" s="928"/>
      <c r="P842" s="928"/>
      <c r="Q842" s="1102"/>
      <c r="R842" s="928"/>
      <c r="S842" s="928"/>
      <c r="T842" s="1097"/>
      <c r="U842" s="1097"/>
      <c r="V842" s="1097"/>
    </row>
    <row r="843" ht="34.5" customHeight="1">
      <c r="A843" s="1095"/>
      <c r="B843" s="1122"/>
      <c r="C843" s="928"/>
      <c r="D843" s="928"/>
      <c r="E843" s="1105"/>
      <c r="F843" s="1105"/>
      <c r="G843" s="1105"/>
      <c r="H843" s="1105"/>
      <c r="I843" s="1105"/>
      <c r="J843" s="1105"/>
      <c r="K843" s="1123"/>
      <c r="L843" s="1124"/>
      <c r="M843" s="1098"/>
      <c r="N843" s="1097"/>
      <c r="O843" s="928"/>
      <c r="P843" s="928"/>
      <c r="Q843" s="1102"/>
      <c r="R843" s="928"/>
      <c r="S843" s="928"/>
      <c r="T843" s="1097"/>
      <c r="U843" s="1097"/>
      <c r="V843" s="1097"/>
    </row>
    <row r="844" ht="34.5" customHeight="1">
      <c r="A844" s="1095"/>
      <c r="B844" s="1122"/>
      <c r="C844" s="928"/>
      <c r="D844" s="928"/>
      <c r="E844" s="1105"/>
      <c r="F844" s="1105"/>
      <c r="G844" s="1105"/>
      <c r="H844" s="1105"/>
      <c r="I844" s="1105"/>
      <c r="J844" s="1105"/>
      <c r="K844" s="1123"/>
      <c r="L844" s="1124"/>
      <c r="M844" s="1098"/>
      <c r="N844" s="1097"/>
      <c r="O844" s="928"/>
      <c r="P844" s="928"/>
      <c r="Q844" s="1102"/>
      <c r="R844" s="928"/>
      <c r="S844" s="928"/>
      <c r="T844" s="1097"/>
      <c r="U844" s="1097"/>
      <c r="V844" s="1097"/>
    </row>
    <row r="845" ht="34.5" customHeight="1">
      <c r="A845" s="1095"/>
      <c r="B845" s="1122"/>
      <c r="C845" s="928"/>
      <c r="D845" s="928"/>
      <c r="E845" s="1105"/>
      <c r="F845" s="1105"/>
      <c r="G845" s="1105"/>
      <c r="H845" s="1105"/>
      <c r="I845" s="1105"/>
      <c r="J845" s="1105"/>
      <c r="K845" s="1123"/>
      <c r="L845" s="1124"/>
      <c r="M845" s="1098"/>
      <c r="N845" s="1097"/>
      <c r="O845" s="928"/>
      <c r="P845" s="928"/>
      <c r="Q845" s="1102"/>
      <c r="R845" s="928"/>
      <c r="S845" s="928"/>
      <c r="T845" s="1097"/>
      <c r="U845" s="1097"/>
      <c r="V845" s="1097"/>
    </row>
    <row r="846" ht="34.5" customHeight="1">
      <c r="A846" s="1095"/>
      <c r="B846" s="1122"/>
      <c r="C846" s="928"/>
      <c r="D846" s="928"/>
      <c r="E846" s="1105"/>
      <c r="F846" s="1105"/>
      <c r="G846" s="1105"/>
      <c r="H846" s="1105"/>
      <c r="I846" s="1105"/>
      <c r="J846" s="1105"/>
      <c r="K846" s="1123"/>
      <c r="L846" s="1124"/>
      <c r="M846" s="1098"/>
      <c r="N846" s="1097"/>
      <c r="O846" s="928"/>
      <c r="P846" s="928"/>
      <c r="Q846" s="1102"/>
      <c r="R846" s="928"/>
      <c r="S846" s="928"/>
      <c r="T846" s="1097"/>
      <c r="U846" s="1097"/>
      <c r="V846" s="1097"/>
    </row>
    <row r="847" ht="34.5" customHeight="1">
      <c r="A847" s="1095"/>
      <c r="B847" s="1122"/>
      <c r="C847" s="928"/>
      <c r="D847" s="928"/>
      <c r="E847" s="1105"/>
      <c r="F847" s="1105"/>
      <c r="G847" s="1105"/>
      <c r="H847" s="1105"/>
      <c r="I847" s="1105"/>
      <c r="J847" s="1105"/>
      <c r="K847" s="1123"/>
      <c r="L847" s="1124"/>
      <c r="M847" s="1098"/>
      <c r="N847" s="1097"/>
      <c r="O847" s="928"/>
      <c r="P847" s="928"/>
      <c r="Q847" s="1102"/>
      <c r="R847" s="928"/>
      <c r="S847" s="928"/>
      <c r="T847" s="1097"/>
      <c r="U847" s="1097"/>
      <c r="V847" s="1097"/>
    </row>
    <row r="848" ht="34.5" customHeight="1">
      <c r="A848" s="1095"/>
      <c r="B848" s="1122"/>
      <c r="C848" s="928"/>
      <c r="D848" s="928"/>
      <c r="E848" s="1105"/>
      <c r="F848" s="1105"/>
      <c r="G848" s="1105"/>
      <c r="H848" s="1105"/>
      <c r="I848" s="1105"/>
      <c r="J848" s="1105"/>
      <c r="K848" s="1123"/>
      <c r="L848" s="1124"/>
      <c r="M848" s="1098"/>
      <c r="N848" s="1097"/>
      <c r="O848" s="928"/>
      <c r="P848" s="928"/>
      <c r="Q848" s="1102"/>
      <c r="R848" s="928"/>
      <c r="S848" s="928"/>
      <c r="T848" s="1097"/>
      <c r="U848" s="1097"/>
      <c r="V848" s="1097"/>
    </row>
    <row r="849" ht="34.5" customHeight="1">
      <c r="A849" s="1095"/>
      <c r="B849" s="1122"/>
      <c r="C849" s="928"/>
      <c r="D849" s="928"/>
      <c r="E849" s="1105"/>
      <c r="F849" s="1105"/>
      <c r="G849" s="1105"/>
      <c r="H849" s="1105"/>
      <c r="I849" s="1105"/>
      <c r="J849" s="1105"/>
      <c r="K849" s="1123"/>
      <c r="L849" s="1124"/>
      <c r="M849" s="1098"/>
      <c r="N849" s="1097"/>
      <c r="O849" s="928"/>
      <c r="P849" s="928"/>
      <c r="Q849" s="1102"/>
      <c r="R849" s="928"/>
      <c r="S849" s="928"/>
      <c r="T849" s="1097"/>
      <c r="U849" s="1097"/>
      <c r="V849" s="1097"/>
    </row>
    <row r="850" ht="34.5" customHeight="1">
      <c r="A850" s="1095"/>
      <c r="B850" s="1122"/>
      <c r="C850" s="928"/>
      <c r="D850" s="928"/>
      <c r="E850" s="1105"/>
      <c r="F850" s="1105"/>
      <c r="G850" s="1105"/>
      <c r="H850" s="1105"/>
      <c r="I850" s="1105"/>
      <c r="J850" s="1105"/>
      <c r="K850" s="1123"/>
      <c r="L850" s="1124"/>
      <c r="M850" s="1098"/>
      <c r="N850" s="1097"/>
      <c r="O850" s="928"/>
      <c r="P850" s="928"/>
      <c r="Q850" s="1102"/>
      <c r="R850" s="928"/>
      <c r="S850" s="928"/>
      <c r="T850" s="1097"/>
      <c r="U850" s="1097"/>
      <c r="V850" s="1097"/>
    </row>
    <row r="851" ht="34.5" customHeight="1">
      <c r="A851" s="1095"/>
      <c r="B851" s="1122"/>
      <c r="C851" s="928"/>
      <c r="D851" s="928"/>
      <c r="E851" s="1105"/>
      <c r="F851" s="1105"/>
      <c r="G851" s="1105"/>
      <c r="H851" s="1105"/>
      <c r="I851" s="1105"/>
      <c r="J851" s="1105"/>
      <c r="K851" s="1123"/>
      <c r="L851" s="1124"/>
      <c r="M851" s="1098"/>
      <c r="N851" s="1097"/>
      <c r="O851" s="928"/>
      <c r="P851" s="928"/>
      <c r="Q851" s="1102"/>
      <c r="R851" s="928"/>
      <c r="S851" s="928"/>
      <c r="T851" s="1097"/>
      <c r="U851" s="1097"/>
      <c r="V851" s="1097"/>
    </row>
    <row r="852" ht="34.5" customHeight="1">
      <c r="A852" s="1095"/>
      <c r="B852" s="1122"/>
      <c r="C852" s="928"/>
      <c r="D852" s="928"/>
      <c r="E852" s="1105"/>
      <c r="F852" s="1105"/>
      <c r="G852" s="1105"/>
      <c r="H852" s="1105"/>
      <c r="I852" s="1105"/>
      <c r="J852" s="1105"/>
      <c r="K852" s="1123"/>
      <c r="L852" s="1124"/>
      <c r="M852" s="1098"/>
      <c r="N852" s="1097"/>
      <c r="O852" s="928"/>
      <c r="P852" s="928"/>
      <c r="Q852" s="1102"/>
      <c r="R852" s="928"/>
      <c r="S852" s="928"/>
      <c r="T852" s="1097"/>
      <c r="U852" s="1097"/>
      <c r="V852" s="1097"/>
    </row>
    <row r="853" ht="34.5" customHeight="1">
      <c r="A853" s="1095"/>
      <c r="B853" s="1122"/>
      <c r="C853" s="928"/>
      <c r="D853" s="928"/>
      <c r="E853" s="1105"/>
      <c r="F853" s="1105"/>
      <c r="G853" s="1105"/>
      <c r="H853" s="1105"/>
      <c r="I853" s="1105"/>
      <c r="J853" s="1105"/>
      <c r="K853" s="1123"/>
      <c r="L853" s="1124"/>
      <c r="M853" s="1098"/>
      <c r="N853" s="1097"/>
      <c r="O853" s="928"/>
      <c r="P853" s="928"/>
      <c r="Q853" s="1102"/>
      <c r="R853" s="928"/>
      <c r="S853" s="928"/>
      <c r="T853" s="1097"/>
      <c r="U853" s="1097"/>
      <c r="V853" s="1097"/>
    </row>
    <row r="854" ht="34.5" customHeight="1">
      <c r="A854" s="1095"/>
      <c r="B854" s="1122"/>
      <c r="C854" s="928"/>
      <c r="D854" s="928"/>
      <c r="E854" s="1105"/>
      <c r="F854" s="1105"/>
      <c r="G854" s="1105"/>
      <c r="H854" s="1105"/>
      <c r="I854" s="1105"/>
      <c r="J854" s="1105"/>
      <c r="K854" s="1123"/>
      <c r="L854" s="1124"/>
      <c r="M854" s="1098"/>
      <c r="N854" s="1097"/>
      <c r="O854" s="928"/>
      <c r="P854" s="928"/>
      <c r="Q854" s="1102"/>
      <c r="R854" s="928"/>
      <c r="S854" s="928"/>
      <c r="T854" s="1097"/>
      <c r="U854" s="1097"/>
      <c r="V854" s="1097"/>
    </row>
    <row r="855" ht="34.5" customHeight="1">
      <c r="A855" s="1095"/>
      <c r="B855" s="1122"/>
      <c r="C855" s="928"/>
      <c r="D855" s="928"/>
      <c r="E855" s="1105"/>
      <c r="F855" s="1105"/>
      <c r="G855" s="1105"/>
      <c r="H855" s="1105"/>
      <c r="I855" s="1105"/>
      <c r="J855" s="1105"/>
      <c r="K855" s="1123"/>
      <c r="L855" s="1124"/>
      <c r="M855" s="1098"/>
      <c r="N855" s="1097"/>
      <c r="O855" s="928"/>
      <c r="P855" s="928"/>
      <c r="Q855" s="1102"/>
      <c r="R855" s="928"/>
      <c r="S855" s="928"/>
      <c r="T855" s="1097"/>
      <c r="U855" s="1097"/>
      <c r="V855" s="1097"/>
    </row>
    <row r="856" ht="34.5" customHeight="1">
      <c r="A856" s="1095"/>
      <c r="B856" s="1122"/>
      <c r="C856" s="928"/>
      <c r="D856" s="928"/>
      <c r="E856" s="1105"/>
      <c r="F856" s="1105"/>
      <c r="G856" s="1105"/>
      <c r="H856" s="1105"/>
      <c r="I856" s="1105"/>
      <c r="J856" s="1105"/>
      <c r="K856" s="1123"/>
      <c r="L856" s="1124"/>
      <c r="M856" s="1098"/>
      <c r="N856" s="1097"/>
      <c r="O856" s="928"/>
      <c r="P856" s="928"/>
      <c r="Q856" s="1102"/>
      <c r="R856" s="928"/>
      <c r="S856" s="928"/>
      <c r="T856" s="1097"/>
      <c r="U856" s="1097"/>
      <c r="V856" s="1097"/>
    </row>
    <row r="857" ht="34.5" customHeight="1">
      <c r="A857" s="1095"/>
      <c r="B857" s="1122"/>
      <c r="C857" s="928"/>
      <c r="D857" s="928"/>
      <c r="E857" s="1105"/>
      <c r="F857" s="1105"/>
      <c r="G857" s="1105"/>
      <c r="H857" s="1105"/>
      <c r="I857" s="1105"/>
      <c r="J857" s="1105"/>
      <c r="K857" s="1123"/>
      <c r="L857" s="1124"/>
      <c r="M857" s="1098"/>
      <c r="N857" s="1097"/>
      <c r="O857" s="928"/>
      <c r="P857" s="928"/>
      <c r="Q857" s="1102"/>
      <c r="R857" s="928"/>
      <c r="S857" s="928"/>
      <c r="T857" s="1097"/>
      <c r="U857" s="1097"/>
      <c r="V857" s="1097"/>
    </row>
    <row r="858" ht="34.5" customHeight="1">
      <c r="A858" s="1095"/>
      <c r="B858" s="1122"/>
      <c r="C858" s="928"/>
      <c r="D858" s="928"/>
      <c r="E858" s="1105"/>
      <c r="F858" s="1105"/>
      <c r="G858" s="1105"/>
      <c r="H858" s="1105"/>
      <c r="I858" s="1105"/>
      <c r="J858" s="1105"/>
      <c r="K858" s="1123"/>
      <c r="L858" s="1124"/>
      <c r="M858" s="1098"/>
      <c r="N858" s="1097"/>
      <c r="O858" s="928"/>
      <c r="P858" s="928"/>
      <c r="Q858" s="1102"/>
      <c r="R858" s="928"/>
      <c r="S858" s="928"/>
      <c r="T858" s="1097"/>
      <c r="U858" s="1097"/>
      <c r="V858" s="1097"/>
    </row>
    <row r="859" ht="34.5" customHeight="1">
      <c r="A859" s="1095"/>
      <c r="B859" s="1122"/>
      <c r="C859" s="928"/>
      <c r="D859" s="928"/>
      <c r="E859" s="1105"/>
      <c r="F859" s="1105"/>
      <c r="G859" s="1105"/>
      <c r="H859" s="1105"/>
      <c r="I859" s="1105"/>
      <c r="J859" s="1105"/>
      <c r="K859" s="1123"/>
      <c r="L859" s="1124"/>
      <c r="M859" s="1098"/>
      <c r="N859" s="1097"/>
      <c r="O859" s="928"/>
      <c r="P859" s="928"/>
      <c r="Q859" s="1102"/>
      <c r="R859" s="928"/>
      <c r="S859" s="928"/>
      <c r="T859" s="1097"/>
      <c r="U859" s="1097"/>
      <c r="V859" s="1097"/>
    </row>
    <row r="860" ht="34.5" customHeight="1">
      <c r="A860" s="1095"/>
      <c r="B860" s="1122"/>
      <c r="C860" s="928"/>
      <c r="D860" s="928"/>
      <c r="E860" s="1105"/>
      <c r="F860" s="1105"/>
      <c r="G860" s="1105"/>
      <c r="H860" s="1105"/>
      <c r="I860" s="1105"/>
      <c r="J860" s="1105"/>
      <c r="K860" s="1123"/>
      <c r="L860" s="1124"/>
      <c r="M860" s="1098"/>
      <c r="N860" s="1097"/>
      <c r="O860" s="928"/>
      <c r="P860" s="928"/>
      <c r="Q860" s="1102"/>
      <c r="R860" s="928"/>
      <c r="S860" s="928"/>
      <c r="T860" s="1097"/>
      <c r="U860" s="1097"/>
      <c r="V860" s="1097"/>
    </row>
    <row r="861" ht="34.5" customHeight="1">
      <c r="A861" s="1095"/>
      <c r="B861" s="1122"/>
      <c r="C861" s="928"/>
      <c r="D861" s="928"/>
      <c r="E861" s="1105"/>
      <c r="F861" s="1105"/>
      <c r="G861" s="1105"/>
      <c r="H861" s="1105"/>
      <c r="I861" s="1105"/>
      <c r="J861" s="1105"/>
      <c r="K861" s="1123"/>
      <c r="L861" s="1124"/>
      <c r="M861" s="1098"/>
      <c r="N861" s="1097"/>
      <c r="O861" s="928"/>
      <c r="P861" s="928"/>
      <c r="Q861" s="1102"/>
      <c r="R861" s="928"/>
      <c r="S861" s="928"/>
      <c r="T861" s="1097"/>
      <c r="U861" s="1097"/>
      <c r="V861" s="1097"/>
    </row>
    <row r="862" ht="34.5" customHeight="1">
      <c r="A862" s="1095"/>
      <c r="B862" s="1122"/>
      <c r="C862" s="928"/>
      <c r="D862" s="928"/>
      <c r="E862" s="1105"/>
      <c r="F862" s="1105"/>
      <c r="G862" s="1105"/>
      <c r="H862" s="1105"/>
      <c r="I862" s="1105"/>
      <c r="J862" s="1105"/>
      <c r="K862" s="1123"/>
      <c r="L862" s="1124"/>
      <c r="M862" s="1098"/>
      <c r="N862" s="1097"/>
      <c r="O862" s="928"/>
      <c r="P862" s="928"/>
      <c r="Q862" s="1102"/>
      <c r="R862" s="928"/>
      <c r="S862" s="928"/>
      <c r="T862" s="1097"/>
      <c r="U862" s="1097"/>
      <c r="V862" s="1097"/>
    </row>
    <row r="863" ht="34.5" customHeight="1">
      <c r="A863" s="1095"/>
      <c r="B863" s="1122"/>
      <c r="C863" s="928"/>
      <c r="D863" s="928"/>
      <c r="E863" s="1105"/>
      <c r="F863" s="1105"/>
      <c r="G863" s="1105"/>
      <c r="H863" s="1105"/>
      <c r="I863" s="1105"/>
      <c r="J863" s="1105"/>
      <c r="K863" s="1123"/>
      <c r="L863" s="1124"/>
      <c r="M863" s="1098"/>
      <c r="N863" s="1097"/>
      <c r="O863" s="928"/>
      <c r="P863" s="928"/>
      <c r="Q863" s="1102"/>
      <c r="R863" s="928"/>
      <c r="S863" s="928"/>
      <c r="T863" s="1097"/>
      <c r="U863" s="1097"/>
      <c r="V863" s="1097"/>
    </row>
    <row r="864" ht="34.5" customHeight="1">
      <c r="A864" s="1095"/>
      <c r="B864" s="1122"/>
      <c r="C864" s="928"/>
      <c r="D864" s="928"/>
      <c r="E864" s="1105"/>
      <c r="F864" s="1105"/>
      <c r="G864" s="1105"/>
      <c r="H864" s="1105"/>
      <c r="I864" s="1105"/>
      <c r="J864" s="1105"/>
      <c r="K864" s="1123"/>
      <c r="L864" s="1124"/>
      <c r="M864" s="1098"/>
      <c r="N864" s="1097"/>
      <c r="O864" s="928"/>
      <c r="P864" s="928"/>
      <c r="Q864" s="1102"/>
      <c r="R864" s="928"/>
      <c r="S864" s="928"/>
      <c r="T864" s="1097"/>
      <c r="U864" s="1097"/>
      <c r="V864" s="1097"/>
    </row>
    <row r="865" ht="34.5" customHeight="1">
      <c r="A865" s="1095"/>
      <c r="B865" s="1122"/>
      <c r="C865" s="928"/>
      <c r="D865" s="928"/>
      <c r="E865" s="1105"/>
      <c r="F865" s="1105"/>
      <c r="G865" s="1105"/>
      <c r="H865" s="1105"/>
      <c r="I865" s="1105"/>
      <c r="J865" s="1105"/>
      <c r="K865" s="1123"/>
      <c r="L865" s="1124"/>
      <c r="M865" s="1098"/>
      <c r="N865" s="1097"/>
      <c r="O865" s="928"/>
      <c r="P865" s="928"/>
      <c r="Q865" s="1102"/>
      <c r="R865" s="928"/>
      <c r="S865" s="928"/>
      <c r="T865" s="1097"/>
      <c r="U865" s="1097"/>
      <c r="V865" s="1097"/>
    </row>
    <row r="866" ht="34.5" customHeight="1">
      <c r="A866" s="1095"/>
      <c r="B866" s="1122"/>
      <c r="C866" s="928"/>
      <c r="D866" s="928"/>
      <c r="E866" s="1105"/>
      <c r="F866" s="1105"/>
      <c r="G866" s="1105"/>
      <c r="H866" s="1105"/>
      <c r="I866" s="1105"/>
      <c r="J866" s="1105"/>
      <c r="K866" s="1123"/>
      <c r="L866" s="1124"/>
      <c r="M866" s="1098"/>
      <c r="N866" s="1097"/>
      <c r="O866" s="928"/>
      <c r="P866" s="928"/>
      <c r="Q866" s="1102"/>
      <c r="R866" s="928"/>
      <c r="S866" s="928"/>
      <c r="T866" s="1097"/>
      <c r="U866" s="1097"/>
      <c r="V866" s="1097"/>
    </row>
    <row r="867" ht="34.5" customHeight="1">
      <c r="A867" s="1095"/>
      <c r="B867" s="1122"/>
      <c r="C867" s="928"/>
      <c r="D867" s="928"/>
      <c r="E867" s="1105"/>
      <c r="F867" s="1105"/>
      <c r="G867" s="1105"/>
      <c r="H867" s="1105"/>
      <c r="I867" s="1105"/>
      <c r="J867" s="1105"/>
      <c r="K867" s="1123"/>
      <c r="L867" s="1124"/>
      <c r="M867" s="1098"/>
      <c r="N867" s="1097"/>
      <c r="O867" s="928"/>
      <c r="P867" s="928"/>
      <c r="Q867" s="1102"/>
      <c r="R867" s="928"/>
      <c r="S867" s="928"/>
      <c r="T867" s="1097"/>
      <c r="U867" s="1097"/>
      <c r="V867" s="1097"/>
    </row>
    <row r="868" ht="34.5" customHeight="1">
      <c r="A868" s="1095"/>
      <c r="B868" s="1122"/>
      <c r="C868" s="928"/>
      <c r="D868" s="928"/>
      <c r="E868" s="1105"/>
      <c r="F868" s="1105"/>
      <c r="G868" s="1105"/>
      <c r="H868" s="1105"/>
      <c r="I868" s="1105"/>
      <c r="J868" s="1105"/>
      <c r="K868" s="1123"/>
      <c r="L868" s="1124"/>
      <c r="M868" s="1098"/>
      <c r="N868" s="1097"/>
      <c r="O868" s="928"/>
      <c r="P868" s="928"/>
      <c r="Q868" s="1102"/>
      <c r="R868" s="928"/>
      <c r="S868" s="928"/>
      <c r="T868" s="1097"/>
      <c r="U868" s="1097"/>
      <c r="V868" s="1097"/>
    </row>
    <row r="869" ht="34.5" customHeight="1">
      <c r="A869" s="1095"/>
      <c r="B869" s="1122"/>
      <c r="C869" s="928"/>
      <c r="D869" s="928"/>
      <c r="E869" s="1105"/>
      <c r="F869" s="1105"/>
      <c r="G869" s="1105"/>
      <c r="H869" s="1105"/>
      <c r="I869" s="1105"/>
      <c r="J869" s="1105"/>
      <c r="K869" s="1123"/>
      <c r="L869" s="1124"/>
      <c r="M869" s="1098"/>
      <c r="N869" s="1097"/>
      <c r="O869" s="928"/>
      <c r="P869" s="928"/>
      <c r="Q869" s="1102"/>
      <c r="R869" s="928"/>
      <c r="S869" s="928"/>
      <c r="T869" s="1097"/>
      <c r="U869" s="1097"/>
      <c r="V869" s="1097"/>
    </row>
    <row r="870" ht="34.5" customHeight="1">
      <c r="A870" s="1095"/>
      <c r="B870" s="1122"/>
      <c r="C870" s="928"/>
      <c r="D870" s="928"/>
      <c r="E870" s="1105"/>
      <c r="F870" s="1105"/>
      <c r="G870" s="1105"/>
      <c r="H870" s="1105"/>
      <c r="I870" s="1105"/>
      <c r="J870" s="1105"/>
      <c r="K870" s="1123"/>
      <c r="L870" s="1124"/>
      <c r="M870" s="1098"/>
      <c r="N870" s="1097"/>
      <c r="O870" s="928"/>
      <c r="P870" s="928"/>
      <c r="Q870" s="1102"/>
      <c r="R870" s="928"/>
      <c r="S870" s="928"/>
      <c r="T870" s="1097"/>
      <c r="U870" s="1097"/>
      <c r="V870" s="1097"/>
    </row>
    <row r="871" ht="34.5" customHeight="1">
      <c r="A871" s="1095"/>
      <c r="B871" s="1122"/>
      <c r="C871" s="928"/>
      <c r="D871" s="928"/>
      <c r="E871" s="1105"/>
      <c r="F871" s="1105"/>
      <c r="G871" s="1105"/>
      <c r="H871" s="1105"/>
      <c r="I871" s="1105"/>
      <c r="J871" s="1105"/>
      <c r="K871" s="1123"/>
      <c r="L871" s="1124"/>
      <c r="M871" s="1098"/>
      <c r="N871" s="1097"/>
      <c r="O871" s="928"/>
      <c r="P871" s="928"/>
      <c r="Q871" s="1102"/>
      <c r="R871" s="928"/>
      <c r="S871" s="928"/>
      <c r="T871" s="1097"/>
      <c r="U871" s="1097"/>
      <c r="V871" s="1097"/>
    </row>
    <row r="872" ht="34.5" customHeight="1">
      <c r="A872" s="1095"/>
      <c r="B872" s="1122"/>
      <c r="C872" s="928"/>
      <c r="D872" s="928"/>
      <c r="E872" s="1105"/>
      <c r="F872" s="1105"/>
      <c r="G872" s="1105"/>
      <c r="H872" s="1105"/>
      <c r="I872" s="1105"/>
      <c r="J872" s="1105"/>
      <c r="K872" s="1123"/>
      <c r="L872" s="1124"/>
      <c r="M872" s="1098"/>
      <c r="N872" s="1097"/>
      <c r="O872" s="928"/>
      <c r="P872" s="928"/>
      <c r="Q872" s="1102"/>
      <c r="R872" s="928"/>
      <c r="S872" s="928"/>
      <c r="T872" s="1097"/>
      <c r="U872" s="1097"/>
      <c r="V872" s="1097"/>
    </row>
    <row r="873" ht="34.5" customHeight="1">
      <c r="A873" s="1095"/>
      <c r="B873" s="1122"/>
      <c r="C873" s="928"/>
      <c r="D873" s="928"/>
      <c r="E873" s="1105"/>
      <c r="F873" s="1105"/>
      <c r="G873" s="1105"/>
      <c r="H873" s="1105"/>
      <c r="I873" s="1105"/>
      <c r="J873" s="1105"/>
      <c r="K873" s="1123"/>
      <c r="L873" s="1124"/>
      <c r="M873" s="1098"/>
      <c r="N873" s="1097"/>
      <c r="O873" s="928"/>
      <c r="P873" s="928"/>
      <c r="Q873" s="1102"/>
      <c r="R873" s="928"/>
      <c r="S873" s="928"/>
      <c r="T873" s="1097"/>
      <c r="U873" s="1097"/>
      <c r="V873" s="1097"/>
    </row>
    <row r="874" ht="34.5" customHeight="1">
      <c r="A874" s="1095"/>
      <c r="B874" s="1122"/>
      <c r="C874" s="928"/>
      <c r="D874" s="928"/>
      <c r="E874" s="1105"/>
      <c r="F874" s="1105"/>
      <c r="G874" s="1105"/>
      <c r="H874" s="1105"/>
      <c r="I874" s="1105"/>
      <c r="J874" s="1105"/>
      <c r="K874" s="1123"/>
      <c r="L874" s="1124"/>
      <c r="M874" s="1098"/>
      <c r="N874" s="1097"/>
      <c r="O874" s="928"/>
      <c r="P874" s="928"/>
      <c r="Q874" s="1102"/>
      <c r="R874" s="928"/>
      <c r="S874" s="928"/>
      <c r="T874" s="1097"/>
      <c r="U874" s="1097"/>
      <c r="V874" s="1097"/>
    </row>
    <row r="875" ht="34.5" customHeight="1">
      <c r="A875" s="1095"/>
      <c r="B875" s="1122"/>
      <c r="C875" s="928"/>
      <c r="D875" s="928"/>
      <c r="E875" s="1105"/>
      <c r="F875" s="1105"/>
      <c r="G875" s="1105"/>
      <c r="H875" s="1105"/>
      <c r="I875" s="1105"/>
      <c r="J875" s="1105"/>
      <c r="K875" s="1123"/>
      <c r="L875" s="1124"/>
      <c r="M875" s="1098"/>
      <c r="N875" s="1097"/>
      <c r="O875" s="928"/>
      <c r="P875" s="928"/>
      <c r="Q875" s="1102"/>
      <c r="R875" s="928"/>
      <c r="S875" s="928"/>
      <c r="T875" s="1097"/>
      <c r="U875" s="1097"/>
      <c r="V875" s="1097"/>
    </row>
    <row r="876" ht="34.5" customHeight="1">
      <c r="A876" s="1095"/>
      <c r="B876" s="1122"/>
      <c r="C876" s="928"/>
      <c r="D876" s="928"/>
      <c r="E876" s="1105"/>
      <c r="F876" s="1105"/>
      <c r="G876" s="1105"/>
      <c r="H876" s="1105"/>
      <c r="I876" s="1105"/>
      <c r="J876" s="1105"/>
      <c r="K876" s="1123"/>
      <c r="L876" s="1124"/>
      <c r="M876" s="1098"/>
      <c r="N876" s="1097"/>
      <c r="O876" s="928"/>
      <c r="P876" s="928"/>
      <c r="Q876" s="1102"/>
      <c r="R876" s="928"/>
      <c r="S876" s="928"/>
      <c r="T876" s="1097"/>
      <c r="U876" s="1097"/>
      <c r="V876" s="1097"/>
    </row>
    <row r="877" ht="34.5" customHeight="1">
      <c r="A877" s="1095"/>
      <c r="B877" s="1122"/>
      <c r="C877" s="928"/>
      <c r="D877" s="928"/>
      <c r="E877" s="1105"/>
      <c r="F877" s="1105"/>
      <c r="G877" s="1105"/>
      <c r="H877" s="1105"/>
      <c r="I877" s="1105"/>
      <c r="J877" s="1105"/>
      <c r="K877" s="1123"/>
      <c r="L877" s="1124"/>
      <c r="M877" s="1098"/>
      <c r="N877" s="1097"/>
      <c r="O877" s="928"/>
      <c r="P877" s="928"/>
      <c r="Q877" s="1102"/>
      <c r="R877" s="928"/>
      <c r="S877" s="928"/>
      <c r="T877" s="1097"/>
      <c r="U877" s="1097"/>
      <c r="V877" s="1097"/>
    </row>
    <row r="878" ht="34.5" customHeight="1">
      <c r="A878" s="1095"/>
      <c r="B878" s="1122"/>
      <c r="C878" s="928"/>
      <c r="D878" s="928"/>
      <c r="E878" s="1105"/>
      <c r="F878" s="1105"/>
      <c r="G878" s="1105"/>
      <c r="H878" s="1105"/>
      <c r="I878" s="1105"/>
      <c r="J878" s="1105"/>
      <c r="K878" s="1123"/>
      <c r="L878" s="1124"/>
      <c r="M878" s="1098"/>
      <c r="N878" s="1097"/>
      <c r="O878" s="928"/>
      <c r="P878" s="928"/>
      <c r="Q878" s="1102"/>
      <c r="R878" s="928"/>
      <c r="S878" s="928"/>
      <c r="T878" s="1097"/>
      <c r="U878" s="1097"/>
      <c r="V878" s="1097"/>
    </row>
    <row r="879" ht="34.5" customHeight="1">
      <c r="A879" s="1095"/>
      <c r="B879" s="1122"/>
      <c r="C879" s="928"/>
      <c r="D879" s="928"/>
      <c r="E879" s="1105"/>
      <c r="F879" s="1105"/>
      <c r="G879" s="1105"/>
      <c r="H879" s="1105"/>
      <c r="I879" s="1105"/>
      <c r="J879" s="1105"/>
      <c r="K879" s="1123"/>
      <c r="L879" s="1124"/>
      <c r="M879" s="1098"/>
      <c r="N879" s="1097"/>
      <c r="O879" s="928"/>
      <c r="P879" s="928"/>
      <c r="Q879" s="1102"/>
      <c r="R879" s="928"/>
      <c r="S879" s="928"/>
      <c r="T879" s="1097"/>
      <c r="U879" s="1097"/>
      <c r="V879" s="1097"/>
    </row>
    <row r="880" ht="34.5" customHeight="1">
      <c r="A880" s="1095"/>
      <c r="B880" s="1122"/>
      <c r="C880" s="928"/>
      <c r="D880" s="928"/>
      <c r="E880" s="1105"/>
      <c r="F880" s="1105"/>
      <c r="G880" s="1105"/>
      <c r="H880" s="1105"/>
      <c r="I880" s="1105"/>
      <c r="J880" s="1105"/>
      <c r="K880" s="1123"/>
      <c r="L880" s="1124"/>
      <c r="M880" s="1098"/>
      <c r="N880" s="1097"/>
      <c r="O880" s="928"/>
      <c r="P880" s="928"/>
      <c r="Q880" s="1102"/>
      <c r="R880" s="928"/>
      <c r="S880" s="928"/>
      <c r="T880" s="1097"/>
      <c r="U880" s="1097"/>
      <c r="V880" s="1097"/>
    </row>
    <row r="881" ht="34.5" customHeight="1">
      <c r="A881" s="1095"/>
      <c r="B881" s="1122"/>
      <c r="C881" s="928"/>
      <c r="D881" s="928"/>
      <c r="E881" s="1105"/>
      <c r="F881" s="1105"/>
      <c r="G881" s="1105"/>
      <c r="H881" s="1105"/>
      <c r="I881" s="1105"/>
      <c r="J881" s="1105"/>
      <c r="K881" s="1123"/>
      <c r="L881" s="1124"/>
      <c r="M881" s="1098"/>
      <c r="N881" s="1097"/>
      <c r="O881" s="928"/>
      <c r="P881" s="928"/>
      <c r="Q881" s="1102"/>
      <c r="R881" s="928"/>
      <c r="S881" s="928"/>
      <c r="T881" s="1097"/>
      <c r="U881" s="1097"/>
      <c r="V881" s="1097"/>
    </row>
    <row r="882" ht="34.5" customHeight="1">
      <c r="A882" s="1095"/>
      <c r="B882" s="1122"/>
      <c r="C882" s="928"/>
      <c r="D882" s="928"/>
      <c r="E882" s="1105"/>
      <c r="F882" s="1105"/>
      <c r="G882" s="1105"/>
      <c r="H882" s="1105"/>
      <c r="I882" s="1105"/>
      <c r="J882" s="1105"/>
      <c r="K882" s="1123"/>
      <c r="L882" s="1124"/>
      <c r="M882" s="1098"/>
      <c r="N882" s="1097"/>
      <c r="O882" s="928"/>
      <c r="P882" s="928"/>
      <c r="Q882" s="1102"/>
      <c r="R882" s="928"/>
      <c r="S882" s="928"/>
      <c r="T882" s="1097"/>
      <c r="U882" s="1097"/>
      <c r="V882" s="1097"/>
    </row>
    <row r="883" ht="34.5" customHeight="1">
      <c r="A883" s="1095"/>
      <c r="B883" s="1122"/>
      <c r="C883" s="928"/>
      <c r="D883" s="928"/>
      <c r="E883" s="1105"/>
      <c r="F883" s="1105"/>
      <c r="G883" s="1105"/>
      <c r="H883" s="1105"/>
      <c r="I883" s="1105"/>
      <c r="J883" s="1105"/>
      <c r="K883" s="1123"/>
      <c r="L883" s="1124"/>
      <c r="M883" s="1098"/>
      <c r="N883" s="1097"/>
      <c r="O883" s="928"/>
      <c r="P883" s="928"/>
      <c r="Q883" s="1102"/>
      <c r="R883" s="928"/>
      <c r="S883" s="928"/>
      <c r="T883" s="1097"/>
      <c r="U883" s="1097"/>
      <c r="V883" s="1097"/>
    </row>
    <row r="884" ht="34.5" customHeight="1">
      <c r="A884" s="1095"/>
      <c r="B884" s="1122"/>
      <c r="C884" s="928"/>
      <c r="D884" s="928"/>
      <c r="E884" s="1105"/>
      <c r="F884" s="1105"/>
      <c r="G884" s="1105"/>
      <c r="H884" s="1105"/>
      <c r="I884" s="1105"/>
      <c r="J884" s="1105"/>
      <c r="K884" s="1123"/>
      <c r="L884" s="1124"/>
      <c r="M884" s="1098"/>
      <c r="N884" s="1097"/>
      <c r="O884" s="928"/>
      <c r="P884" s="928"/>
      <c r="Q884" s="1102"/>
      <c r="R884" s="928"/>
      <c r="S884" s="928"/>
      <c r="T884" s="1097"/>
      <c r="U884" s="1097"/>
      <c r="V884" s="1097"/>
    </row>
    <row r="885" ht="34.5" customHeight="1">
      <c r="A885" s="1095"/>
      <c r="B885" s="1122"/>
      <c r="C885" s="928"/>
      <c r="D885" s="928"/>
      <c r="E885" s="1105"/>
      <c r="F885" s="1105"/>
      <c r="G885" s="1105"/>
      <c r="H885" s="1105"/>
      <c r="I885" s="1105"/>
      <c r="J885" s="1105"/>
      <c r="K885" s="1123"/>
      <c r="L885" s="1124"/>
      <c r="M885" s="1098"/>
      <c r="N885" s="1097"/>
      <c r="O885" s="928"/>
      <c r="P885" s="928"/>
      <c r="Q885" s="1102"/>
      <c r="R885" s="928"/>
      <c r="S885" s="928"/>
      <c r="T885" s="1097"/>
      <c r="U885" s="1097"/>
      <c r="V885" s="1097"/>
    </row>
    <row r="886" ht="34.5" customHeight="1">
      <c r="A886" s="1095"/>
      <c r="B886" s="1122"/>
      <c r="C886" s="928"/>
      <c r="D886" s="928"/>
      <c r="E886" s="1105"/>
      <c r="F886" s="1105"/>
      <c r="G886" s="1105"/>
      <c r="H886" s="1105"/>
      <c r="I886" s="1105"/>
      <c r="J886" s="1105"/>
      <c r="K886" s="1123"/>
      <c r="L886" s="1124"/>
      <c r="M886" s="1098"/>
      <c r="N886" s="1097"/>
      <c r="O886" s="928"/>
      <c r="P886" s="928"/>
      <c r="Q886" s="1102"/>
      <c r="R886" s="928"/>
      <c r="S886" s="928"/>
      <c r="T886" s="1097"/>
      <c r="U886" s="1097"/>
      <c r="V886" s="1097"/>
    </row>
    <row r="887" ht="34.5" customHeight="1">
      <c r="A887" s="1095"/>
      <c r="B887" s="1122"/>
      <c r="C887" s="928"/>
      <c r="D887" s="928"/>
      <c r="E887" s="1105"/>
      <c r="F887" s="1105"/>
      <c r="G887" s="1105"/>
      <c r="H887" s="1105"/>
      <c r="I887" s="1105"/>
      <c r="J887" s="1105"/>
      <c r="K887" s="1123"/>
      <c r="L887" s="1124"/>
      <c r="M887" s="1098"/>
      <c r="N887" s="1097"/>
      <c r="O887" s="928"/>
      <c r="P887" s="928"/>
      <c r="Q887" s="1102"/>
      <c r="R887" s="928"/>
      <c r="S887" s="928"/>
      <c r="T887" s="1097"/>
      <c r="U887" s="1097"/>
      <c r="V887" s="1097"/>
    </row>
    <row r="888" ht="34.5" customHeight="1">
      <c r="A888" s="1095"/>
      <c r="B888" s="1122"/>
      <c r="C888" s="928"/>
      <c r="D888" s="928"/>
      <c r="E888" s="1105"/>
      <c r="F888" s="1105"/>
      <c r="G888" s="1105"/>
      <c r="H888" s="1105"/>
      <c r="I888" s="1105"/>
      <c r="J888" s="1105"/>
      <c r="K888" s="1123"/>
      <c r="L888" s="1124"/>
      <c r="M888" s="1098"/>
      <c r="N888" s="1097"/>
      <c r="O888" s="928"/>
      <c r="P888" s="928"/>
      <c r="Q888" s="1102"/>
      <c r="R888" s="928"/>
      <c r="S888" s="928"/>
      <c r="T888" s="1097"/>
      <c r="U888" s="1097"/>
      <c r="V888" s="1097"/>
    </row>
    <row r="889" ht="34.5" customHeight="1">
      <c r="A889" s="1095"/>
      <c r="B889" s="1122"/>
      <c r="C889" s="928"/>
      <c r="D889" s="928"/>
      <c r="E889" s="1105"/>
      <c r="F889" s="1105"/>
      <c r="G889" s="1105"/>
      <c r="H889" s="1105"/>
      <c r="I889" s="1105"/>
      <c r="J889" s="1105"/>
      <c r="K889" s="1123"/>
      <c r="L889" s="1124"/>
      <c r="M889" s="1098"/>
      <c r="N889" s="1097"/>
      <c r="O889" s="928"/>
      <c r="P889" s="928"/>
      <c r="Q889" s="1102"/>
      <c r="R889" s="928"/>
      <c r="S889" s="928"/>
      <c r="T889" s="1097"/>
      <c r="U889" s="1097"/>
      <c r="V889" s="1097"/>
    </row>
    <row r="890" ht="34.5" customHeight="1">
      <c r="A890" s="1095"/>
      <c r="B890" s="1122"/>
      <c r="C890" s="928"/>
      <c r="D890" s="928"/>
      <c r="E890" s="1105"/>
      <c r="F890" s="1105"/>
      <c r="G890" s="1105"/>
      <c r="H890" s="1105"/>
      <c r="I890" s="1105"/>
      <c r="J890" s="1105"/>
      <c r="K890" s="1123"/>
      <c r="L890" s="1124"/>
      <c r="M890" s="1098"/>
      <c r="N890" s="1097"/>
      <c r="O890" s="928"/>
      <c r="P890" s="928"/>
      <c r="Q890" s="1102"/>
      <c r="R890" s="928"/>
      <c r="S890" s="928"/>
      <c r="T890" s="1097"/>
      <c r="U890" s="1097"/>
      <c r="V890" s="1097"/>
    </row>
    <row r="891" ht="34.5" customHeight="1">
      <c r="A891" s="1095"/>
      <c r="B891" s="1122"/>
      <c r="C891" s="928"/>
      <c r="D891" s="928"/>
      <c r="E891" s="1105"/>
      <c r="F891" s="1105"/>
      <c r="G891" s="1105"/>
      <c r="H891" s="1105"/>
      <c r="I891" s="1105"/>
      <c r="J891" s="1105"/>
      <c r="K891" s="1123"/>
      <c r="L891" s="1124"/>
      <c r="M891" s="1098"/>
      <c r="N891" s="1097"/>
      <c r="O891" s="928"/>
      <c r="P891" s="928"/>
      <c r="Q891" s="1102"/>
      <c r="R891" s="928"/>
      <c r="S891" s="928"/>
      <c r="T891" s="1097"/>
      <c r="U891" s="1097"/>
      <c r="V891" s="1097"/>
    </row>
    <row r="892" ht="34.5" customHeight="1">
      <c r="A892" s="1095"/>
      <c r="B892" s="1122"/>
      <c r="C892" s="928"/>
      <c r="D892" s="928"/>
      <c r="E892" s="1105"/>
      <c r="F892" s="1105"/>
      <c r="G892" s="1105"/>
      <c r="H892" s="1105"/>
      <c r="I892" s="1105"/>
      <c r="J892" s="1105"/>
      <c r="K892" s="1123"/>
      <c r="L892" s="1124"/>
      <c r="M892" s="1098"/>
      <c r="N892" s="1097"/>
      <c r="O892" s="928"/>
      <c r="P892" s="928"/>
      <c r="Q892" s="1102"/>
      <c r="R892" s="928"/>
      <c r="S892" s="928"/>
      <c r="T892" s="1097"/>
      <c r="U892" s="1097"/>
      <c r="V892" s="1097"/>
    </row>
    <row r="893" ht="34.5" customHeight="1">
      <c r="A893" s="1095"/>
      <c r="B893" s="1122"/>
      <c r="C893" s="928"/>
      <c r="D893" s="928"/>
      <c r="E893" s="1105"/>
      <c r="F893" s="1105"/>
      <c r="G893" s="1105"/>
      <c r="H893" s="1105"/>
      <c r="I893" s="1105"/>
      <c r="J893" s="1105"/>
      <c r="K893" s="1123"/>
      <c r="L893" s="1124"/>
      <c r="M893" s="1098"/>
      <c r="N893" s="1097"/>
      <c r="O893" s="928"/>
      <c r="P893" s="928"/>
      <c r="Q893" s="1102"/>
      <c r="R893" s="928"/>
      <c r="S893" s="928"/>
      <c r="T893" s="1097"/>
      <c r="U893" s="1097"/>
      <c r="V893" s="1097"/>
    </row>
    <row r="894" ht="34.5" customHeight="1">
      <c r="A894" s="1095"/>
      <c r="B894" s="1122"/>
      <c r="C894" s="928"/>
      <c r="D894" s="928"/>
      <c r="E894" s="1105"/>
      <c r="F894" s="1105"/>
      <c r="G894" s="1105"/>
      <c r="H894" s="1105"/>
      <c r="I894" s="1105"/>
      <c r="J894" s="1105"/>
      <c r="K894" s="1123"/>
      <c r="L894" s="1124"/>
      <c r="M894" s="1098"/>
      <c r="N894" s="1097"/>
      <c r="O894" s="928"/>
      <c r="P894" s="928"/>
      <c r="Q894" s="1102"/>
      <c r="R894" s="928"/>
      <c r="S894" s="928"/>
      <c r="T894" s="1097"/>
      <c r="U894" s="1097"/>
      <c r="V894" s="1097"/>
    </row>
    <row r="895" ht="34.5" customHeight="1">
      <c r="A895" s="1095"/>
      <c r="B895" s="1122"/>
      <c r="C895" s="928"/>
      <c r="D895" s="928"/>
      <c r="E895" s="1105"/>
      <c r="F895" s="1105"/>
      <c r="G895" s="1105"/>
      <c r="H895" s="1105"/>
      <c r="I895" s="1105"/>
      <c r="J895" s="1105"/>
      <c r="K895" s="1123"/>
      <c r="L895" s="1124"/>
      <c r="M895" s="1098"/>
      <c r="N895" s="1097"/>
      <c r="O895" s="928"/>
      <c r="P895" s="928"/>
      <c r="Q895" s="1102"/>
      <c r="R895" s="928"/>
      <c r="S895" s="928"/>
      <c r="T895" s="1097"/>
      <c r="U895" s="1097"/>
      <c r="V895" s="1097"/>
    </row>
    <row r="896" ht="34.5" customHeight="1">
      <c r="A896" s="1095"/>
      <c r="B896" s="1122"/>
      <c r="C896" s="928"/>
      <c r="D896" s="928"/>
      <c r="E896" s="1105"/>
      <c r="F896" s="1105"/>
      <c r="G896" s="1105"/>
      <c r="H896" s="1105"/>
      <c r="I896" s="1105"/>
      <c r="J896" s="1105"/>
      <c r="K896" s="1123"/>
      <c r="L896" s="1124"/>
      <c r="M896" s="1098"/>
      <c r="N896" s="1097"/>
      <c r="O896" s="928"/>
      <c r="P896" s="928"/>
      <c r="Q896" s="1102"/>
      <c r="R896" s="928"/>
      <c r="S896" s="928"/>
      <c r="T896" s="1097"/>
      <c r="U896" s="1097"/>
      <c r="V896" s="1097"/>
    </row>
    <row r="897" ht="34.5" customHeight="1">
      <c r="A897" s="1095"/>
      <c r="B897" s="1122"/>
      <c r="C897" s="928"/>
      <c r="D897" s="928"/>
      <c r="E897" s="1105"/>
      <c r="F897" s="1105"/>
      <c r="G897" s="1105"/>
      <c r="H897" s="1105"/>
      <c r="I897" s="1105"/>
      <c r="J897" s="1105"/>
      <c r="K897" s="1123"/>
      <c r="L897" s="1124"/>
      <c r="M897" s="1098"/>
      <c r="N897" s="1097"/>
      <c r="O897" s="928"/>
      <c r="P897" s="928"/>
      <c r="Q897" s="1102"/>
      <c r="R897" s="928"/>
      <c r="S897" s="928"/>
      <c r="T897" s="1097"/>
      <c r="U897" s="1097"/>
      <c r="V897" s="1097"/>
    </row>
    <row r="898" ht="34.5" customHeight="1">
      <c r="A898" s="1095"/>
      <c r="B898" s="1122"/>
      <c r="C898" s="928"/>
      <c r="D898" s="928"/>
      <c r="E898" s="1105"/>
      <c r="F898" s="1105"/>
      <c r="G898" s="1105"/>
      <c r="H898" s="1105"/>
      <c r="I898" s="1105"/>
      <c r="J898" s="1105"/>
      <c r="K898" s="1123"/>
      <c r="L898" s="1124"/>
      <c r="M898" s="1098"/>
      <c r="N898" s="1097"/>
      <c r="O898" s="928"/>
      <c r="P898" s="928"/>
      <c r="Q898" s="1102"/>
      <c r="R898" s="928"/>
      <c r="S898" s="928"/>
      <c r="T898" s="1097"/>
      <c r="U898" s="1097"/>
      <c r="V898" s="1097"/>
    </row>
    <row r="899" ht="34.5" customHeight="1">
      <c r="A899" s="1095"/>
      <c r="B899" s="1122"/>
      <c r="C899" s="928"/>
      <c r="D899" s="928"/>
      <c r="E899" s="1105"/>
      <c r="F899" s="1105"/>
      <c r="G899" s="1105"/>
      <c r="H899" s="1105"/>
      <c r="I899" s="1105"/>
      <c r="J899" s="1105"/>
      <c r="K899" s="1123"/>
      <c r="L899" s="1124"/>
      <c r="M899" s="1098"/>
      <c r="N899" s="1097"/>
      <c r="O899" s="928"/>
      <c r="P899" s="928"/>
      <c r="Q899" s="1102"/>
      <c r="R899" s="928"/>
      <c r="S899" s="928"/>
      <c r="T899" s="1097"/>
      <c r="U899" s="1097"/>
      <c r="V899" s="1097"/>
    </row>
    <row r="900" ht="34.5" customHeight="1">
      <c r="A900" s="1095"/>
      <c r="B900" s="1122"/>
      <c r="C900" s="928"/>
      <c r="D900" s="928"/>
      <c r="E900" s="1105"/>
      <c r="F900" s="1105"/>
      <c r="G900" s="1105"/>
      <c r="H900" s="1105"/>
      <c r="I900" s="1105"/>
      <c r="J900" s="1105"/>
      <c r="K900" s="1123"/>
      <c r="L900" s="1124"/>
      <c r="M900" s="1098"/>
      <c r="N900" s="1097"/>
      <c r="O900" s="928"/>
      <c r="P900" s="928"/>
      <c r="Q900" s="1102"/>
      <c r="R900" s="928"/>
      <c r="S900" s="928"/>
      <c r="T900" s="1097"/>
      <c r="U900" s="1097"/>
      <c r="V900" s="1097"/>
    </row>
    <row r="901" ht="34.5" customHeight="1">
      <c r="A901" s="1095"/>
      <c r="B901" s="1122"/>
      <c r="C901" s="928"/>
      <c r="D901" s="928"/>
      <c r="E901" s="1105"/>
      <c r="F901" s="1105"/>
      <c r="G901" s="1105"/>
      <c r="H901" s="1105"/>
      <c r="I901" s="1105"/>
      <c r="J901" s="1105"/>
      <c r="K901" s="1123"/>
      <c r="L901" s="1124"/>
      <c r="M901" s="1098"/>
      <c r="N901" s="1097"/>
      <c r="O901" s="928"/>
      <c r="P901" s="928"/>
      <c r="Q901" s="1102"/>
      <c r="R901" s="928"/>
      <c r="S901" s="928"/>
      <c r="T901" s="1097"/>
      <c r="U901" s="1097"/>
      <c r="V901" s="1097"/>
    </row>
    <row r="902" ht="34.5" customHeight="1">
      <c r="A902" s="1095"/>
      <c r="B902" s="1122"/>
      <c r="C902" s="928"/>
      <c r="D902" s="928"/>
      <c r="E902" s="1105"/>
      <c r="F902" s="1105"/>
      <c r="G902" s="1105"/>
      <c r="H902" s="1105"/>
      <c r="I902" s="1105"/>
      <c r="J902" s="1105"/>
      <c r="K902" s="1123"/>
      <c r="L902" s="1124"/>
      <c r="M902" s="1098"/>
      <c r="N902" s="1097"/>
      <c r="O902" s="928"/>
      <c r="P902" s="928"/>
      <c r="Q902" s="1102"/>
      <c r="R902" s="928"/>
      <c r="S902" s="928"/>
      <c r="T902" s="1097"/>
      <c r="U902" s="1097"/>
      <c r="V902" s="1097"/>
    </row>
    <row r="903" ht="34.5" customHeight="1">
      <c r="A903" s="1095"/>
      <c r="B903" s="1122"/>
      <c r="C903" s="928"/>
      <c r="D903" s="928"/>
      <c r="E903" s="1105"/>
      <c r="F903" s="1105"/>
      <c r="G903" s="1105"/>
      <c r="H903" s="1105"/>
      <c r="I903" s="1105"/>
      <c r="J903" s="1105"/>
      <c r="K903" s="1123"/>
      <c r="L903" s="1124"/>
      <c r="M903" s="1098"/>
      <c r="N903" s="1097"/>
      <c r="O903" s="928"/>
      <c r="P903" s="928"/>
      <c r="Q903" s="1102"/>
      <c r="R903" s="928"/>
      <c r="S903" s="928"/>
      <c r="T903" s="1097"/>
      <c r="U903" s="1097"/>
      <c r="V903" s="1097"/>
    </row>
    <row r="904" ht="34.5" customHeight="1">
      <c r="A904" s="1095"/>
      <c r="B904" s="1122"/>
      <c r="C904" s="928"/>
      <c r="D904" s="928"/>
      <c r="E904" s="1105"/>
      <c r="F904" s="1105"/>
      <c r="G904" s="1105"/>
      <c r="H904" s="1105"/>
      <c r="I904" s="1105"/>
      <c r="J904" s="1105"/>
      <c r="K904" s="1123"/>
      <c r="L904" s="1124"/>
      <c r="M904" s="1098"/>
      <c r="N904" s="1097"/>
      <c r="O904" s="928"/>
      <c r="P904" s="928"/>
      <c r="Q904" s="1102"/>
      <c r="R904" s="928"/>
      <c r="S904" s="928"/>
      <c r="T904" s="1097"/>
      <c r="U904" s="1097"/>
      <c r="V904" s="1097"/>
    </row>
    <row r="905" ht="34.5" customHeight="1">
      <c r="A905" s="1095"/>
      <c r="B905" s="1122"/>
      <c r="C905" s="928"/>
      <c r="D905" s="928"/>
      <c r="E905" s="1105"/>
      <c r="F905" s="1105"/>
      <c r="G905" s="1105"/>
      <c r="H905" s="1105"/>
      <c r="I905" s="1105"/>
      <c r="J905" s="1105"/>
      <c r="K905" s="1123"/>
      <c r="L905" s="1124"/>
      <c r="M905" s="1098"/>
      <c r="N905" s="1097"/>
      <c r="O905" s="928"/>
      <c r="P905" s="928"/>
      <c r="Q905" s="1102"/>
      <c r="R905" s="928"/>
      <c r="S905" s="928"/>
      <c r="T905" s="1097"/>
      <c r="U905" s="1097"/>
      <c r="V905" s="1097"/>
    </row>
    <row r="906" ht="34.5" customHeight="1">
      <c r="A906" s="1095"/>
      <c r="B906" s="1122"/>
      <c r="C906" s="928"/>
      <c r="D906" s="928"/>
      <c r="E906" s="1105"/>
      <c r="F906" s="1105"/>
      <c r="G906" s="1105"/>
      <c r="H906" s="1105"/>
      <c r="I906" s="1105"/>
      <c r="J906" s="1105"/>
      <c r="K906" s="1123"/>
      <c r="L906" s="1124"/>
      <c r="M906" s="1098"/>
      <c r="N906" s="1097"/>
      <c r="O906" s="928"/>
      <c r="P906" s="928"/>
      <c r="Q906" s="1102"/>
      <c r="R906" s="928"/>
      <c r="S906" s="928"/>
      <c r="T906" s="1097"/>
      <c r="U906" s="1097"/>
      <c r="V906" s="1097"/>
    </row>
    <row r="907" ht="34.5" customHeight="1">
      <c r="A907" s="1095"/>
      <c r="B907" s="1122"/>
      <c r="C907" s="928"/>
      <c r="D907" s="928"/>
      <c r="E907" s="1105"/>
      <c r="F907" s="1105"/>
      <c r="G907" s="1105"/>
      <c r="H907" s="1105"/>
      <c r="I907" s="1105"/>
      <c r="J907" s="1105"/>
      <c r="K907" s="1123"/>
      <c r="L907" s="1124"/>
      <c r="M907" s="1098"/>
      <c r="N907" s="1097"/>
      <c r="O907" s="928"/>
      <c r="P907" s="928"/>
      <c r="Q907" s="1102"/>
      <c r="R907" s="928"/>
      <c r="S907" s="928"/>
      <c r="T907" s="1097"/>
      <c r="U907" s="1097"/>
      <c r="V907" s="1097"/>
    </row>
    <row r="908" ht="34.5" customHeight="1">
      <c r="A908" s="1095"/>
      <c r="B908" s="1122"/>
      <c r="C908" s="928"/>
      <c r="D908" s="928"/>
      <c r="E908" s="1105"/>
      <c r="F908" s="1105"/>
      <c r="G908" s="1105"/>
      <c r="H908" s="1105"/>
      <c r="I908" s="1105"/>
      <c r="J908" s="1105"/>
      <c r="K908" s="1123"/>
      <c r="L908" s="1124"/>
      <c r="M908" s="1098"/>
      <c r="N908" s="1097"/>
      <c r="O908" s="928"/>
      <c r="P908" s="928"/>
      <c r="Q908" s="1102"/>
      <c r="R908" s="928"/>
      <c r="S908" s="928"/>
      <c r="T908" s="1097"/>
      <c r="U908" s="1097"/>
      <c r="V908" s="1097"/>
    </row>
    <row r="909" ht="34.5" customHeight="1">
      <c r="A909" s="1095"/>
      <c r="B909" s="1122"/>
      <c r="C909" s="928"/>
      <c r="D909" s="928"/>
      <c r="E909" s="1105"/>
      <c r="F909" s="1105"/>
      <c r="G909" s="1105"/>
      <c r="H909" s="1105"/>
      <c r="I909" s="1105"/>
      <c r="J909" s="1105"/>
      <c r="K909" s="1123"/>
      <c r="L909" s="1124"/>
      <c r="M909" s="1098"/>
      <c r="N909" s="1097"/>
      <c r="O909" s="928"/>
      <c r="P909" s="928"/>
      <c r="Q909" s="1102"/>
      <c r="R909" s="928"/>
      <c r="S909" s="928"/>
      <c r="T909" s="1097"/>
      <c r="U909" s="1097"/>
      <c r="V909" s="1097"/>
    </row>
    <row r="910" ht="34.5" customHeight="1">
      <c r="A910" s="1095"/>
      <c r="B910" s="1122"/>
      <c r="C910" s="928"/>
      <c r="D910" s="928"/>
      <c r="E910" s="1105"/>
      <c r="F910" s="1105"/>
      <c r="G910" s="1105"/>
      <c r="H910" s="1105"/>
      <c r="I910" s="1105"/>
      <c r="J910" s="1105"/>
      <c r="K910" s="1123"/>
      <c r="L910" s="1124"/>
      <c r="M910" s="1098"/>
      <c r="N910" s="1097"/>
      <c r="O910" s="928"/>
      <c r="P910" s="928"/>
      <c r="Q910" s="1102"/>
      <c r="R910" s="928"/>
      <c r="S910" s="928"/>
      <c r="T910" s="1097"/>
      <c r="U910" s="1097"/>
      <c r="V910" s="1097"/>
    </row>
    <row r="911" ht="34.5" customHeight="1">
      <c r="A911" s="1095"/>
      <c r="B911" s="1122"/>
      <c r="C911" s="928"/>
      <c r="D911" s="928"/>
      <c r="E911" s="1105"/>
      <c r="F911" s="1105"/>
      <c r="G911" s="1105"/>
      <c r="H911" s="1105"/>
      <c r="I911" s="1105"/>
      <c r="J911" s="1105"/>
      <c r="K911" s="1123"/>
      <c r="L911" s="1124"/>
      <c r="M911" s="1098"/>
      <c r="N911" s="1097"/>
      <c r="O911" s="928"/>
      <c r="P911" s="928"/>
      <c r="Q911" s="1102"/>
      <c r="R911" s="928"/>
      <c r="S911" s="928"/>
      <c r="T911" s="1097"/>
      <c r="U911" s="1097"/>
      <c r="V911" s="1097"/>
    </row>
    <row r="912" ht="34.5" customHeight="1">
      <c r="A912" s="1095"/>
      <c r="B912" s="1122"/>
      <c r="C912" s="928"/>
      <c r="D912" s="928"/>
      <c r="E912" s="1105"/>
      <c r="F912" s="1105"/>
      <c r="G912" s="1105"/>
      <c r="H912" s="1105"/>
      <c r="I912" s="1105"/>
      <c r="J912" s="1105"/>
      <c r="K912" s="1123"/>
      <c r="L912" s="1124"/>
      <c r="M912" s="1098"/>
      <c r="N912" s="1097"/>
      <c r="O912" s="928"/>
      <c r="P912" s="928"/>
      <c r="Q912" s="1102"/>
      <c r="R912" s="928"/>
      <c r="S912" s="928"/>
      <c r="T912" s="1097"/>
      <c r="U912" s="1097"/>
      <c r="V912" s="1097"/>
    </row>
    <row r="913" ht="34.5" customHeight="1">
      <c r="A913" s="1095"/>
      <c r="B913" s="1122"/>
      <c r="C913" s="928"/>
      <c r="D913" s="928"/>
      <c r="E913" s="1105"/>
      <c r="F913" s="1105"/>
      <c r="G913" s="1105"/>
      <c r="H913" s="1105"/>
      <c r="I913" s="1105"/>
      <c r="J913" s="1105"/>
      <c r="K913" s="1123"/>
      <c r="L913" s="1124"/>
      <c r="M913" s="1098"/>
      <c r="N913" s="1097"/>
      <c r="O913" s="928"/>
      <c r="P913" s="928"/>
      <c r="Q913" s="1102"/>
      <c r="R913" s="928"/>
      <c r="S913" s="928"/>
      <c r="T913" s="1097"/>
      <c r="U913" s="1097"/>
      <c r="V913" s="1097"/>
    </row>
    <row r="914" ht="34.5" customHeight="1">
      <c r="A914" s="1095"/>
      <c r="B914" s="1122"/>
      <c r="C914" s="928"/>
      <c r="D914" s="928"/>
      <c r="E914" s="1105"/>
      <c r="F914" s="1105"/>
      <c r="G914" s="1105"/>
      <c r="H914" s="1105"/>
      <c r="I914" s="1105"/>
      <c r="J914" s="1105"/>
      <c r="K914" s="1123"/>
      <c r="L914" s="1124"/>
      <c r="M914" s="1098"/>
      <c r="N914" s="1097"/>
      <c r="O914" s="928"/>
      <c r="P914" s="928"/>
      <c r="Q914" s="1102"/>
      <c r="R914" s="928"/>
      <c r="S914" s="928"/>
      <c r="T914" s="1097"/>
      <c r="U914" s="1097"/>
      <c r="V914" s="1097"/>
    </row>
    <row r="915" ht="34.5" customHeight="1">
      <c r="A915" s="1095"/>
      <c r="B915" s="1122"/>
      <c r="C915" s="928"/>
      <c r="D915" s="928"/>
      <c r="E915" s="1105"/>
      <c r="F915" s="1105"/>
      <c r="G915" s="1105"/>
      <c r="H915" s="1105"/>
      <c r="I915" s="1105"/>
      <c r="J915" s="1105"/>
      <c r="K915" s="1123"/>
      <c r="L915" s="1124"/>
      <c r="M915" s="1098"/>
      <c r="N915" s="1097"/>
      <c r="O915" s="928"/>
      <c r="P915" s="928"/>
      <c r="Q915" s="1102"/>
      <c r="R915" s="928"/>
      <c r="S915" s="928"/>
      <c r="T915" s="1097"/>
      <c r="U915" s="1097"/>
      <c r="V915" s="1097"/>
    </row>
    <row r="916" ht="34.5" customHeight="1">
      <c r="A916" s="1095"/>
      <c r="B916" s="1122"/>
      <c r="C916" s="928"/>
      <c r="D916" s="928"/>
      <c r="E916" s="1105"/>
      <c r="F916" s="1105"/>
      <c r="G916" s="1105"/>
      <c r="H916" s="1105"/>
      <c r="I916" s="1105"/>
      <c r="J916" s="1105"/>
      <c r="K916" s="1123"/>
      <c r="L916" s="1124"/>
      <c r="M916" s="1098"/>
      <c r="N916" s="1097"/>
      <c r="O916" s="928"/>
      <c r="P916" s="928"/>
      <c r="Q916" s="1102"/>
      <c r="R916" s="928"/>
      <c r="S916" s="928"/>
      <c r="T916" s="1097"/>
      <c r="U916" s="1097"/>
      <c r="V916" s="1097"/>
    </row>
    <row r="917" ht="34.5" customHeight="1">
      <c r="A917" s="1095"/>
      <c r="B917" s="1122"/>
      <c r="C917" s="928"/>
      <c r="D917" s="928"/>
      <c r="E917" s="1105"/>
      <c r="F917" s="1105"/>
      <c r="G917" s="1105"/>
      <c r="H917" s="1105"/>
      <c r="I917" s="1105"/>
      <c r="J917" s="1105"/>
      <c r="K917" s="1123"/>
      <c r="L917" s="1124"/>
      <c r="M917" s="1098"/>
      <c r="N917" s="1097"/>
      <c r="O917" s="928"/>
      <c r="P917" s="928"/>
      <c r="Q917" s="1102"/>
      <c r="R917" s="928"/>
      <c r="S917" s="928"/>
      <c r="T917" s="1097"/>
      <c r="U917" s="1097"/>
      <c r="V917" s="1097"/>
    </row>
    <row r="918" ht="34.5" customHeight="1">
      <c r="A918" s="1095"/>
      <c r="B918" s="1122"/>
      <c r="C918" s="928"/>
      <c r="D918" s="928"/>
      <c r="E918" s="1105"/>
      <c r="F918" s="1105"/>
      <c r="G918" s="1105"/>
      <c r="H918" s="1105"/>
      <c r="I918" s="1105"/>
      <c r="J918" s="1105"/>
      <c r="K918" s="1123"/>
      <c r="L918" s="1124"/>
      <c r="M918" s="1098"/>
      <c r="N918" s="1097"/>
      <c r="O918" s="928"/>
      <c r="P918" s="928"/>
      <c r="Q918" s="1102"/>
      <c r="R918" s="928"/>
      <c r="S918" s="928"/>
      <c r="T918" s="1097"/>
      <c r="U918" s="1097"/>
      <c r="V918" s="1097"/>
    </row>
    <row r="919" ht="34.5" customHeight="1">
      <c r="A919" s="1095"/>
      <c r="B919" s="1122"/>
      <c r="C919" s="928"/>
      <c r="D919" s="928"/>
      <c r="E919" s="1105"/>
      <c r="F919" s="1105"/>
      <c r="G919" s="1105"/>
      <c r="H919" s="1105"/>
      <c r="I919" s="1105"/>
      <c r="J919" s="1105"/>
      <c r="K919" s="1123"/>
      <c r="L919" s="1124"/>
      <c r="M919" s="1098"/>
      <c r="N919" s="1097"/>
      <c r="O919" s="928"/>
      <c r="P919" s="928"/>
      <c r="Q919" s="1102"/>
      <c r="R919" s="928"/>
      <c r="S919" s="928"/>
      <c r="T919" s="1097"/>
      <c r="U919" s="1097"/>
      <c r="V919" s="1097"/>
    </row>
    <row r="920" ht="34.5" customHeight="1">
      <c r="A920" s="1095"/>
      <c r="B920" s="1122"/>
      <c r="C920" s="928"/>
      <c r="D920" s="928"/>
      <c r="E920" s="1105"/>
      <c r="F920" s="1105"/>
      <c r="G920" s="1105"/>
      <c r="H920" s="1105"/>
      <c r="I920" s="1105"/>
      <c r="J920" s="1105"/>
      <c r="K920" s="1123"/>
      <c r="L920" s="1124"/>
      <c r="M920" s="1098"/>
      <c r="N920" s="1097"/>
      <c r="O920" s="928"/>
      <c r="P920" s="928"/>
      <c r="Q920" s="1102"/>
      <c r="R920" s="928"/>
      <c r="S920" s="928"/>
      <c r="T920" s="1097"/>
      <c r="U920" s="1097"/>
      <c r="V920" s="1097"/>
    </row>
    <row r="921" ht="34.5" customHeight="1">
      <c r="A921" s="1095"/>
      <c r="B921" s="1122"/>
      <c r="C921" s="928"/>
      <c r="D921" s="928"/>
      <c r="E921" s="1105"/>
      <c r="F921" s="1105"/>
      <c r="G921" s="1105"/>
      <c r="H921" s="1105"/>
      <c r="I921" s="1105"/>
      <c r="J921" s="1105"/>
      <c r="K921" s="1123"/>
      <c r="L921" s="1124"/>
      <c r="M921" s="1098"/>
      <c r="N921" s="1097"/>
      <c r="O921" s="928"/>
      <c r="P921" s="928"/>
      <c r="Q921" s="1102"/>
      <c r="R921" s="928"/>
      <c r="S921" s="928"/>
      <c r="T921" s="1097"/>
      <c r="U921" s="1097"/>
      <c r="V921" s="1097"/>
    </row>
    <row r="922" ht="34.5" customHeight="1">
      <c r="A922" s="1095"/>
      <c r="B922" s="1122"/>
      <c r="C922" s="928"/>
      <c r="D922" s="928"/>
      <c r="E922" s="1105"/>
      <c r="F922" s="1105"/>
      <c r="G922" s="1105"/>
      <c r="H922" s="1105"/>
      <c r="I922" s="1105"/>
      <c r="J922" s="1105"/>
      <c r="K922" s="1123"/>
      <c r="L922" s="1124"/>
      <c r="M922" s="1098"/>
      <c r="N922" s="1097"/>
      <c r="O922" s="928"/>
      <c r="P922" s="928"/>
      <c r="Q922" s="1102"/>
      <c r="R922" s="928"/>
      <c r="S922" s="928"/>
      <c r="T922" s="1097"/>
      <c r="U922" s="1097"/>
      <c r="V922" s="1097"/>
    </row>
    <row r="923" ht="34.5" customHeight="1">
      <c r="A923" s="1095"/>
      <c r="B923" s="1122"/>
      <c r="C923" s="928"/>
      <c r="D923" s="928"/>
      <c r="E923" s="1105"/>
      <c r="F923" s="1105"/>
      <c r="G923" s="1105"/>
      <c r="H923" s="1105"/>
      <c r="I923" s="1105"/>
      <c r="J923" s="1105"/>
      <c r="K923" s="1123"/>
      <c r="L923" s="1124"/>
      <c r="M923" s="1098"/>
      <c r="N923" s="1097"/>
      <c r="O923" s="928"/>
      <c r="P923" s="928"/>
      <c r="Q923" s="1102"/>
      <c r="R923" s="928"/>
      <c r="S923" s="928"/>
      <c r="T923" s="1097"/>
      <c r="U923" s="1097"/>
      <c r="V923" s="1097"/>
    </row>
    <row r="924" ht="34.5" customHeight="1">
      <c r="A924" s="1095"/>
      <c r="B924" s="1122"/>
      <c r="C924" s="928"/>
      <c r="D924" s="928"/>
      <c r="E924" s="1105"/>
      <c r="F924" s="1105"/>
      <c r="G924" s="1105"/>
      <c r="H924" s="1105"/>
      <c r="I924" s="1105"/>
      <c r="J924" s="1105"/>
      <c r="K924" s="1123"/>
      <c r="L924" s="1124"/>
      <c r="M924" s="1098"/>
      <c r="N924" s="1097"/>
      <c r="O924" s="928"/>
      <c r="P924" s="928"/>
      <c r="Q924" s="1102"/>
      <c r="R924" s="928"/>
      <c r="S924" s="928"/>
      <c r="T924" s="1097"/>
      <c r="U924" s="1097"/>
      <c r="V924" s="1097"/>
    </row>
    <row r="925" ht="34.5" customHeight="1">
      <c r="A925" s="1095"/>
      <c r="B925" s="1122"/>
      <c r="C925" s="928"/>
      <c r="D925" s="928"/>
      <c r="E925" s="1105"/>
      <c r="F925" s="1105"/>
      <c r="G925" s="1105"/>
      <c r="H925" s="1105"/>
      <c r="I925" s="1105"/>
      <c r="J925" s="1105"/>
      <c r="K925" s="1123"/>
      <c r="L925" s="1124"/>
      <c r="M925" s="1098"/>
      <c r="N925" s="1097"/>
      <c r="O925" s="928"/>
      <c r="P925" s="928"/>
      <c r="Q925" s="1102"/>
      <c r="R925" s="928"/>
      <c r="S925" s="928"/>
      <c r="T925" s="1097"/>
      <c r="U925" s="1097"/>
      <c r="V925" s="1097"/>
    </row>
    <row r="926" ht="34.5" customHeight="1">
      <c r="A926" s="1095"/>
      <c r="B926" s="1122"/>
      <c r="C926" s="928"/>
      <c r="D926" s="928"/>
      <c r="E926" s="1105"/>
      <c r="F926" s="1105"/>
      <c r="G926" s="1105"/>
      <c r="H926" s="1105"/>
      <c r="I926" s="1105"/>
      <c r="J926" s="1105"/>
      <c r="K926" s="1123"/>
      <c r="L926" s="1124"/>
      <c r="M926" s="1098"/>
      <c r="N926" s="1097"/>
      <c r="O926" s="928"/>
      <c r="P926" s="928"/>
      <c r="Q926" s="1102"/>
      <c r="R926" s="928"/>
      <c r="S926" s="928"/>
      <c r="T926" s="1097"/>
      <c r="U926" s="1097"/>
      <c r="V926" s="1097"/>
    </row>
    <row r="927" ht="34.5" customHeight="1">
      <c r="A927" s="1095"/>
      <c r="B927" s="1122"/>
      <c r="C927" s="928"/>
      <c r="D927" s="928"/>
      <c r="E927" s="1105"/>
      <c r="F927" s="1105"/>
      <c r="G927" s="1105"/>
      <c r="H927" s="1105"/>
      <c r="I927" s="1105"/>
      <c r="J927" s="1105"/>
      <c r="K927" s="1123"/>
      <c r="L927" s="1124"/>
      <c r="M927" s="1098"/>
      <c r="N927" s="1097"/>
      <c r="O927" s="928"/>
      <c r="P927" s="928"/>
      <c r="Q927" s="1102"/>
      <c r="R927" s="928"/>
      <c r="S927" s="928"/>
      <c r="T927" s="1097"/>
      <c r="U927" s="1097"/>
      <c r="V927" s="1097"/>
    </row>
    <row r="928" ht="34.5" customHeight="1">
      <c r="A928" s="1095"/>
      <c r="B928" s="1122"/>
      <c r="C928" s="928"/>
      <c r="D928" s="928"/>
      <c r="E928" s="1105"/>
      <c r="F928" s="1105"/>
      <c r="G928" s="1105"/>
      <c r="H928" s="1105"/>
      <c r="I928" s="1105"/>
      <c r="J928" s="1105"/>
      <c r="K928" s="1123"/>
      <c r="L928" s="1124"/>
      <c r="M928" s="1098"/>
      <c r="N928" s="1097"/>
      <c r="O928" s="928"/>
      <c r="P928" s="928"/>
      <c r="Q928" s="1102"/>
      <c r="R928" s="928"/>
      <c r="S928" s="928"/>
      <c r="T928" s="1097"/>
      <c r="U928" s="1097"/>
      <c r="V928" s="1097"/>
    </row>
    <row r="929" ht="34.5" customHeight="1">
      <c r="A929" s="1095"/>
      <c r="B929" s="1122"/>
      <c r="C929" s="928"/>
      <c r="D929" s="928"/>
      <c r="E929" s="1105"/>
      <c r="F929" s="1105"/>
      <c r="G929" s="1105"/>
      <c r="H929" s="1105"/>
      <c r="I929" s="1105"/>
      <c r="J929" s="1105"/>
      <c r="K929" s="1123"/>
      <c r="L929" s="1124"/>
      <c r="M929" s="1098"/>
      <c r="N929" s="1097"/>
      <c r="O929" s="928"/>
      <c r="P929" s="928"/>
      <c r="Q929" s="1102"/>
      <c r="R929" s="928"/>
      <c r="S929" s="928"/>
      <c r="T929" s="1097"/>
      <c r="U929" s="1097"/>
      <c r="V929" s="1097"/>
    </row>
    <row r="930" ht="34.5" customHeight="1">
      <c r="A930" s="1095"/>
      <c r="B930" s="1122"/>
      <c r="C930" s="928"/>
      <c r="D930" s="928"/>
      <c r="E930" s="1105"/>
      <c r="F930" s="1105"/>
      <c r="G930" s="1105"/>
      <c r="H930" s="1105"/>
      <c r="I930" s="1105"/>
      <c r="J930" s="1105"/>
      <c r="K930" s="1123"/>
      <c r="L930" s="1124"/>
      <c r="M930" s="1098"/>
      <c r="N930" s="1097"/>
      <c r="O930" s="928"/>
      <c r="P930" s="928"/>
      <c r="Q930" s="1102"/>
      <c r="R930" s="928"/>
      <c r="S930" s="928"/>
      <c r="T930" s="1097"/>
      <c r="U930" s="1097"/>
      <c r="V930" s="1097"/>
    </row>
    <row r="931" ht="34.5" customHeight="1">
      <c r="A931" s="1095"/>
      <c r="B931" s="1122"/>
      <c r="C931" s="928"/>
      <c r="D931" s="928"/>
      <c r="E931" s="1105"/>
      <c r="F931" s="1105"/>
      <c r="G931" s="1105"/>
      <c r="H931" s="1105"/>
      <c r="I931" s="1105"/>
      <c r="J931" s="1105"/>
      <c r="K931" s="1123"/>
      <c r="L931" s="1124"/>
      <c r="M931" s="1098"/>
      <c r="N931" s="1097"/>
      <c r="O931" s="928"/>
      <c r="P931" s="928"/>
      <c r="Q931" s="1102"/>
      <c r="R931" s="928"/>
      <c r="S931" s="928"/>
      <c r="T931" s="1097"/>
      <c r="U931" s="1097"/>
      <c r="V931" s="1097"/>
    </row>
    <row r="932" ht="34.5" customHeight="1">
      <c r="A932" s="1095"/>
      <c r="B932" s="1122"/>
      <c r="C932" s="928"/>
      <c r="D932" s="928"/>
      <c r="E932" s="1105"/>
      <c r="F932" s="1105"/>
      <c r="G932" s="1105"/>
      <c r="H932" s="1105"/>
      <c r="I932" s="1105"/>
      <c r="J932" s="1105"/>
      <c r="K932" s="1123"/>
      <c r="L932" s="1124"/>
      <c r="M932" s="1098"/>
      <c r="N932" s="1097"/>
      <c r="O932" s="928"/>
      <c r="P932" s="928"/>
      <c r="Q932" s="1102"/>
      <c r="R932" s="928"/>
      <c r="S932" s="928"/>
      <c r="T932" s="1097"/>
      <c r="U932" s="1097"/>
      <c r="V932" s="1097"/>
    </row>
    <row r="933" ht="34.5" customHeight="1">
      <c r="A933" s="1095"/>
      <c r="B933" s="1122"/>
      <c r="C933" s="928"/>
      <c r="D933" s="928"/>
      <c r="E933" s="1105"/>
      <c r="F933" s="1105"/>
      <c r="G933" s="1105"/>
      <c r="H933" s="1105"/>
      <c r="I933" s="1105"/>
      <c r="J933" s="1105"/>
      <c r="K933" s="1123"/>
      <c r="L933" s="1124"/>
      <c r="M933" s="1098"/>
      <c r="N933" s="1097"/>
      <c r="O933" s="928"/>
      <c r="P933" s="928"/>
      <c r="Q933" s="1102"/>
      <c r="R933" s="928"/>
      <c r="S933" s="928"/>
      <c r="T933" s="1097"/>
      <c r="U933" s="1097"/>
      <c r="V933" s="1097"/>
    </row>
    <row r="934" ht="34.5" customHeight="1">
      <c r="A934" s="1095"/>
      <c r="B934" s="1122"/>
      <c r="C934" s="928"/>
      <c r="D934" s="928"/>
      <c r="E934" s="1105"/>
      <c r="F934" s="1105"/>
      <c r="G934" s="1105"/>
      <c r="H934" s="1105"/>
      <c r="I934" s="1105"/>
      <c r="J934" s="1105"/>
      <c r="K934" s="1123"/>
      <c r="L934" s="1124"/>
      <c r="M934" s="1098"/>
      <c r="N934" s="1097"/>
      <c r="O934" s="928"/>
      <c r="P934" s="928"/>
      <c r="Q934" s="1102"/>
      <c r="R934" s="928"/>
      <c r="S934" s="928"/>
      <c r="T934" s="1097"/>
      <c r="U934" s="1097"/>
      <c r="V934" s="1097"/>
    </row>
    <row r="935" ht="34.5" customHeight="1">
      <c r="A935" s="1095"/>
      <c r="B935" s="1122"/>
      <c r="C935" s="928"/>
      <c r="D935" s="928"/>
      <c r="E935" s="1105"/>
      <c r="F935" s="1105"/>
      <c r="G935" s="1105"/>
      <c r="H935" s="1105"/>
      <c r="I935" s="1105"/>
      <c r="J935" s="1105"/>
      <c r="K935" s="1123"/>
      <c r="L935" s="1124"/>
      <c r="M935" s="1098"/>
      <c r="N935" s="1097"/>
      <c r="O935" s="928"/>
      <c r="P935" s="928"/>
      <c r="Q935" s="1102"/>
      <c r="R935" s="928"/>
      <c r="S935" s="928"/>
      <c r="T935" s="1097"/>
      <c r="U935" s="1097"/>
      <c r="V935" s="1097"/>
    </row>
    <row r="936" ht="34.5" customHeight="1">
      <c r="A936" s="1095"/>
      <c r="B936" s="1122"/>
      <c r="C936" s="928"/>
      <c r="D936" s="928"/>
      <c r="E936" s="1105"/>
      <c r="F936" s="1105"/>
      <c r="G936" s="1105"/>
      <c r="H936" s="1105"/>
      <c r="I936" s="1105"/>
      <c r="J936" s="1105"/>
      <c r="K936" s="1123"/>
      <c r="L936" s="1124"/>
      <c r="M936" s="1098"/>
      <c r="N936" s="1097"/>
      <c r="O936" s="928"/>
      <c r="P936" s="928"/>
      <c r="Q936" s="1102"/>
      <c r="R936" s="928"/>
      <c r="S936" s="928"/>
      <c r="T936" s="1097"/>
      <c r="U936" s="1097"/>
      <c r="V936" s="1097"/>
    </row>
    <row r="937" ht="34.5" customHeight="1">
      <c r="A937" s="1095"/>
      <c r="B937" s="1122"/>
      <c r="C937" s="928"/>
      <c r="D937" s="928"/>
      <c r="E937" s="1105"/>
      <c r="F937" s="1105"/>
      <c r="G937" s="1105"/>
      <c r="H937" s="1105"/>
      <c r="I937" s="1105"/>
      <c r="J937" s="1105"/>
      <c r="K937" s="1123"/>
      <c r="L937" s="1124"/>
      <c r="M937" s="1098"/>
      <c r="N937" s="1097"/>
      <c r="O937" s="928"/>
      <c r="P937" s="928"/>
      <c r="Q937" s="1102"/>
      <c r="R937" s="928"/>
      <c r="S937" s="928"/>
      <c r="T937" s="1097"/>
      <c r="U937" s="1097"/>
      <c r="V937" s="1097"/>
    </row>
    <row r="938" ht="34.5" customHeight="1">
      <c r="A938" s="1095"/>
      <c r="B938" s="1122"/>
      <c r="C938" s="928"/>
      <c r="D938" s="928"/>
      <c r="E938" s="1105"/>
      <c r="F938" s="1105"/>
      <c r="G938" s="1105"/>
      <c r="H938" s="1105"/>
      <c r="I938" s="1105"/>
      <c r="J938" s="1105"/>
      <c r="K938" s="1123"/>
      <c r="L938" s="1124"/>
      <c r="M938" s="1098"/>
      <c r="N938" s="1097"/>
      <c r="O938" s="928"/>
      <c r="P938" s="928"/>
      <c r="Q938" s="1102"/>
      <c r="R938" s="928"/>
      <c r="S938" s="928"/>
      <c r="T938" s="1097"/>
      <c r="U938" s="1097"/>
      <c r="V938" s="1097"/>
    </row>
    <row r="939" ht="34.5" customHeight="1">
      <c r="A939" s="1095"/>
      <c r="B939" s="1122"/>
      <c r="C939" s="928"/>
      <c r="D939" s="928"/>
      <c r="E939" s="1105"/>
      <c r="F939" s="1105"/>
      <c r="G939" s="1105"/>
      <c r="H939" s="1105"/>
      <c r="I939" s="1105"/>
      <c r="J939" s="1105"/>
      <c r="K939" s="1123"/>
      <c r="L939" s="1124"/>
      <c r="M939" s="1098"/>
      <c r="N939" s="1097"/>
      <c r="O939" s="928"/>
      <c r="P939" s="928"/>
      <c r="Q939" s="1102"/>
      <c r="R939" s="928"/>
      <c r="S939" s="928"/>
      <c r="T939" s="1097"/>
      <c r="U939" s="1097"/>
      <c r="V939" s="1097"/>
    </row>
    <row r="940" ht="34.5" customHeight="1">
      <c r="A940" s="1095"/>
      <c r="B940" s="1122"/>
      <c r="C940" s="928"/>
      <c r="D940" s="928"/>
      <c r="E940" s="1105"/>
      <c r="F940" s="1105"/>
      <c r="G940" s="1105"/>
      <c r="H940" s="1105"/>
      <c r="I940" s="1105"/>
      <c r="J940" s="1105"/>
      <c r="K940" s="1123"/>
      <c r="L940" s="1124"/>
      <c r="M940" s="1098"/>
      <c r="N940" s="1097"/>
      <c r="O940" s="928"/>
      <c r="P940" s="928"/>
      <c r="Q940" s="1102"/>
      <c r="R940" s="928"/>
      <c r="S940" s="928"/>
      <c r="T940" s="1097"/>
      <c r="U940" s="1097"/>
      <c r="V940" s="1097"/>
    </row>
    <row r="941" ht="34.5" customHeight="1">
      <c r="A941" s="1095"/>
      <c r="B941" s="1122"/>
      <c r="C941" s="928"/>
      <c r="D941" s="928"/>
      <c r="E941" s="1105"/>
      <c r="F941" s="1105"/>
      <c r="G941" s="1105"/>
      <c r="H941" s="1105"/>
      <c r="I941" s="1105"/>
      <c r="J941" s="1105"/>
      <c r="K941" s="1123"/>
      <c r="L941" s="1124"/>
      <c r="M941" s="1098"/>
      <c r="N941" s="1097"/>
      <c r="O941" s="928"/>
      <c r="P941" s="928"/>
      <c r="Q941" s="1102"/>
      <c r="R941" s="928"/>
      <c r="S941" s="928"/>
      <c r="T941" s="1097"/>
      <c r="U941" s="1097"/>
      <c r="V941" s="1097"/>
    </row>
    <row r="942" ht="34.5" customHeight="1">
      <c r="A942" s="1095"/>
      <c r="B942" s="1122"/>
      <c r="C942" s="928"/>
      <c r="D942" s="928"/>
      <c r="E942" s="1105"/>
      <c r="F942" s="1105"/>
      <c r="G942" s="1105"/>
      <c r="H942" s="1105"/>
      <c r="I942" s="1105"/>
      <c r="J942" s="1105"/>
      <c r="K942" s="1123"/>
      <c r="L942" s="1124"/>
      <c r="M942" s="1098"/>
      <c r="N942" s="1097"/>
      <c r="O942" s="928"/>
      <c r="P942" s="928"/>
      <c r="Q942" s="1102"/>
      <c r="R942" s="928"/>
      <c r="S942" s="928"/>
      <c r="T942" s="1097"/>
      <c r="U942" s="1097"/>
      <c r="V942" s="1097"/>
    </row>
    <row r="943" ht="34.5" customHeight="1">
      <c r="A943" s="1095"/>
      <c r="B943" s="1122"/>
      <c r="C943" s="928"/>
      <c r="D943" s="928"/>
      <c r="E943" s="1105"/>
      <c r="F943" s="1105"/>
      <c r="G943" s="1105"/>
      <c r="H943" s="1105"/>
      <c r="I943" s="1105"/>
      <c r="J943" s="1105"/>
      <c r="K943" s="1123"/>
      <c r="L943" s="1124"/>
      <c r="M943" s="1098"/>
      <c r="N943" s="1097"/>
      <c r="O943" s="928"/>
      <c r="P943" s="928"/>
      <c r="Q943" s="1102"/>
      <c r="R943" s="928"/>
      <c r="S943" s="928"/>
      <c r="T943" s="1097"/>
      <c r="U943" s="1097"/>
      <c r="V943" s="1097"/>
    </row>
    <row r="944" ht="34.5" customHeight="1">
      <c r="A944" s="1095"/>
      <c r="B944" s="1122"/>
      <c r="C944" s="928"/>
      <c r="D944" s="928"/>
      <c r="E944" s="1105"/>
      <c r="F944" s="1105"/>
      <c r="G944" s="1105"/>
      <c r="H944" s="1105"/>
      <c r="I944" s="1105"/>
      <c r="J944" s="1105"/>
      <c r="K944" s="1123"/>
      <c r="L944" s="1124"/>
      <c r="M944" s="1098"/>
      <c r="N944" s="1097"/>
      <c r="O944" s="928"/>
      <c r="P944" s="928"/>
      <c r="Q944" s="1102"/>
      <c r="R944" s="928"/>
      <c r="S944" s="928"/>
      <c r="T944" s="1097"/>
      <c r="U944" s="1097"/>
      <c r="V944" s="1097"/>
    </row>
    <row r="945" ht="34.5" customHeight="1">
      <c r="A945" s="1095"/>
      <c r="B945" s="1122"/>
      <c r="C945" s="928"/>
      <c r="D945" s="928"/>
      <c r="E945" s="1105"/>
      <c r="F945" s="1105"/>
      <c r="G945" s="1105"/>
      <c r="H945" s="1105"/>
      <c r="I945" s="1105"/>
      <c r="J945" s="1105"/>
      <c r="K945" s="1123"/>
      <c r="L945" s="1124"/>
      <c r="M945" s="1098"/>
      <c r="N945" s="1097"/>
      <c r="O945" s="928"/>
      <c r="P945" s="928"/>
      <c r="Q945" s="1102"/>
      <c r="R945" s="928"/>
      <c r="S945" s="928"/>
      <c r="T945" s="1097"/>
      <c r="U945" s="1097"/>
      <c r="V945" s="1097"/>
    </row>
    <row r="946" ht="34.5" customHeight="1">
      <c r="A946" s="1095"/>
      <c r="B946" s="1122"/>
      <c r="C946" s="928"/>
      <c r="D946" s="928"/>
      <c r="E946" s="1105"/>
      <c r="F946" s="1105"/>
      <c r="G946" s="1105"/>
      <c r="H946" s="1105"/>
      <c r="I946" s="1105"/>
      <c r="J946" s="1105"/>
      <c r="K946" s="1123"/>
      <c r="L946" s="1124"/>
      <c r="M946" s="1098"/>
      <c r="N946" s="1097"/>
      <c r="O946" s="928"/>
      <c r="P946" s="928"/>
      <c r="Q946" s="1102"/>
      <c r="R946" s="928"/>
      <c r="S946" s="928"/>
      <c r="T946" s="1097"/>
      <c r="U946" s="1097"/>
      <c r="V946" s="1097"/>
    </row>
    <row r="947" ht="34.5" customHeight="1">
      <c r="A947" s="1095"/>
      <c r="B947" s="1122"/>
      <c r="C947" s="928"/>
      <c r="D947" s="928"/>
      <c r="E947" s="1105"/>
      <c r="F947" s="1105"/>
      <c r="G947" s="1105"/>
      <c r="H947" s="1105"/>
      <c r="I947" s="1105"/>
      <c r="J947" s="1105"/>
      <c r="K947" s="1123"/>
      <c r="L947" s="1124"/>
      <c r="M947" s="1098"/>
      <c r="N947" s="1097"/>
      <c r="O947" s="928"/>
      <c r="P947" s="928"/>
      <c r="Q947" s="1102"/>
      <c r="R947" s="928"/>
      <c r="S947" s="928"/>
      <c r="T947" s="1097"/>
      <c r="U947" s="1097"/>
      <c r="V947" s="1097"/>
    </row>
    <row r="948" ht="34.5" customHeight="1">
      <c r="A948" s="1095"/>
      <c r="B948" s="1122"/>
      <c r="C948" s="928"/>
      <c r="D948" s="928"/>
      <c r="E948" s="1105"/>
      <c r="F948" s="1105"/>
      <c r="G948" s="1105"/>
      <c r="H948" s="1105"/>
      <c r="I948" s="1105"/>
      <c r="J948" s="1105"/>
      <c r="K948" s="1123"/>
      <c r="L948" s="1124"/>
      <c r="M948" s="1098"/>
      <c r="N948" s="1097"/>
      <c r="O948" s="928"/>
      <c r="P948" s="928"/>
      <c r="Q948" s="1102"/>
      <c r="R948" s="928"/>
      <c r="S948" s="928"/>
      <c r="T948" s="1097"/>
      <c r="U948" s="1097"/>
      <c r="V948" s="1097"/>
    </row>
    <row r="949" ht="34.5" customHeight="1">
      <c r="A949" s="1095"/>
      <c r="B949" s="1122"/>
      <c r="C949" s="928"/>
      <c r="D949" s="928"/>
      <c r="E949" s="1105"/>
      <c r="F949" s="1105"/>
      <c r="G949" s="1105"/>
      <c r="H949" s="1105"/>
      <c r="I949" s="1105"/>
      <c r="J949" s="1105"/>
      <c r="K949" s="1123"/>
      <c r="L949" s="1124"/>
      <c r="M949" s="1098"/>
      <c r="N949" s="1097"/>
      <c r="O949" s="928"/>
      <c r="P949" s="928"/>
      <c r="Q949" s="1102"/>
      <c r="R949" s="928"/>
      <c r="S949" s="928"/>
      <c r="T949" s="1097"/>
      <c r="U949" s="1097"/>
      <c r="V949" s="1097"/>
    </row>
    <row r="950" ht="34.5" customHeight="1">
      <c r="A950" s="1095"/>
      <c r="B950" s="1122"/>
      <c r="C950" s="928"/>
      <c r="D950" s="928"/>
      <c r="E950" s="1105"/>
      <c r="F950" s="1105"/>
      <c r="G950" s="1105"/>
      <c r="H950" s="1105"/>
      <c r="I950" s="1105"/>
      <c r="J950" s="1105"/>
      <c r="K950" s="1123"/>
      <c r="L950" s="1124"/>
      <c r="M950" s="1098"/>
      <c r="N950" s="1097"/>
      <c r="O950" s="928"/>
      <c r="P950" s="928"/>
      <c r="Q950" s="1102"/>
      <c r="R950" s="928"/>
      <c r="S950" s="928"/>
      <c r="T950" s="1097"/>
      <c r="U950" s="1097"/>
      <c r="V950" s="1097"/>
    </row>
    <row r="951" ht="34.5" customHeight="1">
      <c r="A951" s="1095"/>
      <c r="B951" s="1122"/>
      <c r="C951" s="928"/>
      <c r="D951" s="928"/>
      <c r="E951" s="1105"/>
      <c r="F951" s="1105"/>
      <c r="G951" s="1105"/>
      <c r="H951" s="1105"/>
      <c r="I951" s="1105"/>
      <c r="J951" s="1105"/>
      <c r="K951" s="1123"/>
      <c r="L951" s="1124"/>
      <c r="M951" s="1098"/>
      <c r="N951" s="1097"/>
      <c r="O951" s="928"/>
      <c r="P951" s="928"/>
      <c r="Q951" s="1102"/>
      <c r="R951" s="928"/>
      <c r="S951" s="928"/>
      <c r="T951" s="1097"/>
      <c r="U951" s="1097"/>
      <c r="V951" s="1097"/>
    </row>
    <row r="952" ht="34.5" customHeight="1">
      <c r="A952" s="1095"/>
      <c r="B952" s="1122"/>
      <c r="C952" s="928"/>
      <c r="D952" s="928"/>
      <c r="E952" s="1105"/>
      <c r="F952" s="1105"/>
      <c r="G952" s="1105"/>
      <c r="H952" s="1105"/>
      <c r="I952" s="1105"/>
      <c r="J952" s="1105"/>
      <c r="K952" s="1123"/>
      <c r="L952" s="1124"/>
      <c r="M952" s="1098"/>
      <c r="N952" s="1097"/>
      <c r="O952" s="928"/>
      <c r="P952" s="928"/>
      <c r="Q952" s="1102"/>
      <c r="R952" s="928"/>
      <c r="S952" s="928"/>
      <c r="T952" s="1097"/>
      <c r="U952" s="1097"/>
      <c r="V952" s="1097"/>
    </row>
    <row r="953" ht="34.5" customHeight="1">
      <c r="A953" s="1095"/>
      <c r="B953" s="1122"/>
      <c r="C953" s="928"/>
      <c r="D953" s="928"/>
      <c r="E953" s="1105"/>
      <c r="F953" s="1105"/>
      <c r="G953" s="1105"/>
      <c r="H953" s="1105"/>
      <c r="I953" s="1105"/>
      <c r="J953" s="1105"/>
      <c r="K953" s="1123"/>
      <c r="L953" s="1124"/>
      <c r="M953" s="1098"/>
      <c r="N953" s="1097"/>
      <c r="O953" s="928"/>
      <c r="P953" s="928"/>
      <c r="Q953" s="1102"/>
      <c r="R953" s="928"/>
      <c r="S953" s="928"/>
      <c r="T953" s="1097"/>
      <c r="U953" s="1097"/>
      <c r="V953" s="1097"/>
    </row>
    <row r="954" ht="34.5" customHeight="1">
      <c r="A954" s="1095"/>
      <c r="B954" s="1122"/>
      <c r="C954" s="928"/>
      <c r="D954" s="928"/>
      <c r="E954" s="1105"/>
      <c r="F954" s="1105"/>
      <c r="G954" s="1105"/>
      <c r="H954" s="1105"/>
      <c r="I954" s="1105"/>
      <c r="J954" s="1105"/>
      <c r="K954" s="1123"/>
      <c r="L954" s="1124"/>
      <c r="M954" s="1098"/>
      <c r="N954" s="1097"/>
      <c r="O954" s="928"/>
      <c r="P954" s="928"/>
      <c r="Q954" s="1102"/>
      <c r="R954" s="928"/>
      <c r="S954" s="928"/>
      <c r="T954" s="1097"/>
      <c r="U954" s="1097"/>
      <c r="V954" s="1097"/>
    </row>
    <row r="955" ht="34.5" customHeight="1">
      <c r="A955" s="1095"/>
      <c r="B955" s="1122"/>
      <c r="C955" s="928"/>
      <c r="D955" s="928"/>
      <c r="E955" s="1105"/>
      <c r="F955" s="1105"/>
      <c r="G955" s="1105"/>
      <c r="H955" s="1105"/>
      <c r="I955" s="1105"/>
      <c r="J955" s="1105"/>
      <c r="K955" s="1123"/>
      <c r="L955" s="1124"/>
      <c r="M955" s="1098"/>
      <c r="N955" s="1097"/>
      <c r="O955" s="928"/>
      <c r="P955" s="928"/>
      <c r="Q955" s="1102"/>
      <c r="R955" s="928"/>
      <c r="S955" s="928"/>
      <c r="T955" s="1097"/>
      <c r="U955" s="1097"/>
      <c r="V955" s="1097"/>
    </row>
    <row r="956" ht="34.5" customHeight="1">
      <c r="A956" s="1095"/>
      <c r="B956" s="1122"/>
      <c r="C956" s="928"/>
      <c r="D956" s="928"/>
      <c r="E956" s="1105"/>
      <c r="F956" s="1105"/>
      <c r="G956" s="1105"/>
      <c r="H956" s="1105"/>
      <c r="I956" s="1105"/>
      <c r="J956" s="1105"/>
      <c r="K956" s="1123"/>
      <c r="L956" s="1124"/>
      <c r="M956" s="1098"/>
      <c r="N956" s="1097"/>
      <c r="O956" s="928"/>
      <c r="P956" s="928"/>
      <c r="Q956" s="1102"/>
      <c r="R956" s="928"/>
      <c r="S956" s="928"/>
      <c r="T956" s="1097"/>
      <c r="U956" s="1097"/>
      <c r="V956" s="1097"/>
    </row>
    <row r="957" ht="34.5" customHeight="1">
      <c r="A957" s="1095"/>
      <c r="B957" s="1122"/>
      <c r="C957" s="928"/>
      <c r="D957" s="928"/>
      <c r="E957" s="1105"/>
      <c r="F957" s="1105"/>
      <c r="G957" s="1105"/>
      <c r="H957" s="1105"/>
      <c r="I957" s="1105"/>
      <c r="J957" s="1105"/>
      <c r="K957" s="1123"/>
      <c r="L957" s="1124"/>
      <c r="M957" s="1098"/>
      <c r="N957" s="1097"/>
      <c r="O957" s="928"/>
      <c r="P957" s="928"/>
      <c r="Q957" s="1102"/>
      <c r="R957" s="928"/>
      <c r="S957" s="928"/>
      <c r="T957" s="1097"/>
      <c r="U957" s="1097"/>
      <c r="V957" s="1097"/>
    </row>
    <row r="958" ht="34.5" customHeight="1">
      <c r="A958" s="1095"/>
      <c r="B958" s="1122"/>
      <c r="C958" s="928"/>
      <c r="D958" s="928"/>
      <c r="E958" s="1105"/>
      <c r="F958" s="1105"/>
      <c r="G958" s="1105"/>
      <c r="H958" s="1105"/>
      <c r="I958" s="1105"/>
      <c r="J958" s="1105"/>
      <c r="K958" s="1123"/>
      <c r="L958" s="1124"/>
      <c r="M958" s="1098"/>
      <c r="N958" s="1097"/>
      <c r="O958" s="928"/>
      <c r="P958" s="928"/>
      <c r="Q958" s="1102"/>
      <c r="R958" s="928"/>
      <c r="S958" s="928"/>
      <c r="T958" s="1097"/>
      <c r="U958" s="1097"/>
      <c r="V958" s="1097"/>
    </row>
    <row r="959" ht="34.5" customHeight="1">
      <c r="A959" s="1095"/>
      <c r="B959" s="1122"/>
      <c r="C959" s="928"/>
      <c r="D959" s="928"/>
      <c r="E959" s="1105"/>
      <c r="F959" s="1105"/>
      <c r="G959" s="1105"/>
      <c r="H959" s="1105"/>
      <c r="I959" s="1105"/>
      <c r="J959" s="1105"/>
      <c r="K959" s="1123"/>
      <c r="L959" s="1124"/>
      <c r="M959" s="1098"/>
      <c r="N959" s="1097"/>
      <c r="O959" s="928"/>
      <c r="P959" s="928"/>
      <c r="Q959" s="1102"/>
      <c r="R959" s="928"/>
      <c r="S959" s="928"/>
      <c r="T959" s="1097"/>
      <c r="U959" s="1097"/>
      <c r="V959" s="1097"/>
    </row>
    <row r="960" ht="34.5" customHeight="1">
      <c r="A960" s="1095"/>
      <c r="B960" s="1122"/>
      <c r="C960" s="928"/>
      <c r="D960" s="928"/>
      <c r="E960" s="1105"/>
      <c r="F960" s="1105"/>
      <c r="G960" s="1105"/>
      <c r="H960" s="1105"/>
      <c r="I960" s="1105"/>
      <c r="J960" s="1105"/>
      <c r="K960" s="1123"/>
      <c r="L960" s="1124"/>
      <c r="M960" s="1098"/>
      <c r="N960" s="1097"/>
      <c r="O960" s="928"/>
      <c r="P960" s="928"/>
      <c r="Q960" s="1102"/>
      <c r="R960" s="928"/>
      <c r="S960" s="928"/>
      <c r="T960" s="1097"/>
      <c r="U960" s="1097"/>
      <c r="V960" s="1097"/>
    </row>
    <row r="961" ht="34.5" customHeight="1">
      <c r="A961" s="1095"/>
      <c r="B961" s="1122"/>
      <c r="C961" s="928"/>
      <c r="D961" s="928"/>
      <c r="E961" s="1105"/>
      <c r="F961" s="1105"/>
      <c r="G961" s="1105"/>
      <c r="H961" s="1105"/>
      <c r="I961" s="1105"/>
      <c r="J961" s="1105"/>
      <c r="K961" s="1123"/>
      <c r="L961" s="1124"/>
      <c r="M961" s="1098"/>
      <c r="N961" s="1097"/>
      <c r="O961" s="928"/>
      <c r="P961" s="928"/>
      <c r="Q961" s="1102"/>
      <c r="R961" s="928"/>
      <c r="S961" s="928"/>
      <c r="T961" s="1097"/>
      <c r="U961" s="1097"/>
      <c r="V961" s="1097"/>
    </row>
    <row r="962" ht="34.5" customHeight="1">
      <c r="A962" s="1095"/>
      <c r="B962" s="1122"/>
      <c r="C962" s="928"/>
      <c r="D962" s="928"/>
      <c r="E962" s="1105"/>
      <c r="F962" s="1105"/>
      <c r="G962" s="1105"/>
      <c r="H962" s="1105"/>
      <c r="I962" s="1105"/>
      <c r="J962" s="1105"/>
      <c r="K962" s="1123"/>
      <c r="L962" s="1124"/>
      <c r="M962" s="1098"/>
      <c r="N962" s="1097"/>
      <c r="O962" s="928"/>
      <c r="P962" s="928"/>
      <c r="Q962" s="1102"/>
      <c r="R962" s="928"/>
      <c r="S962" s="928"/>
      <c r="T962" s="1097"/>
      <c r="U962" s="1097"/>
      <c r="V962" s="1097"/>
    </row>
    <row r="963" ht="34.5" customHeight="1">
      <c r="A963" s="1095"/>
      <c r="B963" s="1122"/>
      <c r="C963" s="928"/>
      <c r="D963" s="928"/>
      <c r="E963" s="1105"/>
      <c r="F963" s="1105"/>
      <c r="G963" s="1105"/>
      <c r="H963" s="1105"/>
      <c r="I963" s="1105"/>
      <c r="J963" s="1105"/>
      <c r="K963" s="1123"/>
      <c r="L963" s="1124"/>
      <c r="M963" s="1098"/>
      <c r="N963" s="1097"/>
      <c r="O963" s="928"/>
      <c r="P963" s="928"/>
      <c r="Q963" s="1102"/>
      <c r="R963" s="928"/>
      <c r="S963" s="928"/>
      <c r="T963" s="1097"/>
      <c r="U963" s="1097"/>
      <c r="V963" s="1097"/>
    </row>
    <row r="964" ht="34.5" customHeight="1">
      <c r="A964" s="1095"/>
      <c r="B964" s="1122"/>
      <c r="C964" s="928"/>
      <c r="D964" s="928"/>
      <c r="E964" s="1105"/>
      <c r="F964" s="1105"/>
      <c r="G964" s="1105"/>
      <c r="H964" s="1105"/>
      <c r="I964" s="1105"/>
      <c r="J964" s="1105"/>
      <c r="K964" s="1123"/>
      <c r="L964" s="1124"/>
      <c r="M964" s="1098"/>
      <c r="N964" s="1097"/>
      <c r="O964" s="928"/>
      <c r="P964" s="928"/>
      <c r="Q964" s="1102"/>
      <c r="R964" s="928"/>
      <c r="S964" s="928"/>
      <c r="T964" s="1097"/>
      <c r="U964" s="1097"/>
      <c r="V964" s="1097"/>
    </row>
    <row r="965" ht="34.5" customHeight="1">
      <c r="A965" s="1095"/>
      <c r="B965" s="1122"/>
      <c r="C965" s="928"/>
      <c r="D965" s="928"/>
      <c r="E965" s="1105"/>
      <c r="F965" s="1105"/>
      <c r="G965" s="1105"/>
      <c r="H965" s="1105"/>
      <c r="I965" s="1105"/>
      <c r="J965" s="1105"/>
      <c r="K965" s="1123"/>
      <c r="L965" s="1124"/>
      <c r="M965" s="1098"/>
      <c r="N965" s="1097"/>
      <c r="O965" s="928"/>
      <c r="P965" s="928"/>
      <c r="Q965" s="1102"/>
      <c r="R965" s="928"/>
      <c r="S965" s="928"/>
      <c r="T965" s="1097"/>
      <c r="U965" s="1097"/>
      <c r="V965" s="1097"/>
    </row>
    <row r="966" ht="34.5" customHeight="1">
      <c r="A966" s="1095"/>
      <c r="B966" s="1122"/>
      <c r="C966" s="928"/>
      <c r="D966" s="928"/>
      <c r="E966" s="1105"/>
      <c r="F966" s="1105"/>
      <c r="G966" s="1105"/>
      <c r="H966" s="1105"/>
      <c r="I966" s="1105"/>
      <c r="J966" s="1105"/>
      <c r="K966" s="1123"/>
      <c r="L966" s="1124"/>
      <c r="M966" s="1098"/>
      <c r="N966" s="1097"/>
      <c r="O966" s="928"/>
      <c r="P966" s="928"/>
      <c r="Q966" s="1102"/>
      <c r="R966" s="928"/>
      <c r="S966" s="928"/>
      <c r="T966" s="1097"/>
      <c r="U966" s="1097"/>
      <c r="V966" s="1097"/>
    </row>
    <row r="967" ht="34.5" customHeight="1">
      <c r="A967" s="1095"/>
      <c r="B967" s="1122"/>
      <c r="C967" s="928"/>
      <c r="D967" s="928"/>
      <c r="E967" s="1105"/>
      <c r="F967" s="1105"/>
      <c r="G967" s="1105"/>
      <c r="H967" s="1105"/>
      <c r="I967" s="1105"/>
      <c r="J967" s="1105"/>
      <c r="K967" s="1123"/>
      <c r="L967" s="1124"/>
      <c r="M967" s="1098"/>
      <c r="N967" s="1097"/>
      <c r="O967" s="928"/>
      <c r="P967" s="928"/>
      <c r="Q967" s="1102"/>
      <c r="R967" s="928"/>
      <c r="S967" s="928"/>
      <c r="T967" s="1097"/>
      <c r="U967" s="1097"/>
      <c r="V967" s="1097"/>
    </row>
    <row r="968" ht="34.5" customHeight="1">
      <c r="A968" s="1095"/>
      <c r="B968" s="1122"/>
      <c r="C968" s="928"/>
      <c r="D968" s="928"/>
      <c r="E968" s="1105"/>
      <c r="F968" s="1105"/>
      <c r="G968" s="1105"/>
      <c r="H968" s="1105"/>
      <c r="I968" s="1105"/>
      <c r="J968" s="1105"/>
      <c r="K968" s="1123"/>
      <c r="L968" s="1124"/>
      <c r="M968" s="1098"/>
      <c r="N968" s="1097"/>
      <c r="O968" s="928"/>
      <c r="P968" s="928"/>
      <c r="Q968" s="1102"/>
      <c r="R968" s="928"/>
      <c r="S968" s="928"/>
      <c r="T968" s="1097"/>
      <c r="U968" s="1097"/>
      <c r="V968" s="1097"/>
    </row>
    <row r="969" ht="34.5" customHeight="1">
      <c r="A969" s="1095"/>
      <c r="B969" s="1122"/>
      <c r="C969" s="928"/>
      <c r="D969" s="928"/>
      <c r="E969" s="1105"/>
      <c r="F969" s="1105"/>
      <c r="G969" s="1105"/>
      <c r="H969" s="1105"/>
      <c r="I969" s="1105"/>
      <c r="J969" s="1105"/>
      <c r="K969" s="1123"/>
      <c r="L969" s="1124"/>
      <c r="M969" s="1098"/>
      <c r="N969" s="1097"/>
      <c r="O969" s="928"/>
      <c r="P969" s="928"/>
      <c r="Q969" s="1102"/>
      <c r="R969" s="928"/>
      <c r="S969" s="928"/>
      <c r="T969" s="1097"/>
      <c r="U969" s="1097"/>
      <c r="V969" s="1097"/>
    </row>
    <row r="970" ht="34.5" customHeight="1">
      <c r="A970" s="1095"/>
      <c r="B970" s="1122"/>
      <c r="C970" s="928"/>
      <c r="D970" s="928"/>
      <c r="E970" s="1105"/>
      <c r="F970" s="1105"/>
      <c r="G970" s="1105"/>
      <c r="H970" s="1105"/>
      <c r="I970" s="1105"/>
      <c r="J970" s="1105"/>
      <c r="K970" s="1123"/>
      <c r="L970" s="1124"/>
      <c r="M970" s="1098"/>
      <c r="N970" s="1097"/>
      <c r="O970" s="928"/>
      <c r="P970" s="928"/>
      <c r="Q970" s="1102"/>
      <c r="R970" s="928"/>
      <c r="S970" s="928"/>
      <c r="T970" s="1097"/>
      <c r="U970" s="1097"/>
      <c r="V970" s="1097"/>
    </row>
    <row r="971" ht="34.5" customHeight="1">
      <c r="A971" s="1095"/>
      <c r="B971" s="1122"/>
      <c r="C971" s="928"/>
      <c r="D971" s="928"/>
      <c r="E971" s="1105"/>
      <c r="F971" s="1105"/>
      <c r="G971" s="1105"/>
      <c r="H971" s="1105"/>
      <c r="I971" s="1105"/>
      <c r="J971" s="1105"/>
      <c r="K971" s="1123"/>
      <c r="L971" s="1124"/>
      <c r="M971" s="1098"/>
      <c r="N971" s="1097"/>
      <c r="O971" s="928"/>
      <c r="P971" s="928"/>
      <c r="Q971" s="1102"/>
      <c r="R971" s="928"/>
      <c r="S971" s="928"/>
      <c r="T971" s="1097"/>
      <c r="U971" s="1097"/>
      <c r="V971" s="1097"/>
    </row>
    <row r="972" ht="34.5" customHeight="1">
      <c r="A972" s="1095"/>
      <c r="B972" s="1122"/>
      <c r="C972" s="928"/>
      <c r="D972" s="928"/>
      <c r="E972" s="1105"/>
      <c r="F972" s="1105"/>
      <c r="G972" s="1105"/>
      <c r="H972" s="1105"/>
      <c r="I972" s="1105"/>
      <c r="J972" s="1105"/>
      <c r="K972" s="1123"/>
      <c r="L972" s="1124"/>
      <c r="M972" s="1098"/>
      <c r="N972" s="1097"/>
      <c r="O972" s="928"/>
      <c r="P972" s="928"/>
      <c r="Q972" s="1102"/>
      <c r="R972" s="928"/>
      <c r="S972" s="928"/>
      <c r="T972" s="1097"/>
      <c r="U972" s="1097"/>
      <c r="V972" s="1097"/>
    </row>
    <row r="973" ht="34.5" customHeight="1">
      <c r="A973" s="1095"/>
      <c r="B973" s="1122"/>
      <c r="C973" s="928"/>
      <c r="D973" s="928"/>
      <c r="E973" s="1105"/>
      <c r="F973" s="1105"/>
      <c r="G973" s="1105"/>
      <c r="H973" s="1105"/>
      <c r="I973" s="1105"/>
      <c r="J973" s="1105"/>
      <c r="K973" s="1123"/>
      <c r="L973" s="1124"/>
      <c r="M973" s="1098"/>
      <c r="N973" s="1097"/>
      <c r="O973" s="928"/>
      <c r="P973" s="928"/>
      <c r="Q973" s="1102"/>
      <c r="R973" s="928"/>
      <c r="S973" s="928"/>
      <c r="T973" s="1097"/>
      <c r="U973" s="1097"/>
      <c r="V973" s="1097"/>
    </row>
    <row r="974" ht="34.5" customHeight="1">
      <c r="A974" s="1095"/>
      <c r="B974" s="1122"/>
      <c r="C974" s="928"/>
      <c r="D974" s="928"/>
      <c r="E974" s="1105"/>
      <c r="F974" s="1105"/>
      <c r="G974" s="1105"/>
      <c r="H974" s="1105"/>
      <c r="I974" s="1105"/>
      <c r="J974" s="1105"/>
      <c r="K974" s="1123"/>
      <c r="L974" s="1124"/>
      <c r="M974" s="1098"/>
      <c r="N974" s="1097"/>
      <c r="O974" s="928"/>
      <c r="P974" s="928"/>
      <c r="Q974" s="1102"/>
      <c r="R974" s="928"/>
      <c r="S974" s="928"/>
      <c r="T974" s="1097"/>
      <c r="U974" s="1097"/>
      <c r="V974" s="1097"/>
    </row>
    <row r="975" ht="34.5" customHeight="1">
      <c r="A975" s="1095"/>
      <c r="B975" s="1122"/>
      <c r="C975" s="928"/>
      <c r="D975" s="928"/>
      <c r="E975" s="1105"/>
      <c r="F975" s="1105"/>
      <c r="G975" s="1105"/>
      <c r="H975" s="1105"/>
      <c r="I975" s="1105"/>
      <c r="J975" s="1105"/>
      <c r="K975" s="1123"/>
      <c r="L975" s="1124"/>
      <c r="M975" s="1098"/>
      <c r="N975" s="1097"/>
      <c r="O975" s="928"/>
      <c r="P975" s="928"/>
      <c r="Q975" s="1102"/>
      <c r="R975" s="928"/>
      <c r="S975" s="928"/>
      <c r="T975" s="1097"/>
      <c r="U975" s="1097"/>
      <c r="V975" s="1097"/>
    </row>
    <row r="976" ht="34.5" customHeight="1">
      <c r="A976" s="1095"/>
      <c r="B976" s="1122"/>
      <c r="C976" s="928"/>
      <c r="D976" s="928"/>
      <c r="E976" s="1105"/>
      <c r="F976" s="1105"/>
      <c r="G976" s="1105"/>
      <c r="H976" s="1105"/>
      <c r="I976" s="1105"/>
      <c r="J976" s="1105"/>
      <c r="K976" s="1123"/>
      <c r="L976" s="1124"/>
      <c r="M976" s="1098"/>
      <c r="N976" s="1097"/>
      <c r="O976" s="928"/>
      <c r="P976" s="928"/>
      <c r="Q976" s="1102"/>
      <c r="R976" s="928"/>
      <c r="S976" s="928"/>
      <c r="T976" s="1097"/>
      <c r="U976" s="1097"/>
      <c r="V976" s="1097"/>
    </row>
    <row r="977" ht="34.5" customHeight="1">
      <c r="A977" s="1095"/>
      <c r="B977" s="1122"/>
      <c r="C977" s="928"/>
      <c r="D977" s="928"/>
      <c r="E977" s="1105"/>
      <c r="F977" s="1105"/>
      <c r="G977" s="1105"/>
      <c r="H977" s="1105"/>
      <c r="I977" s="1105"/>
      <c r="J977" s="1105"/>
      <c r="K977" s="1123"/>
      <c r="L977" s="1124"/>
      <c r="M977" s="1098"/>
      <c r="N977" s="1097"/>
      <c r="O977" s="928"/>
      <c r="P977" s="928"/>
      <c r="Q977" s="1102"/>
      <c r="R977" s="928"/>
      <c r="S977" s="928"/>
      <c r="T977" s="1097"/>
      <c r="U977" s="1097"/>
      <c r="V977" s="1097"/>
    </row>
    <row r="978" ht="34.5" customHeight="1">
      <c r="A978" s="1095"/>
      <c r="B978" s="1122"/>
      <c r="C978" s="928"/>
      <c r="D978" s="928"/>
      <c r="E978" s="1105"/>
      <c r="F978" s="1105"/>
      <c r="G978" s="1105"/>
      <c r="H978" s="1105"/>
      <c r="I978" s="1105"/>
      <c r="J978" s="1105"/>
      <c r="K978" s="1123"/>
      <c r="L978" s="1124"/>
      <c r="M978" s="1098"/>
      <c r="N978" s="1097"/>
      <c r="O978" s="928"/>
      <c r="P978" s="928"/>
      <c r="Q978" s="1102"/>
      <c r="R978" s="928"/>
      <c r="S978" s="928"/>
      <c r="T978" s="1097"/>
      <c r="U978" s="1097"/>
      <c r="V978" s="1097"/>
    </row>
    <row r="979" ht="34.5" customHeight="1">
      <c r="A979" s="1095"/>
      <c r="B979" s="1122"/>
      <c r="C979" s="928"/>
      <c r="D979" s="928"/>
      <c r="E979" s="1105"/>
      <c r="F979" s="1105"/>
      <c r="G979" s="1105"/>
      <c r="H979" s="1105"/>
      <c r="I979" s="1105"/>
      <c r="J979" s="1105"/>
      <c r="K979" s="1123"/>
      <c r="L979" s="1124"/>
      <c r="M979" s="1098"/>
      <c r="N979" s="1097"/>
      <c r="O979" s="928"/>
      <c r="P979" s="928"/>
      <c r="Q979" s="1102"/>
      <c r="R979" s="928"/>
      <c r="S979" s="928"/>
      <c r="T979" s="1097"/>
      <c r="U979" s="1097"/>
      <c r="V979" s="1097"/>
    </row>
    <row r="980" ht="34.5" customHeight="1">
      <c r="A980" s="1095"/>
      <c r="B980" s="1122"/>
      <c r="C980" s="928"/>
      <c r="D980" s="928"/>
      <c r="E980" s="1105"/>
      <c r="F980" s="1105"/>
      <c r="G980" s="1105"/>
      <c r="H980" s="1105"/>
      <c r="I980" s="1105"/>
      <c r="J980" s="1105"/>
      <c r="K980" s="1123"/>
      <c r="L980" s="1124"/>
      <c r="M980" s="1098"/>
      <c r="N980" s="1097"/>
      <c r="O980" s="928"/>
      <c r="P980" s="928"/>
      <c r="Q980" s="1102"/>
      <c r="R980" s="928"/>
      <c r="S980" s="928"/>
      <c r="T980" s="1097"/>
      <c r="U980" s="1097"/>
      <c r="V980" s="1097"/>
    </row>
    <row r="981" ht="34.5" customHeight="1">
      <c r="A981" s="1095"/>
      <c r="B981" s="1122"/>
      <c r="C981" s="928"/>
      <c r="D981" s="928"/>
      <c r="E981" s="1105"/>
      <c r="F981" s="1105"/>
      <c r="G981" s="1105"/>
      <c r="H981" s="1105"/>
      <c r="I981" s="1105"/>
      <c r="J981" s="1105"/>
      <c r="K981" s="1123"/>
      <c r="L981" s="1124"/>
      <c r="M981" s="1098"/>
      <c r="N981" s="1097"/>
      <c r="O981" s="928"/>
      <c r="P981" s="928"/>
      <c r="Q981" s="1102"/>
      <c r="R981" s="928"/>
      <c r="S981" s="928"/>
      <c r="T981" s="1097"/>
      <c r="U981" s="1097"/>
      <c r="V981" s="1097"/>
    </row>
    <row r="982" ht="34.5" customHeight="1">
      <c r="A982" s="1095"/>
      <c r="B982" s="1122"/>
      <c r="C982" s="928"/>
      <c r="D982" s="928"/>
      <c r="E982" s="1105"/>
      <c r="F982" s="1105"/>
      <c r="G982" s="1105"/>
      <c r="H982" s="1105"/>
      <c r="I982" s="1105"/>
      <c r="J982" s="1105"/>
      <c r="K982" s="1123"/>
      <c r="L982" s="1124"/>
      <c r="M982" s="1098"/>
      <c r="N982" s="1097"/>
      <c r="O982" s="928"/>
      <c r="P982" s="928"/>
      <c r="Q982" s="1102"/>
      <c r="R982" s="928"/>
      <c r="S982" s="928"/>
      <c r="T982" s="1097"/>
      <c r="U982" s="1097"/>
      <c r="V982" s="1097"/>
    </row>
    <row r="983" ht="34.5" customHeight="1">
      <c r="A983" s="1095"/>
      <c r="B983" s="1122"/>
      <c r="C983" s="928"/>
      <c r="D983" s="928"/>
      <c r="E983" s="1105"/>
      <c r="F983" s="1105"/>
      <c r="G983" s="1105"/>
      <c r="H983" s="1105"/>
      <c r="I983" s="1105"/>
      <c r="J983" s="1105"/>
      <c r="K983" s="1123"/>
      <c r="L983" s="1124"/>
      <c r="M983" s="1098"/>
      <c r="N983" s="1097"/>
      <c r="O983" s="928"/>
      <c r="P983" s="928"/>
      <c r="Q983" s="1102"/>
      <c r="R983" s="928"/>
      <c r="S983" s="928"/>
      <c r="T983" s="1097"/>
      <c r="U983" s="1097"/>
      <c r="V983" s="1097"/>
    </row>
    <row r="984" ht="34.5" customHeight="1">
      <c r="A984" s="1095"/>
      <c r="B984" s="1122"/>
      <c r="C984" s="928"/>
      <c r="D984" s="928"/>
      <c r="E984" s="1105"/>
      <c r="F984" s="1105"/>
      <c r="G984" s="1105"/>
      <c r="H984" s="1105"/>
      <c r="I984" s="1105"/>
      <c r="J984" s="1105"/>
      <c r="K984" s="1123"/>
      <c r="L984" s="1124"/>
      <c r="M984" s="1098"/>
      <c r="N984" s="1097"/>
      <c r="O984" s="928"/>
      <c r="P984" s="928"/>
      <c r="Q984" s="1102"/>
      <c r="R984" s="928"/>
      <c r="S984" s="928"/>
      <c r="T984" s="1097"/>
      <c r="U984" s="1097"/>
      <c r="V984" s="1097"/>
    </row>
    <row r="985" ht="34.5" customHeight="1">
      <c r="A985" s="1095"/>
      <c r="B985" s="1122"/>
      <c r="C985" s="928"/>
      <c r="D985" s="928"/>
      <c r="E985" s="1105"/>
      <c r="F985" s="1105"/>
      <c r="G985" s="1105"/>
      <c r="H985" s="1105"/>
      <c r="I985" s="1105"/>
      <c r="J985" s="1105"/>
      <c r="K985" s="1123"/>
      <c r="L985" s="1124"/>
      <c r="M985" s="1098"/>
      <c r="N985" s="1097"/>
      <c r="O985" s="928"/>
      <c r="P985" s="928"/>
      <c r="Q985" s="1102"/>
      <c r="R985" s="928"/>
      <c r="S985" s="928"/>
      <c r="T985" s="1097"/>
      <c r="U985" s="1097"/>
      <c r="V985" s="1097"/>
    </row>
    <row r="986" ht="34.5" customHeight="1">
      <c r="A986" s="1095"/>
      <c r="B986" s="1122"/>
      <c r="C986" s="928"/>
      <c r="D986" s="928"/>
      <c r="E986" s="1105"/>
      <c r="F986" s="1105"/>
      <c r="G986" s="1105"/>
      <c r="H986" s="1105"/>
      <c r="I986" s="1105"/>
      <c r="J986" s="1105"/>
      <c r="K986" s="1123"/>
      <c r="L986" s="1124"/>
      <c r="M986" s="1098"/>
      <c r="N986" s="1097"/>
      <c r="O986" s="928"/>
      <c r="P986" s="928"/>
      <c r="Q986" s="1102"/>
      <c r="R986" s="928"/>
      <c r="S986" s="928"/>
      <c r="T986" s="1097"/>
      <c r="U986" s="1097"/>
      <c r="V986" s="1097"/>
    </row>
    <row r="987" ht="34.5" customHeight="1">
      <c r="A987" s="1095"/>
      <c r="B987" s="1122"/>
      <c r="C987" s="928"/>
      <c r="D987" s="928"/>
      <c r="E987" s="1105"/>
      <c r="F987" s="1105"/>
      <c r="G987" s="1105"/>
      <c r="H987" s="1105"/>
      <c r="I987" s="1105"/>
      <c r="J987" s="1105"/>
      <c r="K987" s="1123"/>
      <c r="L987" s="1124"/>
      <c r="M987" s="1098"/>
      <c r="N987" s="1097"/>
      <c r="O987" s="928"/>
      <c r="P987" s="928"/>
      <c r="Q987" s="1102"/>
      <c r="R987" s="928"/>
      <c r="S987" s="928"/>
      <c r="T987" s="1097"/>
      <c r="U987" s="1097"/>
      <c r="V987" s="1097"/>
    </row>
    <row r="988" ht="34.5" customHeight="1">
      <c r="A988" s="1095"/>
      <c r="B988" s="1122"/>
      <c r="C988" s="928"/>
      <c r="D988" s="928"/>
      <c r="E988" s="1105"/>
      <c r="F988" s="1105"/>
      <c r="G988" s="1105"/>
      <c r="H988" s="1105"/>
      <c r="I988" s="1105"/>
      <c r="J988" s="1105"/>
      <c r="K988" s="1123"/>
      <c r="L988" s="1124"/>
      <c r="M988" s="1098"/>
      <c r="N988" s="1097"/>
      <c r="O988" s="928"/>
      <c r="P988" s="928"/>
      <c r="Q988" s="1102"/>
      <c r="R988" s="928"/>
      <c r="S988" s="928"/>
      <c r="T988" s="1097"/>
      <c r="U988" s="1097"/>
      <c r="V988" s="1097"/>
    </row>
    <row r="989" ht="34.5" customHeight="1">
      <c r="A989" s="1095"/>
      <c r="B989" s="1122"/>
      <c r="C989" s="928"/>
      <c r="D989" s="928"/>
      <c r="E989" s="1105"/>
      <c r="F989" s="1105"/>
      <c r="G989" s="1105"/>
      <c r="H989" s="1105"/>
      <c r="I989" s="1105"/>
      <c r="J989" s="1105"/>
      <c r="K989" s="1123"/>
      <c r="L989" s="1124"/>
      <c r="M989" s="1098"/>
      <c r="N989" s="1097"/>
      <c r="O989" s="928"/>
      <c r="P989" s="928"/>
      <c r="Q989" s="1102"/>
      <c r="R989" s="928"/>
      <c r="S989" s="928"/>
      <c r="T989" s="1097"/>
      <c r="U989" s="1097"/>
      <c r="V989" s="1097"/>
    </row>
    <row r="990" ht="34.5" customHeight="1">
      <c r="A990" s="1095"/>
      <c r="B990" s="1122"/>
      <c r="C990" s="928"/>
      <c r="D990" s="928"/>
      <c r="E990" s="1105"/>
      <c r="F990" s="1105"/>
      <c r="G990" s="1105"/>
      <c r="H990" s="1105"/>
      <c r="I990" s="1105"/>
      <c r="J990" s="1105"/>
      <c r="K990" s="1123"/>
      <c r="L990" s="1124"/>
      <c r="M990" s="1098"/>
      <c r="N990" s="1097"/>
      <c r="O990" s="928"/>
      <c r="P990" s="928"/>
      <c r="Q990" s="1102"/>
      <c r="R990" s="928"/>
      <c r="S990" s="928"/>
      <c r="T990" s="1097"/>
      <c r="U990" s="1097"/>
      <c r="V990" s="1097"/>
    </row>
    <row r="991" ht="34.5" customHeight="1">
      <c r="A991" s="1095"/>
      <c r="B991" s="1122"/>
      <c r="C991" s="928"/>
      <c r="D991" s="928"/>
      <c r="E991" s="1105"/>
      <c r="F991" s="1105"/>
      <c r="G991" s="1105"/>
      <c r="H991" s="1105"/>
      <c r="I991" s="1105"/>
      <c r="J991" s="1105"/>
      <c r="K991" s="1123"/>
      <c r="L991" s="1124"/>
      <c r="M991" s="1098"/>
      <c r="N991" s="1097"/>
      <c r="O991" s="928"/>
      <c r="P991" s="928"/>
      <c r="Q991" s="1102"/>
      <c r="R991" s="928"/>
      <c r="S991" s="928"/>
      <c r="T991" s="1097"/>
      <c r="U991" s="1097"/>
      <c r="V991" s="1097"/>
    </row>
    <row r="992" ht="34.5" customHeight="1">
      <c r="A992" s="1095"/>
      <c r="B992" s="1122"/>
      <c r="C992" s="928"/>
      <c r="D992" s="928"/>
      <c r="E992" s="1105"/>
      <c r="F992" s="1105"/>
      <c r="G992" s="1105"/>
      <c r="H992" s="1105"/>
      <c r="I992" s="1105"/>
      <c r="J992" s="1105"/>
      <c r="K992" s="1123"/>
      <c r="L992" s="1124"/>
      <c r="M992" s="1098"/>
      <c r="N992" s="1097"/>
      <c r="O992" s="928"/>
      <c r="P992" s="928"/>
      <c r="Q992" s="1102"/>
      <c r="R992" s="928"/>
      <c r="S992" s="928"/>
      <c r="T992" s="1097"/>
      <c r="U992" s="1097"/>
      <c r="V992" s="1097"/>
    </row>
    <row r="993" ht="34.5" customHeight="1">
      <c r="A993" s="1095"/>
      <c r="B993" s="1122"/>
      <c r="C993" s="928"/>
      <c r="D993" s="928"/>
      <c r="E993" s="1105"/>
      <c r="F993" s="1105"/>
      <c r="G993" s="1105"/>
      <c r="H993" s="1105"/>
      <c r="I993" s="1105"/>
      <c r="J993" s="1105"/>
      <c r="K993" s="1123"/>
      <c r="L993" s="1124"/>
      <c r="M993" s="1098"/>
      <c r="N993" s="1097"/>
      <c r="O993" s="928"/>
      <c r="P993" s="928"/>
      <c r="Q993" s="1102"/>
      <c r="R993" s="928"/>
      <c r="S993" s="928"/>
      <c r="T993" s="1097"/>
      <c r="U993" s="1097"/>
      <c r="V993" s="1097"/>
    </row>
    <row r="994" ht="34.5" customHeight="1">
      <c r="A994" s="1095"/>
      <c r="B994" s="1122"/>
      <c r="C994" s="928"/>
      <c r="D994" s="928"/>
      <c r="E994" s="1105"/>
      <c r="F994" s="1105"/>
      <c r="G994" s="1105"/>
      <c r="H994" s="1105"/>
      <c r="I994" s="1105"/>
      <c r="J994" s="1105"/>
      <c r="K994" s="1123"/>
      <c r="L994" s="1124"/>
      <c r="M994" s="1098"/>
      <c r="N994" s="1097"/>
      <c r="O994" s="928"/>
      <c r="P994" s="928"/>
      <c r="Q994" s="1102"/>
      <c r="R994" s="928"/>
      <c r="S994" s="928"/>
      <c r="T994" s="1097"/>
      <c r="U994" s="1097"/>
      <c r="V994" s="1097"/>
    </row>
    <row r="995" ht="34.5" customHeight="1">
      <c r="A995" s="1095"/>
      <c r="B995" s="1122"/>
      <c r="C995" s="928"/>
      <c r="D995" s="928"/>
      <c r="E995" s="1105"/>
      <c r="F995" s="1105"/>
      <c r="G995" s="1105"/>
      <c r="H995" s="1105"/>
      <c r="I995" s="1105"/>
      <c r="J995" s="1105"/>
      <c r="K995" s="1123"/>
      <c r="L995" s="1124"/>
      <c r="M995" s="1098"/>
      <c r="N995" s="1097"/>
      <c r="O995" s="928"/>
      <c r="P995" s="928"/>
      <c r="Q995" s="1102"/>
      <c r="R995" s="928"/>
      <c r="S995" s="928"/>
      <c r="T995" s="1097"/>
      <c r="U995" s="1097"/>
      <c r="V995" s="1097"/>
    </row>
    <row r="996" ht="34.5" customHeight="1">
      <c r="A996" s="1095"/>
      <c r="B996" s="1122"/>
      <c r="C996" s="928"/>
      <c r="D996" s="928"/>
      <c r="E996" s="1105"/>
      <c r="F996" s="1105"/>
      <c r="G996" s="1105"/>
      <c r="H996" s="1105"/>
      <c r="I996" s="1105"/>
      <c r="J996" s="1105"/>
      <c r="K996" s="1123"/>
      <c r="L996" s="1124"/>
      <c r="M996" s="1098"/>
      <c r="N996" s="1097"/>
      <c r="O996" s="928"/>
      <c r="P996" s="928"/>
      <c r="Q996" s="1102"/>
      <c r="R996" s="928"/>
      <c r="S996" s="928"/>
      <c r="T996" s="1097"/>
      <c r="U996" s="1097"/>
      <c r="V996" s="1097"/>
    </row>
    <row r="997" ht="34.5" customHeight="1">
      <c r="A997" s="1095"/>
      <c r="B997" s="1122"/>
      <c r="C997" s="928"/>
      <c r="D997" s="928"/>
      <c r="E997" s="1105"/>
      <c r="F997" s="1105"/>
      <c r="G997" s="1105"/>
      <c r="H997" s="1105"/>
      <c r="I997" s="1105"/>
      <c r="J997" s="1105"/>
      <c r="K997" s="1123"/>
      <c r="L997" s="1124"/>
      <c r="M997" s="1098"/>
      <c r="N997" s="1097"/>
      <c r="O997" s="928"/>
      <c r="P997" s="928"/>
      <c r="Q997" s="1102"/>
      <c r="R997" s="928"/>
      <c r="S997" s="928"/>
      <c r="T997" s="1097"/>
      <c r="U997" s="1097"/>
      <c r="V997" s="1097"/>
    </row>
    <row r="998" ht="34.5" customHeight="1">
      <c r="A998" s="1095"/>
      <c r="B998" s="1122"/>
      <c r="C998" s="928"/>
      <c r="D998" s="928"/>
      <c r="E998" s="1105"/>
      <c r="F998" s="1105"/>
      <c r="G998" s="1105"/>
      <c r="H998" s="1105"/>
      <c r="I998" s="1105"/>
      <c r="J998" s="1105"/>
      <c r="K998" s="1123"/>
      <c r="L998" s="1124"/>
      <c r="M998" s="1098"/>
      <c r="N998" s="1097"/>
      <c r="O998" s="928"/>
      <c r="P998" s="928"/>
      <c r="Q998" s="1102"/>
      <c r="R998" s="928"/>
      <c r="S998" s="928"/>
      <c r="T998" s="1097"/>
      <c r="U998" s="1097"/>
      <c r="V998" s="1097"/>
    </row>
    <row r="999" ht="34.5" customHeight="1">
      <c r="A999" s="1095"/>
      <c r="B999" s="1122"/>
      <c r="C999" s="928"/>
      <c r="D999" s="928"/>
      <c r="E999" s="1105"/>
      <c r="F999" s="1105"/>
      <c r="G999" s="1105"/>
      <c r="H999" s="1105"/>
      <c r="I999" s="1105"/>
      <c r="J999" s="1105"/>
      <c r="K999" s="1123"/>
      <c r="L999" s="1124"/>
      <c r="M999" s="1098"/>
      <c r="N999" s="1097"/>
      <c r="O999" s="928"/>
      <c r="P999" s="928"/>
      <c r="Q999" s="1102"/>
      <c r="R999" s="928"/>
      <c r="S999" s="928"/>
      <c r="T999" s="1097"/>
      <c r="U999" s="1097"/>
      <c r="V999" s="1097"/>
    </row>
    <row r="1000" ht="34.5" customHeight="1">
      <c r="A1000" s="1095"/>
      <c r="B1000" s="1122"/>
      <c r="C1000" s="928"/>
      <c r="D1000" s="928"/>
      <c r="E1000" s="1105"/>
      <c r="F1000" s="1105"/>
      <c r="G1000" s="1105"/>
      <c r="H1000" s="1105"/>
      <c r="I1000" s="1105"/>
      <c r="J1000" s="1105"/>
      <c r="K1000" s="1123"/>
      <c r="L1000" s="1124"/>
      <c r="M1000" s="1098"/>
      <c r="N1000" s="1097"/>
      <c r="O1000" s="928"/>
      <c r="P1000" s="928"/>
      <c r="Q1000" s="1102"/>
      <c r="R1000" s="928"/>
      <c r="S1000" s="928"/>
      <c r="T1000" s="1097"/>
      <c r="U1000" s="1097"/>
      <c r="V1000" s="1097"/>
    </row>
    <row r="1001" ht="34.5" customHeight="1">
      <c r="A1001" s="1095"/>
      <c r="B1001" s="1122"/>
      <c r="C1001" s="928"/>
      <c r="D1001" s="928"/>
      <c r="E1001" s="1105"/>
      <c r="F1001" s="1105"/>
      <c r="G1001" s="1105"/>
      <c r="H1001" s="1105"/>
      <c r="I1001" s="1105"/>
      <c r="J1001" s="1105"/>
      <c r="K1001" s="1123"/>
      <c r="L1001" s="1124"/>
      <c r="M1001" s="1098"/>
      <c r="N1001" s="1097"/>
      <c r="O1001" s="928"/>
      <c r="P1001" s="928"/>
      <c r="Q1001" s="1102"/>
      <c r="R1001" s="928"/>
      <c r="S1001" s="928"/>
      <c r="T1001" s="1097"/>
      <c r="U1001" s="1097"/>
      <c r="V1001" s="1097"/>
    </row>
    <row r="1002" ht="34.5" customHeight="1">
      <c r="A1002" s="1095"/>
      <c r="B1002" s="1122"/>
      <c r="C1002" s="928"/>
      <c r="D1002" s="928"/>
      <c r="E1002" s="1105"/>
      <c r="F1002" s="1105"/>
      <c r="G1002" s="1105"/>
      <c r="H1002" s="1105"/>
      <c r="I1002" s="1105"/>
      <c r="J1002" s="1105"/>
      <c r="K1002" s="1123"/>
      <c r="L1002" s="1124"/>
      <c r="M1002" s="1098"/>
      <c r="N1002" s="1097"/>
      <c r="O1002" s="928"/>
      <c r="P1002" s="928"/>
      <c r="Q1002" s="1102"/>
      <c r="R1002" s="928"/>
      <c r="S1002" s="928"/>
      <c r="T1002" s="1097"/>
      <c r="U1002" s="1097"/>
      <c r="V1002" s="1097"/>
    </row>
    <row r="1003" ht="34.5" customHeight="1">
      <c r="A1003" s="1095"/>
      <c r="B1003" s="1122"/>
      <c r="C1003" s="928"/>
      <c r="D1003" s="928"/>
      <c r="E1003" s="1105"/>
      <c r="F1003" s="1105"/>
      <c r="G1003" s="1105"/>
      <c r="H1003" s="1105"/>
      <c r="I1003" s="1105"/>
      <c r="J1003" s="1105"/>
      <c r="K1003" s="1123"/>
      <c r="L1003" s="1124"/>
      <c r="M1003" s="1098"/>
      <c r="N1003" s="1097"/>
      <c r="O1003" s="928"/>
      <c r="P1003" s="928"/>
      <c r="Q1003" s="1102"/>
      <c r="R1003" s="928"/>
      <c r="S1003" s="928"/>
      <c r="T1003" s="1097"/>
      <c r="U1003" s="1097"/>
      <c r="V1003" s="1097"/>
    </row>
  </sheetData>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s>
  <printOptions/>
  <pageMargins bottom="0.0" footer="0.0" header="0.0" left="0.0" right="0.0" top="0.0"/>
  <pageSetup orientation="portrait"/>
  <headerFooter>
    <oddFooter/>
  </headerFooter>
  <drawing r:id="rId15"/>
  <legacyDrawing r:id="rId16"/>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sheetViews>
  <sheetFormatPr customHeight="1" defaultColWidth="11.22" defaultRowHeight="15.0"/>
  <cols>
    <col customWidth="1" min="1" max="1" width="0.22"/>
    <col customWidth="1" min="2" max="2" width="23.0"/>
    <col customWidth="1" min="3" max="3" width="42.22"/>
    <col customWidth="1" min="4" max="6" width="25.56"/>
    <col customWidth="1" min="7" max="7" width="63.78"/>
    <col customWidth="1" min="8" max="8" width="31.44"/>
    <col customWidth="1" min="9" max="9" width="17.22"/>
    <col customWidth="1" min="10" max="12" width="10.0"/>
    <col customWidth="1" min="13" max="13" width="15.56"/>
    <col customWidth="1" min="14" max="14" width="18.56"/>
    <col customWidth="1" min="15" max="15" width="12.22"/>
    <col customWidth="1" min="16" max="16" width="21.56"/>
    <col customWidth="1" min="17" max="18" width="64.11"/>
    <col customWidth="1" min="19" max="19" width="55.67"/>
    <col customWidth="1" min="20" max="20" width="35.33"/>
    <col customWidth="1" min="21" max="21" width="41.78"/>
    <col customWidth="1" min="22" max="22" width="32.33"/>
    <col customWidth="1" min="23" max="25" width="12.22"/>
  </cols>
  <sheetData>
    <row r="1" ht="33.0" customHeight="1">
      <c r="A1" s="1125"/>
      <c r="B1" s="1126" t="s">
        <v>3</v>
      </c>
      <c r="C1" s="1127" t="s">
        <v>840</v>
      </c>
      <c r="D1" s="1128" t="s">
        <v>841</v>
      </c>
      <c r="E1" s="1128" t="s">
        <v>394</v>
      </c>
      <c r="F1" s="1129" t="s">
        <v>843</v>
      </c>
      <c r="G1" s="1130" t="s">
        <v>844</v>
      </c>
      <c r="H1" s="1131" t="s">
        <v>842</v>
      </c>
      <c r="I1" s="1132" t="s">
        <v>846</v>
      </c>
      <c r="J1" s="1133" t="s">
        <v>851</v>
      </c>
      <c r="K1" s="1133" t="s">
        <v>852</v>
      </c>
      <c r="L1" s="1127" t="s">
        <v>853</v>
      </c>
      <c r="M1" s="1127" t="s">
        <v>3583</v>
      </c>
      <c r="N1" s="1134" t="s">
        <v>3694</v>
      </c>
      <c r="O1" s="1134" t="s">
        <v>377</v>
      </c>
      <c r="P1" s="1135" t="s">
        <v>3698</v>
      </c>
      <c r="Q1" s="1127" t="s">
        <v>400</v>
      </c>
      <c r="R1" s="1127" t="s">
        <v>854</v>
      </c>
      <c r="S1" s="1127" t="s">
        <v>855</v>
      </c>
      <c r="T1" s="196" t="s">
        <v>3584</v>
      </c>
      <c r="U1" s="1128" t="s">
        <v>856</v>
      </c>
      <c r="V1" s="1127" t="s">
        <v>826</v>
      </c>
      <c r="W1" s="1128" t="s">
        <v>827</v>
      </c>
      <c r="X1" s="1128" t="s">
        <v>828</v>
      </c>
      <c r="Y1" s="1128" t="s">
        <v>829</v>
      </c>
    </row>
    <row r="2" ht="30.75" customHeight="1">
      <c r="A2" s="1125"/>
      <c r="B2" s="1136" t="str">
        <f t="shared" ref="B2:B4" si="1">HYPERLINK("https://drive.google.com/open?id=17ISNpFL2MfYzxp-ISx3NPN0ESW1Ulljz&amp;authuser=mehreen@woodenwick.com&amp;usp=drive_fs","DUSTCOVERS THUMBS + PDP")</f>
        <v>DUSTCOVERS THUMBS + PDP</v>
      </c>
      <c r="C2" s="1137" t="s">
        <v>4918</v>
      </c>
      <c r="D2" s="1137" t="s">
        <v>4919</v>
      </c>
      <c r="E2" s="1138" t="b">
        <v>1</v>
      </c>
      <c r="F2" s="1139" t="s">
        <v>4920</v>
      </c>
      <c r="G2" s="1139" t="s">
        <v>4921</v>
      </c>
      <c r="H2" s="1140" t="s">
        <v>4922</v>
      </c>
      <c r="I2" s="1141" t="s">
        <v>4794</v>
      </c>
      <c r="J2" s="1142">
        <v>4.95</v>
      </c>
      <c r="K2" s="1143">
        <v>0.0</v>
      </c>
      <c r="L2" s="1142" t="s">
        <v>413</v>
      </c>
      <c r="M2" s="1144"/>
      <c r="N2" s="1145" t="s">
        <v>3766</v>
      </c>
      <c r="O2" s="1146" t="s">
        <v>289</v>
      </c>
      <c r="P2" s="1147">
        <v>12.0</v>
      </c>
      <c r="Q2" s="1148" t="s">
        <v>4923</v>
      </c>
      <c r="R2" s="1148" t="s">
        <v>4924</v>
      </c>
      <c r="S2" s="1149" t="s">
        <v>4925</v>
      </c>
      <c r="T2" s="1150" t="s">
        <v>413</v>
      </c>
      <c r="U2" s="1151" t="s">
        <v>3938</v>
      </c>
      <c r="V2" s="1137">
        <v>0.2</v>
      </c>
      <c r="W2" s="1152">
        <v>6.0</v>
      </c>
      <c r="X2" s="1152">
        <v>6.0</v>
      </c>
      <c r="Y2" s="1152">
        <v>1.0</v>
      </c>
    </row>
    <row r="3" ht="35.25" customHeight="1">
      <c r="A3" s="1125"/>
      <c r="B3" s="1153" t="str">
        <f t="shared" si="1"/>
        <v>DUSTCOVERS THUMBS + PDP</v>
      </c>
      <c r="C3" s="1137" t="s">
        <v>4926</v>
      </c>
      <c r="D3" s="1137" t="s">
        <v>4927</v>
      </c>
      <c r="E3" s="1138" t="b">
        <v>1</v>
      </c>
      <c r="F3" s="1139" t="s">
        <v>4928</v>
      </c>
      <c r="G3" s="1139" t="s">
        <v>4929</v>
      </c>
      <c r="H3" s="1140" t="s">
        <v>4930</v>
      </c>
      <c r="I3" s="1141" t="s">
        <v>4794</v>
      </c>
      <c r="J3" s="1142">
        <v>4.95</v>
      </c>
      <c r="K3" s="1143">
        <v>0.0</v>
      </c>
      <c r="L3" s="1142" t="s">
        <v>413</v>
      </c>
      <c r="M3" s="1144"/>
      <c r="N3" s="1145" t="s">
        <v>3766</v>
      </c>
      <c r="O3" s="1146" t="s">
        <v>283</v>
      </c>
      <c r="P3" s="1147">
        <v>12.0</v>
      </c>
      <c r="Q3" s="1148" t="s">
        <v>4923</v>
      </c>
      <c r="R3" s="1148" t="s">
        <v>4931</v>
      </c>
      <c r="S3" s="1154" t="s">
        <v>4932</v>
      </c>
      <c r="T3" s="1155" t="s">
        <v>413</v>
      </c>
      <c r="U3" s="1156" t="s">
        <v>3938</v>
      </c>
      <c r="V3" s="1137">
        <v>0.2</v>
      </c>
      <c r="W3" s="1152">
        <v>6.0</v>
      </c>
      <c r="X3" s="1152">
        <v>6.0</v>
      </c>
      <c r="Y3" s="1152">
        <v>1.0</v>
      </c>
    </row>
    <row r="4" ht="38.25" customHeight="1">
      <c r="A4" s="1125"/>
      <c r="B4" s="1153" t="str">
        <f t="shared" si="1"/>
        <v>DUSTCOVERS THUMBS + PDP</v>
      </c>
      <c r="C4" s="1137" t="s">
        <v>4933</v>
      </c>
      <c r="D4" s="1137" t="s">
        <v>4934</v>
      </c>
      <c r="E4" s="1138" t="b">
        <v>1</v>
      </c>
      <c r="F4" s="1139" t="s">
        <v>4935</v>
      </c>
      <c r="G4" s="1139" t="s">
        <v>4936</v>
      </c>
      <c r="H4" s="1137" t="s">
        <v>4937</v>
      </c>
      <c r="I4" s="1141" t="s">
        <v>4794</v>
      </c>
      <c r="J4" s="1142">
        <v>4.95</v>
      </c>
      <c r="K4" s="1143">
        <v>0.0</v>
      </c>
      <c r="L4" s="1142" t="s">
        <v>413</v>
      </c>
      <c r="M4" s="1144"/>
      <c r="N4" s="1145" t="s">
        <v>3766</v>
      </c>
      <c r="O4" s="1146" t="s">
        <v>68</v>
      </c>
      <c r="P4" s="1147">
        <v>12.0</v>
      </c>
      <c r="Q4" s="1148" t="s">
        <v>4923</v>
      </c>
      <c r="R4" s="1148" t="s">
        <v>4931</v>
      </c>
      <c r="S4" s="1154" t="s">
        <v>4932</v>
      </c>
      <c r="T4" s="1155" t="s">
        <v>413</v>
      </c>
      <c r="U4" s="1156" t="s">
        <v>3938</v>
      </c>
      <c r="V4" s="1137">
        <v>0.2</v>
      </c>
      <c r="W4" s="1152">
        <v>6.0</v>
      </c>
      <c r="X4" s="1152">
        <v>6.0</v>
      </c>
      <c r="Y4" s="1152">
        <v>1.0</v>
      </c>
    </row>
    <row r="5" ht="107.25" customHeight="1">
      <c r="A5" s="1125"/>
      <c r="B5" s="1136" t="str">
        <f t="shared" ref="B5:B7" si="2">HYPERLINK("https://drive.google.com/open?id=18UffcZDFOf25R31xtp7ZoRJIFOPvQ6Wx&amp;authuser=mehreen@woodenwick.com&amp;usp=drive_fs","CANDLE BOX THUMBS + PDP")</f>
        <v>CANDLE BOX THUMBS + PDP</v>
      </c>
      <c r="C5" s="1137" t="s">
        <v>4938</v>
      </c>
      <c r="D5" s="1137" t="s">
        <v>4939</v>
      </c>
      <c r="E5" s="1138" t="b">
        <v>1</v>
      </c>
      <c r="F5" s="1139" t="s">
        <v>4940</v>
      </c>
      <c r="G5" s="1157" t="s">
        <v>4941</v>
      </c>
      <c r="H5" s="1137" t="s">
        <v>4942</v>
      </c>
      <c r="I5" s="1158" t="s">
        <v>4943</v>
      </c>
      <c r="J5" s="1159">
        <v>15.8</v>
      </c>
      <c r="K5" s="1143">
        <v>0.0</v>
      </c>
      <c r="L5" s="1142" t="s">
        <v>413</v>
      </c>
      <c r="M5" s="1160"/>
      <c r="N5" s="1161" t="s">
        <v>3766</v>
      </c>
      <c r="O5" s="1146" t="s">
        <v>300</v>
      </c>
      <c r="P5" s="1147" t="s">
        <v>4944</v>
      </c>
      <c r="Q5" s="1162" t="s">
        <v>4945</v>
      </c>
      <c r="R5" s="1162" t="s">
        <v>4946</v>
      </c>
      <c r="S5" s="1148" t="s">
        <v>4947</v>
      </c>
      <c r="T5" s="1163" t="s">
        <v>4948</v>
      </c>
      <c r="U5" s="1156" t="s">
        <v>3938</v>
      </c>
      <c r="V5" s="1137">
        <v>0.8</v>
      </c>
      <c r="W5" s="1152">
        <v>12.0</v>
      </c>
      <c r="X5" s="1152">
        <v>12.0</v>
      </c>
      <c r="Y5" s="1152">
        <v>14.0</v>
      </c>
    </row>
    <row r="6" ht="93.75" customHeight="1">
      <c r="A6" s="1125"/>
      <c r="B6" s="1153" t="str">
        <f t="shared" si="2"/>
        <v>CANDLE BOX THUMBS + PDP</v>
      </c>
      <c r="C6" s="1137" t="s">
        <v>4949</v>
      </c>
      <c r="D6" s="1137" t="s">
        <v>4950</v>
      </c>
      <c r="E6" s="1138" t="b">
        <v>1</v>
      </c>
      <c r="F6" s="1139" t="s">
        <v>4951</v>
      </c>
      <c r="G6" s="1157" t="s">
        <v>4952</v>
      </c>
      <c r="H6" s="1137" t="s">
        <v>4953</v>
      </c>
      <c r="I6" s="1158" t="s">
        <v>4943</v>
      </c>
      <c r="J6" s="1159">
        <v>15.8</v>
      </c>
      <c r="K6" s="1143">
        <v>0.0</v>
      </c>
      <c r="L6" s="1142" t="s">
        <v>413</v>
      </c>
      <c r="M6" s="1160"/>
      <c r="N6" s="1161" t="s">
        <v>3766</v>
      </c>
      <c r="O6" s="1146" t="s">
        <v>289</v>
      </c>
      <c r="P6" s="1147" t="s">
        <v>4944</v>
      </c>
      <c r="Q6" s="1164" t="s">
        <v>4945</v>
      </c>
      <c r="R6" s="1165" t="s">
        <v>4946</v>
      </c>
      <c r="S6" s="1148" t="s">
        <v>4947</v>
      </c>
      <c r="T6" s="1163" t="s">
        <v>4948</v>
      </c>
      <c r="U6" s="1156" t="s">
        <v>3938</v>
      </c>
      <c r="V6" s="1137">
        <v>0.8</v>
      </c>
      <c r="W6" s="1152">
        <v>12.0</v>
      </c>
      <c r="X6" s="1152">
        <v>12.0</v>
      </c>
      <c r="Y6" s="1152">
        <v>14.0</v>
      </c>
    </row>
    <row r="7" ht="96.75" customHeight="1">
      <c r="A7" s="1125"/>
      <c r="B7" s="1153" t="str">
        <f t="shared" si="2"/>
        <v>CANDLE BOX THUMBS + PDP</v>
      </c>
      <c r="C7" s="1137" t="s">
        <v>4954</v>
      </c>
      <c r="D7" s="1137" t="s">
        <v>4955</v>
      </c>
      <c r="E7" s="1138" t="b">
        <v>1</v>
      </c>
      <c r="F7" s="1139" t="s">
        <v>4956</v>
      </c>
      <c r="G7" s="1157" t="s">
        <v>4957</v>
      </c>
      <c r="H7" s="1137" t="s">
        <v>4958</v>
      </c>
      <c r="I7" s="1158" t="s">
        <v>4943</v>
      </c>
      <c r="J7" s="1159">
        <v>15.8</v>
      </c>
      <c r="K7" s="1143">
        <v>0.0</v>
      </c>
      <c r="L7" s="1142" t="s">
        <v>413</v>
      </c>
      <c r="M7" s="1166"/>
      <c r="N7" s="1161" t="s">
        <v>3766</v>
      </c>
      <c r="O7" s="1146" t="s">
        <v>283</v>
      </c>
      <c r="P7" s="1147" t="s">
        <v>4944</v>
      </c>
      <c r="Q7" s="1164" t="s">
        <v>4959</v>
      </c>
      <c r="R7" s="1164" t="s">
        <v>4946</v>
      </c>
      <c r="S7" s="1167" t="s">
        <v>4947</v>
      </c>
      <c r="T7" s="1163" t="s">
        <v>4948</v>
      </c>
      <c r="U7" s="1156" t="s">
        <v>3938</v>
      </c>
      <c r="V7" s="1137">
        <v>0.8</v>
      </c>
      <c r="W7" s="1152">
        <v>12.0</v>
      </c>
      <c r="X7" s="1152">
        <v>12.0</v>
      </c>
      <c r="Y7" s="1152">
        <v>14.0</v>
      </c>
    </row>
    <row r="8" ht="96.75" customHeight="1">
      <c r="A8" s="1125"/>
      <c r="B8" s="1168" t="s">
        <v>4960</v>
      </c>
      <c r="C8" s="1169" t="s">
        <v>4961</v>
      </c>
      <c r="D8" s="1170" t="s">
        <v>4962</v>
      </c>
      <c r="E8" s="1171" t="b">
        <v>0</v>
      </c>
      <c r="F8" s="1138" t="s">
        <v>4963</v>
      </c>
      <c r="G8" s="1138" t="s">
        <v>4964</v>
      </c>
      <c r="H8" s="1169" t="s">
        <v>4965</v>
      </c>
      <c r="I8" s="1172">
        <v>3.0</v>
      </c>
      <c r="J8" s="1173">
        <v>9.95</v>
      </c>
      <c r="K8" s="240">
        <v>0.0</v>
      </c>
      <c r="L8" s="1172" t="s">
        <v>3341</v>
      </c>
      <c r="M8" s="1174"/>
      <c r="N8" s="1172" t="s">
        <v>413</v>
      </c>
      <c r="O8" s="1172" t="s">
        <v>283</v>
      </c>
      <c r="P8" s="1172">
        <v>12.0</v>
      </c>
      <c r="Q8" s="1138" t="s">
        <v>4966</v>
      </c>
      <c r="R8" s="1172" t="s">
        <v>4967</v>
      </c>
      <c r="S8" s="1175" t="s">
        <v>4968</v>
      </c>
      <c r="T8" s="1147" t="s">
        <v>413</v>
      </c>
      <c r="U8" s="1151" t="s">
        <v>3938</v>
      </c>
      <c r="V8" s="1176">
        <v>1.2</v>
      </c>
      <c r="W8" s="1177">
        <v>12.0</v>
      </c>
      <c r="X8" s="1178">
        <v>7.0</v>
      </c>
      <c r="Y8" s="1179">
        <v>1.0</v>
      </c>
    </row>
    <row r="9" ht="96.75" customHeight="1">
      <c r="A9" s="1125"/>
      <c r="B9" s="1168" t="s">
        <v>4960</v>
      </c>
      <c r="C9" s="1169" t="s">
        <v>4961</v>
      </c>
      <c r="D9" s="1170" t="s">
        <v>4969</v>
      </c>
      <c r="E9" s="1171" t="b">
        <v>0</v>
      </c>
      <c r="F9" s="1138" t="s">
        <v>4963</v>
      </c>
      <c r="G9" s="1138" t="s">
        <v>4964</v>
      </c>
      <c r="H9" s="1169" t="s">
        <v>4970</v>
      </c>
      <c r="I9" s="1172">
        <v>3.0</v>
      </c>
      <c r="J9" s="1180">
        <v>13.95</v>
      </c>
      <c r="K9" s="240">
        <v>0.0</v>
      </c>
      <c r="L9" s="1172" t="s">
        <v>3345</v>
      </c>
      <c r="M9" s="1174"/>
      <c r="N9" s="1172" t="s">
        <v>413</v>
      </c>
      <c r="O9" s="1172" t="s">
        <v>283</v>
      </c>
      <c r="P9" s="1172">
        <v>12.0</v>
      </c>
      <c r="Q9" s="1181" t="s">
        <v>4966</v>
      </c>
      <c r="R9" s="1172" t="s">
        <v>4967</v>
      </c>
      <c r="S9" s="1175" t="s">
        <v>4971</v>
      </c>
      <c r="T9" s="1147" t="s">
        <v>413</v>
      </c>
      <c r="U9" s="1151" t="s">
        <v>3938</v>
      </c>
      <c r="V9" s="1182">
        <v>1.56</v>
      </c>
      <c r="W9" s="1177">
        <v>12.0</v>
      </c>
      <c r="X9" s="1178">
        <v>7.0</v>
      </c>
      <c r="Y9" s="1179">
        <v>1.0</v>
      </c>
    </row>
    <row r="10" ht="96.75" customHeight="1">
      <c r="A10" s="1183"/>
      <c r="B10" s="22" t="s">
        <v>4972</v>
      </c>
      <c r="C10" s="1184" t="s">
        <v>4973</v>
      </c>
      <c r="D10" s="1185" t="s">
        <v>4974</v>
      </c>
      <c r="E10" s="1171" t="b">
        <v>0</v>
      </c>
      <c r="F10" s="1171" t="s">
        <v>4975</v>
      </c>
      <c r="G10" s="1186" t="s">
        <v>4976</v>
      </c>
      <c r="H10" s="1184" t="s">
        <v>4977</v>
      </c>
      <c r="I10" s="1187">
        <v>5.0</v>
      </c>
      <c r="J10" s="1188">
        <v>6.95</v>
      </c>
      <c r="K10" s="1189">
        <v>0.0</v>
      </c>
      <c r="L10" s="1187" t="s">
        <v>4978</v>
      </c>
      <c r="M10" s="1190"/>
      <c r="N10" s="1187" t="s">
        <v>413</v>
      </c>
      <c r="O10" s="1187" t="s">
        <v>283</v>
      </c>
      <c r="P10" s="1187">
        <v>12.0</v>
      </c>
      <c r="Q10" s="1191" t="s">
        <v>4979</v>
      </c>
      <c r="R10" s="1187" t="s">
        <v>4980</v>
      </c>
      <c r="S10" s="1192" t="s">
        <v>4981</v>
      </c>
      <c r="T10" s="1193" t="s">
        <v>413</v>
      </c>
      <c r="U10" s="1194" t="s">
        <v>3938</v>
      </c>
      <c r="V10" s="1182">
        <v>1.2</v>
      </c>
      <c r="W10" s="1177">
        <v>12.0</v>
      </c>
      <c r="X10" s="1178">
        <v>7.0</v>
      </c>
      <c r="Y10" s="1179">
        <v>1.0</v>
      </c>
    </row>
    <row r="11" ht="96.75" customHeight="1">
      <c r="A11" s="1125"/>
      <c r="B11" s="1168" t="s">
        <v>4982</v>
      </c>
      <c r="C11" s="1169" t="s">
        <v>4983</v>
      </c>
      <c r="D11" s="1170" t="s">
        <v>4984</v>
      </c>
      <c r="E11" s="1138" t="b">
        <v>1</v>
      </c>
      <c r="F11" s="1138" t="s">
        <v>4985</v>
      </c>
      <c r="G11" s="1138" t="s">
        <v>4986</v>
      </c>
      <c r="H11" s="1169" t="s">
        <v>4987</v>
      </c>
      <c r="I11" s="1172">
        <v>4.0</v>
      </c>
      <c r="J11" s="1173">
        <v>4.95</v>
      </c>
      <c r="K11" s="240">
        <v>0.0</v>
      </c>
      <c r="L11" s="1172" t="s">
        <v>4551</v>
      </c>
      <c r="M11" s="1174"/>
      <c r="N11" s="1172" t="s">
        <v>413</v>
      </c>
      <c r="O11" s="1172" t="s">
        <v>291</v>
      </c>
      <c r="P11" s="1172">
        <v>12.0</v>
      </c>
      <c r="Q11" s="1181" t="s">
        <v>4988</v>
      </c>
      <c r="R11" s="1172" t="s">
        <v>4967</v>
      </c>
      <c r="S11" s="1175" t="s">
        <v>4989</v>
      </c>
      <c r="T11" s="1147" t="s">
        <v>413</v>
      </c>
      <c r="U11" s="1151" t="s">
        <v>3938</v>
      </c>
      <c r="V11" s="1182">
        <v>1.2</v>
      </c>
      <c r="W11" s="1177">
        <v>12.0</v>
      </c>
      <c r="X11" s="1178">
        <v>7.0</v>
      </c>
      <c r="Y11" s="1179">
        <v>1.0</v>
      </c>
    </row>
    <row r="12" ht="96.75" customHeight="1">
      <c r="A12" s="1125"/>
      <c r="B12" s="1168" t="s">
        <v>4982</v>
      </c>
      <c r="C12" s="1169" t="s">
        <v>4983</v>
      </c>
      <c r="D12" s="1170" t="s">
        <v>4990</v>
      </c>
      <c r="E12" s="1138" t="b">
        <v>1</v>
      </c>
      <c r="F12" s="1138" t="s">
        <v>4985</v>
      </c>
      <c r="G12" s="1138" t="s">
        <v>4986</v>
      </c>
      <c r="H12" s="1169" t="s">
        <v>4991</v>
      </c>
      <c r="I12" s="1172">
        <v>4.0</v>
      </c>
      <c r="J12" s="1180">
        <v>5.95</v>
      </c>
      <c r="K12" s="240">
        <v>0.0</v>
      </c>
      <c r="L12" s="1172" t="s">
        <v>3341</v>
      </c>
      <c r="M12" s="1174"/>
      <c r="N12" s="1172" t="s">
        <v>413</v>
      </c>
      <c r="O12" s="1172" t="s">
        <v>291</v>
      </c>
      <c r="P12" s="1172">
        <v>12.0</v>
      </c>
      <c r="Q12" s="1181" t="s">
        <v>4988</v>
      </c>
      <c r="R12" s="1172" t="s">
        <v>4992</v>
      </c>
      <c r="S12" s="1175" t="s">
        <v>4989</v>
      </c>
      <c r="T12" s="1147" t="s">
        <v>413</v>
      </c>
      <c r="U12" s="1151" t="s">
        <v>3938</v>
      </c>
      <c r="V12" s="1182">
        <v>1.2</v>
      </c>
      <c r="W12" s="1177">
        <v>12.0</v>
      </c>
      <c r="X12" s="1178">
        <v>7.0</v>
      </c>
      <c r="Y12" s="1179">
        <v>1.0</v>
      </c>
    </row>
    <row r="13" ht="96.75" customHeight="1">
      <c r="A13" s="1125"/>
      <c r="B13" s="1168" t="s">
        <v>4982</v>
      </c>
      <c r="C13" s="1169" t="s">
        <v>4983</v>
      </c>
      <c r="D13" s="1170" t="s">
        <v>4993</v>
      </c>
      <c r="E13" s="1138" t="b">
        <v>1</v>
      </c>
      <c r="F13" s="1138" t="s">
        <v>4985</v>
      </c>
      <c r="G13" s="1138" t="s">
        <v>4986</v>
      </c>
      <c r="H13" s="1169" t="s">
        <v>4994</v>
      </c>
      <c r="I13" s="1172">
        <v>4.0</v>
      </c>
      <c r="J13" s="1180">
        <v>6.95</v>
      </c>
      <c r="K13" s="240">
        <v>0.0</v>
      </c>
      <c r="L13" s="1172" t="s">
        <v>4759</v>
      </c>
      <c r="M13" s="1174"/>
      <c r="N13" s="1172" t="s">
        <v>413</v>
      </c>
      <c r="O13" s="1172" t="s">
        <v>291</v>
      </c>
      <c r="P13" s="1172">
        <v>12.0</v>
      </c>
      <c r="Q13" s="1181" t="s">
        <v>4988</v>
      </c>
      <c r="R13" s="1172" t="s">
        <v>4992</v>
      </c>
      <c r="S13" s="1175" t="s">
        <v>4989</v>
      </c>
      <c r="T13" s="1147" t="s">
        <v>413</v>
      </c>
      <c r="U13" s="1151" t="s">
        <v>3938</v>
      </c>
      <c r="V13" s="1182">
        <v>1.2</v>
      </c>
      <c r="W13" s="1177">
        <v>12.0</v>
      </c>
      <c r="X13" s="1178">
        <v>7.0</v>
      </c>
      <c r="Y13" s="1179">
        <v>1.0</v>
      </c>
    </row>
    <row r="14" ht="96.75" customHeight="1">
      <c r="A14" s="1125"/>
      <c r="B14" s="1168" t="s">
        <v>4982</v>
      </c>
      <c r="C14" s="1169" t="s">
        <v>4983</v>
      </c>
      <c r="D14" s="1170" t="s">
        <v>4995</v>
      </c>
      <c r="E14" s="1138" t="b">
        <v>1</v>
      </c>
      <c r="F14" s="1138" t="s">
        <v>4985</v>
      </c>
      <c r="G14" s="1138" t="s">
        <v>4986</v>
      </c>
      <c r="H14" s="1169" t="s">
        <v>4996</v>
      </c>
      <c r="I14" s="1172">
        <v>4.0</v>
      </c>
      <c r="J14" s="1180">
        <v>7.95</v>
      </c>
      <c r="K14" s="240">
        <v>0.0</v>
      </c>
      <c r="L14" s="1172" t="s">
        <v>4508</v>
      </c>
      <c r="M14" s="1174"/>
      <c r="N14" s="1172" t="s">
        <v>413</v>
      </c>
      <c r="O14" s="1172" t="s">
        <v>291</v>
      </c>
      <c r="P14" s="1172">
        <v>12.0</v>
      </c>
      <c r="Q14" s="1181" t="s">
        <v>4988</v>
      </c>
      <c r="R14" s="1172" t="s">
        <v>4992</v>
      </c>
      <c r="S14" s="1175" t="s">
        <v>4989</v>
      </c>
      <c r="T14" s="1147" t="s">
        <v>413</v>
      </c>
      <c r="U14" s="1151" t="s">
        <v>3938</v>
      </c>
      <c r="V14" s="1195">
        <v>0.3</v>
      </c>
      <c r="W14" s="1177">
        <v>12.0</v>
      </c>
      <c r="X14" s="1178">
        <v>7.0</v>
      </c>
      <c r="Y14" s="1179">
        <v>1.0</v>
      </c>
    </row>
    <row r="15" ht="96.75" customHeight="1">
      <c r="A15" s="1125"/>
      <c r="B15" s="1168" t="s">
        <v>4982</v>
      </c>
      <c r="C15" s="1169" t="s">
        <v>4983</v>
      </c>
      <c r="D15" s="1170" t="s">
        <v>4997</v>
      </c>
      <c r="E15" s="1138" t="b">
        <v>1</v>
      </c>
      <c r="F15" s="1138" t="s">
        <v>4985</v>
      </c>
      <c r="G15" s="1138" t="s">
        <v>4986</v>
      </c>
      <c r="H15" s="1169" t="s">
        <v>4998</v>
      </c>
      <c r="I15" s="1172">
        <v>4.0</v>
      </c>
      <c r="J15" s="1180">
        <v>12.95</v>
      </c>
      <c r="K15" s="240">
        <v>0.0</v>
      </c>
      <c r="L15" s="1172" t="s">
        <v>4999</v>
      </c>
      <c r="M15" s="1174"/>
      <c r="N15" s="1172" t="s">
        <v>413</v>
      </c>
      <c r="O15" s="1172" t="s">
        <v>291</v>
      </c>
      <c r="P15" s="1172">
        <v>12.0</v>
      </c>
      <c r="Q15" s="1181" t="s">
        <v>4988</v>
      </c>
      <c r="R15" s="1172" t="s">
        <v>4992</v>
      </c>
      <c r="S15" s="1175" t="s">
        <v>4989</v>
      </c>
      <c r="T15" s="1147" t="s">
        <v>413</v>
      </c>
      <c r="U15" s="1151" t="s">
        <v>3938</v>
      </c>
      <c r="V15" s="1182">
        <v>1.56</v>
      </c>
      <c r="W15" s="1177">
        <v>12.0</v>
      </c>
      <c r="X15" s="1178">
        <v>7.0</v>
      </c>
      <c r="Y15" s="1179">
        <v>1.0</v>
      </c>
    </row>
  </sheetData>
  <hyperlinks>
    <hyperlink r:id="rId2" ref="B8"/>
    <hyperlink r:id="rId3" ref="B9"/>
    <hyperlink r:id="rId4" ref="B10"/>
    <hyperlink r:id="rId5" ref="B11"/>
    <hyperlink r:id="rId6" ref="B12"/>
    <hyperlink r:id="rId7" ref="B13"/>
    <hyperlink r:id="rId8" ref="B14"/>
    <hyperlink r:id="rId9" ref="B15"/>
  </hyperlinks>
  <printOptions/>
  <pageMargins bottom="0.0" footer="0.0" header="0.0" left="0.0" right="0.0" top="0.0"/>
  <pageSetup orientation="portrait"/>
  <headerFooter>
    <oddFooter/>
  </headerFooter>
  <drawing r:id="rId10"/>
  <legacyDrawing r:id="rId1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0.22"/>
    <col customWidth="1" min="2" max="2" width="19.33"/>
    <col customWidth="1" min="3" max="3" width="33.0"/>
    <col customWidth="1" min="4" max="4" width="24.11"/>
    <col customWidth="1" min="5" max="5" width="12.22"/>
    <col customWidth="1" min="6" max="6" width="32.56"/>
    <col customWidth="1" min="7" max="8" width="12.22"/>
    <col customWidth="1" min="9" max="11" width="42.78"/>
    <col customWidth="1" min="12" max="14" width="12.22"/>
    <col customWidth="1" min="15" max="15" width="14.89"/>
    <col customWidth="1" min="16" max="16" width="48.0"/>
    <col customWidth="1" min="17" max="17" width="62.11"/>
    <col customWidth="1" min="18" max="18" width="40.44"/>
    <col customWidth="1" min="19" max="19" width="36.11"/>
    <col customWidth="1" min="20" max="20" width="31.44"/>
    <col customWidth="1" min="21" max="21" width="20.11"/>
    <col customWidth="1" min="22" max="22" width="19.0"/>
    <col customWidth="1" min="23" max="23" width="23.0"/>
    <col customWidth="1" min="24" max="24" width="18.11"/>
  </cols>
  <sheetData>
    <row r="1" ht="33.0" customHeight="1">
      <c r="A1" s="1196"/>
      <c r="B1" s="1197" t="s">
        <v>3</v>
      </c>
      <c r="C1" s="1198" t="s">
        <v>840</v>
      </c>
      <c r="D1" s="1198" t="s">
        <v>841</v>
      </c>
      <c r="E1" s="1199" t="s">
        <v>394</v>
      </c>
      <c r="F1" s="1199" t="s">
        <v>842</v>
      </c>
      <c r="G1" s="1198" t="s">
        <v>846</v>
      </c>
      <c r="H1" s="1200" t="s">
        <v>852</v>
      </c>
      <c r="I1" s="1198" t="s">
        <v>844</v>
      </c>
      <c r="J1" s="1198" t="s">
        <v>843</v>
      </c>
      <c r="K1" s="1198" t="s">
        <v>853</v>
      </c>
      <c r="L1" s="1198" t="s">
        <v>851</v>
      </c>
      <c r="M1" s="1198" t="s">
        <v>845</v>
      </c>
      <c r="N1" s="1198" t="s">
        <v>377</v>
      </c>
      <c r="O1" s="1201" t="s">
        <v>3698</v>
      </c>
      <c r="P1" s="1202" t="s">
        <v>400</v>
      </c>
      <c r="Q1" s="1198" t="s">
        <v>854</v>
      </c>
      <c r="R1" s="1198" t="s">
        <v>855</v>
      </c>
      <c r="S1" s="1198" t="s">
        <v>4581</v>
      </c>
      <c r="T1" s="1198" t="s">
        <v>856</v>
      </c>
      <c r="U1" s="1203" t="s">
        <v>826</v>
      </c>
      <c r="V1" s="1198" t="s">
        <v>827</v>
      </c>
      <c r="W1" s="1198" t="s">
        <v>828</v>
      </c>
      <c r="X1" s="1198" t="s">
        <v>829</v>
      </c>
    </row>
    <row r="2" ht="34.5" customHeight="1">
      <c r="A2" s="1204"/>
      <c r="B2" s="1205" t="s">
        <v>5000</v>
      </c>
      <c r="C2" s="1206" t="s">
        <v>5001</v>
      </c>
      <c r="D2" s="1206" t="s">
        <v>5002</v>
      </c>
      <c r="E2" s="1207" t="b">
        <v>1</v>
      </c>
      <c r="F2" s="1206" t="s">
        <v>5003</v>
      </c>
      <c r="G2" s="1207">
        <v>1.0</v>
      </c>
      <c r="H2" s="1208">
        <v>0.0</v>
      </c>
      <c r="I2" s="1206" t="s">
        <v>5004</v>
      </c>
      <c r="J2" s="1209" t="s">
        <v>5005</v>
      </c>
      <c r="K2" s="1206" t="s">
        <v>5006</v>
      </c>
      <c r="L2" s="1210">
        <v>11.95</v>
      </c>
      <c r="M2" s="1206" t="s">
        <v>5007</v>
      </c>
      <c r="N2" s="1206" t="s">
        <v>68</v>
      </c>
      <c r="O2" s="1206">
        <v>100.0</v>
      </c>
      <c r="P2" s="1211" t="s">
        <v>5008</v>
      </c>
      <c r="Q2" s="1212" t="s">
        <v>5009</v>
      </c>
      <c r="R2" s="1213" t="s">
        <v>5010</v>
      </c>
      <c r="S2" s="1206" t="s">
        <v>413</v>
      </c>
      <c r="T2" s="1206" t="s">
        <v>413</v>
      </c>
      <c r="U2" s="1214">
        <v>0.1</v>
      </c>
      <c r="V2" s="1215">
        <v>15.0</v>
      </c>
      <c r="W2" s="1215">
        <v>11.0</v>
      </c>
      <c r="X2" s="1215">
        <v>6.0</v>
      </c>
    </row>
    <row r="3" ht="34.5" customHeight="1">
      <c r="A3" s="1204"/>
      <c r="B3" s="1205" t="s">
        <v>5000</v>
      </c>
      <c r="C3" s="1206" t="s">
        <v>5001</v>
      </c>
      <c r="D3" s="1206" t="s">
        <v>5011</v>
      </c>
      <c r="E3" s="1207" t="b">
        <v>1</v>
      </c>
      <c r="F3" s="1206" t="s">
        <v>5012</v>
      </c>
      <c r="G3" s="1207">
        <v>1.0</v>
      </c>
      <c r="H3" s="1208">
        <v>0.0</v>
      </c>
      <c r="I3" s="1206" t="s">
        <v>5013</v>
      </c>
      <c r="J3" s="1206" t="s">
        <v>5014</v>
      </c>
      <c r="K3" s="1206" t="s">
        <v>5015</v>
      </c>
      <c r="L3" s="1210">
        <v>13.95</v>
      </c>
      <c r="M3" s="1206" t="s">
        <v>5016</v>
      </c>
      <c r="N3" s="1206" t="s">
        <v>68</v>
      </c>
      <c r="O3" s="1206">
        <v>100.0</v>
      </c>
      <c r="P3" s="1211" t="s">
        <v>5008</v>
      </c>
      <c r="Q3" s="1212" t="s">
        <v>5009</v>
      </c>
      <c r="R3" s="1213" t="s">
        <v>5017</v>
      </c>
      <c r="S3" s="1206" t="s">
        <v>413</v>
      </c>
      <c r="T3" s="1206" t="s">
        <v>413</v>
      </c>
      <c r="U3" s="1214">
        <v>0.1</v>
      </c>
      <c r="V3" s="1215">
        <v>15.0</v>
      </c>
      <c r="W3" s="1215">
        <v>11.0</v>
      </c>
      <c r="X3" s="1215">
        <v>6.0</v>
      </c>
    </row>
    <row r="4" ht="34.5" customHeight="1">
      <c r="A4" s="1204"/>
      <c r="B4" s="1205" t="s">
        <v>5000</v>
      </c>
      <c r="C4" s="1206" t="s">
        <v>5018</v>
      </c>
      <c r="D4" s="1206" t="s">
        <v>5019</v>
      </c>
      <c r="E4" s="1207" t="b">
        <v>1</v>
      </c>
      <c r="F4" s="1206" t="s">
        <v>5020</v>
      </c>
      <c r="G4" s="1207">
        <v>2.0</v>
      </c>
      <c r="H4" s="1208">
        <v>0.0</v>
      </c>
      <c r="I4" s="1206" t="s">
        <v>5021</v>
      </c>
      <c r="J4" s="1206" t="s">
        <v>5022</v>
      </c>
      <c r="K4" s="1206" t="s">
        <v>5023</v>
      </c>
      <c r="L4" s="1210">
        <v>15.95</v>
      </c>
      <c r="M4" s="1206" t="s">
        <v>5024</v>
      </c>
      <c r="N4" s="1206" t="s">
        <v>289</v>
      </c>
      <c r="O4" s="1206">
        <v>100.0</v>
      </c>
      <c r="P4" s="1211" t="s">
        <v>5008</v>
      </c>
      <c r="Q4" s="1212" t="s">
        <v>5025</v>
      </c>
      <c r="R4" s="1213" t="s">
        <v>5026</v>
      </c>
      <c r="S4" s="1206" t="s">
        <v>413</v>
      </c>
      <c r="T4" s="1206" t="s">
        <v>413</v>
      </c>
      <c r="U4" s="1214">
        <v>0.1</v>
      </c>
      <c r="V4" s="1215">
        <v>15.0</v>
      </c>
      <c r="W4" s="1215">
        <v>11.0</v>
      </c>
      <c r="X4" s="1215">
        <v>6.0</v>
      </c>
    </row>
    <row r="5" ht="34.5" customHeight="1">
      <c r="A5" s="1204"/>
      <c r="B5" s="1205" t="s">
        <v>5000</v>
      </c>
      <c r="C5" s="1206" t="s">
        <v>5018</v>
      </c>
      <c r="D5" s="1206" t="s">
        <v>5027</v>
      </c>
      <c r="E5" s="1207" t="b">
        <v>1</v>
      </c>
      <c r="F5" s="1206" t="s">
        <v>5028</v>
      </c>
      <c r="G5" s="1207">
        <v>2.0</v>
      </c>
      <c r="H5" s="1208">
        <v>0.0</v>
      </c>
      <c r="I5" s="1206" t="s">
        <v>5029</v>
      </c>
      <c r="J5" s="1206" t="s">
        <v>5030</v>
      </c>
      <c r="K5" s="1206" t="s">
        <v>5015</v>
      </c>
      <c r="L5" s="1210">
        <v>16.95</v>
      </c>
      <c r="M5" s="1206" t="s">
        <v>5031</v>
      </c>
      <c r="N5" s="1206" t="s">
        <v>289</v>
      </c>
      <c r="O5" s="1206">
        <v>100.0</v>
      </c>
      <c r="P5" s="1211" t="s">
        <v>5008</v>
      </c>
      <c r="Q5" s="1212" t="s">
        <v>5025</v>
      </c>
      <c r="R5" s="1213" t="s">
        <v>5032</v>
      </c>
      <c r="S5" s="1206" t="s">
        <v>413</v>
      </c>
      <c r="T5" s="1206" t="s">
        <v>413</v>
      </c>
      <c r="U5" s="1214">
        <v>0.1</v>
      </c>
      <c r="V5" s="1215">
        <v>15.0</v>
      </c>
      <c r="W5" s="1215">
        <v>11.0</v>
      </c>
      <c r="X5" s="1215">
        <v>6.0</v>
      </c>
    </row>
    <row r="6" ht="88.5" customHeight="1">
      <c r="A6" s="1216"/>
      <c r="B6" s="1205" t="s">
        <v>5000</v>
      </c>
      <c r="C6" s="1217" t="s">
        <v>5033</v>
      </c>
      <c r="D6" s="1214" t="s">
        <v>5034</v>
      </c>
      <c r="E6" s="1207" t="b">
        <v>1</v>
      </c>
      <c r="F6" s="1214" t="s">
        <v>5035</v>
      </c>
      <c r="G6" s="1207">
        <v>3.0</v>
      </c>
      <c r="H6" s="1208">
        <v>0.0</v>
      </c>
      <c r="I6" s="1207" t="s">
        <v>5036</v>
      </c>
      <c r="J6" s="1207" t="s">
        <v>5037</v>
      </c>
      <c r="K6" s="1207" t="s">
        <v>3345</v>
      </c>
      <c r="L6" s="1218">
        <v>12.95</v>
      </c>
      <c r="M6" s="1207" t="s">
        <v>5038</v>
      </c>
      <c r="N6" s="1207" t="s">
        <v>291</v>
      </c>
      <c r="O6" s="1206">
        <v>1.0</v>
      </c>
      <c r="P6" s="1219" t="s">
        <v>5039</v>
      </c>
      <c r="Q6" s="1206" t="s">
        <v>5040</v>
      </c>
      <c r="R6" s="1220" t="s">
        <v>5041</v>
      </c>
      <c r="S6" s="1206" t="s">
        <v>5042</v>
      </c>
      <c r="T6" s="1206" t="s">
        <v>413</v>
      </c>
      <c r="U6" s="1213">
        <v>1.0</v>
      </c>
      <c r="V6" s="1221">
        <v>9.0</v>
      </c>
      <c r="W6" s="1221">
        <v>9.0</v>
      </c>
      <c r="X6" s="1221">
        <v>8.0</v>
      </c>
    </row>
    <row r="7" ht="88.5" customHeight="1">
      <c r="A7" s="1216"/>
      <c r="B7" s="1222"/>
      <c r="C7" s="1217" t="s">
        <v>5033</v>
      </c>
      <c r="D7" s="1214" t="s">
        <v>5043</v>
      </c>
      <c r="E7" s="1207" t="b">
        <v>1</v>
      </c>
      <c r="F7" s="1214" t="s">
        <v>5044</v>
      </c>
      <c r="G7" s="1207">
        <v>3.0</v>
      </c>
      <c r="H7" s="1208">
        <v>0.0</v>
      </c>
      <c r="I7" s="1207" t="s">
        <v>5036</v>
      </c>
      <c r="J7" s="1207" t="s">
        <v>5037</v>
      </c>
      <c r="K7" s="1207" t="s">
        <v>3348</v>
      </c>
      <c r="L7" s="1223">
        <v>102.95</v>
      </c>
      <c r="M7" s="1207" t="s">
        <v>5038</v>
      </c>
      <c r="N7" s="1207" t="s">
        <v>291</v>
      </c>
      <c r="O7" s="1206">
        <v>1.0</v>
      </c>
      <c r="P7" s="1219" t="s">
        <v>5039</v>
      </c>
      <c r="Q7" s="1206" t="s">
        <v>5040</v>
      </c>
      <c r="R7" s="1220" t="s">
        <v>5041</v>
      </c>
      <c r="S7" s="1206" t="s">
        <v>5042</v>
      </c>
      <c r="T7" s="1206" t="s">
        <v>413</v>
      </c>
      <c r="U7" s="1224">
        <v>9.0</v>
      </c>
      <c r="V7" s="1225">
        <v>13.0</v>
      </c>
      <c r="W7" s="1225">
        <v>10.0</v>
      </c>
      <c r="X7" s="1225">
        <v>12.0</v>
      </c>
    </row>
    <row r="8" ht="88.5" customHeight="1">
      <c r="A8" s="1216"/>
      <c r="B8" s="1222"/>
      <c r="C8" s="1217" t="s">
        <v>5033</v>
      </c>
      <c r="D8" s="1214" t="s">
        <v>5045</v>
      </c>
      <c r="E8" s="1207" t="b">
        <v>1</v>
      </c>
      <c r="F8" s="1214" t="s">
        <v>5046</v>
      </c>
      <c r="G8" s="1207">
        <v>3.0</v>
      </c>
      <c r="H8" s="1208">
        <v>0.0</v>
      </c>
      <c r="I8" s="1207" t="s">
        <v>5036</v>
      </c>
      <c r="J8" s="1207" t="s">
        <v>5037</v>
      </c>
      <c r="K8" s="1207" t="s">
        <v>4713</v>
      </c>
      <c r="L8" s="1226">
        <v>291.38</v>
      </c>
      <c r="M8" s="1207" t="s">
        <v>5038</v>
      </c>
      <c r="N8" s="1207" t="s">
        <v>291</v>
      </c>
      <c r="O8" s="1206">
        <v>1.0</v>
      </c>
      <c r="P8" s="1219" t="s">
        <v>5039</v>
      </c>
      <c r="Q8" s="1206" t="s">
        <v>5040</v>
      </c>
      <c r="R8" s="1220" t="s">
        <v>5041</v>
      </c>
      <c r="S8" s="1206" t="s">
        <v>5042</v>
      </c>
      <c r="T8" s="1206" t="s">
        <v>413</v>
      </c>
      <c r="U8" s="1224">
        <v>25.0</v>
      </c>
      <c r="V8" s="1225">
        <v>14.0</v>
      </c>
      <c r="W8" s="1225">
        <v>12.0</v>
      </c>
      <c r="X8" s="1225">
        <v>12.0</v>
      </c>
    </row>
    <row r="9" ht="88.5" customHeight="1">
      <c r="A9" s="1216"/>
      <c r="B9" s="1222"/>
      <c r="C9" s="1217" t="s">
        <v>5033</v>
      </c>
      <c r="D9" s="1214" t="s">
        <v>5047</v>
      </c>
      <c r="E9" s="1207" t="b">
        <v>1</v>
      </c>
      <c r="F9" s="1214" t="s">
        <v>5048</v>
      </c>
      <c r="G9" s="1207">
        <v>3.0</v>
      </c>
      <c r="H9" s="1208">
        <v>0.0</v>
      </c>
      <c r="I9" s="1207" t="s">
        <v>5036</v>
      </c>
      <c r="J9" s="1207" t="s">
        <v>5037</v>
      </c>
      <c r="K9" s="1207" t="s">
        <v>4718</v>
      </c>
      <c r="L9" s="1226">
        <v>550.38</v>
      </c>
      <c r="M9" s="1207" t="s">
        <v>5038</v>
      </c>
      <c r="N9" s="1207" t="s">
        <v>291</v>
      </c>
      <c r="O9" s="1206">
        <v>1.0</v>
      </c>
      <c r="P9" s="1219" t="s">
        <v>5039</v>
      </c>
      <c r="Q9" s="1206" t="s">
        <v>5040</v>
      </c>
      <c r="R9" s="1220" t="s">
        <v>5041</v>
      </c>
      <c r="S9" s="1206" t="s">
        <v>5042</v>
      </c>
      <c r="T9" s="1206" t="s">
        <v>413</v>
      </c>
      <c r="U9" s="1224">
        <v>50.0</v>
      </c>
      <c r="V9" s="1225">
        <v>14.0</v>
      </c>
      <c r="W9" s="1225">
        <v>12.0</v>
      </c>
      <c r="X9" s="1225">
        <v>12.0</v>
      </c>
    </row>
    <row r="10" ht="47.25" customHeight="1">
      <c r="A10" s="1216"/>
      <c r="B10" s="1205" t="s">
        <v>5000</v>
      </c>
      <c r="C10" s="1214" t="s">
        <v>5049</v>
      </c>
      <c r="D10" s="1214" t="s">
        <v>5050</v>
      </c>
      <c r="E10" s="1207" t="b">
        <v>1</v>
      </c>
      <c r="F10" s="1214" t="s">
        <v>5051</v>
      </c>
      <c r="G10" s="1207">
        <v>4.0</v>
      </c>
      <c r="H10" s="1208">
        <v>0.0</v>
      </c>
      <c r="I10" s="1207" t="s">
        <v>5052</v>
      </c>
      <c r="J10" s="1207" t="s">
        <v>5053</v>
      </c>
      <c r="K10" s="1207" t="s">
        <v>3345</v>
      </c>
      <c r="L10" s="1218">
        <v>14.95</v>
      </c>
      <c r="M10" s="1207" t="s">
        <v>5054</v>
      </c>
      <c r="N10" s="1207" t="s">
        <v>291</v>
      </c>
      <c r="O10" s="1206">
        <v>1.0</v>
      </c>
      <c r="P10" s="1219" t="s">
        <v>5055</v>
      </c>
      <c r="Q10" s="1206" t="s">
        <v>5056</v>
      </c>
      <c r="R10" s="1220" t="s">
        <v>5057</v>
      </c>
      <c r="S10" s="1206" t="s">
        <v>5042</v>
      </c>
      <c r="T10" s="1206" t="s">
        <v>413</v>
      </c>
      <c r="U10" s="1213">
        <v>1.0</v>
      </c>
      <c r="V10" s="1221">
        <v>9.0</v>
      </c>
      <c r="W10" s="1221">
        <v>9.0</v>
      </c>
      <c r="X10" s="1221">
        <v>8.0</v>
      </c>
    </row>
    <row r="11" ht="66.75" customHeight="1">
      <c r="A11" s="1216"/>
      <c r="B11" s="1222"/>
      <c r="C11" s="1214" t="s">
        <v>5049</v>
      </c>
      <c r="D11" s="1214" t="s">
        <v>5058</v>
      </c>
      <c r="E11" s="1207" t="b">
        <v>1</v>
      </c>
      <c r="F11" s="1214" t="s">
        <v>5059</v>
      </c>
      <c r="G11" s="1207">
        <v>4.0</v>
      </c>
      <c r="H11" s="1208">
        <v>0.0</v>
      </c>
      <c r="I11" s="1207" t="s">
        <v>5052</v>
      </c>
      <c r="J11" s="1207" t="s">
        <v>5053</v>
      </c>
      <c r="K11" s="1207" t="s">
        <v>3348</v>
      </c>
      <c r="L11" s="1223">
        <v>119.95</v>
      </c>
      <c r="M11" s="1207" t="s">
        <v>5054</v>
      </c>
      <c r="N11" s="1207" t="s">
        <v>291</v>
      </c>
      <c r="O11" s="1206">
        <v>1.0</v>
      </c>
      <c r="P11" s="1219" t="s">
        <v>5055</v>
      </c>
      <c r="Q11" s="1206" t="s">
        <v>5056</v>
      </c>
      <c r="R11" s="1220" t="s">
        <v>5057</v>
      </c>
      <c r="S11" s="1206" t="s">
        <v>5042</v>
      </c>
      <c r="T11" s="1206" t="s">
        <v>413</v>
      </c>
      <c r="U11" s="1224">
        <v>5.0</v>
      </c>
      <c r="V11" s="1227">
        <v>9.0</v>
      </c>
      <c r="W11" s="1227">
        <v>9.0</v>
      </c>
      <c r="X11" s="1227">
        <v>8.0</v>
      </c>
    </row>
    <row r="12" ht="60.0" customHeight="1">
      <c r="A12" s="1216"/>
      <c r="B12" s="1222"/>
      <c r="C12" s="1214" t="s">
        <v>5049</v>
      </c>
      <c r="D12" s="1214" t="s">
        <v>5060</v>
      </c>
      <c r="E12" s="1207" t="b">
        <v>1</v>
      </c>
      <c r="F12" s="1214" t="s">
        <v>5061</v>
      </c>
      <c r="G12" s="1207">
        <v>4.0</v>
      </c>
      <c r="H12" s="1208">
        <v>0.0</v>
      </c>
      <c r="I12" s="1207" t="s">
        <v>5052</v>
      </c>
      <c r="J12" s="1207" t="s">
        <v>5053</v>
      </c>
      <c r="K12" s="1207" t="s">
        <v>4713</v>
      </c>
      <c r="L12" s="1226">
        <v>336.38</v>
      </c>
      <c r="M12" s="1207" t="s">
        <v>5054</v>
      </c>
      <c r="N12" s="1207" t="s">
        <v>291</v>
      </c>
      <c r="O12" s="1206">
        <v>1.0</v>
      </c>
      <c r="P12" s="1219" t="s">
        <v>5055</v>
      </c>
      <c r="Q12" s="1206" t="s">
        <v>5056</v>
      </c>
      <c r="R12" s="1220" t="s">
        <v>5057</v>
      </c>
      <c r="S12" s="1206" t="s">
        <v>5042</v>
      </c>
      <c r="T12" s="1206" t="s">
        <v>413</v>
      </c>
      <c r="U12" s="1224">
        <v>25.0</v>
      </c>
      <c r="V12" s="1227">
        <v>9.0</v>
      </c>
      <c r="W12" s="1227">
        <v>9.0</v>
      </c>
      <c r="X12" s="1227">
        <v>8.0</v>
      </c>
    </row>
    <row r="13" ht="57.75" customHeight="1">
      <c r="A13" s="1216"/>
      <c r="B13" s="1222"/>
      <c r="C13" s="1214" t="s">
        <v>5049</v>
      </c>
      <c r="D13" s="1214" t="s">
        <v>5062</v>
      </c>
      <c r="E13" s="1207" t="b">
        <v>1</v>
      </c>
      <c r="F13" s="1214" t="s">
        <v>5063</v>
      </c>
      <c r="G13" s="1207">
        <v>4.0</v>
      </c>
      <c r="H13" s="1208">
        <v>0.0</v>
      </c>
      <c r="I13" s="1207" t="s">
        <v>5052</v>
      </c>
      <c r="J13" s="1207" t="s">
        <v>5053</v>
      </c>
      <c r="K13" s="1207" t="s">
        <v>4718</v>
      </c>
      <c r="L13" s="1226">
        <v>635.38</v>
      </c>
      <c r="M13" s="1207" t="s">
        <v>5054</v>
      </c>
      <c r="N13" s="1207" t="s">
        <v>291</v>
      </c>
      <c r="O13" s="1206">
        <v>1.0</v>
      </c>
      <c r="P13" s="1219" t="s">
        <v>5055</v>
      </c>
      <c r="Q13" s="1206" t="s">
        <v>5056</v>
      </c>
      <c r="R13" s="1220" t="s">
        <v>5057</v>
      </c>
      <c r="S13" s="1206" t="s">
        <v>5042</v>
      </c>
      <c r="T13" s="1206" t="s">
        <v>413</v>
      </c>
      <c r="U13" s="1224">
        <v>50.0</v>
      </c>
      <c r="V13" s="1227">
        <v>9.0</v>
      </c>
      <c r="W13" s="1227">
        <v>9.0</v>
      </c>
      <c r="X13" s="1227">
        <v>8.0</v>
      </c>
    </row>
    <row r="14" ht="75.0" customHeight="1">
      <c r="A14" s="1216"/>
      <c r="B14" s="1205" t="s">
        <v>5000</v>
      </c>
      <c r="C14" s="1214" t="s">
        <v>5064</v>
      </c>
      <c r="D14" s="1217" t="s">
        <v>5065</v>
      </c>
      <c r="E14" s="1207" t="b">
        <v>1</v>
      </c>
      <c r="F14" s="1217" t="s">
        <v>5064</v>
      </c>
      <c r="G14" s="1207">
        <v>5.0</v>
      </c>
      <c r="H14" s="1208">
        <v>0.0</v>
      </c>
      <c r="I14" s="1207" t="s">
        <v>5066</v>
      </c>
      <c r="J14" s="1207" t="s">
        <v>5067</v>
      </c>
      <c r="K14" s="1207" t="s">
        <v>5068</v>
      </c>
      <c r="L14" s="1218">
        <v>26.95</v>
      </c>
      <c r="M14" s="1207" t="s">
        <v>5069</v>
      </c>
      <c r="N14" s="1207" t="s">
        <v>291</v>
      </c>
      <c r="O14" s="1206">
        <v>1.0</v>
      </c>
      <c r="P14" s="1219" t="s">
        <v>5070</v>
      </c>
      <c r="Q14" s="1228" t="s">
        <v>5071</v>
      </c>
      <c r="R14" s="1220" t="s">
        <v>5072</v>
      </c>
      <c r="S14" s="1206" t="s">
        <v>5042</v>
      </c>
      <c r="T14" s="1206" t="s">
        <v>413</v>
      </c>
      <c r="U14" s="1213">
        <v>2.0</v>
      </c>
      <c r="V14" s="1221">
        <v>9.0</v>
      </c>
      <c r="W14" s="1221">
        <v>9.0</v>
      </c>
      <c r="X14" s="1221">
        <v>8.0</v>
      </c>
    </row>
    <row r="15" ht="34.5" customHeight="1">
      <c r="A15" s="1196"/>
      <c r="B15" s="1205" t="s">
        <v>5000</v>
      </c>
      <c r="C15" s="1229" t="s">
        <v>5073</v>
      </c>
      <c r="D15" s="1229" t="s">
        <v>5074</v>
      </c>
      <c r="E15" s="1207" t="b">
        <v>1</v>
      </c>
      <c r="F15" s="1229" t="s">
        <v>5073</v>
      </c>
      <c r="G15" s="1207">
        <v>6.0</v>
      </c>
      <c r="H15" s="1208">
        <v>0.0</v>
      </c>
      <c r="I15" s="1207" t="s">
        <v>5075</v>
      </c>
      <c r="J15" s="1207" t="s">
        <v>5076</v>
      </c>
      <c r="K15" s="1207" t="s">
        <v>413</v>
      </c>
      <c r="L15" s="1210">
        <v>8.95</v>
      </c>
      <c r="M15" s="1230" t="s">
        <v>5077</v>
      </c>
      <c r="N15" s="1231" t="s">
        <v>284</v>
      </c>
      <c r="O15" s="1206">
        <v>1.0</v>
      </c>
      <c r="P15" s="1232" t="s">
        <v>5078</v>
      </c>
      <c r="Q15" s="1233" t="s">
        <v>5079</v>
      </c>
      <c r="R15" s="1234" t="s">
        <v>5080</v>
      </c>
      <c r="S15" s="1206" t="s">
        <v>413</v>
      </c>
      <c r="T15" s="1206" t="s">
        <v>413</v>
      </c>
      <c r="U15" s="1213">
        <v>0.5</v>
      </c>
      <c r="V15" s="1221">
        <v>9.0</v>
      </c>
      <c r="W15" s="1221">
        <v>9.0</v>
      </c>
      <c r="X15" s="1221">
        <v>8.0</v>
      </c>
    </row>
    <row r="16" ht="34.5" customHeight="1">
      <c r="A16" s="1196"/>
      <c r="B16" s="1205" t="s">
        <v>5000</v>
      </c>
      <c r="C16" s="1229" t="s">
        <v>5081</v>
      </c>
      <c r="D16" s="1229" t="s">
        <v>5082</v>
      </c>
      <c r="E16" s="1207" t="b">
        <v>1</v>
      </c>
      <c r="F16" s="1229" t="s">
        <v>5081</v>
      </c>
      <c r="G16" s="1207">
        <v>7.0</v>
      </c>
      <c r="H16" s="1208">
        <v>0.0</v>
      </c>
      <c r="I16" s="1207" t="s">
        <v>5083</v>
      </c>
      <c r="J16" s="1207" t="s">
        <v>5084</v>
      </c>
      <c r="K16" s="1207" t="s">
        <v>413</v>
      </c>
      <c r="L16" s="1210">
        <v>8.95</v>
      </c>
      <c r="M16" s="1230" t="s">
        <v>5085</v>
      </c>
      <c r="N16" s="1231" t="s">
        <v>283</v>
      </c>
      <c r="O16" s="1206">
        <v>1.0</v>
      </c>
      <c r="P16" s="1235" t="s">
        <v>5086</v>
      </c>
      <c r="Q16" s="1236" t="s">
        <v>5086</v>
      </c>
      <c r="R16" s="1234" t="s">
        <v>5080</v>
      </c>
      <c r="S16" s="1206" t="s">
        <v>413</v>
      </c>
      <c r="T16" s="1206" t="s">
        <v>413</v>
      </c>
      <c r="U16" s="1213">
        <v>0.5</v>
      </c>
      <c r="V16" s="1221">
        <v>9.0</v>
      </c>
      <c r="W16" s="1221">
        <v>9.0</v>
      </c>
      <c r="X16" s="1221">
        <v>8.0</v>
      </c>
    </row>
    <row r="17" ht="34.5" customHeight="1">
      <c r="A17" s="1196"/>
      <c r="B17" s="1205" t="s">
        <v>5000</v>
      </c>
      <c r="C17" s="1229" t="s">
        <v>5087</v>
      </c>
      <c r="D17" s="1229" t="s">
        <v>5088</v>
      </c>
      <c r="E17" s="1207" t="b">
        <v>1</v>
      </c>
      <c r="F17" s="1229" t="s">
        <v>5087</v>
      </c>
      <c r="G17" s="1207">
        <v>8.0</v>
      </c>
      <c r="H17" s="1208">
        <v>0.0</v>
      </c>
      <c r="I17" s="1207" t="s">
        <v>5089</v>
      </c>
      <c r="J17" s="1207" t="s">
        <v>5090</v>
      </c>
      <c r="K17" s="1207" t="s">
        <v>413</v>
      </c>
      <c r="L17" s="1210">
        <v>8.95</v>
      </c>
      <c r="M17" s="1230" t="s">
        <v>5091</v>
      </c>
      <c r="N17" s="1231" t="s">
        <v>289</v>
      </c>
      <c r="O17" s="1206">
        <v>1.0</v>
      </c>
      <c r="P17" s="1235" t="s">
        <v>5092</v>
      </c>
      <c r="Q17" s="1236" t="s">
        <v>5092</v>
      </c>
      <c r="R17" s="1213" t="s">
        <v>5080</v>
      </c>
      <c r="S17" s="1206" t="s">
        <v>413</v>
      </c>
      <c r="T17" s="1206" t="s">
        <v>413</v>
      </c>
      <c r="U17" s="1213">
        <v>0.5</v>
      </c>
      <c r="V17" s="1221">
        <v>9.0</v>
      </c>
      <c r="W17" s="1221">
        <v>9.0</v>
      </c>
      <c r="X17" s="1221">
        <v>8.0</v>
      </c>
    </row>
    <row r="18" ht="34.5" customHeight="1">
      <c r="A18" s="1196"/>
      <c r="B18" s="1205" t="s">
        <v>5000</v>
      </c>
      <c r="C18" s="1229" t="s">
        <v>5093</v>
      </c>
      <c r="D18" s="1229" t="s">
        <v>5094</v>
      </c>
      <c r="E18" s="1207" t="b">
        <v>0</v>
      </c>
      <c r="F18" s="1229" t="s">
        <v>5093</v>
      </c>
      <c r="G18" s="1207">
        <v>9.0</v>
      </c>
      <c r="H18" s="1208">
        <v>0.0</v>
      </c>
      <c r="I18" s="1207" t="s">
        <v>5095</v>
      </c>
      <c r="J18" s="1207" t="s">
        <v>5096</v>
      </c>
      <c r="K18" s="1207" t="s">
        <v>413</v>
      </c>
      <c r="L18" s="1210">
        <v>6.95</v>
      </c>
      <c r="M18" s="1230" t="s">
        <v>5097</v>
      </c>
      <c r="N18" s="1231" t="s">
        <v>5098</v>
      </c>
      <c r="O18" s="1206">
        <v>1.0</v>
      </c>
      <c r="P18" s="1235" t="s">
        <v>5099</v>
      </c>
      <c r="Q18" s="1236" t="s">
        <v>5099</v>
      </c>
      <c r="R18" s="1213" t="s">
        <v>5100</v>
      </c>
      <c r="S18" s="1206" t="s">
        <v>413</v>
      </c>
      <c r="T18" s="1206" t="s">
        <v>413</v>
      </c>
      <c r="U18" s="1213">
        <v>0.5</v>
      </c>
      <c r="V18" s="1221">
        <v>9.0</v>
      </c>
      <c r="W18" s="1221">
        <v>9.0</v>
      </c>
      <c r="X18" s="1221">
        <v>8.0</v>
      </c>
    </row>
    <row r="19" ht="34.5" customHeight="1">
      <c r="A19" s="1196"/>
      <c r="B19" s="1205" t="s">
        <v>5000</v>
      </c>
      <c r="C19" s="1229" t="s">
        <v>5101</v>
      </c>
      <c r="D19" s="1229" t="s">
        <v>5102</v>
      </c>
      <c r="E19" s="1207" t="b">
        <v>1</v>
      </c>
      <c r="F19" s="1229" t="s">
        <v>5101</v>
      </c>
      <c r="G19" s="1207">
        <v>10.0</v>
      </c>
      <c r="H19" s="1208">
        <v>0.0</v>
      </c>
      <c r="I19" s="1207" t="s">
        <v>5103</v>
      </c>
      <c r="J19" s="1207" t="s">
        <v>5104</v>
      </c>
      <c r="K19" s="1207" t="s">
        <v>413</v>
      </c>
      <c r="L19" s="1210">
        <v>8.95</v>
      </c>
      <c r="M19" s="1230" t="s">
        <v>5091</v>
      </c>
      <c r="N19" s="1231" t="s">
        <v>289</v>
      </c>
      <c r="O19" s="1206">
        <v>1.0</v>
      </c>
      <c r="P19" s="1235" t="s">
        <v>5105</v>
      </c>
      <c r="Q19" s="1236" t="s">
        <v>5105</v>
      </c>
      <c r="R19" s="1213" t="s">
        <v>5106</v>
      </c>
      <c r="S19" s="1206" t="s">
        <v>413</v>
      </c>
      <c r="T19" s="1206" t="s">
        <v>413</v>
      </c>
      <c r="U19" s="1213">
        <v>0.5</v>
      </c>
      <c r="V19" s="1221">
        <v>9.0</v>
      </c>
      <c r="W19" s="1221">
        <v>9.0</v>
      </c>
      <c r="X19" s="1221">
        <v>8.0</v>
      </c>
    </row>
    <row r="20" ht="34.5" customHeight="1">
      <c r="A20" s="1196"/>
      <c r="B20" s="1205" t="s">
        <v>5000</v>
      </c>
      <c r="C20" s="1229" t="s">
        <v>5107</v>
      </c>
      <c r="D20" s="1229" t="s">
        <v>5108</v>
      </c>
      <c r="E20" s="1207" t="b">
        <v>1</v>
      </c>
      <c r="F20" s="1229" t="s">
        <v>5107</v>
      </c>
      <c r="G20" s="1207">
        <v>11.0</v>
      </c>
      <c r="H20" s="1208">
        <v>0.0</v>
      </c>
      <c r="I20" s="1207" t="s">
        <v>5109</v>
      </c>
      <c r="J20" s="1207" t="s">
        <v>5110</v>
      </c>
      <c r="K20" s="1207" t="s">
        <v>413</v>
      </c>
      <c r="L20" s="1210">
        <v>8.95</v>
      </c>
      <c r="M20" s="1230" t="s">
        <v>5091</v>
      </c>
      <c r="N20" s="1231" t="s">
        <v>289</v>
      </c>
      <c r="O20" s="1206">
        <v>1.0</v>
      </c>
      <c r="P20" s="1235" t="s">
        <v>5111</v>
      </c>
      <c r="Q20" s="1236" t="s">
        <v>5111</v>
      </c>
      <c r="R20" s="1213" t="s">
        <v>5112</v>
      </c>
      <c r="S20" s="1206" t="s">
        <v>413</v>
      </c>
      <c r="T20" s="1206" t="s">
        <v>413</v>
      </c>
      <c r="U20" s="1213">
        <v>0.5</v>
      </c>
      <c r="V20" s="1221">
        <v>9.0</v>
      </c>
      <c r="W20" s="1221">
        <v>9.0</v>
      </c>
      <c r="X20" s="1221">
        <v>8.0</v>
      </c>
    </row>
    <row r="21" ht="34.5" customHeight="1">
      <c r="A21" s="1196"/>
      <c r="B21" s="1205" t="s">
        <v>5000</v>
      </c>
      <c r="C21" s="1229" t="s">
        <v>5113</v>
      </c>
      <c r="D21" s="1229" t="s">
        <v>5114</v>
      </c>
      <c r="E21" s="1207" t="b">
        <v>1</v>
      </c>
      <c r="F21" s="1229" t="s">
        <v>5113</v>
      </c>
      <c r="G21" s="1207">
        <v>12.0</v>
      </c>
      <c r="H21" s="1208">
        <v>0.0</v>
      </c>
      <c r="I21" s="1207" t="s">
        <v>5115</v>
      </c>
      <c r="J21" s="1207" t="s">
        <v>5116</v>
      </c>
      <c r="K21" s="1207" t="s">
        <v>413</v>
      </c>
      <c r="L21" s="1210">
        <v>12.95</v>
      </c>
      <c r="M21" s="1230" t="s">
        <v>5117</v>
      </c>
      <c r="N21" s="1231" t="s">
        <v>68</v>
      </c>
      <c r="O21" s="1206">
        <v>1.0</v>
      </c>
      <c r="P21" s="1235" t="s">
        <v>5118</v>
      </c>
      <c r="Q21" s="1236" t="s">
        <v>5118</v>
      </c>
      <c r="R21" s="1213" t="s">
        <v>5119</v>
      </c>
      <c r="S21" s="1206" t="s">
        <v>413</v>
      </c>
      <c r="T21" s="1206" t="s">
        <v>413</v>
      </c>
      <c r="U21" s="1213">
        <v>0.5</v>
      </c>
      <c r="V21" s="1221">
        <v>9.0</v>
      </c>
      <c r="W21" s="1221">
        <v>9.0</v>
      </c>
      <c r="X21" s="1221">
        <v>8.0</v>
      </c>
    </row>
    <row r="22" ht="34.5" customHeight="1">
      <c r="A22" s="1196"/>
      <c r="B22" s="1222"/>
      <c r="C22" s="1237" t="s">
        <v>5120</v>
      </c>
      <c r="D22" s="1237" t="s">
        <v>5121</v>
      </c>
      <c r="E22" s="1207" t="b">
        <v>1</v>
      </c>
      <c r="F22" s="1237" t="s">
        <v>5120</v>
      </c>
      <c r="G22" s="1207">
        <v>13.0</v>
      </c>
      <c r="H22" s="1208">
        <v>0.0</v>
      </c>
      <c r="I22" s="1238" t="s">
        <v>5122</v>
      </c>
      <c r="J22" s="1207" t="s">
        <v>5123</v>
      </c>
      <c r="K22" s="1207" t="s">
        <v>413</v>
      </c>
      <c r="L22" s="1239">
        <v>2.25</v>
      </c>
      <c r="M22" s="1230" t="s">
        <v>5124</v>
      </c>
      <c r="N22" s="1230" t="s">
        <v>284</v>
      </c>
      <c r="O22" s="1206">
        <v>1.0</v>
      </c>
      <c r="P22" s="1240" t="s">
        <v>5125</v>
      </c>
      <c r="Q22" s="1238" t="s">
        <v>5126</v>
      </c>
      <c r="R22" s="1241" t="s">
        <v>3937</v>
      </c>
      <c r="S22" s="1206" t="s">
        <v>413</v>
      </c>
      <c r="T22" s="1206" t="s">
        <v>413</v>
      </c>
      <c r="U22" s="1242">
        <v>0.1225</v>
      </c>
      <c r="V22" s="1243">
        <v>12.0</v>
      </c>
      <c r="W22" s="1243">
        <v>7.0</v>
      </c>
      <c r="X22" s="1243">
        <v>1.0</v>
      </c>
    </row>
    <row r="23" ht="34.5" customHeight="1">
      <c r="A23" s="1196"/>
      <c r="B23" s="1222"/>
      <c r="C23" s="1237" t="s">
        <v>5127</v>
      </c>
      <c r="D23" s="1237" t="s">
        <v>5128</v>
      </c>
      <c r="E23" s="1207" t="b">
        <v>1</v>
      </c>
      <c r="F23" s="1237" t="s">
        <v>5127</v>
      </c>
      <c r="G23" s="1207">
        <v>14.0</v>
      </c>
      <c r="H23" s="1208">
        <v>0.0</v>
      </c>
      <c r="I23" s="1238" t="s">
        <v>5129</v>
      </c>
      <c r="J23" s="1207" t="s">
        <v>5130</v>
      </c>
      <c r="K23" s="1207" t="s">
        <v>413</v>
      </c>
      <c r="L23" s="1239">
        <v>2.25</v>
      </c>
      <c r="M23" s="1230" t="s">
        <v>5131</v>
      </c>
      <c r="N23" s="1230" t="s">
        <v>290</v>
      </c>
      <c r="O23" s="1206">
        <v>1.0</v>
      </c>
      <c r="P23" s="1240" t="s">
        <v>5132</v>
      </c>
      <c r="Q23" s="1244" t="s">
        <v>5133</v>
      </c>
      <c r="R23" s="1241" t="s">
        <v>3937</v>
      </c>
      <c r="S23" s="1206" t="s">
        <v>413</v>
      </c>
      <c r="T23" s="1206" t="s">
        <v>413</v>
      </c>
      <c r="U23" s="1242">
        <v>0.1225</v>
      </c>
      <c r="V23" s="1243">
        <v>12.0</v>
      </c>
      <c r="W23" s="1243">
        <v>7.0</v>
      </c>
      <c r="X23" s="1243">
        <v>1.0</v>
      </c>
    </row>
    <row r="24" ht="34.5" customHeight="1">
      <c r="A24" s="1196"/>
      <c r="B24" s="1222"/>
      <c r="C24" s="1237" t="s">
        <v>5134</v>
      </c>
      <c r="D24" s="1237" t="s">
        <v>5135</v>
      </c>
      <c r="E24" s="1207" t="b">
        <v>1</v>
      </c>
      <c r="F24" s="1237" t="s">
        <v>5134</v>
      </c>
      <c r="G24" s="1207">
        <v>15.0</v>
      </c>
      <c r="H24" s="1208">
        <v>0.0</v>
      </c>
      <c r="I24" s="1238" t="s">
        <v>5136</v>
      </c>
      <c r="J24" s="1207" t="s">
        <v>5137</v>
      </c>
      <c r="K24" s="1207" t="s">
        <v>413</v>
      </c>
      <c r="L24" s="1239">
        <v>2.25</v>
      </c>
      <c r="M24" s="1230" t="s">
        <v>5138</v>
      </c>
      <c r="N24" s="1230" t="s">
        <v>289</v>
      </c>
      <c r="O24" s="1206">
        <v>1.0</v>
      </c>
      <c r="P24" s="1240" t="s">
        <v>5139</v>
      </c>
      <c r="Q24" s="1238" t="s">
        <v>5140</v>
      </c>
      <c r="R24" s="1241" t="s">
        <v>3937</v>
      </c>
      <c r="S24" s="1206" t="s">
        <v>413</v>
      </c>
      <c r="T24" s="1206" t="s">
        <v>413</v>
      </c>
      <c r="U24" s="1242">
        <v>0.1225</v>
      </c>
      <c r="V24" s="1243">
        <v>12.0</v>
      </c>
      <c r="W24" s="1243">
        <v>7.0</v>
      </c>
      <c r="X24" s="1243">
        <v>1.0</v>
      </c>
    </row>
    <row r="25" ht="34.5" customHeight="1">
      <c r="A25" s="1196"/>
      <c r="B25" s="1222"/>
      <c r="C25" s="1237" t="s">
        <v>5141</v>
      </c>
      <c r="D25" s="1237" t="s">
        <v>5142</v>
      </c>
      <c r="E25" s="1207" t="b">
        <v>1</v>
      </c>
      <c r="F25" s="1237" t="s">
        <v>5141</v>
      </c>
      <c r="G25" s="1207">
        <v>16.0</v>
      </c>
      <c r="H25" s="1208">
        <v>0.0</v>
      </c>
      <c r="I25" s="1238" t="s">
        <v>5143</v>
      </c>
      <c r="J25" s="1207" t="s">
        <v>5144</v>
      </c>
      <c r="K25" s="1207" t="s">
        <v>413</v>
      </c>
      <c r="L25" s="1239">
        <v>2.25</v>
      </c>
      <c r="M25" s="1230" t="s">
        <v>5145</v>
      </c>
      <c r="N25" s="1230" t="s">
        <v>3960</v>
      </c>
      <c r="O25" s="1206">
        <v>1.0</v>
      </c>
      <c r="P25" s="1240" t="s">
        <v>5146</v>
      </c>
      <c r="Q25" s="1244" t="s">
        <v>5147</v>
      </c>
      <c r="R25" s="1241" t="s">
        <v>3937</v>
      </c>
      <c r="S25" s="1206" t="s">
        <v>413</v>
      </c>
      <c r="T25" s="1206" t="s">
        <v>413</v>
      </c>
      <c r="U25" s="1242">
        <v>0.1225</v>
      </c>
      <c r="V25" s="1243">
        <v>12.0</v>
      </c>
      <c r="W25" s="1243">
        <v>7.0</v>
      </c>
      <c r="X25" s="1243">
        <v>1.0</v>
      </c>
    </row>
    <row r="26" ht="34.5" customHeight="1">
      <c r="A26" s="1245"/>
      <c r="B26" s="1246"/>
      <c r="C26" s="1247"/>
      <c r="D26" s="1247"/>
      <c r="E26" s="1248"/>
      <c r="F26" s="1248"/>
      <c r="G26" s="1248"/>
      <c r="H26" s="1249"/>
      <c r="I26" s="1249"/>
      <c r="J26" s="1249"/>
      <c r="K26" s="1249"/>
      <c r="L26" s="1250"/>
      <c r="M26" s="1249"/>
      <c r="N26" s="1249"/>
      <c r="O26" s="1245"/>
      <c r="P26" s="1251"/>
      <c r="Q26" s="1247"/>
      <c r="R26" s="1252"/>
      <c r="S26" s="1247"/>
      <c r="T26" s="1247"/>
      <c r="U26" s="1253"/>
      <c r="V26" s="1254"/>
      <c r="W26" s="1254"/>
      <c r="X26" s="1254"/>
    </row>
    <row r="27" ht="34.5" customHeight="1">
      <c r="A27" s="1245"/>
      <c r="B27" s="1246"/>
      <c r="C27" s="1247"/>
      <c r="D27" s="1247"/>
      <c r="E27" s="1248"/>
      <c r="F27" s="1248"/>
      <c r="G27" s="1248"/>
      <c r="H27" s="1249"/>
      <c r="I27" s="1249"/>
      <c r="J27" s="1249"/>
      <c r="K27" s="1249"/>
      <c r="L27" s="1250"/>
      <c r="M27" s="1249"/>
      <c r="N27" s="1249"/>
      <c r="O27" s="1245"/>
      <c r="P27" s="1251"/>
      <c r="Q27" s="1247"/>
      <c r="R27" s="1252"/>
      <c r="S27" s="1247"/>
      <c r="T27" s="1247"/>
      <c r="U27" s="1253"/>
      <c r="V27" s="1254"/>
      <c r="W27" s="1254"/>
      <c r="X27" s="1254"/>
    </row>
    <row r="28" ht="34.5" customHeight="1">
      <c r="A28" s="1245"/>
      <c r="B28" s="1246"/>
      <c r="C28" s="1247"/>
      <c r="D28" s="1247"/>
      <c r="E28" s="1248"/>
      <c r="F28" s="1248"/>
      <c r="G28" s="1248"/>
      <c r="H28" s="1249"/>
      <c r="I28" s="1249"/>
      <c r="J28" s="1249"/>
      <c r="K28" s="1249"/>
      <c r="L28" s="1250"/>
      <c r="M28" s="1249"/>
      <c r="N28" s="1249"/>
      <c r="O28" s="1245"/>
      <c r="P28" s="1251"/>
      <c r="Q28" s="1247"/>
      <c r="R28" s="1252"/>
      <c r="S28" s="1247"/>
      <c r="T28" s="1247"/>
      <c r="U28" s="1253"/>
      <c r="V28" s="1254"/>
      <c r="W28" s="1254"/>
      <c r="X28" s="1254"/>
    </row>
    <row r="29" ht="34.5" customHeight="1">
      <c r="A29" s="1245"/>
      <c r="B29" s="1246"/>
      <c r="C29" s="1247"/>
      <c r="D29" s="1247"/>
      <c r="E29" s="1248"/>
      <c r="F29" s="1248"/>
      <c r="G29" s="1248"/>
      <c r="H29" s="1249"/>
      <c r="I29" s="1249"/>
      <c r="J29" s="1249"/>
      <c r="K29" s="1249"/>
      <c r="L29" s="1250"/>
      <c r="M29" s="1249"/>
      <c r="N29" s="1249"/>
      <c r="O29" s="1245"/>
      <c r="P29" s="1251"/>
      <c r="Q29" s="1247"/>
      <c r="R29" s="1252"/>
      <c r="S29" s="1247"/>
      <c r="T29" s="1247"/>
      <c r="U29" s="1253"/>
      <c r="V29" s="1254"/>
      <c r="W29" s="1254"/>
      <c r="X29" s="1254"/>
    </row>
    <row r="30" ht="34.5" customHeight="1">
      <c r="A30" s="1245"/>
      <c r="B30" s="1246"/>
      <c r="C30" s="1247"/>
      <c r="D30" s="1247"/>
      <c r="E30" s="1248"/>
      <c r="F30" s="1248"/>
      <c r="G30" s="1248"/>
      <c r="H30" s="1249"/>
      <c r="I30" s="1249"/>
      <c r="J30" s="1249"/>
      <c r="K30" s="1249"/>
      <c r="L30" s="1250"/>
      <c r="M30" s="1249"/>
      <c r="N30" s="1249"/>
      <c r="O30" s="1245"/>
      <c r="P30" s="1251"/>
      <c r="Q30" s="1247"/>
      <c r="R30" s="1252"/>
      <c r="S30" s="1247"/>
      <c r="T30" s="1247"/>
      <c r="U30" s="1253"/>
      <c r="V30" s="1254"/>
      <c r="W30" s="1254"/>
      <c r="X30" s="1254"/>
    </row>
    <row r="31" ht="34.5" customHeight="1">
      <c r="A31" s="1245"/>
      <c r="B31" s="1246"/>
      <c r="C31" s="1247"/>
      <c r="D31" s="1247"/>
      <c r="E31" s="1248"/>
      <c r="F31" s="1248"/>
      <c r="G31" s="1248"/>
      <c r="H31" s="1249"/>
      <c r="I31" s="1249"/>
      <c r="J31" s="1249"/>
      <c r="K31" s="1249"/>
      <c r="L31" s="1250"/>
      <c r="M31" s="1249"/>
      <c r="N31" s="1249"/>
      <c r="O31" s="1245"/>
      <c r="P31" s="1251"/>
      <c r="Q31" s="1247"/>
      <c r="R31" s="1252"/>
      <c r="S31" s="1247"/>
      <c r="T31" s="1247"/>
      <c r="U31" s="1253"/>
      <c r="V31" s="1254"/>
      <c r="W31" s="1254"/>
      <c r="X31" s="1254"/>
    </row>
    <row r="32" ht="34.5" customHeight="1">
      <c r="A32" s="1245"/>
      <c r="B32" s="1246"/>
      <c r="C32" s="1247"/>
      <c r="D32" s="1247"/>
      <c r="E32" s="1248"/>
      <c r="F32" s="1248"/>
      <c r="G32" s="1248"/>
      <c r="H32" s="1249"/>
      <c r="I32" s="1249"/>
      <c r="J32" s="1249"/>
      <c r="K32" s="1249"/>
      <c r="L32" s="1250"/>
      <c r="M32" s="1249"/>
      <c r="N32" s="1249"/>
      <c r="O32" s="1245"/>
      <c r="P32" s="1251"/>
      <c r="Q32" s="1247"/>
      <c r="R32" s="1252"/>
      <c r="S32" s="1247"/>
      <c r="T32" s="1247"/>
      <c r="U32" s="1247"/>
      <c r="V32" s="1247"/>
      <c r="W32" s="1247"/>
      <c r="X32" s="1247"/>
    </row>
    <row r="33" ht="34.5" customHeight="1">
      <c r="A33" s="1245"/>
      <c r="B33" s="1246"/>
      <c r="C33" s="1247"/>
      <c r="D33" s="1247"/>
      <c r="E33" s="1248"/>
      <c r="F33" s="1248"/>
      <c r="G33" s="1248"/>
      <c r="H33" s="1249"/>
      <c r="I33" s="1249"/>
      <c r="J33" s="1249"/>
      <c r="K33" s="1249"/>
      <c r="L33" s="1250"/>
      <c r="M33" s="1249"/>
      <c r="N33" s="1249"/>
      <c r="O33" s="1245"/>
      <c r="P33" s="1251"/>
      <c r="Q33" s="1247"/>
      <c r="R33" s="1252"/>
      <c r="S33" s="1247"/>
      <c r="T33" s="1247"/>
      <c r="U33" s="1247"/>
      <c r="V33" s="1247"/>
      <c r="W33" s="1247"/>
      <c r="X33" s="1247"/>
    </row>
    <row r="34" ht="34.5" customHeight="1">
      <c r="A34" s="1245"/>
      <c r="B34" s="1246"/>
      <c r="C34" s="1247"/>
      <c r="D34" s="1247"/>
      <c r="E34" s="1248"/>
      <c r="F34" s="1248"/>
      <c r="G34" s="1248"/>
      <c r="H34" s="1249"/>
      <c r="I34" s="1249"/>
      <c r="J34" s="1249"/>
      <c r="K34" s="1249"/>
      <c r="L34" s="1250"/>
      <c r="M34" s="1249"/>
      <c r="N34" s="1249"/>
      <c r="O34" s="1245"/>
      <c r="P34" s="1251"/>
      <c r="Q34" s="1247"/>
      <c r="R34" s="1252"/>
      <c r="S34" s="1247"/>
      <c r="T34" s="1247"/>
      <c r="U34" s="1247"/>
      <c r="V34" s="1247"/>
      <c r="W34" s="1247"/>
      <c r="X34" s="1247"/>
    </row>
    <row r="35" ht="34.5" customHeight="1">
      <c r="A35" s="1245"/>
      <c r="B35" s="1246"/>
      <c r="C35" s="1247"/>
      <c r="D35" s="1247"/>
      <c r="E35" s="1248"/>
      <c r="F35" s="1248"/>
      <c r="G35" s="1248"/>
      <c r="H35" s="1249"/>
      <c r="I35" s="1249"/>
      <c r="J35" s="1249"/>
      <c r="K35" s="1249"/>
      <c r="L35" s="1250"/>
      <c r="M35" s="1249"/>
      <c r="N35" s="1249"/>
      <c r="O35" s="1245"/>
      <c r="P35" s="1251"/>
      <c r="Q35" s="1247"/>
      <c r="R35" s="1252"/>
      <c r="S35" s="1247"/>
      <c r="T35" s="1247"/>
      <c r="U35" s="1247"/>
      <c r="V35" s="1247"/>
      <c r="W35" s="1247"/>
      <c r="X35" s="1247"/>
    </row>
    <row r="36" ht="34.5" customHeight="1">
      <c r="A36" s="1245"/>
      <c r="B36" s="1246"/>
      <c r="C36" s="1247"/>
      <c r="D36" s="1247"/>
      <c r="E36" s="1248"/>
      <c r="F36" s="1248"/>
      <c r="G36" s="1248"/>
      <c r="H36" s="1249"/>
      <c r="I36" s="1249"/>
      <c r="J36" s="1249"/>
      <c r="K36" s="1249"/>
      <c r="L36" s="1250"/>
      <c r="M36" s="1249"/>
      <c r="N36" s="1249"/>
      <c r="O36" s="1245"/>
      <c r="P36" s="1251"/>
      <c r="Q36" s="1247"/>
      <c r="R36" s="1252"/>
      <c r="S36" s="1247"/>
      <c r="T36" s="1247"/>
      <c r="U36" s="1247"/>
      <c r="V36" s="1247"/>
      <c r="W36" s="1247"/>
      <c r="X36" s="1247"/>
    </row>
    <row r="37" ht="34.5" customHeight="1">
      <c r="A37" s="1245"/>
      <c r="B37" s="1246"/>
      <c r="C37" s="1247"/>
      <c r="D37" s="1247"/>
      <c r="E37" s="1248"/>
      <c r="F37" s="1248"/>
      <c r="G37" s="1248"/>
      <c r="H37" s="1249"/>
      <c r="I37" s="1249"/>
      <c r="J37" s="1249"/>
      <c r="K37" s="1249"/>
      <c r="L37" s="1250"/>
      <c r="M37" s="1249"/>
      <c r="N37" s="1249"/>
      <c r="O37" s="1245"/>
      <c r="P37" s="1251"/>
      <c r="Q37" s="1247"/>
      <c r="R37" s="1252"/>
      <c r="S37" s="1247"/>
      <c r="T37" s="1247"/>
      <c r="U37" s="1247"/>
      <c r="V37" s="1247"/>
      <c r="W37" s="1247"/>
      <c r="X37" s="1247"/>
    </row>
    <row r="38" ht="34.5" customHeight="1">
      <c r="A38" s="1245"/>
      <c r="B38" s="1246"/>
      <c r="C38" s="1247"/>
      <c r="D38" s="1247"/>
      <c r="E38" s="1248"/>
      <c r="F38" s="1248"/>
      <c r="G38" s="1248"/>
      <c r="H38" s="1249"/>
      <c r="I38" s="1249"/>
      <c r="J38" s="1249"/>
      <c r="K38" s="1249"/>
      <c r="L38" s="1250"/>
      <c r="M38" s="1249"/>
      <c r="N38" s="1249"/>
      <c r="O38" s="1245"/>
      <c r="P38" s="1251"/>
      <c r="Q38" s="1247"/>
      <c r="R38" s="1252"/>
      <c r="S38" s="1247"/>
      <c r="T38" s="1247"/>
      <c r="U38" s="1247"/>
      <c r="V38" s="1247"/>
      <c r="W38" s="1247"/>
      <c r="X38" s="1247"/>
    </row>
    <row r="39" ht="34.5" customHeight="1">
      <c r="A39" s="1245"/>
      <c r="B39" s="1246"/>
      <c r="C39" s="1247"/>
      <c r="D39" s="1247"/>
      <c r="E39" s="1248"/>
      <c r="F39" s="1248"/>
      <c r="G39" s="1248"/>
      <c r="H39" s="1249"/>
      <c r="I39" s="1249"/>
      <c r="J39" s="1249"/>
      <c r="K39" s="1249"/>
      <c r="L39" s="1250"/>
      <c r="M39" s="1249"/>
      <c r="N39" s="1249"/>
      <c r="O39" s="1245"/>
      <c r="P39" s="1251"/>
      <c r="Q39" s="1247"/>
      <c r="R39" s="1252"/>
      <c r="S39" s="1247"/>
      <c r="T39" s="1247"/>
      <c r="U39" s="1247"/>
      <c r="V39" s="1247"/>
      <c r="W39" s="1247"/>
      <c r="X39" s="1247"/>
    </row>
    <row r="40" ht="34.5" customHeight="1">
      <c r="A40" s="1245"/>
      <c r="B40" s="1246"/>
      <c r="C40" s="1247"/>
      <c r="D40" s="1247"/>
      <c r="E40" s="1248"/>
      <c r="F40" s="1248"/>
      <c r="G40" s="1248"/>
      <c r="H40" s="1249"/>
      <c r="I40" s="1249"/>
      <c r="J40" s="1249"/>
      <c r="K40" s="1249"/>
      <c r="L40" s="1250"/>
      <c r="M40" s="1249"/>
      <c r="N40" s="1249"/>
      <c r="O40" s="1245"/>
      <c r="P40" s="1251"/>
      <c r="Q40" s="1247"/>
      <c r="R40" s="1252"/>
      <c r="S40" s="1247"/>
      <c r="T40" s="1247"/>
      <c r="U40" s="1247"/>
      <c r="V40" s="1247"/>
      <c r="W40" s="1247"/>
      <c r="X40" s="1247"/>
    </row>
    <row r="41" ht="34.5" customHeight="1">
      <c r="A41" s="1245"/>
      <c r="B41" s="1246"/>
      <c r="C41" s="1247"/>
      <c r="D41" s="1247"/>
      <c r="E41" s="1248"/>
      <c r="F41" s="1248"/>
      <c r="G41" s="1248"/>
      <c r="H41" s="1249"/>
      <c r="I41" s="1249"/>
      <c r="J41" s="1249"/>
      <c r="K41" s="1249"/>
      <c r="L41" s="1250"/>
      <c r="M41" s="1249"/>
      <c r="N41" s="1249"/>
      <c r="O41" s="1245"/>
      <c r="P41" s="1251"/>
      <c r="Q41" s="1247"/>
      <c r="R41" s="1252"/>
      <c r="S41" s="1247"/>
      <c r="T41" s="1247"/>
      <c r="U41" s="1247"/>
      <c r="V41" s="1247"/>
      <c r="W41" s="1247"/>
      <c r="X41" s="1247"/>
    </row>
    <row r="42" ht="34.5" customHeight="1">
      <c r="A42" s="1245"/>
      <c r="B42" s="1246"/>
      <c r="C42" s="1247"/>
      <c r="D42" s="1247"/>
      <c r="E42" s="1248"/>
      <c r="F42" s="1248"/>
      <c r="G42" s="1248"/>
      <c r="H42" s="1249"/>
      <c r="I42" s="1249"/>
      <c r="J42" s="1249"/>
      <c r="K42" s="1249"/>
      <c r="L42" s="1250"/>
      <c r="M42" s="1249"/>
      <c r="N42" s="1249"/>
      <c r="O42" s="1245"/>
      <c r="P42" s="1251"/>
      <c r="Q42" s="1247"/>
      <c r="R42" s="1252"/>
      <c r="S42" s="1247"/>
      <c r="T42" s="1247"/>
      <c r="U42" s="1247"/>
      <c r="V42" s="1247"/>
      <c r="W42" s="1247"/>
      <c r="X42" s="1247"/>
    </row>
    <row r="43" ht="34.5" customHeight="1">
      <c r="A43" s="1245"/>
      <c r="B43" s="1246"/>
      <c r="C43" s="1247"/>
      <c r="D43" s="1247"/>
      <c r="E43" s="1248"/>
      <c r="F43" s="1248"/>
      <c r="G43" s="1248"/>
      <c r="H43" s="1249"/>
      <c r="I43" s="1249"/>
      <c r="J43" s="1249"/>
      <c r="K43" s="1249"/>
      <c r="L43" s="1250"/>
      <c r="M43" s="1249"/>
      <c r="N43" s="1249"/>
      <c r="O43" s="1245"/>
      <c r="P43" s="1251"/>
      <c r="Q43" s="1247"/>
      <c r="R43" s="1252"/>
      <c r="S43" s="1247"/>
      <c r="T43" s="1247"/>
      <c r="U43" s="1247"/>
      <c r="V43" s="1247"/>
      <c r="W43" s="1247"/>
      <c r="X43" s="1247"/>
    </row>
    <row r="44" ht="34.5" customHeight="1">
      <c r="A44" s="1245"/>
      <c r="B44" s="1246"/>
      <c r="C44" s="1247"/>
      <c r="D44" s="1247"/>
      <c r="E44" s="1248"/>
      <c r="F44" s="1248"/>
      <c r="G44" s="1248"/>
      <c r="H44" s="1249"/>
      <c r="I44" s="1249"/>
      <c r="J44" s="1249"/>
      <c r="K44" s="1249"/>
      <c r="L44" s="1250"/>
      <c r="M44" s="1249"/>
      <c r="N44" s="1249"/>
      <c r="O44" s="1245"/>
      <c r="P44" s="1251"/>
      <c r="Q44" s="1247"/>
      <c r="R44" s="1252"/>
      <c r="S44" s="1247"/>
      <c r="T44" s="1247"/>
      <c r="U44" s="1247"/>
      <c r="V44" s="1247"/>
      <c r="W44" s="1247"/>
      <c r="X44" s="1247"/>
    </row>
    <row r="45" ht="34.5" customHeight="1">
      <c r="A45" s="1245"/>
      <c r="B45" s="1246"/>
      <c r="C45" s="1247"/>
      <c r="D45" s="1247"/>
      <c r="E45" s="1248"/>
      <c r="F45" s="1248"/>
      <c r="G45" s="1248"/>
      <c r="H45" s="1249"/>
      <c r="I45" s="1249"/>
      <c r="J45" s="1249"/>
      <c r="K45" s="1249"/>
      <c r="L45" s="1250"/>
      <c r="M45" s="1249"/>
      <c r="N45" s="1249"/>
      <c r="O45" s="1245"/>
      <c r="P45" s="1251"/>
      <c r="Q45" s="1247"/>
      <c r="R45" s="1252"/>
      <c r="S45" s="1247"/>
      <c r="T45" s="1247"/>
      <c r="U45" s="1247"/>
      <c r="V45" s="1247"/>
      <c r="W45" s="1247"/>
      <c r="X45" s="1247"/>
    </row>
    <row r="46" ht="34.5" customHeight="1">
      <c r="A46" s="1245"/>
      <c r="B46" s="1246"/>
      <c r="C46" s="1247"/>
      <c r="D46" s="1247"/>
      <c r="E46" s="1248"/>
      <c r="F46" s="1248"/>
      <c r="G46" s="1248"/>
      <c r="H46" s="1249"/>
      <c r="I46" s="1249"/>
      <c r="J46" s="1249"/>
      <c r="K46" s="1249"/>
      <c r="L46" s="1250"/>
      <c r="M46" s="1249"/>
      <c r="N46" s="1249"/>
      <c r="O46" s="1245"/>
      <c r="P46" s="1251"/>
      <c r="Q46" s="1247"/>
      <c r="R46" s="1252"/>
      <c r="S46" s="1247"/>
      <c r="T46" s="1247"/>
      <c r="U46" s="1247"/>
      <c r="V46" s="1247"/>
      <c r="W46" s="1247"/>
      <c r="X46" s="1247"/>
    </row>
    <row r="47" ht="34.5" customHeight="1">
      <c r="A47" s="1245"/>
      <c r="B47" s="1246"/>
      <c r="C47" s="1247"/>
      <c r="D47" s="1247"/>
      <c r="E47" s="1248"/>
      <c r="F47" s="1248"/>
      <c r="G47" s="1248"/>
      <c r="H47" s="1249"/>
      <c r="I47" s="1249"/>
      <c r="J47" s="1249"/>
      <c r="K47" s="1249"/>
      <c r="L47" s="1250"/>
      <c r="M47" s="1249"/>
      <c r="N47" s="1249"/>
      <c r="O47" s="1245"/>
      <c r="P47" s="1251"/>
      <c r="Q47" s="1247"/>
      <c r="R47" s="1252"/>
      <c r="S47" s="1247"/>
      <c r="T47" s="1247"/>
      <c r="U47" s="1247"/>
      <c r="V47" s="1247"/>
      <c r="W47" s="1247"/>
      <c r="X47" s="1247"/>
    </row>
    <row r="48" ht="34.5" customHeight="1">
      <c r="A48" s="1245"/>
      <c r="B48" s="1246"/>
      <c r="C48" s="1247"/>
      <c r="D48" s="1247"/>
      <c r="E48" s="1248"/>
      <c r="F48" s="1248"/>
      <c r="G48" s="1248"/>
      <c r="H48" s="1249"/>
      <c r="I48" s="1249"/>
      <c r="J48" s="1249"/>
      <c r="K48" s="1249"/>
      <c r="L48" s="1250"/>
      <c r="M48" s="1249"/>
      <c r="N48" s="1249"/>
      <c r="O48" s="1245"/>
      <c r="P48" s="1251"/>
      <c r="Q48" s="1247"/>
      <c r="R48" s="1252"/>
      <c r="S48" s="1247"/>
      <c r="T48" s="1247"/>
      <c r="U48" s="1247"/>
      <c r="V48" s="1247"/>
      <c r="W48" s="1247"/>
      <c r="X48" s="1247"/>
    </row>
    <row r="49" ht="34.5" customHeight="1">
      <c r="A49" s="1245"/>
      <c r="B49" s="1246"/>
      <c r="C49" s="1247"/>
      <c r="D49" s="1247"/>
      <c r="E49" s="1248"/>
      <c r="F49" s="1248"/>
      <c r="G49" s="1248"/>
      <c r="H49" s="1249"/>
      <c r="I49" s="1249"/>
      <c r="J49" s="1249"/>
      <c r="K49" s="1249"/>
      <c r="L49" s="1250"/>
      <c r="M49" s="1249"/>
      <c r="N49" s="1249"/>
      <c r="O49" s="1245"/>
      <c r="P49" s="1251"/>
      <c r="Q49" s="1247"/>
      <c r="R49" s="1252"/>
      <c r="S49" s="1247"/>
      <c r="T49" s="1247"/>
      <c r="U49" s="1247"/>
      <c r="V49" s="1247"/>
      <c r="W49" s="1247"/>
      <c r="X49" s="1247"/>
    </row>
    <row r="50" ht="34.5" customHeight="1">
      <c r="A50" s="1245"/>
      <c r="B50" s="1246"/>
      <c r="C50" s="1247"/>
      <c r="D50" s="1247"/>
      <c r="E50" s="1248"/>
      <c r="F50" s="1248"/>
      <c r="G50" s="1248"/>
      <c r="H50" s="1249"/>
      <c r="I50" s="1249"/>
      <c r="J50" s="1249"/>
      <c r="K50" s="1249"/>
      <c r="L50" s="1250"/>
      <c r="M50" s="1249"/>
      <c r="N50" s="1249"/>
      <c r="O50" s="1245"/>
      <c r="P50" s="1251"/>
      <c r="Q50" s="1247"/>
      <c r="R50" s="1252"/>
      <c r="S50" s="1247"/>
      <c r="T50" s="1247"/>
      <c r="U50" s="1247"/>
      <c r="V50" s="1247"/>
      <c r="W50" s="1247"/>
      <c r="X50" s="1247"/>
    </row>
    <row r="51" ht="34.5" customHeight="1">
      <c r="A51" s="1245"/>
      <c r="B51" s="1246"/>
      <c r="C51" s="1247"/>
      <c r="D51" s="1247"/>
      <c r="E51" s="1248"/>
      <c r="F51" s="1248"/>
      <c r="G51" s="1248"/>
      <c r="H51" s="1249"/>
      <c r="I51" s="1249"/>
      <c r="J51" s="1249"/>
      <c r="K51" s="1249"/>
      <c r="L51" s="1250"/>
      <c r="M51" s="1249"/>
      <c r="N51" s="1249"/>
      <c r="O51" s="1245"/>
      <c r="P51" s="1251"/>
      <c r="Q51" s="1247"/>
      <c r="R51" s="1252"/>
      <c r="S51" s="1247"/>
      <c r="T51" s="1247"/>
      <c r="U51" s="1247"/>
      <c r="V51" s="1247"/>
      <c r="W51" s="1247"/>
      <c r="X51" s="1247"/>
    </row>
    <row r="52" ht="34.5" customHeight="1">
      <c r="A52" s="1245"/>
      <c r="B52" s="1246"/>
      <c r="C52" s="1247"/>
      <c r="D52" s="1247"/>
      <c r="E52" s="1248"/>
      <c r="F52" s="1248"/>
      <c r="G52" s="1248"/>
      <c r="H52" s="1249"/>
      <c r="I52" s="1249"/>
      <c r="J52" s="1249"/>
      <c r="K52" s="1249"/>
      <c r="L52" s="1250"/>
      <c r="M52" s="1249"/>
      <c r="N52" s="1249"/>
      <c r="O52" s="1245"/>
      <c r="P52" s="1251"/>
      <c r="Q52" s="1247"/>
      <c r="R52" s="1252"/>
      <c r="S52" s="1247"/>
      <c r="T52" s="1247"/>
      <c r="U52" s="1247"/>
      <c r="V52" s="1247"/>
      <c r="W52" s="1247"/>
      <c r="X52" s="1247"/>
    </row>
    <row r="53" ht="34.5" customHeight="1">
      <c r="A53" s="1245"/>
      <c r="B53" s="1246"/>
      <c r="C53" s="1247"/>
      <c r="D53" s="1247"/>
      <c r="E53" s="1248"/>
      <c r="F53" s="1248"/>
      <c r="G53" s="1248"/>
      <c r="H53" s="1249"/>
      <c r="I53" s="1249"/>
      <c r="J53" s="1249"/>
      <c r="K53" s="1249"/>
      <c r="L53" s="1250"/>
      <c r="M53" s="1249"/>
      <c r="N53" s="1249"/>
      <c r="O53" s="1245"/>
      <c r="P53" s="1251"/>
      <c r="Q53" s="1247"/>
      <c r="R53" s="1252"/>
      <c r="S53" s="1247"/>
      <c r="T53" s="1247"/>
      <c r="U53" s="1247"/>
      <c r="V53" s="1247"/>
      <c r="W53" s="1247"/>
      <c r="X53" s="1247"/>
    </row>
    <row r="54" ht="34.5" customHeight="1">
      <c r="A54" s="1245"/>
      <c r="B54" s="1246"/>
      <c r="C54" s="1247"/>
      <c r="D54" s="1247"/>
      <c r="E54" s="1248"/>
      <c r="F54" s="1248"/>
      <c r="G54" s="1248"/>
      <c r="H54" s="1249"/>
      <c r="I54" s="1249"/>
      <c r="J54" s="1249"/>
      <c r="K54" s="1249"/>
      <c r="L54" s="1250"/>
      <c r="M54" s="1249"/>
      <c r="N54" s="1249"/>
      <c r="O54" s="1245"/>
      <c r="P54" s="1251"/>
      <c r="Q54" s="1247"/>
      <c r="R54" s="1252"/>
      <c r="S54" s="1247"/>
      <c r="T54" s="1247"/>
      <c r="U54" s="1247"/>
      <c r="V54" s="1247"/>
      <c r="W54" s="1247"/>
      <c r="X54" s="1247"/>
    </row>
    <row r="55" ht="34.5" customHeight="1">
      <c r="A55" s="1245"/>
      <c r="B55" s="1246"/>
      <c r="C55" s="1247"/>
      <c r="D55" s="1247"/>
      <c r="E55" s="1248"/>
      <c r="F55" s="1248"/>
      <c r="G55" s="1248"/>
      <c r="H55" s="1249"/>
      <c r="I55" s="1249"/>
      <c r="J55" s="1249"/>
      <c r="K55" s="1249"/>
      <c r="L55" s="1250"/>
      <c r="M55" s="1249"/>
      <c r="N55" s="1249"/>
      <c r="O55" s="1245"/>
      <c r="P55" s="1251"/>
      <c r="Q55" s="1247"/>
      <c r="R55" s="1252"/>
      <c r="S55" s="1247"/>
      <c r="T55" s="1247"/>
      <c r="U55" s="1247"/>
      <c r="V55" s="1247"/>
      <c r="W55" s="1247"/>
      <c r="X55" s="1247"/>
    </row>
    <row r="56" ht="34.5" customHeight="1">
      <c r="A56" s="1245"/>
      <c r="B56" s="1246"/>
      <c r="C56" s="1247"/>
      <c r="D56" s="1247"/>
      <c r="E56" s="1248"/>
      <c r="F56" s="1248"/>
      <c r="G56" s="1248"/>
      <c r="H56" s="1249"/>
      <c r="I56" s="1249"/>
      <c r="J56" s="1249"/>
      <c r="K56" s="1249"/>
      <c r="L56" s="1250"/>
      <c r="M56" s="1249"/>
      <c r="N56" s="1249"/>
      <c r="O56" s="1245"/>
      <c r="P56" s="1251"/>
      <c r="Q56" s="1247"/>
      <c r="R56" s="1252"/>
      <c r="S56" s="1247"/>
      <c r="T56" s="1247"/>
      <c r="U56" s="1247"/>
      <c r="V56" s="1247"/>
      <c r="W56" s="1247"/>
      <c r="X56" s="1247"/>
    </row>
    <row r="57" ht="34.5" customHeight="1">
      <c r="A57" s="1245"/>
      <c r="B57" s="1246"/>
      <c r="C57" s="1247"/>
      <c r="D57" s="1247"/>
      <c r="E57" s="1248"/>
      <c r="F57" s="1248"/>
      <c r="G57" s="1248"/>
      <c r="H57" s="1249"/>
      <c r="I57" s="1249"/>
      <c r="J57" s="1249"/>
      <c r="K57" s="1249"/>
      <c r="L57" s="1250"/>
      <c r="M57" s="1249"/>
      <c r="N57" s="1249"/>
      <c r="O57" s="1245"/>
      <c r="P57" s="1251"/>
      <c r="Q57" s="1247"/>
      <c r="R57" s="1252"/>
      <c r="S57" s="1247"/>
      <c r="T57" s="1247"/>
      <c r="U57" s="1247"/>
      <c r="V57" s="1247"/>
      <c r="W57" s="1247"/>
      <c r="X57" s="1247"/>
    </row>
    <row r="58" ht="34.5" customHeight="1">
      <c r="A58" s="1245"/>
      <c r="B58" s="1246"/>
      <c r="C58" s="1247"/>
      <c r="D58" s="1247"/>
      <c r="E58" s="1248"/>
      <c r="F58" s="1248"/>
      <c r="G58" s="1248"/>
      <c r="H58" s="1249"/>
      <c r="I58" s="1249"/>
      <c r="J58" s="1249"/>
      <c r="K58" s="1249"/>
      <c r="L58" s="1250"/>
      <c r="M58" s="1249"/>
      <c r="N58" s="1249"/>
      <c r="O58" s="1245"/>
      <c r="P58" s="1251"/>
      <c r="Q58" s="1247"/>
      <c r="R58" s="1252"/>
      <c r="S58" s="1247"/>
      <c r="T58" s="1247"/>
      <c r="U58" s="1247"/>
      <c r="V58" s="1247"/>
      <c r="W58" s="1247"/>
      <c r="X58" s="1247"/>
    </row>
    <row r="59" ht="34.5" customHeight="1">
      <c r="A59" s="1245"/>
      <c r="B59" s="1246"/>
      <c r="C59" s="1247"/>
      <c r="D59" s="1247"/>
      <c r="E59" s="1248"/>
      <c r="F59" s="1248"/>
      <c r="G59" s="1248"/>
      <c r="H59" s="1249"/>
      <c r="I59" s="1249"/>
      <c r="J59" s="1249"/>
      <c r="K59" s="1249"/>
      <c r="L59" s="1250"/>
      <c r="M59" s="1249"/>
      <c r="N59" s="1249"/>
      <c r="O59" s="1245"/>
      <c r="P59" s="1251"/>
      <c r="Q59" s="1247"/>
      <c r="R59" s="1252"/>
      <c r="S59" s="1247"/>
      <c r="T59" s="1247"/>
      <c r="U59" s="1247"/>
      <c r="V59" s="1247"/>
      <c r="W59" s="1247"/>
      <c r="X59" s="1247"/>
    </row>
    <row r="60" ht="34.5" customHeight="1">
      <c r="A60" s="1245"/>
      <c r="B60" s="1246"/>
      <c r="C60" s="1247"/>
      <c r="D60" s="1247"/>
      <c r="E60" s="1248"/>
      <c r="F60" s="1248"/>
      <c r="G60" s="1248"/>
      <c r="H60" s="1249"/>
      <c r="I60" s="1249"/>
      <c r="J60" s="1249"/>
      <c r="K60" s="1249"/>
      <c r="L60" s="1250"/>
      <c r="M60" s="1249"/>
      <c r="N60" s="1249"/>
      <c r="O60" s="1245"/>
      <c r="P60" s="1251"/>
      <c r="Q60" s="1247"/>
      <c r="R60" s="1252"/>
      <c r="S60" s="1247"/>
      <c r="T60" s="1247"/>
      <c r="U60" s="1247"/>
      <c r="V60" s="1247"/>
      <c r="W60" s="1247"/>
      <c r="X60" s="1247"/>
    </row>
    <row r="61" ht="34.5" customHeight="1">
      <c r="A61" s="1245"/>
      <c r="B61" s="1246"/>
      <c r="C61" s="1247"/>
      <c r="D61" s="1247"/>
      <c r="E61" s="1248"/>
      <c r="F61" s="1248"/>
      <c r="G61" s="1248"/>
      <c r="H61" s="1249"/>
      <c r="I61" s="1249"/>
      <c r="J61" s="1249"/>
      <c r="K61" s="1249"/>
      <c r="L61" s="1250"/>
      <c r="M61" s="1249"/>
      <c r="N61" s="1249"/>
      <c r="O61" s="1245"/>
      <c r="P61" s="1251"/>
      <c r="Q61" s="1247"/>
      <c r="R61" s="1252"/>
      <c r="S61" s="1247"/>
      <c r="T61" s="1247"/>
      <c r="U61" s="1247"/>
      <c r="V61" s="1247"/>
      <c r="W61" s="1247"/>
      <c r="X61" s="1247"/>
    </row>
    <row r="62" ht="34.5" customHeight="1">
      <c r="A62" s="1245"/>
      <c r="B62" s="1246"/>
      <c r="C62" s="1247"/>
      <c r="D62" s="1247"/>
      <c r="E62" s="1248"/>
      <c r="F62" s="1248"/>
      <c r="G62" s="1248"/>
      <c r="H62" s="1249"/>
      <c r="I62" s="1249"/>
      <c r="J62" s="1249"/>
      <c r="K62" s="1249"/>
      <c r="L62" s="1250"/>
      <c r="M62" s="1249"/>
      <c r="N62" s="1249"/>
      <c r="O62" s="1245"/>
      <c r="P62" s="1251"/>
      <c r="Q62" s="1247"/>
      <c r="R62" s="1252"/>
      <c r="S62" s="1247"/>
      <c r="T62" s="1247"/>
      <c r="U62" s="1247"/>
      <c r="V62" s="1247"/>
      <c r="W62" s="1247"/>
      <c r="X62" s="1247"/>
    </row>
    <row r="63" ht="34.5" customHeight="1">
      <c r="A63" s="1245"/>
      <c r="B63" s="1246"/>
      <c r="C63" s="1247"/>
      <c r="D63" s="1247"/>
      <c r="E63" s="1248"/>
      <c r="F63" s="1248"/>
      <c r="G63" s="1248"/>
      <c r="H63" s="1249"/>
      <c r="I63" s="1249"/>
      <c r="J63" s="1249"/>
      <c r="K63" s="1249"/>
      <c r="L63" s="1250"/>
      <c r="M63" s="1249"/>
      <c r="N63" s="1249"/>
      <c r="O63" s="1245"/>
      <c r="P63" s="1251"/>
      <c r="Q63" s="1247"/>
      <c r="R63" s="1252"/>
      <c r="S63" s="1247"/>
      <c r="T63" s="1247"/>
      <c r="U63" s="1247"/>
      <c r="V63" s="1247"/>
      <c r="W63" s="1247"/>
      <c r="X63" s="1247"/>
    </row>
    <row r="64" ht="34.5" customHeight="1">
      <c r="A64" s="1245"/>
      <c r="B64" s="1246"/>
      <c r="C64" s="1247"/>
      <c r="D64" s="1247"/>
      <c r="E64" s="1248"/>
      <c r="F64" s="1248"/>
      <c r="G64" s="1248"/>
      <c r="H64" s="1249"/>
      <c r="I64" s="1249"/>
      <c r="J64" s="1249"/>
      <c r="K64" s="1249"/>
      <c r="L64" s="1250"/>
      <c r="M64" s="1249"/>
      <c r="N64" s="1249"/>
      <c r="O64" s="1245"/>
      <c r="P64" s="1251"/>
      <c r="Q64" s="1247"/>
      <c r="R64" s="1252"/>
      <c r="S64" s="1247"/>
      <c r="T64" s="1247"/>
      <c r="U64" s="1247"/>
      <c r="V64" s="1247"/>
      <c r="W64" s="1247"/>
      <c r="X64" s="1247"/>
    </row>
    <row r="65" ht="34.5" customHeight="1">
      <c r="A65" s="1245"/>
      <c r="B65" s="1246"/>
      <c r="C65" s="1247"/>
      <c r="D65" s="1247"/>
      <c r="E65" s="1248"/>
      <c r="F65" s="1248"/>
      <c r="G65" s="1248"/>
      <c r="H65" s="1249"/>
      <c r="I65" s="1249"/>
      <c r="J65" s="1249"/>
      <c r="K65" s="1249"/>
      <c r="L65" s="1250"/>
      <c r="M65" s="1249"/>
      <c r="N65" s="1249"/>
      <c r="O65" s="1245"/>
      <c r="P65" s="1251"/>
      <c r="Q65" s="1247"/>
      <c r="R65" s="1252"/>
      <c r="S65" s="1247"/>
      <c r="T65" s="1247"/>
      <c r="U65" s="1247"/>
      <c r="V65" s="1247"/>
      <c r="W65" s="1247"/>
      <c r="X65" s="1247"/>
    </row>
    <row r="66" ht="34.5" customHeight="1">
      <c r="A66" s="1245"/>
      <c r="B66" s="1246"/>
      <c r="C66" s="1247"/>
      <c r="D66" s="1247"/>
      <c r="E66" s="1248"/>
      <c r="F66" s="1248"/>
      <c r="G66" s="1248"/>
      <c r="H66" s="1249"/>
      <c r="I66" s="1249"/>
      <c r="J66" s="1249"/>
      <c r="K66" s="1249"/>
      <c r="L66" s="1250"/>
      <c r="M66" s="1249"/>
      <c r="N66" s="1249"/>
      <c r="O66" s="1245"/>
      <c r="P66" s="1251"/>
      <c r="Q66" s="1247"/>
      <c r="R66" s="1252"/>
      <c r="S66" s="1247"/>
      <c r="T66" s="1247"/>
      <c r="U66" s="1247"/>
      <c r="V66" s="1247"/>
      <c r="W66" s="1247"/>
      <c r="X66" s="1247"/>
    </row>
    <row r="67" ht="34.5" customHeight="1">
      <c r="A67" s="1245"/>
      <c r="B67" s="1246"/>
      <c r="C67" s="1247"/>
      <c r="D67" s="1247"/>
      <c r="E67" s="1248"/>
      <c r="F67" s="1248"/>
      <c r="G67" s="1248"/>
      <c r="H67" s="1249"/>
      <c r="I67" s="1249"/>
      <c r="J67" s="1249"/>
      <c r="K67" s="1249"/>
      <c r="L67" s="1250"/>
      <c r="M67" s="1249"/>
      <c r="N67" s="1249"/>
      <c r="O67" s="1245"/>
      <c r="P67" s="1251"/>
      <c r="Q67" s="1247"/>
      <c r="R67" s="1252"/>
      <c r="S67" s="1247"/>
      <c r="T67" s="1247"/>
      <c r="U67" s="1247"/>
      <c r="V67" s="1247"/>
      <c r="W67" s="1247"/>
      <c r="X67" s="1247"/>
    </row>
    <row r="68" ht="34.5" customHeight="1">
      <c r="A68" s="1245"/>
      <c r="B68" s="1246"/>
      <c r="C68" s="1247"/>
      <c r="D68" s="1247"/>
      <c r="E68" s="1248"/>
      <c r="F68" s="1248"/>
      <c r="G68" s="1248"/>
      <c r="H68" s="1249"/>
      <c r="I68" s="1249"/>
      <c r="J68" s="1249"/>
      <c r="K68" s="1249"/>
      <c r="L68" s="1250"/>
      <c r="M68" s="1249"/>
      <c r="N68" s="1249"/>
      <c r="O68" s="1245"/>
      <c r="P68" s="1251"/>
      <c r="Q68" s="1247"/>
      <c r="R68" s="1252"/>
      <c r="S68" s="1247"/>
      <c r="T68" s="1247"/>
      <c r="U68" s="1247"/>
      <c r="V68" s="1247"/>
      <c r="W68" s="1247"/>
      <c r="X68" s="1247"/>
    </row>
    <row r="69" ht="34.5" customHeight="1">
      <c r="A69" s="1245"/>
      <c r="B69" s="1246"/>
      <c r="C69" s="1247"/>
      <c r="D69" s="1247"/>
      <c r="E69" s="1248"/>
      <c r="F69" s="1248"/>
      <c r="G69" s="1248"/>
      <c r="H69" s="1249"/>
      <c r="I69" s="1249"/>
      <c r="J69" s="1249"/>
      <c r="K69" s="1249"/>
      <c r="L69" s="1250"/>
      <c r="M69" s="1249"/>
      <c r="N69" s="1249"/>
      <c r="O69" s="1245"/>
      <c r="P69" s="1251"/>
      <c r="Q69" s="1247"/>
      <c r="R69" s="1252"/>
      <c r="S69" s="1247"/>
      <c r="T69" s="1247"/>
      <c r="U69" s="1247"/>
      <c r="V69" s="1247"/>
      <c r="W69" s="1247"/>
      <c r="X69" s="1247"/>
    </row>
    <row r="70" ht="34.5" customHeight="1">
      <c r="A70" s="1245"/>
      <c r="B70" s="1246"/>
      <c r="C70" s="1247"/>
      <c r="D70" s="1247"/>
      <c r="E70" s="1248"/>
      <c r="F70" s="1248"/>
      <c r="G70" s="1248"/>
      <c r="H70" s="1249"/>
      <c r="I70" s="1249"/>
      <c r="J70" s="1249"/>
      <c r="K70" s="1249"/>
      <c r="L70" s="1250"/>
      <c r="M70" s="1249"/>
      <c r="N70" s="1249"/>
      <c r="O70" s="1245"/>
      <c r="P70" s="1251"/>
      <c r="Q70" s="1247"/>
      <c r="R70" s="1252"/>
      <c r="S70" s="1247"/>
      <c r="T70" s="1247"/>
      <c r="U70" s="1247"/>
      <c r="V70" s="1247"/>
      <c r="W70" s="1247"/>
      <c r="X70" s="1247"/>
    </row>
    <row r="71" ht="34.5" customHeight="1">
      <c r="A71" s="1245"/>
      <c r="B71" s="1246"/>
      <c r="C71" s="1247"/>
      <c r="D71" s="1247"/>
      <c r="E71" s="1248"/>
      <c r="F71" s="1248"/>
      <c r="G71" s="1248"/>
      <c r="H71" s="1249"/>
      <c r="I71" s="1249"/>
      <c r="J71" s="1249"/>
      <c r="K71" s="1249"/>
      <c r="L71" s="1250"/>
      <c r="M71" s="1249"/>
      <c r="N71" s="1249"/>
      <c r="O71" s="1245"/>
      <c r="P71" s="1251"/>
      <c r="Q71" s="1247"/>
      <c r="R71" s="1252"/>
      <c r="S71" s="1247"/>
      <c r="T71" s="1247"/>
      <c r="U71" s="1247"/>
      <c r="V71" s="1247"/>
      <c r="W71" s="1247"/>
      <c r="X71" s="1247"/>
    </row>
    <row r="72" ht="34.5" customHeight="1">
      <c r="A72" s="1245"/>
      <c r="B72" s="1246"/>
      <c r="C72" s="1247"/>
      <c r="D72" s="1247"/>
      <c r="E72" s="1248"/>
      <c r="F72" s="1248"/>
      <c r="G72" s="1248"/>
      <c r="H72" s="1249"/>
      <c r="I72" s="1249"/>
      <c r="J72" s="1249"/>
      <c r="K72" s="1249"/>
      <c r="L72" s="1250"/>
      <c r="M72" s="1249"/>
      <c r="N72" s="1249"/>
      <c r="O72" s="1245"/>
      <c r="P72" s="1251"/>
      <c r="Q72" s="1247"/>
      <c r="R72" s="1252"/>
      <c r="S72" s="1247"/>
      <c r="T72" s="1247"/>
      <c r="U72" s="1247"/>
      <c r="V72" s="1247"/>
      <c r="W72" s="1247"/>
      <c r="X72" s="1247"/>
    </row>
    <row r="73" ht="34.5" customHeight="1">
      <c r="A73" s="1245"/>
      <c r="B73" s="1246"/>
      <c r="C73" s="1247"/>
      <c r="D73" s="1247"/>
      <c r="E73" s="1248"/>
      <c r="F73" s="1248"/>
      <c r="G73" s="1248"/>
      <c r="H73" s="1249"/>
      <c r="I73" s="1249"/>
      <c r="J73" s="1249"/>
      <c r="K73" s="1249"/>
      <c r="L73" s="1250"/>
      <c r="M73" s="1249"/>
      <c r="N73" s="1249"/>
      <c r="O73" s="1245"/>
      <c r="P73" s="1251"/>
      <c r="Q73" s="1247"/>
      <c r="R73" s="1252"/>
      <c r="S73" s="1247"/>
      <c r="T73" s="1247"/>
      <c r="U73" s="1247"/>
      <c r="V73" s="1247"/>
      <c r="W73" s="1247"/>
      <c r="X73" s="1247"/>
    </row>
    <row r="74" ht="34.5" customHeight="1">
      <c r="A74" s="1245"/>
      <c r="B74" s="1246"/>
      <c r="C74" s="1247"/>
      <c r="D74" s="1247"/>
      <c r="E74" s="1248"/>
      <c r="F74" s="1248"/>
      <c r="G74" s="1248"/>
      <c r="H74" s="1249"/>
      <c r="I74" s="1249"/>
      <c r="J74" s="1249"/>
      <c r="K74" s="1249"/>
      <c r="L74" s="1250"/>
      <c r="M74" s="1249"/>
      <c r="N74" s="1249"/>
      <c r="O74" s="1245"/>
      <c r="P74" s="1251"/>
      <c r="Q74" s="1247"/>
      <c r="R74" s="1252"/>
      <c r="S74" s="1247"/>
      <c r="T74" s="1247"/>
      <c r="U74" s="1247"/>
      <c r="V74" s="1247"/>
      <c r="W74" s="1247"/>
      <c r="X74" s="1247"/>
    </row>
    <row r="75" ht="34.5" customHeight="1">
      <c r="A75" s="1245"/>
      <c r="B75" s="1246"/>
      <c r="C75" s="1247"/>
      <c r="D75" s="1247"/>
      <c r="E75" s="1248"/>
      <c r="F75" s="1248"/>
      <c r="G75" s="1248"/>
      <c r="H75" s="1249"/>
      <c r="I75" s="1249"/>
      <c r="J75" s="1249"/>
      <c r="K75" s="1249"/>
      <c r="L75" s="1250"/>
      <c r="M75" s="1249"/>
      <c r="N75" s="1249"/>
      <c r="O75" s="1245"/>
      <c r="P75" s="1251"/>
      <c r="Q75" s="1247"/>
      <c r="R75" s="1252"/>
      <c r="S75" s="1247"/>
      <c r="T75" s="1247"/>
      <c r="U75" s="1247"/>
      <c r="V75" s="1247"/>
      <c r="W75" s="1247"/>
      <c r="X75" s="1247"/>
    </row>
    <row r="76" ht="34.5" customHeight="1">
      <c r="A76" s="1245"/>
      <c r="B76" s="1246"/>
      <c r="C76" s="1247"/>
      <c r="D76" s="1247"/>
      <c r="E76" s="1248"/>
      <c r="F76" s="1248"/>
      <c r="G76" s="1248"/>
      <c r="H76" s="1249"/>
      <c r="I76" s="1249"/>
      <c r="J76" s="1249"/>
      <c r="K76" s="1249"/>
      <c r="L76" s="1250"/>
      <c r="M76" s="1249"/>
      <c r="N76" s="1249"/>
      <c r="O76" s="1245"/>
      <c r="P76" s="1251"/>
      <c r="Q76" s="1247"/>
      <c r="R76" s="1252"/>
      <c r="S76" s="1247"/>
      <c r="T76" s="1247"/>
      <c r="U76" s="1247"/>
      <c r="V76" s="1247"/>
      <c r="W76" s="1247"/>
      <c r="X76" s="1247"/>
    </row>
    <row r="77" ht="34.5" customHeight="1">
      <c r="A77" s="1245"/>
      <c r="B77" s="1246"/>
      <c r="C77" s="1247"/>
      <c r="D77" s="1247"/>
      <c r="E77" s="1248"/>
      <c r="F77" s="1248"/>
      <c r="G77" s="1248"/>
      <c r="H77" s="1249"/>
      <c r="I77" s="1249"/>
      <c r="J77" s="1249"/>
      <c r="K77" s="1249"/>
      <c r="L77" s="1250"/>
      <c r="M77" s="1249"/>
      <c r="N77" s="1249"/>
      <c r="O77" s="1245"/>
      <c r="P77" s="1251"/>
      <c r="Q77" s="1247"/>
      <c r="R77" s="1252"/>
      <c r="S77" s="1247"/>
      <c r="T77" s="1247"/>
      <c r="U77" s="1247"/>
      <c r="V77" s="1247"/>
      <c r="W77" s="1247"/>
      <c r="X77" s="1247"/>
    </row>
    <row r="78" ht="34.5" customHeight="1">
      <c r="A78" s="1245"/>
      <c r="B78" s="1246"/>
      <c r="C78" s="1247"/>
      <c r="D78" s="1247"/>
      <c r="E78" s="1248"/>
      <c r="F78" s="1248"/>
      <c r="G78" s="1248"/>
      <c r="H78" s="1249"/>
      <c r="I78" s="1249"/>
      <c r="J78" s="1249"/>
      <c r="K78" s="1249"/>
      <c r="L78" s="1250"/>
      <c r="M78" s="1249"/>
      <c r="N78" s="1249"/>
      <c r="O78" s="1245"/>
      <c r="P78" s="1251"/>
      <c r="Q78" s="1247"/>
      <c r="R78" s="1252"/>
      <c r="S78" s="1247"/>
      <c r="T78" s="1247"/>
      <c r="U78" s="1247"/>
      <c r="V78" s="1247"/>
      <c r="W78" s="1247"/>
      <c r="X78" s="1247"/>
    </row>
    <row r="79" ht="34.5" customHeight="1">
      <c r="A79" s="1245"/>
      <c r="B79" s="1246"/>
      <c r="C79" s="1247"/>
      <c r="D79" s="1247"/>
      <c r="E79" s="1248"/>
      <c r="F79" s="1248"/>
      <c r="G79" s="1248"/>
      <c r="H79" s="1249"/>
      <c r="I79" s="1249"/>
      <c r="J79" s="1249"/>
      <c r="K79" s="1249"/>
      <c r="L79" s="1250"/>
      <c r="M79" s="1249"/>
      <c r="N79" s="1249"/>
      <c r="O79" s="1245"/>
      <c r="P79" s="1251"/>
      <c r="Q79" s="1247"/>
      <c r="R79" s="1252"/>
      <c r="S79" s="1247"/>
      <c r="T79" s="1247"/>
      <c r="U79" s="1247"/>
      <c r="V79" s="1247"/>
      <c r="W79" s="1247"/>
      <c r="X79" s="1247"/>
    </row>
    <row r="80" ht="34.5" customHeight="1">
      <c r="A80" s="1245"/>
      <c r="B80" s="1246"/>
      <c r="C80" s="1247"/>
      <c r="D80" s="1247"/>
      <c r="E80" s="1248"/>
      <c r="F80" s="1248"/>
      <c r="G80" s="1248"/>
      <c r="H80" s="1249"/>
      <c r="I80" s="1249"/>
      <c r="J80" s="1249"/>
      <c r="K80" s="1249"/>
      <c r="L80" s="1250"/>
      <c r="M80" s="1249"/>
      <c r="N80" s="1249"/>
      <c r="O80" s="1245"/>
      <c r="P80" s="1251"/>
      <c r="Q80" s="1247"/>
      <c r="R80" s="1252"/>
      <c r="S80" s="1247"/>
      <c r="T80" s="1247"/>
      <c r="U80" s="1247"/>
      <c r="V80" s="1247"/>
      <c r="W80" s="1247"/>
      <c r="X80" s="1247"/>
    </row>
    <row r="81" ht="34.5" customHeight="1">
      <c r="A81" s="1245"/>
      <c r="B81" s="1246"/>
      <c r="C81" s="1247"/>
      <c r="D81" s="1247"/>
      <c r="E81" s="1248"/>
      <c r="F81" s="1248"/>
      <c r="G81" s="1248"/>
      <c r="H81" s="1249"/>
      <c r="I81" s="1249"/>
      <c r="J81" s="1249"/>
      <c r="K81" s="1249"/>
      <c r="L81" s="1250"/>
      <c r="M81" s="1249"/>
      <c r="N81" s="1249"/>
      <c r="O81" s="1245"/>
      <c r="P81" s="1251"/>
      <c r="Q81" s="1247"/>
      <c r="R81" s="1252"/>
      <c r="S81" s="1247"/>
      <c r="T81" s="1247"/>
      <c r="U81" s="1247"/>
      <c r="V81" s="1247"/>
      <c r="W81" s="1247"/>
      <c r="X81" s="1247"/>
    </row>
    <row r="82" ht="34.5" customHeight="1">
      <c r="A82" s="1245"/>
      <c r="B82" s="1246"/>
      <c r="C82" s="1247"/>
      <c r="D82" s="1247"/>
      <c r="E82" s="1248"/>
      <c r="F82" s="1248"/>
      <c r="G82" s="1248"/>
      <c r="H82" s="1249"/>
      <c r="I82" s="1249"/>
      <c r="J82" s="1249"/>
      <c r="K82" s="1249"/>
      <c r="L82" s="1250"/>
      <c r="M82" s="1249"/>
      <c r="N82" s="1249"/>
      <c r="O82" s="1245"/>
      <c r="P82" s="1251"/>
      <c r="Q82" s="1247"/>
      <c r="R82" s="1252"/>
      <c r="S82" s="1247"/>
      <c r="T82" s="1247"/>
      <c r="U82" s="1247"/>
      <c r="V82" s="1247"/>
      <c r="W82" s="1247"/>
      <c r="X82" s="1247"/>
    </row>
    <row r="83" ht="34.5" customHeight="1">
      <c r="A83" s="1245"/>
      <c r="B83" s="1246"/>
      <c r="C83" s="1247"/>
      <c r="D83" s="1247"/>
      <c r="E83" s="1248"/>
      <c r="F83" s="1248"/>
      <c r="G83" s="1248"/>
      <c r="H83" s="1249"/>
      <c r="I83" s="1249"/>
      <c r="J83" s="1249"/>
      <c r="K83" s="1249"/>
      <c r="L83" s="1250"/>
      <c r="M83" s="1249"/>
      <c r="N83" s="1249"/>
      <c r="O83" s="1245"/>
      <c r="P83" s="1251"/>
      <c r="Q83" s="1247"/>
      <c r="R83" s="1252"/>
      <c r="S83" s="1247"/>
      <c r="T83" s="1247"/>
      <c r="U83" s="1247"/>
      <c r="V83" s="1247"/>
      <c r="W83" s="1247"/>
      <c r="X83" s="1247"/>
    </row>
    <row r="84" ht="34.5" customHeight="1">
      <c r="A84" s="1245"/>
      <c r="B84" s="1246"/>
      <c r="C84" s="1247"/>
      <c r="D84" s="1247"/>
      <c r="E84" s="1248"/>
      <c r="F84" s="1248"/>
      <c r="G84" s="1248"/>
      <c r="H84" s="1249"/>
      <c r="I84" s="1249"/>
      <c r="J84" s="1249"/>
      <c r="K84" s="1249"/>
      <c r="L84" s="1250"/>
      <c r="M84" s="1249"/>
      <c r="N84" s="1249"/>
      <c r="O84" s="1245"/>
      <c r="P84" s="1251"/>
      <c r="Q84" s="1247"/>
      <c r="R84" s="1252"/>
      <c r="S84" s="1247"/>
      <c r="T84" s="1247"/>
      <c r="U84" s="1247"/>
      <c r="V84" s="1247"/>
      <c r="W84" s="1247"/>
      <c r="X84" s="1247"/>
    </row>
    <row r="85" ht="34.5" customHeight="1">
      <c r="A85" s="1245"/>
      <c r="B85" s="1246"/>
      <c r="C85" s="1247"/>
      <c r="D85" s="1247"/>
      <c r="E85" s="1248"/>
      <c r="F85" s="1248"/>
      <c r="G85" s="1248"/>
      <c r="H85" s="1249"/>
      <c r="I85" s="1249"/>
      <c r="J85" s="1249"/>
      <c r="K85" s="1249"/>
      <c r="L85" s="1250"/>
      <c r="M85" s="1249"/>
      <c r="N85" s="1249"/>
      <c r="O85" s="1245"/>
      <c r="P85" s="1251"/>
      <c r="Q85" s="1247"/>
      <c r="R85" s="1252"/>
      <c r="S85" s="1247"/>
      <c r="T85" s="1247"/>
      <c r="U85" s="1247"/>
      <c r="V85" s="1247"/>
      <c r="W85" s="1247"/>
      <c r="X85" s="1247"/>
    </row>
    <row r="86" ht="34.5" customHeight="1">
      <c r="A86" s="1245"/>
      <c r="B86" s="1246"/>
      <c r="C86" s="1247"/>
      <c r="D86" s="1247"/>
      <c r="E86" s="1248"/>
      <c r="F86" s="1248"/>
      <c r="G86" s="1248"/>
      <c r="H86" s="1249"/>
      <c r="I86" s="1249"/>
      <c r="J86" s="1249"/>
      <c r="K86" s="1249"/>
      <c r="L86" s="1250"/>
      <c r="M86" s="1249"/>
      <c r="N86" s="1249"/>
      <c r="O86" s="1245"/>
      <c r="P86" s="1251"/>
      <c r="Q86" s="1247"/>
      <c r="R86" s="1252"/>
      <c r="S86" s="1247"/>
      <c r="T86" s="1247"/>
      <c r="U86" s="1247"/>
      <c r="V86" s="1247"/>
      <c r="W86" s="1247"/>
      <c r="X86" s="1247"/>
    </row>
    <row r="87" ht="34.5" customHeight="1">
      <c r="A87" s="1245"/>
      <c r="B87" s="1246"/>
      <c r="C87" s="1247"/>
      <c r="D87" s="1247"/>
      <c r="E87" s="1248"/>
      <c r="F87" s="1248"/>
      <c r="G87" s="1248"/>
      <c r="H87" s="1249"/>
      <c r="I87" s="1249"/>
      <c r="J87" s="1249"/>
      <c r="K87" s="1249"/>
      <c r="L87" s="1250"/>
      <c r="M87" s="1249"/>
      <c r="N87" s="1249"/>
      <c r="O87" s="1245"/>
      <c r="P87" s="1251"/>
      <c r="Q87" s="1247"/>
      <c r="R87" s="1252"/>
      <c r="S87" s="1247"/>
      <c r="T87" s="1247"/>
      <c r="U87" s="1247"/>
      <c r="V87" s="1247"/>
      <c r="W87" s="1247"/>
      <c r="X87" s="1247"/>
    </row>
    <row r="88" ht="34.5" customHeight="1">
      <c r="A88" s="1245"/>
      <c r="B88" s="1246"/>
      <c r="C88" s="1247"/>
      <c r="D88" s="1247"/>
      <c r="E88" s="1248"/>
      <c r="F88" s="1248"/>
      <c r="G88" s="1248"/>
      <c r="H88" s="1249"/>
      <c r="I88" s="1249"/>
      <c r="J88" s="1249"/>
      <c r="K88" s="1249"/>
      <c r="L88" s="1250"/>
      <c r="M88" s="1249"/>
      <c r="N88" s="1249"/>
      <c r="O88" s="1245"/>
      <c r="P88" s="1251"/>
      <c r="Q88" s="1247"/>
      <c r="R88" s="1252"/>
      <c r="S88" s="1247"/>
      <c r="T88" s="1247"/>
      <c r="U88" s="1247"/>
      <c r="V88" s="1247"/>
      <c r="W88" s="1247"/>
      <c r="X88" s="1247"/>
    </row>
    <row r="89" ht="34.5" customHeight="1">
      <c r="A89" s="1245"/>
      <c r="B89" s="1246"/>
      <c r="C89" s="1247"/>
      <c r="D89" s="1247"/>
      <c r="E89" s="1248"/>
      <c r="F89" s="1248"/>
      <c r="G89" s="1248"/>
      <c r="H89" s="1249"/>
      <c r="I89" s="1249"/>
      <c r="J89" s="1249"/>
      <c r="K89" s="1249"/>
      <c r="L89" s="1250"/>
      <c r="M89" s="1249"/>
      <c r="N89" s="1249"/>
      <c r="O89" s="1245"/>
      <c r="P89" s="1251"/>
      <c r="Q89" s="1247"/>
      <c r="R89" s="1252"/>
      <c r="S89" s="1247"/>
      <c r="T89" s="1247"/>
      <c r="U89" s="1247"/>
      <c r="V89" s="1247"/>
      <c r="W89" s="1247"/>
      <c r="X89" s="1247"/>
    </row>
    <row r="90" ht="34.5" customHeight="1">
      <c r="A90" s="1245"/>
      <c r="B90" s="1246"/>
      <c r="C90" s="1247"/>
      <c r="D90" s="1247"/>
      <c r="E90" s="1248"/>
      <c r="F90" s="1248"/>
      <c r="G90" s="1248"/>
      <c r="H90" s="1249"/>
      <c r="I90" s="1249"/>
      <c r="J90" s="1249"/>
      <c r="K90" s="1249"/>
      <c r="L90" s="1250"/>
      <c r="M90" s="1249"/>
      <c r="N90" s="1249"/>
      <c r="O90" s="1245"/>
      <c r="P90" s="1251"/>
      <c r="Q90" s="1247"/>
      <c r="R90" s="1252"/>
      <c r="S90" s="1247"/>
      <c r="T90" s="1247"/>
      <c r="U90" s="1247"/>
      <c r="V90" s="1247"/>
      <c r="W90" s="1247"/>
      <c r="X90" s="1247"/>
    </row>
    <row r="91" ht="34.5" customHeight="1">
      <c r="A91" s="1245"/>
      <c r="B91" s="1246"/>
      <c r="C91" s="1247"/>
      <c r="D91" s="1247"/>
      <c r="E91" s="1248"/>
      <c r="F91" s="1248"/>
      <c r="G91" s="1248"/>
      <c r="H91" s="1249"/>
      <c r="I91" s="1249"/>
      <c r="J91" s="1249"/>
      <c r="K91" s="1249"/>
      <c r="L91" s="1250"/>
      <c r="M91" s="1249"/>
      <c r="N91" s="1249"/>
      <c r="O91" s="1245"/>
      <c r="P91" s="1251"/>
      <c r="Q91" s="1247"/>
      <c r="R91" s="1252"/>
      <c r="S91" s="1247"/>
      <c r="T91" s="1247"/>
      <c r="U91" s="1247"/>
      <c r="V91" s="1247"/>
      <c r="W91" s="1247"/>
      <c r="X91" s="1247"/>
    </row>
    <row r="92" ht="34.5" customHeight="1">
      <c r="A92" s="1245"/>
      <c r="B92" s="1246"/>
      <c r="C92" s="1247"/>
      <c r="D92" s="1247"/>
      <c r="E92" s="1248"/>
      <c r="F92" s="1248"/>
      <c r="G92" s="1248"/>
      <c r="H92" s="1249"/>
      <c r="I92" s="1249"/>
      <c r="J92" s="1249"/>
      <c r="K92" s="1249"/>
      <c r="L92" s="1250"/>
      <c r="M92" s="1249"/>
      <c r="N92" s="1249"/>
      <c r="O92" s="1245"/>
      <c r="P92" s="1251"/>
      <c r="Q92" s="1247"/>
      <c r="R92" s="1252"/>
      <c r="S92" s="1247"/>
      <c r="T92" s="1247"/>
      <c r="U92" s="1247"/>
      <c r="V92" s="1247"/>
      <c r="W92" s="1247"/>
      <c r="X92" s="1247"/>
    </row>
    <row r="93" ht="34.5" customHeight="1">
      <c r="A93" s="1245"/>
      <c r="B93" s="1246"/>
      <c r="C93" s="1247"/>
      <c r="D93" s="1247"/>
      <c r="E93" s="1248"/>
      <c r="F93" s="1248"/>
      <c r="G93" s="1248"/>
      <c r="H93" s="1249"/>
      <c r="I93" s="1249"/>
      <c r="J93" s="1249"/>
      <c r="K93" s="1249"/>
      <c r="L93" s="1250"/>
      <c r="M93" s="1249"/>
      <c r="N93" s="1249"/>
      <c r="O93" s="1245"/>
      <c r="P93" s="1251"/>
      <c r="Q93" s="1247"/>
      <c r="R93" s="1252"/>
      <c r="S93" s="1247"/>
      <c r="T93" s="1247"/>
      <c r="U93" s="1247"/>
      <c r="V93" s="1247"/>
      <c r="W93" s="1247"/>
      <c r="X93" s="1247"/>
    </row>
    <row r="94" ht="34.5" customHeight="1">
      <c r="A94" s="1245"/>
      <c r="B94" s="1246"/>
      <c r="C94" s="1247"/>
      <c r="D94" s="1247"/>
      <c r="E94" s="1248"/>
      <c r="F94" s="1248"/>
      <c r="G94" s="1248"/>
      <c r="H94" s="1249"/>
      <c r="I94" s="1249"/>
      <c r="J94" s="1249"/>
      <c r="K94" s="1249"/>
      <c r="L94" s="1250"/>
      <c r="M94" s="1249"/>
      <c r="N94" s="1249"/>
      <c r="O94" s="1245"/>
      <c r="P94" s="1251"/>
      <c r="Q94" s="1247"/>
      <c r="R94" s="1252"/>
      <c r="S94" s="1247"/>
      <c r="T94" s="1247"/>
      <c r="U94" s="1247"/>
      <c r="V94" s="1247"/>
      <c r="W94" s="1247"/>
      <c r="X94" s="1247"/>
    </row>
    <row r="95" ht="34.5" customHeight="1">
      <c r="A95" s="1245"/>
      <c r="B95" s="1246"/>
      <c r="C95" s="1247"/>
      <c r="D95" s="1247"/>
      <c r="E95" s="1248"/>
      <c r="F95" s="1248"/>
      <c r="G95" s="1248"/>
      <c r="H95" s="1249"/>
      <c r="I95" s="1249"/>
      <c r="J95" s="1249"/>
      <c r="K95" s="1249"/>
      <c r="L95" s="1250"/>
      <c r="M95" s="1249"/>
      <c r="N95" s="1249"/>
      <c r="O95" s="1245"/>
      <c r="P95" s="1251"/>
      <c r="Q95" s="1247"/>
      <c r="R95" s="1252"/>
      <c r="S95" s="1247"/>
      <c r="T95" s="1247"/>
      <c r="U95" s="1247"/>
      <c r="V95" s="1247"/>
      <c r="W95" s="1247"/>
      <c r="X95" s="1247"/>
    </row>
    <row r="96" ht="34.5" customHeight="1">
      <c r="A96" s="1245"/>
      <c r="B96" s="1246"/>
      <c r="C96" s="1247"/>
      <c r="D96" s="1247"/>
      <c r="E96" s="1248"/>
      <c r="F96" s="1248"/>
      <c r="G96" s="1248"/>
      <c r="H96" s="1249"/>
      <c r="I96" s="1249"/>
      <c r="J96" s="1249"/>
      <c r="K96" s="1249"/>
      <c r="L96" s="1250"/>
      <c r="M96" s="1249"/>
      <c r="N96" s="1249"/>
      <c r="O96" s="1245"/>
      <c r="P96" s="1251"/>
      <c r="Q96" s="1247"/>
      <c r="R96" s="1252"/>
      <c r="S96" s="1247"/>
      <c r="T96" s="1247"/>
      <c r="U96" s="1247"/>
      <c r="V96" s="1247"/>
      <c r="W96" s="1247"/>
      <c r="X96" s="1247"/>
    </row>
    <row r="97" ht="34.5" customHeight="1">
      <c r="A97" s="1245"/>
      <c r="B97" s="1246"/>
      <c r="C97" s="1247"/>
      <c r="D97" s="1247"/>
      <c r="E97" s="1248"/>
      <c r="F97" s="1248"/>
      <c r="G97" s="1248"/>
      <c r="H97" s="1249"/>
      <c r="I97" s="1249"/>
      <c r="J97" s="1249"/>
      <c r="K97" s="1249"/>
      <c r="L97" s="1250"/>
      <c r="M97" s="1249"/>
      <c r="N97" s="1249"/>
      <c r="O97" s="1245"/>
      <c r="P97" s="1251"/>
      <c r="Q97" s="1247"/>
      <c r="R97" s="1252"/>
      <c r="S97" s="1247"/>
      <c r="T97" s="1247"/>
      <c r="U97" s="1247"/>
      <c r="V97" s="1247"/>
      <c r="W97" s="1247"/>
      <c r="X97" s="1247"/>
    </row>
    <row r="98" ht="34.5" customHeight="1">
      <c r="A98" s="1245"/>
      <c r="B98" s="1246"/>
      <c r="C98" s="1247"/>
      <c r="D98" s="1247"/>
      <c r="E98" s="1248"/>
      <c r="F98" s="1248"/>
      <c r="G98" s="1248"/>
      <c r="H98" s="1249"/>
      <c r="I98" s="1249"/>
      <c r="J98" s="1249"/>
      <c r="K98" s="1249"/>
      <c r="L98" s="1250"/>
      <c r="M98" s="1249"/>
      <c r="N98" s="1249"/>
      <c r="O98" s="1245"/>
      <c r="P98" s="1251"/>
      <c r="Q98" s="1247"/>
      <c r="R98" s="1252"/>
      <c r="S98" s="1247"/>
      <c r="T98" s="1247"/>
      <c r="U98" s="1247"/>
      <c r="V98" s="1247"/>
      <c r="W98" s="1247"/>
      <c r="X98" s="1247"/>
    </row>
    <row r="99" ht="34.5" customHeight="1">
      <c r="A99" s="1245"/>
      <c r="B99" s="1246"/>
      <c r="C99" s="1247"/>
      <c r="D99" s="1247"/>
      <c r="E99" s="1248"/>
      <c r="F99" s="1248"/>
      <c r="G99" s="1248"/>
      <c r="H99" s="1249"/>
      <c r="I99" s="1249"/>
      <c r="J99" s="1249"/>
      <c r="K99" s="1249"/>
      <c r="L99" s="1250"/>
      <c r="M99" s="1249"/>
      <c r="N99" s="1249"/>
      <c r="O99" s="1245"/>
      <c r="P99" s="1251"/>
      <c r="Q99" s="1247"/>
      <c r="R99" s="1252"/>
      <c r="S99" s="1247"/>
      <c r="T99" s="1247"/>
      <c r="U99" s="1247"/>
      <c r="V99" s="1247"/>
      <c r="W99" s="1247"/>
      <c r="X99" s="1247"/>
    </row>
    <row r="100" ht="34.5" customHeight="1">
      <c r="A100" s="1245"/>
      <c r="B100" s="1246"/>
      <c r="C100" s="1247"/>
      <c r="D100" s="1247"/>
      <c r="E100" s="1248"/>
      <c r="F100" s="1248"/>
      <c r="G100" s="1248"/>
      <c r="H100" s="1249"/>
      <c r="I100" s="1249"/>
      <c r="J100" s="1249"/>
      <c r="K100" s="1249"/>
      <c r="L100" s="1250"/>
      <c r="M100" s="1249"/>
      <c r="N100" s="1249"/>
      <c r="O100" s="1245"/>
      <c r="P100" s="1251"/>
      <c r="Q100" s="1247"/>
      <c r="R100" s="1252"/>
      <c r="S100" s="1247"/>
      <c r="T100" s="1247"/>
      <c r="U100" s="1247"/>
      <c r="V100" s="1247"/>
      <c r="W100" s="1247"/>
      <c r="X100" s="1247"/>
    </row>
    <row r="101" ht="34.5" customHeight="1">
      <c r="A101" s="1245"/>
      <c r="B101" s="1246"/>
      <c r="C101" s="1247"/>
      <c r="D101" s="1247"/>
      <c r="E101" s="1248"/>
      <c r="F101" s="1248"/>
      <c r="G101" s="1248"/>
      <c r="H101" s="1249"/>
      <c r="I101" s="1249"/>
      <c r="J101" s="1249"/>
      <c r="K101" s="1249"/>
      <c r="L101" s="1250"/>
      <c r="M101" s="1249"/>
      <c r="N101" s="1249"/>
      <c r="O101" s="1245"/>
      <c r="P101" s="1251"/>
      <c r="Q101" s="1247"/>
      <c r="R101" s="1252"/>
      <c r="S101" s="1247"/>
      <c r="T101" s="1247"/>
      <c r="U101" s="1247"/>
      <c r="V101" s="1247"/>
      <c r="W101" s="1247"/>
      <c r="X101" s="1247"/>
    </row>
    <row r="102" ht="34.5" customHeight="1">
      <c r="A102" s="1245"/>
      <c r="B102" s="1246"/>
      <c r="C102" s="1247"/>
      <c r="D102" s="1247"/>
      <c r="E102" s="1248"/>
      <c r="F102" s="1248"/>
      <c r="G102" s="1248"/>
      <c r="H102" s="1249"/>
      <c r="I102" s="1249"/>
      <c r="J102" s="1249"/>
      <c r="K102" s="1249"/>
      <c r="L102" s="1250"/>
      <c r="M102" s="1249"/>
      <c r="N102" s="1249"/>
      <c r="O102" s="1245"/>
      <c r="P102" s="1251"/>
      <c r="Q102" s="1247"/>
      <c r="R102" s="1252"/>
      <c r="S102" s="1247"/>
      <c r="T102" s="1247"/>
      <c r="U102" s="1247"/>
      <c r="V102" s="1247"/>
      <c r="W102" s="1247"/>
      <c r="X102" s="1247"/>
    </row>
    <row r="103" ht="34.5" customHeight="1">
      <c r="A103" s="1245"/>
      <c r="B103" s="1246"/>
      <c r="C103" s="1247"/>
      <c r="D103" s="1247"/>
      <c r="E103" s="1248"/>
      <c r="F103" s="1248"/>
      <c r="G103" s="1248"/>
      <c r="H103" s="1249"/>
      <c r="I103" s="1249"/>
      <c r="J103" s="1249"/>
      <c r="K103" s="1249"/>
      <c r="L103" s="1250"/>
      <c r="M103" s="1249"/>
      <c r="N103" s="1249"/>
      <c r="O103" s="1245"/>
      <c r="P103" s="1251"/>
      <c r="Q103" s="1247"/>
      <c r="R103" s="1252"/>
      <c r="S103" s="1247"/>
      <c r="T103" s="1247"/>
      <c r="U103" s="1247"/>
      <c r="V103" s="1247"/>
      <c r="W103" s="1247"/>
      <c r="X103" s="1247"/>
    </row>
    <row r="104" ht="34.5" customHeight="1">
      <c r="A104" s="1245"/>
      <c r="B104" s="1246"/>
      <c r="C104" s="1247"/>
      <c r="D104" s="1247"/>
      <c r="E104" s="1248"/>
      <c r="F104" s="1248"/>
      <c r="G104" s="1248"/>
      <c r="H104" s="1249"/>
      <c r="I104" s="1249"/>
      <c r="J104" s="1249"/>
      <c r="K104" s="1249"/>
      <c r="L104" s="1250"/>
      <c r="M104" s="1249"/>
      <c r="N104" s="1249"/>
      <c r="O104" s="1245"/>
      <c r="P104" s="1251"/>
      <c r="Q104" s="1247"/>
      <c r="R104" s="1252"/>
      <c r="S104" s="1247"/>
      <c r="T104" s="1247"/>
      <c r="U104" s="1247"/>
      <c r="V104" s="1247"/>
      <c r="W104" s="1247"/>
      <c r="X104" s="1247"/>
    </row>
    <row r="105" ht="34.5" customHeight="1">
      <c r="A105" s="1245"/>
      <c r="B105" s="1246"/>
      <c r="C105" s="1247"/>
      <c r="D105" s="1247"/>
      <c r="E105" s="1248"/>
      <c r="F105" s="1248"/>
      <c r="G105" s="1248"/>
      <c r="H105" s="1249"/>
      <c r="I105" s="1249"/>
      <c r="J105" s="1249"/>
      <c r="K105" s="1249"/>
      <c r="L105" s="1250"/>
      <c r="M105" s="1249"/>
      <c r="N105" s="1249"/>
      <c r="O105" s="1245"/>
      <c r="P105" s="1251"/>
      <c r="Q105" s="1247"/>
      <c r="R105" s="1252"/>
      <c r="S105" s="1247"/>
      <c r="T105" s="1247"/>
      <c r="U105" s="1247"/>
      <c r="V105" s="1247"/>
      <c r="W105" s="1247"/>
      <c r="X105" s="1247"/>
    </row>
    <row r="106" ht="34.5" customHeight="1">
      <c r="A106" s="1245"/>
      <c r="B106" s="1246"/>
      <c r="C106" s="1247"/>
      <c r="D106" s="1247"/>
      <c r="E106" s="1248"/>
      <c r="F106" s="1248"/>
      <c r="G106" s="1248"/>
      <c r="H106" s="1249"/>
      <c r="I106" s="1249"/>
      <c r="J106" s="1249"/>
      <c r="K106" s="1249"/>
      <c r="L106" s="1250"/>
      <c r="M106" s="1249"/>
      <c r="N106" s="1249"/>
      <c r="O106" s="1245"/>
      <c r="P106" s="1251"/>
      <c r="Q106" s="1247"/>
      <c r="R106" s="1252"/>
      <c r="S106" s="1247"/>
      <c r="T106" s="1247"/>
      <c r="U106" s="1247"/>
      <c r="V106" s="1247"/>
      <c r="W106" s="1247"/>
      <c r="X106" s="1247"/>
    </row>
    <row r="107" ht="34.5" customHeight="1">
      <c r="A107" s="1245"/>
      <c r="B107" s="1246"/>
      <c r="C107" s="1247"/>
      <c r="D107" s="1247"/>
      <c r="E107" s="1248"/>
      <c r="F107" s="1248"/>
      <c r="G107" s="1248"/>
      <c r="H107" s="1249"/>
      <c r="I107" s="1249"/>
      <c r="J107" s="1249"/>
      <c r="K107" s="1249"/>
      <c r="L107" s="1250"/>
      <c r="M107" s="1249"/>
      <c r="N107" s="1249"/>
      <c r="O107" s="1245"/>
      <c r="P107" s="1251"/>
      <c r="Q107" s="1247"/>
      <c r="R107" s="1252"/>
      <c r="S107" s="1247"/>
      <c r="T107" s="1247"/>
      <c r="U107" s="1247"/>
      <c r="V107" s="1247"/>
      <c r="W107" s="1247"/>
      <c r="X107" s="1247"/>
    </row>
    <row r="108" ht="34.5" customHeight="1">
      <c r="A108" s="1245"/>
      <c r="B108" s="1246"/>
      <c r="C108" s="1247"/>
      <c r="D108" s="1247"/>
      <c r="E108" s="1248"/>
      <c r="F108" s="1248"/>
      <c r="G108" s="1248"/>
      <c r="H108" s="1249"/>
      <c r="I108" s="1249"/>
      <c r="J108" s="1249"/>
      <c r="K108" s="1249"/>
      <c r="L108" s="1250"/>
      <c r="M108" s="1249"/>
      <c r="N108" s="1249"/>
      <c r="O108" s="1245"/>
      <c r="P108" s="1251"/>
      <c r="Q108" s="1247"/>
      <c r="R108" s="1252"/>
      <c r="S108" s="1247"/>
      <c r="T108" s="1247"/>
      <c r="U108" s="1247"/>
      <c r="V108" s="1247"/>
      <c r="W108" s="1247"/>
      <c r="X108" s="1247"/>
    </row>
    <row r="109" ht="34.5" customHeight="1">
      <c r="A109" s="1245"/>
      <c r="B109" s="1246"/>
      <c r="C109" s="1247"/>
      <c r="D109" s="1247"/>
      <c r="E109" s="1248"/>
      <c r="F109" s="1248"/>
      <c r="G109" s="1248"/>
      <c r="H109" s="1249"/>
      <c r="I109" s="1249"/>
      <c r="J109" s="1249"/>
      <c r="K109" s="1249"/>
      <c r="L109" s="1250"/>
      <c r="M109" s="1249"/>
      <c r="N109" s="1249"/>
      <c r="O109" s="1245"/>
      <c r="P109" s="1251"/>
      <c r="Q109" s="1247"/>
      <c r="R109" s="1252"/>
      <c r="S109" s="1247"/>
      <c r="T109" s="1247"/>
      <c r="U109" s="1247"/>
      <c r="V109" s="1247"/>
      <c r="W109" s="1247"/>
      <c r="X109" s="1247"/>
    </row>
    <row r="110" ht="34.5" customHeight="1">
      <c r="A110" s="1245"/>
      <c r="B110" s="1246"/>
      <c r="C110" s="1247"/>
      <c r="D110" s="1247"/>
      <c r="E110" s="1248"/>
      <c r="F110" s="1248"/>
      <c r="G110" s="1248"/>
      <c r="H110" s="1249"/>
      <c r="I110" s="1249"/>
      <c r="J110" s="1249"/>
      <c r="K110" s="1249"/>
      <c r="L110" s="1250"/>
      <c r="M110" s="1249"/>
      <c r="N110" s="1249"/>
      <c r="O110" s="1245"/>
      <c r="P110" s="1251"/>
      <c r="Q110" s="1247"/>
      <c r="R110" s="1252"/>
      <c r="S110" s="1247"/>
      <c r="T110" s="1247"/>
      <c r="U110" s="1247"/>
      <c r="V110" s="1247"/>
      <c r="W110" s="1247"/>
      <c r="X110" s="1247"/>
    </row>
    <row r="111" ht="34.5" customHeight="1">
      <c r="A111" s="1245"/>
      <c r="B111" s="1246"/>
      <c r="C111" s="1247"/>
      <c r="D111" s="1247"/>
      <c r="E111" s="1248"/>
      <c r="F111" s="1248"/>
      <c r="G111" s="1248"/>
      <c r="H111" s="1249"/>
      <c r="I111" s="1249"/>
      <c r="J111" s="1249"/>
      <c r="K111" s="1249"/>
      <c r="L111" s="1250"/>
      <c r="M111" s="1249"/>
      <c r="N111" s="1249"/>
      <c r="O111" s="1245"/>
      <c r="P111" s="1251"/>
      <c r="Q111" s="1247"/>
      <c r="R111" s="1252"/>
      <c r="S111" s="1247"/>
      <c r="T111" s="1247"/>
      <c r="U111" s="1247"/>
      <c r="V111" s="1247"/>
      <c r="W111" s="1247"/>
      <c r="X111" s="1247"/>
    </row>
    <row r="112" ht="34.5" customHeight="1">
      <c r="A112" s="1245"/>
      <c r="B112" s="1246"/>
      <c r="C112" s="1247"/>
      <c r="D112" s="1247"/>
      <c r="E112" s="1248"/>
      <c r="F112" s="1248"/>
      <c r="G112" s="1248"/>
      <c r="H112" s="1249"/>
      <c r="I112" s="1249"/>
      <c r="J112" s="1249"/>
      <c r="K112" s="1249"/>
      <c r="L112" s="1250"/>
      <c r="M112" s="1249"/>
      <c r="N112" s="1249"/>
      <c r="O112" s="1245"/>
      <c r="P112" s="1251"/>
      <c r="Q112" s="1247"/>
      <c r="R112" s="1252"/>
      <c r="S112" s="1247"/>
      <c r="T112" s="1247"/>
      <c r="U112" s="1247"/>
      <c r="V112" s="1247"/>
      <c r="W112" s="1247"/>
      <c r="X112" s="1247"/>
    </row>
    <row r="113" ht="34.5" customHeight="1">
      <c r="A113" s="1245"/>
      <c r="B113" s="1246"/>
      <c r="C113" s="1247"/>
      <c r="D113" s="1247"/>
      <c r="E113" s="1248"/>
      <c r="F113" s="1248"/>
      <c r="G113" s="1248"/>
      <c r="H113" s="1249"/>
      <c r="I113" s="1249"/>
      <c r="J113" s="1249"/>
      <c r="K113" s="1249"/>
      <c r="L113" s="1250"/>
      <c r="M113" s="1249"/>
      <c r="N113" s="1249"/>
      <c r="O113" s="1245"/>
      <c r="P113" s="1251"/>
      <c r="Q113" s="1247"/>
      <c r="R113" s="1252"/>
      <c r="S113" s="1247"/>
      <c r="T113" s="1247"/>
      <c r="U113" s="1247"/>
      <c r="V113" s="1247"/>
      <c r="W113" s="1247"/>
      <c r="X113" s="1247"/>
    </row>
    <row r="114" ht="34.5" customHeight="1">
      <c r="A114" s="1245"/>
      <c r="B114" s="1246"/>
      <c r="C114" s="1247"/>
      <c r="D114" s="1247"/>
      <c r="E114" s="1248"/>
      <c r="F114" s="1248"/>
      <c r="G114" s="1248"/>
      <c r="H114" s="1249"/>
      <c r="I114" s="1249"/>
      <c r="J114" s="1249"/>
      <c r="K114" s="1249"/>
      <c r="L114" s="1250"/>
      <c r="M114" s="1249"/>
      <c r="N114" s="1249"/>
      <c r="O114" s="1245"/>
      <c r="P114" s="1251"/>
      <c r="Q114" s="1247"/>
      <c r="R114" s="1252"/>
      <c r="S114" s="1247"/>
      <c r="T114" s="1247"/>
      <c r="U114" s="1247"/>
      <c r="V114" s="1247"/>
      <c r="W114" s="1247"/>
      <c r="X114" s="1247"/>
    </row>
    <row r="115" ht="34.5" customHeight="1">
      <c r="A115" s="1245"/>
      <c r="B115" s="1246"/>
      <c r="C115" s="1247"/>
      <c r="D115" s="1247"/>
      <c r="E115" s="1248"/>
      <c r="F115" s="1248"/>
      <c r="G115" s="1248"/>
      <c r="H115" s="1249"/>
      <c r="I115" s="1249"/>
      <c r="J115" s="1249"/>
      <c r="K115" s="1249"/>
      <c r="L115" s="1250"/>
      <c r="M115" s="1249"/>
      <c r="N115" s="1249"/>
      <c r="O115" s="1245"/>
      <c r="P115" s="1251"/>
      <c r="Q115" s="1247"/>
      <c r="R115" s="1252"/>
      <c r="S115" s="1247"/>
      <c r="T115" s="1247"/>
      <c r="U115" s="1247"/>
      <c r="V115" s="1247"/>
      <c r="W115" s="1247"/>
      <c r="X115" s="1247"/>
    </row>
    <row r="116" ht="34.5" customHeight="1">
      <c r="A116" s="1245"/>
      <c r="B116" s="1246"/>
      <c r="C116" s="1247"/>
      <c r="D116" s="1247"/>
      <c r="E116" s="1248"/>
      <c r="F116" s="1248"/>
      <c r="G116" s="1248"/>
      <c r="H116" s="1249"/>
      <c r="I116" s="1249"/>
      <c r="J116" s="1249"/>
      <c r="K116" s="1249"/>
      <c r="L116" s="1250"/>
      <c r="M116" s="1249"/>
      <c r="N116" s="1249"/>
      <c r="O116" s="1245"/>
      <c r="P116" s="1251"/>
      <c r="Q116" s="1247"/>
      <c r="R116" s="1252"/>
      <c r="S116" s="1247"/>
      <c r="T116" s="1247"/>
      <c r="U116" s="1247"/>
      <c r="V116" s="1247"/>
      <c r="W116" s="1247"/>
      <c r="X116" s="1247"/>
    </row>
    <row r="117" ht="34.5" customHeight="1">
      <c r="A117" s="1245"/>
      <c r="B117" s="1246"/>
      <c r="C117" s="1247"/>
      <c r="D117" s="1247"/>
      <c r="E117" s="1248"/>
      <c r="F117" s="1248"/>
      <c r="G117" s="1248"/>
      <c r="H117" s="1249"/>
      <c r="I117" s="1249"/>
      <c r="J117" s="1249"/>
      <c r="K117" s="1249"/>
      <c r="L117" s="1250"/>
      <c r="M117" s="1249"/>
      <c r="N117" s="1249"/>
      <c r="O117" s="1245"/>
      <c r="P117" s="1251"/>
      <c r="Q117" s="1247"/>
      <c r="R117" s="1252"/>
      <c r="S117" s="1247"/>
      <c r="T117" s="1247"/>
      <c r="U117" s="1247"/>
      <c r="V117" s="1247"/>
      <c r="W117" s="1247"/>
      <c r="X117" s="1247"/>
    </row>
    <row r="118" ht="34.5" customHeight="1">
      <c r="A118" s="1245"/>
      <c r="B118" s="1246"/>
      <c r="C118" s="1247"/>
      <c r="D118" s="1247"/>
      <c r="E118" s="1248"/>
      <c r="F118" s="1248"/>
      <c r="G118" s="1248"/>
      <c r="H118" s="1249"/>
      <c r="I118" s="1249"/>
      <c r="J118" s="1249"/>
      <c r="K118" s="1249"/>
      <c r="L118" s="1250"/>
      <c r="M118" s="1249"/>
      <c r="N118" s="1249"/>
      <c r="O118" s="1245"/>
      <c r="P118" s="1251"/>
      <c r="Q118" s="1247"/>
      <c r="R118" s="1252"/>
      <c r="S118" s="1247"/>
      <c r="T118" s="1247"/>
      <c r="U118" s="1247"/>
      <c r="V118" s="1247"/>
      <c r="W118" s="1247"/>
      <c r="X118" s="1247"/>
    </row>
    <row r="119" ht="34.5" customHeight="1">
      <c r="A119" s="1245"/>
      <c r="B119" s="1246"/>
      <c r="C119" s="1247"/>
      <c r="D119" s="1247"/>
      <c r="E119" s="1248"/>
      <c r="F119" s="1248"/>
      <c r="G119" s="1248"/>
      <c r="H119" s="1249"/>
      <c r="I119" s="1249"/>
      <c r="J119" s="1249"/>
      <c r="K119" s="1249"/>
      <c r="L119" s="1250"/>
      <c r="M119" s="1249"/>
      <c r="N119" s="1249"/>
      <c r="O119" s="1245"/>
      <c r="P119" s="1251"/>
      <c r="Q119" s="1247"/>
      <c r="R119" s="1252"/>
      <c r="S119" s="1247"/>
      <c r="T119" s="1247"/>
      <c r="U119" s="1247"/>
      <c r="V119" s="1247"/>
      <c r="W119" s="1247"/>
      <c r="X119" s="1247"/>
    </row>
    <row r="120" ht="34.5" customHeight="1">
      <c r="A120" s="1245"/>
      <c r="B120" s="1246"/>
      <c r="C120" s="1247"/>
      <c r="D120" s="1247"/>
      <c r="E120" s="1248"/>
      <c r="F120" s="1248"/>
      <c r="G120" s="1248"/>
      <c r="H120" s="1249"/>
      <c r="I120" s="1249"/>
      <c r="J120" s="1249"/>
      <c r="K120" s="1249"/>
      <c r="L120" s="1250"/>
      <c r="M120" s="1249"/>
      <c r="N120" s="1249"/>
      <c r="O120" s="1245"/>
      <c r="P120" s="1251"/>
      <c r="Q120" s="1247"/>
      <c r="R120" s="1252"/>
      <c r="S120" s="1247"/>
      <c r="T120" s="1247"/>
      <c r="U120" s="1247"/>
      <c r="V120" s="1247"/>
      <c r="W120" s="1247"/>
      <c r="X120" s="1247"/>
    </row>
    <row r="121" ht="34.5" customHeight="1">
      <c r="A121" s="1245"/>
      <c r="B121" s="1246"/>
      <c r="C121" s="1247"/>
      <c r="D121" s="1247"/>
      <c r="E121" s="1248"/>
      <c r="F121" s="1248"/>
      <c r="G121" s="1248"/>
      <c r="H121" s="1249"/>
      <c r="I121" s="1249"/>
      <c r="J121" s="1249"/>
      <c r="K121" s="1249"/>
      <c r="L121" s="1250"/>
      <c r="M121" s="1249"/>
      <c r="N121" s="1249"/>
      <c r="O121" s="1245"/>
      <c r="P121" s="1251"/>
      <c r="Q121" s="1247"/>
      <c r="R121" s="1252"/>
      <c r="S121" s="1247"/>
      <c r="T121" s="1247"/>
      <c r="U121" s="1247"/>
      <c r="V121" s="1247"/>
      <c r="W121" s="1247"/>
      <c r="X121" s="1247"/>
    </row>
    <row r="122" ht="34.5" customHeight="1">
      <c r="A122" s="1245"/>
      <c r="B122" s="1246"/>
      <c r="C122" s="1247"/>
      <c r="D122" s="1247"/>
      <c r="E122" s="1248"/>
      <c r="F122" s="1248"/>
      <c r="G122" s="1248"/>
      <c r="H122" s="1249"/>
      <c r="I122" s="1249"/>
      <c r="J122" s="1249"/>
      <c r="K122" s="1249"/>
      <c r="L122" s="1250"/>
      <c r="M122" s="1249"/>
      <c r="N122" s="1249"/>
      <c r="O122" s="1245"/>
      <c r="P122" s="1251"/>
      <c r="Q122" s="1247"/>
      <c r="R122" s="1252"/>
      <c r="S122" s="1247"/>
      <c r="T122" s="1247"/>
      <c r="U122" s="1247"/>
      <c r="V122" s="1247"/>
      <c r="W122" s="1247"/>
      <c r="X122" s="1247"/>
    </row>
    <row r="123" ht="34.5" customHeight="1">
      <c r="A123" s="1245"/>
      <c r="B123" s="1246"/>
      <c r="C123" s="1247"/>
      <c r="D123" s="1247"/>
      <c r="E123" s="1248"/>
      <c r="F123" s="1248"/>
      <c r="G123" s="1248"/>
      <c r="H123" s="1249"/>
      <c r="I123" s="1249"/>
      <c r="J123" s="1249"/>
      <c r="K123" s="1249"/>
      <c r="L123" s="1250"/>
      <c r="M123" s="1249"/>
      <c r="N123" s="1249"/>
      <c r="O123" s="1245"/>
      <c r="P123" s="1251"/>
      <c r="Q123" s="1247"/>
      <c r="R123" s="1252"/>
      <c r="S123" s="1247"/>
      <c r="T123" s="1247"/>
      <c r="U123" s="1247"/>
      <c r="V123" s="1247"/>
      <c r="W123" s="1247"/>
      <c r="X123" s="1247"/>
    </row>
    <row r="124" ht="34.5" customHeight="1">
      <c r="A124" s="1245"/>
      <c r="B124" s="1246"/>
      <c r="C124" s="1247"/>
      <c r="D124" s="1247"/>
      <c r="E124" s="1248"/>
      <c r="F124" s="1248"/>
      <c r="G124" s="1248"/>
      <c r="H124" s="1249"/>
      <c r="I124" s="1249"/>
      <c r="J124" s="1249"/>
      <c r="K124" s="1249"/>
      <c r="L124" s="1250"/>
      <c r="M124" s="1249"/>
      <c r="N124" s="1249"/>
      <c r="O124" s="1245"/>
      <c r="P124" s="1251"/>
      <c r="Q124" s="1247"/>
      <c r="R124" s="1252"/>
      <c r="S124" s="1247"/>
      <c r="T124" s="1247"/>
      <c r="U124" s="1247"/>
      <c r="V124" s="1247"/>
      <c r="W124" s="1247"/>
      <c r="X124" s="1247"/>
    </row>
    <row r="125" ht="34.5" customHeight="1">
      <c r="A125" s="1245"/>
      <c r="B125" s="1246"/>
      <c r="C125" s="1247"/>
      <c r="D125" s="1247"/>
      <c r="E125" s="1248"/>
      <c r="F125" s="1248"/>
      <c r="G125" s="1248"/>
      <c r="H125" s="1249"/>
      <c r="I125" s="1249"/>
      <c r="J125" s="1249"/>
      <c r="K125" s="1249"/>
      <c r="L125" s="1250"/>
      <c r="M125" s="1249"/>
      <c r="N125" s="1249"/>
      <c r="O125" s="1245"/>
      <c r="P125" s="1251"/>
      <c r="Q125" s="1247"/>
      <c r="R125" s="1252"/>
      <c r="S125" s="1247"/>
      <c r="T125" s="1247"/>
      <c r="U125" s="1247"/>
      <c r="V125" s="1247"/>
      <c r="W125" s="1247"/>
      <c r="X125" s="1247"/>
    </row>
    <row r="126" ht="34.5" customHeight="1">
      <c r="A126" s="1245"/>
      <c r="B126" s="1246"/>
      <c r="C126" s="1247"/>
      <c r="D126" s="1247"/>
      <c r="E126" s="1248"/>
      <c r="F126" s="1248"/>
      <c r="G126" s="1248"/>
      <c r="H126" s="1249"/>
      <c r="I126" s="1249"/>
      <c r="J126" s="1249"/>
      <c r="K126" s="1249"/>
      <c r="L126" s="1250"/>
      <c r="M126" s="1249"/>
      <c r="N126" s="1249"/>
      <c r="O126" s="1245"/>
      <c r="P126" s="1251"/>
      <c r="Q126" s="1247"/>
      <c r="R126" s="1252"/>
      <c r="S126" s="1247"/>
      <c r="T126" s="1247"/>
      <c r="U126" s="1247"/>
      <c r="V126" s="1247"/>
      <c r="W126" s="1247"/>
      <c r="X126" s="1247"/>
    </row>
    <row r="127" ht="34.5" customHeight="1">
      <c r="A127" s="1245"/>
      <c r="B127" s="1246"/>
      <c r="C127" s="1247"/>
      <c r="D127" s="1247"/>
      <c r="E127" s="1248"/>
      <c r="F127" s="1248"/>
      <c r="G127" s="1248"/>
      <c r="H127" s="1249"/>
      <c r="I127" s="1249"/>
      <c r="J127" s="1249"/>
      <c r="K127" s="1249"/>
      <c r="L127" s="1250"/>
      <c r="M127" s="1249"/>
      <c r="N127" s="1249"/>
      <c r="O127" s="1245"/>
      <c r="P127" s="1251"/>
      <c r="Q127" s="1247"/>
      <c r="R127" s="1252"/>
      <c r="S127" s="1247"/>
      <c r="T127" s="1247"/>
      <c r="U127" s="1247"/>
      <c r="V127" s="1247"/>
      <c r="W127" s="1247"/>
      <c r="X127" s="1247"/>
    </row>
    <row r="128" ht="34.5" customHeight="1">
      <c r="A128" s="1245"/>
      <c r="B128" s="1246"/>
      <c r="C128" s="1247"/>
      <c r="D128" s="1247"/>
      <c r="E128" s="1248"/>
      <c r="F128" s="1248"/>
      <c r="G128" s="1248"/>
      <c r="H128" s="1249"/>
      <c r="I128" s="1249"/>
      <c r="J128" s="1249"/>
      <c r="K128" s="1249"/>
      <c r="L128" s="1250"/>
      <c r="M128" s="1249"/>
      <c r="N128" s="1249"/>
      <c r="O128" s="1245"/>
      <c r="P128" s="1251"/>
      <c r="Q128" s="1247"/>
      <c r="R128" s="1252"/>
      <c r="S128" s="1247"/>
      <c r="T128" s="1247"/>
      <c r="U128" s="1247"/>
      <c r="V128" s="1247"/>
      <c r="W128" s="1247"/>
      <c r="X128" s="1247"/>
    </row>
    <row r="129" ht="34.5" customHeight="1">
      <c r="A129" s="1245"/>
      <c r="B129" s="1246"/>
      <c r="C129" s="1247"/>
      <c r="D129" s="1247"/>
      <c r="E129" s="1248"/>
      <c r="F129" s="1248"/>
      <c r="G129" s="1248"/>
      <c r="H129" s="1249"/>
      <c r="I129" s="1249"/>
      <c r="J129" s="1249"/>
      <c r="K129" s="1249"/>
      <c r="L129" s="1250"/>
      <c r="M129" s="1249"/>
      <c r="N129" s="1249"/>
      <c r="O129" s="1245"/>
      <c r="P129" s="1251"/>
      <c r="Q129" s="1247"/>
      <c r="R129" s="1252"/>
      <c r="S129" s="1247"/>
      <c r="T129" s="1247"/>
      <c r="U129" s="1247"/>
      <c r="V129" s="1247"/>
      <c r="W129" s="1247"/>
      <c r="X129" s="1247"/>
    </row>
    <row r="130" ht="34.5" customHeight="1">
      <c r="A130" s="1245"/>
      <c r="B130" s="1246"/>
      <c r="C130" s="1247"/>
      <c r="D130" s="1247"/>
      <c r="E130" s="1248"/>
      <c r="F130" s="1248"/>
      <c r="G130" s="1248"/>
      <c r="H130" s="1249"/>
      <c r="I130" s="1249"/>
      <c r="J130" s="1249"/>
      <c r="K130" s="1249"/>
      <c r="L130" s="1250"/>
      <c r="M130" s="1249"/>
      <c r="N130" s="1249"/>
      <c r="O130" s="1245"/>
      <c r="P130" s="1251"/>
      <c r="Q130" s="1247"/>
      <c r="R130" s="1252"/>
      <c r="S130" s="1247"/>
      <c r="T130" s="1247"/>
      <c r="U130" s="1247"/>
      <c r="V130" s="1247"/>
      <c r="W130" s="1247"/>
      <c r="X130" s="1247"/>
    </row>
    <row r="131" ht="34.5" customHeight="1">
      <c r="A131" s="1245"/>
      <c r="B131" s="1246"/>
      <c r="C131" s="1247"/>
      <c r="D131" s="1247"/>
      <c r="E131" s="1248"/>
      <c r="F131" s="1248"/>
      <c r="G131" s="1248"/>
      <c r="H131" s="1249"/>
      <c r="I131" s="1249"/>
      <c r="J131" s="1249"/>
      <c r="K131" s="1249"/>
      <c r="L131" s="1250"/>
      <c r="M131" s="1249"/>
      <c r="N131" s="1249"/>
      <c r="O131" s="1245"/>
      <c r="P131" s="1251"/>
      <c r="Q131" s="1247"/>
      <c r="R131" s="1252"/>
      <c r="S131" s="1247"/>
      <c r="T131" s="1247"/>
      <c r="U131" s="1247"/>
      <c r="V131" s="1247"/>
      <c r="W131" s="1247"/>
      <c r="X131" s="1247"/>
    </row>
    <row r="132" ht="34.5" customHeight="1">
      <c r="A132" s="1245"/>
      <c r="B132" s="1246"/>
      <c r="C132" s="1247"/>
      <c r="D132" s="1247"/>
      <c r="E132" s="1248"/>
      <c r="F132" s="1248"/>
      <c r="G132" s="1248"/>
      <c r="H132" s="1249"/>
      <c r="I132" s="1249"/>
      <c r="J132" s="1249"/>
      <c r="K132" s="1249"/>
      <c r="L132" s="1250"/>
      <c r="M132" s="1249"/>
      <c r="N132" s="1249"/>
      <c r="O132" s="1245"/>
      <c r="P132" s="1251"/>
      <c r="Q132" s="1247"/>
      <c r="R132" s="1252"/>
      <c r="S132" s="1247"/>
      <c r="T132" s="1247"/>
      <c r="U132" s="1247"/>
      <c r="V132" s="1247"/>
      <c r="W132" s="1247"/>
      <c r="X132" s="1247"/>
    </row>
    <row r="133" ht="34.5" customHeight="1">
      <c r="A133" s="1245"/>
      <c r="B133" s="1246"/>
      <c r="C133" s="1247"/>
      <c r="D133" s="1247"/>
      <c r="E133" s="1248"/>
      <c r="F133" s="1248"/>
      <c r="G133" s="1248"/>
      <c r="H133" s="1249"/>
      <c r="I133" s="1249"/>
      <c r="J133" s="1249"/>
      <c r="K133" s="1249"/>
      <c r="L133" s="1250"/>
      <c r="M133" s="1249"/>
      <c r="N133" s="1249"/>
      <c r="O133" s="1245"/>
      <c r="P133" s="1251"/>
      <c r="Q133" s="1247"/>
      <c r="R133" s="1252"/>
      <c r="S133" s="1247"/>
      <c r="T133" s="1247"/>
      <c r="U133" s="1247"/>
      <c r="V133" s="1247"/>
      <c r="W133" s="1247"/>
      <c r="X133" s="1247"/>
    </row>
    <row r="134" ht="34.5" customHeight="1">
      <c r="A134" s="1245"/>
      <c r="B134" s="1246"/>
      <c r="C134" s="1247"/>
      <c r="D134" s="1247"/>
      <c r="E134" s="1248"/>
      <c r="F134" s="1248"/>
      <c r="G134" s="1248"/>
      <c r="H134" s="1249"/>
      <c r="I134" s="1249"/>
      <c r="J134" s="1249"/>
      <c r="K134" s="1249"/>
      <c r="L134" s="1250"/>
      <c r="M134" s="1249"/>
      <c r="N134" s="1249"/>
      <c r="O134" s="1245"/>
      <c r="P134" s="1251"/>
      <c r="Q134" s="1247"/>
      <c r="R134" s="1252"/>
      <c r="S134" s="1247"/>
      <c r="T134" s="1247"/>
      <c r="U134" s="1247"/>
      <c r="V134" s="1247"/>
      <c r="W134" s="1247"/>
      <c r="X134" s="1247"/>
    </row>
    <row r="135" ht="34.5" customHeight="1">
      <c r="A135" s="1245"/>
      <c r="B135" s="1246"/>
      <c r="C135" s="1247"/>
      <c r="D135" s="1247"/>
      <c r="E135" s="1248"/>
      <c r="F135" s="1248"/>
      <c r="G135" s="1248"/>
      <c r="H135" s="1249"/>
      <c r="I135" s="1249"/>
      <c r="J135" s="1249"/>
      <c r="K135" s="1249"/>
      <c r="L135" s="1250"/>
      <c r="M135" s="1249"/>
      <c r="N135" s="1249"/>
      <c r="O135" s="1245"/>
      <c r="P135" s="1251"/>
      <c r="Q135" s="1247"/>
      <c r="R135" s="1252"/>
      <c r="S135" s="1247"/>
      <c r="T135" s="1247"/>
      <c r="U135" s="1247"/>
      <c r="V135" s="1247"/>
      <c r="W135" s="1247"/>
      <c r="X135" s="1247"/>
    </row>
    <row r="136" ht="34.5" customHeight="1">
      <c r="A136" s="1245"/>
      <c r="B136" s="1246"/>
      <c r="C136" s="1247"/>
      <c r="D136" s="1247"/>
      <c r="E136" s="1248"/>
      <c r="F136" s="1248"/>
      <c r="G136" s="1248"/>
      <c r="H136" s="1249"/>
      <c r="I136" s="1249"/>
      <c r="J136" s="1249"/>
      <c r="K136" s="1249"/>
      <c r="L136" s="1250"/>
      <c r="M136" s="1249"/>
      <c r="N136" s="1249"/>
      <c r="O136" s="1245"/>
      <c r="P136" s="1251"/>
      <c r="Q136" s="1247"/>
      <c r="R136" s="1252"/>
      <c r="S136" s="1247"/>
      <c r="T136" s="1247"/>
      <c r="U136" s="1247"/>
      <c r="V136" s="1247"/>
      <c r="W136" s="1247"/>
      <c r="X136" s="1247"/>
    </row>
    <row r="137" ht="34.5" customHeight="1">
      <c r="A137" s="1245"/>
      <c r="B137" s="1246"/>
      <c r="C137" s="1247"/>
      <c r="D137" s="1247"/>
      <c r="E137" s="1248"/>
      <c r="F137" s="1248"/>
      <c r="G137" s="1248"/>
      <c r="H137" s="1249"/>
      <c r="I137" s="1249"/>
      <c r="J137" s="1249"/>
      <c r="K137" s="1249"/>
      <c r="L137" s="1250"/>
      <c r="M137" s="1249"/>
      <c r="N137" s="1249"/>
      <c r="O137" s="1245"/>
      <c r="P137" s="1251"/>
      <c r="Q137" s="1247"/>
      <c r="R137" s="1252"/>
      <c r="S137" s="1247"/>
      <c r="T137" s="1247"/>
      <c r="U137" s="1247"/>
      <c r="V137" s="1247"/>
      <c r="W137" s="1247"/>
      <c r="X137" s="1247"/>
    </row>
    <row r="138" ht="34.5" customHeight="1">
      <c r="A138" s="1245"/>
      <c r="B138" s="1246"/>
      <c r="C138" s="1247"/>
      <c r="D138" s="1247"/>
      <c r="E138" s="1248"/>
      <c r="F138" s="1248"/>
      <c r="G138" s="1248"/>
      <c r="H138" s="1249"/>
      <c r="I138" s="1249"/>
      <c r="J138" s="1249"/>
      <c r="K138" s="1249"/>
      <c r="L138" s="1250"/>
      <c r="M138" s="1249"/>
      <c r="N138" s="1249"/>
      <c r="O138" s="1245"/>
      <c r="P138" s="1251"/>
      <c r="Q138" s="1247"/>
      <c r="R138" s="1252"/>
      <c r="S138" s="1247"/>
      <c r="T138" s="1247"/>
      <c r="U138" s="1247"/>
      <c r="V138" s="1247"/>
      <c r="W138" s="1247"/>
      <c r="X138" s="1247"/>
    </row>
    <row r="139" ht="34.5" customHeight="1">
      <c r="A139" s="1245"/>
      <c r="B139" s="1246"/>
      <c r="C139" s="1247"/>
      <c r="D139" s="1247"/>
      <c r="E139" s="1248"/>
      <c r="F139" s="1248"/>
      <c r="G139" s="1248"/>
      <c r="H139" s="1249"/>
      <c r="I139" s="1249"/>
      <c r="J139" s="1249"/>
      <c r="K139" s="1249"/>
      <c r="L139" s="1250"/>
      <c r="M139" s="1249"/>
      <c r="N139" s="1249"/>
      <c r="O139" s="1245"/>
      <c r="P139" s="1251"/>
      <c r="Q139" s="1247"/>
      <c r="R139" s="1252"/>
      <c r="S139" s="1247"/>
      <c r="T139" s="1247"/>
      <c r="U139" s="1247"/>
      <c r="V139" s="1247"/>
      <c r="W139" s="1247"/>
      <c r="X139" s="1247"/>
    </row>
    <row r="140" ht="34.5" customHeight="1">
      <c r="A140" s="1245"/>
      <c r="B140" s="1246"/>
      <c r="C140" s="1247"/>
      <c r="D140" s="1247"/>
      <c r="E140" s="1248"/>
      <c r="F140" s="1248"/>
      <c r="G140" s="1248"/>
      <c r="H140" s="1249"/>
      <c r="I140" s="1249"/>
      <c r="J140" s="1249"/>
      <c r="K140" s="1249"/>
      <c r="L140" s="1250"/>
      <c r="M140" s="1249"/>
      <c r="N140" s="1249"/>
      <c r="O140" s="1245"/>
      <c r="P140" s="1251"/>
      <c r="Q140" s="1247"/>
      <c r="R140" s="1252"/>
      <c r="S140" s="1247"/>
      <c r="T140" s="1247"/>
      <c r="U140" s="1247"/>
      <c r="V140" s="1247"/>
      <c r="W140" s="1247"/>
      <c r="X140" s="1247"/>
    </row>
    <row r="141" ht="34.5" customHeight="1">
      <c r="A141" s="1245"/>
      <c r="B141" s="1246"/>
      <c r="C141" s="1247"/>
      <c r="D141" s="1247"/>
      <c r="E141" s="1248"/>
      <c r="F141" s="1248"/>
      <c r="G141" s="1248"/>
      <c r="H141" s="1249"/>
      <c r="I141" s="1249"/>
      <c r="J141" s="1249"/>
      <c r="K141" s="1249"/>
      <c r="L141" s="1250"/>
      <c r="M141" s="1249"/>
      <c r="N141" s="1249"/>
      <c r="O141" s="1245"/>
      <c r="P141" s="1251"/>
      <c r="Q141" s="1247"/>
      <c r="R141" s="1252"/>
      <c r="S141" s="1247"/>
      <c r="T141" s="1247"/>
      <c r="U141" s="1247"/>
      <c r="V141" s="1247"/>
      <c r="W141" s="1247"/>
      <c r="X141" s="1247"/>
    </row>
    <row r="142" ht="34.5" customHeight="1">
      <c r="A142" s="1245"/>
      <c r="B142" s="1246"/>
      <c r="C142" s="1247"/>
      <c r="D142" s="1247"/>
      <c r="E142" s="1248"/>
      <c r="F142" s="1248"/>
      <c r="G142" s="1248"/>
      <c r="H142" s="1249"/>
      <c r="I142" s="1249"/>
      <c r="J142" s="1249"/>
      <c r="K142" s="1249"/>
      <c r="L142" s="1250"/>
      <c r="M142" s="1249"/>
      <c r="N142" s="1249"/>
      <c r="O142" s="1245"/>
      <c r="P142" s="1251"/>
      <c r="Q142" s="1247"/>
      <c r="R142" s="1252"/>
      <c r="S142" s="1247"/>
      <c r="T142" s="1247"/>
      <c r="U142" s="1247"/>
      <c r="V142" s="1247"/>
      <c r="W142" s="1247"/>
      <c r="X142" s="1247"/>
    </row>
    <row r="143" ht="34.5" customHeight="1">
      <c r="A143" s="1245"/>
      <c r="B143" s="1246"/>
      <c r="C143" s="1247"/>
      <c r="D143" s="1247"/>
      <c r="E143" s="1248"/>
      <c r="F143" s="1248"/>
      <c r="G143" s="1248"/>
      <c r="H143" s="1249"/>
      <c r="I143" s="1249"/>
      <c r="J143" s="1249"/>
      <c r="K143" s="1249"/>
      <c r="L143" s="1250"/>
      <c r="M143" s="1249"/>
      <c r="N143" s="1249"/>
      <c r="O143" s="1245"/>
      <c r="P143" s="1251"/>
      <c r="Q143" s="1247"/>
      <c r="R143" s="1252"/>
      <c r="S143" s="1247"/>
      <c r="T143" s="1247"/>
      <c r="U143" s="1247"/>
      <c r="V143" s="1247"/>
      <c r="W143" s="1247"/>
      <c r="X143" s="1247"/>
    </row>
    <row r="144" ht="34.5" customHeight="1">
      <c r="A144" s="1245"/>
      <c r="B144" s="1246"/>
      <c r="C144" s="1247"/>
      <c r="D144" s="1247"/>
      <c r="E144" s="1248"/>
      <c r="F144" s="1248"/>
      <c r="G144" s="1248"/>
      <c r="H144" s="1249"/>
      <c r="I144" s="1249"/>
      <c r="J144" s="1249"/>
      <c r="K144" s="1249"/>
      <c r="L144" s="1250"/>
      <c r="M144" s="1249"/>
      <c r="N144" s="1249"/>
      <c r="O144" s="1245"/>
      <c r="P144" s="1251"/>
      <c r="Q144" s="1247"/>
      <c r="R144" s="1252"/>
      <c r="S144" s="1247"/>
      <c r="T144" s="1247"/>
      <c r="U144" s="1247"/>
      <c r="V144" s="1247"/>
      <c r="W144" s="1247"/>
      <c r="X144" s="1247"/>
    </row>
    <row r="145" ht="34.5" customHeight="1">
      <c r="A145" s="1245"/>
      <c r="B145" s="1246"/>
      <c r="C145" s="1247"/>
      <c r="D145" s="1247"/>
      <c r="E145" s="1248"/>
      <c r="F145" s="1248"/>
      <c r="G145" s="1248"/>
      <c r="H145" s="1249"/>
      <c r="I145" s="1249"/>
      <c r="J145" s="1249"/>
      <c r="K145" s="1249"/>
      <c r="L145" s="1250"/>
      <c r="M145" s="1249"/>
      <c r="N145" s="1249"/>
      <c r="O145" s="1245"/>
      <c r="P145" s="1251"/>
      <c r="Q145" s="1247"/>
      <c r="R145" s="1252"/>
      <c r="S145" s="1247"/>
      <c r="T145" s="1247"/>
      <c r="U145" s="1247"/>
      <c r="V145" s="1247"/>
      <c r="W145" s="1247"/>
      <c r="X145" s="1247"/>
    </row>
    <row r="146" ht="34.5" customHeight="1">
      <c r="A146" s="1245"/>
      <c r="B146" s="1246"/>
      <c r="C146" s="1247"/>
      <c r="D146" s="1247"/>
      <c r="E146" s="1248"/>
      <c r="F146" s="1248"/>
      <c r="G146" s="1248"/>
      <c r="H146" s="1249"/>
      <c r="I146" s="1249"/>
      <c r="J146" s="1249"/>
      <c r="K146" s="1249"/>
      <c r="L146" s="1250"/>
      <c r="M146" s="1249"/>
      <c r="N146" s="1249"/>
      <c r="O146" s="1245"/>
      <c r="P146" s="1251"/>
      <c r="Q146" s="1247"/>
      <c r="R146" s="1252"/>
      <c r="S146" s="1247"/>
      <c r="T146" s="1247"/>
      <c r="U146" s="1247"/>
      <c r="V146" s="1247"/>
      <c r="W146" s="1247"/>
      <c r="X146" s="1247"/>
    </row>
    <row r="147" ht="34.5" customHeight="1">
      <c r="A147" s="1245"/>
      <c r="B147" s="1246"/>
      <c r="C147" s="1247"/>
      <c r="D147" s="1247"/>
      <c r="E147" s="1248"/>
      <c r="F147" s="1248"/>
      <c r="G147" s="1248"/>
      <c r="H147" s="1249"/>
      <c r="I147" s="1249"/>
      <c r="J147" s="1249"/>
      <c r="K147" s="1249"/>
      <c r="L147" s="1250"/>
      <c r="M147" s="1249"/>
      <c r="N147" s="1249"/>
      <c r="O147" s="1245"/>
      <c r="P147" s="1251"/>
      <c r="Q147" s="1247"/>
      <c r="R147" s="1252"/>
      <c r="S147" s="1247"/>
      <c r="T147" s="1247"/>
      <c r="U147" s="1247"/>
      <c r="V147" s="1247"/>
      <c r="W147" s="1247"/>
      <c r="X147" s="1247"/>
    </row>
    <row r="148" ht="34.5" customHeight="1">
      <c r="A148" s="1245"/>
      <c r="B148" s="1246"/>
      <c r="C148" s="1247"/>
      <c r="D148" s="1247"/>
      <c r="E148" s="1248"/>
      <c r="F148" s="1248"/>
      <c r="G148" s="1248"/>
      <c r="H148" s="1249"/>
      <c r="I148" s="1249"/>
      <c r="J148" s="1249"/>
      <c r="K148" s="1249"/>
      <c r="L148" s="1250"/>
      <c r="M148" s="1249"/>
      <c r="N148" s="1249"/>
      <c r="O148" s="1245"/>
      <c r="P148" s="1251"/>
      <c r="Q148" s="1247"/>
      <c r="R148" s="1252"/>
      <c r="S148" s="1247"/>
      <c r="T148" s="1247"/>
      <c r="U148" s="1247"/>
      <c r="V148" s="1247"/>
      <c r="W148" s="1247"/>
      <c r="X148" s="1247"/>
    </row>
    <row r="149" ht="34.5" customHeight="1">
      <c r="A149" s="1245"/>
      <c r="B149" s="1246"/>
      <c r="C149" s="1247"/>
      <c r="D149" s="1247"/>
      <c r="E149" s="1248"/>
      <c r="F149" s="1248"/>
      <c r="G149" s="1248"/>
      <c r="H149" s="1249"/>
      <c r="I149" s="1249"/>
      <c r="J149" s="1249"/>
      <c r="K149" s="1249"/>
      <c r="L149" s="1250"/>
      <c r="M149" s="1249"/>
      <c r="N149" s="1249"/>
      <c r="O149" s="1245"/>
      <c r="P149" s="1251"/>
      <c r="Q149" s="1247"/>
      <c r="R149" s="1252"/>
      <c r="S149" s="1247"/>
      <c r="T149" s="1247"/>
      <c r="U149" s="1247"/>
      <c r="V149" s="1247"/>
      <c r="W149" s="1247"/>
      <c r="X149" s="1247"/>
    </row>
    <row r="150" ht="34.5" customHeight="1">
      <c r="A150" s="1245"/>
      <c r="B150" s="1246"/>
      <c r="C150" s="1247"/>
      <c r="D150" s="1247"/>
      <c r="E150" s="1248"/>
      <c r="F150" s="1248"/>
      <c r="G150" s="1248"/>
      <c r="H150" s="1249"/>
      <c r="I150" s="1249"/>
      <c r="J150" s="1249"/>
      <c r="K150" s="1249"/>
      <c r="L150" s="1250"/>
      <c r="M150" s="1249"/>
      <c r="N150" s="1249"/>
      <c r="O150" s="1245"/>
      <c r="P150" s="1251"/>
      <c r="Q150" s="1247"/>
      <c r="R150" s="1252"/>
      <c r="S150" s="1247"/>
      <c r="T150" s="1247"/>
      <c r="U150" s="1247"/>
      <c r="V150" s="1247"/>
      <c r="W150" s="1247"/>
      <c r="X150" s="1247"/>
    </row>
    <row r="151" ht="34.5" customHeight="1">
      <c r="A151" s="1245"/>
      <c r="B151" s="1246"/>
      <c r="C151" s="1247"/>
      <c r="D151" s="1247"/>
      <c r="E151" s="1248"/>
      <c r="F151" s="1248"/>
      <c r="G151" s="1248"/>
      <c r="H151" s="1249"/>
      <c r="I151" s="1249"/>
      <c r="J151" s="1249"/>
      <c r="K151" s="1249"/>
      <c r="L151" s="1250"/>
      <c r="M151" s="1249"/>
      <c r="N151" s="1249"/>
      <c r="O151" s="1245"/>
      <c r="P151" s="1251"/>
      <c r="Q151" s="1247"/>
      <c r="R151" s="1252"/>
      <c r="S151" s="1247"/>
      <c r="T151" s="1247"/>
      <c r="U151" s="1247"/>
      <c r="V151" s="1247"/>
      <c r="W151" s="1247"/>
      <c r="X151" s="1247"/>
    </row>
    <row r="152" ht="34.5" customHeight="1">
      <c r="A152" s="1245"/>
      <c r="B152" s="1246"/>
      <c r="C152" s="1247"/>
      <c r="D152" s="1247"/>
      <c r="E152" s="1248"/>
      <c r="F152" s="1248"/>
      <c r="G152" s="1248"/>
      <c r="H152" s="1249"/>
      <c r="I152" s="1249"/>
      <c r="J152" s="1249"/>
      <c r="K152" s="1249"/>
      <c r="L152" s="1250"/>
      <c r="M152" s="1249"/>
      <c r="N152" s="1249"/>
      <c r="O152" s="1245"/>
      <c r="P152" s="1251"/>
      <c r="Q152" s="1247"/>
      <c r="R152" s="1252"/>
      <c r="S152" s="1247"/>
      <c r="T152" s="1247"/>
      <c r="U152" s="1247"/>
      <c r="V152" s="1247"/>
      <c r="W152" s="1247"/>
      <c r="X152" s="1247"/>
    </row>
    <row r="153" ht="34.5" customHeight="1">
      <c r="A153" s="1245"/>
      <c r="B153" s="1246"/>
      <c r="C153" s="1247"/>
      <c r="D153" s="1247"/>
      <c r="E153" s="1248"/>
      <c r="F153" s="1248"/>
      <c r="G153" s="1248"/>
      <c r="H153" s="1249"/>
      <c r="I153" s="1249"/>
      <c r="J153" s="1249"/>
      <c r="K153" s="1249"/>
      <c r="L153" s="1250"/>
      <c r="M153" s="1249"/>
      <c r="N153" s="1249"/>
      <c r="O153" s="1245"/>
      <c r="P153" s="1251"/>
      <c r="Q153" s="1247"/>
      <c r="R153" s="1252"/>
      <c r="S153" s="1247"/>
      <c r="T153" s="1247"/>
      <c r="U153" s="1247"/>
      <c r="V153" s="1247"/>
      <c r="W153" s="1247"/>
      <c r="X153" s="1247"/>
    </row>
    <row r="154" ht="34.5" customHeight="1">
      <c r="A154" s="1245"/>
      <c r="B154" s="1246"/>
      <c r="C154" s="1247"/>
      <c r="D154" s="1247"/>
      <c r="E154" s="1248"/>
      <c r="F154" s="1248"/>
      <c r="G154" s="1248"/>
      <c r="H154" s="1249"/>
      <c r="I154" s="1249"/>
      <c r="J154" s="1249"/>
      <c r="K154" s="1249"/>
      <c r="L154" s="1250"/>
      <c r="M154" s="1249"/>
      <c r="N154" s="1249"/>
      <c r="O154" s="1245"/>
      <c r="P154" s="1251"/>
      <c r="Q154" s="1247"/>
      <c r="R154" s="1252"/>
      <c r="S154" s="1247"/>
      <c r="T154" s="1247"/>
      <c r="U154" s="1247"/>
      <c r="V154" s="1247"/>
      <c r="W154" s="1247"/>
      <c r="X154" s="1247"/>
    </row>
    <row r="155" ht="34.5" customHeight="1">
      <c r="A155" s="1245"/>
      <c r="B155" s="1246"/>
      <c r="C155" s="1247"/>
      <c r="D155" s="1247"/>
      <c r="E155" s="1248"/>
      <c r="F155" s="1248"/>
      <c r="G155" s="1248"/>
      <c r="H155" s="1249"/>
      <c r="I155" s="1249"/>
      <c r="J155" s="1249"/>
      <c r="K155" s="1249"/>
      <c r="L155" s="1250"/>
      <c r="M155" s="1249"/>
      <c r="N155" s="1249"/>
      <c r="O155" s="1245"/>
      <c r="P155" s="1251"/>
      <c r="Q155" s="1247"/>
      <c r="R155" s="1252"/>
      <c r="S155" s="1247"/>
      <c r="T155" s="1247"/>
      <c r="U155" s="1247"/>
      <c r="V155" s="1247"/>
      <c r="W155" s="1247"/>
      <c r="X155" s="1247"/>
    </row>
    <row r="156" ht="34.5" customHeight="1">
      <c r="A156" s="1245"/>
      <c r="B156" s="1246"/>
      <c r="C156" s="1247"/>
      <c r="D156" s="1247"/>
      <c r="E156" s="1248"/>
      <c r="F156" s="1248"/>
      <c r="G156" s="1248"/>
      <c r="H156" s="1249"/>
      <c r="I156" s="1249"/>
      <c r="J156" s="1249"/>
      <c r="K156" s="1249"/>
      <c r="L156" s="1250"/>
      <c r="M156" s="1249"/>
      <c r="N156" s="1249"/>
      <c r="O156" s="1245"/>
      <c r="P156" s="1251"/>
      <c r="Q156" s="1247"/>
      <c r="R156" s="1252"/>
      <c r="S156" s="1247"/>
      <c r="T156" s="1247"/>
      <c r="U156" s="1247"/>
      <c r="V156" s="1247"/>
      <c r="W156" s="1247"/>
      <c r="X156" s="1247"/>
    </row>
    <row r="157" ht="34.5" customHeight="1">
      <c r="A157" s="1245"/>
      <c r="B157" s="1246"/>
      <c r="C157" s="1247"/>
      <c r="D157" s="1247"/>
      <c r="E157" s="1248"/>
      <c r="F157" s="1248"/>
      <c r="G157" s="1248"/>
      <c r="H157" s="1249"/>
      <c r="I157" s="1249"/>
      <c r="J157" s="1249"/>
      <c r="K157" s="1249"/>
      <c r="L157" s="1250"/>
      <c r="M157" s="1249"/>
      <c r="N157" s="1249"/>
      <c r="O157" s="1245"/>
      <c r="P157" s="1251"/>
      <c r="Q157" s="1247"/>
      <c r="R157" s="1252"/>
      <c r="S157" s="1247"/>
      <c r="T157" s="1247"/>
      <c r="U157" s="1247"/>
      <c r="V157" s="1247"/>
      <c r="W157" s="1247"/>
      <c r="X157" s="1247"/>
    </row>
    <row r="158" ht="34.5" customHeight="1">
      <c r="A158" s="1245"/>
      <c r="B158" s="1246"/>
      <c r="C158" s="1247"/>
      <c r="D158" s="1247"/>
      <c r="E158" s="1248"/>
      <c r="F158" s="1248"/>
      <c r="G158" s="1248"/>
      <c r="H158" s="1249"/>
      <c r="I158" s="1249"/>
      <c r="J158" s="1249"/>
      <c r="K158" s="1249"/>
      <c r="L158" s="1250"/>
      <c r="M158" s="1249"/>
      <c r="N158" s="1249"/>
      <c r="O158" s="1245"/>
      <c r="P158" s="1251"/>
      <c r="Q158" s="1247"/>
      <c r="R158" s="1252"/>
      <c r="S158" s="1247"/>
      <c r="T158" s="1247"/>
      <c r="U158" s="1247"/>
      <c r="V158" s="1247"/>
      <c r="W158" s="1247"/>
      <c r="X158" s="1247"/>
    </row>
    <row r="159" ht="34.5" customHeight="1">
      <c r="A159" s="1245"/>
      <c r="B159" s="1246"/>
      <c r="C159" s="1247"/>
      <c r="D159" s="1247"/>
      <c r="E159" s="1248"/>
      <c r="F159" s="1248"/>
      <c r="G159" s="1248"/>
      <c r="H159" s="1249"/>
      <c r="I159" s="1249"/>
      <c r="J159" s="1249"/>
      <c r="K159" s="1249"/>
      <c r="L159" s="1250"/>
      <c r="M159" s="1249"/>
      <c r="N159" s="1249"/>
      <c r="O159" s="1245"/>
      <c r="P159" s="1251"/>
      <c r="Q159" s="1247"/>
      <c r="R159" s="1252"/>
      <c r="S159" s="1247"/>
      <c r="T159" s="1247"/>
      <c r="U159" s="1247"/>
      <c r="V159" s="1247"/>
      <c r="W159" s="1247"/>
      <c r="X159" s="1247"/>
    </row>
    <row r="160" ht="34.5" customHeight="1">
      <c r="A160" s="1245"/>
      <c r="B160" s="1246"/>
      <c r="C160" s="1247"/>
      <c r="D160" s="1247"/>
      <c r="E160" s="1248"/>
      <c r="F160" s="1248"/>
      <c r="G160" s="1248"/>
      <c r="H160" s="1249"/>
      <c r="I160" s="1249"/>
      <c r="J160" s="1249"/>
      <c r="K160" s="1249"/>
      <c r="L160" s="1250"/>
      <c r="M160" s="1249"/>
      <c r="N160" s="1249"/>
      <c r="O160" s="1245"/>
      <c r="P160" s="1251"/>
      <c r="Q160" s="1247"/>
      <c r="R160" s="1252"/>
      <c r="S160" s="1247"/>
      <c r="T160" s="1247"/>
      <c r="U160" s="1247"/>
      <c r="V160" s="1247"/>
      <c r="W160" s="1247"/>
      <c r="X160" s="1247"/>
    </row>
    <row r="161" ht="34.5" customHeight="1">
      <c r="A161" s="1245"/>
      <c r="B161" s="1246"/>
      <c r="C161" s="1247"/>
      <c r="D161" s="1247"/>
      <c r="E161" s="1248"/>
      <c r="F161" s="1248"/>
      <c r="G161" s="1248"/>
      <c r="H161" s="1249"/>
      <c r="I161" s="1249"/>
      <c r="J161" s="1249"/>
      <c r="K161" s="1249"/>
      <c r="L161" s="1250"/>
      <c r="M161" s="1249"/>
      <c r="N161" s="1249"/>
      <c r="O161" s="1245"/>
      <c r="P161" s="1251"/>
      <c r="Q161" s="1247"/>
      <c r="R161" s="1252"/>
      <c r="S161" s="1247"/>
      <c r="T161" s="1247"/>
      <c r="U161" s="1247"/>
      <c r="V161" s="1247"/>
      <c r="W161" s="1247"/>
      <c r="X161" s="1247"/>
    </row>
    <row r="162" ht="34.5" customHeight="1">
      <c r="A162" s="1245"/>
      <c r="B162" s="1246"/>
      <c r="C162" s="1247"/>
      <c r="D162" s="1247"/>
      <c r="E162" s="1248"/>
      <c r="F162" s="1248"/>
      <c r="G162" s="1248"/>
      <c r="H162" s="1249"/>
      <c r="I162" s="1249"/>
      <c r="J162" s="1249"/>
      <c r="K162" s="1249"/>
      <c r="L162" s="1250"/>
      <c r="M162" s="1249"/>
      <c r="N162" s="1249"/>
      <c r="O162" s="1245"/>
      <c r="P162" s="1251"/>
      <c r="Q162" s="1247"/>
      <c r="R162" s="1252"/>
      <c r="S162" s="1247"/>
      <c r="T162" s="1247"/>
      <c r="U162" s="1247"/>
      <c r="V162" s="1247"/>
      <c r="W162" s="1247"/>
      <c r="X162" s="1247"/>
    </row>
    <row r="163" ht="34.5" customHeight="1">
      <c r="A163" s="1245"/>
      <c r="B163" s="1246"/>
      <c r="C163" s="1247"/>
      <c r="D163" s="1247"/>
      <c r="E163" s="1248"/>
      <c r="F163" s="1248"/>
      <c r="G163" s="1248"/>
      <c r="H163" s="1249"/>
      <c r="I163" s="1249"/>
      <c r="J163" s="1249"/>
      <c r="K163" s="1249"/>
      <c r="L163" s="1250"/>
      <c r="M163" s="1249"/>
      <c r="N163" s="1249"/>
      <c r="O163" s="1245"/>
      <c r="P163" s="1251"/>
      <c r="Q163" s="1247"/>
      <c r="R163" s="1252"/>
      <c r="S163" s="1247"/>
      <c r="T163" s="1247"/>
      <c r="U163" s="1247"/>
      <c r="V163" s="1247"/>
      <c r="W163" s="1247"/>
      <c r="X163" s="1247"/>
    </row>
    <row r="164" ht="34.5" customHeight="1">
      <c r="A164" s="1245"/>
      <c r="B164" s="1246"/>
      <c r="C164" s="1247"/>
      <c r="D164" s="1247"/>
      <c r="E164" s="1248"/>
      <c r="F164" s="1248"/>
      <c r="G164" s="1248"/>
      <c r="H164" s="1249"/>
      <c r="I164" s="1249"/>
      <c r="J164" s="1249"/>
      <c r="K164" s="1249"/>
      <c r="L164" s="1250"/>
      <c r="M164" s="1249"/>
      <c r="N164" s="1249"/>
      <c r="O164" s="1245"/>
      <c r="P164" s="1251"/>
      <c r="Q164" s="1247"/>
      <c r="R164" s="1252"/>
      <c r="S164" s="1247"/>
      <c r="T164" s="1247"/>
      <c r="U164" s="1247"/>
      <c r="V164" s="1247"/>
      <c r="W164" s="1247"/>
      <c r="X164" s="1247"/>
    </row>
    <row r="165" ht="34.5" customHeight="1">
      <c r="A165" s="1245"/>
      <c r="B165" s="1246"/>
      <c r="C165" s="1247"/>
      <c r="D165" s="1247"/>
      <c r="E165" s="1248"/>
      <c r="F165" s="1248"/>
      <c r="G165" s="1248"/>
      <c r="H165" s="1249"/>
      <c r="I165" s="1249"/>
      <c r="J165" s="1249"/>
      <c r="K165" s="1249"/>
      <c r="L165" s="1250"/>
      <c r="M165" s="1249"/>
      <c r="N165" s="1249"/>
      <c r="O165" s="1245"/>
      <c r="P165" s="1251"/>
      <c r="Q165" s="1247"/>
      <c r="R165" s="1252"/>
      <c r="S165" s="1247"/>
      <c r="T165" s="1247"/>
      <c r="U165" s="1247"/>
      <c r="V165" s="1247"/>
      <c r="W165" s="1247"/>
      <c r="X165" s="1247"/>
    </row>
    <row r="166" ht="34.5" customHeight="1">
      <c r="A166" s="1245"/>
      <c r="B166" s="1246"/>
      <c r="C166" s="1247"/>
      <c r="D166" s="1247"/>
      <c r="E166" s="1248"/>
      <c r="F166" s="1248"/>
      <c r="G166" s="1248"/>
      <c r="H166" s="1249"/>
      <c r="I166" s="1249"/>
      <c r="J166" s="1249"/>
      <c r="K166" s="1249"/>
      <c r="L166" s="1250"/>
      <c r="M166" s="1249"/>
      <c r="N166" s="1249"/>
      <c r="O166" s="1245"/>
      <c r="P166" s="1251"/>
      <c r="Q166" s="1247"/>
      <c r="R166" s="1252"/>
      <c r="S166" s="1247"/>
      <c r="T166" s="1247"/>
      <c r="U166" s="1247"/>
      <c r="V166" s="1247"/>
      <c r="W166" s="1247"/>
      <c r="X166" s="1247"/>
    </row>
    <row r="167" ht="34.5" customHeight="1">
      <c r="A167" s="1245"/>
      <c r="B167" s="1246"/>
      <c r="C167" s="1247"/>
      <c r="D167" s="1247"/>
      <c r="E167" s="1248"/>
      <c r="F167" s="1248"/>
      <c r="G167" s="1248"/>
      <c r="H167" s="1249"/>
      <c r="I167" s="1249"/>
      <c r="J167" s="1249"/>
      <c r="K167" s="1249"/>
      <c r="L167" s="1250"/>
      <c r="M167" s="1249"/>
      <c r="N167" s="1249"/>
      <c r="O167" s="1245"/>
      <c r="P167" s="1251"/>
      <c r="Q167" s="1247"/>
      <c r="R167" s="1252"/>
      <c r="S167" s="1247"/>
      <c r="T167" s="1247"/>
      <c r="U167" s="1247"/>
      <c r="V167" s="1247"/>
      <c r="W167" s="1247"/>
      <c r="X167" s="1247"/>
    </row>
    <row r="168" ht="34.5" customHeight="1">
      <c r="A168" s="1245"/>
      <c r="B168" s="1246"/>
      <c r="C168" s="1247"/>
      <c r="D168" s="1247"/>
      <c r="E168" s="1248"/>
      <c r="F168" s="1248"/>
      <c r="G168" s="1248"/>
      <c r="H168" s="1249"/>
      <c r="I168" s="1249"/>
      <c r="J168" s="1249"/>
      <c r="K168" s="1249"/>
      <c r="L168" s="1250"/>
      <c r="M168" s="1249"/>
      <c r="N168" s="1249"/>
      <c r="O168" s="1245"/>
      <c r="P168" s="1251"/>
      <c r="Q168" s="1247"/>
      <c r="R168" s="1252"/>
      <c r="S168" s="1247"/>
      <c r="T168" s="1247"/>
      <c r="U168" s="1247"/>
      <c r="V168" s="1247"/>
      <c r="W168" s="1247"/>
      <c r="X168" s="1247"/>
    </row>
    <row r="169" ht="34.5" customHeight="1">
      <c r="A169" s="1245"/>
      <c r="B169" s="1246"/>
      <c r="C169" s="1247"/>
      <c r="D169" s="1247"/>
      <c r="E169" s="1248"/>
      <c r="F169" s="1248"/>
      <c r="G169" s="1248"/>
      <c r="H169" s="1249"/>
      <c r="I169" s="1249"/>
      <c r="J169" s="1249"/>
      <c r="K169" s="1249"/>
      <c r="L169" s="1250"/>
      <c r="M169" s="1249"/>
      <c r="N169" s="1249"/>
      <c r="O169" s="1245"/>
      <c r="P169" s="1251"/>
      <c r="Q169" s="1247"/>
      <c r="R169" s="1252"/>
      <c r="S169" s="1247"/>
      <c r="T169" s="1247"/>
      <c r="U169" s="1247"/>
      <c r="V169" s="1247"/>
      <c r="W169" s="1247"/>
      <c r="X169" s="1247"/>
    </row>
    <row r="170" ht="34.5" customHeight="1">
      <c r="A170" s="1245"/>
      <c r="B170" s="1246"/>
      <c r="C170" s="1247"/>
      <c r="D170" s="1247"/>
      <c r="E170" s="1248"/>
      <c r="F170" s="1248"/>
      <c r="G170" s="1248"/>
      <c r="H170" s="1249"/>
      <c r="I170" s="1249"/>
      <c r="J170" s="1249"/>
      <c r="K170" s="1249"/>
      <c r="L170" s="1250"/>
      <c r="M170" s="1249"/>
      <c r="N170" s="1249"/>
      <c r="O170" s="1245"/>
      <c r="P170" s="1251"/>
      <c r="Q170" s="1247"/>
      <c r="R170" s="1252"/>
      <c r="S170" s="1247"/>
      <c r="T170" s="1247"/>
      <c r="U170" s="1247"/>
      <c r="V170" s="1247"/>
      <c r="W170" s="1247"/>
      <c r="X170" s="1247"/>
    </row>
    <row r="171" ht="34.5" customHeight="1">
      <c r="A171" s="1245"/>
      <c r="B171" s="1246"/>
      <c r="C171" s="1247"/>
      <c r="D171" s="1247"/>
      <c r="E171" s="1248"/>
      <c r="F171" s="1248"/>
      <c r="G171" s="1248"/>
      <c r="H171" s="1249"/>
      <c r="I171" s="1249"/>
      <c r="J171" s="1249"/>
      <c r="K171" s="1249"/>
      <c r="L171" s="1250"/>
      <c r="M171" s="1249"/>
      <c r="N171" s="1249"/>
      <c r="O171" s="1245"/>
      <c r="P171" s="1251"/>
      <c r="Q171" s="1247"/>
      <c r="R171" s="1252"/>
      <c r="S171" s="1247"/>
      <c r="T171" s="1247"/>
      <c r="U171" s="1247"/>
      <c r="V171" s="1247"/>
      <c r="W171" s="1247"/>
      <c r="X171" s="1247"/>
    </row>
    <row r="172" ht="34.5" customHeight="1">
      <c r="A172" s="1245"/>
      <c r="B172" s="1246"/>
      <c r="C172" s="1247"/>
      <c r="D172" s="1247"/>
      <c r="E172" s="1248"/>
      <c r="F172" s="1248"/>
      <c r="G172" s="1248"/>
      <c r="H172" s="1249"/>
      <c r="I172" s="1249"/>
      <c r="J172" s="1249"/>
      <c r="K172" s="1249"/>
      <c r="L172" s="1250"/>
      <c r="M172" s="1249"/>
      <c r="N172" s="1249"/>
      <c r="O172" s="1245"/>
      <c r="P172" s="1251"/>
      <c r="Q172" s="1247"/>
      <c r="R172" s="1252"/>
      <c r="S172" s="1247"/>
      <c r="T172" s="1247"/>
      <c r="U172" s="1247"/>
      <c r="V172" s="1247"/>
      <c r="W172" s="1247"/>
      <c r="X172" s="1247"/>
    </row>
    <row r="173" ht="34.5" customHeight="1">
      <c r="A173" s="1245"/>
      <c r="B173" s="1246"/>
      <c r="C173" s="1247"/>
      <c r="D173" s="1247"/>
      <c r="E173" s="1248"/>
      <c r="F173" s="1248"/>
      <c r="G173" s="1248"/>
      <c r="H173" s="1249"/>
      <c r="I173" s="1249"/>
      <c r="J173" s="1249"/>
      <c r="K173" s="1249"/>
      <c r="L173" s="1250"/>
      <c r="M173" s="1249"/>
      <c r="N173" s="1249"/>
      <c r="O173" s="1245"/>
      <c r="P173" s="1251"/>
      <c r="Q173" s="1247"/>
      <c r="R173" s="1252"/>
      <c r="S173" s="1247"/>
      <c r="T173" s="1247"/>
      <c r="U173" s="1247"/>
      <c r="V173" s="1247"/>
      <c r="W173" s="1247"/>
      <c r="X173" s="1247"/>
    </row>
    <row r="174" ht="34.5" customHeight="1">
      <c r="A174" s="1245"/>
      <c r="B174" s="1246"/>
      <c r="C174" s="1247"/>
      <c r="D174" s="1247"/>
      <c r="E174" s="1248"/>
      <c r="F174" s="1248"/>
      <c r="G174" s="1248"/>
      <c r="H174" s="1249"/>
      <c r="I174" s="1249"/>
      <c r="J174" s="1249"/>
      <c r="K174" s="1249"/>
      <c r="L174" s="1250"/>
      <c r="M174" s="1249"/>
      <c r="N174" s="1249"/>
      <c r="O174" s="1245"/>
      <c r="P174" s="1251"/>
      <c r="Q174" s="1247"/>
      <c r="R174" s="1252"/>
      <c r="S174" s="1247"/>
      <c r="T174" s="1247"/>
      <c r="U174" s="1247"/>
      <c r="V174" s="1247"/>
      <c r="W174" s="1247"/>
      <c r="X174" s="1247"/>
    </row>
    <row r="175" ht="34.5" customHeight="1">
      <c r="A175" s="1245"/>
      <c r="B175" s="1246"/>
      <c r="C175" s="1247"/>
      <c r="D175" s="1247"/>
      <c r="E175" s="1248"/>
      <c r="F175" s="1248"/>
      <c r="G175" s="1248"/>
      <c r="H175" s="1249"/>
      <c r="I175" s="1249"/>
      <c r="J175" s="1249"/>
      <c r="K175" s="1249"/>
      <c r="L175" s="1250"/>
      <c r="M175" s="1249"/>
      <c r="N175" s="1249"/>
      <c r="O175" s="1245"/>
      <c r="P175" s="1251"/>
      <c r="Q175" s="1247"/>
      <c r="R175" s="1252"/>
      <c r="S175" s="1247"/>
      <c r="T175" s="1247"/>
      <c r="U175" s="1247"/>
      <c r="V175" s="1247"/>
      <c r="W175" s="1247"/>
      <c r="X175" s="1247"/>
    </row>
    <row r="176" ht="34.5" customHeight="1">
      <c r="A176" s="1245"/>
      <c r="B176" s="1246"/>
      <c r="C176" s="1247"/>
      <c r="D176" s="1247"/>
      <c r="E176" s="1248"/>
      <c r="F176" s="1248"/>
      <c r="G176" s="1248"/>
      <c r="H176" s="1249"/>
      <c r="I176" s="1249"/>
      <c r="J176" s="1249"/>
      <c r="K176" s="1249"/>
      <c r="L176" s="1250"/>
      <c r="M176" s="1249"/>
      <c r="N176" s="1249"/>
      <c r="O176" s="1245"/>
      <c r="P176" s="1251"/>
      <c r="Q176" s="1247"/>
      <c r="R176" s="1252"/>
      <c r="S176" s="1247"/>
      <c r="T176" s="1247"/>
      <c r="U176" s="1247"/>
      <c r="V176" s="1247"/>
      <c r="W176" s="1247"/>
      <c r="X176" s="1247"/>
    </row>
    <row r="177" ht="34.5" customHeight="1">
      <c r="A177" s="1245"/>
      <c r="B177" s="1246"/>
      <c r="C177" s="1247"/>
      <c r="D177" s="1247"/>
      <c r="E177" s="1248"/>
      <c r="F177" s="1248"/>
      <c r="G177" s="1248"/>
      <c r="H177" s="1249"/>
      <c r="I177" s="1249"/>
      <c r="J177" s="1249"/>
      <c r="K177" s="1249"/>
      <c r="L177" s="1250"/>
      <c r="M177" s="1249"/>
      <c r="N177" s="1249"/>
      <c r="O177" s="1245"/>
      <c r="P177" s="1251"/>
      <c r="Q177" s="1247"/>
      <c r="R177" s="1252"/>
      <c r="S177" s="1247"/>
      <c r="T177" s="1247"/>
      <c r="U177" s="1247"/>
      <c r="V177" s="1247"/>
      <c r="W177" s="1247"/>
      <c r="X177" s="1247"/>
    </row>
    <row r="178" ht="34.5" customHeight="1">
      <c r="A178" s="1245"/>
      <c r="B178" s="1246"/>
      <c r="C178" s="1247"/>
      <c r="D178" s="1247"/>
      <c r="E178" s="1248"/>
      <c r="F178" s="1248"/>
      <c r="G178" s="1248"/>
      <c r="H178" s="1249"/>
      <c r="I178" s="1249"/>
      <c r="J178" s="1249"/>
      <c r="K178" s="1249"/>
      <c r="L178" s="1250"/>
      <c r="M178" s="1249"/>
      <c r="N178" s="1249"/>
      <c r="O178" s="1245"/>
      <c r="P178" s="1251"/>
      <c r="Q178" s="1247"/>
      <c r="R178" s="1252"/>
      <c r="S178" s="1247"/>
      <c r="T178" s="1247"/>
      <c r="U178" s="1247"/>
      <c r="V178" s="1247"/>
      <c r="W178" s="1247"/>
      <c r="X178" s="1247"/>
    </row>
    <row r="179" ht="34.5" customHeight="1">
      <c r="A179" s="1245"/>
      <c r="B179" s="1246"/>
      <c r="C179" s="1247"/>
      <c r="D179" s="1247"/>
      <c r="E179" s="1248"/>
      <c r="F179" s="1248"/>
      <c r="G179" s="1248"/>
      <c r="H179" s="1249"/>
      <c r="I179" s="1249"/>
      <c r="J179" s="1249"/>
      <c r="K179" s="1249"/>
      <c r="L179" s="1250"/>
      <c r="M179" s="1249"/>
      <c r="N179" s="1249"/>
      <c r="O179" s="1245"/>
      <c r="P179" s="1251"/>
      <c r="Q179" s="1247"/>
      <c r="R179" s="1252"/>
      <c r="S179" s="1247"/>
      <c r="T179" s="1247"/>
      <c r="U179" s="1247"/>
      <c r="V179" s="1247"/>
      <c r="W179" s="1247"/>
      <c r="X179" s="1247"/>
    </row>
    <row r="180" ht="34.5" customHeight="1">
      <c r="A180" s="1245"/>
      <c r="B180" s="1246"/>
      <c r="C180" s="1247"/>
      <c r="D180" s="1247"/>
      <c r="E180" s="1248"/>
      <c r="F180" s="1248"/>
      <c r="G180" s="1248"/>
      <c r="H180" s="1249"/>
      <c r="I180" s="1249"/>
      <c r="J180" s="1249"/>
      <c r="K180" s="1249"/>
      <c r="L180" s="1250"/>
      <c r="M180" s="1249"/>
      <c r="N180" s="1249"/>
      <c r="O180" s="1245"/>
      <c r="P180" s="1251"/>
      <c r="Q180" s="1247"/>
      <c r="R180" s="1252"/>
      <c r="S180" s="1247"/>
      <c r="T180" s="1247"/>
      <c r="U180" s="1247"/>
      <c r="V180" s="1247"/>
      <c r="W180" s="1247"/>
      <c r="X180" s="1247"/>
    </row>
    <row r="181" ht="34.5" customHeight="1">
      <c r="A181" s="1245"/>
      <c r="B181" s="1246"/>
      <c r="C181" s="1247"/>
      <c r="D181" s="1247"/>
      <c r="E181" s="1248"/>
      <c r="F181" s="1248"/>
      <c r="G181" s="1248"/>
      <c r="H181" s="1249"/>
      <c r="I181" s="1249"/>
      <c r="J181" s="1249"/>
      <c r="K181" s="1249"/>
      <c r="L181" s="1250"/>
      <c r="M181" s="1249"/>
      <c r="N181" s="1249"/>
      <c r="O181" s="1245"/>
      <c r="P181" s="1251"/>
      <c r="Q181" s="1247"/>
      <c r="R181" s="1252"/>
      <c r="S181" s="1247"/>
      <c r="T181" s="1247"/>
      <c r="U181" s="1247"/>
      <c r="V181" s="1247"/>
      <c r="W181" s="1247"/>
      <c r="X181" s="1247"/>
    </row>
    <row r="182" ht="34.5" customHeight="1">
      <c r="A182" s="1245"/>
      <c r="B182" s="1246"/>
      <c r="C182" s="1247"/>
      <c r="D182" s="1247"/>
      <c r="E182" s="1248"/>
      <c r="F182" s="1248"/>
      <c r="G182" s="1248"/>
      <c r="H182" s="1249"/>
      <c r="I182" s="1249"/>
      <c r="J182" s="1249"/>
      <c r="K182" s="1249"/>
      <c r="L182" s="1250"/>
      <c r="M182" s="1249"/>
      <c r="N182" s="1249"/>
      <c r="O182" s="1245"/>
      <c r="P182" s="1251"/>
      <c r="Q182" s="1247"/>
      <c r="R182" s="1252"/>
      <c r="S182" s="1247"/>
      <c r="T182" s="1247"/>
      <c r="U182" s="1247"/>
      <c r="V182" s="1247"/>
      <c r="W182" s="1247"/>
      <c r="X182" s="1247"/>
    </row>
    <row r="183" ht="34.5" customHeight="1">
      <c r="A183" s="1245"/>
      <c r="B183" s="1246"/>
      <c r="C183" s="1247"/>
      <c r="D183" s="1247"/>
      <c r="E183" s="1248"/>
      <c r="F183" s="1248"/>
      <c r="G183" s="1248"/>
      <c r="H183" s="1249"/>
      <c r="I183" s="1249"/>
      <c r="J183" s="1249"/>
      <c r="K183" s="1249"/>
      <c r="L183" s="1250"/>
      <c r="M183" s="1249"/>
      <c r="N183" s="1249"/>
      <c r="O183" s="1245"/>
      <c r="P183" s="1251"/>
      <c r="Q183" s="1247"/>
      <c r="R183" s="1252"/>
      <c r="S183" s="1247"/>
      <c r="T183" s="1247"/>
      <c r="U183" s="1247"/>
      <c r="V183" s="1247"/>
      <c r="W183" s="1247"/>
      <c r="X183" s="1247"/>
    </row>
    <row r="184" ht="34.5" customHeight="1">
      <c r="A184" s="1245"/>
      <c r="B184" s="1246"/>
      <c r="C184" s="1247"/>
      <c r="D184" s="1247"/>
      <c r="E184" s="1248"/>
      <c r="F184" s="1248"/>
      <c r="G184" s="1248"/>
      <c r="H184" s="1249"/>
      <c r="I184" s="1249"/>
      <c r="J184" s="1249"/>
      <c r="K184" s="1249"/>
      <c r="L184" s="1250"/>
      <c r="M184" s="1249"/>
      <c r="N184" s="1249"/>
      <c r="O184" s="1245"/>
      <c r="P184" s="1251"/>
      <c r="Q184" s="1247"/>
      <c r="R184" s="1252"/>
      <c r="S184" s="1247"/>
      <c r="T184" s="1247"/>
      <c r="U184" s="1247"/>
      <c r="V184" s="1247"/>
      <c r="W184" s="1247"/>
      <c r="X184" s="1247"/>
    </row>
    <row r="185" ht="34.5" customHeight="1">
      <c r="A185" s="1245"/>
      <c r="B185" s="1246"/>
      <c r="C185" s="1247"/>
      <c r="D185" s="1247"/>
      <c r="E185" s="1248"/>
      <c r="F185" s="1248"/>
      <c r="G185" s="1248"/>
      <c r="H185" s="1249"/>
      <c r="I185" s="1249"/>
      <c r="J185" s="1249"/>
      <c r="K185" s="1249"/>
      <c r="L185" s="1250"/>
      <c r="M185" s="1249"/>
      <c r="N185" s="1249"/>
      <c r="O185" s="1245"/>
      <c r="P185" s="1251"/>
      <c r="Q185" s="1247"/>
      <c r="R185" s="1252"/>
      <c r="S185" s="1247"/>
      <c r="T185" s="1247"/>
      <c r="U185" s="1247"/>
      <c r="V185" s="1247"/>
      <c r="W185" s="1247"/>
      <c r="X185" s="1247"/>
    </row>
    <row r="186" ht="34.5" customHeight="1">
      <c r="A186" s="1245"/>
      <c r="B186" s="1246"/>
      <c r="C186" s="1247"/>
      <c r="D186" s="1247"/>
      <c r="E186" s="1248"/>
      <c r="F186" s="1248"/>
      <c r="G186" s="1248"/>
      <c r="H186" s="1249"/>
      <c r="I186" s="1249"/>
      <c r="J186" s="1249"/>
      <c r="K186" s="1249"/>
      <c r="L186" s="1250"/>
      <c r="M186" s="1249"/>
      <c r="N186" s="1249"/>
      <c r="O186" s="1245"/>
      <c r="P186" s="1251"/>
      <c r="Q186" s="1247"/>
      <c r="R186" s="1252"/>
      <c r="S186" s="1247"/>
      <c r="T186" s="1247"/>
      <c r="U186" s="1247"/>
      <c r="V186" s="1247"/>
      <c r="W186" s="1247"/>
      <c r="X186" s="1247"/>
    </row>
    <row r="187" ht="34.5" customHeight="1">
      <c r="A187" s="1245"/>
      <c r="B187" s="1246"/>
      <c r="C187" s="1247"/>
      <c r="D187" s="1247"/>
      <c r="E187" s="1248"/>
      <c r="F187" s="1248"/>
      <c r="G187" s="1248"/>
      <c r="H187" s="1249"/>
      <c r="I187" s="1249"/>
      <c r="J187" s="1249"/>
      <c r="K187" s="1249"/>
      <c r="L187" s="1250"/>
      <c r="M187" s="1249"/>
      <c r="N187" s="1249"/>
      <c r="O187" s="1245"/>
      <c r="P187" s="1251"/>
      <c r="Q187" s="1247"/>
      <c r="R187" s="1252"/>
      <c r="S187" s="1247"/>
      <c r="T187" s="1247"/>
      <c r="U187" s="1247"/>
      <c r="V187" s="1247"/>
      <c r="W187" s="1247"/>
      <c r="X187" s="1247"/>
    </row>
    <row r="188" ht="34.5" customHeight="1">
      <c r="A188" s="1245"/>
      <c r="B188" s="1246"/>
      <c r="C188" s="1247"/>
      <c r="D188" s="1247"/>
      <c r="E188" s="1248"/>
      <c r="F188" s="1248"/>
      <c r="G188" s="1248"/>
      <c r="H188" s="1249"/>
      <c r="I188" s="1249"/>
      <c r="J188" s="1249"/>
      <c r="K188" s="1249"/>
      <c r="L188" s="1250"/>
      <c r="M188" s="1249"/>
      <c r="N188" s="1249"/>
      <c r="O188" s="1245"/>
      <c r="P188" s="1251"/>
      <c r="Q188" s="1247"/>
      <c r="R188" s="1252"/>
      <c r="S188" s="1247"/>
      <c r="T188" s="1247"/>
      <c r="U188" s="1247"/>
      <c r="V188" s="1247"/>
      <c r="W188" s="1247"/>
      <c r="X188" s="1247"/>
    </row>
    <row r="189" ht="34.5" customHeight="1">
      <c r="A189" s="1245"/>
      <c r="B189" s="1246"/>
      <c r="C189" s="1247"/>
      <c r="D189" s="1247"/>
      <c r="E189" s="1248"/>
      <c r="F189" s="1248"/>
      <c r="G189" s="1248"/>
      <c r="H189" s="1249"/>
      <c r="I189" s="1249"/>
      <c r="J189" s="1249"/>
      <c r="K189" s="1249"/>
      <c r="L189" s="1250"/>
      <c r="M189" s="1249"/>
      <c r="N189" s="1249"/>
      <c r="O189" s="1245"/>
      <c r="P189" s="1251"/>
      <c r="Q189" s="1247"/>
      <c r="R189" s="1252"/>
      <c r="S189" s="1247"/>
      <c r="T189" s="1247"/>
      <c r="U189" s="1247"/>
      <c r="V189" s="1247"/>
      <c r="W189" s="1247"/>
      <c r="X189" s="1247"/>
    </row>
    <row r="190" ht="34.5" customHeight="1">
      <c r="A190" s="1245"/>
      <c r="B190" s="1246"/>
      <c r="C190" s="1247"/>
      <c r="D190" s="1247"/>
      <c r="E190" s="1248"/>
      <c r="F190" s="1248"/>
      <c r="G190" s="1248"/>
      <c r="H190" s="1249"/>
      <c r="I190" s="1249"/>
      <c r="J190" s="1249"/>
      <c r="K190" s="1249"/>
      <c r="L190" s="1250"/>
      <c r="M190" s="1249"/>
      <c r="N190" s="1249"/>
      <c r="O190" s="1245"/>
      <c r="P190" s="1251"/>
      <c r="Q190" s="1247"/>
      <c r="R190" s="1252"/>
      <c r="S190" s="1247"/>
      <c r="T190" s="1247"/>
      <c r="U190" s="1247"/>
      <c r="V190" s="1247"/>
      <c r="W190" s="1247"/>
      <c r="X190" s="1247"/>
    </row>
    <row r="191" ht="34.5" customHeight="1">
      <c r="A191" s="1245"/>
      <c r="B191" s="1246"/>
      <c r="C191" s="1247"/>
      <c r="D191" s="1247"/>
      <c r="E191" s="1248"/>
      <c r="F191" s="1248"/>
      <c r="G191" s="1248"/>
      <c r="H191" s="1249"/>
      <c r="I191" s="1249"/>
      <c r="J191" s="1249"/>
      <c r="K191" s="1249"/>
      <c r="L191" s="1250"/>
      <c r="M191" s="1249"/>
      <c r="N191" s="1249"/>
      <c r="O191" s="1245"/>
      <c r="P191" s="1251"/>
      <c r="Q191" s="1247"/>
      <c r="R191" s="1252"/>
      <c r="S191" s="1247"/>
      <c r="T191" s="1247"/>
      <c r="U191" s="1247"/>
      <c r="V191" s="1247"/>
      <c r="W191" s="1247"/>
      <c r="X191" s="1247"/>
    </row>
    <row r="192" ht="34.5" customHeight="1">
      <c r="A192" s="1245"/>
      <c r="B192" s="1246"/>
      <c r="C192" s="1247"/>
      <c r="D192" s="1247"/>
      <c r="E192" s="1248"/>
      <c r="F192" s="1248"/>
      <c r="G192" s="1248"/>
      <c r="H192" s="1249"/>
      <c r="I192" s="1249"/>
      <c r="J192" s="1249"/>
      <c r="K192" s="1249"/>
      <c r="L192" s="1250"/>
      <c r="M192" s="1249"/>
      <c r="N192" s="1249"/>
      <c r="O192" s="1245"/>
      <c r="P192" s="1251"/>
      <c r="Q192" s="1247"/>
      <c r="R192" s="1252"/>
      <c r="S192" s="1247"/>
      <c r="T192" s="1247"/>
      <c r="U192" s="1247"/>
      <c r="V192" s="1247"/>
      <c r="W192" s="1247"/>
      <c r="X192" s="1247"/>
    </row>
    <row r="193" ht="34.5" customHeight="1">
      <c r="A193" s="1245"/>
      <c r="B193" s="1246"/>
      <c r="C193" s="1247"/>
      <c r="D193" s="1247"/>
      <c r="E193" s="1248"/>
      <c r="F193" s="1248"/>
      <c r="G193" s="1248"/>
      <c r="H193" s="1249"/>
      <c r="I193" s="1249"/>
      <c r="J193" s="1249"/>
      <c r="K193" s="1249"/>
      <c r="L193" s="1250"/>
      <c r="M193" s="1249"/>
      <c r="N193" s="1249"/>
      <c r="O193" s="1245"/>
      <c r="P193" s="1251"/>
      <c r="Q193" s="1247"/>
      <c r="R193" s="1252"/>
      <c r="S193" s="1247"/>
      <c r="T193" s="1247"/>
      <c r="U193" s="1247"/>
      <c r="V193" s="1247"/>
      <c r="W193" s="1247"/>
      <c r="X193" s="1247"/>
    </row>
    <row r="194" ht="34.5" customHeight="1">
      <c r="A194" s="1245"/>
      <c r="B194" s="1246"/>
      <c r="C194" s="1247"/>
      <c r="D194" s="1247"/>
      <c r="E194" s="1248"/>
      <c r="F194" s="1248"/>
      <c r="G194" s="1248"/>
      <c r="H194" s="1249"/>
      <c r="I194" s="1249"/>
      <c r="J194" s="1249"/>
      <c r="K194" s="1249"/>
      <c r="L194" s="1250"/>
      <c r="M194" s="1249"/>
      <c r="N194" s="1249"/>
      <c r="O194" s="1245"/>
      <c r="P194" s="1251"/>
      <c r="Q194" s="1247"/>
      <c r="R194" s="1252"/>
      <c r="S194" s="1247"/>
      <c r="T194" s="1247"/>
      <c r="U194" s="1247"/>
      <c r="V194" s="1247"/>
      <c r="W194" s="1247"/>
      <c r="X194" s="1247"/>
    </row>
    <row r="195" ht="34.5" customHeight="1">
      <c r="A195" s="1245"/>
      <c r="B195" s="1246"/>
      <c r="C195" s="1247"/>
      <c r="D195" s="1247"/>
      <c r="E195" s="1248"/>
      <c r="F195" s="1248"/>
      <c r="G195" s="1248"/>
      <c r="H195" s="1249"/>
      <c r="I195" s="1249"/>
      <c r="J195" s="1249"/>
      <c r="K195" s="1249"/>
      <c r="L195" s="1250"/>
      <c r="M195" s="1249"/>
      <c r="N195" s="1249"/>
      <c r="O195" s="1245"/>
      <c r="P195" s="1251"/>
      <c r="Q195" s="1247"/>
      <c r="R195" s="1252"/>
      <c r="S195" s="1247"/>
      <c r="T195" s="1247"/>
      <c r="U195" s="1247"/>
      <c r="V195" s="1247"/>
      <c r="W195" s="1247"/>
      <c r="X195" s="1247"/>
    </row>
    <row r="196" ht="34.5" customHeight="1">
      <c r="A196" s="1245"/>
      <c r="B196" s="1246"/>
      <c r="C196" s="1247"/>
      <c r="D196" s="1247"/>
      <c r="E196" s="1248"/>
      <c r="F196" s="1248"/>
      <c r="G196" s="1248"/>
      <c r="H196" s="1249"/>
      <c r="I196" s="1249"/>
      <c r="J196" s="1249"/>
      <c r="K196" s="1249"/>
      <c r="L196" s="1250"/>
      <c r="M196" s="1249"/>
      <c r="N196" s="1249"/>
      <c r="O196" s="1245"/>
      <c r="P196" s="1251"/>
      <c r="Q196" s="1247"/>
      <c r="R196" s="1252"/>
      <c r="S196" s="1247"/>
      <c r="T196" s="1247"/>
      <c r="U196" s="1247"/>
      <c r="V196" s="1247"/>
      <c r="W196" s="1247"/>
      <c r="X196" s="1247"/>
    </row>
    <row r="197" ht="34.5" customHeight="1">
      <c r="A197" s="1245"/>
      <c r="B197" s="1246"/>
      <c r="C197" s="1247"/>
      <c r="D197" s="1247"/>
      <c r="E197" s="1248"/>
      <c r="F197" s="1248"/>
      <c r="G197" s="1248"/>
      <c r="H197" s="1249"/>
      <c r="I197" s="1249"/>
      <c r="J197" s="1249"/>
      <c r="K197" s="1249"/>
      <c r="L197" s="1250"/>
      <c r="M197" s="1249"/>
      <c r="N197" s="1249"/>
      <c r="O197" s="1245"/>
      <c r="P197" s="1251"/>
      <c r="Q197" s="1247"/>
      <c r="R197" s="1252"/>
      <c r="S197" s="1247"/>
      <c r="T197" s="1247"/>
      <c r="U197" s="1247"/>
      <c r="V197" s="1247"/>
      <c r="W197" s="1247"/>
      <c r="X197" s="1247"/>
    </row>
    <row r="198" ht="34.5" customHeight="1">
      <c r="A198" s="1245"/>
      <c r="B198" s="1246"/>
      <c r="C198" s="1247"/>
      <c r="D198" s="1247"/>
      <c r="E198" s="1248"/>
      <c r="F198" s="1248"/>
      <c r="G198" s="1248"/>
      <c r="H198" s="1249"/>
      <c r="I198" s="1249"/>
      <c r="J198" s="1249"/>
      <c r="K198" s="1249"/>
      <c r="L198" s="1250"/>
      <c r="M198" s="1249"/>
      <c r="N198" s="1249"/>
      <c r="O198" s="1245"/>
      <c r="P198" s="1251"/>
      <c r="Q198" s="1247"/>
      <c r="R198" s="1252"/>
      <c r="S198" s="1247"/>
      <c r="T198" s="1247"/>
      <c r="U198" s="1247"/>
      <c r="V198" s="1247"/>
      <c r="W198" s="1247"/>
      <c r="X198" s="1247"/>
    </row>
    <row r="199" ht="34.5" customHeight="1">
      <c r="A199" s="1245"/>
      <c r="B199" s="1246"/>
      <c r="C199" s="1247"/>
      <c r="D199" s="1247"/>
      <c r="E199" s="1248"/>
      <c r="F199" s="1248"/>
      <c r="G199" s="1248"/>
      <c r="H199" s="1249"/>
      <c r="I199" s="1249"/>
      <c r="J199" s="1249"/>
      <c r="K199" s="1249"/>
      <c r="L199" s="1250"/>
      <c r="M199" s="1249"/>
      <c r="N199" s="1249"/>
      <c r="O199" s="1245"/>
      <c r="P199" s="1251"/>
      <c r="Q199" s="1247"/>
      <c r="R199" s="1252"/>
      <c r="S199" s="1247"/>
      <c r="T199" s="1247"/>
      <c r="U199" s="1247"/>
      <c r="V199" s="1247"/>
      <c r="W199" s="1247"/>
      <c r="X199" s="1247"/>
    </row>
    <row r="200" ht="34.5" customHeight="1">
      <c r="A200" s="1245"/>
      <c r="B200" s="1246"/>
      <c r="C200" s="1247"/>
      <c r="D200" s="1247"/>
      <c r="E200" s="1248"/>
      <c r="F200" s="1248"/>
      <c r="G200" s="1248"/>
      <c r="H200" s="1249"/>
      <c r="I200" s="1249"/>
      <c r="J200" s="1249"/>
      <c r="K200" s="1249"/>
      <c r="L200" s="1250"/>
      <c r="M200" s="1249"/>
      <c r="N200" s="1249"/>
      <c r="O200" s="1245"/>
      <c r="P200" s="1251"/>
      <c r="Q200" s="1247"/>
      <c r="R200" s="1252"/>
      <c r="S200" s="1247"/>
      <c r="T200" s="1247"/>
      <c r="U200" s="1247"/>
      <c r="V200" s="1247"/>
      <c r="W200" s="1247"/>
      <c r="X200" s="1247"/>
    </row>
    <row r="201" ht="34.5" customHeight="1">
      <c r="A201" s="1245"/>
      <c r="B201" s="1246"/>
      <c r="C201" s="1247"/>
      <c r="D201" s="1247"/>
      <c r="E201" s="1248"/>
      <c r="F201" s="1248"/>
      <c r="G201" s="1248"/>
      <c r="H201" s="1249"/>
      <c r="I201" s="1249"/>
      <c r="J201" s="1249"/>
      <c r="K201" s="1249"/>
      <c r="L201" s="1250"/>
      <c r="M201" s="1249"/>
      <c r="N201" s="1249"/>
      <c r="O201" s="1245"/>
      <c r="P201" s="1251"/>
      <c r="Q201" s="1247"/>
      <c r="R201" s="1252"/>
      <c r="S201" s="1247"/>
      <c r="T201" s="1247"/>
      <c r="U201" s="1247"/>
      <c r="V201" s="1247"/>
      <c r="W201" s="1247"/>
      <c r="X201" s="1247"/>
    </row>
    <row r="202" ht="34.5" customHeight="1">
      <c r="A202" s="1245"/>
      <c r="B202" s="1246"/>
      <c r="C202" s="1247"/>
      <c r="D202" s="1247"/>
      <c r="E202" s="1248"/>
      <c r="F202" s="1248"/>
      <c r="G202" s="1248"/>
      <c r="H202" s="1249"/>
      <c r="I202" s="1249"/>
      <c r="J202" s="1249"/>
      <c r="K202" s="1249"/>
      <c r="L202" s="1250"/>
      <c r="M202" s="1249"/>
      <c r="N202" s="1249"/>
      <c r="O202" s="1245"/>
      <c r="P202" s="1251"/>
      <c r="Q202" s="1247"/>
      <c r="R202" s="1252"/>
      <c r="S202" s="1247"/>
      <c r="T202" s="1247"/>
      <c r="U202" s="1247"/>
      <c r="V202" s="1247"/>
      <c r="W202" s="1247"/>
      <c r="X202" s="1247"/>
    </row>
    <row r="203" ht="34.5" customHeight="1">
      <c r="A203" s="1245"/>
      <c r="B203" s="1246"/>
      <c r="C203" s="1247"/>
      <c r="D203" s="1247"/>
      <c r="E203" s="1248"/>
      <c r="F203" s="1248"/>
      <c r="G203" s="1248"/>
      <c r="H203" s="1249"/>
      <c r="I203" s="1249"/>
      <c r="J203" s="1249"/>
      <c r="K203" s="1249"/>
      <c r="L203" s="1250"/>
      <c r="M203" s="1249"/>
      <c r="N203" s="1249"/>
      <c r="O203" s="1245"/>
      <c r="P203" s="1251"/>
      <c r="Q203" s="1247"/>
      <c r="R203" s="1252"/>
      <c r="S203" s="1247"/>
      <c r="T203" s="1247"/>
      <c r="U203" s="1247"/>
      <c r="V203" s="1247"/>
      <c r="W203" s="1247"/>
      <c r="X203" s="1247"/>
    </row>
    <row r="204" ht="34.5" customHeight="1">
      <c r="A204" s="1245"/>
      <c r="B204" s="1246"/>
      <c r="C204" s="1247"/>
      <c r="D204" s="1247"/>
      <c r="E204" s="1248"/>
      <c r="F204" s="1248"/>
      <c r="G204" s="1248"/>
      <c r="H204" s="1249"/>
      <c r="I204" s="1249"/>
      <c r="J204" s="1249"/>
      <c r="K204" s="1249"/>
      <c r="L204" s="1250"/>
      <c r="M204" s="1249"/>
      <c r="N204" s="1249"/>
      <c r="O204" s="1245"/>
      <c r="P204" s="1251"/>
      <c r="Q204" s="1247"/>
      <c r="R204" s="1252"/>
      <c r="S204" s="1247"/>
      <c r="T204" s="1247"/>
      <c r="U204" s="1247"/>
      <c r="V204" s="1247"/>
      <c r="W204" s="1247"/>
      <c r="X204" s="1247"/>
    </row>
    <row r="205" ht="34.5" customHeight="1">
      <c r="A205" s="1245"/>
      <c r="B205" s="1246"/>
      <c r="C205" s="1247"/>
      <c r="D205" s="1247"/>
      <c r="E205" s="1248"/>
      <c r="F205" s="1248"/>
      <c r="G205" s="1248"/>
      <c r="H205" s="1249"/>
      <c r="I205" s="1249"/>
      <c r="J205" s="1249"/>
      <c r="K205" s="1249"/>
      <c r="L205" s="1250"/>
      <c r="M205" s="1249"/>
      <c r="N205" s="1249"/>
      <c r="O205" s="1245"/>
      <c r="P205" s="1251"/>
      <c r="Q205" s="1247"/>
      <c r="R205" s="1252"/>
      <c r="S205" s="1247"/>
      <c r="T205" s="1247"/>
      <c r="U205" s="1247"/>
      <c r="V205" s="1247"/>
      <c r="W205" s="1247"/>
      <c r="X205" s="1247"/>
    </row>
    <row r="206" ht="34.5" customHeight="1">
      <c r="A206" s="1245"/>
      <c r="B206" s="1246"/>
      <c r="C206" s="1247"/>
      <c r="D206" s="1247"/>
      <c r="E206" s="1248"/>
      <c r="F206" s="1248"/>
      <c r="G206" s="1248"/>
      <c r="H206" s="1249"/>
      <c r="I206" s="1249"/>
      <c r="J206" s="1249"/>
      <c r="K206" s="1249"/>
      <c r="L206" s="1250"/>
      <c r="M206" s="1249"/>
      <c r="N206" s="1249"/>
      <c r="O206" s="1245"/>
      <c r="P206" s="1251"/>
      <c r="Q206" s="1247"/>
      <c r="R206" s="1252"/>
      <c r="S206" s="1247"/>
      <c r="T206" s="1247"/>
      <c r="U206" s="1247"/>
      <c r="V206" s="1247"/>
      <c r="W206" s="1247"/>
      <c r="X206" s="1247"/>
    </row>
    <row r="207" ht="34.5" customHeight="1">
      <c r="A207" s="1245"/>
      <c r="B207" s="1246"/>
      <c r="C207" s="1247"/>
      <c r="D207" s="1247"/>
      <c r="E207" s="1248"/>
      <c r="F207" s="1248"/>
      <c r="G207" s="1248"/>
      <c r="H207" s="1249"/>
      <c r="I207" s="1249"/>
      <c r="J207" s="1249"/>
      <c r="K207" s="1249"/>
      <c r="L207" s="1250"/>
      <c r="M207" s="1249"/>
      <c r="N207" s="1249"/>
      <c r="O207" s="1245"/>
      <c r="P207" s="1251"/>
      <c r="Q207" s="1247"/>
      <c r="R207" s="1252"/>
      <c r="S207" s="1247"/>
      <c r="T207" s="1247"/>
      <c r="U207" s="1247"/>
      <c r="V207" s="1247"/>
      <c r="W207" s="1247"/>
      <c r="X207" s="1247"/>
    </row>
    <row r="208" ht="34.5" customHeight="1">
      <c r="A208" s="1245"/>
      <c r="B208" s="1246"/>
      <c r="C208" s="1247"/>
      <c r="D208" s="1247"/>
      <c r="E208" s="1248"/>
      <c r="F208" s="1248"/>
      <c r="G208" s="1248"/>
      <c r="H208" s="1249"/>
      <c r="I208" s="1249"/>
      <c r="J208" s="1249"/>
      <c r="K208" s="1249"/>
      <c r="L208" s="1250"/>
      <c r="M208" s="1249"/>
      <c r="N208" s="1249"/>
      <c r="O208" s="1245"/>
      <c r="P208" s="1251"/>
      <c r="Q208" s="1247"/>
      <c r="R208" s="1252"/>
      <c r="S208" s="1247"/>
      <c r="T208" s="1247"/>
      <c r="U208" s="1247"/>
      <c r="V208" s="1247"/>
      <c r="W208" s="1247"/>
      <c r="X208" s="1247"/>
    </row>
    <row r="209" ht="34.5" customHeight="1">
      <c r="A209" s="1245"/>
      <c r="B209" s="1246"/>
      <c r="C209" s="1247"/>
      <c r="D209" s="1247"/>
      <c r="E209" s="1248"/>
      <c r="F209" s="1248"/>
      <c r="G209" s="1248"/>
      <c r="H209" s="1249"/>
      <c r="I209" s="1249"/>
      <c r="J209" s="1249"/>
      <c r="K209" s="1249"/>
      <c r="L209" s="1250"/>
      <c r="M209" s="1249"/>
      <c r="N209" s="1249"/>
      <c r="O209" s="1245"/>
      <c r="P209" s="1251"/>
      <c r="Q209" s="1247"/>
      <c r="R209" s="1252"/>
      <c r="S209" s="1247"/>
      <c r="T209" s="1247"/>
      <c r="U209" s="1247"/>
      <c r="V209" s="1247"/>
      <c r="W209" s="1247"/>
      <c r="X209" s="1247"/>
    </row>
    <row r="210" ht="34.5" customHeight="1">
      <c r="A210" s="1245"/>
      <c r="B210" s="1246"/>
      <c r="C210" s="1247"/>
      <c r="D210" s="1247"/>
      <c r="E210" s="1248"/>
      <c r="F210" s="1248"/>
      <c r="G210" s="1248"/>
      <c r="H210" s="1249"/>
      <c r="I210" s="1249"/>
      <c r="J210" s="1249"/>
      <c r="K210" s="1249"/>
      <c r="L210" s="1250"/>
      <c r="M210" s="1249"/>
      <c r="N210" s="1249"/>
      <c r="O210" s="1245"/>
      <c r="P210" s="1251"/>
      <c r="Q210" s="1247"/>
      <c r="R210" s="1252"/>
      <c r="S210" s="1247"/>
      <c r="T210" s="1247"/>
      <c r="U210" s="1247"/>
      <c r="V210" s="1247"/>
      <c r="W210" s="1247"/>
      <c r="X210" s="1247"/>
    </row>
    <row r="211" ht="34.5" customHeight="1">
      <c r="A211" s="1245"/>
      <c r="B211" s="1246"/>
      <c r="C211" s="1247"/>
      <c r="D211" s="1247"/>
      <c r="E211" s="1248"/>
      <c r="F211" s="1248"/>
      <c r="G211" s="1248"/>
      <c r="H211" s="1249"/>
      <c r="I211" s="1249"/>
      <c r="J211" s="1249"/>
      <c r="K211" s="1249"/>
      <c r="L211" s="1250"/>
      <c r="M211" s="1249"/>
      <c r="N211" s="1249"/>
      <c r="O211" s="1245"/>
      <c r="P211" s="1251"/>
      <c r="Q211" s="1247"/>
      <c r="R211" s="1252"/>
      <c r="S211" s="1247"/>
      <c r="T211" s="1247"/>
      <c r="U211" s="1247"/>
      <c r="V211" s="1247"/>
      <c r="W211" s="1247"/>
      <c r="X211" s="1247"/>
    </row>
    <row r="212" ht="34.5" customHeight="1">
      <c r="A212" s="1245"/>
      <c r="B212" s="1246"/>
      <c r="C212" s="1247"/>
      <c r="D212" s="1247"/>
      <c r="E212" s="1248"/>
      <c r="F212" s="1248"/>
      <c r="G212" s="1248"/>
      <c r="H212" s="1249"/>
      <c r="I212" s="1249"/>
      <c r="J212" s="1249"/>
      <c r="K212" s="1249"/>
      <c r="L212" s="1250"/>
      <c r="M212" s="1249"/>
      <c r="N212" s="1249"/>
      <c r="O212" s="1245"/>
      <c r="P212" s="1251"/>
      <c r="Q212" s="1247"/>
      <c r="R212" s="1252"/>
      <c r="S212" s="1247"/>
      <c r="T212" s="1247"/>
      <c r="U212" s="1247"/>
      <c r="V212" s="1247"/>
      <c r="W212" s="1247"/>
      <c r="X212" s="1247"/>
    </row>
    <row r="213" ht="34.5" customHeight="1">
      <c r="A213" s="1245"/>
      <c r="B213" s="1246"/>
      <c r="C213" s="1247"/>
      <c r="D213" s="1247"/>
      <c r="E213" s="1248"/>
      <c r="F213" s="1248"/>
      <c r="G213" s="1248"/>
      <c r="H213" s="1249"/>
      <c r="I213" s="1249"/>
      <c r="J213" s="1249"/>
      <c r="K213" s="1249"/>
      <c r="L213" s="1250"/>
      <c r="M213" s="1249"/>
      <c r="N213" s="1249"/>
      <c r="O213" s="1245"/>
      <c r="P213" s="1251"/>
      <c r="Q213" s="1247"/>
      <c r="R213" s="1252"/>
      <c r="S213" s="1247"/>
      <c r="T213" s="1247"/>
      <c r="U213" s="1247"/>
      <c r="V213" s="1247"/>
      <c r="W213" s="1247"/>
      <c r="X213" s="1247"/>
    </row>
    <row r="214" ht="34.5" customHeight="1">
      <c r="A214" s="1245"/>
      <c r="B214" s="1246"/>
      <c r="C214" s="1247"/>
      <c r="D214" s="1247"/>
      <c r="E214" s="1248"/>
      <c r="F214" s="1248"/>
      <c r="G214" s="1248"/>
      <c r="H214" s="1249"/>
      <c r="I214" s="1249"/>
      <c r="J214" s="1249"/>
      <c r="K214" s="1249"/>
      <c r="L214" s="1250"/>
      <c r="M214" s="1249"/>
      <c r="N214" s="1249"/>
      <c r="O214" s="1245"/>
      <c r="P214" s="1251"/>
      <c r="Q214" s="1247"/>
      <c r="R214" s="1252"/>
      <c r="S214" s="1247"/>
      <c r="T214" s="1247"/>
      <c r="U214" s="1247"/>
      <c r="V214" s="1247"/>
      <c r="W214" s="1247"/>
      <c r="X214" s="1247"/>
    </row>
    <row r="215" ht="34.5" customHeight="1">
      <c r="A215" s="1245"/>
      <c r="B215" s="1246"/>
      <c r="C215" s="1247"/>
      <c r="D215" s="1247"/>
      <c r="E215" s="1248"/>
      <c r="F215" s="1248"/>
      <c r="G215" s="1248"/>
      <c r="H215" s="1249"/>
      <c r="I215" s="1249"/>
      <c r="J215" s="1249"/>
      <c r="K215" s="1249"/>
      <c r="L215" s="1250"/>
      <c r="M215" s="1249"/>
      <c r="N215" s="1249"/>
      <c r="O215" s="1245"/>
      <c r="P215" s="1251"/>
      <c r="Q215" s="1247"/>
      <c r="R215" s="1252"/>
      <c r="S215" s="1247"/>
      <c r="T215" s="1247"/>
      <c r="U215" s="1247"/>
      <c r="V215" s="1247"/>
      <c r="W215" s="1247"/>
      <c r="X215" s="1247"/>
    </row>
    <row r="216" ht="34.5" customHeight="1">
      <c r="A216" s="1245"/>
      <c r="B216" s="1246"/>
      <c r="C216" s="1247"/>
      <c r="D216" s="1247"/>
      <c r="E216" s="1248"/>
      <c r="F216" s="1248"/>
      <c r="G216" s="1248"/>
      <c r="H216" s="1249"/>
      <c r="I216" s="1249"/>
      <c r="J216" s="1249"/>
      <c r="K216" s="1249"/>
      <c r="L216" s="1250"/>
      <c r="M216" s="1249"/>
      <c r="N216" s="1249"/>
      <c r="O216" s="1245"/>
      <c r="P216" s="1251"/>
      <c r="Q216" s="1247"/>
      <c r="R216" s="1252"/>
      <c r="S216" s="1247"/>
      <c r="T216" s="1247"/>
      <c r="U216" s="1247"/>
      <c r="V216" s="1247"/>
      <c r="W216" s="1247"/>
      <c r="X216" s="1247"/>
    </row>
    <row r="217" ht="34.5" customHeight="1">
      <c r="A217" s="1245"/>
      <c r="B217" s="1246"/>
      <c r="C217" s="1247"/>
      <c r="D217" s="1247"/>
      <c r="E217" s="1248"/>
      <c r="F217" s="1248"/>
      <c r="G217" s="1248"/>
      <c r="H217" s="1249"/>
      <c r="I217" s="1249"/>
      <c r="J217" s="1249"/>
      <c r="K217" s="1249"/>
      <c r="L217" s="1250"/>
      <c r="M217" s="1249"/>
      <c r="N217" s="1249"/>
      <c r="O217" s="1245"/>
      <c r="P217" s="1251"/>
      <c r="Q217" s="1247"/>
      <c r="R217" s="1252"/>
      <c r="S217" s="1247"/>
      <c r="T217" s="1247"/>
      <c r="U217" s="1247"/>
      <c r="V217" s="1247"/>
      <c r="W217" s="1247"/>
      <c r="X217" s="1247"/>
    </row>
    <row r="218" ht="34.5" customHeight="1">
      <c r="A218" s="1245"/>
      <c r="B218" s="1246"/>
      <c r="C218" s="1247"/>
      <c r="D218" s="1247"/>
      <c r="E218" s="1248"/>
      <c r="F218" s="1248"/>
      <c r="G218" s="1248"/>
      <c r="H218" s="1249"/>
      <c r="I218" s="1249"/>
      <c r="J218" s="1249"/>
      <c r="K218" s="1249"/>
      <c r="L218" s="1250"/>
      <c r="M218" s="1249"/>
      <c r="N218" s="1249"/>
      <c r="O218" s="1245"/>
      <c r="P218" s="1251"/>
      <c r="Q218" s="1247"/>
      <c r="R218" s="1252"/>
      <c r="S218" s="1247"/>
      <c r="T218" s="1247"/>
      <c r="U218" s="1247"/>
      <c r="V218" s="1247"/>
      <c r="W218" s="1247"/>
      <c r="X218" s="1247"/>
    </row>
    <row r="219" ht="34.5" customHeight="1">
      <c r="A219" s="1245"/>
      <c r="B219" s="1246"/>
      <c r="C219" s="1247"/>
      <c r="D219" s="1247"/>
      <c r="E219" s="1248"/>
      <c r="F219" s="1248"/>
      <c r="G219" s="1248"/>
      <c r="H219" s="1249"/>
      <c r="I219" s="1249"/>
      <c r="J219" s="1249"/>
      <c r="K219" s="1249"/>
      <c r="L219" s="1250"/>
      <c r="M219" s="1249"/>
      <c r="N219" s="1249"/>
      <c r="O219" s="1245"/>
      <c r="P219" s="1251"/>
      <c r="Q219" s="1247"/>
      <c r="R219" s="1252"/>
      <c r="S219" s="1247"/>
      <c r="T219" s="1247"/>
      <c r="U219" s="1247"/>
      <c r="V219" s="1247"/>
      <c r="W219" s="1247"/>
      <c r="X219" s="1247"/>
    </row>
    <row r="220" ht="34.5" customHeight="1">
      <c r="A220" s="1245"/>
      <c r="B220" s="1246"/>
      <c r="C220" s="1247"/>
      <c r="D220" s="1247"/>
      <c r="E220" s="1248"/>
      <c r="F220" s="1248"/>
      <c r="G220" s="1248"/>
      <c r="H220" s="1249"/>
      <c r="I220" s="1249"/>
      <c r="J220" s="1249"/>
      <c r="K220" s="1249"/>
      <c r="L220" s="1250"/>
      <c r="M220" s="1249"/>
      <c r="N220" s="1249"/>
      <c r="O220" s="1245"/>
      <c r="P220" s="1251"/>
      <c r="Q220" s="1247"/>
      <c r="R220" s="1252"/>
      <c r="S220" s="1247"/>
      <c r="T220" s="1247"/>
      <c r="U220" s="1247"/>
      <c r="V220" s="1247"/>
      <c r="W220" s="1247"/>
      <c r="X220" s="1247"/>
    </row>
    <row r="221" ht="34.5" customHeight="1">
      <c r="A221" s="1245"/>
      <c r="B221" s="1246"/>
      <c r="C221" s="1247"/>
      <c r="D221" s="1247"/>
      <c r="E221" s="1248"/>
      <c r="F221" s="1248"/>
      <c r="G221" s="1248"/>
      <c r="H221" s="1249"/>
      <c r="I221" s="1249"/>
      <c r="J221" s="1249"/>
      <c r="K221" s="1249"/>
      <c r="L221" s="1250"/>
      <c r="M221" s="1249"/>
      <c r="N221" s="1249"/>
      <c r="O221" s="1245"/>
      <c r="P221" s="1251"/>
      <c r="Q221" s="1247"/>
      <c r="R221" s="1252"/>
      <c r="S221" s="1247"/>
      <c r="T221" s="1247"/>
      <c r="U221" s="1247"/>
      <c r="V221" s="1247"/>
      <c r="W221" s="1247"/>
      <c r="X221" s="1247"/>
    </row>
    <row r="222" ht="34.5" customHeight="1">
      <c r="A222" s="1245"/>
      <c r="B222" s="1246"/>
      <c r="C222" s="1247"/>
      <c r="D222" s="1247"/>
      <c r="E222" s="1248"/>
      <c r="F222" s="1248"/>
      <c r="G222" s="1248"/>
      <c r="H222" s="1249"/>
      <c r="I222" s="1249"/>
      <c r="J222" s="1249"/>
      <c r="K222" s="1249"/>
      <c r="L222" s="1250"/>
      <c r="M222" s="1249"/>
      <c r="N222" s="1249"/>
      <c r="O222" s="1245"/>
      <c r="P222" s="1251"/>
      <c r="Q222" s="1247"/>
      <c r="R222" s="1252"/>
      <c r="S222" s="1247"/>
      <c r="T222" s="1247"/>
      <c r="U222" s="1247"/>
      <c r="V222" s="1247"/>
      <c r="W222" s="1247"/>
      <c r="X222" s="1247"/>
    </row>
    <row r="223" ht="34.5" customHeight="1">
      <c r="A223" s="1245"/>
      <c r="B223" s="1246"/>
      <c r="C223" s="1247"/>
      <c r="D223" s="1247"/>
      <c r="E223" s="1248"/>
      <c r="F223" s="1248"/>
      <c r="G223" s="1248"/>
      <c r="H223" s="1249"/>
      <c r="I223" s="1249"/>
      <c r="J223" s="1249"/>
      <c r="K223" s="1249"/>
      <c r="L223" s="1250"/>
      <c r="M223" s="1249"/>
      <c r="N223" s="1249"/>
      <c r="O223" s="1245"/>
      <c r="P223" s="1251"/>
      <c r="Q223" s="1247"/>
      <c r="R223" s="1252"/>
      <c r="S223" s="1247"/>
      <c r="T223" s="1247"/>
      <c r="U223" s="1247"/>
      <c r="V223" s="1247"/>
      <c r="W223" s="1247"/>
      <c r="X223" s="1247"/>
    </row>
    <row r="224" ht="34.5" customHeight="1">
      <c r="A224" s="1245"/>
      <c r="B224" s="1246"/>
      <c r="C224" s="1247"/>
      <c r="D224" s="1247"/>
      <c r="E224" s="1248"/>
      <c r="F224" s="1248"/>
      <c r="G224" s="1248"/>
      <c r="H224" s="1249"/>
      <c r="I224" s="1249"/>
      <c r="J224" s="1249"/>
      <c r="K224" s="1249"/>
      <c r="L224" s="1250"/>
      <c r="M224" s="1249"/>
      <c r="N224" s="1249"/>
      <c r="O224" s="1245"/>
      <c r="P224" s="1251"/>
      <c r="Q224" s="1247"/>
      <c r="R224" s="1252"/>
      <c r="S224" s="1247"/>
      <c r="T224" s="1247"/>
      <c r="U224" s="1247"/>
      <c r="V224" s="1247"/>
      <c r="W224" s="1247"/>
      <c r="X224" s="1247"/>
    </row>
    <row r="225" ht="34.5" customHeight="1">
      <c r="A225" s="1245"/>
      <c r="B225" s="1246"/>
      <c r="C225" s="1247"/>
      <c r="D225" s="1247"/>
      <c r="E225" s="1248"/>
      <c r="F225" s="1248"/>
      <c r="G225" s="1248"/>
      <c r="H225" s="1249"/>
      <c r="I225" s="1249"/>
      <c r="J225" s="1249"/>
      <c r="K225" s="1249"/>
      <c r="L225" s="1250"/>
      <c r="M225" s="1249"/>
      <c r="N225" s="1249"/>
      <c r="O225" s="1245"/>
      <c r="P225" s="1251"/>
      <c r="Q225" s="1247"/>
      <c r="R225" s="1252"/>
      <c r="S225" s="1247"/>
      <c r="T225" s="1247"/>
      <c r="U225" s="1247"/>
      <c r="V225" s="1247"/>
      <c r="W225" s="1247"/>
      <c r="X225" s="1247"/>
    </row>
    <row r="226" ht="34.5" customHeight="1">
      <c r="A226" s="1245"/>
      <c r="B226" s="1246"/>
      <c r="C226" s="1247"/>
      <c r="D226" s="1247"/>
      <c r="E226" s="1248"/>
      <c r="F226" s="1248"/>
      <c r="G226" s="1248"/>
      <c r="H226" s="1249"/>
      <c r="I226" s="1249"/>
      <c r="J226" s="1249"/>
      <c r="K226" s="1249"/>
      <c r="L226" s="1250"/>
      <c r="M226" s="1249"/>
      <c r="N226" s="1249"/>
      <c r="O226" s="1245"/>
      <c r="P226" s="1251"/>
      <c r="Q226" s="1247"/>
      <c r="R226" s="1252"/>
      <c r="S226" s="1247"/>
      <c r="T226" s="1247"/>
      <c r="U226" s="1247"/>
      <c r="V226" s="1247"/>
      <c r="W226" s="1247"/>
      <c r="X226" s="1247"/>
    </row>
    <row r="227" ht="34.5" customHeight="1">
      <c r="A227" s="1245"/>
      <c r="B227" s="1246"/>
      <c r="C227" s="1247"/>
      <c r="D227" s="1247"/>
      <c r="E227" s="1248"/>
      <c r="F227" s="1248"/>
      <c r="G227" s="1248"/>
      <c r="H227" s="1249"/>
      <c r="I227" s="1249"/>
      <c r="J227" s="1249"/>
      <c r="K227" s="1249"/>
      <c r="L227" s="1250"/>
      <c r="M227" s="1249"/>
      <c r="N227" s="1249"/>
      <c r="O227" s="1245"/>
      <c r="P227" s="1251"/>
      <c r="Q227" s="1247"/>
      <c r="R227" s="1252"/>
      <c r="S227" s="1247"/>
      <c r="T227" s="1247"/>
      <c r="U227" s="1247"/>
      <c r="V227" s="1247"/>
      <c r="W227" s="1247"/>
      <c r="X227" s="1247"/>
    </row>
    <row r="228" ht="34.5" customHeight="1">
      <c r="A228" s="1245"/>
      <c r="B228" s="1246"/>
      <c r="C228" s="1247"/>
      <c r="D228" s="1247"/>
      <c r="E228" s="1248"/>
      <c r="F228" s="1248"/>
      <c r="G228" s="1248"/>
      <c r="H228" s="1249"/>
      <c r="I228" s="1249"/>
      <c r="J228" s="1249"/>
      <c r="K228" s="1249"/>
      <c r="L228" s="1250"/>
      <c r="M228" s="1249"/>
      <c r="N228" s="1249"/>
      <c r="O228" s="1245"/>
      <c r="P228" s="1251"/>
      <c r="Q228" s="1247"/>
      <c r="R228" s="1252"/>
      <c r="S228" s="1247"/>
      <c r="T228" s="1247"/>
      <c r="U228" s="1247"/>
      <c r="V228" s="1247"/>
      <c r="W228" s="1247"/>
      <c r="X228" s="1247"/>
    </row>
    <row r="229" ht="34.5" customHeight="1">
      <c r="A229" s="1245"/>
      <c r="B229" s="1246"/>
      <c r="C229" s="1247"/>
      <c r="D229" s="1247"/>
      <c r="E229" s="1248"/>
      <c r="F229" s="1248"/>
      <c r="G229" s="1248"/>
      <c r="H229" s="1249"/>
      <c r="I229" s="1249"/>
      <c r="J229" s="1249"/>
      <c r="K229" s="1249"/>
      <c r="L229" s="1250"/>
      <c r="M229" s="1249"/>
      <c r="N229" s="1249"/>
      <c r="O229" s="1245"/>
      <c r="P229" s="1251"/>
      <c r="Q229" s="1247"/>
      <c r="R229" s="1252"/>
      <c r="S229" s="1247"/>
      <c r="T229" s="1247"/>
      <c r="U229" s="1247"/>
      <c r="V229" s="1247"/>
      <c r="W229" s="1247"/>
      <c r="X229" s="1247"/>
    </row>
    <row r="230" ht="34.5" customHeight="1">
      <c r="A230" s="1245"/>
      <c r="B230" s="1246"/>
      <c r="C230" s="1247"/>
      <c r="D230" s="1247"/>
      <c r="E230" s="1248"/>
      <c r="F230" s="1248"/>
      <c r="G230" s="1248"/>
      <c r="H230" s="1249"/>
      <c r="I230" s="1249"/>
      <c r="J230" s="1249"/>
      <c r="K230" s="1249"/>
      <c r="L230" s="1250"/>
      <c r="M230" s="1249"/>
      <c r="N230" s="1249"/>
      <c r="O230" s="1245"/>
      <c r="P230" s="1251"/>
      <c r="Q230" s="1247"/>
      <c r="R230" s="1252"/>
      <c r="S230" s="1247"/>
      <c r="T230" s="1247"/>
      <c r="U230" s="1247"/>
      <c r="V230" s="1247"/>
      <c r="W230" s="1247"/>
      <c r="X230" s="1247"/>
    </row>
    <row r="231" ht="34.5" customHeight="1">
      <c r="A231" s="1245"/>
      <c r="B231" s="1246"/>
      <c r="C231" s="1247"/>
      <c r="D231" s="1247"/>
      <c r="E231" s="1248"/>
      <c r="F231" s="1248"/>
      <c r="G231" s="1248"/>
      <c r="H231" s="1249"/>
      <c r="I231" s="1249"/>
      <c r="J231" s="1249"/>
      <c r="K231" s="1249"/>
      <c r="L231" s="1250"/>
      <c r="M231" s="1249"/>
      <c r="N231" s="1249"/>
      <c r="O231" s="1245"/>
      <c r="P231" s="1251"/>
      <c r="Q231" s="1247"/>
      <c r="R231" s="1252"/>
      <c r="S231" s="1247"/>
      <c r="T231" s="1247"/>
      <c r="U231" s="1247"/>
      <c r="V231" s="1247"/>
      <c r="W231" s="1247"/>
      <c r="X231" s="1247"/>
    </row>
    <row r="232" ht="34.5" customHeight="1">
      <c r="A232" s="1245"/>
      <c r="B232" s="1246"/>
      <c r="C232" s="1247"/>
      <c r="D232" s="1247"/>
      <c r="E232" s="1248"/>
      <c r="F232" s="1248"/>
      <c r="G232" s="1248"/>
      <c r="H232" s="1249"/>
      <c r="I232" s="1249"/>
      <c r="J232" s="1249"/>
      <c r="K232" s="1249"/>
      <c r="L232" s="1250"/>
      <c r="M232" s="1249"/>
      <c r="N232" s="1249"/>
      <c r="O232" s="1245"/>
      <c r="P232" s="1251"/>
      <c r="Q232" s="1247"/>
      <c r="R232" s="1252"/>
      <c r="S232" s="1247"/>
      <c r="T232" s="1247"/>
      <c r="U232" s="1247"/>
      <c r="V232" s="1247"/>
      <c r="W232" s="1247"/>
      <c r="X232" s="1247"/>
    </row>
    <row r="233" ht="34.5" customHeight="1">
      <c r="A233" s="1245"/>
      <c r="B233" s="1246"/>
      <c r="C233" s="1247"/>
      <c r="D233" s="1247"/>
      <c r="E233" s="1248"/>
      <c r="F233" s="1248"/>
      <c r="G233" s="1248"/>
      <c r="H233" s="1249"/>
      <c r="I233" s="1249"/>
      <c r="J233" s="1249"/>
      <c r="K233" s="1249"/>
      <c r="L233" s="1250"/>
      <c r="M233" s="1249"/>
      <c r="N233" s="1249"/>
      <c r="O233" s="1245"/>
      <c r="P233" s="1251"/>
      <c r="Q233" s="1247"/>
      <c r="R233" s="1252"/>
      <c r="S233" s="1247"/>
      <c r="T233" s="1247"/>
      <c r="U233" s="1247"/>
      <c r="V233" s="1247"/>
      <c r="W233" s="1247"/>
      <c r="X233" s="1247"/>
    </row>
    <row r="234" ht="34.5" customHeight="1">
      <c r="A234" s="1245"/>
      <c r="B234" s="1246"/>
      <c r="C234" s="1247"/>
      <c r="D234" s="1247"/>
      <c r="E234" s="1248"/>
      <c r="F234" s="1248"/>
      <c r="G234" s="1248"/>
      <c r="H234" s="1249"/>
      <c r="I234" s="1249"/>
      <c r="J234" s="1249"/>
      <c r="K234" s="1249"/>
      <c r="L234" s="1250"/>
      <c r="M234" s="1249"/>
      <c r="N234" s="1249"/>
      <c r="O234" s="1245"/>
      <c r="P234" s="1251"/>
      <c r="Q234" s="1247"/>
      <c r="R234" s="1252"/>
      <c r="S234" s="1247"/>
      <c r="T234" s="1247"/>
      <c r="U234" s="1247"/>
      <c r="V234" s="1247"/>
      <c r="W234" s="1247"/>
      <c r="X234" s="1247"/>
    </row>
    <row r="235" ht="34.5" customHeight="1">
      <c r="A235" s="1245"/>
      <c r="B235" s="1246"/>
      <c r="C235" s="1247"/>
      <c r="D235" s="1247"/>
      <c r="E235" s="1248"/>
      <c r="F235" s="1248"/>
      <c r="G235" s="1248"/>
      <c r="H235" s="1249"/>
      <c r="I235" s="1249"/>
      <c r="J235" s="1249"/>
      <c r="K235" s="1249"/>
      <c r="L235" s="1250"/>
      <c r="M235" s="1249"/>
      <c r="N235" s="1249"/>
      <c r="O235" s="1245"/>
      <c r="P235" s="1251"/>
      <c r="Q235" s="1247"/>
      <c r="R235" s="1252"/>
      <c r="S235" s="1247"/>
      <c r="T235" s="1247"/>
      <c r="U235" s="1247"/>
      <c r="V235" s="1247"/>
      <c r="W235" s="1247"/>
      <c r="X235" s="1247"/>
    </row>
    <row r="236" ht="34.5" customHeight="1">
      <c r="A236" s="1245"/>
      <c r="B236" s="1246"/>
      <c r="C236" s="1247"/>
      <c r="D236" s="1247"/>
      <c r="E236" s="1248"/>
      <c r="F236" s="1248"/>
      <c r="G236" s="1248"/>
      <c r="H236" s="1249"/>
      <c r="I236" s="1249"/>
      <c r="J236" s="1249"/>
      <c r="K236" s="1249"/>
      <c r="L236" s="1250"/>
      <c r="M236" s="1249"/>
      <c r="N236" s="1249"/>
      <c r="O236" s="1245"/>
      <c r="P236" s="1251"/>
      <c r="Q236" s="1247"/>
      <c r="R236" s="1252"/>
      <c r="S236" s="1247"/>
      <c r="T236" s="1247"/>
      <c r="U236" s="1247"/>
      <c r="V236" s="1247"/>
      <c r="W236" s="1247"/>
      <c r="X236" s="1247"/>
    </row>
    <row r="237" ht="34.5" customHeight="1">
      <c r="A237" s="1245"/>
      <c r="B237" s="1246"/>
      <c r="C237" s="1247"/>
      <c r="D237" s="1247"/>
      <c r="E237" s="1248"/>
      <c r="F237" s="1248"/>
      <c r="G237" s="1248"/>
      <c r="H237" s="1249"/>
      <c r="I237" s="1249"/>
      <c r="J237" s="1249"/>
      <c r="K237" s="1249"/>
      <c r="L237" s="1250"/>
      <c r="M237" s="1249"/>
      <c r="N237" s="1249"/>
      <c r="O237" s="1245"/>
      <c r="P237" s="1251"/>
      <c r="Q237" s="1247"/>
      <c r="R237" s="1252"/>
      <c r="S237" s="1247"/>
      <c r="T237" s="1247"/>
      <c r="U237" s="1247"/>
      <c r="V237" s="1247"/>
      <c r="W237" s="1247"/>
      <c r="X237" s="1247"/>
    </row>
    <row r="238" ht="34.5" customHeight="1">
      <c r="A238" s="1245"/>
      <c r="B238" s="1246"/>
      <c r="C238" s="1247"/>
      <c r="D238" s="1247"/>
      <c r="E238" s="1248"/>
      <c r="F238" s="1248"/>
      <c r="G238" s="1248"/>
      <c r="H238" s="1249"/>
      <c r="I238" s="1249"/>
      <c r="J238" s="1249"/>
      <c r="K238" s="1249"/>
      <c r="L238" s="1250"/>
      <c r="M238" s="1249"/>
      <c r="N238" s="1249"/>
      <c r="O238" s="1245"/>
      <c r="P238" s="1251"/>
      <c r="Q238" s="1247"/>
      <c r="R238" s="1252"/>
      <c r="S238" s="1247"/>
      <c r="T238" s="1247"/>
      <c r="U238" s="1247"/>
      <c r="V238" s="1247"/>
      <c r="W238" s="1247"/>
      <c r="X238" s="1247"/>
    </row>
    <row r="239" ht="34.5" customHeight="1">
      <c r="A239" s="1245"/>
      <c r="B239" s="1246"/>
      <c r="C239" s="1247"/>
      <c r="D239" s="1247"/>
      <c r="E239" s="1248"/>
      <c r="F239" s="1248"/>
      <c r="G239" s="1248"/>
      <c r="H239" s="1249"/>
      <c r="I239" s="1249"/>
      <c r="J239" s="1249"/>
      <c r="K239" s="1249"/>
      <c r="L239" s="1250"/>
      <c r="M239" s="1249"/>
      <c r="N239" s="1249"/>
      <c r="O239" s="1245"/>
      <c r="P239" s="1251"/>
      <c r="Q239" s="1247"/>
      <c r="R239" s="1252"/>
      <c r="S239" s="1247"/>
      <c r="T239" s="1247"/>
      <c r="U239" s="1247"/>
      <c r="V239" s="1247"/>
      <c r="W239" s="1247"/>
      <c r="X239" s="1247"/>
    </row>
    <row r="240" ht="34.5" customHeight="1">
      <c r="A240" s="1245"/>
      <c r="B240" s="1246"/>
      <c r="C240" s="1247"/>
      <c r="D240" s="1247"/>
      <c r="E240" s="1248"/>
      <c r="F240" s="1248"/>
      <c r="G240" s="1248"/>
      <c r="H240" s="1249"/>
      <c r="I240" s="1249"/>
      <c r="J240" s="1249"/>
      <c r="K240" s="1249"/>
      <c r="L240" s="1250"/>
      <c r="M240" s="1249"/>
      <c r="N240" s="1249"/>
      <c r="O240" s="1245"/>
      <c r="P240" s="1251"/>
      <c r="Q240" s="1247"/>
      <c r="R240" s="1252"/>
      <c r="S240" s="1247"/>
      <c r="T240" s="1247"/>
      <c r="U240" s="1247"/>
      <c r="V240" s="1247"/>
      <c r="W240" s="1247"/>
      <c r="X240" s="1247"/>
    </row>
    <row r="241" ht="34.5" customHeight="1">
      <c r="A241" s="1245"/>
      <c r="B241" s="1246"/>
      <c r="C241" s="1247"/>
      <c r="D241" s="1247"/>
      <c r="E241" s="1248"/>
      <c r="F241" s="1248"/>
      <c r="G241" s="1248"/>
      <c r="H241" s="1249"/>
      <c r="I241" s="1249"/>
      <c r="J241" s="1249"/>
      <c r="K241" s="1249"/>
      <c r="L241" s="1250"/>
      <c r="M241" s="1249"/>
      <c r="N241" s="1249"/>
      <c r="O241" s="1245"/>
      <c r="P241" s="1251"/>
      <c r="Q241" s="1247"/>
      <c r="R241" s="1252"/>
      <c r="S241" s="1247"/>
      <c r="T241" s="1247"/>
      <c r="U241" s="1247"/>
      <c r="V241" s="1247"/>
      <c r="W241" s="1247"/>
      <c r="X241" s="1247"/>
    </row>
    <row r="242" ht="34.5" customHeight="1">
      <c r="A242" s="1245"/>
      <c r="B242" s="1246"/>
      <c r="C242" s="1247"/>
      <c r="D242" s="1247"/>
      <c r="E242" s="1248"/>
      <c r="F242" s="1248"/>
      <c r="G242" s="1248"/>
      <c r="H242" s="1249"/>
      <c r="I242" s="1249"/>
      <c r="J242" s="1249"/>
      <c r="K242" s="1249"/>
      <c r="L242" s="1250"/>
      <c r="M242" s="1249"/>
      <c r="N242" s="1249"/>
      <c r="O242" s="1245"/>
      <c r="P242" s="1251"/>
      <c r="Q242" s="1247"/>
      <c r="R242" s="1252"/>
      <c r="S242" s="1247"/>
      <c r="T242" s="1247"/>
      <c r="U242" s="1247"/>
      <c r="V242" s="1247"/>
      <c r="W242" s="1247"/>
      <c r="X242" s="1247"/>
    </row>
    <row r="243" ht="34.5" customHeight="1">
      <c r="A243" s="1245"/>
      <c r="B243" s="1246"/>
      <c r="C243" s="1247"/>
      <c r="D243" s="1247"/>
      <c r="E243" s="1248"/>
      <c r="F243" s="1248"/>
      <c r="G243" s="1248"/>
      <c r="H243" s="1249"/>
      <c r="I243" s="1249"/>
      <c r="J243" s="1249"/>
      <c r="K243" s="1249"/>
      <c r="L243" s="1250"/>
      <c r="M243" s="1249"/>
      <c r="N243" s="1249"/>
      <c r="O243" s="1245"/>
      <c r="P243" s="1251"/>
      <c r="Q243" s="1247"/>
      <c r="R243" s="1252"/>
      <c r="S243" s="1247"/>
      <c r="T243" s="1247"/>
      <c r="U243" s="1247"/>
      <c r="V243" s="1247"/>
      <c r="W243" s="1247"/>
      <c r="X243" s="1247"/>
    </row>
    <row r="244" ht="34.5" customHeight="1">
      <c r="A244" s="1245"/>
      <c r="B244" s="1246"/>
      <c r="C244" s="1247"/>
      <c r="D244" s="1247"/>
      <c r="E244" s="1248"/>
      <c r="F244" s="1248"/>
      <c r="G244" s="1248"/>
      <c r="H244" s="1249"/>
      <c r="I244" s="1249"/>
      <c r="J244" s="1249"/>
      <c r="K244" s="1249"/>
      <c r="L244" s="1250"/>
      <c r="M244" s="1249"/>
      <c r="N244" s="1249"/>
      <c r="O244" s="1245"/>
      <c r="P244" s="1251"/>
      <c r="Q244" s="1247"/>
      <c r="R244" s="1252"/>
      <c r="S244" s="1247"/>
      <c r="T244" s="1247"/>
      <c r="U244" s="1247"/>
      <c r="V244" s="1247"/>
      <c r="W244" s="1247"/>
      <c r="X244" s="1247"/>
    </row>
    <row r="245" ht="34.5" customHeight="1">
      <c r="A245" s="1245"/>
      <c r="B245" s="1246"/>
      <c r="C245" s="1247"/>
      <c r="D245" s="1247"/>
      <c r="E245" s="1248"/>
      <c r="F245" s="1248"/>
      <c r="G245" s="1248"/>
      <c r="H245" s="1249"/>
      <c r="I245" s="1249"/>
      <c r="J245" s="1249"/>
      <c r="K245" s="1249"/>
      <c r="L245" s="1250"/>
      <c r="M245" s="1249"/>
      <c r="N245" s="1249"/>
      <c r="O245" s="1245"/>
      <c r="P245" s="1251"/>
      <c r="Q245" s="1247"/>
      <c r="R245" s="1252"/>
      <c r="S245" s="1247"/>
      <c r="T245" s="1247"/>
      <c r="U245" s="1247"/>
      <c r="V245" s="1247"/>
      <c r="W245" s="1247"/>
      <c r="X245" s="1247"/>
    </row>
    <row r="246" ht="34.5" customHeight="1">
      <c r="A246" s="1245"/>
      <c r="B246" s="1246"/>
      <c r="C246" s="1247"/>
      <c r="D246" s="1247"/>
      <c r="E246" s="1248"/>
      <c r="F246" s="1248"/>
      <c r="G246" s="1248"/>
      <c r="H246" s="1249"/>
      <c r="I246" s="1249"/>
      <c r="J246" s="1249"/>
      <c r="K246" s="1249"/>
      <c r="L246" s="1250"/>
      <c r="M246" s="1249"/>
      <c r="N246" s="1249"/>
      <c r="O246" s="1245"/>
      <c r="P246" s="1251"/>
      <c r="Q246" s="1247"/>
      <c r="R246" s="1252"/>
      <c r="S246" s="1247"/>
      <c r="T246" s="1247"/>
      <c r="U246" s="1247"/>
      <c r="V246" s="1247"/>
      <c r="W246" s="1247"/>
      <c r="X246" s="1247"/>
    </row>
    <row r="247" ht="34.5" customHeight="1">
      <c r="A247" s="1245"/>
      <c r="B247" s="1246"/>
      <c r="C247" s="1247"/>
      <c r="D247" s="1247"/>
      <c r="E247" s="1248"/>
      <c r="F247" s="1248"/>
      <c r="G247" s="1248"/>
      <c r="H247" s="1249"/>
      <c r="I247" s="1249"/>
      <c r="J247" s="1249"/>
      <c r="K247" s="1249"/>
      <c r="L247" s="1250"/>
      <c r="M247" s="1249"/>
      <c r="N247" s="1249"/>
      <c r="O247" s="1245"/>
      <c r="P247" s="1251"/>
      <c r="Q247" s="1247"/>
      <c r="R247" s="1252"/>
      <c r="S247" s="1247"/>
      <c r="T247" s="1247"/>
      <c r="U247" s="1247"/>
      <c r="V247" s="1247"/>
      <c r="W247" s="1247"/>
      <c r="X247" s="1247"/>
    </row>
    <row r="248" ht="34.5" customHeight="1">
      <c r="A248" s="1245"/>
      <c r="B248" s="1246"/>
      <c r="C248" s="1247"/>
      <c r="D248" s="1247"/>
      <c r="E248" s="1248"/>
      <c r="F248" s="1248"/>
      <c r="G248" s="1248"/>
      <c r="H248" s="1249"/>
      <c r="I248" s="1249"/>
      <c r="J248" s="1249"/>
      <c r="K248" s="1249"/>
      <c r="L248" s="1250"/>
      <c r="M248" s="1249"/>
      <c r="N248" s="1249"/>
      <c r="O248" s="1245"/>
      <c r="P248" s="1251"/>
      <c r="Q248" s="1247"/>
      <c r="R248" s="1252"/>
      <c r="S248" s="1247"/>
      <c r="T248" s="1247"/>
      <c r="U248" s="1247"/>
      <c r="V248" s="1247"/>
      <c r="W248" s="1247"/>
      <c r="X248" s="1247"/>
    </row>
    <row r="249" ht="34.5" customHeight="1">
      <c r="A249" s="1245"/>
      <c r="B249" s="1246"/>
      <c r="C249" s="1247"/>
      <c r="D249" s="1247"/>
      <c r="E249" s="1248"/>
      <c r="F249" s="1248"/>
      <c r="G249" s="1248"/>
      <c r="H249" s="1249"/>
      <c r="I249" s="1249"/>
      <c r="J249" s="1249"/>
      <c r="K249" s="1249"/>
      <c r="L249" s="1250"/>
      <c r="M249" s="1249"/>
      <c r="N249" s="1249"/>
      <c r="O249" s="1245"/>
      <c r="P249" s="1251"/>
      <c r="Q249" s="1247"/>
      <c r="R249" s="1252"/>
      <c r="S249" s="1247"/>
      <c r="T249" s="1247"/>
      <c r="U249" s="1247"/>
      <c r="V249" s="1247"/>
      <c r="W249" s="1247"/>
      <c r="X249" s="1247"/>
    </row>
    <row r="250" ht="34.5" customHeight="1">
      <c r="A250" s="1245"/>
      <c r="B250" s="1246"/>
      <c r="C250" s="1247"/>
      <c r="D250" s="1247"/>
      <c r="E250" s="1248"/>
      <c r="F250" s="1248"/>
      <c r="G250" s="1248"/>
      <c r="H250" s="1249"/>
      <c r="I250" s="1249"/>
      <c r="J250" s="1249"/>
      <c r="K250" s="1249"/>
      <c r="L250" s="1250"/>
      <c r="M250" s="1249"/>
      <c r="N250" s="1249"/>
      <c r="O250" s="1245"/>
      <c r="P250" s="1251"/>
      <c r="Q250" s="1247"/>
      <c r="R250" s="1252"/>
      <c r="S250" s="1247"/>
      <c r="T250" s="1247"/>
      <c r="U250" s="1247"/>
      <c r="V250" s="1247"/>
      <c r="W250" s="1247"/>
      <c r="X250" s="1247"/>
    </row>
    <row r="251" ht="34.5" customHeight="1">
      <c r="A251" s="1245"/>
      <c r="B251" s="1246"/>
      <c r="C251" s="1247"/>
      <c r="D251" s="1247"/>
      <c r="E251" s="1248"/>
      <c r="F251" s="1248"/>
      <c r="G251" s="1248"/>
      <c r="H251" s="1249"/>
      <c r="I251" s="1249"/>
      <c r="J251" s="1249"/>
      <c r="K251" s="1249"/>
      <c r="L251" s="1250"/>
      <c r="M251" s="1249"/>
      <c r="N251" s="1249"/>
      <c r="O251" s="1245"/>
      <c r="P251" s="1251"/>
      <c r="Q251" s="1247"/>
      <c r="R251" s="1252"/>
      <c r="S251" s="1247"/>
      <c r="T251" s="1247"/>
      <c r="U251" s="1247"/>
      <c r="V251" s="1247"/>
      <c r="W251" s="1247"/>
      <c r="X251" s="1247"/>
    </row>
    <row r="252" ht="34.5" customHeight="1">
      <c r="A252" s="1245"/>
      <c r="B252" s="1246"/>
      <c r="C252" s="1247"/>
      <c r="D252" s="1247"/>
      <c r="E252" s="1248"/>
      <c r="F252" s="1248"/>
      <c r="G252" s="1248"/>
      <c r="H252" s="1249"/>
      <c r="I252" s="1249"/>
      <c r="J252" s="1249"/>
      <c r="K252" s="1249"/>
      <c r="L252" s="1250"/>
      <c r="M252" s="1249"/>
      <c r="N252" s="1249"/>
      <c r="O252" s="1245"/>
      <c r="P252" s="1251"/>
      <c r="Q252" s="1247"/>
      <c r="R252" s="1252"/>
      <c r="S252" s="1247"/>
      <c r="T252" s="1247"/>
      <c r="U252" s="1247"/>
      <c r="V252" s="1247"/>
      <c r="W252" s="1247"/>
      <c r="X252" s="1247"/>
    </row>
    <row r="253" ht="34.5" customHeight="1">
      <c r="A253" s="1245"/>
      <c r="B253" s="1246"/>
      <c r="C253" s="1247"/>
      <c r="D253" s="1247"/>
      <c r="E253" s="1248"/>
      <c r="F253" s="1248"/>
      <c r="G253" s="1248"/>
      <c r="H253" s="1249"/>
      <c r="I253" s="1249"/>
      <c r="J253" s="1249"/>
      <c r="K253" s="1249"/>
      <c r="L253" s="1250"/>
      <c r="M253" s="1249"/>
      <c r="N253" s="1249"/>
      <c r="O253" s="1245"/>
      <c r="P253" s="1251"/>
      <c r="Q253" s="1247"/>
      <c r="R253" s="1252"/>
      <c r="S253" s="1247"/>
      <c r="T253" s="1247"/>
      <c r="U253" s="1247"/>
      <c r="V253" s="1247"/>
      <c r="W253" s="1247"/>
      <c r="X253" s="1247"/>
    </row>
    <row r="254" ht="34.5" customHeight="1">
      <c r="A254" s="1245"/>
      <c r="B254" s="1246"/>
      <c r="C254" s="1247"/>
      <c r="D254" s="1247"/>
      <c r="E254" s="1248"/>
      <c r="F254" s="1248"/>
      <c r="G254" s="1248"/>
      <c r="H254" s="1249"/>
      <c r="I254" s="1249"/>
      <c r="J254" s="1249"/>
      <c r="K254" s="1249"/>
      <c r="L254" s="1250"/>
      <c r="M254" s="1249"/>
      <c r="N254" s="1249"/>
      <c r="O254" s="1245"/>
      <c r="P254" s="1251"/>
      <c r="Q254" s="1247"/>
      <c r="R254" s="1252"/>
      <c r="S254" s="1247"/>
      <c r="T254" s="1247"/>
      <c r="U254" s="1247"/>
      <c r="V254" s="1247"/>
      <c r="W254" s="1247"/>
      <c r="X254" s="1247"/>
    </row>
    <row r="255" ht="34.5" customHeight="1">
      <c r="A255" s="1245"/>
      <c r="B255" s="1246"/>
      <c r="C255" s="1247"/>
      <c r="D255" s="1247"/>
      <c r="E255" s="1248"/>
      <c r="F255" s="1248"/>
      <c r="G255" s="1248"/>
      <c r="H255" s="1249"/>
      <c r="I255" s="1249"/>
      <c r="J255" s="1249"/>
      <c r="K255" s="1249"/>
      <c r="L255" s="1250"/>
      <c r="M255" s="1249"/>
      <c r="N255" s="1249"/>
      <c r="O255" s="1245"/>
      <c r="P255" s="1251"/>
      <c r="Q255" s="1247"/>
      <c r="R255" s="1252"/>
      <c r="S255" s="1247"/>
      <c r="T255" s="1247"/>
      <c r="U255" s="1247"/>
      <c r="V255" s="1247"/>
      <c r="W255" s="1247"/>
      <c r="X255" s="1247"/>
    </row>
    <row r="256" ht="34.5" customHeight="1">
      <c r="A256" s="1245"/>
      <c r="B256" s="1246"/>
      <c r="C256" s="1247"/>
      <c r="D256" s="1247"/>
      <c r="E256" s="1248"/>
      <c r="F256" s="1248"/>
      <c r="G256" s="1248"/>
      <c r="H256" s="1249"/>
      <c r="I256" s="1249"/>
      <c r="J256" s="1249"/>
      <c r="K256" s="1249"/>
      <c r="L256" s="1250"/>
      <c r="M256" s="1249"/>
      <c r="N256" s="1249"/>
      <c r="O256" s="1245"/>
      <c r="P256" s="1251"/>
      <c r="Q256" s="1247"/>
      <c r="R256" s="1252"/>
      <c r="S256" s="1247"/>
      <c r="T256" s="1247"/>
      <c r="U256" s="1247"/>
      <c r="V256" s="1247"/>
      <c r="W256" s="1247"/>
      <c r="X256" s="1247"/>
    </row>
    <row r="257" ht="34.5" customHeight="1">
      <c r="A257" s="1245"/>
      <c r="B257" s="1246"/>
      <c r="C257" s="1247"/>
      <c r="D257" s="1247"/>
      <c r="E257" s="1248"/>
      <c r="F257" s="1248"/>
      <c r="G257" s="1248"/>
      <c r="H257" s="1249"/>
      <c r="I257" s="1249"/>
      <c r="J257" s="1249"/>
      <c r="K257" s="1249"/>
      <c r="L257" s="1250"/>
      <c r="M257" s="1249"/>
      <c r="N257" s="1249"/>
      <c r="O257" s="1245"/>
      <c r="P257" s="1251"/>
      <c r="Q257" s="1247"/>
      <c r="R257" s="1252"/>
      <c r="S257" s="1247"/>
      <c r="T257" s="1247"/>
      <c r="U257" s="1247"/>
      <c r="V257" s="1247"/>
      <c r="W257" s="1247"/>
      <c r="X257" s="1247"/>
    </row>
    <row r="258" ht="34.5" customHeight="1">
      <c r="A258" s="1245"/>
      <c r="B258" s="1246"/>
      <c r="C258" s="1247"/>
      <c r="D258" s="1247"/>
      <c r="E258" s="1248"/>
      <c r="F258" s="1248"/>
      <c r="G258" s="1248"/>
      <c r="H258" s="1249"/>
      <c r="I258" s="1249"/>
      <c r="J258" s="1249"/>
      <c r="K258" s="1249"/>
      <c r="L258" s="1250"/>
      <c r="M258" s="1249"/>
      <c r="N258" s="1249"/>
      <c r="O258" s="1245"/>
      <c r="P258" s="1251"/>
      <c r="Q258" s="1247"/>
      <c r="R258" s="1252"/>
      <c r="S258" s="1247"/>
      <c r="T258" s="1247"/>
      <c r="U258" s="1247"/>
      <c r="V258" s="1247"/>
      <c r="W258" s="1247"/>
      <c r="X258" s="1247"/>
    </row>
    <row r="259" ht="34.5" customHeight="1">
      <c r="A259" s="1245"/>
      <c r="B259" s="1246"/>
      <c r="C259" s="1247"/>
      <c r="D259" s="1247"/>
      <c r="E259" s="1248"/>
      <c r="F259" s="1248"/>
      <c r="G259" s="1248"/>
      <c r="H259" s="1249"/>
      <c r="I259" s="1249"/>
      <c r="J259" s="1249"/>
      <c r="K259" s="1249"/>
      <c r="L259" s="1250"/>
      <c r="M259" s="1249"/>
      <c r="N259" s="1249"/>
      <c r="O259" s="1245"/>
      <c r="P259" s="1251"/>
      <c r="Q259" s="1247"/>
      <c r="R259" s="1252"/>
      <c r="S259" s="1247"/>
      <c r="T259" s="1247"/>
      <c r="U259" s="1247"/>
      <c r="V259" s="1247"/>
      <c r="W259" s="1247"/>
      <c r="X259" s="1247"/>
    </row>
    <row r="260" ht="34.5" customHeight="1">
      <c r="A260" s="1245"/>
      <c r="B260" s="1246"/>
      <c r="C260" s="1247"/>
      <c r="D260" s="1247"/>
      <c r="E260" s="1248"/>
      <c r="F260" s="1248"/>
      <c r="G260" s="1248"/>
      <c r="H260" s="1249"/>
      <c r="I260" s="1249"/>
      <c r="J260" s="1249"/>
      <c r="K260" s="1249"/>
      <c r="L260" s="1250"/>
      <c r="M260" s="1249"/>
      <c r="N260" s="1249"/>
      <c r="O260" s="1245"/>
      <c r="P260" s="1251"/>
      <c r="Q260" s="1247"/>
      <c r="R260" s="1252"/>
      <c r="S260" s="1247"/>
      <c r="T260" s="1247"/>
      <c r="U260" s="1247"/>
      <c r="V260" s="1247"/>
      <c r="W260" s="1247"/>
      <c r="X260" s="1247"/>
    </row>
    <row r="261" ht="34.5" customHeight="1">
      <c r="A261" s="1245"/>
      <c r="B261" s="1246"/>
      <c r="C261" s="1247"/>
      <c r="D261" s="1247"/>
      <c r="E261" s="1248"/>
      <c r="F261" s="1248"/>
      <c r="G261" s="1248"/>
      <c r="H261" s="1249"/>
      <c r="I261" s="1249"/>
      <c r="J261" s="1249"/>
      <c r="K261" s="1249"/>
      <c r="L261" s="1250"/>
      <c r="M261" s="1249"/>
      <c r="N261" s="1249"/>
      <c r="O261" s="1245"/>
      <c r="P261" s="1251"/>
      <c r="Q261" s="1247"/>
      <c r="R261" s="1252"/>
      <c r="S261" s="1247"/>
      <c r="T261" s="1247"/>
      <c r="U261" s="1247"/>
      <c r="V261" s="1247"/>
      <c r="W261" s="1247"/>
      <c r="X261" s="1247"/>
    </row>
    <row r="262" ht="34.5" customHeight="1">
      <c r="A262" s="1245"/>
      <c r="B262" s="1246"/>
      <c r="C262" s="1247"/>
      <c r="D262" s="1247"/>
      <c r="E262" s="1248"/>
      <c r="F262" s="1248"/>
      <c r="G262" s="1248"/>
      <c r="H262" s="1249"/>
      <c r="I262" s="1249"/>
      <c r="J262" s="1249"/>
      <c r="K262" s="1249"/>
      <c r="L262" s="1250"/>
      <c r="M262" s="1249"/>
      <c r="N262" s="1249"/>
      <c r="O262" s="1245"/>
      <c r="P262" s="1251"/>
      <c r="Q262" s="1247"/>
      <c r="R262" s="1252"/>
      <c r="S262" s="1247"/>
      <c r="T262" s="1247"/>
      <c r="U262" s="1247"/>
      <c r="V262" s="1247"/>
      <c r="W262" s="1247"/>
      <c r="X262" s="1247"/>
    </row>
    <row r="263" ht="34.5" customHeight="1">
      <c r="A263" s="1245"/>
      <c r="B263" s="1246"/>
      <c r="C263" s="1247"/>
      <c r="D263" s="1247"/>
      <c r="E263" s="1248"/>
      <c r="F263" s="1248"/>
      <c r="G263" s="1248"/>
      <c r="H263" s="1249"/>
      <c r="I263" s="1249"/>
      <c r="J263" s="1249"/>
      <c r="K263" s="1249"/>
      <c r="L263" s="1250"/>
      <c r="M263" s="1249"/>
      <c r="N263" s="1249"/>
      <c r="O263" s="1245"/>
      <c r="P263" s="1251"/>
      <c r="Q263" s="1247"/>
      <c r="R263" s="1252"/>
      <c r="S263" s="1247"/>
      <c r="T263" s="1247"/>
      <c r="U263" s="1247"/>
      <c r="V263" s="1247"/>
      <c r="W263" s="1247"/>
      <c r="X263" s="1247"/>
    </row>
    <row r="264" ht="34.5" customHeight="1">
      <c r="A264" s="1245"/>
      <c r="B264" s="1246"/>
      <c r="C264" s="1247"/>
      <c r="D264" s="1247"/>
      <c r="E264" s="1248"/>
      <c r="F264" s="1248"/>
      <c r="G264" s="1248"/>
      <c r="H264" s="1249"/>
      <c r="I264" s="1249"/>
      <c r="J264" s="1249"/>
      <c r="K264" s="1249"/>
      <c r="L264" s="1250"/>
      <c r="M264" s="1249"/>
      <c r="N264" s="1249"/>
      <c r="O264" s="1245"/>
      <c r="P264" s="1251"/>
      <c r="Q264" s="1247"/>
      <c r="R264" s="1252"/>
      <c r="S264" s="1247"/>
      <c r="T264" s="1247"/>
      <c r="U264" s="1247"/>
      <c r="V264" s="1247"/>
      <c r="W264" s="1247"/>
      <c r="X264" s="1247"/>
    </row>
    <row r="265" ht="34.5" customHeight="1">
      <c r="A265" s="1245"/>
      <c r="B265" s="1246"/>
      <c r="C265" s="1247"/>
      <c r="D265" s="1247"/>
      <c r="E265" s="1248"/>
      <c r="F265" s="1248"/>
      <c r="G265" s="1248"/>
      <c r="H265" s="1249"/>
      <c r="I265" s="1249"/>
      <c r="J265" s="1249"/>
      <c r="K265" s="1249"/>
      <c r="L265" s="1250"/>
      <c r="M265" s="1249"/>
      <c r="N265" s="1249"/>
      <c r="O265" s="1245"/>
      <c r="P265" s="1251"/>
      <c r="Q265" s="1247"/>
      <c r="R265" s="1252"/>
      <c r="S265" s="1247"/>
      <c r="T265" s="1247"/>
      <c r="U265" s="1247"/>
      <c r="V265" s="1247"/>
      <c r="W265" s="1247"/>
      <c r="X265" s="1247"/>
    </row>
    <row r="266" ht="34.5" customHeight="1">
      <c r="A266" s="1245"/>
      <c r="B266" s="1246"/>
      <c r="C266" s="1247"/>
      <c r="D266" s="1247"/>
      <c r="E266" s="1248"/>
      <c r="F266" s="1248"/>
      <c r="G266" s="1248"/>
      <c r="H266" s="1249"/>
      <c r="I266" s="1249"/>
      <c r="J266" s="1249"/>
      <c r="K266" s="1249"/>
      <c r="L266" s="1250"/>
      <c r="M266" s="1249"/>
      <c r="N266" s="1249"/>
      <c r="O266" s="1245"/>
      <c r="P266" s="1251"/>
      <c r="Q266" s="1247"/>
      <c r="R266" s="1252"/>
      <c r="S266" s="1247"/>
      <c r="T266" s="1247"/>
      <c r="U266" s="1247"/>
      <c r="V266" s="1247"/>
      <c r="W266" s="1247"/>
      <c r="X266" s="1247"/>
    </row>
    <row r="267" ht="34.5" customHeight="1">
      <c r="A267" s="1245"/>
      <c r="B267" s="1246"/>
      <c r="C267" s="1247"/>
      <c r="D267" s="1247"/>
      <c r="E267" s="1248"/>
      <c r="F267" s="1248"/>
      <c r="G267" s="1248"/>
      <c r="H267" s="1249"/>
      <c r="I267" s="1249"/>
      <c r="J267" s="1249"/>
      <c r="K267" s="1249"/>
      <c r="L267" s="1250"/>
      <c r="M267" s="1249"/>
      <c r="N267" s="1249"/>
      <c r="O267" s="1245"/>
      <c r="P267" s="1251"/>
      <c r="Q267" s="1247"/>
      <c r="R267" s="1252"/>
      <c r="S267" s="1247"/>
      <c r="T267" s="1247"/>
      <c r="U267" s="1247"/>
      <c r="V267" s="1247"/>
      <c r="W267" s="1247"/>
      <c r="X267" s="1247"/>
    </row>
    <row r="268" ht="34.5" customHeight="1">
      <c r="A268" s="1245"/>
      <c r="B268" s="1246"/>
      <c r="C268" s="1247"/>
      <c r="D268" s="1247"/>
      <c r="E268" s="1248"/>
      <c r="F268" s="1248"/>
      <c r="G268" s="1248"/>
      <c r="H268" s="1249"/>
      <c r="I268" s="1249"/>
      <c r="J268" s="1249"/>
      <c r="K268" s="1249"/>
      <c r="L268" s="1250"/>
      <c r="M268" s="1249"/>
      <c r="N268" s="1249"/>
      <c r="O268" s="1245"/>
      <c r="P268" s="1251"/>
      <c r="Q268" s="1247"/>
      <c r="R268" s="1252"/>
      <c r="S268" s="1247"/>
      <c r="T268" s="1247"/>
      <c r="U268" s="1247"/>
      <c r="V268" s="1247"/>
      <c r="W268" s="1247"/>
      <c r="X268" s="1247"/>
    </row>
    <row r="269" ht="34.5" customHeight="1">
      <c r="A269" s="1245"/>
      <c r="B269" s="1246"/>
      <c r="C269" s="1247"/>
      <c r="D269" s="1247"/>
      <c r="E269" s="1248"/>
      <c r="F269" s="1248"/>
      <c r="G269" s="1248"/>
      <c r="H269" s="1249"/>
      <c r="I269" s="1249"/>
      <c r="J269" s="1249"/>
      <c r="K269" s="1249"/>
      <c r="L269" s="1250"/>
      <c r="M269" s="1249"/>
      <c r="N269" s="1249"/>
      <c r="O269" s="1245"/>
      <c r="P269" s="1251"/>
      <c r="Q269" s="1247"/>
      <c r="R269" s="1252"/>
      <c r="S269" s="1247"/>
      <c r="T269" s="1247"/>
      <c r="U269" s="1247"/>
      <c r="V269" s="1247"/>
      <c r="W269" s="1247"/>
      <c r="X269" s="1247"/>
    </row>
    <row r="270" ht="34.5" customHeight="1">
      <c r="A270" s="1245"/>
      <c r="B270" s="1246"/>
      <c r="C270" s="1247"/>
      <c r="D270" s="1247"/>
      <c r="E270" s="1248"/>
      <c r="F270" s="1248"/>
      <c r="G270" s="1248"/>
      <c r="H270" s="1249"/>
      <c r="I270" s="1249"/>
      <c r="J270" s="1249"/>
      <c r="K270" s="1249"/>
      <c r="L270" s="1250"/>
      <c r="M270" s="1249"/>
      <c r="N270" s="1249"/>
      <c r="O270" s="1245"/>
      <c r="P270" s="1251"/>
      <c r="Q270" s="1247"/>
      <c r="R270" s="1252"/>
      <c r="S270" s="1247"/>
      <c r="T270" s="1247"/>
      <c r="U270" s="1247"/>
      <c r="V270" s="1247"/>
      <c r="W270" s="1247"/>
      <c r="X270" s="1247"/>
    </row>
    <row r="271" ht="34.5" customHeight="1">
      <c r="A271" s="1245"/>
      <c r="B271" s="1246"/>
      <c r="C271" s="1247"/>
      <c r="D271" s="1247"/>
      <c r="E271" s="1248"/>
      <c r="F271" s="1248"/>
      <c r="G271" s="1248"/>
      <c r="H271" s="1249"/>
      <c r="I271" s="1249"/>
      <c r="J271" s="1249"/>
      <c r="K271" s="1249"/>
      <c r="L271" s="1250"/>
      <c r="M271" s="1249"/>
      <c r="N271" s="1249"/>
      <c r="O271" s="1245"/>
      <c r="P271" s="1251"/>
      <c r="Q271" s="1247"/>
      <c r="R271" s="1252"/>
      <c r="S271" s="1247"/>
      <c r="T271" s="1247"/>
      <c r="U271" s="1247"/>
      <c r="V271" s="1247"/>
      <c r="W271" s="1247"/>
      <c r="X271" s="1247"/>
    </row>
    <row r="272" ht="34.5" customHeight="1">
      <c r="A272" s="1245"/>
      <c r="B272" s="1246"/>
      <c r="C272" s="1247"/>
      <c r="D272" s="1247"/>
      <c r="E272" s="1248"/>
      <c r="F272" s="1248"/>
      <c r="G272" s="1248"/>
      <c r="H272" s="1249"/>
      <c r="I272" s="1249"/>
      <c r="J272" s="1249"/>
      <c r="K272" s="1249"/>
      <c r="L272" s="1250"/>
      <c r="M272" s="1249"/>
      <c r="N272" s="1249"/>
      <c r="O272" s="1245"/>
      <c r="P272" s="1251"/>
      <c r="Q272" s="1247"/>
      <c r="R272" s="1252"/>
      <c r="S272" s="1247"/>
      <c r="T272" s="1247"/>
      <c r="U272" s="1247"/>
      <c r="V272" s="1247"/>
      <c r="W272" s="1247"/>
      <c r="X272" s="1247"/>
    </row>
    <row r="273" ht="34.5" customHeight="1">
      <c r="A273" s="1245"/>
      <c r="B273" s="1246"/>
      <c r="C273" s="1247"/>
      <c r="D273" s="1247"/>
      <c r="E273" s="1248"/>
      <c r="F273" s="1248"/>
      <c r="G273" s="1248"/>
      <c r="H273" s="1249"/>
      <c r="I273" s="1249"/>
      <c r="J273" s="1249"/>
      <c r="K273" s="1249"/>
      <c r="L273" s="1250"/>
      <c r="M273" s="1249"/>
      <c r="N273" s="1249"/>
      <c r="O273" s="1245"/>
      <c r="P273" s="1251"/>
      <c r="Q273" s="1247"/>
      <c r="R273" s="1252"/>
      <c r="S273" s="1247"/>
      <c r="T273" s="1247"/>
      <c r="U273" s="1247"/>
      <c r="V273" s="1247"/>
      <c r="W273" s="1247"/>
      <c r="X273" s="1247"/>
    </row>
    <row r="274" ht="34.5" customHeight="1">
      <c r="A274" s="1245"/>
      <c r="B274" s="1246"/>
      <c r="C274" s="1247"/>
      <c r="D274" s="1247"/>
      <c r="E274" s="1248"/>
      <c r="F274" s="1248"/>
      <c r="G274" s="1248"/>
      <c r="H274" s="1249"/>
      <c r="I274" s="1249"/>
      <c r="J274" s="1249"/>
      <c r="K274" s="1249"/>
      <c r="L274" s="1250"/>
      <c r="M274" s="1249"/>
      <c r="N274" s="1249"/>
      <c r="O274" s="1245"/>
      <c r="P274" s="1251"/>
      <c r="Q274" s="1247"/>
      <c r="R274" s="1252"/>
      <c r="S274" s="1247"/>
      <c r="T274" s="1247"/>
      <c r="U274" s="1247"/>
      <c r="V274" s="1247"/>
      <c r="W274" s="1247"/>
      <c r="X274" s="1247"/>
    </row>
    <row r="275" ht="34.5" customHeight="1">
      <c r="A275" s="1245"/>
      <c r="B275" s="1246"/>
      <c r="C275" s="1247"/>
      <c r="D275" s="1247"/>
      <c r="E275" s="1248"/>
      <c r="F275" s="1248"/>
      <c r="G275" s="1248"/>
      <c r="H275" s="1249"/>
      <c r="I275" s="1249"/>
      <c r="J275" s="1249"/>
      <c r="K275" s="1249"/>
      <c r="L275" s="1250"/>
      <c r="M275" s="1249"/>
      <c r="N275" s="1249"/>
      <c r="O275" s="1245"/>
      <c r="P275" s="1251"/>
      <c r="Q275" s="1247"/>
      <c r="R275" s="1252"/>
      <c r="S275" s="1247"/>
      <c r="T275" s="1247"/>
      <c r="U275" s="1247"/>
      <c r="V275" s="1247"/>
      <c r="W275" s="1247"/>
      <c r="X275" s="1247"/>
    </row>
    <row r="276" ht="34.5" customHeight="1">
      <c r="A276" s="1245"/>
      <c r="B276" s="1246"/>
      <c r="C276" s="1247"/>
      <c r="D276" s="1247"/>
      <c r="E276" s="1248"/>
      <c r="F276" s="1248"/>
      <c r="G276" s="1248"/>
      <c r="H276" s="1249"/>
      <c r="I276" s="1249"/>
      <c r="J276" s="1249"/>
      <c r="K276" s="1249"/>
      <c r="L276" s="1250"/>
      <c r="M276" s="1249"/>
      <c r="N276" s="1249"/>
      <c r="O276" s="1245"/>
      <c r="P276" s="1251"/>
      <c r="Q276" s="1247"/>
      <c r="R276" s="1252"/>
      <c r="S276" s="1247"/>
      <c r="T276" s="1247"/>
      <c r="U276" s="1247"/>
      <c r="V276" s="1247"/>
      <c r="W276" s="1247"/>
      <c r="X276" s="1247"/>
    </row>
    <row r="277" ht="34.5" customHeight="1">
      <c r="A277" s="1245"/>
      <c r="B277" s="1246"/>
      <c r="C277" s="1247"/>
      <c r="D277" s="1247"/>
      <c r="E277" s="1248"/>
      <c r="F277" s="1248"/>
      <c r="G277" s="1248"/>
      <c r="H277" s="1249"/>
      <c r="I277" s="1249"/>
      <c r="J277" s="1249"/>
      <c r="K277" s="1249"/>
      <c r="L277" s="1250"/>
      <c r="M277" s="1249"/>
      <c r="N277" s="1249"/>
      <c r="O277" s="1245"/>
      <c r="P277" s="1251"/>
      <c r="Q277" s="1247"/>
      <c r="R277" s="1252"/>
      <c r="S277" s="1247"/>
      <c r="T277" s="1247"/>
      <c r="U277" s="1247"/>
      <c r="V277" s="1247"/>
      <c r="W277" s="1247"/>
      <c r="X277" s="1247"/>
    </row>
    <row r="278" ht="34.5" customHeight="1">
      <c r="A278" s="1245"/>
      <c r="B278" s="1246"/>
      <c r="C278" s="1247"/>
      <c r="D278" s="1247"/>
      <c r="E278" s="1248"/>
      <c r="F278" s="1248"/>
      <c r="G278" s="1248"/>
      <c r="H278" s="1249"/>
      <c r="I278" s="1249"/>
      <c r="J278" s="1249"/>
      <c r="K278" s="1249"/>
      <c r="L278" s="1250"/>
      <c r="M278" s="1249"/>
      <c r="N278" s="1249"/>
      <c r="O278" s="1245"/>
      <c r="P278" s="1251"/>
      <c r="Q278" s="1247"/>
      <c r="R278" s="1252"/>
      <c r="S278" s="1247"/>
      <c r="T278" s="1247"/>
      <c r="U278" s="1247"/>
      <c r="V278" s="1247"/>
      <c r="W278" s="1247"/>
      <c r="X278" s="1247"/>
    </row>
    <row r="279" ht="34.5" customHeight="1">
      <c r="A279" s="1245"/>
      <c r="B279" s="1246"/>
      <c r="C279" s="1247"/>
      <c r="D279" s="1247"/>
      <c r="E279" s="1248"/>
      <c r="F279" s="1248"/>
      <c r="G279" s="1248"/>
      <c r="H279" s="1249"/>
      <c r="I279" s="1249"/>
      <c r="J279" s="1249"/>
      <c r="K279" s="1249"/>
      <c r="L279" s="1250"/>
      <c r="M279" s="1249"/>
      <c r="N279" s="1249"/>
      <c r="O279" s="1245"/>
      <c r="P279" s="1251"/>
      <c r="Q279" s="1247"/>
      <c r="R279" s="1252"/>
      <c r="S279" s="1247"/>
      <c r="T279" s="1247"/>
      <c r="U279" s="1247"/>
      <c r="V279" s="1247"/>
      <c r="W279" s="1247"/>
      <c r="X279" s="1247"/>
    </row>
    <row r="280" ht="34.5" customHeight="1">
      <c r="A280" s="1245"/>
      <c r="B280" s="1246"/>
      <c r="C280" s="1247"/>
      <c r="D280" s="1247"/>
      <c r="E280" s="1248"/>
      <c r="F280" s="1248"/>
      <c r="G280" s="1248"/>
      <c r="H280" s="1249"/>
      <c r="I280" s="1249"/>
      <c r="J280" s="1249"/>
      <c r="K280" s="1249"/>
      <c r="L280" s="1250"/>
      <c r="M280" s="1249"/>
      <c r="N280" s="1249"/>
      <c r="O280" s="1245"/>
      <c r="P280" s="1251"/>
      <c r="Q280" s="1247"/>
      <c r="R280" s="1252"/>
      <c r="S280" s="1247"/>
      <c r="T280" s="1247"/>
      <c r="U280" s="1247"/>
      <c r="V280" s="1247"/>
      <c r="W280" s="1247"/>
      <c r="X280" s="1247"/>
    </row>
    <row r="281" ht="34.5" customHeight="1">
      <c r="A281" s="1245"/>
      <c r="B281" s="1246"/>
      <c r="C281" s="1247"/>
      <c r="D281" s="1247"/>
      <c r="E281" s="1248"/>
      <c r="F281" s="1248"/>
      <c r="G281" s="1248"/>
      <c r="H281" s="1249"/>
      <c r="I281" s="1249"/>
      <c r="J281" s="1249"/>
      <c r="K281" s="1249"/>
      <c r="L281" s="1250"/>
      <c r="M281" s="1249"/>
      <c r="N281" s="1249"/>
      <c r="O281" s="1245"/>
      <c r="P281" s="1251"/>
      <c r="Q281" s="1247"/>
      <c r="R281" s="1252"/>
      <c r="S281" s="1247"/>
      <c r="T281" s="1247"/>
      <c r="U281" s="1247"/>
      <c r="V281" s="1247"/>
      <c r="W281" s="1247"/>
      <c r="X281" s="1247"/>
    </row>
    <row r="282" ht="34.5" customHeight="1">
      <c r="A282" s="1245"/>
      <c r="B282" s="1246"/>
      <c r="C282" s="1247"/>
      <c r="D282" s="1247"/>
      <c r="E282" s="1248"/>
      <c r="F282" s="1248"/>
      <c r="G282" s="1248"/>
      <c r="H282" s="1249"/>
      <c r="I282" s="1249"/>
      <c r="J282" s="1249"/>
      <c r="K282" s="1249"/>
      <c r="L282" s="1250"/>
      <c r="M282" s="1249"/>
      <c r="N282" s="1249"/>
      <c r="O282" s="1245"/>
      <c r="P282" s="1251"/>
      <c r="Q282" s="1247"/>
      <c r="R282" s="1252"/>
      <c r="S282" s="1247"/>
      <c r="T282" s="1247"/>
      <c r="U282" s="1247"/>
      <c r="V282" s="1247"/>
      <c r="W282" s="1247"/>
      <c r="X282" s="1247"/>
    </row>
    <row r="283" ht="34.5" customHeight="1">
      <c r="A283" s="1245"/>
      <c r="B283" s="1246"/>
      <c r="C283" s="1247"/>
      <c r="D283" s="1247"/>
      <c r="E283" s="1248"/>
      <c r="F283" s="1248"/>
      <c r="G283" s="1248"/>
      <c r="H283" s="1249"/>
      <c r="I283" s="1249"/>
      <c r="J283" s="1249"/>
      <c r="K283" s="1249"/>
      <c r="L283" s="1250"/>
      <c r="M283" s="1249"/>
      <c r="N283" s="1249"/>
      <c r="O283" s="1245"/>
      <c r="P283" s="1251"/>
      <c r="Q283" s="1247"/>
      <c r="R283" s="1252"/>
      <c r="S283" s="1247"/>
      <c r="T283" s="1247"/>
      <c r="U283" s="1247"/>
      <c r="V283" s="1247"/>
      <c r="W283" s="1247"/>
      <c r="X283" s="1247"/>
    </row>
    <row r="284" ht="34.5" customHeight="1">
      <c r="A284" s="1245"/>
      <c r="B284" s="1246"/>
      <c r="C284" s="1247"/>
      <c r="D284" s="1247"/>
      <c r="E284" s="1248"/>
      <c r="F284" s="1248"/>
      <c r="G284" s="1248"/>
      <c r="H284" s="1249"/>
      <c r="I284" s="1249"/>
      <c r="J284" s="1249"/>
      <c r="K284" s="1249"/>
      <c r="L284" s="1250"/>
      <c r="M284" s="1249"/>
      <c r="N284" s="1249"/>
      <c r="O284" s="1245"/>
      <c r="P284" s="1251"/>
      <c r="Q284" s="1247"/>
      <c r="R284" s="1252"/>
      <c r="S284" s="1247"/>
      <c r="T284" s="1247"/>
      <c r="U284" s="1247"/>
      <c r="V284" s="1247"/>
      <c r="W284" s="1247"/>
      <c r="X284" s="1247"/>
    </row>
    <row r="285" ht="34.5" customHeight="1">
      <c r="A285" s="1245"/>
      <c r="B285" s="1246"/>
      <c r="C285" s="1247"/>
      <c r="D285" s="1247"/>
      <c r="E285" s="1248"/>
      <c r="F285" s="1248"/>
      <c r="G285" s="1248"/>
      <c r="H285" s="1249"/>
      <c r="I285" s="1249"/>
      <c r="J285" s="1249"/>
      <c r="K285" s="1249"/>
      <c r="L285" s="1250"/>
      <c r="M285" s="1249"/>
      <c r="N285" s="1249"/>
      <c r="O285" s="1245"/>
      <c r="P285" s="1251"/>
      <c r="Q285" s="1247"/>
      <c r="R285" s="1252"/>
      <c r="S285" s="1247"/>
      <c r="T285" s="1247"/>
      <c r="U285" s="1247"/>
      <c r="V285" s="1247"/>
      <c r="W285" s="1247"/>
      <c r="X285" s="1247"/>
    </row>
    <row r="286" ht="34.5" customHeight="1">
      <c r="A286" s="1245"/>
      <c r="B286" s="1246"/>
      <c r="C286" s="1247"/>
      <c r="D286" s="1247"/>
      <c r="E286" s="1248"/>
      <c r="F286" s="1248"/>
      <c r="G286" s="1248"/>
      <c r="H286" s="1249"/>
      <c r="I286" s="1249"/>
      <c r="J286" s="1249"/>
      <c r="K286" s="1249"/>
      <c r="L286" s="1250"/>
      <c r="M286" s="1249"/>
      <c r="N286" s="1249"/>
      <c r="O286" s="1245"/>
      <c r="P286" s="1251"/>
      <c r="Q286" s="1247"/>
      <c r="R286" s="1252"/>
      <c r="S286" s="1247"/>
      <c r="T286" s="1247"/>
      <c r="U286" s="1247"/>
      <c r="V286" s="1247"/>
      <c r="W286" s="1247"/>
      <c r="X286" s="1247"/>
    </row>
    <row r="287" ht="34.5" customHeight="1">
      <c r="A287" s="1245"/>
      <c r="B287" s="1246"/>
      <c r="C287" s="1247"/>
      <c r="D287" s="1247"/>
      <c r="E287" s="1248"/>
      <c r="F287" s="1248"/>
      <c r="G287" s="1248"/>
      <c r="H287" s="1249"/>
      <c r="I287" s="1249"/>
      <c r="J287" s="1249"/>
      <c r="K287" s="1249"/>
      <c r="L287" s="1250"/>
      <c r="M287" s="1249"/>
      <c r="N287" s="1249"/>
      <c r="O287" s="1245"/>
      <c r="P287" s="1251"/>
      <c r="Q287" s="1247"/>
      <c r="R287" s="1252"/>
      <c r="S287" s="1247"/>
      <c r="T287" s="1247"/>
      <c r="U287" s="1247"/>
      <c r="V287" s="1247"/>
      <c r="W287" s="1247"/>
      <c r="X287" s="1247"/>
    </row>
    <row r="288" ht="34.5" customHeight="1">
      <c r="A288" s="1245"/>
      <c r="B288" s="1246"/>
      <c r="C288" s="1247"/>
      <c r="D288" s="1247"/>
      <c r="E288" s="1248"/>
      <c r="F288" s="1248"/>
      <c r="G288" s="1248"/>
      <c r="H288" s="1249"/>
      <c r="I288" s="1249"/>
      <c r="J288" s="1249"/>
      <c r="K288" s="1249"/>
      <c r="L288" s="1250"/>
      <c r="M288" s="1249"/>
      <c r="N288" s="1249"/>
      <c r="O288" s="1245"/>
      <c r="P288" s="1251"/>
      <c r="Q288" s="1247"/>
      <c r="R288" s="1252"/>
      <c r="S288" s="1247"/>
      <c r="T288" s="1247"/>
      <c r="U288" s="1247"/>
      <c r="V288" s="1247"/>
      <c r="W288" s="1247"/>
      <c r="X288" s="1247"/>
    </row>
    <row r="289" ht="34.5" customHeight="1">
      <c r="A289" s="1245"/>
      <c r="B289" s="1246"/>
      <c r="C289" s="1247"/>
      <c r="D289" s="1247"/>
      <c r="E289" s="1248"/>
      <c r="F289" s="1248"/>
      <c r="G289" s="1248"/>
      <c r="H289" s="1249"/>
      <c r="I289" s="1249"/>
      <c r="J289" s="1249"/>
      <c r="K289" s="1249"/>
      <c r="L289" s="1250"/>
      <c r="M289" s="1249"/>
      <c r="N289" s="1249"/>
      <c r="O289" s="1245"/>
      <c r="P289" s="1251"/>
      <c r="Q289" s="1247"/>
      <c r="R289" s="1252"/>
      <c r="S289" s="1247"/>
      <c r="T289" s="1247"/>
      <c r="U289" s="1247"/>
      <c r="V289" s="1247"/>
      <c r="W289" s="1247"/>
      <c r="X289" s="1247"/>
    </row>
    <row r="290" ht="34.5" customHeight="1">
      <c r="A290" s="1245"/>
      <c r="B290" s="1246"/>
      <c r="C290" s="1247"/>
      <c r="D290" s="1247"/>
      <c r="E290" s="1248"/>
      <c r="F290" s="1248"/>
      <c r="G290" s="1248"/>
      <c r="H290" s="1249"/>
      <c r="I290" s="1249"/>
      <c r="J290" s="1249"/>
      <c r="K290" s="1249"/>
      <c r="L290" s="1250"/>
      <c r="M290" s="1249"/>
      <c r="N290" s="1249"/>
      <c r="O290" s="1245"/>
      <c r="P290" s="1251"/>
      <c r="Q290" s="1247"/>
      <c r="R290" s="1252"/>
      <c r="S290" s="1247"/>
      <c r="T290" s="1247"/>
      <c r="U290" s="1247"/>
      <c r="V290" s="1247"/>
      <c r="W290" s="1247"/>
      <c r="X290" s="1247"/>
    </row>
    <row r="291" ht="34.5" customHeight="1">
      <c r="A291" s="1245"/>
      <c r="B291" s="1246"/>
      <c r="C291" s="1247"/>
      <c r="D291" s="1247"/>
      <c r="E291" s="1248"/>
      <c r="F291" s="1248"/>
      <c r="G291" s="1248"/>
      <c r="H291" s="1249"/>
      <c r="I291" s="1249"/>
      <c r="J291" s="1249"/>
      <c r="K291" s="1249"/>
      <c r="L291" s="1250"/>
      <c r="M291" s="1249"/>
      <c r="N291" s="1249"/>
      <c r="O291" s="1245"/>
      <c r="P291" s="1251"/>
      <c r="Q291" s="1247"/>
      <c r="R291" s="1252"/>
      <c r="S291" s="1247"/>
      <c r="T291" s="1247"/>
      <c r="U291" s="1247"/>
      <c r="V291" s="1247"/>
      <c r="W291" s="1247"/>
      <c r="X291" s="1247"/>
    </row>
    <row r="292" ht="34.5" customHeight="1">
      <c r="A292" s="1245"/>
      <c r="B292" s="1246"/>
      <c r="C292" s="1247"/>
      <c r="D292" s="1247"/>
      <c r="E292" s="1248"/>
      <c r="F292" s="1248"/>
      <c r="G292" s="1248"/>
      <c r="H292" s="1249"/>
      <c r="I292" s="1249"/>
      <c r="J292" s="1249"/>
      <c r="K292" s="1249"/>
      <c r="L292" s="1250"/>
      <c r="M292" s="1249"/>
      <c r="N292" s="1249"/>
      <c r="O292" s="1245"/>
      <c r="P292" s="1251"/>
      <c r="Q292" s="1247"/>
      <c r="R292" s="1252"/>
      <c r="S292" s="1247"/>
      <c r="T292" s="1247"/>
      <c r="U292" s="1247"/>
      <c r="V292" s="1247"/>
      <c r="W292" s="1247"/>
      <c r="X292" s="1247"/>
    </row>
    <row r="293" ht="34.5" customHeight="1">
      <c r="A293" s="1245"/>
      <c r="B293" s="1246"/>
      <c r="C293" s="1247"/>
      <c r="D293" s="1247"/>
      <c r="E293" s="1248"/>
      <c r="F293" s="1248"/>
      <c r="G293" s="1248"/>
      <c r="H293" s="1249"/>
      <c r="I293" s="1249"/>
      <c r="J293" s="1249"/>
      <c r="K293" s="1249"/>
      <c r="L293" s="1250"/>
      <c r="M293" s="1249"/>
      <c r="N293" s="1249"/>
      <c r="O293" s="1245"/>
      <c r="P293" s="1251"/>
      <c r="Q293" s="1247"/>
      <c r="R293" s="1252"/>
      <c r="S293" s="1247"/>
      <c r="T293" s="1247"/>
      <c r="U293" s="1247"/>
      <c r="V293" s="1247"/>
      <c r="W293" s="1247"/>
      <c r="X293" s="1247"/>
    </row>
    <row r="294" ht="34.5" customHeight="1">
      <c r="A294" s="1245"/>
      <c r="B294" s="1246"/>
      <c r="C294" s="1247"/>
      <c r="D294" s="1247"/>
      <c r="E294" s="1248"/>
      <c r="F294" s="1248"/>
      <c r="G294" s="1248"/>
      <c r="H294" s="1249"/>
      <c r="I294" s="1249"/>
      <c r="J294" s="1249"/>
      <c r="K294" s="1249"/>
      <c r="L294" s="1250"/>
      <c r="M294" s="1249"/>
      <c r="N294" s="1249"/>
      <c r="O294" s="1245"/>
      <c r="P294" s="1251"/>
      <c r="Q294" s="1247"/>
      <c r="R294" s="1252"/>
      <c r="S294" s="1247"/>
      <c r="T294" s="1247"/>
      <c r="U294" s="1247"/>
      <c r="V294" s="1247"/>
      <c r="W294" s="1247"/>
      <c r="X294" s="1247"/>
    </row>
    <row r="295" ht="34.5" customHeight="1">
      <c r="A295" s="1245"/>
      <c r="B295" s="1246"/>
      <c r="C295" s="1247"/>
      <c r="D295" s="1247"/>
      <c r="E295" s="1248"/>
      <c r="F295" s="1248"/>
      <c r="G295" s="1248"/>
      <c r="H295" s="1249"/>
      <c r="I295" s="1249"/>
      <c r="J295" s="1249"/>
      <c r="K295" s="1249"/>
      <c r="L295" s="1250"/>
      <c r="M295" s="1249"/>
      <c r="N295" s="1249"/>
      <c r="O295" s="1245"/>
      <c r="P295" s="1251"/>
      <c r="Q295" s="1247"/>
      <c r="R295" s="1252"/>
      <c r="S295" s="1247"/>
      <c r="T295" s="1247"/>
      <c r="U295" s="1247"/>
      <c r="V295" s="1247"/>
      <c r="W295" s="1247"/>
      <c r="X295" s="1247"/>
    </row>
    <row r="296" ht="34.5" customHeight="1">
      <c r="A296" s="1245"/>
      <c r="B296" s="1246"/>
      <c r="C296" s="1247"/>
      <c r="D296" s="1247"/>
      <c r="E296" s="1248"/>
      <c r="F296" s="1248"/>
      <c r="G296" s="1248"/>
      <c r="H296" s="1249"/>
      <c r="I296" s="1249"/>
      <c r="J296" s="1249"/>
      <c r="K296" s="1249"/>
      <c r="L296" s="1250"/>
      <c r="M296" s="1249"/>
      <c r="N296" s="1249"/>
      <c r="O296" s="1245"/>
      <c r="P296" s="1251"/>
      <c r="Q296" s="1247"/>
      <c r="R296" s="1252"/>
      <c r="S296" s="1247"/>
      <c r="T296" s="1247"/>
      <c r="U296" s="1247"/>
      <c r="V296" s="1247"/>
      <c r="W296" s="1247"/>
      <c r="X296" s="1247"/>
    </row>
    <row r="297" ht="34.5" customHeight="1">
      <c r="A297" s="1245"/>
      <c r="B297" s="1246"/>
      <c r="C297" s="1247"/>
      <c r="D297" s="1247"/>
      <c r="E297" s="1248"/>
      <c r="F297" s="1248"/>
      <c r="G297" s="1248"/>
      <c r="H297" s="1249"/>
      <c r="I297" s="1249"/>
      <c r="J297" s="1249"/>
      <c r="K297" s="1249"/>
      <c r="L297" s="1250"/>
      <c r="M297" s="1249"/>
      <c r="N297" s="1249"/>
      <c r="O297" s="1245"/>
      <c r="P297" s="1251"/>
      <c r="Q297" s="1247"/>
      <c r="R297" s="1252"/>
      <c r="S297" s="1247"/>
      <c r="T297" s="1247"/>
      <c r="U297" s="1247"/>
      <c r="V297" s="1247"/>
      <c r="W297" s="1247"/>
      <c r="X297" s="1247"/>
    </row>
    <row r="298" ht="34.5" customHeight="1">
      <c r="A298" s="1245"/>
      <c r="B298" s="1246"/>
      <c r="C298" s="1247"/>
      <c r="D298" s="1247"/>
      <c r="E298" s="1248"/>
      <c r="F298" s="1248"/>
      <c r="G298" s="1248"/>
      <c r="H298" s="1249"/>
      <c r="I298" s="1249"/>
      <c r="J298" s="1249"/>
      <c r="K298" s="1249"/>
      <c r="L298" s="1250"/>
      <c r="M298" s="1249"/>
      <c r="N298" s="1249"/>
      <c r="O298" s="1245"/>
      <c r="P298" s="1251"/>
      <c r="Q298" s="1247"/>
      <c r="R298" s="1252"/>
      <c r="S298" s="1247"/>
      <c r="T298" s="1247"/>
      <c r="U298" s="1247"/>
      <c r="V298" s="1247"/>
      <c r="W298" s="1247"/>
      <c r="X298" s="1247"/>
    </row>
    <row r="299" ht="34.5" customHeight="1">
      <c r="A299" s="1245"/>
      <c r="B299" s="1246"/>
      <c r="C299" s="1247"/>
      <c r="D299" s="1247"/>
      <c r="E299" s="1248"/>
      <c r="F299" s="1248"/>
      <c r="G299" s="1248"/>
      <c r="H299" s="1249"/>
      <c r="I299" s="1249"/>
      <c r="J299" s="1249"/>
      <c r="K299" s="1249"/>
      <c r="L299" s="1250"/>
      <c r="M299" s="1249"/>
      <c r="N299" s="1249"/>
      <c r="O299" s="1245"/>
      <c r="P299" s="1251"/>
      <c r="Q299" s="1247"/>
      <c r="R299" s="1252"/>
      <c r="S299" s="1247"/>
      <c r="T299" s="1247"/>
      <c r="U299" s="1247"/>
      <c r="V299" s="1247"/>
      <c r="W299" s="1247"/>
      <c r="X299" s="1247"/>
    </row>
    <row r="300" ht="34.5" customHeight="1">
      <c r="A300" s="1245"/>
      <c r="B300" s="1246"/>
      <c r="C300" s="1247"/>
      <c r="D300" s="1247"/>
      <c r="E300" s="1248"/>
      <c r="F300" s="1248"/>
      <c r="G300" s="1248"/>
      <c r="H300" s="1249"/>
      <c r="I300" s="1249"/>
      <c r="J300" s="1249"/>
      <c r="K300" s="1249"/>
      <c r="L300" s="1250"/>
      <c r="M300" s="1249"/>
      <c r="N300" s="1249"/>
      <c r="O300" s="1245"/>
      <c r="P300" s="1251"/>
      <c r="Q300" s="1247"/>
      <c r="R300" s="1252"/>
      <c r="S300" s="1247"/>
      <c r="T300" s="1247"/>
      <c r="U300" s="1247"/>
      <c r="V300" s="1247"/>
      <c r="W300" s="1247"/>
      <c r="X300" s="1247"/>
    </row>
    <row r="301" ht="34.5" customHeight="1">
      <c r="A301" s="1245"/>
      <c r="B301" s="1246"/>
      <c r="C301" s="1247"/>
      <c r="D301" s="1247"/>
      <c r="E301" s="1248"/>
      <c r="F301" s="1248"/>
      <c r="G301" s="1248"/>
      <c r="H301" s="1249"/>
      <c r="I301" s="1249"/>
      <c r="J301" s="1249"/>
      <c r="K301" s="1249"/>
      <c r="L301" s="1250"/>
      <c r="M301" s="1249"/>
      <c r="N301" s="1249"/>
      <c r="O301" s="1245"/>
      <c r="P301" s="1251"/>
      <c r="Q301" s="1247"/>
      <c r="R301" s="1252"/>
      <c r="S301" s="1247"/>
      <c r="T301" s="1247"/>
      <c r="U301" s="1247"/>
      <c r="V301" s="1247"/>
      <c r="W301" s="1247"/>
      <c r="X301" s="1247"/>
    </row>
    <row r="302" ht="34.5" customHeight="1">
      <c r="A302" s="1245"/>
      <c r="B302" s="1246"/>
      <c r="C302" s="1247"/>
      <c r="D302" s="1247"/>
      <c r="E302" s="1248"/>
      <c r="F302" s="1248"/>
      <c r="G302" s="1248"/>
      <c r="H302" s="1249"/>
      <c r="I302" s="1249"/>
      <c r="J302" s="1249"/>
      <c r="K302" s="1249"/>
      <c r="L302" s="1250"/>
      <c r="M302" s="1249"/>
      <c r="N302" s="1249"/>
      <c r="O302" s="1245"/>
      <c r="P302" s="1251"/>
      <c r="Q302" s="1247"/>
      <c r="R302" s="1252"/>
      <c r="S302" s="1247"/>
      <c r="T302" s="1247"/>
      <c r="U302" s="1247"/>
      <c r="V302" s="1247"/>
      <c r="W302" s="1247"/>
      <c r="X302" s="1247"/>
    </row>
    <row r="303" ht="34.5" customHeight="1">
      <c r="A303" s="1245"/>
      <c r="B303" s="1246"/>
      <c r="C303" s="1247"/>
      <c r="D303" s="1247"/>
      <c r="E303" s="1248"/>
      <c r="F303" s="1248"/>
      <c r="G303" s="1248"/>
      <c r="H303" s="1249"/>
      <c r="I303" s="1249"/>
      <c r="J303" s="1249"/>
      <c r="K303" s="1249"/>
      <c r="L303" s="1250"/>
      <c r="M303" s="1249"/>
      <c r="N303" s="1249"/>
      <c r="O303" s="1245"/>
      <c r="P303" s="1251"/>
      <c r="Q303" s="1247"/>
      <c r="R303" s="1252"/>
      <c r="S303" s="1247"/>
      <c r="T303" s="1247"/>
      <c r="U303" s="1247"/>
      <c r="V303" s="1247"/>
      <c r="W303" s="1247"/>
      <c r="X303" s="1247"/>
    </row>
    <row r="304" ht="34.5" customHeight="1">
      <c r="A304" s="1245"/>
      <c r="B304" s="1246"/>
      <c r="C304" s="1247"/>
      <c r="D304" s="1247"/>
      <c r="E304" s="1248"/>
      <c r="F304" s="1248"/>
      <c r="G304" s="1248"/>
      <c r="H304" s="1249"/>
      <c r="I304" s="1249"/>
      <c r="J304" s="1249"/>
      <c r="K304" s="1249"/>
      <c r="L304" s="1250"/>
      <c r="M304" s="1249"/>
      <c r="N304" s="1249"/>
      <c r="O304" s="1245"/>
      <c r="P304" s="1251"/>
      <c r="Q304" s="1247"/>
      <c r="R304" s="1252"/>
      <c r="S304" s="1247"/>
      <c r="T304" s="1247"/>
      <c r="U304" s="1247"/>
      <c r="V304" s="1247"/>
      <c r="W304" s="1247"/>
      <c r="X304" s="1247"/>
    </row>
    <row r="305" ht="34.5" customHeight="1">
      <c r="A305" s="1245"/>
      <c r="B305" s="1246"/>
      <c r="C305" s="1247"/>
      <c r="D305" s="1247"/>
      <c r="E305" s="1248"/>
      <c r="F305" s="1248"/>
      <c r="G305" s="1248"/>
      <c r="H305" s="1249"/>
      <c r="I305" s="1249"/>
      <c r="J305" s="1249"/>
      <c r="K305" s="1249"/>
      <c r="L305" s="1250"/>
      <c r="M305" s="1249"/>
      <c r="N305" s="1249"/>
      <c r="O305" s="1245"/>
      <c r="P305" s="1251"/>
      <c r="Q305" s="1247"/>
      <c r="R305" s="1252"/>
      <c r="S305" s="1247"/>
      <c r="T305" s="1247"/>
      <c r="U305" s="1247"/>
      <c r="V305" s="1247"/>
      <c r="W305" s="1247"/>
      <c r="X305" s="1247"/>
    </row>
    <row r="306" ht="34.5" customHeight="1">
      <c r="A306" s="1245"/>
      <c r="B306" s="1246"/>
      <c r="C306" s="1247"/>
      <c r="D306" s="1247"/>
      <c r="E306" s="1248"/>
      <c r="F306" s="1248"/>
      <c r="G306" s="1248"/>
      <c r="H306" s="1249"/>
      <c r="I306" s="1249"/>
      <c r="J306" s="1249"/>
      <c r="K306" s="1249"/>
      <c r="L306" s="1250"/>
      <c r="M306" s="1249"/>
      <c r="N306" s="1249"/>
      <c r="O306" s="1245"/>
      <c r="P306" s="1251"/>
      <c r="Q306" s="1247"/>
      <c r="R306" s="1252"/>
      <c r="S306" s="1247"/>
      <c r="T306" s="1247"/>
      <c r="U306" s="1247"/>
      <c r="V306" s="1247"/>
      <c r="W306" s="1247"/>
      <c r="X306" s="1247"/>
    </row>
    <row r="307" ht="34.5" customHeight="1">
      <c r="A307" s="1245"/>
      <c r="B307" s="1246"/>
      <c r="C307" s="1247"/>
      <c r="D307" s="1247"/>
      <c r="E307" s="1248"/>
      <c r="F307" s="1248"/>
      <c r="G307" s="1248"/>
      <c r="H307" s="1249"/>
      <c r="I307" s="1249"/>
      <c r="J307" s="1249"/>
      <c r="K307" s="1249"/>
      <c r="L307" s="1250"/>
      <c r="M307" s="1249"/>
      <c r="N307" s="1249"/>
      <c r="O307" s="1245"/>
      <c r="P307" s="1251"/>
      <c r="Q307" s="1247"/>
      <c r="R307" s="1252"/>
      <c r="S307" s="1247"/>
      <c r="T307" s="1247"/>
      <c r="U307" s="1247"/>
      <c r="V307" s="1247"/>
      <c r="W307" s="1247"/>
      <c r="X307" s="1247"/>
    </row>
    <row r="308" ht="34.5" customHeight="1">
      <c r="A308" s="1245"/>
      <c r="B308" s="1246"/>
      <c r="C308" s="1247"/>
      <c r="D308" s="1247"/>
      <c r="E308" s="1248"/>
      <c r="F308" s="1248"/>
      <c r="G308" s="1248"/>
      <c r="H308" s="1249"/>
      <c r="I308" s="1249"/>
      <c r="J308" s="1249"/>
      <c r="K308" s="1249"/>
      <c r="L308" s="1250"/>
      <c r="M308" s="1249"/>
      <c r="N308" s="1249"/>
      <c r="O308" s="1245"/>
      <c r="P308" s="1251"/>
      <c r="Q308" s="1247"/>
      <c r="R308" s="1252"/>
      <c r="S308" s="1247"/>
      <c r="T308" s="1247"/>
      <c r="U308" s="1247"/>
      <c r="V308" s="1247"/>
      <c r="W308" s="1247"/>
      <c r="X308" s="1247"/>
    </row>
    <row r="309" ht="34.5" customHeight="1">
      <c r="A309" s="1245"/>
      <c r="B309" s="1246"/>
      <c r="C309" s="1247"/>
      <c r="D309" s="1247"/>
      <c r="E309" s="1248"/>
      <c r="F309" s="1248"/>
      <c r="G309" s="1248"/>
      <c r="H309" s="1249"/>
      <c r="I309" s="1249"/>
      <c r="J309" s="1249"/>
      <c r="K309" s="1249"/>
      <c r="L309" s="1250"/>
      <c r="M309" s="1249"/>
      <c r="N309" s="1249"/>
      <c r="O309" s="1245"/>
      <c r="P309" s="1251"/>
      <c r="Q309" s="1247"/>
      <c r="R309" s="1252"/>
      <c r="S309" s="1247"/>
      <c r="T309" s="1247"/>
      <c r="U309" s="1247"/>
      <c r="V309" s="1247"/>
      <c r="W309" s="1247"/>
      <c r="X309" s="1247"/>
    </row>
    <row r="310" ht="34.5" customHeight="1">
      <c r="A310" s="1245"/>
      <c r="B310" s="1246"/>
      <c r="C310" s="1247"/>
      <c r="D310" s="1247"/>
      <c r="E310" s="1248"/>
      <c r="F310" s="1248"/>
      <c r="G310" s="1248"/>
      <c r="H310" s="1249"/>
      <c r="I310" s="1249"/>
      <c r="J310" s="1249"/>
      <c r="K310" s="1249"/>
      <c r="L310" s="1250"/>
      <c r="M310" s="1249"/>
      <c r="N310" s="1249"/>
      <c r="O310" s="1245"/>
      <c r="P310" s="1251"/>
      <c r="Q310" s="1247"/>
      <c r="R310" s="1252"/>
      <c r="S310" s="1247"/>
      <c r="T310" s="1247"/>
      <c r="U310" s="1247"/>
      <c r="V310" s="1247"/>
      <c r="W310" s="1247"/>
      <c r="X310" s="1247"/>
    </row>
    <row r="311" ht="34.5" customHeight="1">
      <c r="A311" s="1245"/>
      <c r="B311" s="1246"/>
      <c r="C311" s="1247"/>
      <c r="D311" s="1247"/>
      <c r="E311" s="1248"/>
      <c r="F311" s="1248"/>
      <c r="G311" s="1248"/>
      <c r="H311" s="1249"/>
      <c r="I311" s="1249"/>
      <c r="J311" s="1249"/>
      <c r="K311" s="1249"/>
      <c r="L311" s="1250"/>
      <c r="M311" s="1249"/>
      <c r="N311" s="1249"/>
      <c r="O311" s="1245"/>
      <c r="P311" s="1251"/>
      <c r="Q311" s="1247"/>
      <c r="R311" s="1252"/>
      <c r="S311" s="1247"/>
      <c r="T311" s="1247"/>
      <c r="U311" s="1247"/>
      <c r="V311" s="1247"/>
      <c r="W311" s="1247"/>
      <c r="X311" s="1247"/>
    </row>
    <row r="312" ht="34.5" customHeight="1">
      <c r="A312" s="1245"/>
      <c r="B312" s="1246"/>
      <c r="C312" s="1247"/>
      <c r="D312" s="1247"/>
      <c r="E312" s="1248"/>
      <c r="F312" s="1248"/>
      <c r="G312" s="1248"/>
      <c r="H312" s="1249"/>
      <c r="I312" s="1249"/>
      <c r="J312" s="1249"/>
      <c r="K312" s="1249"/>
      <c r="L312" s="1250"/>
      <c r="M312" s="1249"/>
      <c r="N312" s="1249"/>
      <c r="O312" s="1245"/>
      <c r="P312" s="1251"/>
      <c r="Q312" s="1247"/>
      <c r="R312" s="1252"/>
      <c r="S312" s="1247"/>
      <c r="T312" s="1247"/>
      <c r="U312" s="1247"/>
      <c r="V312" s="1247"/>
      <c r="W312" s="1247"/>
      <c r="X312" s="1247"/>
    </row>
    <row r="313" ht="34.5" customHeight="1">
      <c r="A313" s="1245"/>
      <c r="B313" s="1246"/>
      <c r="C313" s="1247"/>
      <c r="D313" s="1247"/>
      <c r="E313" s="1248"/>
      <c r="F313" s="1248"/>
      <c r="G313" s="1248"/>
      <c r="H313" s="1249"/>
      <c r="I313" s="1249"/>
      <c r="J313" s="1249"/>
      <c r="K313" s="1249"/>
      <c r="L313" s="1250"/>
      <c r="M313" s="1249"/>
      <c r="N313" s="1249"/>
      <c r="O313" s="1245"/>
      <c r="P313" s="1251"/>
      <c r="Q313" s="1247"/>
      <c r="R313" s="1252"/>
      <c r="S313" s="1247"/>
      <c r="T313" s="1247"/>
      <c r="U313" s="1247"/>
      <c r="V313" s="1247"/>
      <c r="W313" s="1247"/>
      <c r="X313" s="1247"/>
    </row>
    <row r="314" ht="34.5" customHeight="1">
      <c r="A314" s="1245"/>
      <c r="B314" s="1246"/>
      <c r="C314" s="1247"/>
      <c r="D314" s="1247"/>
      <c r="E314" s="1248"/>
      <c r="F314" s="1248"/>
      <c r="G314" s="1248"/>
      <c r="H314" s="1249"/>
      <c r="I314" s="1249"/>
      <c r="J314" s="1249"/>
      <c r="K314" s="1249"/>
      <c r="L314" s="1250"/>
      <c r="M314" s="1249"/>
      <c r="N314" s="1249"/>
      <c r="O314" s="1245"/>
      <c r="P314" s="1251"/>
      <c r="Q314" s="1247"/>
      <c r="R314" s="1252"/>
      <c r="S314" s="1247"/>
      <c r="T314" s="1247"/>
      <c r="U314" s="1247"/>
      <c r="V314" s="1247"/>
      <c r="W314" s="1247"/>
      <c r="X314" s="1247"/>
    </row>
    <row r="315" ht="34.5" customHeight="1">
      <c r="A315" s="1245"/>
      <c r="B315" s="1246"/>
      <c r="C315" s="1247"/>
      <c r="D315" s="1247"/>
      <c r="E315" s="1248"/>
      <c r="F315" s="1248"/>
      <c r="G315" s="1248"/>
      <c r="H315" s="1249"/>
      <c r="I315" s="1249"/>
      <c r="J315" s="1249"/>
      <c r="K315" s="1249"/>
      <c r="L315" s="1250"/>
      <c r="M315" s="1249"/>
      <c r="N315" s="1249"/>
      <c r="O315" s="1245"/>
      <c r="P315" s="1251"/>
      <c r="Q315" s="1247"/>
      <c r="R315" s="1252"/>
      <c r="S315" s="1247"/>
      <c r="T315" s="1247"/>
      <c r="U315" s="1247"/>
      <c r="V315" s="1247"/>
      <c r="W315" s="1247"/>
      <c r="X315" s="1247"/>
    </row>
    <row r="316" ht="34.5" customHeight="1">
      <c r="A316" s="1245"/>
      <c r="B316" s="1246"/>
      <c r="C316" s="1247"/>
      <c r="D316" s="1247"/>
      <c r="E316" s="1248"/>
      <c r="F316" s="1248"/>
      <c r="G316" s="1248"/>
      <c r="H316" s="1249"/>
      <c r="I316" s="1249"/>
      <c r="J316" s="1249"/>
      <c r="K316" s="1249"/>
      <c r="L316" s="1250"/>
      <c r="M316" s="1249"/>
      <c r="N316" s="1249"/>
      <c r="O316" s="1245"/>
      <c r="P316" s="1251"/>
      <c r="Q316" s="1247"/>
      <c r="R316" s="1252"/>
      <c r="S316" s="1247"/>
      <c r="T316" s="1247"/>
      <c r="U316" s="1247"/>
      <c r="V316" s="1247"/>
      <c r="W316" s="1247"/>
      <c r="X316" s="1247"/>
    </row>
    <row r="317" ht="34.5" customHeight="1">
      <c r="A317" s="1245"/>
      <c r="B317" s="1246"/>
      <c r="C317" s="1247"/>
      <c r="D317" s="1247"/>
      <c r="E317" s="1248"/>
      <c r="F317" s="1248"/>
      <c r="G317" s="1248"/>
      <c r="H317" s="1249"/>
      <c r="I317" s="1249"/>
      <c r="J317" s="1249"/>
      <c r="K317" s="1249"/>
      <c r="L317" s="1250"/>
      <c r="M317" s="1249"/>
      <c r="N317" s="1249"/>
      <c r="O317" s="1245"/>
      <c r="P317" s="1251"/>
      <c r="Q317" s="1247"/>
      <c r="R317" s="1252"/>
      <c r="S317" s="1247"/>
      <c r="T317" s="1247"/>
      <c r="U317" s="1247"/>
      <c r="V317" s="1247"/>
      <c r="W317" s="1247"/>
      <c r="X317" s="1247"/>
    </row>
    <row r="318" ht="34.5" customHeight="1">
      <c r="A318" s="1245"/>
      <c r="B318" s="1246"/>
      <c r="C318" s="1247"/>
      <c r="D318" s="1247"/>
      <c r="E318" s="1248"/>
      <c r="F318" s="1248"/>
      <c r="G318" s="1248"/>
      <c r="H318" s="1249"/>
      <c r="I318" s="1249"/>
      <c r="J318" s="1249"/>
      <c r="K318" s="1249"/>
      <c r="L318" s="1250"/>
      <c r="M318" s="1249"/>
      <c r="N318" s="1249"/>
      <c r="O318" s="1245"/>
      <c r="P318" s="1251"/>
      <c r="Q318" s="1247"/>
      <c r="R318" s="1252"/>
      <c r="S318" s="1247"/>
      <c r="T318" s="1247"/>
      <c r="U318" s="1247"/>
      <c r="V318" s="1247"/>
      <c r="W318" s="1247"/>
      <c r="X318" s="1247"/>
    </row>
    <row r="319" ht="34.5" customHeight="1">
      <c r="A319" s="1245"/>
      <c r="B319" s="1246"/>
      <c r="C319" s="1247"/>
      <c r="D319" s="1247"/>
      <c r="E319" s="1248"/>
      <c r="F319" s="1248"/>
      <c r="G319" s="1248"/>
      <c r="H319" s="1249"/>
      <c r="I319" s="1249"/>
      <c r="J319" s="1249"/>
      <c r="K319" s="1249"/>
      <c r="L319" s="1250"/>
      <c r="M319" s="1249"/>
      <c r="N319" s="1249"/>
      <c r="O319" s="1245"/>
      <c r="P319" s="1251"/>
      <c r="Q319" s="1247"/>
      <c r="R319" s="1252"/>
      <c r="S319" s="1247"/>
      <c r="T319" s="1247"/>
      <c r="U319" s="1247"/>
      <c r="V319" s="1247"/>
      <c r="W319" s="1247"/>
      <c r="X319" s="1247"/>
    </row>
    <row r="320" ht="34.5" customHeight="1">
      <c r="A320" s="1245"/>
      <c r="B320" s="1246"/>
      <c r="C320" s="1247"/>
      <c r="D320" s="1247"/>
      <c r="E320" s="1248"/>
      <c r="F320" s="1248"/>
      <c r="G320" s="1248"/>
      <c r="H320" s="1249"/>
      <c r="I320" s="1249"/>
      <c r="J320" s="1249"/>
      <c r="K320" s="1249"/>
      <c r="L320" s="1250"/>
      <c r="M320" s="1249"/>
      <c r="N320" s="1249"/>
      <c r="O320" s="1245"/>
      <c r="P320" s="1251"/>
      <c r="Q320" s="1247"/>
      <c r="R320" s="1252"/>
      <c r="S320" s="1247"/>
      <c r="T320" s="1247"/>
      <c r="U320" s="1247"/>
      <c r="V320" s="1247"/>
      <c r="W320" s="1247"/>
      <c r="X320" s="1247"/>
    </row>
    <row r="321" ht="34.5" customHeight="1">
      <c r="A321" s="1245"/>
      <c r="B321" s="1246"/>
      <c r="C321" s="1247"/>
      <c r="D321" s="1247"/>
      <c r="E321" s="1248"/>
      <c r="F321" s="1248"/>
      <c r="G321" s="1248"/>
      <c r="H321" s="1249"/>
      <c r="I321" s="1249"/>
      <c r="J321" s="1249"/>
      <c r="K321" s="1249"/>
      <c r="L321" s="1250"/>
      <c r="M321" s="1249"/>
      <c r="N321" s="1249"/>
      <c r="O321" s="1245"/>
      <c r="P321" s="1251"/>
      <c r="Q321" s="1247"/>
      <c r="R321" s="1252"/>
      <c r="S321" s="1247"/>
      <c r="T321" s="1247"/>
      <c r="U321" s="1247"/>
      <c r="V321" s="1247"/>
      <c r="W321" s="1247"/>
      <c r="X321" s="1247"/>
    </row>
    <row r="322" ht="34.5" customHeight="1">
      <c r="A322" s="1245"/>
      <c r="B322" s="1246"/>
      <c r="C322" s="1247"/>
      <c r="D322" s="1247"/>
      <c r="E322" s="1248"/>
      <c r="F322" s="1248"/>
      <c r="G322" s="1248"/>
      <c r="H322" s="1249"/>
      <c r="I322" s="1249"/>
      <c r="J322" s="1249"/>
      <c r="K322" s="1249"/>
      <c r="L322" s="1250"/>
      <c r="M322" s="1249"/>
      <c r="N322" s="1249"/>
      <c r="O322" s="1245"/>
      <c r="P322" s="1251"/>
      <c r="Q322" s="1247"/>
      <c r="R322" s="1252"/>
      <c r="S322" s="1247"/>
      <c r="T322" s="1247"/>
      <c r="U322" s="1247"/>
      <c r="V322" s="1247"/>
      <c r="W322" s="1247"/>
      <c r="X322" s="1247"/>
    </row>
    <row r="323" ht="34.5" customHeight="1">
      <c r="A323" s="1245"/>
      <c r="B323" s="1246"/>
      <c r="C323" s="1247"/>
      <c r="D323" s="1247"/>
      <c r="E323" s="1248"/>
      <c r="F323" s="1248"/>
      <c r="G323" s="1248"/>
      <c r="H323" s="1249"/>
      <c r="I323" s="1249"/>
      <c r="J323" s="1249"/>
      <c r="K323" s="1249"/>
      <c r="L323" s="1250"/>
      <c r="M323" s="1249"/>
      <c r="N323" s="1249"/>
      <c r="O323" s="1245"/>
      <c r="P323" s="1251"/>
      <c r="Q323" s="1247"/>
      <c r="R323" s="1252"/>
      <c r="S323" s="1247"/>
      <c r="T323" s="1247"/>
      <c r="U323" s="1247"/>
      <c r="V323" s="1247"/>
      <c r="W323" s="1247"/>
      <c r="X323" s="1247"/>
    </row>
    <row r="324" ht="34.5" customHeight="1">
      <c r="A324" s="1245"/>
      <c r="B324" s="1246"/>
      <c r="C324" s="1247"/>
      <c r="D324" s="1247"/>
      <c r="E324" s="1248"/>
      <c r="F324" s="1248"/>
      <c r="G324" s="1248"/>
      <c r="H324" s="1249"/>
      <c r="I324" s="1249"/>
      <c r="J324" s="1249"/>
      <c r="K324" s="1249"/>
      <c r="L324" s="1250"/>
      <c r="M324" s="1249"/>
      <c r="N324" s="1249"/>
      <c r="O324" s="1245"/>
      <c r="P324" s="1251"/>
      <c r="Q324" s="1247"/>
      <c r="R324" s="1252"/>
      <c r="S324" s="1247"/>
      <c r="T324" s="1247"/>
      <c r="U324" s="1247"/>
      <c r="V324" s="1247"/>
      <c r="W324" s="1247"/>
      <c r="X324" s="1247"/>
    </row>
    <row r="325" ht="34.5" customHeight="1">
      <c r="A325" s="1245"/>
      <c r="B325" s="1246"/>
      <c r="C325" s="1247"/>
      <c r="D325" s="1247"/>
      <c r="E325" s="1248"/>
      <c r="F325" s="1248"/>
      <c r="G325" s="1248"/>
      <c r="H325" s="1249"/>
      <c r="I325" s="1249"/>
      <c r="J325" s="1249"/>
      <c r="K325" s="1249"/>
      <c r="L325" s="1250"/>
      <c r="M325" s="1249"/>
      <c r="N325" s="1249"/>
      <c r="O325" s="1245"/>
      <c r="P325" s="1251"/>
      <c r="Q325" s="1247"/>
      <c r="R325" s="1252"/>
      <c r="S325" s="1247"/>
      <c r="T325" s="1247"/>
      <c r="U325" s="1247"/>
      <c r="V325" s="1247"/>
      <c r="W325" s="1247"/>
      <c r="X325" s="1247"/>
    </row>
    <row r="326" ht="34.5" customHeight="1">
      <c r="A326" s="1245"/>
      <c r="B326" s="1246"/>
      <c r="C326" s="1247"/>
      <c r="D326" s="1247"/>
      <c r="E326" s="1248"/>
      <c r="F326" s="1248"/>
      <c r="G326" s="1248"/>
      <c r="H326" s="1249"/>
      <c r="I326" s="1249"/>
      <c r="J326" s="1249"/>
      <c r="K326" s="1249"/>
      <c r="L326" s="1250"/>
      <c r="M326" s="1249"/>
      <c r="N326" s="1249"/>
      <c r="O326" s="1245"/>
      <c r="P326" s="1251"/>
      <c r="Q326" s="1247"/>
      <c r="R326" s="1252"/>
      <c r="S326" s="1247"/>
      <c r="T326" s="1247"/>
      <c r="U326" s="1247"/>
      <c r="V326" s="1247"/>
      <c r="W326" s="1247"/>
      <c r="X326" s="1247"/>
    </row>
    <row r="327" ht="34.5" customHeight="1">
      <c r="A327" s="1245"/>
      <c r="B327" s="1246"/>
      <c r="C327" s="1247"/>
      <c r="D327" s="1247"/>
      <c r="E327" s="1248"/>
      <c r="F327" s="1248"/>
      <c r="G327" s="1248"/>
      <c r="H327" s="1249"/>
      <c r="I327" s="1249"/>
      <c r="J327" s="1249"/>
      <c r="K327" s="1249"/>
      <c r="L327" s="1250"/>
      <c r="M327" s="1249"/>
      <c r="N327" s="1249"/>
      <c r="O327" s="1245"/>
      <c r="P327" s="1251"/>
      <c r="Q327" s="1247"/>
      <c r="R327" s="1252"/>
      <c r="S327" s="1247"/>
      <c r="T327" s="1247"/>
      <c r="U327" s="1247"/>
      <c r="V327" s="1247"/>
      <c r="W327" s="1247"/>
      <c r="X327" s="1247"/>
    </row>
    <row r="328" ht="34.5" customHeight="1">
      <c r="A328" s="1245"/>
      <c r="B328" s="1246"/>
      <c r="C328" s="1247"/>
      <c r="D328" s="1247"/>
      <c r="E328" s="1248"/>
      <c r="F328" s="1248"/>
      <c r="G328" s="1248"/>
      <c r="H328" s="1249"/>
      <c r="I328" s="1249"/>
      <c r="J328" s="1249"/>
      <c r="K328" s="1249"/>
      <c r="L328" s="1250"/>
      <c r="M328" s="1249"/>
      <c r="N328" s="1249"/>
      <c r="O328" s="1245"/>
      <c r="P328" s="1251"/>
      <c r="Q328" s="1247"/>
      <c r="R328" s="1252"/>
      <c r="S328" s="1247"/>
      <c r="T328" s="1247"/>
      <c r="U328" s="1247"/>
      <c r="V328" s="1247"/>
      <c r="W328" s="1247"/>
      <c r="X328" s="1247"/>
    </row>
    <row r="329" ht="34.5" customHeight="1">
      <c r="A329" s="1245"/>
      <c r="B329" s="1246"/>
      <c r="C329" s="1247"/>
      <c r="D329" s="1247"/>
      <c r="E329" s="1248"/>
      <c r="F329" s="1248"/>
      <c r="G329" s="1248"/>
      <c r="H329" s="1249"/>
      <c r="I329" s="1249"/>
      <c r="J329" s="1249"/>
      <c r="K329" s="1249"/>
      <c r="L329" s="1250"/>
      <c r="M329" s="1249"/>
      <c r="N329" s="1249"/>
      <c r="O329" s="1245"/>
      <c r="P329" s="1251"/>
      <c r="Q329" s="1247"/>
      <c r="R329" s="1252"/>
      <c r="S329" s="1247"/>
      <c r="T329" s="1247"/>
      <c r="U329" s="1247"/>
      <c r="V329" s="1247"/>
      <c r="W329" s="1247"/>
      <c r="X329" s="1247"/>
    </row>
    <row r="330" ht="34.5" customHeight="1">
      <c r="A330" s="1245"/>
      <c r="B330" s="1246"/>
      <c r="C330" s="1247"/>
      <c r="D330" s="1247"/>
      <c r="E330" s="1248"/>
      <c r="F330" s="1248"/>
      <c r="G330" s="1248"/>
      <c r="H330" s="1249"/>
      <c r="I330" s="1249"/>
      <c r="J330" s="1249"/>
      <c r="K330" s="1249"/>
      <c r="L330" s="1250"/>
      <c r="M330" s="1249"/>
      <c r="N330" s="1249"/>
      <c r="O330" s="1245"/>
      <c r="P330" s="1251"/>
      <c r="Q330" s="1247"/>
      <c r="R330" s="1252"/>
      <c r="S330" s="1247"/>
      <c r="T330" s="1247"/>
      <c r="U330" s="1247"/>
      <c r="V330" s="1247"/>
      <c r="W330" s="1247"/>
      <c r="X330" s="1247"/>
    </row>
    <row r="331" ht="34.5" customHeight="1">
      <c r="A331" s="1245"/>
      <c r="B331" s="1246"/>
      <c r="C331" s="1247"/>
      <c r="D331" s="1247"/>
      <c r="E331" s="1248"/>
      <c r="F331" s="1248"/>
      <c r="G331" s="1248"/>
      <c r="H331" s="1249"/>
      <c r="I331" s="1249"/>
      <c r="J331" s="1249"/>
      <c r="K331" s="1249"/>
      <c r="L331" s="1250"/>
      <c r="M331" s="1249"/>
      <c r="N331" s="1249"/>
      <c r="O331" s="1245"/>
      <c r="P331" s="1251"/>
      <c r="Q331" s="1247"/>
      <c r="R331" s="1252"/>
      <c r="S331" s="1247"/>
      <c r="T331" s="1247"/>
      <c r="U331" s="1247"/>
      <c r="V331" s="1247"/>
      <c r="W331" s="1247"/>
      <c r="X331" s="1247"/>
    </row>
    <row r="332" ht="34.5" customHeight="1">
      <c r="A332" s="1245"/>
      <c r="B332" s="1246"/>
      <c r="C332" s="1247"/>
      <c r="D332" s="1247"/>
      <c r="E332" s="1248"/>
      <c r="F332" s="1248"/>
      <c r="G332" s="1248"/>
      <c r="H332" s="1249"/>
      <c r="I332" s="1249"/>
      <c r="J332" s="1249"/>
      <c r="K332" s="1249"/>
      <c r="L332" s="1250"/>
      <c r="M332" s="1249"/>
      <c r="N332" s="1249"/>
      <c r="O332" s="1245"/>
      <c r="P332" s="1251"/>
      <c r="Q332" s="1247"/>
      <c r="R332" s="1252"/>
      <c r="S332" s="1247"/>
      <c r="T332" s="1247"/>
      <c r="U332" s="1247"/>
      <c r="V332" s="1247"/>
      <c r="W332" s="1247"/>
      <c r="X332" s="1247"/>
    </row>
    <row r="333" ht="34.5" customHeight="1">
      <c r="A333" s="1245"/>
      <c r="B333" s="1246"/>
      <c r="C333" s="1247"/>
      <c r="D333" s="1247"/>
      <c r="E333" s="1248"/>
      <c r="F333" s="1248"/>
      <c r="G333" s="1248"/>
      <c r="H333" s="1249"/>
      <c r="I333" s="1249"/>
      <c r="J333" s="1249"/>
      <c r="K333" s="1249"/>
      <c r="L333" s="1250"/>
      <c r="M333" s="1249"/>
      <c r="N333" s="1249"/>
      <c r="O333" s="1245"/>
      <c r="P333" s="1251"/>
      <c r="Q333" s="1247"/>
      <c r="R333" s="1252"/>
      <c r="S333" s="1247"/>
      <c r="T333" s="1247"/>
      <c r="U333" s="1247"/>
      <c r="V333" s="1247"/>
      <c r="W333" s="1247"/>
      <c r="X333" s="1247"/>
    </row>
    <row r="334" ht="34.5" customHeight="1">
      <c r="A334" s="1245"/>
      <c r="B334" s="1246"/>
      <c r="C334" s="1247"/>
      <c r="D334" s="1247"/>
      <c r="E334" s="1248"/>
      <c r="F334" s="1248"/>
      <c r="G334" s="1248"/>
      <c r="H334" s="1249"/>
      <c r="I334" s="1249"/>
      <c r="J334" s="1249"/>
      <c r="K334" s="1249"/>
      <c r="L334" s="1250"/>
      <c r="M334" s="1249"/>
      <c r="N334" s="1249"/>
      <c r="O334" s="1245"/>
      <c r="P334" s="1251"/>
      <c r="Q334" s="1247"/>
      <c r="R334" s="1252"/>
      <c r="S334" s="1247"/>
      <c r="T334" s="1247"/>
      <c r="U334" s="1247"/>
      <c r="V334" s="1247"/>
      <c r="W334" s="1247"/>
      <c r="X334" s="1247"/>
    </row>
    <row r="335" ht="34.5" customHeight="1">
      <c r="A335" s="1245"/>
      <c r="B335" s="1246"/>
      <c r="C335" s="1247"/>
      <c r="D335" s="1247"/>
      <c r="E335" s="1248"/>
      <c r="F335" s="1248"/>
      <c r="G335" s="1248"/>
      <c r="H335" s="1249"/>
      <c r="I335" s="1249"/>
      <c r="J335" s="1249"/>
      <c r="K335" s="1249"/>
      <c r="L335" s="1250"/>
      <c r="M335" s="1249"/>
      <c r="N335" s="1249"/>
      <c r="O335" s="1245"/>
      <c r="P335" s="1251"/>
      <c r="Q335" s="1247"/>
      <c r="R335" s="1252"/>
      <c r="S335" s="1247"/>
      <c r="T335" s="1247"/>
      <c r="U335" s="1247"/>
      <c r="V335" s="1247"/>
      <c r="W335" s="1247"/>
      <c r="X335" s="1247"/>
    </row>
    <row r="336" ht="34.5" customHeight="1">
      <c r="A336" s="1245"/>
      <c r="B336" s="1246"/>
      <c r="C336" s="1247"/>
      <c r="D336" s="1247"/>
      <c r="E336" s="1248"/>
      <c r="F336" s="1248"/>
      <c r="G336" s="1248"/>
      <c r="H336" s="1249"/>
      <c r="I336" s="1249"/>
      <c r="J336" s="1249"/>
      <c r="K336" s="1249"/>
      <c r="L336" s="1250"/>
      <c r="M336" s="1249"/>
      <c r="N336" s="1249"/>
      <c r="O336" s="1245"/>
      <c r="P336" s="1251"/>
      <c r="Q336" s="1247"/>
      <c r="R336" s="1252"/>
      <c r="S336" s="1247"/>
      <c r="T336" s="1247"/>
      <c r="U336" s="1247"/>
      <c r="V336" s="1247"/>
      <c r="W336" s="1247"/>
      <c r="X336" s="1247"/>
    </row>
    <row r="337" ht="34.5" customHeight="1">
      <c r="A337" s="1245"/>
      <c r="B337" s="1246"/>
      <c r="C337" s="1247"/>
      <c r="D337" s="1247"/>
      <c r="E337" s="1248"/>
      <c r="F337" s="1248"/>
      <c r="G337" s="1248"/>
      <c r="H337" s="1249"/>
      <c r="I337" s="1249"/>
      <c r="J337" s="1249"/>
      <c r="K337" s="1249"/>
      <c r="L337" s="1250"/>
      <c r="M337" s="1249"/>
      <c r="N337" s="1249"/>
      <c r="O337" s="1245"/>
      <c r="P337" s="1251"/>
      <c r="Q337" s="1247"/>
      <c r="R337" s="1252"/>
      <c r="S337" s="1247"/>
      <c r="T337" s="1247"/>
      <c r="U337" s="1247"/>
      <c r="V337" s="1247"/>
      <c r="W337" s="1247"/>
      <c r="X337" s="1247"/>
    </row>
    <row r="338" ht="34.5" customHeight="1">
      <c r="A338" s="1245"/>
      <c r="B338" s="1246"/>
      <c r="C338" s="1247"/>
      <c r="D338" s="1247"/>
      <c r="E338" s="1248"/>
      <c r="F338" s="1248"/>
      <c r="G338" s="1248"/>
      <c r="H338" s="1249"/>
      <c r="I338" s="1249"/>
      <c r="J338" s="1249"/>
      <c r="K338" s="1249"/>
      <c r="L338" s="1250"/>
      <c r="M338" s="1249"/>
      <c r="N338" s="1249"/>
      <c r="O338" s="1245"/>
      <c r="P338" s="1251"/>
      <c r="Q338" s="1247"/>
      <c r="R338" s="1252"/>
      <c r="S338" s="1247"/>
      <c r="T338" s="1247"/>
      <c r="U338" s="1247"/>
      <c r="V338" s="1247"/>
      <c r="W338" s="1247"/>
      <c r="X338" s="1247"/>
    </row>
    <row r="339" ht="34.5" customHeight="1">
      <c r="A339" s="1245"/>
      <c r="B339" s="1246"/>
      <c r="C339" s="1247"/>
      <c r="D339" s="1247"/>
      <c r="E339" s="1248"/>
      <c r="F339" s="1248"/>
      <c r="G339" s="1248"/>
      <c r="H339" s="1249"/>
      <c r="I339" s="1249"/>
      <c r="J339" s="1249"/>
      <c r="K339" s="1249"/>
      <c r="L339" s="1250"/>
      <c r="M339" s="1249"/>
      <c r="N339" s="1249"/>
      <c r="O339" s="1245"/>
      <c r="P339" s="1251"/>
      <c r="Q339" s="1247"/>
      <c r="R339" s="1252"/>
      <c r="S339" s="1247"/>
      <c r="T339" s="1247"/>
      <c r="U339" s="1247"/>
      <c r="V339" s="1247"/>
      <c r="W339" s="1247"/>
      <c r="X339" s="1247"/>
    </row>
    <row r="340" ht="34.5" customHeight="1">
      <c r="A340" s="1245"/>
      <c r="B340" s="1246"/>
      <c r="C340" s="1247"/>
      <c r="D340" s="1247"/>
      <c r="E340" s="1248"/>
      <c r="F340" s="1248"/>
      <c r="G340" s="1248"/>
      <c r="H340" s="1249"/>
      <c r="I340" s="1249"/>
      <c r="J340" s="1249"/>
      <c r="K340" s="1249"/>
      <c r="L340" s="1250"/>
      <c r="M340" s="1249"/>
      <c r="N340" s="1249"/>
      <c r="O340" s="1245"/>
      <c r="P340" s="1251"/>
      <c r="Q340" s="1247"/>
      <c r="R340" s="1252"/>
      <c r="S340" s="1247"/>
      <c r="T340" s="1247"/>
      <c r="U340" s="1247"/>
      <c r="V340" s="1247"/>
      <c r="W340" s="1247"/>
      <c r="X340" s="1247"/>
    </row>
    <row r="341" ht="34.5" customHeight="1">
      <c r="A341" s="1245"/>
      <c r="B341" s="1246"/>
      <c r="C341" s="1247"/>
      <c r="D341" s="1247"/>
      <c r="E341" s="1248"/>
      <c r="F341" s="1248"/>
      <c r="G341" s="1248"/>
      <c r="H341" s="1249"/>
      <c r="I341" s="1249"/>
      <c r="J341" s="1249"/>
      <c r="K341" s="1249"/>
      <c r="L341" s="1250"/>
      <c r="M341" s="1249"/>
      <c r="N341" s="1249"/>
      <c r="O341" s="1245"/>
      <c r="P341" s="1251"/>
      <c r="Q341" s="1247"/>
      <c r="R341" s="1252"/>
      <c r="S341" s="1247"/>
      <c r="T341" s="1247"/>
      <c r="U341" s="1247"/>
      <c r="V341" s="1247"/>
      <c r="W341" s="1247"/>
      <c r="X341" s="1247"/>
    </row>
    <row r="342" ht="34.5" customHeight="1">
      <c r="A342" s="1245"/>
      <c r="B342" s="1246"/>
      <c r="C342" s="1247"/>
      <c r="D342" s="1247"/>
      <c r="E342" s="1248"/>
      <c r="F342" s="1248"/>
      <c r="G342" s="1248"/>
      <c r="H342" s="1249"/>
      <c r="I342" s="1249"/>
      <c r="J342" s="1249"/>
      <c r="K342" s="1249"/>
      <c r="L342" s="1250"/>
      <c r="M342" s="1249"/>
      <c r="N342" s="1249"/>
      <c r="O342" s="1245"/>
      <c r="P342" s="1251"/>
      <c r="Q342" s="1247"/>
      <c r="R342" s="1252"/>
      <c r="S342" s="1247"/>
      <c r="T342" s="1247"/>
      <c r="U342" s="1247"/>
      <c r="V342" s="1247"/>
      <c r="W342" s="1247"/>
      <c r="X342" s="1247"/>
    </row>
    <row r="343" ht="34.5" customHeight="1">
      <c r="A343" s="1245"/>
      <c r="B343" s="1246"/>
      <c r="C343" s="1247"/>
      <c r="D343" s="1247"/>
      <c r="E343" s="1248"/>
      <c r="F343" s="1248"/>
      <c r="G343" s="1248"/>
      <c r="H343" s="1249"/>
      <c r="I343" s="1249"/>
      <c r="J343" s="1249"/>
      <c r="K343" s="1249"/>
      <c r="L343" s="1250"/>
      <c r="M343" s="1249"/>
      <c r="N343" s="1249"/>
      <c r="O343" s="1245"/>
      <c r="P343" s="1251"/>
      <c r="Q343" s="1247"/>
      <c r="R343" s="1252"/>
      <c r="S343" s="1247"/>
      <c r="T343" s="1247"/>
      <c r="U343" s="1247"/>
      <c r="V343" s="1247"/>
      <c r="W343" s="1247"/>
      <c r="X343" s="1247"/>
    </row>
    <row r="344" ht="34.5" customHeight="1">
      <c r="A344" s="1245"/>
      <c r="B344" s="1246"/>
      <c r="C344" s="1247"/>
      <c r="D344" s="1247"/>
      <c r="E344" s="1248"/>
      <c r="F344" s="1248"/>
      <c r="G344" s="1248"/>
      <c r="H344" s="1249"/>
      <c r="I344" s="1249"/>
      <c r="J344" s="1249"/>
      <c r="K344" s="1249"/>
      <c r="L344" s="1250"/>
      <c r="M344" s="1249"/>
      <c r="N344" s="1249"/>
      <c r="O344" s="1245"/>
      <c r="P344" s="1251"/>
      <c r="Q344" s="1247"/>
      <c r="R344" s="1252"/>
      <c r="S344" s="1247"/>
      <c r="T344" s="1247"/>
      <c r="U344" s="1247"/>
      <c r="V344" s="1247"/>
      <c r="W344" s="1247"/>
      <c r="X344" s="1247"/>
    </row>
    <row r="345" ht="34.5" customHeight="1">
      <c r="A345" s="1245"/>
      <c r="B345" s="1246"/>
      <c r="C345" s="1247"/>
      <c r="D345" s="1247"/>
      <c r="E345" s="1248"/>
      <c r="F345" s="1248"/>
      <c r="G345" s="1248"/>
      <c r="H345" s="1249"/>
      <c r="I345" s="1249"/>
      <c r="J345" s="1249"/>
      <c r="K345" s="1249"/>
      <c r="L345" s="1250"/>
      <c r="M345" s="1249"/>
      <c r="N345" s="1249"/>
      <c r="O345" s="1245"/>
      <c r="P345" s="1251"/>
      <c r="Q345" s="1247"/>
      <c r="R345" s="1252"/>
      <c r="S345" s="1247"/>
      <c r="T345" s="1247"/>
      <c r="U345" s="1247"/>
      <c r="V345" s="1247"/>
      <c r="W345" s="1247"/>
      <c r="X345" s="1247"/>
    </row>
    <row r="346" ht="34.5" customHeight="1">
      <c r="A346" s="1245"/>
      <c r="B346" s="1246"/>
      <c r="C346" s="1247"/>
      <c r="D346" s="1247"/>
      <c r="E346" s="1248"/>
      <c r="F346" s="1248"/>
      <c r="G346" s="1248"/>
      <c r="H346" s="1249"/>
      <c r="I346" s="1249"/>
      <c r="J346" s="1249"/>
      <c r="K346" s="1249"/>
      <c r="L346" s="1250"/>
      <c r="M346" s="1249"/>
      <c r="N346" s="1249"/>
      <c r="O346" s="1245"/>
      <c r="P346" s="1251"/>
      <c r="Q346" s="1247"/>
      <c r="R346" s="1252"/>
      <c r="S346" s="1247"/>
      <c r="T346" s="1247"/>
      <c r="U346" s="1247"/>
      <c r="V346" s="1247"/>
      <c r="W346" s="1247"/>
      <c r="X346" s="1247"/>
    </row>
    <row r="347" ht="34.5" customHeight="1">
      <c r="A347" s="1245"/>
      <c r="B347" s="1246"/>
      <c r="C347" s="1247"/>
      <c r="D347" s="1247"/>
      <c r="E347" s="1248"/>
      <c r="F347" s="1248"/>
      <c r="G347" s="1248"/>
      <c r="H347" s="1249"/>
      <c r="I347" s="1249"/>
      <c r="J347" s="1249"/>
      <c r="K347" s="1249"/>
      <c r="L347" s="1250"/>
      <c r="M347" s="1249"/>
      <c r="N347" s="1249"/>
      <c r="O347" s="1245"/>
      <c r="P347" s="1251"/>
      <c r="Q347" s="1247"/>
      <c r="R347" s="1252"/>
      <c r="S347" s="1247"/>
      <c r="T347" s="1247"/>
      <c r="U347" s="1247"/>
      <c r="V347" s="1247"/>
      <c r="W347" s="1247"/>
      <c r="X347" s="1247"/>
    </row>
    <row r="348" ht="34.5" customHeight="1">
      <c r="A348" s="1245"/>
      <c r="B348" s="1246"/>
      <c r="C348" s="1247"/>
      <c r="D348" s="1247"/>
      <c r="E348" s="1248"/>
      <c r="F348" s="1248"/>
      <c r="G348" s="1248"/>
      <c r="H348" s="1249"/>
      <c r="I348" s="1249"/>
      <c r="J348" s="1249"/>
      <c r="K348" s="1249"/>
      <c r="L348" s="1250"/>
      <c r="M348" s="1249"/>
      <c r="N348" s="1249"/>
      <c r="O348" s="1245"/>
      <c r="P348" s="1251"/>
      <c r="Q348" s="1247"/>
      <c r="R348" s="1252"/>
      <c r="S348" s="1247"/>
      <c r="T348" s="1247"/>
      <c r="U348" s="1247"/>
      <c r="V348" s="1247"/>
      <c r="W348" s="1247"/>
      <c r="X348" s="1247"/>
    </row>
    <row r="349" ht="34.5" customHeight="1">
      <c r="A349" s="1245"/>
      <c r="B349" s="1246"/>
      <c r="C349" s="1247"/>
      <c r="D349" s="1247"/>
      <c r="E349" s="1248"/>
      <c r="F349" s="1248"/>
      <c r="G349" s="1248"/>
      <c r="H349" s="1249"/>
      <c r="I349" s="1249"/>
      <c r="J349" s="1249"/>
      <c r="K349" s="1249"/>
      <c r="L349" s="1250"/>
      <c r="M349" s="1249"/>
      <c r="N349" s="1249"/>
      <c r="O349" s="1245"/>
      <c r="P349" s="1251"/>
      <c r="Q349" s="1247"/>
      <c r="R349" s="1252"/>
      <c r="S349" s="1247"/>
      <c r="T349" s="1247"/>
      <c r="U349" s="1247"/>
      <c r="V349" s="1247"/>
      <c r="W349" s="1247"/>
      <c r="X349" s="1247"/>
    </row>
    <row r="350" ht="34.5" customHeight="1">
      <c r="A350" s="1245"/>
      <c r="B350" s="1246"/>
      <c r="C350" s="1247"/>
      <c r="D350" s="1247"/>
      <c r="E350" s="1248"/>
      <c r="F350" s="1248"/>
      <c r="G350" s="1248"/>
      <c r="H350" s="1249"/>
      <c r="I350" s="1249"/>
      <c r="J350" s="1249"/>
      <c r="K350" s="1249"/>
      <c r="L350" s="1250"/>
      <c r="M350" s="1249"/>
      <c r="N350" s="1249"/>
      <c r="O350" s="1245"/>
      <c r="P350" s="1251"/>
      <c r="Q350" s="1247"/>
      <c r="R350" s="1252"/>
      <c r="S350" s="1247"/>
      <c r="T350" s="1247"/>
      <c r="U350" s="1247"/>
      <c r="V350" s="1247"/>
      <c r="W350" s="1247"/>
      <c r="X350" s="1247"/>
    </row>
    <row r="351" ht="34.5" customHeight="1">
      <c r="A351" s="1245"/>
      <c r="B351" s="1246"/>
      <c r="C351" s="1247"/>
      <c r="D351" s="1247"/>
      <c r="E351" s="1248"/>
      <c r="F351" s="1248"/>
      <c r="G351" s="1248"/>
      <c r="H351" s="1249"/>
      <c r="I351" s="1249"/>
      <c r="J351" s="1249"/>
      <c r="K351" s="1249"/>
      <c r="L351" s="1250"/>
      <c r="M351" s="1249"/>
      <c r="N351" s="1249"/>
      <c r="O351" s="1245"/>
      <c r="P351" s="1251"/>
      <c r="Q351" s="1247"/>
      <c r="R351" s="1252"/>
      <c r="S351" s="1247"/>
      <c r="T351" s="1247"/>
      <c r="U351" s="1247"/>
      <c r="V351" s="1247"/>
      <c r="W351" s="1247"/>
      <c r="X351" s="1247"/>
    </row>
    <row r="352" ht="34.5" customHeight="1">
      <c r="A352" s="1245"/>
      <c r="B352" s="1246"/>
      <c r="C352" s="1247"/>
      <c r="D352" s="1247"/>
      <c r="E352" s="1248"/>
      <c r="F352" s="1248"/>
      <c r="G352" s="1248"/>
      <c r="H352" s="1249"/>
      <c r="I352" s="1249"/>
      <c r="J352" s="1249"/>
      <c r="K352" s="1249"/>
      <c r="L352" s="1250"/>
      <c r="M352" s="1249"/>
      <c r="N352" s="1249"/>
      <c r="O352" s="1245"/>
      <c r="P352" s="1251"/>
      <c r="Q352" s="1247"/>
      <c r="R352" s="1252"/>
      <c r="S352" s="1247"/>
      <c r="T352" s="1247"/>
      <c r="U352" s="1247"/>
      <c r="V352" s="1247"/>
      <c r="W352" s="1247"/>
      <c r="X352" s="1247"/>
    </row>
    <row r="353" ht="34.5" customHeight="1">
      <c r="A353" s="1245"/>
      <c r="B353" s="1246"/>
      <c r="C353" s="1247"/>
      <c r="D353" s="1247"/>
      <c r="E353" s="1248"/>
      <c r="F353" s="1248"/>
      <c r="G353" s="1248"/>
      <c r="H353" s="1249"/>
      <c r="I353" s="1249"/>
      <c r="J353" s="1249"/>
      <c r="K353" s="1249"/>
      <c r="L353" s="1250"/>
      <c r="M353" s="1249"/>
      <c r="N353" s="1249"/>
      <c r="O353" s="1245"/>
      <c r="P353" s="1251"/>
      <c r="Q353" s="1247"/>
      <c r="R353" s="1252"/>
      <c r="S353" s="1247"/>
      <c r="T353" s="1247"/>
      <c r="U353" s="1247"/>
      <c r="V353" s="1247"/>
      <c r="W353" s="1247"/>
      <c r="X353" s="1247"/>
    </row>
    <row r="354" ht="34.5" customHeight="1">
      <c r="A354" s="1245"/>
      <c r="B354" s="1246"/>
      <c r="C354" s="1247"/>
      <c r="D354" s="1247"/>
      <c r="E354" s="1248"/>
      <c r="F354" s="1248"/>
      <c r="G354" s="1248"/>
      <c r="H354" s="1249"/>
      <c r="I354" s="1249"/>
      <c r="J354" s="1249"/>
      <c r="K354" s="1249"/>
      <c r="L354" s="1250"/>
      <c r="M354" s="1249"/>
      <c r="N354" s="1249"/>
      <c r="O354" s="1245"/>
      <c r="P354" s="1251"/>
      <c r="Q354" s="1247"/>
      <c r="R354" s="1252"/>
      <c r="S354" s="1247"/>
      <c r="T354" s="1247"/>
      <c r="U354" s="1247"/>
      <c r="V354" s="1247"/>
      <c r="W354" s="1247"/>
      <c r="X354" s="1247"/>
    </row>
    <row r="355" ht="34.5" customHeight="1">
      <c r="A355" s="1245"/>
      <c r="B355" s="1246"/>
      <c r="C355" s="1247"/>
      <c r="D355" s="1247"/>
      <c r="E355" s="1248"/>
      <c r="F355" s="1248"/>
      <c r="G355" s="1248"/>
      <c r="H355" s="1249"/>
      <c r="I355" s="1249"/>
      <c r="J355" s="1249"/>
      <c r="K355" s="1249"/>
      <c r="L355" s="1250"/>
      <c r="M355" s="1249"/>
      <c r="N355" s="1249"/>
      <c r="O355" s="1245"/>
      <c r="P355" s="1251"/>
      <c r="Q355" s="1247"/>
      <c r="R355" s="1252"/>
      <c r="S355" s="1247"/>
      <c r="T355" s="1247"/>
      <c r="U355" s="1247"/>
      <c r="V355" s="1247"/>
      <c r="W355" s="1247"/>
      <c r="X355" s="1247"/>
    </row>
    <row r="356" ht="34.5" customHeight="1">
      <c r="A356" s="1245"/>
      <c r="B356" s="1246"/>
      <c r="C356" s="1247"/>
      <c r="D356" s="1247"/>
      <c r="E356" s="1248"/>
      <c r="F356" s="1248"/>
      <c r="G356" s="1248"/>
      <c r="H356" s="1249"/>
      <c r="I356" s="1249"/>
      <c r="J356" s="1249"/>
      <c r="K356" s="1249"/>
      <c r="L356" s="1250"/>
      <c r="M356" s="1249"/>
      <c r="N356" s="1249"/>
      <c r="O356" s="1245"/>
      <c r="P356" s="1251"/>
      <c r="Q356" s="1247"/>
      <c r="R356" s="1252"/>
      <c r="S356" s="1247"/>
      <c r="T356" s="1247"/>
      <c r="U356" s="1247"/>
      <c r="V356" s="1247"/>
      <c r="W356" s="1247"/>
      <c r="X356" s="1247"/>
    </row>
    <row r="357" ht="34.5" customHeight="1">
      <c r="A357" s="1245"/>
      <c r="B357" s="1246"/>
      <c r="C357" s="1247"/>
      <c r="D357" s="1247"/>
      <c r="E357" s="1248"/>
      <c r="F357" s="1248"/>
      <c r="G357" s="1248"/>
      <c r="H357" s="1249"/>
      <c r="I357" s="1249"/>
      <c r="J357" s="1249"/>
      <c r="K357" s="1249"/>
      <c r="L357" s="1250"/>
      <c r="M357" s="1249"/>
      <c r="N357" s="1249"/>
      <c r="O357" s="1245"/>
      <c r="P357" s="1251"/>
      <c r="Q357" s="1247"/>
      <c r="R357" s="1252"/>
      <c r="S357" s="1247"/>
      <c r="T357" s="1247"/>
      <c r="U357" s="1247"/>
      <c r="V357" s="1247"/>
      <c r="W357" s="1247"/>
      <c r="X357" s="1247"/>
    </row>
    <row r="358" ht="34.5" customHeight="1">
      <c r="A358" s="1245"/>
      <c r="B358" s="1246"/>
      <c r="C358" s="1247"/>
      <c r="D358" s="1247"/>
      <c r="E358" s="1248"/>
      <c r="F358" s="1248"/>
      <c r="G358" s="1248"/>
      <c r="H358" s="1249"/>
      <c r="I358" s="1249"/>
      <c r="J358" s="1249"/>
      <c r="K358" s="1249"/>
      <c r="L358" s="1250"/>
      <c r="M358" s="1249"/>
      <c r="N358" s="1249"/>
      <c r="O358" s="1245"/>
      <c r="P358" s="1251"/>
      <c r="Q358" s="1247"/>
      <c r="R358" s="1252"/>
      <c r="S358" s="1247"/>
      <c r="T358" s="1247"/>
      <c r="U358" s="1247"/>
      <c r="V358" s="1247"/>
      <c r="W358" s="1247"/>
      <c r="X358" s="1247"/>
    </row>
    <row r="359" ht="34.5" customHeight="1">
      <c r="A359" s="1245"/>
      <c r="B359" s="1246"/>
      <c r="C359" s="1247"/>
      <c r="D359" s="1247"/>
      <c r="E359" s="1248"/>
      <c r="F359" s="1248"/>
      <c r="G359" s="1248"/>
      <c r="H359" s="1249"/>
      <c r="I359" s="1249"/>
      <c r="J359" s="1249"/>
      <c r="K359" s="1249"/>
      <c r="L359" s="1250"/>
      <c r="M359" s="1249"/>
      <c r="N359" s="1249"/>
      <c r="O359" s="1245"/>
      <c r="P359" s="1251"/>
      <c r="Q359" s="1247"/>
      <c r="R359" s="1252"/>
      <c r="S359" s="1247"/>
      <c r="T359" s="1247"/>
      <c r="U359" s="1247"/>
      <c r="V359" s="1247"/>
      <c r="W359" s="1247"/>
      <c r="X359" s="1247"/>
    </row>
    <row r="360" ht="34.5" customHeight="1">
      <c r="A360" s="1245"/>
      <c r="B360" s="1246"/>
      <c r="C360" s="1247"/>
      <c r="D360" s="1247"/>
      <c r="E360" s="1248"/>
      <c r="F360" s="1248"/>
      <c r="G360" s="1248"/>
      <c r="H360" s="1249"/>
      <c r="I360" s="1249"/>
      <c r="J360" s="1249"/>
      <c r="K360" s="1249"/>
      <c r="L360" s="1250"/>
      <c r="M360" s="1249"/>
      <c r="N360" s="1249"/>
      <c r="O360" s="1245"/>
      <c r="P360" s="1251"/>
      <c r="Q360" s="1247"/>
      <c r="R360" s="1252"/>
      <c r="S360" s="1247"/>
      <c r="T360" s="1247"/>
      <c r="U360" s="1247"/>
      <c r="V360" s="1247"/>
      <c r="W360" s="1247"/>
      <c r="X360" s="1247"/>
    </row>
    <row r="361" ht="34.5" customHeight="1">
      <c r="A361" s="1245"/>
      <c r="B361" s="1246"/>
      <c r="C361" s="1247"/>
      <c r="D361" s="1247"/>
      <c r="E361" s="1248"/>
      <c r="F361" s="1248"/>
      <c r="G361" s="1248"/>
      <c r="H361" s="1249"/>
      <c r="I361" s="1249"/>
      <c r="J361" s="1249"/>
      <c r="K361" s="1249"/>
      <c r="L361" s="1250"/>
      <c r="M361" s="1249"/>
      <c r="N361" s="1249"/>
      <c r="O361" s="1245"/>
      <c r="P361" s="1251"/>
      <c r="Q361" s="1247"/>
      <c r="R361" s="1252"/>
      <c r="S361" s="1247"/>
      <c r="T361" s="1247"/>
      <c r="U361" s="1247"/>
      <c r="V361" s="1247"/>
      <c r="W361" s="1247"/>
      <c r="X361" s="1247"/>
    </row>
    <row r="362" ht="34.5" customHeight="1">
      <c r="A362" s="1245"/>
      <c r="B362" s="1246"/>
      <c r="C362" s="1247"/>
      <c r="D362" s="1247"/>
      <c r="E362" s="1248"/>
      <c r="F362" s="1248"/>
      <c r="G362" s="1248"/>
      <c r="H362" s="1249"/>
      <c r="I362" s="1249"/>
      <c r="J362" s="1249"/>
      <c r="K362" s="1249"/>
      <c r="L362" s="1250"/>
      <c r="M362" s="1249"/>
      <c r="N362" s="1249"/>
      <c r="O362" s="1245"/>
      <c r="P362" s="1251"/>
      <c r="Q362" s="1247"/>
      <c r="R362" s="1252"/>
      <c r="S362" s="1247"/>
      <c r="T362" s="1247"/>
      <c r="U362" s="1247"/>
      <c r="V362" s="1247"/>
      <c r="W362" s="1247"/>
      <c r="X362" s="1247"/>
    </row>
    <row r="363" ht="34.5" customHeight="1">
      <c r="A363" s="1245"/>
      <c r="B363" s="1246"/>
      <c r="C363" s="1247"/>
      <c r="D363" s="1247"/>
      <c r="E363" s="1248"/>
      <c r="F363" s="1248"/>
      <c r="G363" s="1248"/>
      <c r="H363" s="1249"/>
      <c r="I363" s="1249"/>
      <c r="J363" s="1249"/>
      <c r="K363" s="1249"/>
      <c r="L363" s="1250"/>
      <c r="M363" s="1249"/>
      <c r="N363" s="1249"/>
      <c r="O363" s="1245"/>
      <c r="P363" s="1251"/>
      <c r="Q363" s="1247"/>
      <c r="R363" s="1252"/>
      <c r="S363" s="1247"/>
      <c r="T363" s="1247"/>
      <c r="U363" s="1247"/>
      <c r="V363" s="1247"/>
      <c r="W363" s="1247"/>
      <c r="X363" s="1247"/>
    </row>
    <row r="364" ht="34.5" customHeight="1">
      <c r="A364" s="1245"/>
      <c r="B364" s="1246"/>
      <c r="C364" s="1247"/>
      <c r="D364" s="1247"/>
      <c r="E364" s="1248"/>
      <c r="F364" s="1248"/>
      <c r="G364" s="1248"/>
      <c r="H364" s="1249"/>
      <c r="I364" s="1249"/>
      <c r="J364" s="1249"/>
      <c r="K364" s="1249"/>
      <c r="L364" s="1250"/>
      <c r="M364" s="1249"/>
      <c r="N364" s="1249"/>
      <c r="O364" s="1245"/>
      <c r="P364" s="1251"/>
      <c r="Q364" s="1247"/>
      <c r="R364" s="1252"/>
      <c r="S364" s="1247"/>
      <c r="T364" s="1247"/>
      <c r="U364" s="1247"/>
      <c r="V364" s="1247"/>
      <c r="W364" s="1247"/>
      <c r="X364" s="1247"/>
    </row>
    <row r="365" ht="34.5" customHeight="1">
      <c r="A365" s="1245"/>
      <c r="B365" s="1246"/>
      <c r="C365" s="1247"/>
      <c r="D365" s="1247"/>
      <c r="E365" s="1248"/>
      <c r="F365" s="1248"/>
      <c r="G365" s="1248"/>
      <c r="H365" s="1249"/>
      <c r="I365" s="1249"/>
      <c r="J365" s="1249"/>
      <c r="K365" s="1249"/>
      <c r="L365" s="1250"/>
      <c r="M365" s="1249"/>
      <c r="N365" s="1249"/>
      <c r="O365" s="1245"/>
      <c r="P365" s="1251"/>
      <c r="Q365" s="1247"/>
      <c r="R365" s="1252"/>
      <c r="S365" s="1247"/>
      <c r="T365" s="1247"/>
      <c r="U365" s="1247"/>
      <c r="V365" s="1247"/>
      <c r="W365" s="1247"/>
      <c r="X365" s="1247"/>
    </row>
    <row r="366" ht="34.5" customHeight="1">
      <c r="A366" s="1245"/>
      <c r="B366" s="1246"/>
      <c r="C366" s="1247"/>
      <c r="D366" s="1247"/>
      <c r="E366" s="1248"/>
      <c r="F366" s="1248"/>
      <c r="G366" s="1248"/>
      <c r="H366" s="1249"/>
      <c r="I366" s="1249"/>
      <c r="J366" s="1249"/>
      <c r="K366" s="1249"/>
      <c r="L366" s="1250"/>
      <c r="M366" s="1249"/>
      <c r="N366" s="1249"/>
      <c r="O366" s="1245"/>
      <c r="P366" s="1251"/>
      <c r="Q366" s="1247"/>
      <c r="R366" s="1252"/>
      <c r="S366" s="1247"/>
      <c r="T366" s="1247"/>
      <c r="U366" s="1247"/>
      <c r="V366" s="1247"/>
      <c r="W366" s="1247"/>
      <c r="X366" s="1247"/>
    </row>
    <row r="367" ht="34.5" customHeight="1">
      <c r="A367" s="1245"/>
      <c r="B367" s="1246"/>
      <c r="C367" s="1247"/>
      <c r="D367" s="1247"/>
      <c r="E367" s="1248"/>
      <c r="F367" s="1248"/>
      <c r="G367" s="1248"/>
      <c r="H367" s="1249"/>
      <c r="I367" s="1249"/>
      <c r="J367" s="1249"/>
      <c r="K367" s="1249"/>
      <c r="L367" s="1250"/>
      <c r="M367" s="1249"/>
      <c r="N367" s="1249"/>
      <c r="O367" s="1245"/>
      <c r="P367" s="1251"/>
      <c r="Q367" s="1247"/>
      <c r="R367" s="1252"/>
      <c r="S367" s="1247"/>
      <c r="T367" s="1247"/>
      <c r="U367" s="1247"/>
      <c r="V367" s="1247"/>
      <c r="W367" s="1247"/>
      <c r="X367" s="1247"/>
    </row>
    <row r="368" ht="34.5" customHeight="1">
      <c r="A368" s="1245"/>
      <c r="B368" s="1246"/>
      <c r="C368" s="1247"/>
      <c r="D368" s="1247"/>
      <c r="E368" s="1248"/>
      <c r="F368" s="1248"/>
      <c r="G368" s="1248"/>
      <c r="H368" s="1249"/>
      <c r="I368" s="1249"/>
      <c r="J368" s="1249"/>
      <c r="K368" s="1249"/>
      <c r="L368" s="1250"/>
      <c r="M368" s="1249"/>
      <c r="N368" s="1249"/>
      <c r="O368" s="1245"/>
      <c r="P368" s="1251"/>
      <c r="Q368" s="1247"/>
      <c r="R368" s="1252"/>
      <c r="S368" s="1247"/>
      <c r="T368" s="1247"/>
      <c r="U368" s="1247"/>
      <c r="V368" s="1247"/>
      <c r="W368" s="1247"/>
      <c r="X368" s="1247"/>
    </row>
    <row r="369" ht="34.5" customHeight="1">
      <c r="A369" s="1245"/>
      <c r="B369" s="1246"/>
      <c r="C369" s="1247"/>
      <c r="D369" s="1247"/>
      <c r="E369" s="1248"/>
      <c r="F369" s="1248"/>
      <c r="G369" s="1248"/>
      <c r="H369" s="1249"/>
      <c r="I369" s="1249"/>
      <c r="J369" s="1249"/>
      <c r="K369" s="1249"/>
      <c r="L369" s="1250"/>
      <c r="M369" s="1249"/>
      <c r="N369" s="1249"/>
      <c r="O369" s="1245"/>
      <c r="P369" s="1251"/>
      <c r="Q369" s="1247"/>
      <c r="R369" s="1252"/>
      <c r="S369" s="1247"/>
      <c r="T369" s="1247"/>
      <c r="U369" s="1247"/>
      <c r="V369" s="1247"/>
      <c r="W369" s="1247"/>
      <c r="X369" s="1247"/>
    </row>
    <row r="370" ht="34.5" customHeight="1">
      <c r="A370" s="1245"/>
      <c r="B370" s="1246"/>
      <c r="C370" s="1247"/>
      <c r="D370" s="1247"/>
      <c r="E370" s="1248"/>
      <c r="F370" s="1248"/>
      <c r="G370" s="1248"/>
      <c r="H370" s="1249"/>
      <c r="I370" s="1249"/>
      <c r="J370" s="1249"/>
      <c r="K370" s="1249"/>
      <c r="L370" s="1250"/>
      <c r="M370" s="1249"/>
      <c r="N370" s="1249"/>
      <c r="O370" s="1245"/>
      <c r="P370" s="1251"/>
      <c r="Q370" s="1247"/>
      <c r="R370" s="1252"/>
      <c r="S370" s="1247"/>
      <c r="T370" s="1247"/>
      <c r="U370" s="1247"/>
      <c r="V370" s="1247"/>
      <c r="W370" s="1247"/>
      <c r="X370" s="1247"/>
    </row>
    <row r="371" ht="34.5" customHeight="1">
      <c r="A371" s="1245"/>
      <c r="B371" s="1246"/>
      <c r="C371" s="1247"/>
      <c r="D371" s="1247"/>
      <c r="E371" s="1248"/>
      <c r="F371" s="1248"/>
      <c r="G371" s="1248"/>
      <c r="H371" s="1249"/>
      <c r="I371" s="1249"/>
      <c r="J371" s="1249"/>
      <c r="K371" s="1249"/>
      <c r="L371" s="1250"/>
      <c r="M371" s="1249"/>
      <c r="N371" s="1249"/>
      <c r="O371" s="1245"/>
      <c r="P371" s="1251"/>
      <c r="Q371" s="1247"/>
      <c r="R371" s="1252"/>
      <c r="S371" s="1247"/>
      <c r="T371" s="1247"/>
      <c r="U371" s="1247"/>
      <c r="V371" s="1247"/>
      <c r="W371" s="1247"/>
      <c r="X371" s="1247"/>
    </row>
    <row r="372" ht="34.5" customHeight="1">
      <c r="A372" s="1245"/>
      <c r="B372" s="1246"/>
      <c r="C372" s="1247"/>
      <c r="D372" s="1247"/>
      <c r="E372" s="1248"/>
      <c r="F372" s="1248"/>
      <c r="G372" s="1248"/>
      <c r="H372" s="1249"/>
      <c r="I372" s="1249"/>
      <c r="J372" s="1249"/>
      <c r="K372" s="1249"/>
      <c r="L372" s="1250"/>
      <c r="M372" s="1249"/>
      <c r="N372" s="1249"/>
      <c r="O372" s="1245"/>
      <c r="P372" s="1251"/>
      <c r="Q372" s="1247"/>
      <c r="R372" s="1252"/>
      <c r="S372" s="1247"/>
      <c r="T372" s="1247"/>
      <c r="U372" s="1247"/>
      <c r="V372" s="1247"/>
      <c r="W372" s="1247"/>
      <c r="X372" s="1247"/>
    </row>
    <row r="373" ht="34.5" customHeight="1">
      <c r="A373" s="1245"/>
      <c r="B373" s="1246"/>
      <c r="C373" s="1247"/>
      <c r="D373" s="1247"/>
      <c r="E373" s="1248"/>
      <c r="F373" s="1248"/>
      <c r="G373" s="1248"/>
      <c r="H373" s="1249"/>
      <c r="I373" s="1249"/>
      <c r="J373" s="1249"/>
      <c r="K373" s="1249"/>
      <c r="L373" s="1250"/>
      <c r="M373" s="1249"/>
      <c r="N373" s="1249"/>
      <c r="O373" s="1245"/>
      <c r="P373" s="1251"/>
      <c r="Q373" s="1247"/>
      <c r="R373" s="1252"/>
      <c r="S373" s="1247"/>
      <c r="T373" s="1247"/>
      <c r="U373" s="1247"/>
      <c r="V373" s="1247"/>
      <c r="W373" s="1247"/>
      <c r="X373" s="1247"/>
    </row>
    <row r="374" ht="34.5" customHeight="1">
      <c r="A374" s="1245"/>
      <c r="B374" s="1246"/>
      <c r="C374" s="1247"/>
      <c r="D374" s="1247"/>
      <c r="E374" s="1248"/>
      <c r="F374" s="1248"/>
      <c r="G374" s="1248"/>
      <c r="H374" s="1249"/>
      <c r="I374" s="1249"/>
      <c r="J374" s="1249"/>
      <c r="K374" s="1249"/>
      <c r="L374" s="1250"/>
      <c r="M374" s="1249"/>
      <c r="N374" s="1249"/>
      <c r="O374" s="1245"/>
      <c r="P374" s="1251"/>
      <c r="Q374" s="1247"/>
      <c r="R374" s="1252"/>
      <c r="S374" s="1247"/>
      <c r="T374" s="1247"/>
      <c r="U374" s="1247"/>
      <c r="V374" s="1247"/>
      <c r="W374" s="1247"/>
      <c r="X374" s="1247"/>
    </row>
    <row r="375" ht="34.5" customHeight="1">
      <c r="A375" s="1245"/>
      <c r="B375" s="1246"/>
      <c r="C375" s="1247"/>
      <c r="D375" s="1247"/>
      <c r="E375" s="1248"/>
      <c r="F375" s="1248"/>
      <c r="G375" s="1248"/>
      <c r="H375" s="1249"/>
      <c r="I375" s="1249"/>
      <c r="J375" s="1249"/>
      <c r="K375" s="1249"/>
      <c r="L375" s="1250"/>
      <c r="M375" s="1249"/>
      <c r="N375" s="1249"/>
      <c r="O375" s="1245"/>
      <c r="P375" s="1251"/>
      <c r="Q375" s="1247"/>
      <c r="R375" s="1252"/>
      <c r="S375" s="1247"/>
      <c r="T375" s="1247"/>
      <c r="U375" s="1247"/>
      <c r="V375" s="1247"/>
      <c r="W375" s="1247"/>
      <c r="X375" s="1247"/>
    </row>
    <row r="376" ht="34.5" customHeight="1">
      <c r="A376" s="1245"/>
      <c r="B376" s="1246"/>
      <c r="C376" s="1247"/>
      <c r="D376" s="1247"/>
      <c r="E376" s="1248"/>
      <c r="F376" s="1248"/>
      <c r="G376" s="1248"/>
      <c r="H376" s="1249"/>
      <c r="I376" s="1249"/>
      <c r="J376" s="1249"/>
      <c r="K376" s="1249"/>
      <c r="L376" s="1250"/>
      <c r="M376" s="1249"/>
      <c r="N376" s="1249"/>
      <c r="O376" s="1245"/>
      <c r="P376" s="1251"/>
      <c r="Q376" s="1247"/>
      <c r="R376" s="1252"/>
      <c r="S376" s="1247"/>
      <c r="T376" s="1247"/>
      <c r="U376" s="1247"/>
      <c r="V376" s="1247"/>
      <c r="W376" s="1247"/>
      <c r="X376" s="1247"/>
    </row>
    <row r="377" ht="34.5" customHeight="1">
      <c r="A377" s="1245"/>
      <c r="B377" s="1246"/>
      <c r="C377" s="1247"/>
      <c r="D377" s="1247"/>
      <c r="E377" s="1248"/>
      <c r="F377" s="1248"/>
      <c r="G377" s="1248"/>
      <c r="H377" s="1249"/>
      <c r="I377" s="1249"/>
      <c r="J377" s="1249"/>
      <c r="K377" s="1249"/>
      <c r="L377" s="1250"/>
      <c r="M377" s="1249"/>
      <c r="N377" s="1249"/>
      <c r="O377" s="1245"/>
      <c r="P377" s="1251"/>
      <c r="Q377" s="1247"/>
      <c r="R377" s="1252"/>
      <c r="S377" s="1247"/>
      <c r="T377" s="1247"/>
      <c r="U377" s="1247"/>
      <c r="V377" s="1247"/>
      <c r="W377" s="1247"/>
      <c r="X377" s="1247"/>
    </row>
    <row r="378" ht="34.5" customHeight="1">
      <c r="A378" s="1245"/>
      <c r="B378" s="1246"/>
      <c r="C378" s="1247"/>
      <c r="D378" s="1247"/>
      <c r="E378" s="1248"/>
      <c r="F378" s="1248"/>
      <c r="G378" s="1248"/>
      <c r="H378" s="1249"/>
      <c r="I378" s="1249"/>
      <c r="J378" s="1249"/>
      <c r="K378" s="1249"/>
      <c r="L378" s="1250"/>
      <c r="M378" s="1249"/>
      <c r="N378" s="1249"/>
      <c r="O378" s="1245"/>
      <c r="P378" s="1251"/>
      <c r="Q378" s="1247"/>
      <c r="R378" s="1252"/>
      <c r="S378" s="1247"/>
      <c r="T378" s="1247"/>
      <c r="U378" s="1247"/>
      <c r="V378" s="1247"/>
      <c r="W378" s="1247"/>
      <c r="X378" s="1247"/>
    </row>
    <row r="379" ht="34.5" customHeight="1">
      <c r="A379" s="1245"/>
      <c r="B379" s="1246"/>
      <c r="C379" s="1247"/>
      <c r="D379" s="1247"/>
      <c r="E379" s="1248"/>
      <c r="F379" s="1248"/>
      <c r="G379" s="1248"/>
      <c r="H379" s="1249"/>
      <c r="I379" s="1249"/>
      <c r="J379" s="1249"/>
      <c r="K379" s="1249"/>
      <c r="L379" s="1250"/>
      <c r="M379" s="1249"/>
      <c r="N379" s="1249"/>
      <c r="O379" s="1245"/>
      <c r="P379" s="1251"/>
      <c r="Q379" s="1247"/>
      <c r="R379" s="1252"/>
      <c r="S379" s="1247"/>
      <c r="T379" s="1247"/>
      <c r="U379" s="1247"/>
      <c r="V379" s="1247"/>
      <c r="W379" s="1247"/>
      <c r="X379" s="1247"/>
    </row>
    <row r="380" ht="34.5" customHeight="1">
      <c r="A380" s="1245"/>
      <c r="B380" s="1246"/>
      <c r="C380" s="1247"/>
      <c r="D380" s="1247"/>
      <c r="E380" s="1248"/>
      <c r="F380" s="1248"/>
      <c r="G380" s="1248"/>
      <c r="H380" s="1249"/>
      <c r="I380" s="1249"/>
      <c r="J380" s="1249"/>
      <c r="K380" s="1249"/>
      <c r="L380" s="1250"/>
      <c r="M380" s="1249"/>
      <c r="N380" s="1249"/>
      <c r="O380" s="1245"/>
      <c r="P380" s="1251"/>
      <c r="Q380" s="1247"/>
      <c r="R380" s="1252"/>
      <c r="S380" s="1247"/>
      <c r="T380" s="1247"/>
      <c r="U380" s="1247"/>
      <c r="V380" s="1247"/>
      <c r="W380" s="1247"/>
      <c r="X380" s="1247"/>
    </row>
    <row r="381" ht="34.5" customHeight="1">
      <c r="A381" s="1245"/>
      <c r="B381" s="1246"/>
      <c r="C381" s="1247"/>
      <c r="D381" s="1247"/>
      <c r="E381" s="1248"/>
      <c r="F381" s="1248"/>
      <c r="G381" s="1248"/>
      <c r="H381" s="1249"/>
      <c r="I381" s="1249"/>
      <c r="J381" s="1249"/>
      <c r="K381" s="1249"/>
      <c r="L381" s="1250"/>
      <c r="M381" s="1249"/>
      <c r="N381" s="1249"/>
      <c r="O381" s="1245"/>
      <c r="P381" s="1251"/>
      <c r="Q381" s="1247"/>
      <c r="R381" s="1252"/>
      <c r="S381" s="1247"/>
      <c r="T381" s="1247"/>
      <c r="U381" s="1247"/>
      <c r="V381" s="1247"/>
      <c r="W381" s="1247"/>
      <c r="X381" s="1247"/>
    </row>
    <row r="382" ht="34.5" customHeight="1">
      <c r="A382" s="1245"/>
      <c r="B382" s="1246"/>
      <c r="C382" s="1247"/>
      <c r="D382" s="1247"/>
      <c r="E382" s="1248"/>
      <c r="F382" s="1248"/>
      <c r="G382" s="1248"/>
      <c r="H382" s="1249"/>
      <c r="I382" s="1249"/>
      <c r="J382" s="1249"/>
      <c r="K382" s="1249"/>
      <c r="L382" s="1250"/>
      <c r="M382" s="1249"/>
      <c r="N382" s="1249"/>
      <c r="O382" s="1245"/>
      <c r="P382" s="1251"/>
      <c r="Q382" s="1247"/>
      <c r="R382" s="1252"/>
      <c r="S382" s="1247"/>
      <c r="T382" s="1247"/>
      <c r="U382" s="1247"/>
      <c r="V382" s="1247"/>
      <c r="W382" s="1247"/>
      <c r="X382" s="1247"/>
    </row>
    <row r="383" ht="34.5" customHeight="1">
      <c r="A383" s="1245"/>
      <c r="B383" s="1246"/>
      <c r="C383" s="1247"/>
      <c r="D383" s="1247"/>
      <c r="E383" s="1248"/>
      <c r="F383" s="1248"/>
      <c r="G383" s="1248"/>
      <c r="H383" s="1249"/>
      <c r="I383" s="1249"/>
      <c r="J383" s="1249"/>
      <c r="K383" s="1249"/>
      <c r="L383" s="1250"/>
      <c r="M383" s="1249"/>
      <c r="N383" s="1249"/>
      <c r="O383" s="1245"/>
      <c r="P383" s="1251"/>
      <c r="Q383" s="1247"/>
      <c r="R383" s="1252"/>
      <c r="S383" s="1247"/>
      <c r="T383" s="1247"/>
      <c r="U383" s="1247"/>
      <c r="V383" s="1247"/>
      <c r="W383" s="1247"/>
      <c r="X383" s="1247"/>
    </row>
    <row r="384" ht="34.5" customHeight="1">
      <c r="A384" s="1245"/>
      <c r="B384" s="1246"/>
      <c r="C384" s="1247"/>
      <c r="D384" s="1247"/>
      <c r="E384" s="1248"/>
      <c r="F384" s="1248"/>
      <c r="G384" s="1248"/>
      <c r="H384" s="1249"/>
      <c r="I384" s="1249"/>
      <c r="J384" s="1249"/>
      <c r="K384" s="1249"/>
      <c r="L384" s="1250"/>
      <c r="M384" s="1249"/>
      <c r="N384" s="1249"/>
      <c r="O384" s="1245"/>
      <c r="P384" s="1251"/>
      <c r="Q384" s="1247"/>
      <c r="R384" s="1252"/>
      <c r="S384" s="1247"/>
      <c r="T384" s="1247"/>
      <c r="U384" s="1247"/>
      <c r="V384" s="1247"/>
      <c r="W384" s="1247"/>
      <c r="X384" s="1247"/>
    </row>
    <row r="385" ht="34.5" customHeight="1">
      <c r="A385" s="1245"/>
      <c r="B385" s="1246"/>
      <c r="C385" s="1247"/>
      <c r="D385" s="1247"/>
      <c r="E385" s="1248"/>
      <c r="F385" s="1248"/>
      <c r="G385" s="1248"/>
      <c r="H385" s="1249"/>
      <c r="I385" s="1249"/>
      <c r="J385" s="1249"/>
      <c r="K385" s="1249"/>
      <c r="L385" s="1250"/>
      <c r="M385" s="1249"/>
      <c r="N385" s="1249"/>
      <c r="O385" s="1245"/>
      <c r="P385" s="1251"/>
      <c r="Q385" s="1247"/>
      <c r="R385" s="1252"/>
      <c r="S385" s="1247"/>
      <c r="T385" s="1247"/>
      <c r="U385" s="1247"/>
      <c r="V385" s="1247"/>
      <c r="W385" s="1247"/>
      <c r="X385" s="1247"/>
    </row>
    <row r="386" ht="34.5" customHeight="1">
      <c r="A386" s="1245"/>
      <c r="B386" s="1246"/>
      <c r="C386" s="1247"/>
      <c r="D386" s="1247"/>
      <c r="E386" s="1248"/>
      <c r="F386" s="1248"/>
      <c r="G386" s="1248"/>
      <c r="H386" s="1249"/>
      <c r="I386" s="1249"/>
      <c r="J386" s="1249"/>
      <c r="K386" s="1249"/>
      <c r="L386" s="1250"/>
      <c r="M386" s="1249"/>
      <c r="N386" s="1249"/>
      <c r="O386" s="1245"/>
      <c r="P386" s="1251"/>
      <c r="Q386" s="1247"/>
      <c r="R386" s="1252"/>
      <c r="S386" s="1247"/>
      <c r="T386" s="1247"/>
      <c r="U386" s="1247"/>
      <c r="V386" s="1247"/>
      <c r="W386" s="1247"/>
      <c r="X386" s="1247"/>
    </row>
    <row r="387" ht="34.5" customHeight="1">
      <c r="A387" s="1245"/>
      <c r="B387" s="1246"/>
      <c r="C387" s="1247"/>
      <c r="D387" s="1247"/>
      <c r="E387" s="1248"/>
      <c r="F387" s="1248"/>
      <c r="G387" s="1248"/>
      <c r="H387" s="1249"/>
      <c r="I387" s="1249"/>
      <c r="J387" s="1249"/>
      <c r="K387" s="1249"/>
      <c r="L387" s="1250"/>
      <c r="M387" s="1249"/>
      <c r="N387" s="1249"/>
      <c r="O387" s="1245"/>
      <c r="P387" s="1251"/>
      <c r="Q387" s="1247"/>
      <c r="R387" s="1252"/>
      <c r="S387" s="1247"/>
      <c r="T387" s="1247"/>
      <c r="U387" s="1247"/>
      <c r="V387" s="1247"/>
      <c r="W387" s="1247"/>
      <c r="X387" s="1247"/>
    </row>
    <row r="388" ht="34.5" customHeight="1">
      <c r="A388" s="1245"/>
      <c r="B388" s="1246"/>
      <c r="C388" s="1247"/>
      <c r="D388" s="1247"/>
      <c r="E388" s="1248"/>
      <c r="F388" s="1248"/>
      <c r="G388" s="1248"/>
      <c r="H388" s="1249"/>
      <c r="I388" s="1249"/>
      <c r="J388" s="1249"/>
      <c r="K388" s="1249"/>
      <c r="L388" s="1250"/>
      <c r="M388" s="1249"/>
      <c r="N388" s="1249"/>
      <c r="O388" s="1245"/>
      <c r="P388" s="1251"/>
      <c r="Q388" s="1247"/>
      <c r="R388" s="1252"/>
      <c r="S388" s="1247"/>
      <c r="T388" s="1247"/>
      <c r="U388" s="1247"/>
      <c r="V388" s="1247"/>
      <c r="W388" s="1247"/>
      <c r="X388" s="1247"/>
    </row>
    <row r="389" ht="34.5" customHeight="1">
      <c r="A389" s="1245"/>
      <c r="B389" s="1246"/>
      <c r="C389" s="1247"/>
      <c r="D389" s="1247"/>
      <c r="E389" s="1248"/>
      <c r="F389" s="1248"/>
      <c r="G389" s="1248"/>
      <c r="H389" s="1249"/>
      <c r="I389" s="1249"/>
      <c r="J389" s="1249"/>
      <c r="K389" s="1249"/>
      <c r="L389" s="1250"/>
      <c r="M389" s="1249"/>
      <c r="N389" s="1249"/>
      <c r="O389" s="1245"/>
      <c r="P389" s="1251"/>
      <c r="Q389" s="1247"/>
      <c r="R389" s="1252"/>
      <c r="S389" s="1247"/>
      <c r="T389" s="1247"/>
      <c r="U389" s="1247"/>
      <c r="V389" s="1247"/>
      <c r="W389" s="1247"/>
      <c r="X389" s="1247"/>
    </row>
    <row r="390" ht="34.5" customHeight="1">
      <c r="A390" s="1245"/>
      <c r="B390" s="1246"/>
      <c r="C390" s="1247"/>
      <c r="D390" s="1247"/>
      <c r="E390" s="1248"/>
      <c r="F390" s="1248"/>
      <c r="G390" s="1248"/>
      <c r="H390" s="1249"/>
      <c r="I390" s="1249"/>
      <c r="J390" s="1249"/>
      <c r="K390" s="1249"/>
      <c r="L390" s="1250"/>
      <c r="M390" s="1249"/>
      <c r="N390" s="1249"/>
      <c r="O390" s="1245"/>
      <c r="P390" s="1251"/>
      <c r="Q390" s="1247"/>
      <c r="R390" s="1252"/>
      <c r="S390" s="1247"/>
      <c r="T390" s="1247"/>
      <c r="U390" s="1247"/>
      <c r="V390" s="1247"/>
      <c r="W390" s="1247"/>
      <c r="X390" s="1247"/>
    </row>
    <row r="391" ht="34.5" customHeight="1">
      <c r="A391" s="1245"/>
      <c r="B391" s="1246"/>
      <c r="C391" s="1247"/>
      <c r="D391" s="1247"/>
      <c r="E391" s="1248"/>
      <c r="F391" s="1248"/>
      <c r="G391" s="1248"/>
      <c r="H391" s="1249"/>
      <c r="I391" s="1249"/>
      <c r="J391" s="1249"/>
      <c r="K391" s="1249"/>
      <c r="L391" s="1250"/>
      <c r="M391" s="1249"/>
      <c r="N391" s="1249"/>
      <c r="O391" s="1245"/>
      <c r="P391" s="1251"/>
      <c r="Q391" s="1247"/>
      <c r="R391" s="1252"/>
      <c r="S391" s="1247"/>
      <c r="T391" s="1247"/>
      <c r="U391" s="1247"/>
      <c r="V391" s="1247"/>
      <c r="W391" s="1247"/>
      <c r="X391" s="1247"/>
    </row>
    <row r="392" ht="34.5" customHeight="1">
      <c r="A392" s="1245"/>
      <c r="B392" s="1246"/>
      <c r="C392" s="1247"/>
      <c r="D392" s="1247"/>
      <c r="E392" s="1248"/>
      <c r="F392" s="1248"/>
      <c r="G392" s="1248"/>
      <c r="H392" s="1249"/>
      <c r="I392" s="1249"/>
      <c r="J392" s="1249"/>
      <c r="K392" s="1249"/>
      <c r="L392" s="1250"/>
      <c r="M392" s="1249"/>
      <c r="N392" s="1249"/>
      <c r="O392" s="1245"/>
      <c r="P392" s="1251"/>
      <c r="Q392" s="1247"/>
      <c r="R392" s="1252"/>
      <c r="S392" s="1247"/>
      <c r="T392" s="1247"/>
      <c r="U392" s="1247"/>
      <c r="V392" s="1247"/>
      <c r="W392" s="1247"/>
      <c r="X392" s="1247"/>
    </row>
    <row r="393" ht="34.5" customHeight="1">
      <c r="A393" s="1245"/>
      <c r="B393" s="1246"/>
      <c r="C393" s="1247"/>
      <c r="D393" s="1247"/>
      <c r="E393" s="1248"/>
      <c r="F393" s="1248"/>
      <c r="G393" s="1248"/>
      <c r="H393" s="1249"/>
      <c r="I393" s="1249"/>
      <c r="J393" s="1249"/>
      <c r="K393" s="1249"/>
      <c r="L393" s="1250"/>
      <c r="M393" s="1249"/>
      <c r="N393" s="1249"/>
      <c r="O393" s="1245"/>
      <c r="P393" s="1251"/>
      <c r="Q393" s="1247"/>
      <c r="R393" s="1252"/>
      <c r="S393" s="1247"/>
      <c r="T393" s="1247"/>
      <c r="U393" s="1247"/>
      <c r="V393" s="1247"/>
      <c r="W393" s="1247"/>
      <c r="X393" s="1247"/>
    </row>
    <row r="394" ht="34.5" customHeight="1">
      <c r="A394" s="1245"/>
      <c r="B394" s="1246"/>
      <c r="C394" s="1247"/>
      <c r="D394" s="1247"/>
      <c r="E394" s="1248"/>
      <c r="F394" s="1248"/>
      <c r="G394" s="1248"/>
      <c r="H394" s="1249"/>
      <c r="I394" s="1249"/>
      <c r="J394" s="1249"/>
      <c r="K394" s="1249"/>
      <c r="L394" s="1250"/>
      <c r="M394" s="1249"/>
      <c r="N394" s="1249"/>
      <c r="O394" s="1245"/>
      <c r="P394" s="1251"/>
      <c r="Q394" s="1247"/>
      <c r="R394" s="1252"/>
      <c r="S394" s="1247"/>
      <c r="T394" s="1247"/>
      <c r="U394" s="1247"/>
      <c r="V394" s="1247"/>
      <c r="W394" s="1247"/>
      <c r="X394" s="1247"/>
    </row>
    <row r="395" ht="34.5" customHeight="1">
      <c r="A395" s="1245"/>
      <c r="B395" s="1246"/>
      <c r="C395" s="1247"/>
      <c r="D395" s="1247"/>
      <c r="E395" s="1248"/>
      <c r="F395" s="1248"/>
      <c r="G395" s="1248"/>
      <c r="H395" s="1249"/>
      <c r="I395" s="1249"/>
      <c r="J395" s="1249"/>
      <c r="K395" s="1249"/>
      <c r="L395" s="1250"/>
      <c r="M395" s="1249"/>
      <c r="N395" s="1249"/>
      <c r="O395" s="1245"/>
      <c r="P395" s="1251"/>
      <c r="Q395" s="1247"/>
      <c r="R395" s="1252"/>
      <c r="S395" s="1247"/>
      <c r="T395" s="1247"/>
      <c r="U395" s="1247"/>
      <c r="V395" s="1247"/>
      <c r="W395" s="1247"/>
      <c r="X395" s="1247"/>
    </row>
    <row r="396" ht="34.5" customHeight="1">
      <c r="A396" s="1245"/>
      <c r="B396" s="1246"/>
      <c r="C396" s="1247"/>
      <c r="D396" s="1247"/>
      <c r="E396" s="1248"/>
      <c r="F396" s="1248"/>
      <c r="G396" s="1248"/>
      <c r="H396" s="1249"/>
      <c r="I396" s="1249"/>
      <c r="J396" s="1249"/>
      <c r="K396" s="1249"/>
      <c r="L396" s="1250"/>
      <c r="M396" s="1249"/>
      <c r="N396" s="1249"/>
      <c r="O396" s="1245"/>
      <c r="P396" s="1251"/>
      <c r="Q396" s="1247"/>
      <c r="R396" s="1252"/>
      <c r="S396" s="1247"/>
      <c r="T396" s="1247"/>
      <c r="U396" s="1247"/>
      <c r="V396" s="1247"/>
      <c r="W396" s="1247"/>
      <c r="X396" s="1247"/>
    </row>
    <row r="397" ht="34.5" customHeight="1">
      <c r="A397" s="1245"/>
      <c r="B397" s="1246"/>
      <c r="C397" s="1247"/>
      <c r="D397" s="1247"/>
      <c r="E397" s="1248"/>
      <c r="F397" s="1248"/>
      <c r="G397" s="1248"/>
      <c r="H397" s="1249"/>
      <c r="I397" s="1249"/>
      <c r="J397" s="1249"/>
      <c r="K397" s="1249"/>
      <c r="L397" s="1250"/>
      <c r="M397" s="1249"/>
      <c r="N397" s="1249"/>
      <c r="O397" s="1245"/>
      <c r="P397" s="1251"/>
      <c r="Q397" s="1247"/>
      <c r="R397" s="1252"/>
      <c r="S397" s="1247"/>
      <c r="T397" s="1247"/>
      <c r="U397" s="1247"/>
      <c r="V397" s="1247"/>
      <c r="W397" s="1247"/>
      <c r="X397" s="1247"/>
    </row>
    <row r="398" ht="34.5" customHeight="1">
      <c r="A398" s="1245"/>
      <c r="B398" s="1246"/>
      <c r="C398" s="1247"/>
      <c r="D398" s="1247"/>
      <c r="E398" s="1248"/>
      <c r="F398" s="1248"/>
      <c r="G398" s="1248"/>
      <c r="H398" s="1249"/>
      <c r="I398" s="1249"/>
      <c r="J398" s="1249"/>
      <c r="K398" s="1249"/>
      <c r="L398" s="1250"/>
      <c r="M398" s="1249"/>
      <c r="N398" s="1249"/>
      <c r="O398" s="1245"/>
      <c r="P398" s="1251"/>
      <c r="Q398" s="1247"/>
      <c r="R398" s="1252"/>
      <c r="S398" s="1247"/>
      <c r="T398" s="1247"/>
      <c r="U398" s="1247"/>
      <c r="V398" s="1247"/>
      <c r="W398" s="1247"/>
      <c r="X398" s="1247"/>
    </row>
    <row r="399" ht="34.5" customHeight="1">
      <c r="A399" s="1245"/>
      <c r="B399" s="1246"/>
      <c r="C399" s="1247"/>
      <c r="D399" s="1247"/>
      <c r="E399" s="1248"/>
      <c r="F399" s="1248"/>
      <c r="G399" s="1248"/>
      <c r="H399" s="1249"/>
      <c r="I399" s="1249"/>
      <c r="J399" s="1249"/>
      <c r="K399" s="1249"/>
      <c r="L399" s="1250"/>
      <c r="M399" s="1249"/>
      <c r="N399" s="1249"/>
      <c r="O399" s="1245"/>
      <c r="P399" s="1251"/>
      <c r="Q399" s="1247"/>
      <c r="R399" s="1252"/>
      <c r="S399" s="1247"/>
      <c r="T399" s="1247"/>
      <c r="U399" s="1247"/>
      <c r="V399" s="1247"/>
      <c r="W399" s="1247"/>
      <c r="X399" s="1247"/>
    </row>
    <row r="400" ht="34.5" customHeight="1">
      <c r="A400" s="1245"/>
      <c r="B400" s="1246"/>
      <c r="C400" s="1247"/>
      <c r="D400" s="1247"/>
      <c r="E400" s="1248"/>
      <c r="F400" s="1248"/>
      <c r="G400" s="1248"/>
      <c r="H400" s="1249"/>
      <c r="I400" s="1249"/>
      <c r="J400" s="1249"/>
      <c r="K400" s="1249"/>
      <c r="L400" s="1250"/>
      <c r="M400" s="1249"/>
      <c r="N400" s="1249"/>
      <c r="O400" s="1245"/>
      <c r="P400" s="1251"/>
      <c r="Q400" s="1247"/>
      <c r="R400" s="1252"/>
      <c r="S400" s="1247"/>
      <c r="T400" s="1247"/>
      <c r="U400" s="1247"/>
      <c r="V400" s="1247"/>
      <c r="W400" s="1247"/>
      <c r="X400" s="1247"/>
    </row>
    <row r="401" ht="34.5" customHeight="1">
      <c r="A401" s="1245"/>
      <c r="B401" s="1246"/>
      <c r="C401" s="1247"/>
      <c r="D401" s="1247"/>
      <c r="E401" s="1248"/>
      <c r="F401" s="1248"/>
      <c r="G401" s="1248"/>
      <c r="H401" s="1249"/>
      <c r="I401" s="1249"/>
      <c r="J401" s="1249"/>
      <c r="K401" s="1249"/>
      <c r="L401" s="1250"/>
      <c r="M401" s="1249"/>
      <c r="N401" s="1249"/>
      <c r="O401" s="1245"/>
      <c r="P401" s="1251"/>
      <c r="Q401" s="1247"/>
      <c r="R401" s="1252"/>
      <c r="S401" s="1247"/>
      <c r="T401" s="1247"/>
      <c r="U401" s="1247"/>
      <c r="V401" s="1247"/>
      <c r="W401" s="1247"/>
      <c r="X401" s="1247"/>
    </row>
    <row r="402" ht="34.5" customHeight="1">
      <c r="A402" s="1245"/>
      <c r="B402" s="1246"/>
      <c r="C402" s="1247"/>
      <c r="D402" s="1247"/>
      <c r="E402" s="1248"/>
      <c r="F402" s="1248"/>
      <c r="G402" s="1248"/>
      <c r="H402" s="1249"/>
      <c r="I402" s="1249"/>
      <c r="J402" s="1249"/>
      <c r="K402" s="1249"/>
      <c r="L402" s="1250"/>
      <c r="M402" s="1249"/>
      <c r="N402" s="1249"/>
      <c r="O402" s="1245"/>
      <c r="P402" s="1251"/>
      <c r="Q402" s="1247"/>
      <c r="R402" s="1252"/>
      <c r="S402" s="1247"/>
      <c r="T402" s="1247"/>
      <c r="U402" s="1247"/>
      <c r="V402" s="1247"/>
      <c r="W402" s="1247"/>
      <c r="X402" s="1247"/>
    </row>
    <row r="403" ht="34.5" customHeight="1">
      <c r="A403" s="1245"/>
      <c r="B403" s="1246"/>
      <c r="C403" s="1247"/>
      <c r="D403" s="1247"/>
      <c r="E403" s="1248"/>
      <c r="F403" s="1248"/>
      <c r="G403" s="1248"/>
      <c r="H403" s="1249"/>
      <c r="I403" s="1249"/>
      <c r="J403" s="1249"/>
      <c r="K403" s="1249"/>
      <c r="L403" s="1250"/>
      <c r="M403" s="1249"/>
      <c r="N403" s="1249"/>
      <c r="O403" s="1245"/>
      <c r="P403" s="1251"/>
      <c r="Q403" s="1247"/>
      <c r="R403" s="1252"/>
      <c r="S403" s="1247"/>
      <c r="T403" s="1247"/>
      <c r="U403" s="1247"/>
      <c r="V403" s="1247"/>
      <c r="W403" s="1247"/>
      <c r="X403" s="1247"/>
    </row>
    <row r="404" ht="34.5" customHeight="1">
      <c r="A404" s="1245"/>
      <c r="B404" s="1246"/>
      <c r="C404" s="1247"/>
      <c r="D404" s="1247"/>
      <c r="E404" s="1248"/>
      <c r="F404" s="1248"/>
      <c r="G404" s="1248"/>
      <c r="H404" s="1249"/>
      <c r="I404" s="1249"/>
      <c r="J404" s="1249"/>
      <c r="K404" s="1249"/>
      <c r="L404" s="1250"/>
      <c r="M404" s="1249"/>
      <c r="N404" s="1249"/>
      <c r="O404" s="1245"/>
      <c r="P404" s="1251"/>
      <c r="Q404" s="1247"/>
      <c r="R404" s="1252"/>
      <c r="S404" s="1247"/>
      <c r="T404" s="1247"/>
      <c r="U404" s="1247"/>
      <c r="V404" s="1247"/>
      <c r="W404" s="1247"/>
      <c r="X404" s="1247"/>
    </row>
    <row r="405" ht="34.5" customHeight="1">
      <c r="A405" s="1245"/>
      <c r="B405" s="1246"/>
      <c r="C405" s="1247"/>
      <c r="D405" s="1247"/>
      <c r="E405" s="1248"/>
      <c r="F405" s="1248"/>
      <c r="G405" s="1248"/>
      <c r="H405" s="1249"/>
      <c r="I405" s="1249"/>
      <c r="J405" s="1249"/>
      <c r="K405" s="1249"/>
      <c r="L405" s="1250"/>
      <c r="M405" s="1249"/>
      <c r="N405" s="1249"/>
      <c r="O405" s="1245"/>
      <c r="P405" s="1251"/>
      <c r="Q405" s="1247"/>
      <c r="R405" s="1252"/>
      <c r="S405" s="1247"/>
      <c r="T405" s="1247"/>
      <c r="U405" s="1247"/>
      <c r="V405" s="1247"/>
      <c r="W405" s="1247"/>
      <c r="X405" s="1247"/>
    </row>
    <row r="406" ht="34.5" customHeight="1">
      <c r="A406" s="1245"/>
      <c r="B406" s="1246"/>
      <c r="C406" s="1247"/>
      <c r="D406" s="1247"/>
      <c r="E406" s="1248"/>
      <c r="F406" s="1248"/>
      <c r="G406" s="1248"/>
      <c r="H406" s="1249"/>
      <c r="I406" s="1249"/>
      <c r="J406" s="1249"/>
      <c r="K406" s="1249"/>
      <c r="L406" s="1250"/>
      <c r="M406" s="1249"/>
      <c r="N406" s="1249"/>
      <c r="O406" s="1245"/>
      <c r="P406" s="1251"/>
      <c r="Q406" s="1247"/>
      <c r="R406" s="1252"/>
      <c r="S406" s="1247"/>
      <c r="T406" s="1247"/>
      <c r="U406" s="1247"/>
      <c r="V406" s="1247"/>
      <c r="W406" s="1247"/>
      <c r="X406" s="1247"/>
    </row>
    <row r="407" ht="34.5" customHeight="1">
      <c r="A407" s="1245"/>
      <c r="B407" s="1246"/>
      <c r="C407" s="1247"/>
      <c r="D407" s="1247"/>
      <c r="E407" s="1248"/>
      <c r="F407" s="1248"/>
      <c r="G407" s="1248"/>
      <c r="H407" s="1249"/>
      <c r="I407" s="1249"/>
      <c r="J407" s="1249"/>
      <c r="K407" s="1249"/>
      <c r="L407" s="1250"/>
      <c r="M407" s="1249"/>
      <c r="N407" s="1249"/>
      <c r="O407" s="1245"/>
      <c r="P407" s="1251"/>
      <c r="Q407" s="1247"/>
      <c r="R407" s="1252"/>
      <c r="S407" s="1247"/>
      <c r="T407" s="1247"/>
      <c r="U407" s="1247"/>
      <c r="V407" s="1247"/>
      <c r="W407" s="1247"/>
      <c r="X407" s="1247"/>
    </row>
    <row r="408" ht="34.5" customHeight="1">
      <c r="A408" s="1245"/>
      <c r="B408" s="1246"/>
      <c r="C408" s="1247"/>
      <c r="D408" s="1247"/>
      <c r="E408" s="1248"/>
      <c r="F408" s="1248"/>
      <c r="G408" s="1248"/>
      <c r="H408" s="1249"/>
      <c r="I408" s="1249"/>
      <c r="J408" s="1249"/>
      <c r="K408" s="1249"/>
      <c r="L408" s="1250"/>
      <c r="M408" s="1249"/>
      <c r="N408" s="1249"/>
      <c r="O408" s="1245"/>
      <c r="P408" s="1251"/>
      <c r="Q408" s="1247"/>
      <c r="R408" s="1252"/>
      <c r="S408" s="1247"/>
      <c r="T408" s="1247"/>
      <c r="U408" s="1247"/>
      <c r="V408" s="1247"/>
      <c r="W408" s="1247"/>
      <c r="X408" s="1247"/>
    </row>
    <row r="409" ht="34.5" customHeight="1">
      <c r="A409" s="1245"/>
      <c r="B409" s="1246"/>
      <c r="C409" s="1247"/>
      <c r="D409" s="1247"/>
      <c r="E409" s="1248"/>
      <c r="F409" s="1248"/>
      <c r="G409" s="1248"/>
      <c r="H409" s="1249"/>
      <c r="I409" s="1249"/>
      <c r="J409" s="1249"/>
      <c r="K409" s="1249"/>
      <c r="L409" s="1250"/>
      <c r="M409" s="1249"/>
      <c r="N409" s="1249"/>
      <c r="O409" s="1245"/>
      <c r="P409" s="1251"/>
      <c r="Q409" s="1247"/>
      <c r="R409" s="1252"/>
      <c r="S409" s="1247"/>
      <c r="T409" s="1247"/>
      <c r="U409" s="1247"/>
      <c r="V409" s="1247"/>
      <c r="W409" s="1247"/>
      <c r="X409" s="1247"/>
    </row>
    <row r="410" ht="34.5" customHeight="1">
      <c r="A410" s="1245"/>
      <c r="B410" s="1246"/>
      <c r="C410" s="1247"/>
      <c r="D410" s="1247"/>
      <c r="E410" s="1248"/>
      <c r="F410" s="1248"/>
      <c r="G410" s="1248"/>
      <c r="H410" s="1249"/>
      <c r="I410" s="1249"/>
      <c r="J410" s="1249"/>
      <c r="K410" s="1249"/>
      <c r="L410" s="1250"/>
      <c r="M410" s="1249"/>
      <c r="N410" s="1249"/>
      <c r="O410" s="1245"/>
      <c r="P410" s="1251"/>
      <c r="Q410" s="1247"/>
      <c r="R410" s="1252"/>
      <c r="S410" s="1247"/>
      <c r="T410" s="1247"/>
      <c r="U410" s="1247"/>
      <c r="V410" s="1247"/>
      <c r="W410" s="1247"/>
      <c r="X410" s="1247"/>
    </row>
    <row r="411" ht="34.5" customHeight="1">
      <c r="A411" s="1245"/>
      <c r="B411" s="1246"/>
      <c r="C411" s="1247"/>
      <c r="D411" s="1247"/>
      <c r="E411" s="1248"/>
      <c r="F411" s="1248"/>
      <c r="G411" s="1248"/>
      <c r="H411" s="1249"/>
      <c r="I411" s="1249"/>
      <c r="J411" s="1249"/>
      <c r="K411" s="1249"/>
      <c r="L411" s="1250"/>
      <c r="M411" s="1249"/>
      <c r="N411" s="1249"/>
      <c r="O411" s="1245"/>
      <c r="P411" s="1251"/>
      <c r="Q411" s="1247"/>
      <c r="R411" s="1252"/>
      <c r="S411" s="1247"/>
      <c r="T411" s="1247"/>
      <c r="U411" s="1247"/>
      <c r="V411" s="1247"/>
      <c r="W411" s="1247"/>
      <c r="X411" s="1247"/>
    </row>
    <row r="412" ht="34.5" customHeight="1">
      <c r="A412" s="1245"/>
      <c r="B412" s="1246"/>
      <c r="C412" s="1247"/>
      <c r="D412" s="1247"/>
      <c r="E412" s="1248"/>
      <c r="F412" s="1248"/>
      <c r="G412" s="1248"/>
      <c r="H412" s="1249"/>
      <c r="I412" s="1249"/>
      <c r="J412" s="1249"/>
      <c r="K412" s="1249"/>
      <c r="L412" s="1250"/>
      <c r="M412" s="1249"/>
      <c r="N412" s="1249"/>
      <c r="O412" s="1245"/>
      <c r="P412" s="1251"/>
      <c r="Q412" s="1247"/>
      <c r="R412" s="1252"/>
      <c r="S412" s="1247"/>
      <c r="T412" s="1247"/>
      <c r="U412" s="1247"/>
      <c r="V412" s="1247"/>
      <c r="W412" s="1247"/>
      <c r="X412" s="1247"/>
    </row>
    <row r="413" ht="34.5" customHeight="1">
      <c r="A413" s="1245"/>
      <c r="B413" s="1246"/>
      <c r="C413" s="1247"/>
      <c r="D413" s="1247"/>
      <c r="E413" s="1248"/>
      <c r="F413" s="1248"/>
      <c r="G413" s="1248"/>
      <c r="H413" s="1249"/>
      <c r="I413" s="1249"/>
      <c r="J413" s="1249"/>
      <c r="K413" s="1249"/>
      <c r="L413" s="1250"/>
      <c r="M413" s="1249"/>
      <c r="N413" s="1249"/>
      <c r="O413" s="1245"/>
      <c r="P413" s="1251"/>
      <c r="Q413" s="1247"/>
      <c r="R413" s="1252"/>
      <c r="S413" s="1247"/>
      <c r="T413" s="1247"/>
      <c r="U413" s="1247"/>
      <c r="V413" s="1247"/>
      <c r="W413" s="1247"/>
      <c r="X413" s="1247"/>
    </row>
    <row r="414" ht="34.5" customHeight="1">
      <c r="A414" s="1245"/>
      <c r="B414" s="1246"/>
      <c r="C414" s="1247"/>
      <c r="D414" s="1247"/>
      <c r="E414" s="1248"/>
      <c r="F414" s="1248"/>
      <c r="G414" s="1248"/>
      <c r="H414" s="1249"/>
      <c r="I414" s="1249"/>
      <c r="J414" s="1249"/>
      <c r="K414" s="1249"/>
      <c r="L414" s="1250"/>
      <c r="M414" s="1249"/>
      <c r="N414" s="1249"/>
      <c r="O414" s="1245"/>
      <c r="P414" s="1251"/>
      <c r="Q414" s="1247"/>
      <c r="R414" s="1252"/>
      <c r="S414" s="1247"/>
      <c r="T414" s="1247"/>
      <c r="U414" s="1247"/>
      <c r="V414" s="1247"/>
      <c r="W414" s="1247"/>
      <c r="X414" s="1247"/>
    </row>
    <row r="415" ht="34.5" customHeight="1">
      <c r="A415" s="1245"/>
      <c r="B415" s="1246"/>
      <c r="C415" s="1247"/>
      <c r="D415" s="1247"/>
      <c r="E415" s="1248"/>
      <c r="F415" s="1248"/>
      <c r="G415" s="1248"/>
      <c r="H415" s="1249"/>
      <c r="I415" s="1249"/>
      <c r="J415" s="1249"/>
      <c r="K415" s="1249"/>
      <c r="L415" s="1250"/>
      <c r="M415" s="1249"/>
      <c r="N415" s="1249"/>
      <c r="O415" s="1245"/>
      <c r="P415" s="1251"/>
      <c r="Q415" s="1247"/>
      <c r="R415" s="1252"/>
      <c r="S415" s="1247"/>
      <c r="T415" s="1247"/>
      <c r="U415" s="1247"/>
      <c r="V415" s="1247"/>
      <c r="W415" s="1247"/>
      <c r="X415" s="1247"/>
    </row>
    <row r="416" ht="34.5" customHeight="1">
      <c r="A416" s="1245"/>
      <c r="B416" s="1246"/>
      <c r="C416" s="1247"/>
      <c r="D416" s="1247"/>
      <c r="E416" s="1248"/>
      <c r="F416" s="1248"/>
      <c r="G416" s="1248"/>
      <c r="H416" s="1249"/>
      <c r="I416" s="1249"/>
      <c r="J416" s="1249"/>
      <c r="K416" s="1249"/>
      <c r="L416" s="1250"/>
      <c r="M416" s="1249"/>
      <c r="N416" s="1249"/>
      <c r="O416" s="1245"/>
      <c r="P416" s="1251"/>
      <c r="Q416" s="1247"/>
      <c r="R416" s="1252"/>
      <c r="S416" s="1247"/>
      <c r="T416" s="1247"/>
      <c r="U416" s="1247"/>
      <c r="V416" s="1247"/>
      <c r="W416" s="1247"/>
      <c r="X416" s="1247"/>
    </row>
    <row r="417" ht="34.5" customHeight="1">
      <c r="A417" s="1245"/>
      <c r="B417" s="1246"/>
      <c r="C417" s="1247"/>
      <c r="D417" s="1247"/>
      <c r="E417" s="1248"/>
      <c r="F417" s="1248"/>
      <c r="G417" s="1248"/>
      <c r="H417" s="1249"/>
      <c r="I417" s="1249"/>
      <c r="J417" s="1249"/>
      <c r="K417" s="1249"/>
      <c r="L417" s="1250"/>
      <c r="M417" s="1249"/>
      <c r="N417" s="1249"/>
      <c r="O417" s="1245"/>
      <c r="P417" s="1251"/>
      <c r="Q417" s="1247"/>
      <c r="R417" s="1252"/>
      <c r="S417" s="1247"/>
      <c r="T417" s="1247"/>
      <c r="U417" s="1247"/>
      <c r="V417" s="1247"/>
      <c r="W417" s="1247"/>
      <c r="X417" s="1247"/>
    </row>
    <row r="418" ht="34.5" customHeight="1">
      <c r="A418" s="1245"/>
      <c r="B418" s="1246"/>
      <c r="C418" s="1247"/>
      <c r="D418" s="1247"/>
      <c r="E418" s="1248"/>
      <c r="F418" s="1248"/>
      <c r="G418" s="1248"/>
      <c r="H418" s="1249"/>
      <c r="I418" s="1249"/>
      <c r="J418" s="1249"/>
      <c r="K418" s="1249"/>
      <c r="L418" s="1250"/>
      <c r="M418" s="1249"/>
      <c r="N418" s="1249"/>
      <c r="O418" s="1245"/>
      <c r="P418" s="1251"/>
      <c r="Q418" s="1247"/>
      <c r="R418" s="1252"/>
      <c r="S418" s="1247"/>
      <c r="T418" s="1247"/>
      <c r="U418" s="1247"/>
      <c r="V418" s="1247"/>
      <c r="W418" s="1247"/>
      <c r="X418" s="1247"/>
    </row>
    <row r="419" ht="34.5" customHeight="1">
      <c r="A419" s="1245"/>
      <c r="B419" s="1246"/>
      <c r="C419" s="1247"/>
      <c r="D419" s="1247"/>
      <c r="E419" s="1248"/>
      <c r="F419" s="1248"/>
      <c r="G419" s="1248"/>
      <c r="H419" s="1249"/>
      <c r="I419" s="1249"/>
      <c r="J419" s="1249"/>
      <c r="K419" s="1249"/>
      <c r="L419" s="1250"/>
      <c r="M419" s="1249"/>
      <c r="N419" s="1249"/>
      <c r="O419" s="1245"/>
      <c r="P419" s="1251"/>
      <c r="Q419" s="1247"/>
      <c r="R419" s="1252"/>
      <c r="S419" s="1247"/>
      <c r="T419" s="1247"/>
      <c r="U419" s="1247"/>
      <c r="V419" s="1247"/>
      <c r="W419" s="1247"/>
      <c r="X419" s="1247"/>
    </row>
    <row r="420" ht="34.5" customHeight="1">
      <c r="A420" s="1245"/>
      <c r="B420" s="1246"/>
      <c r="C420" s="1247"/>
      <c r="D420" s="1247"/>
      <c r="E420" s="1248"/>
      <c r="F420" s="1248"/>
      <c r="G420" s="1248"/>
      <c r="H420" s="1249"/>
      <c r="I420" s="1249"/>
      <c r="J420" s="1249"/>
      <c r="K420" s="1249"/>
      <c r="L420" s="1250"/>
      <c r="M420" s="1249"/>
      <c r="N420" s="1249"/>
      <c r="O420" s="1245"/>
      <c r="P420" s="1251"/>
      <c r="Q420" s="1247"/>
      <c r="R420" s="1252"/>
      <c r="S420" s="1247"/>
      <c r="T420" s="1247"/>
      <c r="U420" s="1247"/>
      <c r="V420" s="1247"/>
      <c r="W420" s="1247"/>
      <c r="X420" s="1247"/>
    </row>
    <row r="421" ht="34.5" customHeight="1">
      <c r="A421" s="1245"/>
      <c r="B421" s="1246"/>
      <c r="C421" s="1247"/>
      <c r="D421" s="1247"/>
      <c r="E421" s="1248"/>
      <c r="F421" s="1248"/>
      <c r="G421" s="1248"/>
      <c r="H421" s="1249"/>
      <c r="I421" s="1249"/>
      <c r="J421" s="1249"/>
      <c r="K421" s="1249"/>
      <c r="L421" s="1250"/>
      <c r="M421" s="1249"/>
      <c r="N421" s="1249"/>
      <c r="O421" s="1245"/>
      <c r="P421" s="1251"/>
      <c r="Q421" s="1247"/>
      <c r="R421" s="1252"/>
      <c r="S421" s="1247"/>
      <c r="T421" s="1247"/>
      <c r="U421" s="1247"/>
      <c r="V421" s="1247"/>
      <c r="W421" s="1247"/>
      <c r="X421" s="1247"/>
    </row>
    <row r="422" ht="34.5" customHeight="1">
      <c r="A422" s="1245"/>
      <c r="B422" s="1246"/>
      <c r="C422" s="1247"/>
      <c r="D422" s="1247"/>
      <c r="E422" s="1248"/>
      <c r="F422" s="1248"/>
      <c r="G422" s="1248"/>
      <c r="H422" s="1249"/>
      <c r="I422" s="1249"/>
      <c r="J422" s="1249"/>
      <c r="K422" s="1249"/>
      <c r="L422" s="1250"/>
      <c r="M422" s="1249"/>
      <c r="N422" s="1249"/>
      <c r="O422" s="1245"/>
      <c r="P422" s="1251"/>
      <c r="Q422" s="1247"/>
      <c r="R422" s="1252"/>
      <c r="S422" s="1247"/>
      <c r="T422" s="1247"/>
      <c r="U422" s="1247"/>
      <c r="V422" s="1247"/>
      <c r="W422" s="1247"/>
      <c r="X422" s="1247"/>
    </row>
    <row r="423" ht="34.5" customHeight="1">
      <c r="A423" s="1245"/>
      <c r="B423" s="1246"/>
      <c r="C423" s="1247"/>
      <c r="D423" s="1247"/>
      <c r="E423" s="1248"/>
      <c r="F423" s="1248"/>
      <c r="G423" s="1248"/>
      <c r="H423" s="1249"/>
      <c r="I423" s="1249"/>
      <c r="J423" s="1249"/>
      <c r="K423" s="1249"/>
      <c r="L423" s="1250"/>
      <c r="M423" s="1249"/>
      <c r="N423" s="1249"/>
      <c r="O423" s="1245"/>
      <c r="P423" s="1251"/>
      <c r="Q423" s="1247"/>
      <c r="R423" s="1252"/>
      <c r="S423" s="1247"/>
      <c r="T423" s="1247"/>
      <c r="U423" s="1247"/>
      <c r="V423" s="1247"/>
      <c r="W423" s="1247"/>
      <c r="X423" s="1247"/>
    </row>
    <row r="424" ht="34.5" customHeight="1">
      <c r="A424" s="1245"/>
      <c r="B424" s="1246"/>
      <c r="C424" s="1247"/>
      <c r="D424" s="1247"/>
      <c r="E424" s="1248"/>
      <c r="F424" s="1248"/>
      <c r="G424" s="1248"/>
      <c r="H424" s="1249"/>
      <c r="I424" s="1249"/>
      <c r="J424" s="1249"/>
      <c r="K424" s="1249"/>
      <c r="L424" s="1250"/>
      <c r="M424" s="1249"/>
      <c r="N424" s="1249"/>
      <c r="O424" s="1245"/>
      <c r="P424" s="1251"/>
      <c r="Q424" s="1247"/>
      <c r="R424" s="1252"/>
      <c r="S424" s="1247"/>
      <c r="T424" s="1247"/>
      <c r="U424" s="1247"/>
      <c r="V424" s="1247"/>
      <c r="W424" s="1247"/>
      <c r="X424" s="1247"/>
    </row>
    <row r="425" ht="34.5" customHeight="1">
      <c r="A425" s="1245"/>
      <c r="B425" s="1246"/>
      <c r="C425" s="1247"/>
      <c r="D425" s="1247"/>
      <c r="E425" s="1248"/>
      <c r="F425" s="1248"/>
      <c r="G425" s="1248"/>
      <c r="H425" s="1249"/>
      <c r="I425" s="1249"/>
      <c r="J425" s="1249"/>
      <c r="K425" s="1249"/>
      <c r="L425" s="1250"/>
      <c r="M425" s="1249"/>
      <c r="N425" s="1249"/>
      <c r="O425" s="1245"/>
      <c r="P425" s="1251"/>
      <c r="Q425" s="1247"/>
      <c r="R425" s="1252"/>
      <c r="S425" s="1247"/>
      <c r="T425" s="1247"/>
      <c r="U425" s="1247"/>
      <c r="V425" s="1247"/>
      <c r="W425" s="1247"/>
      <c r="X425" s="1247"/>
    </row>
    <row r="426" ht="34.5" customHeight="1">
      <c r="A426" s="1245"/>
      <c r="B426" s="1246"/>
      <c r="C426" s="1247"/>
      <c r="D426" s="1247"/>
      <c r="E426" s="1248"/>
      <c r="F426" s="1248"/>
      <c r="G426" s="1248"/>
      <c r="H426" s="1249"/>
      <c r="I426" s="1249"/>
      <c r="J426" s="1249"/>
      <c r="K426" s="1249"/>
      <c r="L426" s="1250"/>
      <c r="M426" s="1249"/>
      <c r="N426" s="1249"/>
      <c r="O426" s="1245"/>
      <c r="P426" s="1251"/>
      <c r="Q426" s="1247"/>
      <c r="R426" s="1252"/>
      <c r="S426" s="1247"/>
      <c r="T426" s="1247"/>
      <c r="U426" s="1247"/>
      <c r="V426" s="1247"/>
      <c r="W426" s="1247"/>
      <c r="X426" s="1247"/>
    </row>
    <row r="427" ht="34.5" customHeight="1">
      <c r="A427" s="1245"/>
      <c r="B427" s="1246"/>
      <c r="C427" s="1247"/>
      <c r="D427" s="1247"/>
      <c r="E427" s="1248"/>
      <c r="F427" s="1248"/>
      <c r="G427" s="1248"/>
      <c r="H427" s="1249"/>
      <c r="I427" s="1249"/>
      <c r="J427" s="1249"/>
      <c r="K427" s="1249"/>
      <c r="L427" s="1250"/>
      <c r="M427" s="1249"/>
      <c r="N427" s="1249"/>
      <c r="O427" s="1245"/>
      <c r="P427" s="1251"/>
      <c r="Q427" s="1247"/>
      <c r="R427" s="1252"/>
      <c r="S427" s="1247"/>
      <c r="T427" s="1247"/>
      <c r="U427" s="1247"/>
      <c r="V427" s="1247"/>
      <c r="W427" s="1247"/>
      <c r="X427" s="1247"/>
    </row>
    <row r="428" ht="34.5" customHeight="1">
      <c r="A428" s="1245"/>
      <c r="B428" s="1246"/>
      <c r="C428" s="1247"/>
      <c r="D428" s="1247"/>
      <c r="E428" s="1248"/>
      <c r="F428" s="1248"/>
      <c r="G428" s="1248"/>
      <c r="H428" s="1249"/>
      <c r="I428" s="1249"/>
      <c r="J428" s="1249"/>
      <c r="K428" s="1249"/>
      <c r="L428" s="1250"/>
      <c r="M428" s="1249"/>
      <c r="N428" s="1249"/>
      <c r="O428" s="1245"/>
      <c r="P428" s="1251"/>
      <c r="Q428" s="1247"/>
      <c r="R428" s="1252"/>
      <c r="S428" s="1247"/>
      <c r="T428" s="1247"/>
      <c r="U428" s="1247"/>
      <c r="V428" s="1247"/>
      <c r="W428" s="1247"/>
      <c r="X428" s="1247"/>
    </row>
    <row r="429" ht="34.5" customHeight="1">
      <c r="A429" s="1245"/>
      <c r="B429" s="1246"/>
      <c r="C429" s="1247"/>
      <c r="D429" s="1247"/>
      <c r="E429" s="1248"/>
      <c r="F429" s="1248"/>
      <c r="G429" s="1248"/>
      <c r="H429" s="1249"/>
      <c r="I429" s="1249"/>
      <c r="J429" s="1249"/>
      <c r="K429" s="1249"/>
      <c r="L429" s="1250"/>
      <c r="M429" s="1249"/>
      <c r="N429" s="1249"/>
      <c r="O429" s="1245"/>
      <c r="P429" s="1251"/>
      <c r="Q429" s="1247"/>
      <c r="R429" s="1252"/>
      <c r="S429" s="1247"/>
      <c r="T429" s="1247"/>
      <c r="U429" s="1247"/>
      <c r="V429" s="1247"/>
      <c r="W429" s="1247"/>
      <c r="X429" s="1247"/>
    </row>
    <row r="430" ht="34.5" customHeight="1">
      <c r="A430" s="1245"/>
      <c r="B430" s="1246"/>
      <c r="C430" s="1247"/>
      <c r="D430" s="1247"/>
      <c r="E430" s="1248"/>
      <c r="F430" s="1248"/>
      <c r="G430" s="1248"/>
      <c r="H430" s="1249"/>
      <c r="I430" s="1249"/>
      <c r="J430" s="1249"/>
      <c r="K430" s="1249"/>
      <c r="L430" s="1250"/>
      <c r="M430" s="1249"/>
      <c r="N430" s="1249"/>
      <c r="O430" s="1245"/>
      <c r="P430" s="1251"/>
      <c r="Q430" s="1247"/>
      <c r="R430" s="1252"/>
      <c r="S430" s="1247"/>
      <c r="T430" s="1247"/>
      <c r="U430" s="1247"/>
      <c r="V430" s="1247"/>
      <c r="W430" s="1247"/>
      <c r="X430" s="1247"/>
    </row>
    <row r="431" ht="34.5" customHeight="1">
      <c r="A431" s="1245"/>
      <c r="B431" s="1246"/>
      <c r="C431" s="1247"/>
      <c r="D431" s="1247"/>
      <c r="E431" s="1248"/>
      <c r="F431" s="1248"/>
      <c r="G431" s="1248"/>
      <c r="H431" s="1249"/>
      <c r="I431" s="1249"/>
      <c r="J431" s="1249"/>
      <c r="K431" s="1249"/>
      <c r="L431" s="1250"/>
      <c r="M431" s="1249"/>
      <c r="N431" s="1249"/>
      <c r="O431" s="1245"/>
      <c r="P431" s="1251"/>
      <c r="Q431" s="1247"/>
      <c r="R431" s="1252"/>
      <c r="S431" s="1247"/>
      <c r="T431" s="1247"/>
      <c r="U431" s="1247"/>
      <c r="V431" s="1247"/>
      <c r="W431" s="1247"/>
      <c r="X431" s="1247"/>
    </row>
    <row r="432" ht="34.5" customHeight="1">
      <c r="A432" s="1245"/>
      <c r="B432" s="1246"/>
      <c r="C432" s="1247"/>
      <c r="D432" s="1247"/>
      <c r="E432" s="1248"/>
      <c r="F432" s="1248"/>
      <c r="G432" s="1248"/>
      <c r="H432" s="1249"/>
      <c r="I432" s="1249"/>
      <c r="J432" s="1249"/>
      <c r="K432" s="1249"/>
      <c r="L432" s="1250"/>
      <c r="M432" s="1249"/>
      <c r="N432" s="1249"/>
      <c r="O432" s="1245"/>
      <c r="P432" s="1251"/>
      <c r="Q432" s="1247"/>
      <c r="R432" s="1252"/>
      <c r="S432" s="1247"/>
      <c r="T432" s="1247"/>
      <c r="U432" s="1247"/>
      <c r="V432" s="1247"/>
      <c r="W432" s="1247"/>
      <c r="X432" s="1247"/>
    </row>
    <row r="433" ht="34.5" customHeight="1">
      <c r="A433" s="1245"/>
      <c r="B433" s="1246"/>
      <c r="C433" s="1247"/>
      <c r="D433" s="1247"/>
      <c r="E433" s="1248"/>
      <c r="F433" s="1248"/>
      <c r="G433" s="1248"/>
      <c r="H433" s="1249"/>
      <c r="I433" s="1249"/>
      <c r="J433" s="1249"/>
      <c r="K433" s="1249"/>
      <c r="L433" s="1250"/>
      <c r="M433" s="1249"/>
      <c r="N433" s="1249"/>
      <c r="O433" s="1245"/>
      <c r="P433" s="1251"/>
      <c r="Q433" s="1247"/>
      <c r="R433" s="1252"/>
      <c r="S433" s="1247"/>
      <c r="T433" s="1247"/>
      <c r="U433" s="1247"/>
      <c r="V433" s="1247"/>
      <c r="W433" s="1247"/>
      <c r="X433" s="1247"/>
    </row>
    <row r="434" ht="34.5" customHeight="1">
      <c r="A434" s="1245"/>
      <c r="B434" s="1246"/>
      <c r="C434" s="1247"/>
      <c r="D434" s="1247"/>
      <c r="E434" s="1248"/>
      <c r="F434" s="1248"/>
      <c r="G434" s="1248"/>
      <c r="H434" s="1249"/>
      <c r="I434" s="1249"/>
      <c r="J434" s="1249"/>
      <c r="K434" s="1249"/>
      <c r="L434" s="1250"/>
      <c r="M434" s="1249"/>
      <c r="N434" s="1249"/>
      <c r="O434" s="1245"/>
      <c r="P434" s="1251"/>
      <c r="Q434" s="1247"/>
      <c r="R434" s="1252"/>
      <c r="S434" s="1247"/>
      <c r="T434" s="1247"/>
      <c r="U434" s="1247"/>
      <c r="V434" s="1247"/>
      <c r="W434" s="1247"/>
      <c r="X434" s="1247"/>
    </row>
    <row r="435" ht="34.5" customHeight="1">
      <c r="A435" s="1245"/>
      <c r="B435" s="1246"/>
      <c r="C435" s="1247"/>
      <c r="D435" s="1247"/>
      <c r="E435" s="1248"/>
      <c r="F435" s="1248"/>
      <c r="G435" s="1248"/>
      <c r="H435" s="1249"/>
      <c r="I435" s="1249"/>
      <c r="J435" s="1249"/>
      <c r="K435" s="1249"/>
      <c r="L435" s="1250"/>
      <c r="M435" s="1249"/>
      <c r="N435" s="1249"/>
      <c r="O435" s="1245"/>
      <c r="P435" s="1251"/>
      <c r="Q435" s="1247"/>
      <c r="R435" s="1252"/>
      <c r="S435" s="1247"/>
      <c r="T435" s="1247"/>
      <c r="U435" s="1247"/>
      <c r="V435" s="1247"/>
      <c r="W435" s="1247"/>
      <c r="X435" s="1247"/>
    </row>
    <row r="436" ht="34.5" customHeight="1">
      <c r="A436" s="1245"/>
      <c r="B436" s="1246"/>
      <c r="C436" s="1247"/>
      <c r="D436" s="1247"/>
      <c r="E436" s="1248"/>
      <c r="F436" s="1248"/>
      <c r="G436" s="1248"/>
      <c r="H436" s="1249"/>
      <c r="I436" s="1249"/>
      <c r="J436" s="1249"/>
      <c r="K436" s="1249"/>
      <c r="L436" s="1250"/>
      <c r="M436" s="1249"/>
      <c r="N436" s="1249"/>
      <c r="O436" s="1245"/>
      <c r="P436" s="1251"/>
      <c r="Q436" s="1247"/>
      <c r="R436" s="1252"/>
      <c r="S436" s="1247"/>
      <c r="T436" s="1247"/>
      <c r="U436" s="1247"/>
      <c r="V436" s="1247"/>
      <c r="W436" s="1247"/>
      <c r="X436" s="1247"/>
    </row>
    <row r="437" ht="34.5" customHeight="1">
      <c r="A437" s="1245"/>
      <c r="B437" s="1246"/>
      <c r="C437" s="1247"/>
      <c r="D437" s="1247"/>
      <c r="E437" s="1248"/>
      <c r="F437" s="1248"/>
      <c r="G437" s="1248"/>
      <c r="H437" s="1249"/>
      <c r="I437" s="1249"/>
      <c r="J437" s="1249"/>
      <c r="K437" s="1249"/>
      <c r="L437" s="1250"/>
      <c r="M437" s="1249"/>
      <c r="N437" s="1249"/>
      <c r="O437" s="1245"/>
      <c r="P437" s="1251"/>
      <c r="Q437" s="1247"/>
      <c r="R437" s="1252"/>
      <c r="S437" s="1247"/>
      <c r="T437" s="1247"/>
      <c r="U437" s="1247"/>
      <c r="V437" s="1247"/>
      <c r="W437" s="1247"/>
      <c r="X437" s="1247"/>
    </row>
    <row r="438" ht="34.5" customHeight="1">
      <c r="A438" s="1245"/>
      <c r="B438" s="1246"/>
      <c r="C438" s="1247"/>
      <c r="D438" s="1247"/>
      <c r="E438" s="1248"/>
      <c r="F438" s="1248"/>
      <c r="G438" s="1248"/>
      <c r="H438" s="1249"/>
      <c r="I438" s="1249"/>
      <c r="J438" s="1249"/>
      <c r="K438" s="1249"/>
      <c r="L438" s="1250"/>
      <c r="M438" s="1249"/>
      <c r="N438" s="1249"/>
      <c r="O438" s="1245"/>
      <c r="P438" s="1251"/>
      <c r="Q438" s="1247"/>
      <c r="R438" s="1252"/>
      <c r="S438" s="1247"/>
      <c r="T438" s="1247"/>
      <c r="U438" s="1247"/>
      <c r="V438" s="1247"/>
      <c r="W438" s="1247"/>
      <c r="X438" s="1247"/>
    </row>
    <row r="439" ht="34.5" customHeight="1">
      <c r="A439" s="1245"/>
      <c r="B439" s="1246"/>
      <c r="C439" s="1247"/>
      <c r="D439" s="1247"/>
      <c r="E439" s="1248"/>
      <c r="F439" s="1248"/>
      <c r="G439" s="1248"/>
      <c r="H439" s="1249"/>
      <c r="I439" s="1249"/>
      <c r="J439" s="1249"/>
      <c r="K439" s="1249"/>
      <c r="L439" s="1250"/>
      <c r="M439" s="1249"/>
      <c r="N439" s="1249"/>
      <c r="O439" s="1245"/>
      <c r="P439" s="1251"/>
      <c r="Q439" s="1247"/>
      <c r="R439" s="1252"/>
      <c r="S439" s="1247"/>
      <c r="T439" s="1247"/>
      <c r="U439" s="1247"/>
      <c r="V439" s="1247"/>
      <c r="W439" s="1247"/>
      <c r="X439" s="1247"/>
    </row>
    <row r="440" ht="34.5" customHeight="1">
      <c r="A440" s="1245"/>
      <c r="B440" s="1246"/>
      <c r="C440" s="1247"/>
      <c r="D440" s="1247"/>
      <c r="E440" s="1248"/>
      <c r="F440" s="1248"/>
      <c r="G440" s="1248"/>
      <c r="H440" s="1249"/>
      <c r="I440" s="1249"/>
      <c r="J440" s="1249"/>
      <c r="K440" s="1249"/>
      <c r="L440" s="1250"/>
      <c r="M440" s="1249"/>
      <c r="N440" s="1249"/>
      <c r="O440" s="1245"/>
      <c r="P440" s="1251"/>
      <c r="Q440" s="1247"/>
      <c r="R440" s="1252"/>
      <c r="S440" s="1247"/>
      <c r="T440" s="1247"/>
      <c r="U440" s="1247"/>
      <c r="V440" s="1247"/>
      <c r="W440" s="1247"/>
      <c r="X440" s="1247"/>
    </row>
    <row r="441" ht="34.5" customHeight="1">
      <c r="A441" s="1245"/>
      <c r="B441" s="1246"/>
      <c r="C441" s="1247"/>
      <c r="D441" s="1247"/>
      <c r="E441" s="1248"/>
      <c r="F441" s="1248"/>
      <c r="G441" s="1248"/>
      <c r="H441" s="1249"/>
      <c r="I441" s="1249"/>
      <c r="J441" s="1249"/>
      <c r="K441" s="1249"/>
      <c r="L441" s="1250"/>
      <c r="M441" s="1249"/>
      <c r="N441" s="1249"/>
      <c r="O441" s="1245"/>
      <c r="P441" s="1251"/>
      <c r="Q441" s="1247"/>
      <c r="R441" s="1252"/>
      <c r="S441" s="1247"/>
      <c r="T441" s="1247"/>
      <c r="U441" s="1247"/>
      <c r="V441" s="1247"/>
      <c r="W441" s="1247"/>
      <c r="X441" s="1247"/>
    </row>
    <row r="442" ht="34.5" customHeight="1">
      <c r="A442" s="1245"/>
      <c r="B442" s="1246"/>
      <c r="C442" s="1247"/>
      <c r="D442" s="1247"/>
      <c r="E442" s="1248"/>
      <c r="F442" s="1248"/>
      <c r="G442" s="1248"/>
      <c r="H442" s="1249"/>
      <c r="I442" s="1249"/>
      <c r="J442" s="1249"/>
      <c r="K442" s="1249"/>
      <c r="L442" s="1250"/>
      <c r="M442" s="1249"/>
      <c r="N442" s="1249"/>
      <c r="O442" s="1245"/>
      <c r="P442" s="1251"/>
      <c r="Q442" s="1247"/>
      <c r="R442" s="1252"/>
      <c r="S442" s="1247"/>
      <c r="T442" s="1247"/>
      <c r="U442" s="1247"/>
      <c r="V442" s="1247"/>
      <c r="W442" s="1247"/>
      <c r="X442" s="1247"/>
    </row>
    <row r="443" ht="34.5" customHeight="1">
      <c r="A443" s="1245"/>
      <c r="B443" s="1246"/>
      <c r="C443" s="1247"/>
      <c r="D443" s="1247"/>
      <c r="E443" s="1248"/>
      <c r="F443" s="1248"/>
      <c r="G443" s="1248"/>
      <c r="H443" s="1249"/>
      <c r="I443" s="1249"/>
      <c r="J443" s="1249"/>
      <c r="K443" s="1249"/>
      <c r="L443" s="1250"/>
      <c r="M443" s="1249"/>
      <c r="N443" s="1249"/>
      <c r="O443" s="1245"/>
      <c r="P443" s="1251"/>
      <c r="Q443" s="1247"/>
      <c r="R443" s="1252"/>
      <c r="S443" s="1247"/>
      <c r="T443" s="1247"/>
      <c r="U443" s="1247"/>
      <c r="V443" s="1247"/>
      <c r="W443" s="1247"/>
      <c r="X443" s="1247"/>
    </row>
    <row r="444" ht="34.5" customHeight="1">
      <c r="A444" s="1245"/>
      <c r="B444" s="1246"/>
      <c r="C444" s="1247"/>
      <c r="D444" s="1247"/>
      <c r="E444" s="1248"/>
      <c r="F444" s="1248"/>
      <c r="G444" s="1248"/>
      <c r="H444" s="1249"/>
      <c r="I444" s="1249"/>
      <c r="J444" s="1249"/>
      <c r="K444" s="1249"/>
      <c r="L444" s="1250"/>
      <c r="M444" s="1249"/>
      <c r="N444" s="1249"/>
      <c r="O444" s="1245"/>
      <c r="P444" s="1251"/>
      <c r="Q444" s="1247"/>
      <c r="R444" s="1252"/>
      <c r="S444" s="1247"/>
      <c r="T444" s="1247"/>
      <c r="U444" s="1247"/>
      <c r="V444" s="1247"/>
      <c r="W444" s="1247"/>
      <c r="X444" s="1247"/>
    </row>
    <row r="445" ht="34.5" customHeight="1">
      <c r="A445" s="1245"/>
      <c r="B445" s="1246"/>
      <c r="C445" s="1247"/>
      <c r="D445" s="1247"/>
      <c r="E445" s="1248"/>
      <c r="F445" s="1248"/>
      <c r="G445" s="1248"/>
      <c r="H445" s="1249"/>
      <c r="I445" s="1249"/>
      <c r="J445" s="1249"/>
      <c r="K445" s="1249"/>
      <c r="L445" s="1250"/>
      <c r="M445" s="1249"/>
      <c r="N445" s="1249"/>
      <c r="O445" s="1245"/>
      <c r="P445" s="1251"/>
      <c r="Q445" s="1247"/>
      <c r="R445" s="1252"/>
      <c r="S445" s="1247"/>
      <c r="T445" s="1247"/>
      <c r="U445" s="1247"/>
      <c r="V445" s="1247"/>
      <c r="W445" s="1247"/>
      <c r="X445" s="1247"/>
    </row>
    <row r="446" ht="34.5" customHeight="1">
      <c r="A446" s="1245"/>
      <c r="B446" s="1246"/>
      <c r="C446" s="1247"/>
      <c r="D446" s="1247"/>
      <c r="E446" s="1248"/>
      <c r="F446" s="1248"/>
      <c r="G446" s="1248"/>
      <c r="H446" s="1249"/>
      <c r="I446" s="1249"/>
      <c r="J446" s="1249"/>
      <c r="K446" s="1249"/>
      <c r="L446" s="1250"/>
      <c r="M446" s="1249"/>
      <c r="N446" s="1249"/>
      <c r="O446" s="1245"/>
      <c r="P446" s="1251"/>
      <c r="Q446" s="1247"/>
      <c r="R446" s="1252"/>
      <c r="S446" s="1247"/>
      <c r="T446" s="1247"/>
      <c r="U446" s="1247"/>
      <c r="V446" s="1247"/>
      <c r="W446" s="1247"/>
      <c r="X446" s="1247"/>
    </row>
    <row r="447" ht="34.5" customHeight="1">
      <c r="A447" s="1245"/>
      <c r="B447" s="1246"/>
      <c r="C447" s="1247"/>
      <c r="D447" s="1247"/>
      <c r="E447" s="1248"/>
      <c r="F447" s="1248"/>
      <c r="G447" s="1248"/>
      <c r="H447" s="1249"/>
      <c r="I447" s="1249"/>
      <c r="J447" s="1249"/>
      <c r="K447" s="1249"/>
      <c r="L447" s="1250"/>
      <c r="M447" s="1249"/>
      <c r="N447" s="1249"/>
      <c r="O447" s="1245"/>
      <c r="P447" s="1251"/>
      <c r="Q447" s="1247"/>
      <c r="R447" s="1252"/>
      <c r="S447" s="1247"/>
      <c r="T447" s="1247"/>
      <c r="U447" s="1247"/>
      <c r="V447" s="1247"/>
      <c r="W447" s="1247"/>
      <c r="X447" s="1247"/>
    </row>
    <row r="448" ht="34.5" customHeight="1">
      <c r="A448" s="1245"/>
      <c r="B448" s="1246"/>
      <c r="C448" s="1247"/>
      <c r="D448" s="1247"/>
      <c r="E448" s="1248"/>
      <c r="F448" s="1248"/>
      <c r="G448" s="1248"/>
      <c r="H448" s="1249"/>
      <c r="I448" s="1249"/>
      <c r="J448" s="1249"/>
      <c r="K448" s="1249"/>
      <c r="L448" s="1250"/>
      <c r="M448" s="1249"/>
      <c r="N448" s="1249"/>
      <c r="O448" s="1245"/>
      <c r="P448" s="1251"/>
      <c r="Q448" s="1247"/>
      <c r="R448" s="1252"/>
      <c r="S448" s="1247"/>
      <c r="T448" s="1247"/>
      <c r="U448" s="1247"/>
      <c r="V448" s="1247"/>
      <c r="W448" s="1247"/>
      <c r="X448" s="1247"/>
    </row>
    <row r="449" ht="34.5" customHeight="1">
      <c r="A449" s="1245"/>
      <c r="B449" s="1246"/>
      <c r="C449" s="1247"/>
      <c r="D449" s="1247"/>
      <c r="E449" s="1248"/>
      <c r="F449" s="1248"/>
      <c r="G449" s="1248"/>
      <c r="H449" s="1249"/>
      <c r="I449" s="1249"/>
      <c r="J449" s="1249"/>
      <c r="K449" s="1249"/>
      <c r="L449" s="1250"/>
      <c r="M449" s="1249"/>
      <c r="N449" s="1249"/>
      <c r="O449" s="1245"/>
      <c r="P449" s="1251"/>
      <c r="Q449" s="1247"/>
      <c r="R449" s="1252"/>
      <c r="S449" s="1247"/>
      <c r="T449" s="1247"/>
      <c r="U449" s="1247"/>
      <c r="V449" s="1247"/>
      <c r="W449" s="1247"/>
      <c r="X449" s="1247"/>
    </row>
    <row r="450" ht="34.5" customHeight="1">
      <c r="A450" s="1245"/>
      <c r="B450" s="1246"/>
      <c r="C450" s="1247"/>
      <c r="D450" s="1247"/>
      <c r="E450" s="1248"/>
      <c r="F450" s="1248"/>
      <c r="G450" s="1248"/>
      <c r="H450" s="1249"/>
      <c r="I450" s="1249"/>
      <c r="J450" s="1249"/>
      <c r="K450" s="1249"/>
      <c r="L450" s="1250"/>
      <c r="M450" s="1249"/>
      <c r="N450" s="1249"/>
      <c r="O450" s="1245"/>
      <c r="P450" s="1251"/>
      <c r="Q450" s="1247"/>
      <c r="R450" s="1252"/>
      <c r="S450" s="1247"/>
      <c r="T450" s="1247"/>
      <c r="U450" s="1247"/>
      <c r="V450" s="1247"/>
      <c r="W450" s="1247"/>
      <c r="X450" s="1247"/>
    </row>
    <row r="451" ht="34.5" customHeight="1">
      <c r="A451" s="1245"/>
      <c r="B451" s="1246"/>
      <c r="C451" s="1247"/>
      <c r="D451" s="1247"/>
      <c r="E451" s="1248"/>
      <c r="F451" s="1248"/>
      <c r="G451" s="1248"/>
      <c r="H451" s="1249"/>
      <c r="I451" s="1249"/>
      <c r="J451" s="1249"/>
      <c r="K451" s="1249"/>
      <c r="L451" s="1250"/>
      <c r="M451" s="1249"/>
      <c r="N451" s="1249"/>
      <c r="O451" s="1245"/>
      <c r="P451" s="1251"/>
      <c r="Q451" s="1247"/>
      <c r="R451" s="1252"/>
      <c r="S451" s="1247"/>
      <c r="T451" s="1247"/>
      <c r="U451" s="1247"/>
      <c r="V451" s="1247"/>
      <c r="W451" s="1247"/>
      <c r="X451" s="1247"/>
    </row>
    <row r="452" ht="34.5" customHeight="1">
      <c r="A452" s="1245"/>
      <c r="B452" s="1246"/>
      <c r="C452" s="1247"/>
      <c r="D452" s="1247"/>
      <c r="E452" s="1248"/>
      <c r="F452" s="1248"/>
      <c r="G452" s="1248"/>
      <c r="H452" s="1249"/>
      <c r="I452" s="1249"/>
      <c r="J452" s="1249"/>
      <c r="K452" s="1249"/>
      <c r="L452" s="1250"/>
      <c r="M452" s="1249"/>
      <c r="N452" s="1249"/>
      <c r="O452" s="1245"/>
      <c r="P452" s="1251"/>
      <c r="Q452" s="1247"/>
      <c r="R452" s="1252"/>
      <c r="S452" s="1247"/>
      <c r="T452" s="1247"/>
      <c r="U452" s="1247"/>
      <c r="V452" s="1247"/>
      <c r="W452" s="1247"/>
      <c r="X452" s="1247"/>
    </row>
    <row r="453" ht="34.5" customHeight="1">
      <c r="A453" s="1245"/>
      <c r="B453" s="1246"/>
      <c r="C453" s="1247"/>
      <c r="D453" s="1247"/>
      <c r="E453" s="1248"/>
      <c r="F453" s="1248"/>
      <c r="G453" s="1248"/>
      <c r="H453" s="1249"/>
      <c r="I453" s="1249"/>
      <c r="J453" s="1249"/>
      <c r="K453" s="1249"/>
      <c r="L453" s="1250"/>
      <c r="M453" s="1249"/>
      <c r="N453" s="1249"/>
      <c r="O453" s="1245"/>
      <c r="P453" s="1251"/>
      <c r="Q453" s="1247"/>
      <c r="R453" s="1252"/>
      <c r="S453" s="1247"/>
      <c r="T453" s="1247"/>
      <c r="U453" s="1247"/>
      <c r="V453" s="1247"/>
      <c r="W453" s="1247"/>
      <c r="X453" s="1247"/>
    </row>
    <row r="454" ht="34.5" customHeight="1">
      <c r="A454" s="1245"/>
      <c r="B454" s="1246"/>
      <c r="C454" s="1247"/>
      <c r="D454" s="1247"/>
      <c r="E454" s="1248"/>
      <c r="F454" s="1248"/>
      <c r="G454" s="1248"/>
      <c r="H454" s="1249"/>
      <c r="I454" s="1249"/>
      <c r="J454" s="1249"/>
      <c r="K454" s="1249"/>
      <c r="L454" s="1250"/>
      <c r="M454" s="1249"/>
      <c r="N454" s="1249"/>
      <c r="O454" s="1245"/>
      <c r="P454" s="1251"/>
      <c r="Q454" s="1247"/>
      <c r="R454" s="1252"/>
      <c r="S454" s="1247"/>
      <c r="T454" s="1247"/>
      <c r="U454" s="1247"/>
      <c r="V454" s="1247"/>
      <c r="W454" s="1247"/>
      <c r="X454" s="1247"/>
    </row>
    <row r="455" ht="34.5" customHeight="1">
      <c r="A455" s="1245"/>
      <c r="B455" s="1246"/>
      <c r="C455" s="1247"/>
      <c r="D455" s="1247"/>
      <c r="E455" s="1248"/>
      <c r="F455" s="1248"/>
      <c r="G455" s="1248"/>
      <c r="H455" s="1249"/>
      <c r="I455" s="1249"/>
      <c r="J455" s="1249"/>
      <c r="K455" s="1249"/>
      <c r="L455" s="1250"/>
      <c r="M455" s="1249"/>
      <c r="N455" s="1249"/>
      <c r="O455" s="1245"/>
      <c r="P455" s="1251"/>
      <c r="Q455" s="1247"/>
      <c r="R455" s="1252"/>
      <c r="S455" s="1247"/>
      <c r="T455" s="1247"/>
      <c r="U455" s="1247"/>
      <c r="V455" s="1247"/>
      <c r="W455" s="1247"/>
      <c r="X455" s="1247"/>
    </row>
    <row r="456" ht="34.5" customHeight="1">
      <c r="A456" s="1245"/>
      <c r="B456" s="1246"/>
      <c r="C456" s="1247"/>
      <c r="D456" s="1247"/>
      <c r="E456" s="1248"/>
      <c r="F456" s="1248"/>
      <c r="G456" s="1248"/>
      <c r="H456" s="1249"/>
      <c r="I456" s="1249"/>
      <c r="J456" s="1249"/>
      <c r="K456" s="1249"/>
      <c r="L456" s="1250"/>
      <c r="M456" s="1249"/>
      <c r="N456" s="1249"/>
      <c r="O456" s="1245"/>
      <c r="P456" s="1251"/>
      <c r="Q456" s="1247"/>
      <c r="R456" s="1252"/>
      <c r="S456" s="1247"/>
      <c r="T456" s="1247"/>
      <c r="U456" s="1247"/>
      <c r="V456" s="1247"/>
      <c r="W456" s="1247"/>
      <c r="X456" s="1247"/>
    </row>
    <row r="457" ht="34.5" customHeight="1">
      <c r="A457" s="1245"/>
      <c r="B457" s="1246"/>
      <c r="C457" s="1247"/>
      <c r="D457" s="1247"/>
      <c r="E457" s="1248"/>
      <c r="F457" s="1248"/>
      <c r="G457" s="1248"/>
      <c r="H457" s="1249"/>
      <c r="I457" s="1249"/>
      <c r="J457" s="1249"/>
      <c r="K457" s="1249"/>
      <c r="L457" s="1250"/>
      <c r="M457" s="1249"/>
      <c r="N457" s="1249"/>
      <c r="O457" s="1245"/>
      <c r="P457" s="1251"/>
      <c r="Q457" s="1247"/>
      <c r="R457" s="1252"/>
      <c r="S457" s="1247"/>
      <c r="T457" s="1247"/>
      <c r="U457" s="1247"/>
      <c r="V457" s="1247"/>
      <c r="W457" s="1247"/>
      <c r="X457" s="1247"/>
    </row>
    <row r="458" ht="34.5" customHeight="1">
      <c r="A458" s="1245"/>
      <c r="B458" s="1246"/>
      <c r="C458" s="1247"/>
      <c r="D458" s="1247"/>
      <c r="E458" s="1248"/>
      <c r="F458" s="1248"/>
      <c r="G458" s="1248"/>
      <c r="H458" s="1249"/>
      <c r="I458" s="1249"/>
      <c r="J458" s="1249"/>
      <c r="K458" s="1249"/>
      <c r="L458" s="1250"/>
      <c r="M458" s="1249"/>
      <c r="N458" s="1249"/>
      <c r="O458" s="1245"/>
      <c r="P458" s="1251"/>
      <c r="Q458" s="1247"/>
      <c r="R458" s="1252"/>
      <c r="S458" s="1247"/>
      <c r="T458" s="1247"/>
      <c r="U458" s="1247"/>
      <c r="V458" s="1247"/>
      <c r="W458" s="1247"/>
      <c r="X458" s="1247"/>
    </row>
    <row r="459" ht="34.5" customHeight="1">
      <c r="A459" s="1245"/>
      <c r="B459" s="1246"/>
      <c r="C459" s="1247"/>
      <c r="D459" s="1247"/>
      <c r="E459" s="1248"/>
      <c r="F459" s="1248"/>
      <c r="G459" s="1248"/>
      <c r="H459" s="1249"/>
      <c r="I459" s="1249"/>
      <c r="J459" s="1249"/>
      <c r="K459" s="1249"/>
      <c r="L459" s="1250"/>
      <c r="M459" s="1249"/>
      <c r="N459" s="1249"/>
      <c r="O459" s="1245"/>
      <c r="P459" s="1251"/>
      <c r="Q459" s="1247"/>
      <c r="R459" s="1252"/>
      <c r="S459" s="1247"/>
      <c r="T459" s="1247"/>
      <c r="U459" s="1247"/>
      <c r="V459" s="1247"/>
      <c r="W459" s="1247"/>
      <c r="X459" s="1247"/>
    </row>
    <row r="460" ht="34.5" customHeight="1">
      <c r="A460" s="1245"/>
      <c r="B460" s="1246"/>
      <c r="C460" s="1247"/>
      <c r="D460" s="1247"/>
      <c r="E460" s="1248"/>
      <c r="F460" s="1248"/>
      <c r="G460" s="1248"/>
      <c r="H460" s="1249"/>
      <c r="I460" s="1249"/>
      <c r="J460" s="1249"/>
      <c r="K460" s="1249"/>
      <c r="L460" s="1250"/>
      <c r="M460" s="1249"/>
      <c r="N460" s="1249"/>
      <c r="O460" s="1245"/>
      <c r="P460" s="1251"/>
      <c r="Q460" s="1247"/>
      <c r="R460" s="1252"/>
      <c r="S460" s="1247"/>
      <c r="T460" s="1247"/>
      <c r="U460" s="1247"/>
      <c r="V460" s="1247"/>
      <c r="W460" s="1247"/>
      <c r="X460" s="1247"/>
    </row>
    <row r="461" ht="34.5" customHeight="1">
      <c r="A461" s="1245"/>
      <c r="B461" s="1246"/>
      <c r="C461" s="1247"/>
      <c r="D461" s="1247"/>
      <c r="E461" s="1248"/>
      <c r="F461" s="1248"/>
      <c r="G461" s="1248"/>
      <c r="H461" s="1249"/>
      <c r="I461" s="1249"/>
      <c r="J461" s="1249"/>
      <c r="K461" s="1249"/>
      <c r="L461" s="1250"/>
      <c r="M461" s="1249"/>
      <c r="N461" s="1249"/>
      <c r="O461" s="1245"/>
      <c r="P461" s="1251"/>
      <c r="Q461" s="1247"/>
      <c r="R461" s="1252"/>
      <c r="S461" s="1247"/>
      <c r="T461" s="1247"/>
      <c r="U461" s="1247"/>
      <c r="V461" s="1247"/>
      <c r="W461" s="1247"/>
      <c r="X461" s="1247"/>
    </row>
    <row r="462" ht="34.5" customHeight="1">
      <c r="A462" s="1245"/>
      <c r="B462" s="1246"/>
      <c r="C462" s="1247"/>
      <c r="D462" s="1247"/>
      <c r="E462" s="1248"/>
      <c r="F462" s="1248"/>
      <c r="G462" s="1248"/>
      <c r="H462" s="1249"/>
      <c r="I462" s="1249"/>
      <c r="J462" s="1249"/>
      <c r="K462" s="1249"/>
      <c r="L462" s="1250"/>
      <c r="M462" s="1249"/>
      <c r="N462" s="1249"/>
      <c r="O462" s="1245"/>
      <c r="P462" s="1251"/>
      <c r="Q462" s="1247"/>
      <c r="R462" s="1252"/>
      <c r="S462" s="1247"/>
      <c r="T462" s="1247"/>
      <c r="U462" s="1247"/>
      <c r="V462" s="1247"/>
      <c r="W462" s="1247"/>
      <c r="X462" s="1247"/>
    </row>
    <row r="463" ht="34.5" customHeight="1">
      <c r="A463" s="1245"/>
      <c r="B463" s="1246"/>
      <c r="C463" s="1247"/>
      <c r="D463" s="1247"/>
      <c r="E463" s="1248"/>
      <c r="F463" s="1248"/>
      <c r="G463" s="1248"/>
      <c r="H463" s="1249"/>
      <c r="I463" s="1249"/>
      <c r="J463" s="1249"/>
      <c r="K463" s="1249"/>
      <c r="L463" s="1250"/>
      <c r="M463" s="1249"/>
      <c r="N463" s="1249"/>
      <c r="O463" s="1245"/>
      <c r="P463" s="1251"/>
      <c r="Q463" s="1247"/>
      <c r="R463" s="1252"/>
      <c r="S463" s="1247"/>
      <c r="T463" s="1247"/>
      <c r="U463" s="1247"/>
      <c r="V463" s="1247"/>
      <c r="W463" s="1247"/>
      <c r="X463" s="1247"/>
    </row>
    <row r="464" ht="34.5" customHeight="1">
      <c r="A464" s="1245"/>
      <c r="B464" s="1246"/>
      <c r="C464" s="1247"/>
      <c r="D464" s="1247"/>
      <c r="E464" s="1248"/>
      <c r="F464" s="1248"/>
      <c r="G464" s="1248"/>
      <c r="H464" s="1249"/>
      <c r="I464" s="1249"/>
      <c r="J464" s="1249"/>
      <c r="K464" s="1249"/>
      <c r="L464" s="1250"/>
      <c r="M464" s="1249"/>
      <c r="N464" s="1249"/>
      <c r="O464" s="1245"/>
      <c r="P464" s="1251"/>
      <c r="Q464" s="1247"/>
      <c r="R464" s="1252"/>
      <c r="S464" s="1247"/>
      <c r="T464" s="1247"/>
      <c r="U464" s="1247"/>
      <c r="V464" s="1247"/>
      <c r="W464" s="1247"/>
      <c r="X464" s="1247"/>
    </row>
    <row r="465" ht="34.5" customHeight="1">
      <c r="A465" s="1245"/>
      <c r="B465" s="1246"/>
      <c r="C465" s="1247"/>
      <c r="D465" s="1247"/>
      <c r="E465" s="1248"/>
      <c r="F465" s="1248"/>
      <c r="G465" s="1248"/>
      <c r="H465" s="1249"/>
      <c r="I465" s="1249"/>
      <c r="J465" s="1249"/>
      <c r="K465" s="1249"/>
      <c r="L465" s="1250"/>
      <c r="M465" s="1249"/>
      <c r="N465" s="1249"/>
      <c r="O465" s="1245"/>
      <c r="P465" s="1251"/>
      <c r="Q465" s="1247"/>
      <c r="R465" s="1252"/>
      <c r="S465" s="1247"/>
      <c r="T465" s="1247"/>
      <c r="U465" s="1247"/>
      <c r="V465" s="1247"/>
      <c r="W465" s="1247"/>
      <c r="X465" s="1247"/>
    </row>
    <row r="466" ht="34.5" customHeight="1">
      <c r="A466" s="1245"/>
      <c r="B466" s="1246"/>
      <c r="C466" s="1247"/>
      <c r="D466" s="1247"/>
      <c r="E466" s="1248"/>
      <c r="F466" s="1248"/>
      <c r="G466" s="1248"/>
      <c r="H466" s="1249"/>
      <c r="I466" s="1249"/>
      <c r="J466" s="1249"/>
      <c r="K466" s="1249"/>
      <c r="L466" s="1250"/>
      <c r="M466" s="1249"/>
      <c r="N466" s="1249"/>
      <c r="O466" s="1245"/>
      <c r="P466" s="1251"/>
      <c r="Q466" s="1247"/>
      <c r="R466" s="1252"/>
      <c r="S466" s="1247"/>
      <c r="T466" s="1247"/>
      <c r="U466" s="1247"/>
      <c r="V466" s="1247"/>
      <c r="W466" s="1247"/>
      <c r="X466" s="1247"/>
    </row>
    <row r="467" ht="34.5" customHeight="1">
      <c r="A467" s="1245"/>
      <c r="B467" s="1246"/>
      <c r="C467" s="1247"/>
      <c r="D467" s="1247"/>
      <c r="E467" s="1248"/>
      <c r="F467" s="1248"/>
      <c r="G467" s="1248"/>
      <c r="H467" s="1249"/>
      <c r="I467" s="1249"/>
      <c r="J467" s="1249"/>
      <c r="K467" s="1249"/>
      <c r="L467" s="1250"/>
      <c r="M467" s="1249"/>
      <c r="N467" s="1249"/>
      <c r="O467" s="1245"/>
      <c r="P467" s="1251"/>
      <c r="Q467" s="1247"/>
      <c r="R467" s="1252"/>
      <c r="S467" s="1247"/>
      <c r="T467" s="1247"/>
      <c r="U467" s="1247"/>
      <c r="V467" s="1247"/>
      <c r="W467" s="1247"/>
      <c r="X467" s="1247"/>
    </row>
    <row r="468" ht="34.5" customHeight="1">
      <c r="A468" s="1245"/>
      <c r="B468" s="1246"/>
      <c r="C468" s="1247"/>
      <c r="D468" s="1247"/>
      <c r="E468" s="1248"/>
      <c r="F468" s="1248"/>
      <c r="G468" s="1248"/>
      <c r="H468" s="1249"/>
      <c r="I468" s="1249"/>
      <c r="J468" s="1249"/>
      <c r="K468" s="1249"/>
      <c r="L468" s="1250"/>
      <c r="M468" s="1249"/>
      <c r="N468" s="1249"/>
      <c r="O468" s="1245"/>
      <c r="P468" s="1251"/>
      <c r="Q468" s="1247"/>
      <c r="R468" s="1252"/>
      <c r="S468" s="1247"/>
      <c r="T468" s="1247"/>
      <c r="U468" s="1247"/>
      <c r="V468" s="1247"/>
      <c r="W468" s="1247"/>
      <c r="X468" s="1247"/>
    </row>
    <row r="469" ht="34.5" customHeight="1">
      <c r="A469" s="1245"/>
      <c r="B469" s="1246"/>
      <c r="C469" s="1247"/>
      <c r="D469" s="1247"/>
      <c r="E469" s="1248"/>
      <c r="F469" s="1248"/>
      <c r="G469" s="1248"/>
      <c r="H469" s="1249"/>
      <c r="I469" s="1249"/>
      <c r="J469" s="1249"/>
      <c r="K469" s="1249"/>
      <c r="L469" s="1250"/>
      <c r="M469" s="1249"/>
      <c r="N469" s="1249"/>
      <c r="O469" s="1245"/>
      <c r="P469" s="1251"/>
      <c r="Q469" s="1247"/>
      <c r="R469" s="1252"/>
      <c r="S469" s="1247"/>
      <c r="T469" s="1247"/>
      <c r="U469" s="1247"/>
      <c r="V469" s="1247"/>
      <c r="W469" s="1247"/>
      <c r="X469" s="1247"/>
    </row>
    <row r="470" ht="34.5" customHeight="1">
      <c r="A470" s="1245"/>
      <c r="B470" s="1246"/>
      <c r="C470" s="1247"/>
      <c r="D470" s="1247"/>
      <c r="E470" s="1248"/>
      <c r="F470" s="1248"/>
      <c r="G470" s="1248"/>
      <c r="H470" s="1249"/>
      <c r="I470" s="1249"/>
      <c r="J470" s="1249"/>
      <c r="K470" s="1249"/>
      <c r="L470" s="1250"/>
      <c r="M470" s="1249"/>
      <c r="N470" s="1249"/>
      <c r="O470" s="1245"/>
      <c r="P470" s="1251"/>
      <c r="Q470" s="1247"/>
      <c r="R470" s="1252"/>
      <c r="S470" s="1247"/>
      <c r="T470" s="1247"/>
      <c r="U470" s="1247"/>
      <c r="V470" s="1247"/>
      <c r="W470" s="1247"/>
      <c r="X470" s="1247"/>
    </row>
    <row r="471" ht="34.5" customHeight="1">
      <c r="A471" s="1245"/>
      <c r="B471" s="1246"/>
      <c r="C471" s="1247"/>
      <c r="D471" s="1247"/>
      <c r="E471" s="1248"/>
      <c r="F471" s="1248"/>
      <c r="G471" s="1248"/>
      <c r="H471" s="1249"/>
      <c r="I471" s="1249"/>
      <c r="J471" s="1249"/>
      <c r="K471" s="1249"/>
      <c r="L471" s="1250"/>
      <c r="M471" s="1249"/>
      <c r="N471" s="1249"/>
      <c r="O471" s="1245"/>
      <c r="P471" s="1251"/>
      <c r="Q471" s="1247"/>
      <c r="R471" s="1252"/>
      <c r="S471" s="1247"/>
      <c r="T471" s="1247"/>
      <c r="U471" s="1247"/>
      <c r="V471" s="1247"/>
      <c r="W471" s="1247"/>
      <c r="X471" s="1247"/>
    </row>
    <row r="472" ht="34.5" customHeight="1">
      <c r="A472" s="1245"/>
      <c r="B472" s="1246"/>
      <c r="C472" s="1247"/>
      <c r="D472" s="1247"/>
      <c r="E472" s="1248"/>
      <c r="F472" s="1248"/>
      <c r="G472" s="1248"/>
      <c r="H472" s="1249"/>
      <c r="I472" s="1249"/>
      <c r="J472" s="1249"/>
      <c r="K472" s="1249"/>
      <c r="L472" s="1250"/>
      <c r="M472" s="1249"/>
      <c r="N472" s="1249"/>
      <c r="O472" s="1245"/>
      <c r="P472" s="1251"/>
      <c r="Q472" s="1247"/>
      <c r="R472" s="1252"/>
      <c r="S472" s="1247"/>
      <c r="T472" s="1247"/>
      <c r="U472" s="1247"/>
      <c r="V472" s="1247"/>
      <c r="W472" s="1247"/>
      <c r="X472" s="1247"/>
    </row>
    <row r="473" ht="34.5" customHeight="1">
      <c r="A473" s="1245"/>
      <c r="B473" s="1246"/>
      <c r="C473" s="1247"/>
      <c r="D473" s="1247"/>
      <c r="E473" s="1248"/>
      <c r="F473" s="1248"/>
      <c r="G473" s="1248"/>
      <c r="H473" s="1249"/>
      <c r="I473" s="1249"/>
      <c r="J473" s="1249"/>
      <c r="K473" s="1249"/>
      <c r="L473" s="1250"/>
      <c r="M473" s="1249"/>
      <c r="N473" s="1249"/>
      <c r="O473" s="1245"/>
      <c r="P473" s="1251"/>
      <c r="Q473" s="1247"/>
      <c r="R473" s="1252"/>
      <c r="S473" s="1247"/>
      <c r="T473" s="1247"/>
      <c r="U473" s="1247"/>
      <c r="V473" s="1247"/>
      <c r="W473" s="1247"/>
      <c r="X473" s="1247"/>
    </row>
    <row r="474" ht="34.5" customHeight="1">
      <c r="A474" s="1245"/>
      <c r="B474" s="1246"/>
      <c r="C474" s="1247"/>
      <c r="D474" s="1247"/>
      <c r="E474" s="1248"/>
      <c r="F474" s="1248"/>
      <c r="G474" s="1248"/>
      <c r="H474" s="1249"/>
      <c r="I474" s="1249"/>
      <c r="J474" s="1249"/>
      <c r="K474" s="1249"/>
      <c r="L474" s="1250"/>
      <c r="M474" s="1249"/>
      <c r="N474" s="1249"/>
      <c r="O474" s="1245"/>
      <c r="P474" s="1251"/>
      <c r="Q474" s="1247"/>
      <c r="R474" s="1252"/>
      <c r="S474" s="1247"/>
      <c r="T474" s="1247"/>
      <c r="U474" s="1247"/>
      <c r="V474" s="1247"/>
      <c r="W474" s="1247"/>
      <c r="X474" s="1247"/>
    </row>
    <row r="475" ht="34.5" customHeight="1">
      <c r="A475" s="1245"/>
      <c r="B475" s="1246"/>
      <c r="C475" s="1247"/>
      <c r="D475" s="1247"/>
      <c r="E475" s="1248"/>
      <c r="F475" s="1248"/>
      <c r="G475" s="1248"/>
      <c r="H475" s="1249"/>
      <c r="I475" s="1249"/>
      <c r="J475" s="1249"/>
      <c r="K475" s="1249"/>
      <c r="L475" s="1250"/>
      <c r="M475" s="1249"/>
      <c r="N475" s="1249"/>
      <c r="O475" s="1245"/>
      <c r="P475" s="1251"/>
      <c r="Q475" s="1247"/>
      <c r="R475" s="1252"/>
      <c r="S475" s="1247"/>
      <c r="T475" s="1247"/>
      <c r="U475" s="1247"/>
      <c r="V475" s="1247"/>
      <c r="W475" s="1247"/>
      <c r="X475" s="1247"/>
    </row>
    <row r="476" ht="34.5" customHeight="1">
      <c r="A476" s="1245"/>
      <c r="B476" s="1246"/>
      <c r="C476" s="1247"/>
      <c r="D476" s="1247"/>
      <c r="E476" s="1248"/>
      <c r="F476" s="1248"/>
      <c r="G476" s="1248"/>
      <c r="H476" s="1249"/>
      <c r="I476" s="1249"/>
      <c r="J476" s="1249"/>
      <c r="K476" s="1249"/>
      <c r="L476" s="1250"/>
      <c r="M476" s="1249"/>
      <c r="N476" s="1249"/>
      <c r="O476" s="1245"/>
      <c r="P476" s="1251"/>
      <c r="Q476" s="1247"/>
      <c r="R476" s="1252"/>
      <c r="S476" s="1247"/>
      <c r="T476" s="1247"/>
      <c r="U476" s="1247"/>
      <c r="V476" s="1247"/>
      <c r="W476" s="1247"/>
      <c r="X476" s="1247"/>
    </row>
    <row r="477" ht="34.5" customHeight="1">
      <c r="A477" s="1245"/>
      <c r="B477" s="1246"/>
      <c r="C477" s="1247"/>
      <c r="D477" s="1247"/>
      <c r="E477" s="1248"/>
      <c r="F477" s="1248"/>
      <c r="G477" s="1248"/>
      <c r="H477" s="1249"/>
      <c r="I477" s="1249"/>
      <c r="J477" s="1249"/>
      <c r="K477" s="1249"/>
      <c r="L477" s="1250"/>
      <c r="M477" s="1249"/>
      <c r="N477" s="1249"/>
      <c r="O477" s="1245"/>
      <c r="P477" s="1251"/>
      <c r="Q477" s="1247"/>
      <c r="R477" s="1252"/>
      <c r="S477" s="1247"/>
      <c r="T477" s="1247"/>
      <c r="U477" s="1247"/>
      <c r="V477" s="1247"/>
      <c r="W477" s="1247"/>
      <c r="X477" s="1247"/>
    </row>
    <row r="478" ht="34.5" customHeight="1">
      <c r="A478" s="1245"/>
      <c r="B478" s="1246"/>
      <c r="C478" s="1247"/>
      <c r="D478" s="1247"/>
      <c r="E478" s="1248"/>
      <c r="F478" s="1248"/>
      <c r="G478" s="1248"/>
      <c r="H478" s="1249"/>
      <c r="I478" s="1249"/>
      <c r="J478" s="1249"/>
      <c r="K478" s="1249"/>
      <c r="L478" s="1250"/>
      <c r="M478" s="1249"/>
      <c r="N478" s="1249"/>
      <c r="O478" s="1245"/>
      <c r="P478" s="1251"/>
      <c r="Q478" s="1247"/>
      <c r="R478" s="1252"/>
      <c r="S478" s="1247"/>
      <c r="T478" s="1247"/>
      <c r="U478" s="1247"/>
      <c r="V478" s="1247"/>
      <c r="W478" s="1247"/>
      <c r="X478" s="1247"/>
    </row>
    <row r="479" ht="34.5" customHeight="1">
      <c r="A479" s="1245"/>
      <c r="B479" s="1246"/>
      <c r="C479" s="1247"/>
      <c r="D479" s="1247"/>
      <c r="E479" s="1248"/>
      <c r="F479" s="1248"/>
      <c r="G479" s="1248"/>
      <c r="H479" s="1249"/>
      <c r="I479" s="1249"/>
      <c r="J479" s="1249"/>
      <c r="K479" s="1249"/>
      <c r="L479" s="1250"/>
      <c r="M479" s="1249"/>
      <c r="N479" s="1249"/>
      <c r="O479" s="1245"/>
      <c r="P479" s="1251"/>
      <c r="Q479" s="1247"/>
      <c r="R479" s="1252"/>
      <c r="S479" s="1247"/>
      <c r="T479" s="1247"/>
      <c r="U479" s="1247"/>
      <c r="V479" s="1247"/>
      <c r="W479" s="1247"/>
      <c r="X479" s="1247"/>
    </row>
    <row r="480" ht="34.5" customHeight="1">
      <c r="A480" s="1245"/>
      <c r="B480" s="1246"/>
      <c r="C480" s="1247"/>
      <c r="D480" s="1247"/>
      <c r="E480" s="1248"/>
      <c r="F480" s="1248"/>
      <c r="G480" s="1248"/>
      <c r="H480" s="1249"/>
      <c r="I480" s="1249"/>
      <c r="J480" s="1249"/>
      <c r="K480" s="1249"/>
      <c r="L480" s="1250"/>
      <c r="M480" s="1249"/>
      <c r="N480" s="1249"/>
      <c r="O480" s="1245"/>
      <c r="P480" s="1251"/>
      <c r="Q480" s="1247"/>
      <c r="R480" s="1252"/>
      <c r="S480" s="1247"/>
      <c r="T480" s="1247"/>
      <c r="U480" s="1247"/>
      <c r="V480" s="1247"/>
      <c r="W480" s="1247"/>
      <c r="X480" s="1247"/>
    </row>
    <row r="481" ht="34.5" customHeight="1">
      <c r="A481" s="1245"/>
      <c r="B481" s="1246"/>
      <c r="C481" s="1247"/>
      <c r="D481" s="1247"/>
      <c r="E481" s="1248"/>
      <c r="F481" s="1248"/>
      <c r="G481" s="1248"/>
      <c r="H481" s="1249"/>
      <c r="I481" s="1249"/>
      <c r="J481" s="1249"/>
      <c r="K481" s="1249"/>
      <c r="L481" s="1250"/>
      <c r="M481" s="1249"/>
      <c r="N481" s="1249"/>
      <c r="O481" s="1245"/>
      <c r="P481" s="1251"/>
      <c r="Q481" s="1247"/>
      <c r="R481" s="1252"/>
      <c r="S481" s="1247"/>
      <c r="T481" s="1247"/>
      <c r="U481" s="1247"/>
      <c r="V481" s="1247"/>
      <c r="W481" s="1247"/>
      <c r="X481" s="1247"/>
    </row>
    <row r="482" ht="34.5" customHeight="1">
      <c r="A482" s="1245"/>
      <c r="B482" s="1246"/>
      <c r="C482" s="1247"/>
      <c r="D482" s="1247"/>
      <c r="E482" s="1248"/>
      <c r="F482" s="1248"/>
      <c r="G482" s="1248"/>
      <c r="H482" s="1249"/>
      <c r="I482" s="1249"/>
      <c r="J482" s="1249"/>
      <c r="K482" s="1249"/>
      <c r="L482" s="1250"/>
      <c r="M482" s="1249"/>
      <c r="N482" s="1249"/>
      <c r="O482" s="1245"/>
      <c r="P482" s="1251"/>
      <c r="Q482" s="1247"/>
      <c r="R482" s="1252"/>
      <c r="S482" s="1247"/>
      <c r="T482" s="1247"/>
      <c r="U482" s="1247"/>
      <c r="V482" s="1247"/>
      <c r="W482" s="1247"/>
      <c r="X482" s="1247"/>
    </row>
    <row r="483" ht="34.5" customHeight="1">
      <c r="A483" s="1245"/>
      <c r="B483" s="1246"/>
      <c r="C483" s="1247"/>
      <c r="D483" s="1247"/>
      <c r="E483" s="1248"/>
      <c r="F483" s="1248"/>
      <c r="G483" s="1248"/>
      <c r="H483" s="1249"/>
      <c r="I483" s="1249"/>
      <c r="J483" s="1249"/>
      <c r="K483" s="1249"/>
      <c r="L483" s="1250"/>
      <c r="M483" s="1249"/>
      <c r="N483" s="1249"/>
      <c r="O483" s="1245"/>
      <c r="P483" s="1251"/>
      <c r="Q483" s="1247"/>
      <c r="R483" s="1252"/>
      <c r="S483" s="1247"/>
      <c r="T483" s="1247"/>
      <c r="U483" s="1247"/>
      <c r="V483" s="1247"/>
      <c r="W483" s="1247"/>
      <c r="X483" s="1247"/>
    </row>
    <row r="484" ht="34.5" customHeight="1">
      <c r="A484" s="1245"/>
      <c r="B484" s="1246"/>
      <c r="C484" s="1247"/>
      <c r="D484" s="1247"/>
      <c r="E484" s="1248"/>
      <c r="F484" s="1248"/>
      <c r="G484" s="1248"/>
      <c r="H484" s="1249"/>
      <c r="I484" s="1249"/>
      <c r="J484" s="1249"/>
      <c r="K484" s="1249"/>
      <c r="L484" s="1250"/>
      <c r="M484" s="1249"/>
      <c r="N484" s="1249"/>
      <c r="O484" s="1245"/>
      <c r="P484" s="1251"/>
      <c r="Q484" s="1247"/>
      <c r="R484" s="1252"/>
      <c r="S484" s="1247"/>
      <c r="T484" s="1247"/>
      <c r="U484" s="1247"/>
      <c r="V484" s="1247"/>
      <c r="W484" s="1247"/>
      <c r="X484" s="1247"/>
    </row>
    <row r="485" ht="34.5" customHeight="1">
      <c r="A485" s="1245"/>
      <c r="B485" s="1246"/>
      <c r="C485" s="1247"/>
      <c r="D485" s="1247"/>
      <c r="E485" s="1248"/>
      <c r="F485" s="1248"/>
      <c r="G485" s="1248"/>
      <c r="H485" s="1249"/>
      <c r="I485" s="1249"/>
      <c r="J485" s="1249"/>
      <c r="K485" s="1249"/>
      <c r="L485" s="1250"/>
      <c r="M485" s="1249"/>
      <c r="N485" s="1249"/>
      <c r="O485" s="1245"/>
      <c r="P485" s="1251"/>
      <c r="Q485" s="1247"/>
      <c r="R485" s="1252"/>
      <c r="S485" s="1247"/>
      <c r="T485" s="1247"/>
      <c r="U485" s="1247"/>
      <c r="V485" s="1247"/>
      <c r="W485" s="1247"/>
      <c r="X485" s="1247"/>
    </row>
    <row r="486" ht="34.5" customHeight="1">
      <c r="A486" s="1245"/>
      <c r="B486" s="1246"/>
      <c r="C486" s="1247"/>
      <c r="D486" s="1247"/>
      <c r="E486" s="1248"/>
      <c r="F486" s="1248"/>
      <c r="G486" s="1248"/>
      <c r="H486" s="1249"/>
      <c r="I486" s="1249"/>
      <c r="J486" s="1249"/>
      <c r="K486" s="1249"/>
      <c r="L486" s="1250"/>
      <c r="M486" s="1249"/>
      <c r="N486" s="1249"/>
      <c r="O486" s="1245"/>
      <c r="P486" s="1251"/>
      <c r="Q486" s="1247"/>
      <c r="R486" s="1252"/>
      <c r="S486" s="1247"/>
      <c r="T486" s="1247"/>
      <c r="U486" s="1247"/>
      <c r="V486" s="1247"/>
      <c r="W486" s="1247"/>
      <c r="X486" s="1247"/>
    </row>
    <row r="487" ht="34.5" customHeight="1">
      <c r="A487" s="1245"/>
      <c r="B487" s="1246"/>
      <c r="C487" s="1247"/>
      <c r="D487" s="1247"/>
      <c r="E487" s="1248"/>
      <c r="F487" s="1248"/>
      <c r="G487" s="1248"/>
      <c r="H487" s="1249"/>
      <c r="I487" s="1249"/>
      <c r="J487" s="1249"/>
      <c r="K487" s="1249"/>
      <c r="L487" s="1250"/>
      <c r="M487" s="1249"/>
      <c r="N487" s="1249"/>
      <c r="O487" s="1245"/>
      <c r="P487" s="1251"/>
      <c r="Q487" s="1247"/>
      <c r="R487" s="1252"/>
      <c r="S487" s="1247"/>
      <c r="T487" s="1247"/>
      <c r="U487" s="1247"/>
      <c r="V487" s="1247"/>
      <c r="W487" s="1247"/>
      <c r="X487" s="1247"/>
    </row>
    <row r="488" ht="34.5" customHeight="1">
      <c r="A488" s="1245"/>
      <c r="B488" s="1246"/>
      <c r="C488" s="1247"/>
      <c r="D488" s="1247"/>
      <c r="E488" s="1248"/>
      <c r="F488" s="1248"/>
      <c r="G488" s="1248"/>
      <c r="H488" s="1249"/>
      <c r="I488" s="1249"/>
      <c r="J488" s="1249"/>
      <c r="K488" s="1249"/>
      <c r="L488" s="1250"/>
      <c r="M488" s="1249"/>
      <c r="N488" s="1249"/>
      <c r="O488" s="1245"/>
      <c r="P488" s="1251"/>
      <c r="Q488" s="1247"/>
      <c r="R488" s="1252"/>
      <c r="S488" s="1247"/>
      <c r="T488" s="1247"/>
      <c r="U488" s="1247"/>
      <c r="V488" s="1247"/>
      <c r="W488" s="1247"/>
      <c r="X488" s="1247"/>
    </row>
    <row r="489" ht="34.5" customHeight="1">
      <c r="A489" s="1245"/>
      <c r="B489" s="1246"/>
      <c r="C489" s="1247"/>
      <c r="D489" s="1247"/>
      <c r="E489" s="1248"/>
      <c r="F489" s="1248"/>
      <c r="G489" s="1248"/>
      <c r="H489" s="1249"/>
      <c r="I489" s="1249"/>
      <c r="J489" s="1249"/>
      <c r="K489" s="1249"/>
      <c r="L489" s="1250"/>
      <c r="M489" s="1249"/>
      <c r="N489" s="1249"/>
      <c r="O489" s="1245"/>
      <c r="P489" s="1251"/>
      <c r="Q489" s="1247"/>
      <c r="R489" s="1252"/>
      <c r="S489" s="1247"/>
      <c r="T489" s="1247"/>
      <c r="U489" s="1247"/>
      <c r="V489" s="1247"/>
      <c r="W489" s="1247"/>
      <c r="X489" s="1247"/>
    </row>
    <row r="490" ht="34.5" customHeight="1">
      <c r="A490" s="1245"/>
      <c r="B490" s="1246"/>
      <c r="C490" s="1247"/>
      <c r="D490" s="1247"/>
      <c r="E490" s="1248"/>
      <c r="F490" s="1248"/>
      <c r="G490" s="1248"/>
      <c r="H490" s="1249"/>
      <c r="I490" s="1249"/>
      <c r="J490" s="1249"/>
      <c r="K490" s="1249"/>
      <c r="L490" s="1250"/>
      <c r="M490" s="1249"/>
      <c r="N490" s="1249"/>
      <c r="O490" s="1245"/>
      <c r="P490" s="1251"/>
      <c r="Q490" s="1247"/>
      <c r="R490" s="1252"/>
      <c r="S490" s="1247"/>
      <c r="T490" s="1247"/>
      <c r="U490" s="1247"/>
      <c r="V490" s="1247"/>
      <c r="W490" s="1247"/>
      <c r="X490" s="1247"/>
    </row>
    <row r="491" ht="34.5" customHeight="1">
      <c r="A491" s="1245"/>
      <c r="B491" s="1246"/>
      <c r="C491" s="1247"/>
      <c r="D491" s="1247"/>
      <c r="E491" s="1248"/>
      <c r="F491" s="1248"/>
      <c r="G491" s="1248"/>
      <c r="H491" s="1249"/>
      <c r="I491" s="1249"/>
      <c r="J491" s="1249"/>
      <c r="K491" s="1249"/>
      <c r="L491" s="1250"/>
      <c r="M491" s="1249"/>
      <c r="N491" s="1249"/>
      <c r="O491" s="1245"/>
      <c r="P491" s="1251"/>
      <c r="Q491" s="1247"/>
      <c r="R491" s="1252"/>
      <c r="S491" s="1247"/>
      <c r="T491" s="1247"/>
      <c r="U491" s="1247"/>
      <c r="V491" s="1247"/>
      <c r="W491" s="1247"/>
      <c r="X491" s="1247"/>
    </row>
    <row r="492" ht="34.5" customHeight="1">
      <c r="A492" s="1245"/>
      <c r="B492" s="1246"/>
      <c r="C492" s="1247"/>
      <c r="D492" s="1247"/>
      <c r="E492" s="1248"/>
      <c r="F492" s="1248"/>
      <c r="G492" s="1248"/>
      <c r="H492" s="1249"/>
      <c r="I492" s="1249"/>
      <c r="J492" s="1249"/>
      <c r="K492" s="1249"/>
      <c r="L492" s="1250"/>
      <c r="M492" s="1249"/>
      <c r="N492" s="1249"/>
      <c r="O492" s="1245"/>
      <c r="P492" s="1251"/>
      <c r="Q492" s="1247"/>
      <c r="R492" s="1252"/>
      <c r="S492" s="1247"/>
      <c r="T492" s="1247"/>
      <c r="U492" s="1247"/>
      <c r="V492" s="1247"/>
      <c r="W492" s="1247"/>
      <c r="X492" s="1247"/>
    </row>
    <row r="493" ht="34.5" customHeight="1">
      <c r="A493" s="1245"/>
      <c r="B493" s="1246"/>
      <c r="C493" s="1247"/>
      <c r="D493" s="1247"/>
      <c r="E493" s="1248"/>
      <c r="F493" s="1248"/>
      <c r="G493" s="1248"/>
      <c r="H493" s="1249"/>
      <c r="I493" s="1249"/>
      <c r="J493" s="1249"/>
      <c r="K493" s="1249"/>
      <c r="L493" s="1250"/>
      <c r="M493" s="1249"/>
      <c r="N493" s="1249"/>
      <c r="O493" s="1245"/>
      <c r="P493" s="1251"/>
      <c r="Q493" s="1247"/>
      <c r="R493" s="1252"/>
      <c r="S493" s="1247"/>
      <c r="T493" s="1247"/>
      <c r="U493" s="1247"/>
      <c r="V493" s="1247"/>
      <c r="W493" s="1247"/>
      <c r="X493" s="1247"/>
    </row>
    <row r="494" ht="34.5" customHeight="1">
      <c r="A494" s="1245"/>
      <c r="B494" s="1246"/>
      <c r="C494" s="1247"/>
      <c r="D494" s="1247"/>
      <c r="E494" s="1248"/>
      <c r="F494" s="1248"/>
      <c r="G494" s="1248"/>
      <c r="H494" s="1249"/>
      <c r="I494" s="1249"/>
      <c r="J494" s="1249"/>
      <c r="K494" s="1249"/>
      <c r="L494" s="1250"/>
      <c r="M494" s="1249"/>
      <c r="N494" s="1249"/>
      <c r="O494" s="1245"/>
      <c r="P494" s="1251"/>
      <c r="Q494" s="1247"/>
      <c r="R494" s="1252"/>
      <c r="S494" s="1247"/>
      <c r="T494" s="1247"/>
      <c r="U494" s="1247"/>
      <c r="V494" s="1247"/>
      <c r="W494" s="1247"/>
      <c r="X494" s="1247"/>
    </row>
    <row r="495" ht="34.5" customHeight="1">
      <c r="A495" s="1245"/>
      <c r="B495" s="1246"/>
      <c r="C495" s="1247"/>
      <c r="D495" s="1247"/>
      <c r="E495" s="1248"/>
      <c r="F495" s="1248"/>
      <c r="G495" s="1248"/>
      <c r="H495" s="1249"/>
      <c r="I495" s="1249"/>
      <c r="J495" s="1249"/>
      <c r="K495" s="1249"/>
      <c r="L495" s="1250"/>
      <c r="M495" s="1249"/>
      <c r="N495" s="1249"/>
      <c r="O495" s="1245"/>
      <c r="P495" s="1251"/>
      <c r="Q495" s="1247"/>
      <c r="R495" s="1252"/>
      <c r="S495" s="1247"/>
      <c r="T495" s="1247"/>
      <c r="U495" s="1247"/>
      <c r="V495" s="1247"/>
      <c r="W495" s="1247"/>
      <c r="X495" s="1247"/>
    </row>
    <row r="496" ht="34.5" customHeight="1">
      <c r="A496" s="1245"/>
      <c r="B496" s="1246"/>
      <c r="C496" s="1247"/>
      <c r="D496" s="1247"/>
      <c r="E496" s="1248"/>
      <c r="F496" s="1248"/>
      <c r="G496" s="1248"/>
      <c r="H496" s="1249"/>
      <c r="I496" s="1249"/>
      <c r="J496" s="1249"/>
      <c r="K496" s="1249"/>
      <c r="L496" s="1250"/>
      <c r="M496" s="1249"/>
      <c r="N496" s="1249"/>
      <c r="O496" s="1245"/>
      <c r="P496" s="1251"/>
      <c r="Q496" s="1247"/>
      <c r="R496" s="1252"/>
      <c r="S496" s="1247"/>
      <c r="T496" s="1247"/>
      <c r="U496" s="1247"/>
      <c r="V496" s="1247"/>
      <c r="W496" s="1247"/>
      <c r="X496" s="1247"/>
    </row>
    <row r="497" ht="34.5" customHeight="1">
      <c r="A497" s="1245"/>
      <c r="B497" s="1246"/>
      <c r="C497" s="1247"/>
      <c r="D497" s="1247"/>
      <c r="E497" s="1248"/>
      <c r="F497" s="1248"/>
      <c r="G497" s="1248"/>
      <c r="H497" s="1249"/>
      <c r="I497" s="1249"/>
      <c r="J497" s="1249"/>
      <c r="K497" s="1249"/>
      <c r="L497" s="1250"/>
      <c r="M497" s="1249"/>
      <c r="N497" s="1249"/>
      <c r="O497" s="1245"/>
      <c r="P497" s="1251"/>
      <c r="Q497" s="1247"/>
      <c r="R497" s="1252"/>
      <c r="S497" s="1247"/>
      <c r="T497" s="1247"/>
      <c r="U497" s="1247"/>
      <c r="V497" s="1247"/>
      <c r="W497" s="1247"/>
      <c r="X497" s="1247"/>
    </row>
    <row r="498" ht="34.5" customHeight="1">
      <c r="A498" s="1245"/>
      <c r="B498" s="1246"/>
      <c r="C498" s="1247"/>
      <c r="D498" s="1247"/>
      <c r="E498" s="1248"/>
      <c r="F498" s="1248"/>
      <c r="G498" s="1248"/>
      <c r="H498" s="1249"/>
      <c r="I498" s="1249"/>
      <c r="J498" s="1249"/>
      <c r="K498" s="1249"/>
      <c r="L498" s="1250"/>
      <c r="M498" s="1249"/>
      <c r="N498" s="1249"/>
      <c r="O498" s="1245"/>
      <c r="P498" s="1251"/>
      <c r="Q498" s="1247"/>
      <c r="R498" s="1252"/>
      <c r="S498" s="1247"/>
      <c r="T498" s="1247"/>
      <c r="U498" s="1247"/>
      <c r="V498" s="1247"/>
      <c r="W498" s="1247"/>
      <c r="X498" s="1247"/>
    </row>
    <row r="499" ht="34.5" customHeight="1">
      <c r="A499" s="1245"/>
      <c r="B499" s="1246"/>
      <c r="C499" s="1247"/>
      <c r="D499" s="1247"/>
      <c r="E499" s="1248"/>
      <c r="F499" s="1248"/>
      <c r="G499" s="1248"/>
      <c r="H499" s="1249"/>
      <c r="I499" s="1249"/>
      <c r="J499" s="1249"/>
      <c r="K499" s="1249"/>
      <c r="L499" s="1250"/>
      <c r="M499" s="1249"/>
      <c r="N499" s="1249"/>
      <c r="O499" s="1245"/>
      <c r="P499" s="1251"/>
      <c r="Q499" s="1247"/>
      <c r="R499" s="1252"/>
      <c r="S499" s="1247"/>
      <c r="T499" s="1247"/>
      <c r="U499" s="1247"/>
      <c r="V499" s="1247"/>
      <c r="W499" s="1247"/>
      <c r="X499" s="1247"/>
    </row>
    <row r="500" ht="34.5" customHeight="1">
      <c r="A500" s="1245"/>
      <c r="B500" s="1246"/>
      <c r="C500" s="1247"/>
      <c r="D500" s="1247"/>
      <c r="E500" s="1248"/>
      <c r="F500" s="1248"/>
      <c r="G500" s="1248"/>
      <c r="H500" s="1249"/>
      <c r="I500" s="1249"/>
      <c r="J500" s="1249"/>
      <c r="K500" s="1249"/>
      <c r="L500" s="1250"/>
      <c r="M500" s="1249"/>
      <c r="N500" s="1249"/>
      <c r="O500" s="1245"/>
      <c r="P500" s="1251"/>
      <c r="Q500" s="1247"/>
      <c r="R500" s="1252"/>
      <c r="S500" s="1247"/>
      <c r="T500" s="1247"/>
      <c r="U500" s="1247"/>
      <c r="V500" s="1247"/>
      <c r="W500" s="1247"/>
      <c r="X500" s="1247"/>
    </row>
    <row r="501" ht="34.5" customHeight="1">
      <c r="A501" s="1245"/>
      <c r="B501" s="1246"/>
      <c r="C501" s="1247"/>
      <c r="D501" s="1247"/>
      <c r="E501" s="1248"/>
      <c r="F501" s="1248"/>
      <c r="G501" s="1248"/>
      <c r="H501" s="1249"/>
      <c r="I501" s="1249"/>
      <c r="J501" s="1249"/>
      <c r="K501" s="1249"/>
      <c r="L501" s="1250"/>
      <c r="M501" s="1249"/>
      <c r="N501" s="1249"/>
      <c r="O501" s="1245"/>
      <c r="P501" s="1251"/>
      <c r="Q501" s="1247"/>
      <c r="R501" s="1252"/>
      <c r="S501" s="1247"/>
      <c r="T501" s="1247"/>
      <c r="U501" s="1247"/>
      <c r="V501" s="1247"/>
      <c r="W501" s="1247"/>
      <c r="X501" s="1247"/>
    </row>
    <row r="502" ht="34.5" customHeight="1">
      <c r="A502" s="1245"/>
      <c r="B502" s="1246"/>
      <c r="C502" s="1247"/>
      <c r="D502" s="1247"/>
      <c r="E502" s="1248"/>
      <c r="F502" s="1248"/>
      <c r="G502" s="1248"/>
      <c r="H502" s="1249"/>
      <c r="I502" s="1249"/>
      <c r="J502" s="1249"/>
      <c r="K502" s="1249"/>
      <c r="L502" s="1250"/>
      <c r="M502" s="1249"/>
      <c r="N502" s="1249"/>
      <c r="O502" s="1245"/>
      <c r="P502" s="1251"/>
      <c r="Q502" s="1247"/>
      <c r="R502" s="1252"/>
      <c r="S502" s="1247"/>
      <c r="T502" s="1247"/>
      <c r="U502" s="1247"/>
      <c r="V502" s="1247"/>
      <c r="W502" s="1247"/>
      <c r="X502" s="1247"/>
    </row>
    <row r="503" ht="34.5" customHeight="1">
      <c r="A503" s="1245"/>
      <c r="B503" s="1246"/>
      <c r="C503" s="1247"/>
      <c r="D503" s="1247"/>
      <c r="E503" s="1248"/>
      <c r="F503" s="1248"/>
      <c r="G503" s="1248"/>
      <c r="H503" s="1249"/>
      <c r="I503" s="1249"/>
      <c r="J503" s="1249"/>
      <c r="K503" s="1249"/>
      <c r="L503" s="1250"/>
      <c r="M503" s="1249"/>
      <c r="N503" s="1249"/>
      <c r="O503" s="1245"/>
      <c r="P503" s="1251"/>
      <c r="Q503" s="1247"/>
      <c r="R503" s="1252"/>
      <c r="S503" s="1247"/>
      <c r="T503" s="1247"/>
      <c r="U503" s="1247"/>
      <c r="V503" s="1247"/>
      <c r="W503" s="1247"/>
      <c r="X503" s="1247"/>
    </row>
    <row r="504" ht="34.5" customHeight="1">
      <c r="A504" s="1245"/>
      <c r="B504" s="1246"/>
      <c r="C504" s="1247"/>
      <c r="D504" s="1247"/>
      <c r="E504" s="1248"/>
      <c r="F504" s="1248"/>
      <c r="G504" s="1248"/>
      <c r="H504" s="1249"/>
      <c r="I504" s="1249"/>
      <c r="J504" s="1249"/>
      <c r="K504" s="1249"/>
      <c r="L504" s="1250"/>
      <c r="M504" s="1249"/>
      <c r="N504" s="1249"/>
      <c r="O504" s="1245"/>
      <c r="P504" s="1251"/>
      <c r="Q504" s="1247"/>
      <c r="R504" s="1252"/>
      <c r="S504" s="1247"/>
      <c r="T504" s="1247"/>
      <c r="U504" s="1247"/>
      <c r="V504" s="1247"/>
      <c r="W504" s="1247"/>
      <c r="X504" s="1247"/>
    </row>
    <row r="505" ht="34.5" customHeight="1">
      <c r="A505" s="1245"/>
      <c r="B505" s="1246"/>
      <c r="C505" s="1247"/>
      <c r="D505" s="1247"/>
      <c r="E505" s="1248"/>
      <c r="F505" s="1248"/>
      <c r="G505" s="1248"/>
      <c r="H505" s="1249"/>
      <c r="I505" s="1249"/>
      <c r="J505" s="1249"/>
      <c r="K505" s="1249"/>
      <c r="L505" s="1250"/>
      <c r="M505" s="1249"/>
      <c r="N505" s="1249"/>
      <c r="O505" s="1245"/>
      <c r="P505" s="1251"/>
      <c r="Q505" s="1247"/>
      <c r="R505" s="1252"/>
      <c r="S505" s="1247"/>
      <c r="T505" s="1247"/>
      <c r="U505" s="1247"/>
      <c r="V505" s="1247"/>
      <c r="W505" s="1247"/>
      <c r="X505" s="1247"/>
    </row>
    <row r="506" ht="34.5" customHeight="1">
      <c r="A506" s="1245"/>
      <c r="B506" s="1246"/>
      <c r="C506" s="1247"/>
      <c r="D506" s="1247"/>
      <c r="E506" s="1248"/>
      <c r="F506" s="1248"/>
      <c r="G506" s="1248"/>
      <c r="H506" s="1249"/>
      <c r="I506" s="1249"/>
      <c r="J506" s="1249"/>
      <c r="K506" s="1249"/>
      <c r="L506" s="1250"/>
      <c r="M506" s="1249"/>
      <c r="N506" s="1249"/>
      <c r="O506" s="1245"/>
      <c r="P506" s="1251"/>
      <c r="Q506" s="1247"/>
      <c r="R506" s="1252"/>
      <c r="S506" s="1247"/>
      <c r="T506" s="1247"/>
      <c r="U506" s="1247"/>
      <c r="V506" s="1247"/>
      <c r="W506" s="1247"/>
      <c r="X506" s="1247"/>
    </row>
    <row r="507" ht="34.5" customHeight="1">
      <c r="A507" s="1245"/>
      <c r="B507" s="1246"/>
      <c r="C507" s="1247"/>
      <c r="D507" s="1247"/>
      <c r="E507" s="1248"/>
      <c r="F507" s="1248"/>
      <c r="G507" s="1248"/>
      <c r="H507" s="1249"/>
      <c r="I507" s="1249"/>
      <c r="J507" s="1249"/>
      <c r="K507" s="1249"/>
      <c r="L507" s="1250"/>
      <c r="M507" s="1249"/>
      <c r="N507" s="1249"/>
      <c r="O507" s="1245"/>
      <c r="P507" s="1251"/>
      <c r="Q507" s="1247"/>
      <c r="R507" s="1252"/>
      <c r="S507" s="1247"/>
      <c r="T507" s="1247"/>
      <c r="U507" s="1247"/>
      <c r="V507" s="1247"/>
      <c r="W507" s="1247"/>
      <c r="X507" s="1247"/>
    </row>
    <row r="508" ht="34.5" customHeight="1">
      <c r="A508" s="1245"/>
      <c r="B508" s="1246"/>
      <c r="C508" s="1247"/>
      <c r="D508" s="1247"/>
      <c r="E508" s="1248"/>
      <c r="F508" s="1248"/>
      <c r="G508" s="1248"/>
      <c r="H508" s="1249"/>
      <c r="I508" s="1249"/>
      <c r="J508" s="1249"/>
      <c r="K508" s="1249"/>
      <c r="L508" s="1250"/>
      <c r="M508" s="1249"/>
      <c r="N508" s="1249"/>
      <c r="O508" s="1245"/>
      <c r="P508" s="1251"/>
      <c r="Q508" s="1247"/>
      <c r="R508" s="1252"/>
      <c r="S508" s="1247"/>
      <c r="T508" s="1247"/>
      <c r="U508" s="1247"/>
      <c r="V508" s="1247"/>
      <c r="W508" s="1247"/>
      <c r="X508" s="1247"/>
    </row>
    <row r="509" ht="34.5" customHeight="1">
      <c r="A509" s="1245"/>
      <c r="B509" s="1246"/>
      <c r="C509" s="1247"/>
      <c r="D509" s="1247"/>
      <c r="E509" s="1248"/>
      <c r="F509" s="1248"/>
      <c r="G509" s="1248"/>
      <c r="H509" s="1249"/>
      <c r="I509" s="1249"/>
      <c r="J509" s="1249"/>
      <c r="K509" s="1249"/>
      <c r="L509" s="1250"/>
      <c r="M509" s="1249"/>
      <c r="N509" s="1249"/>
      <c r="O509" s="1245"/>
      <c r="P509" s="1251"/>
      <c r="Q509" s="1247"/>
      <c r="R509" s="1252"/>
      <c r="S509" s="1247"/>
      <c r="T509" s="1247"/>
      <c r="U509" s="1247"/>
      <c r="V509" s="1247"/>
      <c r="W509" s="1247"/>
      <c r="X509" s="1247"/>
    </row>
    <row r="510" ht="34.5" customHeight="1">
      <c r="A510" s="1245"/>
      <c r="B510" s="1246"/>
      <c r="C510" s="1247"/>
      <c r="D510" s="1247"/>
      <c r="E510" s="1248"/>
      <c r="F510" s="1248"/>
      <c r="G510" s="1248"/>
      <c r="H510" s="1249"/>
      <c r="I510" s="1249"/>
      <c r="J510" s="1249"/>
      <c r="K510" s="1249"/>
      <c r="L510" s="1250"/>
      <c r="M510" s="1249"/>
      <c r="N510" s="1249"/>
      <c r="O510" s="1245"/>
      <c r="P510" s="1251"/>
      <c r="Q510" s="1247"/>
      <c r="R510" s="1252"/>
      <c r="S510" s="1247"/>
      <c r="T510" s="1247"/>
      <c r="U510" s="1247"/>
      <c r="V510" s="1247"/>
      <c r="W510" s="1247"/>
      <c r="X510" s="1247"/>
    </row>
    <row r="511" ht="34.5" customHeight="1">
      <c r="A511" s="1245"/>
      <c r="B511" s="1246"/>
      <c r="C511" s="1247"/>
      <c r="D511" s="1247"/>
      <c r="E511" s="1248"/>
      <c r="F511" s="1248"/>
      <c r="G511" s="1248"/>
      <c r="H511" s="1249"/>
      <c r="I511" s="1249"/>
      <c r="J511" s="1249"/>
      <c r="K511" s="1249"/>
      <c r="L511" s="1250"/>
      <c r="M511" s="1249"/>
      <c r="N511" s="1249"/>
      <c r="O511" s="1245"/>
      <c r="P511" s="1251"/>
      <c r="Q511" s="1247"/>
      <c r="R511" s="1252"/>
      <c r="S511" s="1247"/>
      <c r="T511" s="1247"/>
      <c r="U511" s="1247"/>
      <c r="V511" s="1247"/>
      <c r="W511" s="1247"/>
      <c r="X511" s="1247"/>
    </row>
    <row r="512" ht="34.5" customHeight="1">
      <c r="A512" s="1245"/>
      <c r="B512" s="1246"/>
      <c r="C512" s="1247"/>
      <c r="D512" s="1247"/>
      <c r="E512" s="1248"/>
      <c r="F512" s="1248"/>
      <c r="G512" s="1248"/>
      <c r="H512" s="1249"/>
      <c r="I512" s="1249"/>
      <c r="J512" s="1249"/>
      <c r="K512" s="1249"/>
      <c r="L512" s="1250"/>
      <c r="M512" s="1249"/>
      <c r="N512" s="1249"/>
      <c r="O512" s="1245"/>
      <c r="P512" s="1251"/>
      <c r="Q512" s="1247"/>
      <c r="R512" s="1252"/>
      <c r="S512" s="1247"/>
      <c r="T512" s="1247"/>
      <c r="U512" s="1247"/>
      <c r="V512" s="1247"/>
      <c r="W512" s="1247"/>
      <c r="X512" s="1247"/>
    </row>
    <row r="513" ht="34.5" customHeight="1">
      <c r="A513" s="1245"/>
      <c r="B513" s="1246"/>
      <c r="C513" s="1247"/>
      <c r="D513" s="1247"/>
      <c r="E513" s="1248"/>
      <c r="F513" s="1248"/>
      <c r="G513" s="1248"/>
      <c r="H513" s="1249"/>
      <c r="I513" s="1249"/>
      <c r="J513" s="1249"/>
      <c r="K513" s="1249"/>
      <c r="L513" s="1250"/>
      <c r="M513" s="1249"/>
      <c r="N513" s="1249"/>
      <c r="O513" s="1245"/>
      <c r="P513" s="1251"/>
      <c r="Q513" s="1247"/>
      <c r="R513" s="1252"/>
      <c r="S513" s="1247"/>
      <c r="T513" s="1247"/>
      <c r="U513" s="1247"/>
      <c r="V513" s="1247"/>
      <c r="W513" s="1247"/>
      <c r="X513" s="1247"/>
    </row>
    <row r="514" ht="34.5" customHeight="1">
      <c r="A514" s="1245"/>
      <c r="B514" s="1246"/>
      <c r="C514" s="1247"/>
      <c r="D514" s="1247"/>
      <c r="E514" s="1248"/>
      <c r="F514" s="1248"/>
      <c r="G514" s="1248"/>
      <c r="H514" s="1249"/>
      <c r="I514" s="1249"/>
      <c r="J514" s="1249"/>
      <c r="K514" s="1249"/>
      <c r="L514" s="1250"/>
      <c r="M514" s="1249"/>
      <c r="N514" s="1249"/>
      <c r="O514" s="1245"/>
      <c r="P514" s="1251"/>
      <c r="Q514" s="1247"/>
      <c r="R514" s="1252"/>
      <c r="S514" s="1247"/>
      <c r="T514" s="1247"/>
      <c r="U514" s="1247"/>
      <c r="V514" s="1247"/>
      <c r="W514" s="1247"/>
      <c r="X514" s="1247"/>
    </row>
    <row r="515" ht="34.5" customHeight="1">
      <c r="A515" s="1245"/>
      <c r="B515" s="1246"/>
      <c r="C515" s="1247"/>
      <c r="D515" s="1247"/>
      <c r="E515" s="1248"/>
      <c r="F515" s="1248"/>
      <c r="G515" s="1248"/>
      <c r="H515" s="1249"/>
      <c r="I515" s="1249"/>
      <c r="J515" s="1249"/>
      <c r="K515" s="1249"/>
      <c r="L515" s="1250"/>
      <c r="M515" s="1249"/>
      <c r="N515" s="1249"/>
      <c r="O515" s="1245"/>
      <c r="P515" s="1251"/>
      <c r="Q515" s="1247"/>
      <c r="R515" s="1252"/>
      <c r="S515" s="1247"/>
      <c r="T515" s="1247"/>
      <c r="U515" s="1247"/>
      <c r="V515" s="1247"/>
      <c r="W515" s="1247"/>
      <c r="X515" s="1247"/>
    </row>
    <row r="516" ht="34.5" customHeight="1">
      <c r="A516" s="1245"/>
      <c r="B516" s="1246"/>
      <c r="C516" s="1247"/>
      <c r="D516" s="1247"/>
      <c r="E516" s="1248"/>
      <c r="F516" s="1248"/>
      <c r="G516" s="1248"/>
      <c r="H516" s="1249"/>
      <c r="I516" s="1249"/>
      <c r="J516" s="1249"/>
      <c r="K516" s="1249"/>
      <c r="L516" s="1250"/>
      <c r="M516" s="1249"/>
      <c r="N516" s="1249"/>
      <c r="O516" s="1245"/>
      <c r="P516" s="1251"/>
      <c r="Q516" s="1247"/>
      <c r="R516" s="1252"/>
      <c r="S516" s="1247"/>
      <c r="T516" s="1247"/>
      <c r="U516" s="1247"/>
      <c r="V516" s="1247"/>
      <c r="W516" s="1247"/>
      <c r="X516" s="1247"/>
    </row>
    <row r="517" ht="34.5" customHeight="1">
      <c r="A517" s="1245"/>
      <c r="B517" s="1246"/>
      <c r="C517" s="1247"/>
      <c r="D517" s="1247"/>
      <c r="E517" s="1248"/>
      <c r="F517" s="1248"/>
      <c r="G517" s="1248"/>
      <c r="H517" s="1249"/>
      <c r="I517" s="1249"/>
      <c r="J517" s="1249"/>
      <c r="K517" s="1249"/>
      <c r="L517" s="1250"/>
      <c r="M517" s="1249"/>
      <c r="N517" s="1249"/>
      <c r="O517" s="1245"/>
      <c r="P517" s="1251"/>
      <c r="Q517" s="1247"/>
      <c r="R517" s="1252"/>
      <c r="S517" s="1247"/>
      <c r="T517" s="1247"/>
      <c r="U517" s="1247"/>
      <c r="V517" s="1247"/>
      <c r="W517" s="1247"/>
      <c r="X517" s="1247"/>
    </row>
    <row r="518" ht="34.5" customHeight="1">
      <c r="A518" s="1245"/>
      <c r="B518" s="1246"/>
      <c r="C518" s="1247"/>
      <c r="D518" s="1247"/>
      <c r="E518" s="1248"/>
      <c r="F518" s="1248"/>
      <c r="G518" s="1248"/>
      <c r="H518" s="1249"/>
      <c r="I518" s="1249"/>
      <c r="J518" s="1249"/>
      <c r="K518" s="1249"/>
      <c r="L518" s="1250"/>
      <c r="M518" s="1249"/>
      <c r="N518" s="1249"/>
      <c r="O518" s="1245"/>
      <c r="P518" s="1251"/>
      <c r="Q518" s="1247"/>
      <c r="R518" s="1252"/>
      <c r="S518" s="1247"/>
      <c r="T518" s="1247"/>
      <c r="U518" s="1247"/>
      <c r="V518" s="1247"/>
      <c r="W518" s="1247"/>
      <c r="X518" s="1247"/>
    </row>
    <row r="519" ht="34.5" customHeight="1">
      <c r="A519" s="1245"/>
      <c r="B519" s="1246"/>
      <c r="C519" s="1247"/>
      <c r="D519" s="1247"/>
      <c r="E519" s="1248"/>
      <c r="F519" s="1248"/>
      <c r="G519" s="1248"/>
      <c r="H519" s="1249"/>
      <c r="I519" s="1249"/>
      <c r="J519" s="1249"/>
      <c r="K519" s="1249"/>
      <c r="L519" s="1250"/>
      <c r="M519" s="1249"/>
      <c r="N519" s="1249"/>
      <c r="O519" s="1245"/>
      <c r="P519" s="1251"/>
      <c r="Q519" s="1247"/>
      <c r="R519" s="1252"/>
      <c r="S519" s="1247"/>
      <c r="T519" s="1247"/>
      <c r="U519" s="1247"/>
      <c r="V519" s="1247"/>
      <c r="W519" s="1247"/>
      <c r="X519" s="1247"/>
    </row>
    <row r="520" ht="34.5" customHeight="1">
      <c r="A520" s="1245"/>
      <c r="B520" s="1246"/>
      <c r="C520" s="1247"/>
      <c r="D520" s="1247"/>
      <c r="E520" s="1248"/>
      <c r="F520" s="1248"/>
      <c r="G520" s="1248"/>
      <c r="H520" s="1249"/>
      <c r="I520" s="1249"/>
      <c r="J520" s="1249"/>
      <c r="K520" s="1249"/>
      <c r="L520" s="1250"/>
      <c r="M520" s="1249"/>
      <c r="N520" s="1249"/>
      <c r="O520" s="1245"/>
      <c r="P520" s="1251"/>
      <c r="Q520" s="1247"/>
      <c r="R520" s="1252"/>
      <c r="S520" s="1247"/>
      <c r="T520" s="1247"/>
      <c r="U520" s="1247"/>
      <c r="V520" s="1247"/>
      <c r="W520" s="1247"/>
      <c r="X520" s="1247"/>
    </row>
    <row r="521" ht="34.5" customHeight="1">
      <c r="A521" s="1245"/>
      <c r="B521" s="1246"/>
      <c r="C521" s="1247"/>
      <c r="D521" s="1247"/>
      <c r="E521" s="1248"/>
      <c r="F521" s="1248"/>
      <c r="G521" s="1248"/>
      <c r="H521" s="1249"/>
      <c r="I521" s="1249"/>
      <c r="J521" s="1249"/>
      <c r="K521" s="1249"/>
      <c r="L521" s="1250"/>
      <c r="M521" s="1249"/>
      <c r="N521" s="1249"/>
      <c r="O521" s="1245"/>
      <c r="P521" s="1251"/>
      <c r="Q521" s="1247"/>
      <c r="R521" s="1252"/>
      <c r="S521" s="1247"/>
      <c r="T521" s="1247"/>
      <c r="U521" s="1247"/>
      <c r="V521" s="1247"/>
      <c r="W521" s="1247"/>
      <c r="X521" s="1247"/>
    </row>
    <row r="522" ht="34.5" customHeight="1">
      <c r="A522" s="1245"/>
      <c r="B522" s="1246"/>
      <c r="C522" s="1247"/>
      <c r="D522" s="1247"/>
      <c r="E522" s="1248"/>
      <c r="F522" s="1248"/>
      <c r="G522" s="1248"/>
      <c r="H522" s="1249"/>
      <c r="I522" s="1249"/>
      <c r="J522" s="1249"/>
      <c r="K522" s="1249"/>
      <c r="L522" s="1250"/>
      <c r="M522" s="1249"/>
      <c r="N522" s="1249"/>
      <c r="O522" s="1245"/>
      <c r="P522" s="1251"/>
      <c r="Q522" s="1247"/>
      <c r="R522" s="1252"/>
      <c r="S522" s="1247"/>
      <c r="T522" s="1247"/>
      <c r="U522" s="1247"/>
      <c r="V522" s="1247"/>
      <c r="W522" s="1247"/>
      <c r="X522" s="1247"/>
    </row>
    <row r="523" ht="34.5" customHeight="1">
      <c r="A523" s="1245"/>
      <c r="B523" s="1246"/>
      <c r="C523" s="1247"/>
      <c r="D523" s="1247"/>
      <c r="E523" s="1248"/>
      <c r="F523" s="1248"/>
      <c r="G523" s="1248"/>
      <c r="H523" s="1249"/>
      <c r="I523" s="1249"/>
      <c r="J523" s="1249"/>
      <c r="K523" s="1249"/>
      <c r="L523" s="1250"/>
      <c r="M523" s="1249"/>
      <c r="N523" s="1249"/>
      <c r="O523" s="1245"/>
      <c r="P523" s="1251"/>
      <c r="Q523" s="1247"/>
      <c r="R523" s="1252"/>
      <c r="S523" s="1247"/>
      <c r="T523" s="1247"/>
      <c r="U523" s="1247"/>
      <c r="V523" s="1247"/>
      <c r="W523" s="1247"/>
      <c r="X523" s="1247"/>
    </row>
    <row r="524" ht="34.5" customHeight="1">
      <c r="A524" s="1245"/>
      <c r="B524" s="1246"/>
      <c r="C524" s="1247"/>
      <c r="D524" s="1247"/>
      <c r="E524" s="1248"/>
      <c r="F524" s="1248"/>
      <c r="G524" s="1248"/>
      <c r="H524" s="1249"/>
      <c r="I524" s="1249"/>
      <c r="J524" s="1249"/>
      <c r="K524" s="1249"/>
      <c r="L524" s="1250"/>
      <c r="M524" s="1249"/>
      <c r="N524" s="1249"/>
      <c r="O524" s="1245"/>
      <c r="P524" s="1251"/>
      <c r="Q524" s="1247"/>
      <c r="R524" s="1252"/>
      <c r="S524" s="1247"/>
      <c r="T524" s="1247"/>
      <c r="U524" s="1247"/>
      <c r="V524" s="1247"/>
      <c r="W524" s="1247"/>
      <c r="X524" s="1247"/>
    </row>
    <row r="525" ht="34.5" customHeight="1">
      <c r="A525" s="1245"/>
      <c r="B525" s="1246"/>
      <c r="C525" s="1247"/>
      <c r="D525" s="1247"/>
      <c r="E525" s="1248"/>
      <c r="F525" s="1248"/>
      <c r="G525" s="1248"/>
      <c r="H525" s="1249"/>
      <c r="I525" s="1249"/>
      <c r="J525" s="1249"/>
      <c r="K525" s="1249"/>
      <c r="L525" s="1250"/>
      <c r="M525" s="1249"/>
      <c r="N525" s="1249"/>
      <c r="O525" s="1245"/>
      <c r="P525" s="1251"/>
      <c r="Q525" s="1247"/>
      <c r="R525" s="1252"/>
      <c r="S525" s="1247"/>
      <c r="T525" s="1247"/>
      <c r="U525" s="1247"/>
      <c r="V525" s="1247"/>
      <c r="W525" s="1247"/>
      <c r="X525" s="1247"/>
    </row>
    <row r="526" ht="34.5" customHeight="1">
      <c r="A526" s="1245"/>
      <c r="B526" s="1246"/>
      <c r="C526" s="1247"/>
      <c r="D526" s="1247"/>
      <c r="E526" s="1248"/>
      <c r="F526" s="1248"/>
      <c r="G526" s="1248"/>
      <c r="H526" s="1249"/>
      <c r="I526" s="1249"/>
      <c r="J526" s="1249"/>
      <c r="K526" s="1249"/>
      <c r="L526" s="1250"/>
      <c r="M526" s="1249"/>
      <c r="N526" s="1249"/>
      <c r="O526" s="1245"/>
      <c r="P526" s="1251"/>
      <c r="Q526" s="1247"/>
      <c r="R526" s="1252"/>
      <c r="S526" s="1247"/>
      <c r="T526" s="1247"/>
      <c r="U526" s="1247"/>
      <c r="V526" s="1247"/>
      <c r="W526" s="1247"/>
      <c r="X526" s="1247"/>
    </row>
    <row r="527" ht="34.5" customHeight="1">
      <c r="A527" s="1245"/>
      <c r="B527" s="1246"/>
      <c r="C527" s="1247"/>
      <c r="D527" s="1247"/>
      <c r="E527" s="1248"/>
      <c r="F527" s="1248"/>
      <c r="G527" s="1248"/>
      <c r="H527" s="1249"/>
      <c r="I527" s="1249"/>
      <c r="J527" s="1249"/>
      <c r="K527" s="1249"/>
      <c r="L527" s="1250"/>
      <c r="M527" s="1249"/>
      <c r="N527" s="1249"/>
      <c r="O527" s="1245"/>
      <c r="P527" s="1251"/>
      <c r="Q527" s="1247"/>
      <c r="R527" s="1252"/>
      <c r="S527" s="1247"/>
      <c r="T527" s="1247"/>
      <c r="U527" s="1247"/>
      <c r="V527" s="1247"/>
      <c r="W527" s="1247"/>
      <c r="X527" s="1247"/>
    </row>
    <row r="528" ht="34.5" customHeight="1">
      <c r="A528" s="1245"/>
      <c r="B528" s="1246"/>
      <c r="C528" s="1247"/>
      <c r="D528" s="1247"/>
      <c r="E528" s="1248"/>
      <c r="F528" s="1248"/>
      <c r="G528" s="1248"/>
      <c r="H528" s="1249"/>
      <c r="I528" s="1249"/>
      <c r="J528" s="1249"/>
      <c r="K528" s="1249"/>
      <c r="L528" s="1250"/>
      <c r="M528" s="1249"/>
      <c r="N528" s="1249"/>
      <c r="O528" s="1245"/>
      <c r="P528" s="1251"/>
      <c r="Q528" s="1247"/>
      <c r="R528" s="1252"/>
      <c r="S528" s="1247"/>
      <c r="T528" s="1247"/>
      <c r="U528" s="1247"/>
      <c r="V528" s="1247"/>
      <c r="W528" s="1247"/>
      <c r="X528" s="1247"/>
    </row>
    <row r="529" ht="34.5" customHeight="1">
      <c r="A529" s="1245"/>
      <c r="B529" s="1246"/>
      <c r="C529" s="1247"/>
      <c r="D529" s="1247"/>
      <c r="E529" s="1248"/>
      <c r="F529" s="1248"/>
      <c r="G529" s="1248"/>
      <c r="H529" s="1249"/>
      <c r="I529" s="1249"/>
      <c r="J529" s="1249"/>
      <c r="K529" s="1249"/>
      <c r="L529" s="1250"/>
      <c r="M529" s="1249"/>
      <c r="N529" s="1249"/>
      <c r="O529" s="1245"/>
      <c r="P529" s="1251"/>
      <c r="Q529" s="1247"/>
      <c r="R529" s="1252"/>
      <c r="S529" s="1247"/>
      <c r="T529" s="1247"/>
      <c r="U529" s="1247"/>
      <c r="V529" s="1247"/>
      <c r="W529" s="1247"/>
      <c r="X529" s="1247"/>
    </row>
    <row r="530" ht="34.5" customHeight="1">
      <c r="A530" s="1245"/>
      <c r="B530" s="1246"/>
      <c r="C530" s="1247"/>
      <c r="D530" s="1247"/>
      <c r="E530" s="1248"/>
      <c r="F530" s="1248"/>
      <c r="G530" s="1248"/>
      <c r="H530" s="1249"/>
      <c r="I530" s="1249"/>
      <c r="J530" s="1249"/>
      <c r="K530" s="1249"/>
      <c r="L530" s="1250"/>
      <c r="M530" s="1249"/>
      <c r="N530" s="1249"/>
      <c r="O530" s="1245"/>
      <c r="P530" s="1251"/>
      <c r="Q530" s="1247"/>
      <c r="R530" s="1252"/>
      <c r="S530" s="1247"/>
      <c r="T530" s="1247"/>
      <c r="U530" s="1247"/>
      <c r="V530" s="1247"/>
      <c r="W530" s="1247"/>
      <c r="X530" s="1247"/>
    </row>
    <row r="531" ht="34.5" customHeight="1">
      <c r="A531" s="1245"/>
      <c r="B531" s="1246"/>
      <c r="C531" s="1247"/>
      <c r="D531" s="1247"/>
      <c r="E531" s="1248"/>
      <c r="F531" s="1248"/>
      <c r="G531" s="1248"/>
      <c r="H531" s="1249"/>
      <c r="I531" s="1249"/>
      <c r="J531" s="1249"/>
      <c r="K531" s="1249"/>
      <c r="L531" s="1250"/>
      <c r="M531" s="1249"/>
      <c r="N531" s="1249"/>
      <c r="O531" s="1245"/>
      <c r="P531" s="1251"/>
      <c r="Q531" s="1247"/>
      <c r="R531" s="1252"/>
      <c r="S531" s="1247"/>
      <c r="T531" s="1247"/>
      <c r="U531" s="1247"/>
      <c r="V531" s="1247"/>
      <c r="W531" s="1247"/>
      <c r="X531" s="1247"/>
    </row>
    <row r="532" ht="34.5" customHeight="1">
      <c r="A532" s="1245"/>
      <c r="B532" s="1246"/>
      <c r="C532" s="1247"/>
      <c r="D532" s="1247"/>
      <c r="E532" s="1248"/>
      <c r="F532" s="1248"/>
      <c r="G532" s="1248"/>
      <c r="H532" s="1249"/>
      <c r="I532" s="1249"/>
      <c r="J532" s="1249"/>
      <c r="K532" s="1249"/>
      <c r="L532" s="1250"/>
      <c r="M532" s="1249"/>
      <c r="N532" s="1249"/>
      <c r="O532" s="1245"/>
      <c r="P532" s="1251"/>
      <c r="Q532" s="1247"/>
      <c r="R532" s="1252"/>
      <c r="S532" s="1247"/>
      <c r="T532" s="1247"/>
      <c r="U532" s="1247"/>
      <c r="V532" s="1247"/>
      <c r="W532" s="1247"/>
      <c r="X532" s="1247"/>
    </row>
    <row r="533" ht="34.5" customHeight="1">
      <c r="A533" s="1245"/>
      <c r="B533" s="1246"/>
      <c r="C533" s="1247"/>
      <c r="D533" s="1247"/>
      <c r="E533" s="1248"/>
      <c r="F533" s="1248"/>
      <c r="G533" s="1248"/>
      <c r="H533" s="1249"/>
      <c r="I533" s="1249"/>
      <c r="J533" s="1249"/>
      <c r="K533" s="1249"/>
      <c r="L533" s="1250"/>
      <c r="M533" s="1249"/>
      <c r="N533" s="1249"/>
      <c r="O533" s="1245"/>
      <c r="P533" s="1251"/>
      <c r="Q533" s="1247"/>
      <c r="R533" s="1252"/>
      <c r="S533" s="1247"/>
      <c r="T533" s="1247"/>
      <c r="U533" s="1247"/>
      <c r="V533" s="1247"/>
      <c r="W533" s="1247"/>
      <c r="X533" s="1247"/>
    </row>
    <row r="534" ht="34.5" customHeight="1">
      <c r="A534" s="1245"/>
      <c r="B534" s="1246"/>
      <c r="C534" s="1247"/>
      <c r="D534" s="1247"/>
      <c r="E534" s="1248"/>
      <c r="F534" s="1248"/>
      <c r="G534" s="1248"/>
      <c r="H534" s="1249"/>
      <c r="I534" s="1249"/>
      <c r="J534" s="1249"/>
      <c r="K534" s="1249"/>
      <c r="L534" s="1250"/>
      <c r="M534" s="1249"/>
      <c r="N534" s="1249"/>
      <c r="O534" s="1245"/>
      <c r="P534" s="1251"/>
      <c r="Q534" s="1247"/>
      <c r="R534" s="1252"/>
      <c r="S534" s="1247"/>
      <c r="T534" s="1247"/>
      <c r="U534" s="1247"/>
      <c r="V534" s="1247"/>
      <c r="W534" s="1247"/>
      <c r="X534" s="1247"/>
    </row>
    <row r="535" ht="34.5" customHeight="1">
      <c r="A535" s="1245"/>
      <c r="B535" s="1246"/>
      <c r="C535" s="1247"/>
      <c r="D535" s="1247"/>
      <c r="E535" s="1248"/>
      <c r="F535" s="1248"/>
      <c r="G535" s="1248"/>
      <c r="H535" s="1249"/>
      <c r="I535" s="1249"/>
      <c r="J535" s="1249"/>
      <c r="K535" s="1249"/>
      <c r="L535" s="1250"/>
      <c r="M535" s="1249"/>
      <c r="N535" s="1249"/>
      <c r="O535" s="1245"/>
      <c r="P535" s="1251"/>
      <c r="Q535" s="1247"/>
      <c r="R535" s="1252"/>
      <c r="S535" s="1247"/>
      <c r="T535" s="1247"/>
      <c r="U535" s="1247"/>
      <c r="V535" s="1247"/>
      <c r="W535" s="1247"/>
      <c r="X535" s="1247"/>
    </row>
    <row r="536" ht="34.5" customHeight="1">
      <c r="A536" s="1245"/>
      <c r="B536" s="1246"/>
      <c r="C536" s="1247"/>
      <c r="D536" s="1247"/>
      <c r="E536" s="1248"/>
      <c r="F536" s="1248"/>
      <c r="G536" s="1248"/>
      <c r="H536" s="1249"/>
      <c r="I536" s="1249"/>
      <c r="J536" s="1249"/>
      <c r="K536" s="1249"/>
      <c r="L536" s="1250"/>
      <c r="M536" s="1249"/>
      <c r="N536" s="1249"/>
      <c r="O536" s="1245"/>
      <c r="P536" s="1251"/>
      <c r="Q536" s="1247"/>
      <c r="R536" s="1252"/>
      <c r="S536" s="1247"/>
      <c r="T536" s="1247"/>
      <c r="U536" s="1247"/>
      <c r="V536" s="1247"/>
      <c r="W536" s="1247"/>
      <c r="X536" s="1247"/>
    </row>
    <row r="537" ht="34.5" customHeight="1">
      <c r="A537" s="1245"/>
      <c r="B537" s="1246"/>
      <c r="C537" s="1247"/>
      <c r="D537" s="1247"/>
      <c r="E537" s="1248"/>
      <c r="F537" s="1248"/>
      <c r="G537" s="1248"/>
      <c r="H537" s="1249"/>
      <c r="I537" s="1249"/>
      <c r="J537" s="1249"/>
      <c r="K537" s="1249"/>
      <c r="L537" s="1250"/>
      <c r="M537" s="1249"/>
      <c r="N537" s="1249"/>
      <c r="O537" s="1245"/>
      <c r="P537" s="1251"/>
      <c r="Q537" s="1247"/>
      <c r="R537" s="1252"/>
      <c r="S537" s="1247"/>
      <c r="T537" s="1247"/>
      <c r="U537" s="1247"/>
      <c r="V537" s="1247"/>
      <c r="W537" s="1247"/>
      <c r="X537" s="1247"/>
    </row>
    <row r="538" ht="34.5" customHeight="1">
      <c r="A538" s="1245"/>
      <c r="B538" s="1246"/>
      <c r="C538" s="1247"/>
      <c r="D538" s="1247"/>
      <c r="E538" s="1248"/>
      <c r="F538" s="1248"/>
      <c r="G538" s="1248"/>
      <c r="H538" s="1249"/>
      <c r="I538" s="1249"/>
      <c r="J538" s="1249"/>
      <c r="K538" s="1249"/>
      <c r="L538" s="1250"/>
      <c r="M538" s="1249"/>
      <c r="N538" s="1249"/>
      <c r="O538" s="1245"/>
      <c r="P538" s="1251"/>
      <c r="Q538" s="1247"/>
      <c r="R538" s="1252"/>
      <c r="S538" s="1247"/>
      <c r="T538" s="1247"/>
      <c r="U538" s="1247"/>
      <c r="V538" s="1247"/>
      <c r="W538" s="1247"/>
      <c r="X538" s="1247"/>
    </row>
    <row r="539" ht="34.5" customHeight="1">
      <c r="A539" s="1245"/>
      <c r="B539" s="1246"/>
      <c r="C539" s="1247"/>
      <c r="D539" s="1247"/>
      <c r="E539" s="1248"/>
      <c r="F539" s="1248"/>
      <c r="G539" s="1248"/>
      <c r="H539" s="1249"/>
      <c r="I539" s="1249"/>
      <c r="J539" s="1249"/>
      <c r="K539" s="1249"/>
      <c r="L539" s="1250"/>
      <c r="M539" s="1249"/>
      <c r="N539" s="1249"/>
      <c r="O539" s="1245"/>
      <c r="P539" s="1251"/>
      <c r="Q539" s="1247"/>
      <c r="R539" s="1252"/>
      <c r="S539" s="1247"/>
      <c r="T539" s="1247"/>
      <c r="U539" s="1247"/>
      <c r="V539" s="1247"/>
      <c r="W539" s="1247"/>
      <c r="X539" s="1247"/>
    </row>
    <row r="540" ht="34.5" customHeight="1">
      <c r="A540" s="1245"/>
      <c r="B540" s="1246"/>
      <c r="C540" s="1247"/>
      <c r="D540" s="1247"/>
      <c r="E540" s="1248"/>
      <c r="F540" s="1248"/>
      <c r="G540" s="1248"/>
      <c r="H540" s="1249"/>
      <c r="I540" s="1249"/>
      <c r="J540" s="1249"/>
      <c r="K540" s="1249"/>
      <c r="L540" s="1250"/>
      <c r="M540" s="1249"/>
      <c r="N540" s="1249"/>
      <c r="O540" s="1245"/>
      <c r="P540" s="1251"/>
      <c r="Q540" s="1247"/>
      <c r="R540" s="1252"/>
      <c r="S540" s="1247"/>
      <c r="T540" s="1247"/>
      <c r="U540" s="1247"/>
      <c r="V540" s="1247"/>
      <c r="W540" s="1247"/>
      <c r="X540" s="1247"/>
    </row>
    <row r="541" ht="34.5" customHeight="1">
      <c r="A541" s="1245"/>
      <c r="B541" s="1246"/>
      <c r="C541" s="1247"/>
      <c r="D541" s="1247"/>
      <c r="E541" s="1248"/>
      <c r="F541" s="1248"/>
      <c r="G541" s="1248"/>
      <c r="H541" s="1249"/>
      <c r="I541" s="1249"/>
      <c r="J541" s="1249"/>
      <c r="K541" s="1249"/>
      <c r="L541" s="1250"/>
      <c r="M541" s="1249"/>
      <c r="N541" s="1249"/>
      <c r="O541" s="1245"/>
      <c r="P541" s="1251"/>
      <c r="Q541" s="1247"/>
      <c r="R541" s="1252"/>
      <c r="S541" s="1247"/>
      <c r="T541" s="1247"/>
      <c r="U541" s="1247"/>
      <c r="V541" s="1247"/>
      <c r="W541" s="1247"/>
      <c r="X541" s="1247"/>
    </row>
    <row r="542" ht="34.5" customHeight="1">
      <c r="A542" s="1245"/>
      <c r="B542" s="1246"/>
      <c r="C542" s="1247"/>
      <c r="D542" s="1247"/>
      <c r="E542" s="1248"/>
      <c r="F542" s="1248"/>
      <c r="G542" s="1248"/>
      <c r="H542" s="1249"/>
      <c r="I542" s="1249"/>
      <c r="J542" s="1249"/>
      <c r="K542" s="1249"/>
      <c r="L542" s="1250"/>
      <c r="M542" s="1249"/>
      <c r="N542" s="1249"/>
      <c r="O542" s="1245"/>
      <c r="P542" s="1251"/>
      <c r="Q542" s="1247"/>
      <c r="R542" s="1252"/>
      <c r="S542" s="1247"/>
      <c r="T542" s="1247"/>
      <c r="U542" s="1247"/>
      <c r="V542" s="1247"/>
      <c r="W542" s="1247"/>
      <c r="X542" s="1247"/>
    </row>
    <row r="543" ht="34.5" customHeight="1">
      <c r="A543" s="1245"/>
      <c r="B543" s="1246"/>
      <c r="C543" s="1247"/>
      <c r="D543" s="1247"/>
      <c r="E543" s="1248"/>
      <c r="F543" s="1248"/>
      <c r="G543" s="1248"/>
      <c r="H543" s="1249"/>
      <c r="I543" s="1249"/>
      <c r="J543" s="1249"/>
      <c r="K543" s="1249"/>
      <c r="L543" s="1250"/>
      <c r="M543" s="1249"/>
      <c r="N543" s="1249"/>
      <c r="O543" s="1245"/>
      <c r="P543" s="1251"/>
      <c r="Q543" s="1247"/>
      <c r="R543" s="1252"/>
      <c r="S543" s="1247"/>
      <c r="T543" s="1247"/>
      <c r="U543" s="1247"/>
      <c r="V543" s="1247"/>
      <c r="W543" s="1247"/>
      <c r="X543" s="1247"/>
    </row>
    <row r="544" ht="34.5" customHeight="1">
      <c r="A544" s="1245"/>
      <c r="B544" s="1246"/>
      <c r="C544" s="1247"/>
      <c r="D544" s="1247"/>
      <c r="E544" s="1248"/>
      <c r="F544" s="1248"/>
      <c r="G544" s="1248"/>
      <c r="H544" s="1249"/>
      <c r="I544" s="1249"/>
      <c r="J544" s="1249"/>
      <c r="K544" s="1249"/>
      <c r="L544" s="1250"/>
      <c r="M544" s="1249"/>
      <c r="N544" s="1249"/>
      <c r="O544" s="1245"/>
      <c r="P544" s="1251"/>
      <c r="Q544" s="1247"/>
      <c r="R544" s="1252"/>
      <c r="S544" s="1247"/>
      <c r="T544" s="1247"/>
      <c r="U544" s="1247"/>
      <c r="V544" s="1247"/>
      <c r="W544" s="1247"/>
      <c r="X544" s="1247"/>
    </row>
    <row r="545" ht="34.5" customHeight="1">
      <c r="A545" s="1245"/>
      <c r="B545" s="1246"/>
      <c r="C545" s="1247"/>
      <c r="D545" s="1247"/>
      <c r="E545" s="1248"/>
      <c r="F545" s="1248"/>
      <c r="G545" s="1248"/>
      <c r="H545" s="1249"/>
      <c r="I545" s="1249"/>
      <c r="J545" s="1249"/>
      <c r="K545" s="1249"/>
      <c r="L545" s="1250"/>
      <c r="M545" s="1249"/>
      <c r="N545" s="1249"/>
      <c r="O545" s="1245"/>
      <c r="P545" s="1251"/>
      <c r="Q545" s="1247"/>
      <c r="R545" s="1252"/>
      <c r="S545" s="1247"/>
      <c r="T545" s="1247"/>
      <c r="U545" s="1247"/>
      <c r="V545" s="1247"/>
      <c r="W545" s="1247"/>
      <c r="X545" s="1247"/>
    </row>
    <row r="546" ht="34.5" customHeight="1">
      <c r="A546" s="1245"/>
      <c r="B546" s="1246"/>
      <c r="C546" s="1247"/>
      <c r="D546" s="1247"/>
      <c r="E546" s="1248"/>
      <c r="F546" s="1248"/>
      <c r="G546" s="1248"/>
      <c r="H546" s="1249"/>
      <c r="I546" s="1249"/>
      <c r="J546" s="1249"/>
      <c r="K546" s="1249"/>
      <c r="L546" s="1250"/>
      <c r="M546" s="1249"/>
      <c r="N546" s="1249"/>
      <c r="O546" s="1245"/>
      <c r="P546" s="1251"/>
      <c r="Q546" s="1247"/>
      <c r="R546" s="1252"/>
      <c r="S546" s="1247"/>
      <c r="T546" s="1247"/>
      <c r="U546" s="1247"/>
      <c r="V546" s="1247"/>
      <c r="W546" s="1247"/>
      <c r="X546" s="1247"/>
    </row>
    <row r="547" ht="34.5" customHeight="1">
      <c r="A547" s="1245"/>
      <c r="B547" s="1246"/>
      <c r="C547" s="1247"/>
      <c r="D547" s="1247"/>
      <c r="E547" s="1248"/>
      <c r="F547" s="1248"/>
      <c r="G547" s="1248"/>
      <c r="H547" s="1249"/>
      <c r="I547" s="1249"/>
      <c r="J547" s="1249"/>
      <c r="K547" s="1249"/>
      <c r="L547" s="1250"/>
      <c r="M547" s="1249"/>
      <c r="N547" s="1249"/>
      <c r="O547" s="1245"/>
      <c r="P547" s="1251"/>
      <c r="Q547" s="1247"/>
      <c r="R547" s="1252"/>
      <c r="S547" s="1247"/>
      <c r="T547" s="1247"/>
      <c r="U547" s="1247"/>
      <c r="V547" s="1247"/>
      <c r="W547" s="1247"/>
      <c r="X547" s="1247"/>
    </row>
    <row r="548" ht="34.5" customHeight="1">
      <c r="A548" s="1245"/>
      <c r="B548" s="1246"/>
      <c r="C548" s="1247"/>
      <c r="D548" s="1247"/>
      <c r="E548" s="1248"/>
      <c r="F548" s="1248"/>
      <c r="G548" s="1248"/>
      <c r="H548" s="1249"/>
      <c r="I548" s="1249"/>
      <c r="J548" s="1249"/>
      <c r="K548" s="1249"/>
      <c r="L548" s="1250"/>
      <c r="M548" s="1249"/>
      <c r="N548" s="1249"/>
      <c r="O548" s="1245"/>
      <c r="P548" s="1251"/>
      <c r="Q548" s="1247"/>
      <c r="R548" s="1252"/>
      <c r="S548" s="1247"/>
      <c r="T548" s="1247"/>
      <c r="U548" s="1247"/>
      <c r="V548" s="1247"/>
      <c r="W548" s="1247"/>
      <c r="X548" s="1247"/>
    </row>
    <row r="549" ht="34.5" customHeight="1">
      <c r="A549" s="1245"/>
      <c r="B549" s="1246"/>
      <c r="C549" s="1247"/>
      <c r="D549" s="1247"/>
      <c r="E549" s="1248"/>
      <c r="F549" s="1248"/>
      <c r="G549" s="1248"/>
      <c r="H549" s="1249"/>
      <c r="I549" s="1249"/>
      <c r="J549" s="1249"/>
      <c r="K549" s="1249"/>
      <c r="L549" s="1250"/>
      <c r="M549" s="1249"/>
      <c r="N549" s="1249"/>
      <c r="O549" s="1245"/>
      <c r="P549" s="1251"/>
      <c r="Q549" s="1247"/>
      <c r="R549" s="1252"/>
      <c r="S549" s="1247"/>
      <c r="T549" s="1247"/>
      <c r="U549" s="1247"/>
      <c r="V549" s="1247"/>
      <c r="W549" s="1247"/>
      <c r="X549" s="1247"/>
    </row>
    <row r="550" ht="34.5" customHeight="1">
      <c r="A550" s="1245"/>
      <c r="B550" s="1246"/>
      <c r="C550" s="1247"/>
      <c r="D550" s="1247"/>
      <c r="E550" s="1248"/>
      <c r="F550" s="1248"/>
      <c r="G550" s="1248"/>
      <c r="H550" s="1249"/>
      <c r="I550" s="1249"/>
      <c r="J550" s="1249"/>
      <c r="K550" s="1249"/>
      <c r="L550" s="1250"/>
      <c r="M550" s="1249"/>
      <c r="N550" s="1249"/>
      <c r="O550" s="1245"/>
      <c r="P550" s="1251"/>
      <c r="Q550" s="1247"/>
      <c r="R550" s="1252"/>
      <c r="S550" s="1247"/>
      <c r="T550" s="1247"/>
      <c r="U550" s="1247"/>
      <c r="V550" s="1247"/>
      <c r="W550" s="1247"/>
      <c r="X550" s="1247"/>
    </row>
    <row r="551" ht="34.5" customHeight="1">
      <c r="A551" s="1245"/>
      <c r="B551" s="1246"/>
      <c r="C551" s="1247"/>
      <c r="D551" s="1247"/>
      <c r="E551" s="1248"/>
      <c r="F551" s="1248"/>
      <c r="G551" s="1248"/>
      <c r="H551" s="1249"/>
      <c r="I551" s="1249"/>
      <c r="J551" s="1249"/>
      <c r="K551" s="1249"/>
      <c r="L551" s="1250"/>
      <c r="M551" s="1249"/>
      <c r="N551" s="1249"/>
      <c r="O551" s="1245"/>
      <c r="P551" s="1251"/>
      <c r="Q551" s="1247"/>
      <c r="R551" s="1252"/>
      <c r="S551" s="1247"/>
      <c r="T551" s="1247"/>
      <c r="U551" s="1247"/>
      <c r="V551" s="1247"/>
      <c r="W551" s="1247"/>
      <c r="X551" s="1247"/>
    </row>
    <row r="552" ht="34.5" customHeight="1">
      <c r="A552" s="1245"/>
      <c r="B552" s="1246"/>
      <c r="C552" s="1247"/>
      <c r="D552" s="1247"/>
      <c r="E552" s="1248"/>
      <c r="F552" s="1248"/>
      <c r="G552" s="1248"/>
      <c r="H552" s="1249"/>
      <c r="I552" s="1249"/>
      <c r="J552" s="1249"/>
      <c r="K552" s="1249"/>
      <c r="L552" s="1250"/>
      <c r="M552" s="1249"/>
      <c r="N552" s="1249"/>
      <c r="O552" s="1245"/>
      <c r="P552" s="1251"/>
      <c r="Q552" s="1247"/>
      <c r="R552" s="1252"/>
      <c r="S552" s="1247"/>
      <c r="T552" s="1247"/>
      <c r="U552" s="1247"/>
      <c r="V552" s="1247"/>
      <c r="W552" s="1247"/>
      <c r="X552" s="1247"/>
    </row>
    <row r="553" ht="34.5" customHeight="1">
      <c r="A553" s="1245"/>
      <c r="B553" s="1246"/>
      <c r="C553" s="1247"/>
      <c r="D553" s="1247"/>
      <c r="E553" s="1248"/>
      <c r="F553" s="1248"/>
      <c r="G553" s="1248"/>
      <c r="H553" s="1249"/>
      <c r="I553" s="1249"/>
      <c r="J553" s="1249"/>
      <c r="K553" s="1249"/>
      <c r="L553" s="1250"/>
      <c r="M553" s="1249"/>
      <c r="N553" s="1249"/>
      <c r="O553" s="1245"/>
      <c r="P553" s="1251"/>
      <c r="Q553" s="1247"/>
      <c r="R553" s="1252"/>
      <c r="S553" s="1247"/>
      <c r="T553" s="1247"/>
      <c r="U553" s="1247"/>
      <c r="V553" s="1247"/>
      <c r="W553" s="1247"/>
      <c r="X553" s="1247"/>
    </row>
    <row r="554" ht="34.5" customHeight="1">
      <c r="A554" s="1245"/>
      <c r="B554" s="1246"/>
      <c r="C554" s="1247"/>
      <c r="D554" s="1247"/>
      <c r="E554" s="1248"/>
      <c r="F554" s="1248"/>
      <c r="G554" s="1248"/>
      <c r="H554" s="1249"/>
      <c r="I554" s="1249"/>
      <c r="J554" s="1249"/>
      <c r="K554" s="1249"/>
      <c r="L554" s="1250"/>
      <c r="M554" s="1249"/>
      <c r="N554" s="1249"/>
      <c r="O554" s="1245"/>
      <c r="P554" s="1251"/>
      <c r="Q554" s="1247"/>
      <c r="R554" s="1252"/>
      <c r="S554" s="1247"/>
      <c r="T554" s="1247"/>
      <c r="U554" s="1247"/>
      <c r="V554" s="1247"/>
      <c r="W554" s="1247"/>
      <c r="X554" s="1247"/>
    </row>
    <row r="555" ht="34.5" customHeight="1">
      <c r="A555" s="1245"/>
      <c r="B555" s="1246"/>
      <c r="C555" s="1247"/>
      <c r="D555" s="1247"/>
      <c r="E555" s="1248"/>
      <c r="F555" s="1248"/>
      <c r="G555" s="1248"/>
      <c r="H555" s="1249"/>
      <c r="I555" s="1249"/>
      <c r="J555" s="1249"/>
      <c r="K555" s="1249"/>
      <c r="L555" s="1250"/>
      <c r="M555" s="1249"/>
      <c r="N555" s="1249"/>
      <c r="O555" s="1245"/>
      <c r="P555" s="1251"/>
      <c r="Q555" s="1247"/>
      <c r="R555" s="1252"/>
      <c r="S555" s="1247"/>
      <c r="T555" s="1247"/>
      <c r="U555" s="1247"/>
      <c r="V555" s="1247"/>
      <c r="W555" s="1247"/>
      <c r="X555" s="1247"/>
    </row>
    <row r="556" ht="34.5" customHeight="1">
      <c r="A556" s="1245"/>
      <c r="B556" s="1246"/>
      <c r="C556" s="1247"/>
      <c r="D556" s="1247"/>
      <c r="E556" s="1248"/>
      <c r="F556" s="1248"/>
      <c r="G556" s="1248"/>
      <c r="H556" s="1249"/>
      <c r="I556" s="1249"/>
      <c r="J556" s="1249"/>
      <c r="K556" s="1249"/>
      <c r="L556" s="1250"/>
      <c r="M556" s="1249"/>
      <c r="N556" s="1249"/>
      <c r="O556" s="1245"/>
      <c r="P556" s="1251"/>
      <c r="Q556" s="1247"/>
      <c r="R556" s="1252"/>
      <c r="S556" s="1247"/>
      <c r="T556" s="1247"/>
      <c r="U556" s="1247"/>
      <c r="V556" s="1247"/>
      <c r="W556" s="1247"/>
      <c r="X556" s="1247"/>
    </row>
    <row r="557" ht="34.5" customHeight="1">
      <c r="A557" s="1245"/>
      <c r="B557" s="1246"/>
      <c r="C557" s="1247"/>
      <c r="D557" s="1247"/>
      <c r="E557" s="1248"/>
      <c r="F557" s="1248"/>
      <c r="G557" s="1248"/>
      <c r="H557" s="1249"/>
      <c r="I557" s="1249"/>
      <c r="J557" s="1249"/>
      <c r="K557" s="1249"/>
      <c r="L557" s="1250"/>
      <c r="M557" s="1249"/>
      <c r="N557" s="1249"/>
      <c r="O557" s="1245"/>
      <c r="P557" s="1251"/>
      <c r="Q557" s="1247"/>
      <c r="R557" s="1252"/>
      <c r="S557" s="1247"/>
      <c r="T557" s="1247"/>
      <c r="U557" s="1247"/>
      <c r="V557" s="1247"/>
      <c r="W557" s="1247"/>
      <c r="X557" s="1247"/>
    </row>
    <row r="558" ht="34.5" customHeight="1">
      <c r="A558" s="1245"/>
      <c r="B558" s="1246"/>
      <c r="C558" s="1247"/>
      <c r="D558" s="1247"/>
      <c r="E558" s="1248"/>
      <c r="F558" s="1248"/>
      <c r="G558" s="1248"/>
      <c r="H558" s="1249"/>
      <c r="I558" s="1249"/>
      <c r="J558" s="1249"/>
      <c r="K558" s="1249"/>
      <c r="L558" s="1250"/>
      <c r="M558" s="1249"/>
      <c r="N558" s="1249"/>
      <c r="O558" s="1245"/>
      <c r="P558" s="1251"/>
      <c r="Q558" s="1247"/>
      <c r="R558" s="1252"/>
      <c r="S558" s="1247"/>
      <c r="T558" s="1247"/>
      <c r="U558" s="1247"/>
      <c r="V558" s="1247"/>
      <c r="W558" s="1247"/>
      <c r="X558" s="1247"/>
    </row>
    <row r="559" ht="34.5" customHeight="1">
      <c r="A559" s="1245"/>
      <c r="B559" s="1246"/>
      <c r="C559" s="1247"/>
      <c r="D559" s="1247"/>
      <c r="E559" s="1248"/>
      <c r="F559" s="1248"/>
      <c r="G559" s="1248"/>
      <c r="H559" s="1249"/>
      <c r="I559" s="1249"/>
      <c r="J559" s="1249"/>
      <c r="K559" s="1249"/>
      <c r="L559" s="1250"/>
      <c r="M559" s="1249"/>
      <c r="N559" s="1249"/>
      <c r="O559" s="1245"/>
      <c r="P559" s="1251"/>
      <c r="Q559" s="1247"/>
      <c r="R559" s="1252"/>
      <c r="S559" s="1247"/>
      <c r="T559" s="1247"/>
      <c r="U559" s="1247"/>
      <c r="V559" s="1247"/>
      <c r="W559" s="1247"/>
      <c r="X559" s="1247"/>
    </row>
    <row r="560" ht="34.5" customHeight="1">
      <c r="A560" s="1245"/>
      <c r="B560" s="1246"/>
      <c r="C560" s="1247"/>
      <c r="D560" s="1247"/>
      <c r="E560" s="1248"/>
      <c r="F560" s="1248"/>
      <c r="G560" s="1248"/>
      <c r="H560" s="1249"/>
      <c r="I560" s="1249"/>
      <c r="J560" s="1249"/>
      <c r="K560" s="1249"/>
      <c r="L560" s="1250"/>
      <c r="M560" s="1249"/>
      <c r="N560" s="1249"/>
      <c r="O560" s="1245"/>
      <c r="P560" s="1251"/>
      <c r="Q560" s="1247"/>
      <c r="R560" s="1252"/>
      <c r="S560" s="1247"/>
      <c r="T560" s="1247"/>
      <c r="U560" s="1247"/>
      <c r="V560" s="1247"/>
      <c r="W560" s="1247"/>
      <c r="X560" s="1247"/>
    </row>
    <row r="561" ht="34.5" customHeight="1">
      <c r="A561" s="1245"/>
      <c r="B561" s="1246"/>
      <c r="C561" s="1247"/>
      <c r="D561" s="1247"/>
      <c r="E561" s="1248"/>
      <c r="F561" s="1248"/>
      <c r="G561" s="1248"/>
      <c r="H561" s="1249"/>
      <c r="I561" s="1249"/>
      <c r="J561" s="1249"/>
      <c r="K561" s="1249"/>
      <c r="L561" s="1250"/>
      <c r="M561" s="1249"/>
      <c r="N561" s="1249"/>
      <c r="O561" s="1245"/>
      <c r="P561" s="1251"/>
      <c r="Q561" s="1247"/>
      <c r="R561" s="1252"/>
      <c r="S561" s="1247"/>
      <c r="T561" s="1247"/>
      <c r="U561" s="1247"/>
      <c r="V561" s="1247"/>
      <c r="W561" s="1247"/>
      <c r="X561" s="1247"/>
    </row>
    <row r="562" ht="34.5" customHeight="1">
      <c r="A562" s="1245"/>
      <c r="B562" s="1246"/>
      <c r="C562" s="1247"/>
      <c r="D562" s="1247"/>
      <c r="E562" s="1248"/>
      <c r="F562" s="1248"/>
      <c r="G562" s="1248"/>
      <c r="H562" s="1249"/>
      <c r="I562" s="1249"/>
      <c r="J562" s="1249"/>
      <c r="K562" s="1249"/>
      <c r="L562" s="1250"/>
      <c r="M562" s="1249"/>
      <c r="N562" s="1249"/>
      <c r="O562" s="1245"/>
      <c r="P562" s="1251"/>
      <c r="Q562" s="1247"/>
      <c r="R562" s="1252"/>
      <c r="S562" s="1247"/>
      <c r="T562" s="1247"/>
      <c r="U562" s="1247"/>
      <c r="V562" s="1247"/>
      <c r="W562" s="1247"/>
      <c r="X562" s="1247"/>
    </row>
    <row r="563" ht="34.5" customHeight="1">
      <c r="A563" s="1245"/>
      <c r="B563" s="1246"/>
      <c r="C563" s="1247"/>
      <c r="D563" s="1247"/>
      <c r="E563" s="1248"/>
      <c r="F563" s="1248"/>
      <c r="G563" s="1248"/>
      <c r="H563" s="1249"/>
      <c r="I563" s="1249"/>
      <c r="J563" s="1249"/>
      <c r="K563" s="1249"/>
      <c r="L563" s="1250"/>
      <c r="M563" s="1249"/>
      <c r="N563" s="1249"/>
      <c r="O563" s="1245"/>
      <c r="P563" s="1251"/>
      <c r="Q563" s="1247"/>
      <c r="R563" s="1252"/>
      <c r="S563" s="1247"/>
      <c r="T563" s="1247"/>
      <c r="U563" s="1247"/>
      <c r="V563" s="1247"/>
      <c r="W563" s="1247"/>
      <c r="X563" s="1247"/>
    </row>
    <row r="564" ht="34.5" customHeight="1">
      <c r="A564" s="1245"/>
      <c r="B564" s="1246"/>
      <c r="C564" s="1247"/>
      <c r="D564" s="1247"/>
      <c r="E564" s="1248"/>
      <c r="F564" s="1248"/>
      <c r="G564" s="1248"/>
      <c r="H564" s="1249"/>
      <c r="I564" s="1249"/>
      <c r="J564" s="1249"/>
      <c r="K564" s="1249"/>
      <c r="L564" s="1250"/>
      <c r="M564" s="1249"/>
      <c r="N564" s="1249"/>
      <c r="O564" s="1245"/>
      <c r="P564" s="1251"/>
      <c r="Q564" s="1247"/>
      <c r="R564" s="1252"/>
      <c r="S564" s="1247"/>
      <c r="T564" s="1247"/>
      <c r="U564" s="1247"/>
      <c r="V564" s="1247"/>
      <c r="W564" s="1247"/>
      <c r="X564" s="1247"/>
    </row>
    <row r="565" ht="34.5" customHeight="1">
      <c r="A565" s="1245"/>
      <c r="B565" s="1246"/>
      <c r="C565" s="1247"/>
      <c r="D565" s="1247"/>
      <c r="E565" s="1248"/>
      <c r="F565" s="1248"/>
      <c r="G565" s="1248"/>
      <c r="H565" s="1249"/>
      <c r="I565" s="1249"/>
      <c r="J565" s="1249"/>
      <c r="K565" s="1249"/>
      <c r="L565" s="1250"/>
      <c r="M565" s="1249"/>
      <c r="N565" s="1249"/>
      <c r="O565" s="1245"/>
      <c r="P565" s="1251"/>
      <c r="Q565" s="1247"/>
      <c r="R565" s="1252"/>
      <c r="S565" s="1247"/>
      <c r="T565" s="1247"/>
      <c r="U565" s="1247"/>
      <c r="V565" s="1247"/>
      <c r="W565" s="1247"/>
      <c r="X565" s="1247"/>
    </row>
    <row r="566" ht="34.5" customHeight="1">
      <c r="A566" s="1245"/>
      <c r="B566" s="1246"/>
      <c r="C566" s="1247"/>
      <c r="D566" s="1247"/>
      <c r="E566" s="1248"/>
      <c r="F566" s="1248"/>
      <c r="G566" s="1248"/>
      <c r="H566" s="1249"/>
      <c r="I566" s="1249"/>
      <c r="J566" s="1249"/>
      <c r="K566" s="1249"/>
      <c r="L566" s="1250"/>
      <c r="M566" s="1249"/>
      <c r="N566" s="1249"/>
      <c r="O566" s="1245"/>
      <c r="P566" s="1251"/>
      <c r="Q566" s="1247"/>
      <c r="R566" s="1252"/>
      <c r="S566" s="1247"/>
      <c r="T566" s="1247"/>
      <c r="U566" s="1247"/>
      <c r="V566" s="1247"/>
      <c r="W566" s="1247"/>
      <c r="X566" s="1247"/>
    </row>
    <row r="567" ht="34.5" customHeight="1">
      <c r="A567" s="1245"/>
      <c r="B567" s="1246"/>
      <c r="C567" s="1247"/>
      <c r="D567" s="1247"/>
      <c r="E567" s="1248"/>
      <c r="F567" s="1248"/>
      <c r="G567" s="1248"/>
      <c r="H567" s="1249"/>
      <c r="I567" s="1249"/>
      <c r="J567" s="1249"/>
      <c r="K567" s="1249"/>
      <c r="L567" s="1250"/>
      <c r="M567" s="1249"/>
      <c r="N567" s="1249"/>
      <c r="O567" s="1245"/>
      <c r="P567" s="1251"/>
      <c r="Q567" s="1247"/>
      <c r="R567" s="1252"/>
      <c r="S567" s="1247"/>
      <c r="T567" s="1247"/>
      <c r="U567" s="1247"/>
      <c r="V567" s="1247"/>
      <c r="W567" s="1247"/>
      <c r="X567" s="1247"/>
    </row>
    <row r="568" ht="34.5" customHeight="1">
      <c r="A568" s="1245"/>
      <c r="B568" s="1246"/>
      <c r="C568" s="1247"/>
      <c r="D568" s="1247"/>
      <c r="E568" s="1248"/>
      <c r="F568" s="1248"/>
      <c r="G568" s="1248"/>
      <c r="H568" s="1249"/>
      <c r="I568" s="1249"/>
      <c r="J568" s="1249"/>
      <c r="K568" s="1249"/>
      <c r="L568" s="1250"/>
      <c r="M568" s="1249"/>
      <c r="N568" s="1249"/>
      <c r="O568" s="1245"/>
      <c r="P568" s="1251"/>
      <c r="Q568" s="1247"/>
      <c r="R568" s="1252"/>
      <c r="S568" s="1247"/>
      <c r="T568" s="1247"/>
      <c r="U568" s="1247"/>
      <c r="V568" s="1247"/>
      <c r="W568" s="1247"/>
      <c r="X568" s="1247"/>
    </row>
    <row r="569" ht="34.5" customHeight="1">
      <c r="A569" s="1245"/>
      <c r="B569" s="1246"/>
      <c r="C569" s="1247"/>
      <c r="D569" s="1247"/>
      <c r="E569" s="1248"/>
      <c r="F569" s="1248"/>
      <c r="G569" s="1248"/>
      <c r="H569" s="1249"/>
      <c r="I569" s="1249"/>
      <c r="J569" s="1249"/>
      <c r="K569" s="1249"/>
      <c r="L569" s="1250"/>
      <c r="M569" s="1249"/>
      <c r="N569" s="1249"/>
      <c r="O569" s="1245"/>
      <c r="P569" s="1251"/>
      <c r="Q569" s="1247"/>
      <c r="R569" s="1252"/>
      <c r="S569" s="1247"/>
      <c r="T569" s="1247"/>
      <c r="U569" s="1247"/>
      <c r="V569" s="1247"/>
      <c r="W569" s="1247"/>
      <c r="X569" s="1247"/>
    </row>
    <row r="570" ht="34.5" customHeight="1">
      <c r="A570" s="1245"/>
      <c r="B570" s="1246"/>
      <c r="C570" s="1247"/>
      <c r="D570" s="1247"/>
      <c r="E570" s="1248"/>
      <c r="F570" s="1248"/>
      <c r="G570" s="1248"/>
      <c r="H570" s="1249"/>
      <c r="I570" s="1249"/>
      <c r="J570" s="1249"/>
      <c r="K570" s="1249"/>
      <c r="L570" s="1250"/>
      <c r="M570" s="1249"/>
      <c r="N570" s="1249"/>
      <c r="O570" s="1245"/>
      <c r="P570" s="1251"/>
      <c r="Q570" s="1247"/>
      <c r="R570" s="1252"/>
      <c r="S570" s="1247"/>
      <c r="T570" s="1247"/>
      <c r="U570" s="1247"/>
      <c r="V570" s="1247"/>
      <c r="W570" s="1247"/>
      <c r="X570" s="1247"/>
    </row>
    <row r="571" ht="34.5" customHeight="1">
      <c r="A571" s="1245"/>
      <c r="B571" s="1246"/>
      <c r="C571" s="1247"/>
      <c r="D571" s="1247"/>
      <c r="E571" s="1248"/>
      <c r="F571" s="1248"/>
      <c r="G571" s="1248"/>
      <c r="H571" s="1249"/>
      <c r="I571" s="1249"/>
      <c r="J571" s="1249"/>
      <c r="K571" s="1249"/>
      <c r="L571" s="1250"/>
      <c r="M571" s="1249"/>
      <c r="N571" s="1249"/>
      <c r="O571" s="1245"/>
      <c r="P571" s="1251"/>
      <c r="Q571" s="1247"/>
      <c r="R571" s="1252"/>
      <c r="S571" s="1247"/>
      <c r="T571" s="1247"/>
      <c r="U571" s="1247"/>
      <c r="V571" s="1247"/>
      <c r="W571" s="1247"/>
      <c r="X571" s="1247"/>
    </row>
    <row r="572" ht="34.5" customHeight="1">
      <c r="A572" s="1245"/>
      <c r="B572" s="1246"/>
      <c r="C572" s="1247"/>
      <c r="D572" s="1247"/>
      <c r="E572" s="1248"/>
      <c r="F572" s="1248"/>
      <c r="G572" s="1248"/>
      <c r="H572" s="1249"/>
      <c r="I572" s="1249"/>
      <c r="J572" s="1249"/>
      <c r="K572" s="1249"/>
      <c r="L572" s="1250"/>
      <c r="M572" s="1249"/>
      <c r="N572" s="1249"/>
      <c r="O572" s="1245"/>
      <c r="P572" s="1251"/>
      <c r="Q572" s="1247"/>
      <c r="R572" s="1252"/>
      <c r="S572" s="1247"/>
      <c r="T572" s="1247"/>
      <c r="U572" s="1247"/>
      <c r="V572" s="1247"/>
      <c r="W572" s="1247"/>
      <c r="X572" s="1247"/>
    </row>
    <row r="573" ht="34.5" customHeight="1">
      <c r="A573" s="1245"/>
      <c r="B573" s="1246"/>
      <c r="C573" s="1247"/>
      <c r="D573" s="1247"/>
      <c r="E573" s="1248"/>
      <c r="F573" s="1248"/>
      <c r="G573" s="1248"/>
      <c r="H573" s="1249"/>
      <c r="I573" s="1249"/>
      <c r="J573" s="1249"/>
      <c r="K573" s="1249"/>
      <c r="L573" s="1250"/>
      <c r="M573" s="1249"/>
      <c r="N573" s="1249"/>
      <c r="O573" s="1245"/>
      <c r="P573" s="1251"/>
      <c r="Q573" s="1247"/>
      <c r="R573" s="1252"/>
      <c r="S573" s="1247"/>
      <c r="T573" s="1247"/>
      <c r="U573" s="1247"/>
      <c r="V573" s="1247"/>
      <c r="W573" s="1247"/>
      <c r="X573" s="1247"/>
    </row>
    <row r="574" ht="34.5" customHeight="1">
      <c r="A574" s="1245"/>
      <c r="B574" s="1246"/>
      <c r="C574" s="1247"/>
      <c r="D574" s="1247"/>
      <c r="E574" s="1248"/>
      <c r="F574" s="1248"/>
      <c r="G574" s="1248"/>
      <c r="H574" s="1249"/>
      <c r="I574" s="1249"/>
      <c r="J574" s="1249"/>
      <c r="K574" s="1249"/>
      <c r="L574" s="1250"/>
      <c r="M574" s="1249"/>
      <c r="N574" s="1249"/>
      <c r="O574" s="1245"/>
      <c r="P574" s="1251"/>
      <c r="Q574" s="1247"/>
      <c r="R574" s="1252"/>
      <c r="S574" s="1247"/>
      <c r="T574" s="1247"/>
      <c r="U574" s="1247"/>
      <c r="V574" s="1247"/>
      <c r="W574" s="1247"/>
      <c r="X574" s="1247"/>
    </row>
    <row r="575" ht="34.5" customHeight="1">
      <c r="A575" s="1245"/>
      <c r="B575" s="1246"/>
      <c r="C575" s="1247"/>
      <c r="D575" s="1247"/>
      <c r="E575" s="1248"/>
      <c r="F575" s="1248"/>
      <c r="G575" s="1248"/>
      <c r="H575" s="1249"/>
      <c r="I575" s="1249"/>
      <c r="J575" s="1249"/>
      <c r="K575" s="1249"/>
      <c r="L575" s="1250"/>
      <c r="M575" s="1249"/>
      <c r="N575" s="1249"/>
      <c r="O575" s="1245"/>
      <c r="P575" s="1251"/>
      <c r="Q575" s="1247"/>
      <c r="R575" s="1252"/>
      <c r="S575" s="1247"/>
      <c r="T575" s="1247"/>
      <c r="U575" s="1247"/>
      <c r="V575" s="1247"/>
      <c r="W575" s="1247"/>
      <c r="X575" s="1247"/>
    </row>
    <row r="576" ht="34.5" customHeight="1">
      <c r="A576" s="1245"/>
      <c r="B576" s="1246"/>
      <c r="C576" s="1247"/>
      <c r="D576" s="1247"/>
      <c r="E576" s="1248"/>
      <c r="F576" s="1248"/>
      <c r="G576" s="1248"/>
      <c r="H576" s="1249"/>
      <c r="I576" s="1249"/>
      <c r="J576" s="1249"/>
      <c r="K576" s="1249"/>
      <c r="L576" s="1250"/>
      <c r="M576" s="1249"/>
      <c r="N576" s="1249"/>
      <c r="O576" s="1245"/>
      <c r="P576" s="1251"/>
      <c r="Q576" s="1247"/>
      <c r="R576" s="1252"/>
      <c r="S576" s="1247"/>
      <c r="T576" s="1247"/>
      <c r="U576" s="1247"/>
      <c r="V576" s="1247"/>
      <c r="W576" s="1247"/>
      <c r="X576" s="1247"/>
    </row>
    <row r="577" ht="34.5" customHeight="1">
      <c r="A577" s="1245"/>
      <c r="B577" s="1246"/>
      <c r="C577" s="1247"/>
      <c r="D577" s="1247"/>
      <c r="E577" s="1248"/>
      <c r="F577" s="1248"/>
      <c r="G577" s="1248"/>
      <c r="H577" s="1249"/>
      <c r="I577" s="1249"/>
      <c r="J577" s="1249"/>
      <c r="K577" s="1249"/>
      <c r="L577" s="1250"/>
      <c r="M577" s="1249"/>
      <c r="N577" s="1249"/>
      <c r="O577" s="1245"/>
      <c r="P577" s="1251"/>
      <c r="Q577" s="1247"/>
      <c r="R577" s="1252"/>
      <c r="S577" s="1247"/>
      <c r="T577" s="1247"/>
      <c r="U577" s="1247"/>
      <c r="V577" s="1247"/>
      <c r="W577" s="1247"/>
      <c r="X577" s="1247"/>
    </row>
    <row r="578" ht="34.5" customHeight="1">
      <c r="A578" s="1245"/>
      <c r="B578" s="1246"/>
      <c r="C578" s="1247"/>
      <c r="D578" s="1247"/>
      <c r="E578" s="1248"/>
      <c r="F578" s="1248"/>
      <c r="G578" s="1248"/>
      <c r="H578" s="1249"/>
      <c r="I578" s="1249"/>
      <c r="J578" s="1249"/>
      <c r="K578" s="1249"/>
      <c r="L578" s="1250"/>
      <c r="M578" s="1249"/>
      <c r="N578" s="1249"/>
      <c r="O578" s="1245"/>
      <c r="P578" s="1251"/>
      <c r="Q578" s="1247"/>
      <c r="R578" s="1252"/>
      <c r="S578" s="1247"/>
      <c r="T578" s="1247"/>
      <c r="U578" s="1247"/>
      <c r="V578" s="1247"/>
      <c r="W578" s="1247"/>
      <c r="X578" s="1247"/>
    </row>
    <row r="579" ht="34.5" customHeight="1">
      <c r="A579" s="1245"/>
      <c r="B579" s="1246"/>
      <c r="C579" s="1247"/>
      <c r="D579" s="1247"/>
      <c r="E579" s="1248"/>
      <c r="F579" s="1248"/>
      <c r="G579" s="1248"/>
      <c r="H579" s="1249"/>
      <c r="I579" s="1249"/>
      <c r="J579" s="1249"/>
      <c r="K579" s="1249"/>
      <c r="L579" s="1250"/>
      <c r="M579" s="1249"/>
      <c r="N579" s="1249"/>
      <c r="O579" s="1245"/>
      <c r="P579" s="1251"/>
      <c r="Q579" s="1247"/>
      <c r="R579" s="1252"/>
      <c r="S579" s="1247"/>
      <c r="T579" s="1247"/>
      <c r="U579" s="1247"/>
      <c r="V579" s="1247"/>
      <c r="W579" s="1247"/>
      <c r="X579" s="1247"/>
    </row>
    <row r="580" ht="34.5" customHeight="1">
      <c r="A580" s="1245"/>
      <c r="B580" s="1246"/>
      <c r="C580" s="1247"/>
      <c r="D580" s="1247"/>
      <c r="E580" s="1248"/>
      <c r="F580" s="1248"/>
      <c r="G580" s="1248"/>
      <c r="H580" s="1249"/>
      <c r="I580" s="1249"/>
      <c r="J580" s="1249"/>
      <c r="K580" s="1249"/>
      <c r="L580" s="1250"/>
      <c r="M580" s="1249"/>
      <c r="N580" s="1249"/>
      <c r="O580" s="1245"/>
      <c r="P580" s="1251"/>
      <c r="Q580" s="1247"/>
      <c r="R580" s="1252"/>
      <c r="S580" s="1247"/>
      <c r="T580" s="1247"/>
      <c r="U580" s="1247"/>
      <c r="V580" s="1247"/>
      <c r="W580" s="1247"/>
      <c r="X580" s="1247"/>
    </row>
    <row r="581" ht="34.5" customHeight="1">
      <c r="A581" s="1245"/>
      <c r="B581" s="1246"/>
      <c r="C581" s="1247"/>
      <c r="D581" s="1247"/>
      <c r="E581" s="1248"/>
      <c r="F581" s="1248"/>
      <c r="G581" s="1248"/>
      <c r="H581" s="1249"/>
      <c r="I581" s="1249"/>
      <c r="J581" s="1249"/>
      <c r="K581" s="1249"/>
      <c r="L581" s="1250"/>
      <c r="M581" s="1249"/>
      <c r="N581" s="1249"/>
      <c r="O581" s="1245"/>
      <c r="P581" s="1251"/>
      <c r="Q581" s="1247"/>
      <c r="R581" s="1252"/>
      <c r="S581" s="1247"/>
      <c r="T581" s="1247"/>
      <c r="U581" s="1247"/>
      <c r="V581" s="1247"/>
      <c r="W581" s="1247"/>
      <c r="X581" s="1247"/>
    </row>
    <row r="582" ht="34.5" customHeight="1">
      <c r="A582" s="1245"/>
      <c r="B582" s="1246"/>
      <c r="C582" s="1247"/>
      <c r="D582" s="1247"/>
      <c r="E582" s="1248"/>
      <c r="F582" s="1248"/>
      <c r="G582" s="1248"/>
      <c r="H582" s="1249"/>
      <c r="I582" s="1249"/>
      <c r="J582" s="1249"/>
      <c r="K582" s="1249"/>
      <c r="L582" s="1250"/>
      <c r="M582" s="1249"/>
      <c r="N582" s="1249"/>
      <c r="O582" s="1245"/>
      <c r="P582" s="1251"/>
      <c r="Q582" s="1247"/>
      <c r="R582" s="1252"/>
      <c r="S582" s="1247"/>
      <c r="T582" s="1247"/>
      <c r="U582" s="1247"/>
      <c r="V582" s="1247"/>
      <c r="W582" s="1247"/>
      <c r="X582" s="1247"/>
    </row>
    <row r="583" ht="34.5" customHeight="1">
      <c r="A583" s="1245"/>
      <c r="B583" s="1246"/>
      <c r="C583" s="1247"/>
      <c r="D583" s="1247"/>
      <c r="E583" s="1248"/>
      <c r="F583" s="1248"/>
      <c r="G583" s="1248"/>
      <c r="H583" s="1249"/>
      <c r="I583" s="1249"/>
      <c r="J583" s="1249"/>
      <c r="K583" s="1249"/>
      <c r="L583" s="1250"/>
      <c r="M583" s="1249"/>
      <c r="N583" s="1249"/>
      <c r="O583" s="1245"/>
      <c r="P583" s="1251"/>
      <c r="Q583" s="1247"/>
      <c r="R583" s="1252"/>
      <c r="S583" s="1247"/>
      <c r="T583" s="1247"/>
      <c r="U583" s="1247"/>
      <c r="V583" s="1247"/>
      <c r="W583" s="1247"/>
      <c r="X583" s="1247"/>
    </row>
    <row r="584" ht="34.5" customHeight="1">
      <c r="A584" s="1245"/>
      <c r="B584" s="1246"/>
      <c r="C584" s="1247"/>
      <c r="D584" s="1247"/>
      <c r="E584" s="1248"/>
      <c r="F584" s="1248"/>
      <c r="G584" s="1248"/>
      <c r="H584" s="1249"/>
      <c r="I584" s="1249"/>
      <c r="J584" s="1249"/>
      <c r="K584" s="1249"/>
      <c r="L584" s="1250"/>
      <c r="M584" s="1249"/>
      <c r="N584" s="1249"/>
      <c r="O584" s="1245"/>
      <c r="P584" s="1251"/>
      <c r="Q584" s="1247"/>
      <c r="R584" s="1252"/>
      <c r="S584" s="1247"/>
      <c r="T584" s="1247"/>
      <c r="U584" s="1247"/>
      <c r="V584" s="1247"/>
      <c r="W584" s="1247"/>
      <c r="X584" s="1247"/>
    </row>
    <row r="585" ht="34.5" customHeight="1">
      <c r="A585" s="1245"/>
      <c r="B585" s="1246"/>
      <c r="C585" s="1247"/>
      <c r="D585" s="1247"/>
      <c r="E585" s="1248"/>
      <c r="F585" s="1248"/>
      <c r="G585" s="1248"/>
      <c r="H585" s="1249"/>
      <c r="I585" s="1249"/>
      <c r="J585" s="1249"/>
      <c r="K585" s="1249"/>
      <c r="L585" s="1250"/>
      <c r="M585" s="1249"/>
      <c r="N585" s="1249"/>
      <c r="O585" s="1245"/>
      <c r="P585" s="1251"/>
      <c r="Q585" s="1247"/>
      <c r="R585" s="1252"/>
      <c r="S585" s="1247"/>
      <c r="T585" s="1247"/>
      <c r="U585" s="1247"/>
      <c r="V585" s="1247"/>
      <c r="W585" s="1247"/>
      <c r="X585" s="1247"/>
    </row>
    <row r="586" ht="34.5" customHeight="1">
      <c r="A586" s="1245"/>
      <c r="B586" s="1246"/>
      <c r="C586" s="1247"/>
      <c r="D586" s="1247"/>
      <c r="E586" s="1248"/>
      <c r="F586" s="1248"/>
      <c r="G586" s="1248"/>
      <c r="H586" s="1249"/>
      <c r="I586" s="1249"/>
      <c r="J586" s="1249"/>
      <c r="K586" s="1249"/>
      <c r="L586" s="1250"/>
      <c r="M586" s="1249"/>
      <c r="N586" s="1249"/>
      <c r="O586" s="1245"/>
      <c r="P586" s="1251"/>
      <c r="Q586" s="1247"/>
      <c r="R586" s="1252"/>
      <c r="S586" s="1247"/>
      <c r="T586" s="1247"/>
      <c r="U586" s="1247"/>
      <c r="V586" s="1247"/>
      <c r="W586" s="1247"/>
      <c r="X586" s="1247"/>
    </row>
    <row r="587" ht="34.5" customHeight="1">
      <c r="A587" s="1245"/>
      <c r="B587" s="1246"/>
      <c r="C587" s="1247"/>
      <c r="D587" s="1247"/>
      <c r="E587" s="1248"/>
      <c r="F587" s="1248"/>
      <c r="G587" s="1248"/>
      <c r="H587" s="1249"/>
      <c r="I587" s="1249"/>
      <c r="J587" s="1249"/>
      <c r="K587" s="1249"/>
      <c r="L587" s="1250"/>
      <c r="M587" s="1249"/>
      <c r="N587" s="1249"/>
      <c r="O587" s="1245"/>
      <c r="P587" s="1251"/>
      <c r="Q587" s="1247"/>
      <c r="R587" s="1252"/>
      <c r="S587" s="1247"/>
      <c r="T587" s="1247"/>
      <c r="U587" s="1247"/>
      <c r="V587" s="1247"/>
      <c r="W587" s="1247"/>
      <c r="X587" s="1247"/>
    </row>
    <row r="588" ht="34.5" customHeight="1">
      <c r="A588" s="1245"/>
      <c r="B588" s="1246"/>
      <c r="C588" s="1247"/>
      <c r="D588" s="1247"/>
      <c r="E588" s="1248"/>
      <c r="F588" s="1248"/>
      <c r="G588" s="1248"/>
      <c r="H588" s="1249"/>
      <c r="I588" s="1249"/>
      <c r="J588" s="1249"/>
      <c r="K588" s="1249"/>
      <c r="L588" s="1250"/>
      <c r="M588" s="1249"/>
      <c r="N588" s="1249"/>
      <c r="O588" s="1245"/>
      <c r="P588" s="1251"/>
      <c r="Q588" s="1247"/>
      <c r="R588" s="1252"/>
      <c r="S588" s="1247"/>
      <c r="T588" s="1247"/>
      <c r="U588" s="1247"/>
      <c r="V588" s="1247"/>
      <c r="W588" s="1247"/>
      <c r="X588" s="1247"/>
    </row>
    <row r="589" ht="34.5" customHeight="1">
      <c r="A589" s="1245"/>
      <c r="B589" s="1246"/>
      <c r="C589" s="1247"/>
      <c r="D589" s="1247"/>
      <c r="E589" s="1248"/>
      <c r="F589" s="1248"/>
      <c r="G589" s="1248"/>
      <c r="H589" s="1249"/>
      <c r="I589" s="1249"/>
      <c r="J589" s="1249"/>
      <c r="K589" s="1249"/>
      <c r="L589" s="1250"/>
      <c r="M589" s="1249"/>
      <c r="N589" s="1249"/>
      <c r="O589" s="1245"/>
      <c r="P589" s="1251"/>
      <c r="Q589" s="1247"/>
      <c r="R589" s="1252"/>
      <c r="S589" s="1247"/>
      <c r="T589" s="1247"/>
      <c r="U589" s="1247"/>
      <c r="V589" s="1247"/>
      <c r="W589" s="1247"/>
      <c r="X589" s="1247"/>
    </row>
    <row r="590" ht="34.5" customHeight="1">
      <c r="A590" s="1245"/>
      <c r="B590" s="1246"/>
      <c r="C590" s="1247"/>
      <c r="D590" s="1247"/>
      <c r="E590" s="1248"/>
      <c r="F590" s="1248"/>
      <c r="G590" s="1248"/>
      <c r="H590" s="1249"/>
      <c r="I590" s="1249"/>
      <c r="J590" s="1249"/>
      <c r="K590" s="1249"/>
      <c r="L590" s="1250"/>
      <c r="M590" s="1249"/>
      <c r="N590" s="1249"/>
      <c r="O590" s="1245"/>
      <c r="P590" s="1251"/>
      <c r="Q590" s="1247"/>
      <c r="R590" s="1252"/>
      <c r="S590" s="1247"/>
      <c r="T590" s="1247"/>
      <c r="U590" s="1247"/>
      <c r="V590" s="1247"/>
      <c r="W590" s="1247"/>
      <c r="X590" s="1247"/>
    </row>
    <row r="591" ht="34.5" customHeight="1">
      <c r="A591" s="1245"/>
      <c r="B591" s="1246"/>
      <c r="C591" s="1247"/>
      <c r="D591" s="1247"/>
      <c r="E591" s="1248"/>
      <c r="F591" s="1248"/>
      <c r="G591" s="1248"/>
      <c r="H591" s="1249"/>
      <c r="I591" s="1249"/>
      <c r="J591" s="1249"/>
      <c r="K591" s="1249"/>
      <c r="L591" s="1250"/>
      <c r="M591" s="1249"/>
      <c r="N591" s="1249"/>
      <c r="O591" s="1245"/>
      <c r="P591" s="1251"/>
      <c r="Q591" s="1247"/>
      <c r="R591" s="1252"/>
      <c r="S591" s="1247"/>
      <c r="T591" s="1247"/>
      <c r="U591" s="1247"/>
      <c r="V591" s="1247"/>
      <c r="W591" s="1247"/>
      <c r="X591" s="1247"/>
    </row>
    <row r="592" ht="34.5" customHeight="1">
      <c r="A592" s="1245"/>
      <c r="B592" s="1246"/>
      <c r="C592" s="1247"/>
      <c r="D592" s="1247"/>
      <c r="E592" s="1248"/>
      <c r="F592" s="1248"/>
      <c r="G592" s="1248"/>
      <c r="H592" s="1249"/>
      <c r="I592" s="1249"/>
      <c r="J592" s="1249"/>
      <c r="K592" s="1249"/>
      <c r="L592" s="1250"/>
      <c r="M592" s="1249"/>
      <c r="N592" s="1249"/>
      <c r="O592" s="1245"/>
      <c r="P592" s="1251"/>
      <c r="Q592" s="1247"/>
      <c r="R592" s="1252"/>
      <c r="S592" s="1247"/>
      <c r="T592" s="1247"/>
      <c r="U592" s="1247"/>
      <c r="V592" s="1247"/>
      <c r="W592" s="1247"/>
      <c r="X592" s="1247"/>
    </row>
    <row r="593" ht="34.5" customHeight="1">
      <c r="A593" s="1245"/>
      <c r="B593" s="1246"/>
      <c r="C593" s="1247"/>
      <c r="D593" s="1247"/>
      <c r="E593" s="1248"/>
      <c r="F593" s="1248"/>
      <c r="G593" s="1248"/>
      <c r="H593" s="1249"/>
      <c r="I593" s="1249"/>
      <c r="J593" s="1249"/>
      <c r="K593" s="1249"/>
      <c r="L593" s="1250"/>
      <c r="M593" s="1249"/>
      <c r="N593" s="1249"/>
      <c r="O593" s="1245"/>
      <c r="P593" s="1251"/>
      <c r="Q593" s="1247"/>
      <c r="R593" s="1252"/>
      <c r="S593" s="1247"/>
      <c r="T593" s="1247"/>
      <c r="U593" s="1247"/>
      <c r="V593" s="1247"/>
      <c r="W593" s="1247"/>
      <c r="X593" s="1247"/>
    </row>
    <row r="594" ht="34.5" customHeight="1">
      <c r="A594" s="1245"/>
      <c r="B594" s="1246"/>
      <c r="C594" s="1247"/>
      <c r="D594" s="1247"/>
      <c r="E594" s="1248"/>
      <c r="F594" s="1248"/>
      <c r="G594" s="1248"/>
      <c r="H594" s="1249"/>
      <c r="I594" s="1249"/>
      <c r="J594" s="1249"/>
      <c r="K594" s="1249"/>
      <c r="L594" s="1250"/>
      <c r="M594" s="1249"/>
      <c r="N594" s="1249"/>
      <c r="O594" s="1245"/>
      <c r="P594" s="1251"/>
      <c r="Q594" s="1247"/>
      <c r="R594" s="1252"/>
      <c r="S594" s="1247"/>
      <c r="T594" s="1247"/>
      <c r="U594" s="1247"/>
      <c r="V594" s="1247"/>
      <c r="W594" s="1247"/>
      <c r="X594" s="1247"/>
    </row>
    <row r="595" ht="34.5" customHeight="1">
      <c r="A595" s="1245"/>
      <c r="B595" s="1246"/>
      <c r="C595" s="1247"/>
      <c r="D595" s="1247"/>
      <c r="E595" s="1248"/>
      <c r="F595" s="1248"/>
      <c r="G595" s="1248"/>
      <c r="H595" s="1249"/>
      <c r="I595" s="1249"/>
      <c r="J595" s="1249"/>
      <c r="K595" s="1249"/>
      <c r="L595" s="1250"/>
      <c r="M595" s="1249"/>
      <c r="N595" s="1249"/>
      <c r="O595" s="1245"/>
      <c r="P595" s="1251"/>
      <c r="Q595" s="1247"/>
      <c r="R595" s="1252"/>
      <c r="S595" s="1247"/>
      <c r="T595" s="1247"/>
      <c r="U595" s="1247"/>
      <c r="V595" s="1247"/>
      <c r="W595" s="1247"/>
      <c r="X595" s="1247"/>
    </row>
    <row r="596" ht="34.5" customHeight="1">
      <c r="A596" s="1245"/>
      <c r="B596" s="1246"/>
      <c r="C596" s="1247"/>
      <c r="D596" s="1247"/>
      <c r="E596" s="1248"/>
      <c r="F596" s="1248"/>
      <c r="G596" s="1248"/>
      <c r="H596" s="1249"/>
      <c r="I596" s="1249"/>
      <c r="J596" s="1249"/>
      <c r="K596" s="1249"/>
      <c r="L596" s="1250"/>
      <c r="M596" s="1249"/>
      <c r="N596" s="1249"/>
      <c r="O596" s="1245"/>
      <c r="P596" s="1251"/>
      <c r="Q596" s="1247"/>
      <c r="R596" s="1252"/>
      <c r="S596" s="1247"/>
      <c r="T596" s="1247"/>
      <c r="U596" s="1247"/>
      <c r="V596" s="1247"/>
      <c r="W596" s="1247"/>
      <c r="X596" s="1247"/>
    </row>
    <row r="597" ht="34.5" customHeight="1">
      <c r="A597" s="1245"/>
      <c r="B597" s="1246"/>
      <c r="C597" s="1247"/>
      <c r="D597" s="1247"/>
      <c r="E597" s="1248"/>
      <c r="F597" s="1248"/>
      <c r="G597" s="1248"/>
      <c r="H597" s="1249"/>
      <c r="I597" s="1249"/>
      <c r="J597" s="1249"/>
      <c r="K597" s="1249"/>
      <c r="L597" s="1250"/>
      <c r="M597" s="1249"/>
      <c r="N597" s="1249"/>
      <c r="O597" s="1245"/>
      <c r="P597" s="1251"/>
      <c r="Q597" s="1247"/>
      <c r="R597" s="1252"/>
      <c r="S597" s="1247"/>
      <c r="T597" s="1247"/>
      <c r="U597" s="1247"/>
      <c r="V597" s="1247"/>
      <c r="W597" s="1247"/>
      <c r="X597" s="1247"/>
    </row>
    <row r="598" ht="34.5" customHeight="1">
      <c r="A598" s="1245"/>
      <c r="B598" s="1246"/>
      <c r="C598" s="1247"/>
      <c r="D598" s="1247"/>
      <c r="E598" s="1248"/>
      <c r="F598" s="1248"/>
      <c r="G598" s="1248"/>
      <c r="H598" s="1249"/>
      <c r="I598" s="1249"/>
      <c r="J598" s="1249"/>
      <c r="K598" s="1249"/>
      <c r="L598" s="1250"/>
      <c r="M598" s="1249"/>
      <c r="N598" s="1249"/>
      <c r="O598" s="1245"/>
      <c r="P598" s="1251"/>
      <c r="Q598" s="1247"/>
      <c r="R598" s="1252"/>
      <c r="S598" s="1247"/>
      <c r="T598" s="1247"/>
      <c r="U598" s="1247"/>
      <c r="V598" s="1247"/>
      <c r="W598" s="1247"/>
      <c r="X598" s="1247"/>
    </row>
    <row r="599" ht="34.5" customHeight="1">
      <c r="A599" s="1245"/>
      <c r="B599" s="1246"/>
      <c r="C599" s="1247"/>
      <c r="D599" s="1247"/>
      <c r="E599" s="1248"/>
      <c r="F599" s="1248"/>
      <c r="G599" s="1248"/>
      <c r="H599" s="1249"/>
      <c r="I599" s="1249"/>
      <c r="J599" s="1249"/>
      <c r="K599" s="1249"/>
      <c r="L599" s="1250"/>
      <c r="M599" s="1249"/>
      <c r="N599" s="1249"/>
      <c r="O599" s="1245"/>
      <c r="P599" s="1251"/>
      <c r="Q599" s="1247"/>
      <c r="R599" s="1252"/>
      <c r="S599" s="1247"/>
      <c r="T599" s="1247"/>
      <c r="U599" s="1247"/>
      <c r="V599" s="1247"/>
      <c r="W599" s="1247"/>
      <c r="X599" s="1247"/>
    </row>
    <row r="600" ht="34.5" customHeight="1">
      <c r="A600" s="1245"/>
      <c r="B600" s="1246"/>
      <c r="C600" s="1247"/>
      <c r="D600" s="1247"/>
      <c r="E600" s="1248"/>
      <c r="F600" s="1248"/>
      <c r="G600" s="1248"/>
      <c r="H600" s="1249"/>
      <c r="I600" s="1249"/>
      <c r="J600" s="1249"/>
      <c r="K600" s="1249"/>
      <c r="L600" s="1250"/>
      <c r="M600" s="1249"/>
      <c r="N600" s="1249"/>
      <c r="O600" s="1245"/>
      <c r="P600" s="1251"/>
      <c r="Q600" s="1247"/>
      <c r="R600" s="1252"/>
      <c r="S600" s="1247"/>
      <c r="T600" s="1247"/>
      <c r="U600" s="1247"/>
      <c r="V600" s="1247"/>
      <c r="W600" s="1247"/>
      <c r="X600" s="1247"/>
    </row>
    <row r="601" ht="34.5" customHeight="1">
      <c r="A601" s="1245"/>
      <c r="B601" s="1246"/>
      <c r="C601" s="1247"/>
      <c r="D601" s="1247"/>
      <c r="E601" s="1248"/>
      <c r="F601" s="1248"/>
      <c r="G601" s="1248"/>
      <c r="H601" s="1249"/>
      <c r="I601" s="1249"/>
      <c r="J601" s="1249"/>
      <c r="K601" s="1249"/>
      <c r="L601" s="1250"/>
      <c r="M601" s="1249"/>
      <c r="N601" s="1249"/>
      <c r="O601" s="1245"/>
      <c r="P601" s="1251"/>
      <c r="Q601" s="1247"/>
      <c r="R601" s="1252"/>
      <c r="S601" s="1247"/>
      <c r="T601" s="1247"/>
      <c r="U601" s="1247"/>
      <c r="V601" s="1247"/>
      <c r="W601" s="1247"/>
      <c r="X601" s="1247"/>
    </row>
    <row r="602" ht="34.5" customHeight="1">
      <c r="A602" s="1245"/>
      <c r="B602" s="1246"/>
      <c r="C602" s="1247"/>
      <c r="D602" s="1247"/>
      <c r="E602" s="1248"/>
      <c r="F602" s="1248"/>
      <c r="G602" s="1248"/>
      <c r="H602" s="1249"/>
      <c r="I602" s="1249"/>
      <c r="J602" s="1249"/>
      <c r="K602" s="1249"/>
      <c r="L602" s="1250"/>
      <c r="M602" s="1249"/>
      <c r="N602" s="1249"/>
      <c r="O602" s="1245"/>
      <c r="P602" s="1251"/>
      <c r="Q602" s="1247"/>
      <c r="R602" s="1252"/>
      <c r="S602" s="1247"/>
      <c r="T602" s="1247"/>
      <c r="U602" s="1247"/>
      <c r="V602" s="1247"/>
      <c r="W602" s="1247"/>
      <c r="X602" s="1247"/>
    </row>
    <row r="603" ht="34.5" customHeight="1">
      <c r="A603" s="1245"/>
      <c r="B603" s="1246"/>
      <c r="C603" s="1247"/>
      <c r="D603" s="1247"/>
      <c r="E603" s="1248"/>
      <c r="F603" s="1248"/>
      <c r="G603" s="1248"/>
      <c r="H603" s="1249"/>
      <c r="I603" s="1249"/>
      <c r="J603" s="1249"/>
      <c r="K603" s="1249"/>
      <c r="L603" s="1250"/>
      <c r="M603" s="1249"/>
      <c r="N603" s="1249"/>
      <c r="O603" s="1245"/>
      <c r="P603" s="1251"/>
      <c r="Q603" s="1247"/>
      <c r="R603" s="1252"/>
      <c r="S603" s="1247"/>
      <c r="T603" s="1247"/>
      <c r="U603" s="1247"/>
      <c r="V603" s="1247"/>
      <c r="W603" s="1247"/>
      <c r="X603" s="1247"/>
    </row>
    <row r="604" ht="34.5" customHeight="1">
      <c r="A604" s="1245"/>
      <c r="B604" s="1246"/>
      <c r="C604" s="1247"/>
      <c r="D604" s="1247"/>
      <c r="E604" s="1248"/>
      <c r="F604" s="1248"/>
      <c r="G604" s="1248"/>
      <c r="H604" s="1249"/>
      <c r="I604" s="1249"/>
      <c r="J604" s="1249"/>
      <c r="K604" s="1249"/>
      <c r="L604" s="1250"/>
      <c r="M604" s="1249"/>
      <c r="N604" s="1249"/>
      <c r="O604" s="1245"/>
      <c r="P604" s="1251"/>
      <c r="Q604" s="1247"/>
      <c r="R604" s="1252"/>
      <c r="S604" s="1247"/>
      <c r="T604" s="1247"/>
      <c r="U604" s="1247"/>
      <c r="V604" s="1247"/>
      <c r="W604" s="1247"/>
      <c r="X604" s="1247"/>
    </row>
    <row r="605" ht="34.5" customHeight="1">
      <c r="A605" s="1245"/>
      <c r="B605" s="1246"/>
      <c r="C605" s="1247"/>
      <c r="D605" s="1247"/>
      <c r="E605" s="1248"/>
      <c r="F605" s="1248"/>
      <c r="G605" s="1248"/>
      <c r="H605" s="1249"/>
      <c r="I605" s="1249"/>
      <c r="J605" s="1249"/>
      <c r="K605" s="1249"/>
      <c r="L605" s="1250"/>
      <c r="M605" s="1249"/>
      <c r="N605" s="1249"/>
      <c r="O605" s="1245"/>
      <c r="P605" s="1251"/>
      <c r="Q605" s="1247"/>
      <c r="R605" s="1252"/>
      <c r="S605" s="1247"/>
      <c r="T605" s="1247"/>
      <c r="U605" s="1247"/>
      <c r="V605" s="1247"/>
      <c r="W605" s="1247"/>
      <c r="X605" s="1247"/>
    </row>
    <row r="606" ht="34.5" customHeight="1">
      <c r="A606" s="1245"/>
      <c r="B606" s="1246"/>
      <c r="C606" s="1247"/>
      <c r="D606" s="1247"/>
      <c r="E606" s="1248"/>
      <c r="F606" s="1248"/>
      <c r="G606" s="1248"/>
      <c r="H606" s="1249"/>
      <c r="I606" s="1249"/>
      <c r="J606" s="1249"/>
      <c r="K606" s="1249"/>
      <c r="L606" s="1250"/>
      <c r="M606" s="1249"/>
      <c r="N606" s="1249"/>
      <c r="O606" s="1245"/>
      <c r="P606" s="1251"/>
      <c r="Q606" s="1247"/>
      <c r="R606" s="1252"/>
      <c r="S606" s="1247"/>
      <c r="T606" s="1247"/>
      <c r="U606" s="1247"/>
      <c r="V606" s="1247"/>
      <c r="W606" s="1247"/>
      <c r="X606" s="1247"/>
    </row>
    <row r="607" ht="34.5" customHeight="1">
      <c r="A607" s="1245"/>
      <c r="B607" s="1246"/>
      <c r="C607" s="1247"/>
      <c r="D607" s="1247"/>
      <c r="E607" s="1248"/>
      <c r="F607" s="1248"/>
      <c r="G607" s="1248"/>
      <c r="H607" s="1249"/>
      <c r="I607" s="1249"/>
      <c r="J607" s="1249"/>
      <c r="K607" s="1249"/>
      <c r="L607" s="1250"/>
      <c r="M607" s="1249"/>
      <c r="N607" s="1249"/>
      <c r="O607" s="1245"/>
      <c r="P607" s="1251"/>
      <c r="Q607" s="1247"/>
      <c r="R607" s="1252"/>
      <c r="S607" s="1247"/>
      <c r="T607" s="1247"/>
      <c r="U607" s="1247"/>
      <c r="V607" s="1247"/>
      <c r="W607" s="1247"/>
      <c r="X607" s="1247"/>
    </row>
    <row r="608" ht="34.5" customHeight="1">
      <c r="A608" s="1245"/>
      <c r="B608" s="1246"/>
      <c r="C608" s="1247"/>
      <c r="D608" s="1247"/>
      <c r="E608" s="1248"/>
      <c r="F608" s="1248"/>
      <c r="G608" s="1248"/>
      <c r="H608" s="1249"/>
      <c r="I608" s="1249"/>
      <c r="J608" s="1249"/>
      <c r="K608" s="1249"/>
      <c r="L608" s="1250"/>
      <c r="M608" s="1249"/>
      <c r="N608" s="1249"/>
      <c r="O608" s="1245"/>
      <c r="P608" s="1251"/>
      <c r="Q608" s="1247"/>
      <c r="R608" s="1252"/>
      <c r="S608" s="1247"/>
      <c r="T608" s="1247"/>
      <c r="U608" s="1247"/>
      <c r="V608" s="1247"/>
      <c r="W608" s="1247"/>
      <c r="X608" s="1247"/>
    </row>
    <row r="609" ht="34.5" customHeight="1">
      <c r="A609" s="1245"/>
      <c r="B609" s="1246"/>
      <c r="C609" s="1247"/>
      <c r="D609" s="1247"/>
      <c r="E609" s="1248"/>
      <c r="F609" s="1248"/>
      <c r="G609" s="1248"/>
      <c r="H609" s="1249"/>
      <c r="I609" s="1249"/>
      <c r="J609" s="1249"/>
      <c r="K609" s="1249"/>
      <c r="L609" s="1250"/>
      <c r="M609" s="1249"/>
      <c r="N609" s="1249"/>
      <c r="O609" s="1245"/>
      <c r="P609" s="1251"/>
      <c r="Q609" s="1247"/>
      <c r="R609" s="1252"/>
      <c r="S609" s="1247"/>
      <c r="T609" s="1247"/>
      <c r="U609" s="1247"/>
      <c r="V609" s="1247"/>
      <c r="W609" s="1247"/>
      <c r="X609" s="1247"/>
    </row>
    <row r="610" ht="34.5" customHeight="1">
      <c r="A610" s="1245"/>
      <c r="B610" s="1246"/>
      <c r="C610" s="1247"/>
      <c r="D610" s="1247"/>
      <c r="E610" s="1248"/>
      <c r="F610" s="1248"/>
      <c r="G610" s="1248"/>
      <c r="H610" s="1249"/>
      <c r="I610" s="1249"/>
      <c r="J610" s="1249"/>
      <c r="K610" s="1249"/>
      <c r="L610" s="1250"/>
      <c r="M610" s="1249"/>
      <c r="N610" s="1249"/>
      <c r="O610" s="1245"/>
      <c r="P610" s="1251"/>
      <c r="Q610" s="1247"/>
      <c r="R610" s="1252"/>
      <c r="S610" s="1247"/>
      <c r="T610" s="1247"/>
      <c r="U610" s="1247"/>
      <c r="V610" s="1247"/>
      <c r="W610" s="1247"/>
      <c r="X610" s="1247"/>
    </row>
    <row r="611" ht="34.5" customHeight="1">
      <c r="A611" s="1245"/>
      <c r="B611" s="1246"/>
      <c r="C611" s="1247"/>
      <c r="D611" s="1247"/>
      <c r="E611" s="1248"/>
      <c r="F611" s="1248"/>
      <c r="G611" s="1248"/>
      <c r="H611" s="1249"/>
      <c r="I611" s="1249"/>
      <c r="J611" s="1249"/>
      <c r="K611" s="1249"/>
      <c r="L611" s="1250"/>
      <c r="M611" s="1249"/>
      <c r="N611" s="1249"/>
      <c r="O611" s="1245"/>
      <c r="P611" s="1251"/>
      <c r="Q611" s="1247"/>
      <c r="R611" s="1252"/>
      <c r="S611" s="1247"/>
      <c r="T611" s="1247"/>
      <c r="U611" s="1247"/>
      <c r="V611" s="1247"/>
      <c r="W611" s="1247"/>
      <c r="X611" s="1247"/>
    </row>
    <row r="612" ht="34.5" customHeight="1">
      <c r="A612" s="1245"/>
      <c r="B612" s="1246"/>
      <c r="C612" s="1247"/>
      <c r="D612" s="1247"/>
      <c r="E612" s="1248"/>
      <c r="F612" s="1248"/>
      <c r="G612" s="1248"/>
      <c r="H612" s="1249"/>
      <c r="I612" s="1249"/>
      <c r="J612" s="1249"/>
      <c r="K612" s="1249"/>
      <c r="L612" s="1250"/>
      <c r="M612" s="1249"/>
      <c r="N612" s="1249"/>
      <c r="O612" s="1245"/>
      <c r="P612" s="1251"/>
      <c r="Q612" s="1247"/>
      <c r="R612" s="1252"/>
      <c r="S612" s="1247"/>
      <c r="T612" s="1247"/>
      <c r="U612" s="1247"/>
      <c r="V612" s="1247"/>
      <c r="W612" s="1247"/>
      <c r="X612" s="1247"/>
    </row>
    <row r="613" ht="34.5" customHeight="1">
      <c r="A613" s="1245"/>
      <c r="B613" s="1246"/>
      <c r="C613" s="1247"/>
      <c r="D613" s="1247"/>
      <c r="E613" s="1248"/>
      <c r="F613" s="1248"/>
      <c r="G613" s="1248"/>
      <c r="H613" s="1249"/>
      <c r="I613" s="1249"/>
      <c r="J613" s="1249"/>
      <c r="K613" s="1249"/>
      <c r="L613" s="1250"/>
      <c r="M613" s="1249"/>
      <c r="N613" s="1249"/>
      <c r="O613" s="1245"/>
      <c r="P613" s="1251"/>
      <c r="Q613" s="1247"/>
      <c r="R613" s="1252"/>
      <c r="S613" s="1247"/>
      <c r="T613" s="1247"/>
      <c r="U613" s="1247"/>
      <c r="V613" s="1247"/>
      <c r="W613" s="1247"/>
      <c r="X613" s="1247"/>
    </row>
    <row r="614" ht="34.5" customHeight="1">
      <c r="A614" s="1245"/>
      <c r="B614" s="1246"/>
      <c r="C614" s="1247"/>
      <c r="D614" s="1247"/>
      <c r="E614" s="1248"/>
      <c r="F614" s="1248"/>
      <c r="G614" s="1248"/>
      <c r="H614" s="1249"/>
      <c r="I614" s="1249"/>
      <c r="J614" s="1249"/>
      <c r="K614" s="1249"/>
      <c r="L614" s="1250"/>
      <c r="M614" s="1249"/>
      <c r="N614" s="1249"/>
      <c r="O614" s="1245"/>
      <c r="P614" s="1251"/>
      <c r="Q614" s="1247"/>
      <c r="R614" s="1252"/>
      <c r="S614" s="1247"/>
      <c r="T614" s="1247"/>
      <c r="U614" s="1247"/>
      <c r="V614" s="1247"/>
      <c r="W614" s="1247"/>
      <c r="X614" s="1247"/>
    </row>
    <row r="615" ht="34.5" customHeight="1">
      <c r="A615" s="1245"/>
      <c r="B615" s="1246"/>
      <c r="C615" s="1247"/>
      <c r="D615" s="1247"/>
      <c r="E615" s="1248"/>
      <c r="F615" s="1248"/>
      <c r="G615" s="1248"/>
      <c r="H615" s="1249"/>
      <c r="I615" s="1249"/>
      <c r="J615" s="1249"/>
      <c r="K615" s="1249"/>
      <c r="L615" s="1250"/>
      <c r="M615" s="1249"/>
      <c r="N615" s="1249"/>
      <c r="O615" s="1245"/>
      <c r="P615" s="1251"/>
      <c r="Q615" s="1247"/>
      <c r="R615" s="1252"/>
      <c r="S615" s="1247"/>
      <c r="T615" s="1247"/>
      <c r="U615" s="1247"/>
      <c r="V615" s="1247"/>
      <c r="W615" s="1247"/>
      <c r="X615" s="1247"/>
    </row>
    <row r="616" ht="34.5" customHeight="1">
      <c r="A616" s="1245"/>
      <c r="B616" s="1246"/>
      <c r="C616" s="1247"/>
      <c r="D616" s="1247"/>
      <c r="E616" s="1248"/>
      <c r="F616" s="1248"/>
      <c r="G616" s="1248"/>
      <c r="H616" s="1249"/>
      <c r="I616" s="1249"/>
      <c r="J616" s="1249"/>
      <c r="K616" s="1249"/>
      <c r="L616" s="1250"/>
      <c r="M616" s="1249"/>
      <c r="N616" s="1249"/>
      <c r="O616" s="1245"/>
      <c r="P616" s="1251"/>
      <c r="Q616" s="1247"/>
      <c r="R616" s="1252"/>
      <c r="S616" s="1247"/>
      <c r="T616" s="1247"/>
      <c r="U616" s="1247"/>
      <c r="V616" s="1247"/>
      <c r="W616" s="1247"/>
      <c r="X616" s="1247"/>
    </row>
    <row r="617" ht="34.5" customHeight="1">
      <c r="A617" s="1245"/>
      <c r="B617" s="1246"/>
      <c r="C617" s="1247"/>
      <c r="D617" s="1247"/>
      <c r="E617" s="1248"/>
      <c r="F617" s="1248"/>
      <c r="G617" s="1248"/>
      <c r="H617" s="1249"/>
      <c r="I617" s="1249"/>
      <c r="J617" s="1249"/>
      <c r="K617" s="1249"/>
      <c r="L617" s="1250"/>
      <c r="M617" s="1249"/>
      <c r="N617" s="1249"/>
      <c r="O617" s="1245"/>
      <c r="P617" s="1251"/>
      <c r="Q617" s="1247"/>
      <c r="R617" s="1252"/>
      <c r="S617" s="1247"/>
      <c r="T617" s="1247"/>
      <c r="U617" s="1247"/>
      <c r="V617" s="1247"/>
      <c r="W617" s="1247"/>
      <c r="X617" s="1247"/>
    </row>
    <row r="618" ht="34.5" customHeight="1">
      <c r="A618" s="1245"/>
      <c r="B618" s="1246"/>
      <c r="C618" s="1247"/>
      <c r="D618" s="1247"/>
      <c r="E618" s="1248"/>
      <c r="F618" s="1248"/>
      <c r="G618" s="1248"/>
      <c r="H618" s="1249"/>
      <c r="I618" s="1249"/>
      <c r="J618" s="1249"/>
      <c r="K618" s="1249"/>
      <c r="L618" s="1250"/>
      <c r="M618" s="1249"/>
      <c r="N618" s="1249"/>
      <c r="O618" s="1245"/>
      <c r="P618" s="1251"/>
      <c r="Q618" s="1247"/>
      <c r="R618" s="1252"/>
      <c r="S618" s="1247"/>
      <c r="T618" s="1247"/>
      <c r="U618" s="1247"/>
      <c r="V618" s="1247"/>
      <c r="W618" s="1247"/>
      <c r="X618" s="1247"/>
    </row>
    <row r="619" ht="34.5" customHeight="1">
      <c r="A619" s="1245"/>
      <c r="B619" s="1246"/>
      <c r="C619" s="1247"/>
      <c r="D619" s="1247"/>
      <c r="E619" s="1248"/>
      <c r="F619" s="1248"/>
      <c r="G619" s="1248"/>
      <c r="H619" s="1249"/>
      <c r="I619" s="1249"/>
      <c r="J619" s="1249"/>
      <c r="K619" s="1249"/>
      <c r="L619" s="1250"/>
      <c r="M619" s="1249"/>
      <c r="N619" s="1249"/>
      <c r="O619" s="1245"/>
      <c r="P619" s="1251"/>
      <c r="Q619" s="1247"/>
      <c r="R619" s="1252"/>
      <c r="S619" s="1247"/>
      <c r="T619" s="1247"/>
      <c r="U619" s="1247"/>
      <c r="V619" s="1247"/>
      <c r="W619" s="1247"/>
      <c r="X619" s="1247"/>
    </row>
    <row r="620" ht="34.5" customHeight="1">
      <c r="A620" s="1245"/>
      <c r="B620" s="1246"/>
      <c r="C620" s="1247"/>
      <c r="D620" s="1247"/>
      <c r="E620" s="1248"/>
      <c r="F620" s="1248"/>
      <c r="G620" s="1248"/>
      <c r="H620" s="1249"/>
      <c r="I620" s="1249"/>
      <c r="J620" s="1249"/>
      <c r="K620" s="1249"/>
      <c r="L620" s="1250"/>
      <c r="M620" s="1249"/>
      <c r="N620" s="1249"/>
      <c r="O620" s="1245"/>
      <c r="P620" s="1251"/>
      <c r="Q620" s="1247"/>
      <c r="R620" s="1252"/>
      <c r="S620" s="1247"/>
      <c r="T620" s="1247"/>
      <c r="U620" s="1247"/>
      <c r="V620" s="1247"/>
      <c r="W620" s="1247"/>
      <c r="X620" s="1247"/>
    </row>
    <row r="621" ht="34.5" customHeight="1">
      <c r="A621" s="1245"/>
      <c r="B621" s="1246"/>
      <c r="C621" s="1247"/>
      <c r="D621" s="1247"/>
      <c r="E621" s="1248"/>
      <c r="F621" s="1248"/>
      <c r="G621" s="1248"/>
      <c r="H621" s="1249"/>
      <c r="I621" s="1249"/>
      <c r="J621" s="1249"/>
      <c r="K621" s="1249"/>
      <c r="L621" s="1250"/>
      <c r="M621" s="1249"/>
      <c r="N621" s="1249"/>
      <c r="O621" s="1245"/>
      <c r="P621" s="1251"/>
      <c r="Q621" s="1247"/>
      <c r="R621" s="1252"/>
      <c r="S621" s="1247"/>
      <c r="T621" s="1247"/>
      <c r="U621" s="1247"/>
      <c r="V621" s="1247"/>
      <c r="W621" s="1247"/>
      <c r="X621" s="1247"/>
    </row>
    <row r="622" ht="34.5" customHeight="1">
      <c r="A622" s="1245"/>
      <c r="B622" s="1246"/>
      <c r="C622" s="1247"/>
      <c r="D622" s="1247"/>
      <c r="E622" s="1248"/>
      <c r="F622" s="1248"/>
      <c r="G622" s="1248"/>
      <c r="H622" s="1249"/>
      <c r="I622" s="1249"/>
      <c r="J622" s="1249"/>
      <c r="K622" s="1249"/>
      <c r="L622" s="1250"/>
      <c r="M622" s="1249"/>
      <c r="N622" s="1249"/>
      <c r="O622" s="1245"/>
      <c r="P622" s="1251"/>
      <c r="Q622" s="1247"/>
      <c r="R622" s="1252"/>
      <c r="S622" s="1247"/>
      <c r="T622" s="1247"/>
      <c r="U622" s="1247"/>
      <c r="V622" s="1247"/>
      <c r="W622" s="1247"/>
      <c r="X622" s="1247"/>
    </row>
    <row r="623" ht="34.5" customHeight="1">
      <c r="A623" s="1245"/>
      <c r="B623" s="1246"/>
      <c r="C623" s="1247"/>
      <c r="D623" s="1247"/>
      <c r="E623" s="1248"/>
      <c r="F623" s="1248"/>
      <c r="G623" s="1248"/>
      <c r="H623" s="1249"/>
      <c r="I623" s="1249"/>
      <c r="J623" s="1249"/>
      <c r="K623" s="1249"/>
      <c r="L623" s="1250"/>
      <c r="M623" s="1249"/>
      <c r="N623" s="1249"/>
      <c r="O623" s="1245"/>
      <c r="P623" s="1251"/>
      <c r="Q623" s="1247"/>
      <c r="R623" s="1252"/>
      <c r="S623" s="1247"/>
      <c r="T623" s="1247"/>
      <c r="U623" s="1247"/>
      <c r="V623" s="1247"/>
      <c r="W623" s="1247"/>
      <c r="X623" s="1247"/>
    </row>
    <row r="624" ht="34.5" customHeight="1">
      <c r="A624" s="1245"/>
      <c r="B624" s="1246"/>
      <c r="C624" s="1247"/>
      <c r="D624" s="1247"/>
      <c r="E624" s="1248"/>
      <c r="F624" s="1248"/>
      <c r="G624" s="1248"/>
      <c r="H624" s="1249"/>
      <c r="I624" s="1249"/>
      <c r="J624" s="1249"/>
      <c r="K624" s="1249"/>
      <c r="L624" s="1250"/>
      <c r="M624" s="1249"/>
      <c r="N624" s="1249"/>
      <c r="O624" s="1245"/>
      <c r="P624" s="1251"/>
      <c r="Q624" s="1247"/>
      <c r="R624" s="1252"/>
      <c r="S624" s="1247"/>
      <c r="T624" s="1247"/>
      <c r="U624" s="1247"/>
      <c r="V624" s="1247"/>
      <c r="W624" s="1247"/>
      <c r="X624" s="1247"/>
    </row>
    <row r="625" ht="34.5" customHeight="1">
      <c r="A625" s="1245"/>
      <c r="B625" s="1246"/>
      <c r="C625" s="1247"/>
      <c r="D625" s="1247"/>
      <c r="E625" s="1248"/>
      <c r="F625" s="1248"/>
      <c r="G625" s="1248"/>
      <c r="H625" s="1249"/>
      <c r="I625" s="1249"/>
      <c r="J625" s="1249"/>
      <c r="K625" s="1249"/>
      <c r="L625" s="1250"/>
      <c r="M625" s="1249"/>
      <c r="N625" s="1249"/>
      <c r="O625" s="1245"/>
      <c r="P625" s="1251"/>
      <c r="Q625" s="1247"/>
      <c r="R625" s="1252"/>
      <c r="S625" s="1247"/>
      <c r="T625" s="1247"/>
      <c r="U625" s="1247"/>
      <c r="V625" s="1247"/>
      <c r="W625" s="1247"/>
      <c r="X625" s="1247"/>
    </row>
    <row r="626" ht="34.5" customHeight="1">
      <c r="A626" s="1245"/>
      <c r="B626" s="1246"/>
      <c r="C626" s="1247"/>
      <c r="D626" s="1247"/>
      <c r="E626" s="1248"/>
      <c r="F626" s="1248"/>
      <c r="G626" s="1248"/>
      <c r="H626" s="1249"/>
      <c r="I626" s="1249"/>
      <c r="J626" s="1249"/>
      <c r="K626" s="1249"/>
      <c r="L626" s="1250"/>
      <c r="M626" s="1249"/>
      <c r="N626" s="1249"/>
      <c r="O626" s="1245"/>
      <c r="P626" s="1251"/>
      <c r="Q626" s="1247"/>
      <c r="R626" s="1252"/>
      <c r="S626" s="1247"/>
      <c r="T626" s="1247"/>
      <c r="U626" s="1247"/>
      <c r="V626" s="1247"/>
      <c r="W626" s="1247"/>
      <c r="X626" s="1247"/>
    </row>
    <row r="627" ht="34.5" customHeight="1">
      <c r="A627" s="1245"/>
      <c r="B627" s="1246"/>
      <c r="C627" s="1247"/>
      <c r="D627" s="1247"/>
      <c r="E627" s="1248"/>
      <c r="F627" s="1248"/>
      <c r="G627" s="1248"/>
      <c r="H627" s="1249"/>
      <c r="I627" s="1249"/>
      <c r="J627" s="1249"/>
      <c r="K627" s="1249"/>
      <c r="L627" s="1250"/>
      <c r="M627" s="1249"/>
      <c r="N627" s="1249"/>
      <c r="O627" s="1245"/>
      <c r="P627" s="1251"/>
      <c r="Q627" s="1247"/>
      <c r="R627" s="1252"/>
      <c r="S627" s="1247"/>
      <c r="T627" s="1247"/>
      <c r="U627" s="1247"/>
      <c r="V627" s="1247"/>
      <c r="W627" s="1247"/>
      <c r="X627" s="1247"/>
    </row>
    <row r="628" ht="34.5" customHeight="1">
      <c r="A628" s="1245"/>
      <c r="B628" s="1246"/>
      <c r="C628" s="1247"/>
      <c r="D628" s="1247"/>
      <c r="E628" s="1248"/>
      <c r="F628" s="1248"/>
      <c r="G628" s="1248"/>
      <c r="H628" s="1249"/>
      <c r="I628" s="1249"/>
      <c r="J628" s="1249"/>
      <c r="K628" s="1249"/>
      <c r="L628" s="1250"/>
      <c r="M628" s="1249"/>
      <c r="N628" s="1249"/>
      <c r="O628" s="1245"/>
      <c r="P628" s="1251"/>
      <c r="Q628" s="1247"/>
      <c r="R628" s="1252"/>
      <c r="S628" s="1247"/>
      <c r="T628" s="1247"/>
      <c r="U628" s="1247"/>
      <c r="V628" s="1247"/>
      <c r="W628" s="1247"/>
      <c r="X628" s="1247"/>
    </row>
    <row r="629" ht="34.5" customHeight="1">
      <c r="A629" s="1245"/>
      <c r="B629" s="1246"/>
      <c r="C629" s="1247"/>
      <c r="D629" s="1247"/>
      <c r="E629" s="1248"/>
      <c r="F629" s="1248"/>
      <c r="G629" s="1248"/>
      <c r="H629" s="1249"/>
      <c r="I629" s="1249"/>
      <c r="J629" s="1249"/>
      <c r="K629" s="1249"/>
      <c r="L629" s="1250"/>
      <c r="M629" s="1249"/>
      <c r="N629" s="1249"/>
      <c r="O629" s="1245"/>
      <c r="P629" s="1251"/>
      <c r="Q629" s="1247"/>
      <c r="R629" s="1252"/>
      <c r="S629" s="1247"/>
      <c r="T629" s="1247"/>
      <c r="U629" s="1247"/>
      <c r="V629" s="1247"/>
      <c r="W629" s="1247"/>
      <c r="X629" s="1247"/>
    </row>
    <row r="630" ht="34.5" customHeight="1">
      <c r="A630" s="1245"/>
      <c r="B630" s="1246"/>
      <c r="C630" s="1247"/>
      <c r="D630" s="1247"/>
      <c r="E630" s="1248"/>
      <c r="F630" s="1248"/>
      <c r="G630" s="1248"/>
      <c r="H630" s="1249"/>
      <c r="I630" s="1249"/>
      <c r="J630" s="1249"/>
      <c r="K630" s="1249"/>
      <c r="L630" s="1250"/>
      <c r="M630" s="1249"/>
      <c r="N630" s="1249"/>
      <c r="O630" s="1245"/>
      <c r="P630" s="1251"/>
      <c r="Q630" s="1247"/>
      <c r="R630" s="1252"/>
      <c r="S630" s="1247"/>
      <c r="T630" s="1247"/>
      <c r="U630" s="1247"/>
      <c r="V630" s="1247"/>
      <c r="W630" s="1247"/>
      <c r="X630" s="1247"/>
    </row>
    <row r="631" ht="34.5" customHeight="1">
      <c r="A631" s="1245"/>
      <c r="B631" s="1246"/>
      <c r="C631" s="1247"/>
      <c r="D631" s="1247"/>
      <c r="E631" s="1248"/>
      <c r="F631" s="1248"/>
      <c r="G631" s="1248"/>
      <c r="H631" s="1249"/>
      <c r="I631" s="1249"/>
      <c r="J631" s="1249"/>
      <c r="K631" s="1249"/>
      <c r="L631" s="1250"/>
      <c r="M631" s="1249"/>
      <c r="N631" s="1249"/>
      <c r="O631" s="1245"/>
      <c r="P631" s="1251"/>
      <c r="Q631" s="1247"/>
      <c r="R631" s="1252"/>
      <c r="S631" s="1247"/>
      <c r="T631" s="1247"/>
      <c r="U631" s="1247"/>
      <c r="V631" s="1247"/>
      <c r="W631" s="1247"/>
      <c r="X631" s="1247"/>
    </row>
    <row r="632" ht="34.5" customHeight="1">
      <c r="A632" s="1245"/>
      <c r="B632" s="1246"/>
      <c r="C632" s="1247"/>
      <c r="D632" s="1247"/>
      <c r="E632" s="1248"/>
      <c r="F632" s="1248"/>
      <c r="G632" s="1248"/>
      <c r="H632" s="1249"/>
      <c r="I632" s="1249"/>
      <c r="J632" s="1249"/>
      <c r="K632" s="1249"/>
      <c r="L632" s="1250"/>
      <c r="M632" s="1249"/>
      <c r="N632" s="1249"/>
      <c r="O632" s="1245"/>
      <c r="P632" s="1251"/>
      <c r="Q632" s="1247"/>
      <c r="R632" s="1252"/>
      <c r="S632" s="1247"/>
      <c r="T632" s="1247"/>
      <c r="U632" s="1247"/>
      <c r="V632" s="1247"/>
      <c r="W632" s="1247"/>
      <c r="X632" s="1247"/>
    </row>
    <row r="633" ht="34.5" customHeight="1">
      <c r="A633" s="1245"/>
      <c r="B633" s="1246"/>
      <c r="C633" s="1247"/>
      <c r="D633" s="1247"/>
      <c r="E633" s="1248"/>
      <c r="F633" s="1248"/>
      <c r="G633" s="1248"/>
      <c r="H633" s="1249"/>
      <c r="I633" s="1249"/>
      <c r="J633" s="1249"/>
      <c r="K633" s="1249"/>
      <c r="L633" s="1250"/>
      <c r="M633" s="1249"/>
      <c r="N633" s="1249"/>
      <c r="O633" s="1245"/>
      <c r="P633" s="1251"/>
      <c r="Q633" s="1247"/>
      <c r="R633" s="1252"/>
      <c r="S633" s="1247"/>
      <c r="T633" s="1247"/>
      <c r="U633" s="1247"/>
      <c r="V633" s="1247"/>
      <c r="W633" s="1247"/>
      <c r="X633" s="1247"/>
    </row>
    <row r="634" ht="34.5" customHeight="1">
      <c r="A634" s="1245"/>
      <c r="B634" s="1246"/>
      <c r="C634" s="1247"/>
      <c r="D634" s="1247"/>
      <c r="E634" s="1248"/>
      <c r="F634" s="1248"/>
      <c r="G634" s="1248"/>
      <c r="H634" s="1249"/>
      <c r="I634" s="1249"/>
      <c r="J634" s="1249"/>
      <c r="K634" s="1249"/>
      <c r="L634" s="1250"/>
      <c r="M634" s="1249"/>
      <c r="N634" s="1249"/>
      <c r="O634" s="1245"/>
      <c r="P634" s="1251"/>
      <c r="Q634" s="1247"/>
      <c r="R634" s="1252"/>
      <c r="S634" s="1247"/>
      <c r="T634" s="1247"/>
      <c r="U634" s="1247"/>
      <c r="V634" s="1247"/>
      <c r="W634" s="1247"/>
      <c r="X634" s="1247"/>
    </row>
    <row r="635" ht="34.5" customHeight="1">
      <c r="A635" s="1245"/>
      <c r="B635" s="1246"/>
      <c r="C635" s="1247"/>
      <c r="D635" s="1247"/>
      <c r="E635" s="1248"/>
      <c r="F635" s="1248"/>
      <c r="G635" s="1248"/>
      <c r="H635" s="1249"/>
      <c r="I635" s="1249"/>
      <c r="J635" s="1249"/>
      <c r="K635" s="1249"/>
      <c r="L635" s="1250"/>
      <c r="M635" s="1249"/>
      <c r="N635" s="1249"/>
      <c r="O635" s="1245"/>
      <c r="P635" s="1251"/>
      <c r="Q635" s="1247"/>
      <c r="R635" s="1252"/>
      <c r="S635" s="1247"/>
      <c r="T635" s="1247"/>
      <c r="U635" s="1247"/>
      <c r="V635" s="1247"/>
      <c r="W635" s="1247"/>
      <c r="X635" s="1247"/>
    </row>
    <row r="636" ht="34.5" customHeight="1">
      <c r="A636" s="1245"/>
      <c r="B636" s="1246"/>
      <c r="C636" s="1247"/>
      <c r="D636" s="1247"/>
      <c r="E636" s="1248"/>
      <c r="F636" s="1248"/>
      <c r="G636" s="1248"/>
      <c r="H636" s="1249"/>
      <c r="I636" s="1249"/>
      <c r="J636" s="1249"/>
      <c r="K636" s="1249"/>
      <c r="L636" s="1250"/>
      <c r="M636" s="1249"/>
      <c r="N636" s="1249"/>
      <c r="O636" s="1245"/>
      <c r="P636" s="1251"/>
      <c r="Q636" s="1247"/>
      <c r="R636" s="1252"/>
      <c r="S636" s="1247"/>
      <c r="T636" s="1247"/>
      <c r="U636" s="1247"/>
      <c r="V636" s="1247"/>
      <c r="W636" s="1247"/>
      <c r="X636" s="1247"/>
    </row>
    <row r="637" ht="34.5" customHeight="1">
      <c r="A637" s="1245"/>
      <c r="B637" s="1246"/>
      <c r="C637" s="1247"/>
      <c r="D637" s="1247"/>
      <c r="E637" s="1248"/>
      <c r="F637" s="1248"/>
      <c r="G637" s="1248"/>
      <c r="H637" s="1249"/>
      <c r="I637" s="1249"/>
      <c r="J637" s="1249"/>
      <c r="K637" s="1249"/>
      <c r="L637" s="1250"/>
      <c r="M637" s="1249"/>
      <c r="N637" s="1249"/>
      <c r="O637" s="1245"/>
      <c r="P637" s="1251"/>
      <c r="Q637" s="1247"/>
      <c r="R637" s="1252"/>
      <c r="S637" s="1247"/>
      <c r="T637" s="1247"/>
      <c r="U637" s="1247"/>
      <c r="V637" s="1247"/>
      <c r="W637" s="1247"/>
      <c r="X637" s="1247"/>
    </row>
    <row r="638" ht="34.5" customHeight="1">
      <c r="A638" s="1245"/>
      <c r="B638" s="1246"/>
      <c r="C638" s="1247"/>
      <c r="D638" s="1247"/>
      <c r="E638" s="1248"/>
      <c r="F638" s="1248"/>
      <c r="G638" s="1248"/>
      <c r="H638" s="1249"/>
      <c r="I638" s="1249"/>
      <c r="J638" s="1249"/>
      <c r="K638" s="1249"/>
      <c r="L638" s="1250"/>
      <c r="M638" s="1249"/>
      <c r="N638" s="1249"/>
      <c r="O638" s="1245"/>
      <c r="P638" s="1251"/>
      <c r="Q638" s="1247"/>
      <c r="R638" s="1252"/>
      <c r="S638" s="1247"/>
      <c r="T638" s="1247"/>
      <c r="U638" s="1247"/>
      <c r="V638" s="1247"/>
      <c r="W638" s="1247"/>
      <c r="X638" s="1247"/>
    </row>
    <row r="639" ht="34.5" customHeight="1">
      <c r="A639" s="1245"/>
      <c r="B639" s="1246"/>
      <c r="C639" s="1247"/>
      <c r="D639" s="1247"/>
      <c r="E639" s="1248"/>
      <c r="F639" s="1248"/>
      <c r="G639" s="1248"/>
      <c r="H639" s="1249"/>
      <c r="I639" s="1249"/>
      <c r="J639" s="1249"/>
      <c r="K639" s="1249"/>
      <c r="L639" s="1250"/>
      <c r="M639" s="1249"/>
      <c r="N639" s="1249"/>
      <c r="O639" s="1245"/>
      <c r="P639" s="1251"/>
      <c r="Q639" s="1247"/>
      <c r="R639" s="1252"/>
      <c r="S639" s="1247"/>
      <c r="T639" s="1247"/>
      <c r="U639" s="1247"/>
      <c r="V639" s="1247"/>
      <c r="W639" s="1247"/>
      <c r="X639" s="1247"/>
    </row>
    <row r="640" ht="34.5" customHeight="1">
      <c r="A640" s="1245"/>
      <c r="B640" s="1246"/>
      <c r="C640" s="1247"/>
      <c r="D640" s="1247"/>
      <c r="E640" s="1248"/>
      <c r="F640" s="1248"/>
      <c r="G640" s="1248"/>
      <c r="H640" s="1249"/>
      <c r="I640" s="1249"/>
      <c r="J640" s="1249"/>
      <c r="K640" s="1249"/>
      <c r="L640" s="1250"/>
      <c r="M640" s="1249"/>
      <c r="N640" s="1249"/>
      <c r="O640" s="1245"/>
      <c r="P640" s="1251"/>
      <c r="Q640" s="1247"/>
      <c r="R640" s="1252"/>
      <c r="S640" s="1247"/>
      <c r="T640" s="1247"/>
      <c r="U640" s="1247"/>
      <c r="V640" s="1247"/>
      <c r="W640" s="1247"/>
      <c r="X640" s="1247"/>
    </row>
    <row r="641" ht="34.5" customHeight="1">
      <c r="A641" s="1245"/>
      <c r="B641" s="1246"/>
      <c r="C641" s="1247"/>
      <c r="D641" s="1247"/>
      <c r="E641" s="1248"/>
      <c r="F641" s="1248"/>
      <c r="G641" s="1248"/>
      <c r="H641" s="1249"/>
      <c r="I641" s="1249"/>
      <c r="J641" s="1249"/>
      <c r="K641" s="1249"/>
      <c r="L641" s="1250"/>
      <c r="M641" s="1249"/>
      <c r="N641" s="1249"/>
      <c r="O641" s="1245"/>
      <c r="P641" s="1251"/>
      <c r="Q641" s="1247"/>
      <c r="R641" s="1252"/>
      <c r="S641" s="1247"/>
      <c r="T641" s="1247"/>
      <c r="U641" s="1247"/>
      <c r="V641" s="1247"/>
      <c r="W641" s="1247"/>
      <c r="X641" s="1247"/>
    </row>
    <row r="642" ht="34.5" customHeight="1">
      <c r="A642" s="1245"/>
      <c r="B642" s="1246"/>
      <c r="C642" s="1247"/>
      <c r="D642" s="1247"/>
      <c r="E642" s="1248"/>
      <c r="F642" s="1248"/>
      <c r="G642" s="1248"/>
      <c r="H642" s="1249"/>
      <c r="I642" s="1249"/>
      <c r="J642" s="1249"/>
      <c r="K642" s="1249"/>
      <c r="L642" s="1250"/>
      <c r="M642" s="1249"/>
      <c r="N642" s="1249"/>
      <c r="O642" s="1245"/>
      <c r="P642" s="1251"/>
      <c r="Q642" s="1247"/>
      <c r="R642" s="1252"/>
      <c r="S642" s="1247"/>
      <c r="T642" s="1247"/>
      <c r="U642" s="1247"/>
      <c r="V642" s="1247"/>
      <c r="W642" s="1247"/>
      <c r="X642" s="1247"/>
    </row>
    <row r="643" ht="34.5" customHeight="1">
      <c r="A643" s="1245"/>
      <c r="B643" s="1246"/>
      <c r="C643" s="1247"/>
      <c r="D643" s="1247"/>
      <c r="E643" s="1248"/>
      <c r="F643" s="1248"/>
      <c r="G643" s="1248"/>
      <c r="H643" s="1249"/>
      <c r="I643" s="1249"/>
      <c r="J643" s="1249"/>
      <c r="K643" s="1249"/>
      <c r="L643" s="1250"/>
      <c r="M643" s="1249"/>
      <c r="N643" s="1249"/>
      <c r="O643" s="1245"/>
      <c r="P643" s="1251"/>
      <c r="Q643" s="1247"/>
      <c r="R643" s="1252"/>
      <c r="S643" s="1247"/>
      <c r="T643" s="1247"/>
      <c r="U643" s="1247"/>
      <c r="V643" s="1247"/>
      <c r="W643" s="1247"/>
      <c r="X643" s="1247"/>
    </row>
    <row r="644" ht="34.5" customHeight="1">
      <c r="A644" s="1245"/>
      <c r="B644" s="1246"/>
      <c r="C644" s="1247"/>
      <c r="D644" s="1247"/>
      <c r="E644" s="1248"/>
      <c r="F644" s="1248"/>
      <c r="G644" s="1248"/>
      <c r="H644" s="1249"/>
      <c r="I644" s="1249"/>
      <c r="J644" s="1249"/>
      <c r="K644" s="1249"/>
      <c r="L644" s="1250"/>
      <c r="M644" s="1249"/>
      <c r="N644" s="1249"/>
      <c r="O644" s="1245"/>
      <c r="P644" s="1251"/>
      <c r="Q644" s="1247"/>
      <c r="R644" s="1252"/>
      <c r="S644" s="1247"/>
      <c r="T644" s="1247"/>
      <c r="U644" s="1247"/>
      <c r="V644" s="1247"/>
      <c r="W644" s="1247"/>
      <c r="X644" s="1247"/>
    </row>
    <row r="645" ht="34.5" customHeight="1">
      <c r="A645" s="1245"/>
      <c r="B645" s="1246"/>
      <c r="C645" s="1247"/>
      <c r="D645" s="1247"/>
      <c r="E645" s="1248"/>
      <c r="F645" s="1248"/>
      <c r="G645" s="1248"/>
      <c r="H645" s="1249"/>
      <c r="I645" s="1249"/>
      <c r="J645" s="1249"/>
      <c r="K645" s="1249"/>
      <c r="L645" s="1250"/>
      <c r="M645" s="1249"/>
      <c r="N645" s="1249"/>
      <c r="O645" s="1245"/>
      <c r="P645" s="1251"/>
      <c r="Q645" s="1247"/>
      <c r="R645" s="1252"/>
      <c r="S645" s="1247"/>
      <c r="T645" s="1247"/>
      <c r="U645" s="1247"/>
      <c r="V645" s="1247"/>
      <c r="W645" s="1247"/>
      <c r="X645" s="1247"/>
    </row>
    <row r="646" ht="34.5" customHeight="1">
      <c r="A646" s="1245"/>
      <c r="B646" s="1246"/>
      <c r="C646" s="1247"/>
      <c r="D646" s="1247"/>
      <c r="E646" s="1248"/>
      <c r="F646" s="1248"/>
      <c r="G646" s="1248"/>
      <c r="H646" s="1249"/>
      <c r="I646" s="1249"/>
      <c r="J646" s="1249"/>
      <c r="K646" s="1249"/>
      <c r="L646" s="1250"/>
      <c r="M646" s="1249"/>
      <c r="N646" s="1249"/>
      <c r="O646" s="1245"/>
      <c r="P646" s="1251"/>
      <c r="Q646" s="1247"/>
      <c r="R646" s="1252"/>
      <c r="S646" s="1247"/>
      <c r="T646" s="1247"/>
      <c r="U646" s="1247"/>
      <c r="V646" s="1247"/>
      <c r="W646" s="1247"/>
      <c r="X646" s="1247"/>
    </row>
    <row r="647" ht="34.5" customHeight="1">
      <c r="A647" s="1245"/>
      <c r="B647" s="1246"/>
      <c r="C647" s="1247"/>
      <c r="D647" s="1247"/>
      <c r="E647" s="1248"/>
      <c r="F647" s="1248"/>
      <c r="G647" s="1248"/>
      <c r="H647" s="1249"/>
      <c r="I647" s="1249"/>
      <c r="J647" s="1249"/>
      <c r="K647" s="1249"/>
      <c r="L647" s="1250"/>
      <c r="M647" s="1249"/>
      <c r="N647" s="1249"/>
      <c r="O647" s="1245"/>
      <c r="P647" s="1251"/>
      <c r="Q647" s="1247"/>
      <c r="R647" s="1252"/>
      <c r="S647" s="1247"/>
      <c r="T647" s="1247"/>
      <c r="U647" s="1247"/>
      <c r="V647" s="1247"/>
      <c r="W647" s="1247"/>
      <c r="X647" s="1247"/>
    </row>
    <row r="648" ht="34.5" customHeight="1">
      <c r="A648" s="1245"/>
      <c r="B648" s="1246"/>
      <c r="C648" s="1247"/>
      <c r="D648" s="1247"/>
      <c r="E648" s="1248"/>
      <c r="F648" s="1248"/>
      <c r="G648" s="1248"/>
      <c r="H648" s="1249"/>
      <c r="I648" s="1249"/>
      <c r="J648" s="1249"/>
      <c r="K648" s="1249"/>
      <c r="L648" s="1250"/>
      <c r="M648" s="1249"/>
      <c r="N648" s="1249"/>
      <c r="O648" s="1245"/>
      <c r="P648" s="1251"/>
      <c r="Q648" s="1247"/>
      <c r="R648" s="1252"/>
      <c r="S648" s="1247"/>
      <c r="T648" s="1247"/>
      <c r="U648" s="1247"/>
      <c r="V648" s="1247"/>
      <c r="W648" s="1247"/>
      <c r="X648" s="1247"/>
    </row>
    <row r="649" ht="34.5" customHeight="1">
      <c r="A649" s="1245"/>
      <c r="B649" s="1246"/>
      <c r="C649" s="1247"/>
      <c r="D649" s="1247"/>
      <c r="E649" s="1248"/>
      <c r="F649" s="1248"/>
      <c r="G649" s="1248"/>
      <c r="H649" s="1249"/>
      <c r="I649" s="1249"/>
      <c r="J649" s="1249"/>
      <c r="K649" s="1249"/>
      <c r="L649" s="1250"/>
      <c r="M649" s="1249"/>
      <c r="N649" s="1249"/>
      <c r="O649" s="1245"/>
      <c r="P649" s="1251"/>
      <c r="Q649" s="1247"/>
      <c r="R649" s="1252"/>
      <c r="S649" s="1247"/>
      <c r="T649" s="1247"/>
      <c r="U649" s="1247"/>
      <c r="V649" s="1247"/>
      <c r="W649" s="1247"/>
      <c r="X649" s="1247"/>
    </row>
    <row r="650" ht="34.5" customHeight="1">
      <c r="A650" s="1245"/>
      <c r="B650" s="1246"/>
      <c r="C650" s="1247"/>
      <c r="D650" s="1247"/>
      <c r="E650" s="1248"/>
      <c r="F650" s="1248"/>
      <c r="G650" s="1248"/>
      <c r="H650" s="1249"/>
      <c r="I650" s="1249"/>
      <c r="J650" s="1249"/>
      <c r="K650" s="1249"/>
      <c r="L650" s="1250"/>
      <c r="M650" s="1249"/>
      <c r="N650" s="1249"/>
      <c r="O650" s="1245"/>
      <c r="P650" s="1251"/>
      <c r="Q650" s="1247"/>
      <c r="R650" s="1252"/>
      <c r="S650" s="1247"/>
      <c r="T650" s="1247"/>
      <c r="U650" s="1247"/>
      <c r="V650" s="1247"/>
      <c r="W650" s="1247"/>
      <c r="X650" s="1247"/>
    </row>
    <row r="651" ht="34.5" customHeight="1">
      <c r="A651" s="1245"/>
      <c r="B651" s="1246"/>
      <c r="C651" s="1247"/>
      <c r="D651" s="1247"/>
      <c r="E651" s="1248"/>
      <c r="F651" s="1248"/>
      <c r="G651" s="1248"/>
      <c r="H651" s="1249"/>
      <c r="I651" s="1249"/>
      <c r="J651" s="1249"/>
      <c r="K651" s="1249"/>
      <c r="L651" s="1250"/>
      <c r="M651" s="1249"/>
      <c r="N651" s="1249"/>
      <c r="O651" s="1245"/>
      <c r="P651" s="1251"/>
      <c r="Q651" s="1247"/>
      <c r="R651" s="1252"/>
      <c r="S651" s="1247"/>
      <c r="T651" s="1247"/>
      <c r="U651" s="1247"/>
      <c r="V651" s="1247"/>
      <c r="W651" s="1247"/>
      <c r="X651" s="1247"/>
    </row>
    <row r="652" ht="34.5" customHeight="1">
      <c r="A652" s="1245"/>
      <c r="B652" s="1246"/>
      <c r="C652" s="1247"/>
      <c r="D652" s="1247"/>
      <c r="E652" s="1248"/>
      <c r="F652" s="1248"/>
      <c r="G652" s="1248"/>
      <c r="H652" s="1249"/>
      <c r="I652" s="1249"/>
      <c r="J652" s="1249"/>
      <c r="K652" s="1249"/>
      <c r="L652" s="1250"/>
      <c r="M652" s="1249"/>
      <c r="N652" s="1249"/>
      <c r="O652" s="1245"/>
      <c r="P652" s="1251"/>
      <c r="Q652" s="1247"/>
      <c r="R652" s="1252"/>
      <c r="S652" s="1247"/>
      <c r="T652" s="1247"/>
      <c r="U652" s="1247"/>
      <c r="V652" s="1247"/>
      <c r="W652" s="1247"/>
      <c r="X652" s="1247"/>
    </row>
    <row r="653" ht="34.5" customHeight="1">
      <c r="A653" s="1245"/>
      <c r="B653" s="1246"/>
      <c r="C653" s="1247"/>
      <c r="D653" s="1247"/>
      <c r="E653" s="1248"/>
      <c r="F653" s="1248"/>
      <c r="G653" s="1248"/>
      <c r="H653" s="1249"/>
      <c r="I653" s="1249"/>
      <c r="J653" s="1249"/>
      <c r="K653" s="1249"/>
      <c r="L653" s="1250"/>
      <c r="M653" s="1249"/>
      <c r="N653" s="1249"/>
      <c r="O653" s="1245"/>
      <c r="P653" s="1251"/>
      <c r="Q653" s="1247"/>
      <c r="R653" s="1252"/>
      <c r="S653" s="1247"/>
      <c r="T653" s="1247"/>
      <c r="U653" s="1247"/>
      <c r="V653" s="1247"/>
      <c r="W653" s="1247"/>
      <c r="X653" s="1247"/>
    </row>
    <row r="654" ht="34.5" customHeight="1">
      <c r="A654" s="1245"/>
      <c r="B654" s="1246"/>
      <c r="C654" s="1247"/>
      <c r="D654" s="1247"/>
      <c r="E654" s="1248"/>
      <c r="F654" s="1248"/>
      <c r="G654" s="1248"/>
      <c r="H654" s="1249"/>
      <c r="I654" s="1249"/>
      <c r="J654" s="1249"/>
      <c r="K654" s="1249"/>
      <c r="L654" s="1250"/>
      <c r="M654" s="1249"/>
      <c r="N654" s="1249"/>
      <c r="O654" s="1245"/>
      <c r="P654" s="1251"/>
      <c r="Q654" s="1247"/>
      <c r="R654" s="1252"/>
      <c r="S654" s="1247"/>
      <c r="T654" s="1247"/>
      <c r="U654" s="1247"/>
      <c r="V654" s="1247"/>
      <c r="W654" s="1247"/>
      <c r="X654" s="1247"/>
    </row>
    <row r="655" ht="34.5" customHeight="1">
      <c r="A655" s="1245"/>
      <c r="B655" s="1246"/>
      <c r="C655" s="1247"/>
      <c r="D655" s="1247"/>
      <c r="E655" s="1248"/>
      <c r="F655" s="1248"/>
      <c r="G655" s="1248"/>
      <c r="H655" s="1249"/>
      <c r="I655" s="1249"/>
      <c r="J655" s="1249"/>
      <c r="K655" s="1249"/>
      <c r="L655" s="1250"/>
      <c r="M655" s="1249"/>
      <c r="N655" s="1249"/>
      <c r="O655" s="1245"/>
      <c r="P655" s="1251"/>
      <c r="Q655" s="1247"/>
      <c r="R655" s="1252"/>
      <c r="S655" s="1247"/>
      <c r="T655" s="1247"/>
      <c r="U655" s="1247"/>
      <c r="V655" s="1247"/>
      <c r="W655" s="1247"/>
      <c r="X655" s="1247"/>
    </row>
    <row r="656" ht="34.5" customHeight="1">
      <c r="A656" s="1245"/>
      <c r="B656" s="1246"/>
      <c r="C656" s="1247"/>
      <c r="D656" s="1247"/>
      <c r="E656" s="1248"/>
      <c r="F656" s="1248"/>
      <c r="G656" s="1248"/>
      <c r="H656" s="1249"/>
      <c r="I656" s="1249"/>
      <c r="J656" s="1249"/>
      <c r="K656" s="1249"/>
      <c r="L656" s="1250"/>
      <c r="M656" s="1249"/>
      <c r="N656" s="1249"/>
      <c r="O656" s="1245"/>
      <c r="P656" s="1251"/>
      <c r="Q656" s="1247"/>
      <c r="R656" s="1252"/>
      <c r="S656" s="1247"/>
      <c r="T656" s="1247"/>
      <c r="U656" s="1247"/>
      <c r="V656" s="1247"/>
      <c r="W656" s="1247"/>
      <c r="X656" s="1247"/>
    </row>
    <row r="657" ht="34.5" customHeight="1">
      <c r="A657" s="1245"/>
      <c r="B657" s="1246"/>
      <c r="C657" s="1247"/>
      <c r="D657" s="1247"/>
      <c r="E657" s="1248"/>
      <c r="F657" s="1248"/>
      <c r="G657" s="1248"/>
      <c r="H657" s="1249"/>
      <c r="I657" s="1249"/>
      <c r="J657" s="1249"/>
      <c r="K657" s="1249"/>
      <c r="L657" s="1250"/>
      <c r="M657" s="1249"/>
      <c r="N657" s="1249"/>
      <c r="O657" s="1245"/>
      <c r="P657" s="1251"/>
      <c r="Q657" s="1247"/>
      <c r="R657" s="1252"/>
      <c r="S657" s="1247"/>
      <c r="T657" s="1247"/>
      <c r="U657" s="1247"/>
      <c r="V657" s="1247"/>
      <c r="W657" s="1247"/>
      <c r="X657" s="1247"/>
    </row>
    <row r="658" ht="34.5" customHeight="1">
      <c r="A658" s="1245"/>
      <c r="B658" s="1246"/>
      <c r="C658" s="1247"/>
      <c r="D658" s="1247"/>
      <c r="E658" s="1248"/>
      <c r="F658" s="1248"/>
      <c r="G658" s="1248"/>
      <c r="H658" s="1249"/>
      <c r="I658" s="1249"/>
      <c r="J658" s="1249"/>
      <c r="K658" s="1249"/>
      <c r="L658" s="1250"/>
      <c r="M658" s="1249"/>
      <c r="N658" s="1249"/>
      <c r="O658" s="1245"/>
      <c r="P658" s="1251"/>
      <c r="Q658" s="1247"/>
      <c r="R658" s="1252"/>
      <c r="S658" s="1247"/>
      <c r="T658" s="1247"/>
      <c r="U658" s="1247"/>
      <c r="V658" s="1247"/>
      <c r="W658" s="1247"/>
      <c r="X658" s="1247"/>
    </row>
    <row r="659" ht="34.5" customHeight="1">
      <c r="A659" s="1245"/>
      <c r="B659" s="1246"/>
      <c r="C659" s="1247"/>
      <c r="D659" s="1247"/>
      <c r="E659" s="1248"/>
      <c r="F659" s="1248"/>
      <c r="G659" s="1248"/>
      <c r="H659" s="1249"/>
      <c r="I659" s="1249"/>
      <c r="J659" s="1249"/>
      <c r="K659" s="1249"/>
      <c r="L659" s="1250"/>
      <c r="M659" s="1249"/>
      <c r="N659" s="1249"/>
      <c r="O659" s="1245"/>
      <c r="P659" s="1251"/>
      <c r="Q659" s="1247"/>
      <c r="R659" s="1252"/>
      <c r="S659" s="1247"/>
      <c r="T659" s="1247"/>
      <c r="U659" s="1247"/>
      <c r="V659" s="1247"/>
      <c r="W659" s="1247"/>
      <c r="X659" s="1247"/>
    </row>
    <row r="660" ht="34.5" customHeight="1">
      <c r="A660" s="1245"/>
      <c r="B660" s="1246"/>
      <c r="C660" s="1247"/>
      <c r="D660" s="1247"/>
      <c r="E660" s="1248"/>
      <c r="F660" s="1248"/>
      <c r="G660" s="1248"/>
      <c r="H660" s="1249"/>
      <c r="I660" s="1249"/>
      <c r="J660" s="1249"/>
      <c r="K660" s="1249"/>
      <c r="L660" s="1250"/>
      <c r="M660" s="1249"/>
      <c r="N660" s="1249"/>
      <c r="O660" s="1245"/>
      <c r="P660" s="1251"/>
      <c r="Q660" s="1247"/>
      <c r="R660" s="1252"/>
      <c r="S660" s="1247"/>
      <c r="T660" s="1247"/>
      <c r="U660" s="1247"/>
      <c r="V660" s="1247"/>
      <c r="W660" s="1247"/>
      <c r="X660" s="1247"/>
    </row>
    <row r="661" ht="34.5" customHeight="1">
      <c r="A661" s="1245"/>
      <c r="B661" s="1246"/>
      <c r="C661" s="1247"/>
      <c r="D661" s="1247"/>
      <c r="E661" s="1248"/>
      <c r="F661" s="1248"/>
      <c r="G661" s="1248"/>
      <c r="H661" s="1249"/>
      <c r="I661" s="1249"/>
      <c r="J661" s="1249"/>
      <c r="K661" s="1249"/>
      <c r="L661" s="1250"/>
      <c r="M661" s="1249"/>
      <c r="N661" s="1249"/>
      <c r="O661" s="1245"/>
      <c r="P661" s="1251"/>
      <c r="Q661" s="1247"/>
      <c r="R661" s="1252"/>
      <c r="S661" s="1247"/>
      <c r="T661" s="1247"/>
      <c r="U661" s="1247"/>
      <c r="V661" s="1247"/>
      <c r="W661" s="1247"/>
      <c r="X661" s="1247"/>
    </row>
    <row r="662" ht="34.5" customHeight="1">
      <c r="A662" s="1245"/>
      <c r="B662" s="1246"/>
      <c r="C662" s="1247"/>
      <c r="D662" s="1247"/>
      <c r="E662" s="1248"/>
      <c r="F662" s="1248"/>
      <c r="G662" s="1248"/>
      <c r="H662" s="1249"/>
      <c r="I662" s="1249"/>
      <c r="J662" s="1249"/>
      <c r="K662" s="1249"/>
      <c r="L662" s="1250"/>
      <c r="M662" s="1249"/>
      <c r="N662" s="1249"/>
      <c r="O662" s="1245"/>
      <c r="P662" s="1251"/>
      <c r="Q662" s="1247"/>
      <c r="R662" s="1252"/>
      <c r="S662" s="1247"/>
      <c r="T662" s="1247"/>
      <c r="U662" s="1247"/>
      <c r="V662" s="1247"/>
      <c r="W662" s="1247"/>
      <c r="X662" s="1247"/>
    </row>
    <row r="663" ht="34.5" customHeight="1">
      <c r="A663" s="1245"/>
      <c r="B663" s="1246"/>
      <c r="C663" s="1247"/>
      <c r="D663" s="1247"/>
      <c r="E663" s="1248"/>
      <c r="F663" s="1248"/>
      <c r="G663" s="1248"/>
      <c r="H663" s="1249"/>
      <c r="I663" s="1249"/>
      <c r="J663" s="1249"/>
      <c r="K663" s="1249"/>
      <c r="L663" s="1250"/>
      <c r="M663" s="1249"/>
      <c r="N663" s="1249"/>
      <c r="O663" s="1245"/>
      <c r="P663" s="1251"/>
      <c r="Q663" s="1247"/>
      <c r="R663" s="1252"/>
      <c r="S663" s="1247"/>
      <c r="T663" s="1247"/>
      <c r="U663" s="1247"/>
      <c r="V663" s="1247"/>
      <c r="W663" s="1247"/>
      <c r="X663" s="1247"/>
    </row>
    <row r="664" ht="34.5" customHeight="1">
      <c r="A664" s="1245"/>
      <c r="B664" s="1246"/>
      <c r="C664" s="1247"/>
      <c r="D664" s="1247"/>
      <c r="E664" s="1248"/>
      <c r="F664" s="1248"/>
      <c r="G664" s="1248"/>
      <c r="H664" s="1249"/>
      <c r="I664" s="1249"/>
      <c r="J664" s="1249"/>
      <c r="K664" s="1249"/>
      <c r="L664" s="1250"/>
      <c r="M664" s="1249"/>
      <c r="N664" s="1249"/>
      <c r="O664" s="1245"/>
      <c r="P664" s="1251"/>
      <c r="Q664" s="1247"/>
      <c r="R664" s="1252"/>
      <c r="S664" s="1247"/>
      <c r="T664" s="1247"/>
      <c r="U664" s="1247"/>
      <c r="V664" s="1247"/>
      <c r="W664" s="1247"/>
      <c r="X664" s="1247"/>
    </row>
    <row r="665" ht="34.5" customHeight="1">
      <c r="A665" s="1245"/>
      <c r="B665" s="1246"/>
      <c r="C665" s="1247"/>
      <c r="D665" s="1247"/>
      <c r="E665" s="1248"/>
      <c r="F665" s="1248"/>
      <c r="G665" s="1248"/>
      <c r="H665" s="1249"/>
      <c r="I665" s="1249"/>
      <c r="J665" s="1249"/>
      <c r="K665" s="1249"/>
      <c r="L665" s="1250"/>
      <c r="M665" s="1249"/>
      <c r="N665" s="1249"/>
      <c r="O665" s="1245"/>
      <c r="P665" s="1251"/>
      <c r="Q665" s="1247"/>
      <c r="R665" s="1252"/>
      <c r="S665" s="1247"/>
      <c r="T665" s="1247"/>
      <c r="U665" s="1247"/>
      <c r="V665" s="1247"/>
      <c r="W665" s="1247"/>
      <c r="X665" s="1247"/>
    </row>
    <row r="666" ht="34.5" customHeight="1">
      <c r="A666" s="1245"/>
      <c r="B666" s="1246"/>
      <c r="C666" s="1247"/>
      <c r="D666" s="1247"/>
      <c r="E666" s="1248"/>
      <c r="F666" s="1248"/>
      <c r="G666" s="1248"/>
      <c r="H666" s="1249"/>
      <c r="I666" s="1249"/>
      <c r="J666" s="1249"/>
      <c r="K666" s="1249"/>
      <c r="L666" s="1250"/>
      <c r="M666" s="1249"/>
      <c r="N666" s="1249"/>
      <c r="O666" s="1245"/>
      <c r="P666" s="1251"/>
      <c r="Q666" s="1247"/>
      <c r="R666" s="1252"/>
      <c r="S666" s="1247"/>
      <c r="T666" s="1247"/>
      <c r="U666" s="1247"/>
      <c r="V666" s="1247"/>
      <c r="W666" s="1247"/>
      <c r="X666" s="1247"/>
    </row>
    <row r="667" ht="34.5" customHeight="1">
      <c r="A667" s="1245"/>
      <c r="B667" s="1246"/>
      <c r="C667" s="1247"/>
      <c r="D667" s="1247"/>
      <c r="E667" s="1248"/>
      <c r="F667" s="1248"/>
      <c r="G667" s="1248"/>
      <c r="H667" s="1249"/>
      <c r="I667" s="1249"/>
      <c r="J667" s="1249"/>
      <c r="K667" s="1249"/>
      <c r="L667" s="1250"/>
      <c r="M667" s="1249"/>
      <c r="N667" s="1249"/>
      <c r="O667" s="1245"/>
      <c r="P667" s="1251"/>
      <c r="Q667" s="1247"/>
      <c r="R667" s="1252"/>
      <c r="S667" s="1247"/>
      <c r="T667" s="1247"/>
      <c r="U667" s="1247"/>
      <c r="V667" s="1247"/>
      <c r="W667" s="1247"/>
      <c r="X667" s="1247"/>
    </row>
    <row r="668" ht="34.5" customHeight="1">
      <c r="A668" s="1245"/>
      <c r="B668" s="1246"/>
      <c r="C668" s="1247"/>
      <c r="D668" s="1247"/>
      <c r="E668" s="1248"/>
      <c r="F668" s="1248"/>
      <c r="G668" s="1248"/>
      <c r="H668" s="1249"/>
      <c r="I668" s="1249"/>
      <c r="J668" s="1249"/>
      <c r="K668" s="1249"/>
      <c r="L668" s="1250"/>
      <c r="M668" s="1249"/>
      <c r="N668" s="1249"/>
      <c r="O668" s="1245"/>
      <c r="P668" s="1251"/>
      <c r="Q668" s="1247"/>
      <c r="R668" s="1252"/>
      <c r="S668" s="1247"/>
      <c r="T668" s="1247"/>
      <c r="U668" s="1247"/>
      <c r="V668" s="1247"/>
      <c r="W668" s="1247"/>
      <c r="X668" s="1247"/>
    </row>
    <row r="669" ht="34.5" customHeight="1">
      <c r="A669" s="1245"/>
      <c r="B669" s="1246"/>
      <c r="C669" s="1247"/>
      <c r="D669" s="1247"/>
      <c r="E669" s="1248"/>
      <c r="F669" s="1248"/>
      <c r="G669" s="1248"/>
      <c r="H669" s="1249"/>
      <c r="I669" s="1249"/>
      <c r="J669" s="1249"/>
      <c r="K669" s="1249"/>
      <c r="L669" s="1250"/>
      <c r="M669" s="1249"/>
      <c r="N669" s="1249"/>
      <c r="O669" s="1245"/>
      <c r="P669" s="1251"/>
      <c r="Q669" s="1247"/>
      <c r="R669" s="1252"/>
      <c r="S669" s="1247"/>
      <c r="T669" s="1247"/>
      <c r="U669" s="1247"/>
      <c r="V669" s="1247"/>
      <c r="W669" s="1247"/>
      <c r="X669" s="1247"/>
    </row>
    <row r="670" ht="34.5" customHeight="1">
      <c r="A670" s="1245"/>
      <c r="B670" s="1246"/>
      <c r="C670" s="1247"/>
      <c r="D670" s="1247"/>
      <c r="E670" s="1248"/>
      <c r="F670" s="1248"/>
      <c r="G670" s="1248"/>
      <c r="H670" s="1249"/>
      <c r="I670" s="1249"/>
      <c r="J670" s="1249"/>
      <c r="K670" s="1249"/>
      <c r="L670" s="1250"/>
      <c r="M670" s="1249"/>
      <c r="N670" s="1249"/>
      <c r="O670" s="1245"/>
      <c r="P670" s="1251"/>
      <c r="Q670" s="1247"/>
      <c r="R670" s="1252"/>
      <c r="S670" s="1247"/>
      <c r="T670" s="1247"/>
      <c r="U670" s="1247"/>
      <c r="V670" s="1247"/>
      <c r="W670" s="1247"/>
      <c r="X670" s="1247"/>
    </row>
    <row r="671" ht="34.5" customHeight="1">
      <c r="A671" s="1245"/>
      <c r="B671" s="1246"/>
      <c r="C671" s="1247"/>
      <c r="D671" s="1247"/>
      <c r="E671" s="1248"/>
      <c r="F671" s="1248"/>
      <c r="G671" s="1248"/>
      <c r="H671" s="1249"/>
      <c r="I671" s="1249"/>
      <c r="J671" s="1249"/>
      <c r="K671" s="1249"/>
      <c r="L671" s="1250"/>
      <c r="M671" s="1249"/>
      <c r="N671" s="1249"/>
      <c r="O671" s="1245"/>
      <c r="P671" s="1251"/>
      <c r="Q671" s="1247"/>
      <c r="R671" s="1252"/>
      <c r="S671" s="1247"/>
      <c r="T671" s="1247"/>
      <c r="U671" s="1247"/>
      <c r="V671" s="1247"/>
      <c r="W671" s="1247"/>
      <c r="X671" s="1247"/>
    </row>
    <row r="672" ht="34.5" customHeight="1">
      <c r="A672" s="1245"/>
      <c r="B672" s="1246"/>
      <c r="C672" s="1247"/>
      <c r="D672" s="1247"/>
      <c r="E672" s="1248"/>
      <c r="F672" s="1248"/>
      <c r="G672" s="1248"/>
      <c r="H672" s="1249"/>
      <c r="I672" s="1249"/>
      <c r="J672" s="1249"/>
      <c r="K672" s="1249"/>
      <c r="L672" s="1250"/>
      <c r="M672" s="1249"/>
      <c r="N672" s="1249"/>
      <c r="O672" s="1245"/>
      <c r="P672" s="1251"/>
      <c r="Q672" s="1247"/>
      <c r="R672" s="1252"/>
      <c r="S672" s="1247"/>
      <c r="T672" s="1247"/>
      <c r="U672" s="1247"/>
      <c r="V672" s="1247"/>
      <c r="W672" s="1247"/>
      <c r="X672" s="1247"/>
    </row>
    <row r="673" ht="34.5" customHeight="1">
      <c r="A673" s="1245"/>
      <c r="B673" s="1246"/>
      <c r="C673" s="1247"/>
      <c r="D673" s="1247"/>
      <c r="E673" s="1248"/>
      <c r="F673" s="1248"/>
      <c r="G673" s="1248"/>
      <c r="H673" s="1249"/>
      <c r="I673" s="1249"/>
      <c r="J673" s="1249"/>
      <c r="K673" s="1249"/>
      <c r="L673" s="1250"/>
      <c r="M673" s="1249"/>
      <c r="N673" s="1249"/>
      <c r="O673" s="1245"/>
      <c r="P673" s="1251"/>
      <c r="Q673" s="1247"/>
      <c r="R673" s="1252"/>
      <c r="S673" s="1247"/>
      <c r="T673" s="1247"/>
      <c r="U673" s="1247"/>
      <c r="V673" s="1247"/>
      <c r="W673" s="1247"/>
      <c r="X673" s="1247"/>
    </row>
    <row r="674" ht="34.5" customHeight="1">
      <c r="A674" s="1245"/>
      <c r="B674" s="1246"/>
      <c r="C674" s="1247"/>
      <c r="D674" s="1247"/>
      <c r="E674" s="1248"/>
      <c r="F674" s="1248"/>
      <c r="G674" s="1248"/>
      <c r="H674" s="1249"/>
      <c r="I674" s="1249"/>
      <c r="J674" s="1249"/>
      <c r="K674" s="1249"/>
      <c r="L674" s="1250"/>
      <c r="M674" s="1249"/>
      <c r="N674" s="1249"/>
      <c r="O674" s="1245"/>
      <c r="P674" s="1251"/>
      <c r="Q674" s="1247"/>
      <c r="R674" s="1252"/>
      <c r="S674" s="1247"/>
      <c r="T674" s="1247"/>
      <c r="U674" s="1247"/>
      <c r="V674" s="1247"/>
      <c r="W674" s="1247"/>
      <c r="X674" s="1247"/>
    </row>
    <row r="675" ht="34.5" customHeight="1">
      <c r="A675" s="1245"/>
      <c r="B675" s="1246"/>
      <c r="C675" s="1247"/>
      <c r="D675" s="1247"/>
      <c r="E675" s="1248"/>
      <c r="F675" s="1248"/>
      <c r="G675" s="1248"/>
      <c r="H675" s="1249"/>
      <c r="I675" s="1249"/>
      <c r="J675" s="1249"/>
      <c r="K675" s="1249"/>
      <c r="L675" s="1250"/>
      <c r="M675" s="1249"/>
      <c r="N675" s="1249"/>
      <c r="O675" s="1245"/>
      <c r="P675" s="1251"/>
      <c r="Q675" s="1247"/>
      <c r="R675" s="1252"/>
      <c r="S675" s="1247"/>
      <c r="T675" s="1247"/>
      <c r="U675" s="1247"/>
      <c r="V675" s="1247"/>
      <c r="W675" s="1247"/>
      <c r="X675" s="1247"/>
    </row>
    <row r="676" ht="34.5" customHeight="1">
      <c r="A676" s="1245"/>
      <c r="B676" s="1246"/>
      <c r="C676" s="1247"/>
      <c r="D676" s="1247"/>
      <c r="E676" s="1248"/>
      <c r="F676" s="1248"/>
      <c r="G676" s="1248"/>
      <c r="H676" s="1249"/>
      <c r="I676" s="1249"/>
      <c r="J676" s="1249"/>
      <c r="K676" s="1249"/>
      <c r="L676" s="1250"/>
      <c r="M676" s="1249"/>
      <c r="N676" s="1249"/>
      <c r="O676" s="1245"/>
      <c r="P676" s="1251"/>
      <c r="Q676" s="1247"/>
      <c r="R676" s="1252"/>
      <c r="S676" s="1247"/>
      <c r="T676" s="1247"/>
      <c r="U676" s="1247"/>
      <c r="V676" s="1247"/>
      <c r="W676" s="1247"/>
      <c r="X676" s="1247"/>
    </row>
    <row r="677" ht="34.5" customHeight="1">
      <c r="A677" s="1245"/>
      <c r="B677" s="1246"/>
      <c r="C677" s="1247"/>
      <c r="D677" s="1247"/>
      <c r="E677" s="1248"/>
      <c r="F677" s="1248"/>
      <c r="G677" s="1248"/>
      <c r="H677" s="1249"/>
      <c r="I677" s="1249"/>
      <c r="J677" s="1249"/>
      <c r="K677" s="1249"/>
      <c r="L677" s="1250"/>
      <c r="M677" s="1249"/>
      <c r="N677" s="1249"/>
      <c r="O677" s="1245"/>
      <c r="P677" s="1251"/>
      <c r="Q677" s="1247"/>
      <c r="R677" s="1252"/>
      <c r="S677" s="1247"/>
      <c r="T677" s="1247"/>
      <c r="U677" s="1247"/>
      <c r="V677" s="1247"/>
      <c r="W677" s="1247"/>
      <c r="X677" s="1247"/>
    </row>
    <row r="678" ht="34.5" customHeight="1">
      <c r="A678" s="1245"/>
      <c r="B678" s="1246"/>
      <c r="C678" s="1247"/>
      <c r="D678" s="1247"/>
      <c r="E678" s="1248"/>
      <c r="F678" s="1248"/>
      <c r="G678" s="1248"/>
      <c r="H678" s="1249"/>
      <c r="I678" s="1249"/>
      <c r="J678" s="1249"/>
      <c r="K678" s="1249"/>
      <c r="L678" s="1250"/>
      <c r="M678" s="1249"/>
      <c r="N678" s="1249"/>
      <c r="O678" s="1245"/>
      <c r="P678" s="1251"/>
      <c r="Q678" s="1247"/>
      <c r="R678" s="1252"/>
      <c r="S678" s="1247"/>
      <c r="T678" s="1247"/>
      <c r="U678" s="1247"/>
      <c r="V678" s="1247"/>
      <c r="W678" s="1247"/>
      <c r="X678" s="1247"/>
    </row>
    <row r="679" ht="34.5" customHeight="1">
      <c r="A679" s="1245"/>
      <c r="B679" s="1246"/>
      <c r="C679" s="1247"/>
      <c r="D679" s="1247"/>
      <c r="E679" s="1248"/>
      <c r="F679" s="1248"/>
      <c r="G679" s="1248"/>
      <c r="H679" s="1249"/>
      <c r="I679" s="1249"/>
      <c r="J679" s="1249"/>
      <c r="K679" s="1249"/>
      <c r="L679" s="1250"/>
      <c r="M679" s="1249"/>
      <c r="N679" s="1249"/>
      <c r="O679" s="1245"/>
      <c r="P679" s="1251"/>
      <c r="Q679" s="1247"/>
      <c r="R679" s="1252"/>
      <c r="S679" s="1247"/>
      <c r="T679" s="1247"/>
      <c r="U679" s="1247"/>
      <c r="V679" s="1247"/>
      <c r="W679" s="1247"/>
      <c r="X679" s="1247"/>
    </row>
    <row r="680" ht="34.5" customHeight="1">
      <c r="A680" s="1245"/>
      <c r="B680" s="1246"/>
      <c r="C680" s="1247"/>
      <c r="D680" s="1247"/>
      <c r="E680" s="1248"/>
      <c r="F680" s="1248"/>
      <c r="G680" s="1248"/>
      <c r="H680" s="1249"/>
      <c r="I680" s="1249"/>
      <c r="J680" s="1249"/>
      <c r="K680" s="1249"/>
      <c r="L680" s="1250"/>
      <c r="M680" s="1249"/>
      <c r="N680" s="1249"/>
      <c r="O680" s="1245"/>
      <c r="P680" s="1251"/>
      <c r="Q680" s="1247"/>
      <c r="R680" s="1252"/>
      <c r="S680" s="1247"/>
      <c r="T680" s="1247"/>
      <c r="U680" s="1247"/>
      <c r="V680" s="1247"/>
      <c r="W680" s="1247"/>
      <c r="X680" s="1247"/>
    </row>
    <row r="681" ht="34.5" customHeight="1">
      <c r="A681" s="1245"/>
      <c r="B681" s="1246"/>
      <c r="C681" s="1247"/>
      <c r="D681" s="1247"/>
      <c r="E681" s="1248"/>
      <c r="F681" s="1248"/>
      <c r="G681" s="1248"/>
      <c r="H681" s="1249"/>
      <c r="I681" s="1249"/>
      <c r="J681" s="1249"/>
      <c r="K681" s="1249"/>
      <c r="L681" s="1250"/>
      <c r="M681" s="1249"/>
      <c r="N681" s="1249"/>
      <c r="O681" s="1245"/>
      <c r="P681" s="1251"/>
      <c r="Q681" s="1247"/>
      <c r="R681" s="1252"/>
      <c r="S681" s="1247"/>
      <c r="T681" s="1247"/>
      <c r="U681" s="1247"/>
      <c r="V681" s="1247"/>
      <c r="W681" s="1247"/>
      <c r="X681" s="1247"/>
    </row>
    <row r="682" ht="34.5" customHeight="1">
      <c r="A682" s="1245"/>
      <c r="B682" s="1246"/>
      <c r="C682" s="1247"/>
      <c r="D682" s="1247"/>
      <c r="E682" s="1248"/>
      <c r="F682" s="1248"/>
      <c r="G682" s="1248"/>
      <c r="H682" s="1249"/>
      <c r="I682" s="1249"/>
      <c r="J682" s="1249"/>
      <c r="K682" s="1249"/>
      <c r="L682" s="1250"/>
      <c r="M682" s="1249"/>
      <c r="N682" s="1249"/>
      <c r="O682" s="1245"/>
      <c r="P682" s="1251"/>
      <c r="Q682" s="1247"/>
      <c r="R682" s="1252"/>
      <c r="S682" s="1247"/>
      <c r="T682" s="1247"/>
      <c r="U682" s="1247"/>
      <c r="V682" s="1247"/>
      <c r="W682" s="1247"/>
      <c r="X682" s="1247"/>
    </row>
    <row r="683" ht="34.5" customHeight="1">
      <c r="A683" s="1245"/>
      <c r="B683" s="1246"/>
      <c r="C683" s="1247"/>
      <c r="D683" s="1247"/>
      <c r="E683" s="1248"/>
      <c r="F683" s="1248"/>
      <c r="G683" s="1248"/>
      <c r="H683" s="1249"/>
      <c r="I683" s="1249"/>
      <c r="J683" s="1249"/>
      <c r="K683" s="1249"/>
      <c r="L683" s="1250"/>
      <c r="M683" s="1249"/>
      <c r="N683" s="1249"/>
      <c r="O683" s="1245"/>
      <c r="P683" s="1251"/>
      <c r="Q683" s="1247"/>
      <c r="R683" s="1252"/>
      <c r="S683" s="1247"/>
      <c r="T683" s="1247"/>
      <c r="U683" s="1247"/>
      <c r="V683" s="1247"/>
      <c r="W683" s="1247"/>
      <c r="X683" s="1247"/>
    </row>
    <row r="684" ht="34.5" customHeight="1">
      <c r="A684" s="1245"/>
      <c r="B684" s="1246"/>
      <c r="C684" s="1247"/>
      <c r="D684" s="1247"/>
      <c r="E684" s="1248"/>
      <c r="F684" s="1248"/>
      <c r="G684" s="1248"/>
      <c r="H684" s="1249"/>
      <c r="I684" s="1249"/>
      <c r="J684" s="1249"/>
      <c r="K684" s="1249"/>
      <c r="L684" s="1250"/>
      <c r="M684" s="1249"/>
      <c r="N684" s="1249"/>
      <c r="O684" s="1245"/>
      <c r="P684" s="1251"/>
      <c r="Q684" s="1247"/>
      <c r="R684" s="1252"/>
      <c r="S684" s="1247"/>
      <c r="T684" s="1247"/>
      <c r="U684" s="1247"/>
      <c r="V684" s="1247"/>
      <c r="W684" s="1247"/>
      <c r="X684" s="1247"/>
    </row>
    <row r="685" ht="34.5" customHeight="1">
      <c r="A685" s="1245"/>
      <c r="B685" s="1246"/>
      <c r="C685" s="1247"/>
      <c r="D685" s="1247"/>
      <c r="E685" s="1248"/>
      <c r="F685" s="1248"/>
      <c r="G685" s="1248"/>
      <c r="H685" s="1249"/>
      <c r="I685" s="1249"/>
      <c r="J685" s="1249"/>
      <c r="K685" s="1249"/>
      <c r="L685" s="1250"/>
      <c r="M685" s="1249"/>
      <c r="N685" s="1249"/>
      <c r="O685" s="1245"/>
      <c r="P685" s="1251"/>
      <c r="Q685" s="1247"/>
      <c r="R685" s="1252"/>
      <c r="S685" s="1247"/>
      <c r="T685" s="1247"/>
      <c r="U685" s="1247"/>
      <c r="V685" s="1247"/>
      <c r="W685" s="1247"/>
      <c r="X685" s="1247"/>
    </row>
    <row r="686" ht="34.5" customHeight="1">
      <c r="A686" s="1245"/>
      <c r="B686" s="1246"/>
      <c r="C686" s="1247"/>
      <c r="D686" s="1247"/>
      <c r="E686" s="1248"/>
      <c r="F686" s="1248"/>
      <c r="G686" s="1248"/>
      <c r="H686" s="1249"/>
      <c r="I686" s="1249"/>
      <c r="J686" s="1249"/>
      <c r="K686" s="1249"/>
      <c r="L686" s="1250"/>
      <c r="M686" s="1249"/>
      <c r="N686" s="1249"/>
      <c r="O686" s="1245"/>
      <c r="P686" s="1251"/>
      <c r="Q686" s="1247"/>
      <c r="R686" s="1252"/>
      <c r="S686" s="1247"/>
      <c r="T686" s="1247"/>
      <c r="U686" s="1247"/>
      <c r="V686" s="1247"/>
      <c r="W686" s="1247"/>
      <c r="X686" s="1247"/>
    </row>
    <row r="687" ht="34.5" customHeight="1">
      <c r="A687" s="1245"/>
      <c r="B687" s="1246"/>
      <c r="C687" s="1247"/>
      <c r="D687" s="1247"/>
      <c r="E687" s="1248"/>
      <c r="F687" s="1248"/>
      <c r="G687" s="1248"/>
      <c r="H687" s="1249"/>
      <c r="I687" s="1249"/>
      <c r="J687" s="1249"/>
      <c r="K687" s="1249"/>
      <c r="L687" s="1250"/>
      <c r="M687" s="1249"/>
      <c r="N687" s="1249"/>
      <c r="O687" s="1245"/>
      <c r="P687" s="1251"/>
      <c r="Q687" s="1247"/>
      <c r="R687" s="1252"/>
      <c r="S687" s="1247"/>
      <c r="T687" s="1247"/>
      <c r="U687" s="1247"/>
      <c r="V687" s="1247"/>
      <c r="W687" s="1247"/>
      <c r="X687" s="1247"/>
    </row>
    <row r="688" ht="34.5" customHeight="1">
      <c r="A688" s="1245"/>
      <c r="B688" s="1246"/>
      <c r="C688" s="1247"/>
      <c r="D688" s="1247"/>
      <c r="E688" s="1248"/>
      <c r="F688" s="1248"/>
      <c r="G688" s="1248"/>
      <c r="H688" s="1249"/>
      <c r="I688" s="1249"/>
      <c r="J688" s="1249"/>
      <c r="K688" s="1249"/>
      <c r="L688" s="1250"/>
      <c r="M688" s="1249"/>
      <c r="N688" s="1249"/>
      <c r="O688" s="1245"/>
      <c r="P688" s="1251"/>
      <c r="Q688" s="1247"/>
      <c r="R688" s="1252"/>
      <c r="S688" s="1247"/>
      <c r="T688" s="1247"/>
      <c r="U688" s="1247"/>
      <c r="V688" s="1247"/>
      <c r="W688" s="1247"/>
      <c r="X688" s="1247"/>
    </row>
    <row r="689" ht="34.5" customHeight="1">
      <c r="A689" s="1245"/>
      <c r="B689" s="1246"/>
      <c r="C689" s="1247"/>
      <c r="D689" s="1247"/>
      <c r="E689" s="1248"/>
      <c r="F689" s="1248"/>
      <c r="G689" s="1248"/>
      <c r="H689" s="1249"/>
      <c r="I689" s="1249"/>
      <c r="J689" s="1249"/>
      <c r="K689" s="1249"/>
      <c r="L689" s="1250"/>
      <c r="M689" s="1249"/>
      <c r="N689" s="1249"/>
      <c r="O689" s="1245"/>
      <c r="P689" s="1251"/>
      <c r="Q689" s="1247"/>
      <c r="R689" s="1252"/>
      <c r="S689" s="1247"/>
      <c r="T689" s="1247"/>
      <c r="U689" s="1247"/>
      <c r="V689" s="1247"/>
      <c r="W689" s="1247"/>
      <c r="X689" s="1247"/>
    </row>
    <row r="690" ht="34.5" customHeight="1">
      <c r="A690" s="1245"/>
      <c r="B690" s="1246"/>
      <c r="C690" s="1247"/>
      <c r="D690" s="1247"/>
      <c r="E690" s="1248"/>
      <c r="F690" s="1248"/>
      <c r="G690" s="1248"/>
      <c r="H690" s="1249"/>
      <c r="I690" s="1249"/>
      <c r="J690" s="1249"/>
      <c r="K690" s="1249"/>
      <c r="L690" s="1250"/>
      <c r="M690" s="1249"/>
      <c r="N690" s="1249"/>
      <c r="O690" s="1245"/>
      <c r="P690" s="1251"/>
      <c r="Q690" s="1247"/>
      <c r="R690" s="1252"/>
      <c r="S690" s="1247"/>
      <c r="T690" s="1247"/>
      <c r="U690" s="1247"/>
      <c r="V690" s="1247"/>
      <c r="W690" s="1247"/>
      <c r="X690" s="1247"/>
    </row>
    <row r="691" ht="34.5" customHeight="1">
      <c r="A691" s="1245"/>
      <c r="B691" s="1246"/>
      <c r="C691" s="1247"/>
      <c r="D691" s="1247"/>
      <c r="E691" s="1248"/>
      <c r="F691" s="1248"/>
      <c r="G691" s="1248"/>
      <c r="H691" s="1249"/>
      <c r="I691" s="1249"/>
      <c r="J691" s="1249"/>
      <c r="K691" s="1249"/>
      <c r="L691" s="1250"/>
      <c r="M691" s="1249"/>
      <c r="N691" s="1249"/>
      <c r="O691" s="1245"/>
      <c r="P691" s="1251"/>
      <c r="Q691" s="1247"/>
      <c r="R691" s="1252"/>
      <c r="S691" s="1247"/>
      <c r="T691" s="1247"/>
      <c r="U691" s="1247"/>
      <c r="V691" s="1247"/>
      <c r="W691" s="1247"/>
      <c r="X691" s="1247"/>
    </row>
    <row r="692" ht="34.5" customHeight="1">
      <c r="A692" s="1245"/>
      <c r="B692" s="1246"/>
      <c r="C692" s="1247"/>
      <c r="D692" s="1247"/>
      <c r="E692" s="1248"/>
      <c r="F692" s="1248"/>
      <c r="G692" s="1248"/>
      <c r="H692" s="1249"/>
      <c r="I692" s="1249"/>
      <c r="J692" s="1249"/>
      <c r="K692" s="1249"/>
      <c r="L692" s="1250"/>
      <c r="M692" s="1249"/>
      <c r="N692" s="1249"/>
      <c r="O692" s="1245"/>
      <c r="P692" s="1251"/>
      <c r="Q692" s="1247"/>
      <c r="R692" s="1252"/>
      <c r="S692" s="1247"/>
      <c r="T692" s="1247"/>
      <c r="U692" s="1247"/>
      <c r="V692" s="1247"/>
      <c r="W692" s="1247"/>
      <c r="X692" s="1247"/>
    </row>
    <row r="693" ht="34.5" customHeight="1">
      <c r="A693" s="1245"/>
      <c r="B693" s="1246"/>
      <c r="C693" s="1247"/>
      <c r="D693" s="1247"/>
      <c r="E693" s="1248"/>
      <c r="F693" s="1248"/>
      <c r="G693" s="1248"/>
      <c r="H693" s="1249"/>
      <c r="I693" s="1249"/>
      <c r="J693" s="1249"/>
      <c r="K693" s="1249"/>
      <c r="L693" s="1250"/>
      <c r="M693" s="1249"/>
      <c r="N693" s="1249"/>
      <c r="O693" s="1245"/>
      <c r="P693" s="1251"/>
      <c r="Q693" s="1247"/>
      <c r="R693" s="1252"/>
      <c r="S693" s="1247"/>
      <c r="T693" s="1247"/>
      <c r="U693" s="1247"/>
      <c r="V693" s="1247"/>
      <c r="W693" s="1247"/>
      <c r="X693" s="1247"/>
    </row>
    <row r="694" ht="34.5" customHeight="1">
      <c r="A694" s="1245"/>
      <c r="B694" s="1246"/>
      <c r="C694" s="1247"/>
      <c r="D694" s="1247"/>
      <c r="E694" s="1248"/>
      <c r="F694" s="1248"/>
      <c r="G694" s="1248"/>
      <c r="H694" s="1249"/>
      <c r="I694" s="1249"/>
      <c r="J694" s="1249"/>
      <c r="K694" s="1249"/>
      <c r="L694" s="1250"/>
      <c r="M694" s="1249"/>
      <c r="N694" s="1249"/>
      <c r="O694" s="1245"/>
      <c r="P694" s="1251"/>
      <c r="Q694" s="1247"/>
      <c r="R694" s="1252"/>
      <c r="S694" s="1247"/>
      <c r="T694" s="1247"/>
      <c r="U694" s="1247"/>
      <c r="V694" s="1247"/>
      <c r="W694" s="1247"/>
      <c r="X694" s="1247"/>
    </row>
    <row r="695" ht="34.5" customHeight="1">
      <c r="A695" s="1245"/>
      <c r="B695" s="1246"/>
      <c r="C695" s="1247"/>
      <c r="D695" s="1247"/>
      <c r="E695" s="1248"/>
      <c r="F695" s="1248"/>
      <c r="G695" s="1248"/>
      <c r="H695" s="1249"/>
      <c r="I695" s="1249"/>
      <c r="J695" s="1249"/>
      <c r="K695" s="1249"/>
      <c r="L695" s="1250"/>
      <c r="M695" s="1249"/>
      <c r="N695" s="1249"/>
      <c r="O695" s="1245"/>
      <c r="P695" s="1251"/>
      <c r="Q695" s="1247"/>
      <c r="R695" s="1252"/>
      <c r="S695" s="1247"/>
      <c r="T695" s="1247"/>
      <c r="U695" s="1247"/>
      <c r="V695" s="1247"/>
      <c r="W695" s="1247"/>
      <c r="X695" s="1247"/>
    </row>
    <row r="696" ht="34.5" customHeight="1">
      <c r="A696" s="1245"/>
      <c r="B696" s="1246"/>
      <c r="C696" s="1247"/>
      <c r="D696" s="1247"/>
      <c r="E696" s="1248"/>
      <c r="F696" s="1248"/>
      <c r="G696" s="1248"/>
      <c r="H696" s="1249"/>
      <c r="I696" s="1249"/>
      <c r="J696" s="1249"/>
      <c r="K696" s="1249"/>
      <c r="L696" s="1250"/>
      <c r="M696" s="1249"/>
      <c r="N696" s="1249"/>
      <c r="O696" s="1245"/>
      <c r="P696" s="1251"/>
      <c r="Q696" s="1247"/>
      <c r="R696" s="1252"/>
      <c r="S696" s="1247"/>
      <c r="T696" s="1247"/>
      <c r="U696" s="1247"/>
      <c r="V696" s="1247"/>
      <c r="W696" s="1247"/>
      <c r="X696" s="1247"/>
    </row>
    <row r="697" ht="34.5" customHeight="1">
      <c r="A697" s="1245"/>
      <c r="B697" s="1246"/>
      <c r="C697" s="1247"/>
      <c r="D697" s="1247"/>
      <c r="E697" s="1248"/>
      <c r="F697" s="1248"/>
      <c r="G697" s="1248"/>
      <c r="H697" s="1249"/>
      <c r="I697" s="1249"/>
      <c r="J697" s="1249"/>
      <c r="K697" s="1249"/>
      <c r="L697" s="1250"/>
      <c r="M697" s="1249"/>
      <c r="N697" s="1249"/>
      <c r="O697" s="1245"/>
      <c r="P697" s="1251"/>
      <c r="Q697" s="1247"/>
      <c r="R697" s="1252"/>
      <c r="S697" s="1247"/>
      <c r="T697" s="1247"/>
      <c r="U697" s="1247"/>
      <c r="V697" s="1247"/>
      <c r="W697" s="1247"/>
      <c r="X697" s="1247"/>
    </row>
    <row r="698" ht="34.5" customHeight="1">
      <c r="A698" s="1245"/>
      <c r="B698" s="1246"/>
      <c r="C698" s="1247"/>
      <c r="D698" s="1247"/>
      <c r="E698" s="1248"/>
      <c r="F698" s="1248"/>
      <c r="G698" s="1248"/>
      <c r="H698" s="1249"/>
      <c r="I698" s="1249"/>
      <c r="J698" s="1249"/>
      <c r="K698" s="1249"/>
      <c r="L698" s="1250"/>
      <c r="M698" s="1249"/>
      <c r="N698" s="1249"/>
      <c r="O698" s="1245"/>
      <c r="P698" s="1251"/>
      <c r="Q698" s="1247"/>
      <c r="R698" s="1252"/>
      <c r="S698" s="1247"/>
      <c r="T698" s="1247"/>
      <c r="U698" s="1247"/>
      <c r="V698" s="1247"/>
      <c r="W698" s="1247"/>
      <c r="X698" s="1247"/>
    </row>
    <row r="699" ht="34.5" customHeight="1">
      <c r="A699" s="1245"/>
      <c r="B699" s="1246"/>
      <c r="C699" s="1247"/>
      <c r="D699" s="1247"/>
      <c r="E699" s="1248"/>
      <c r="F699" s="1248"/>
      <c r="G699" s="1248"/>
      <c r="H699" s="1249"/>
      <c r="I699" s="1249"/>
      <c r="J699" s="1249"/>
      <c r="K699" s="1249"/>
      <c r="L699" s="1250"/>
      <c r="M699" s="1249"/>
      <c r="N699" s="1249"/>
      <c r="O699" s="1245"/>
      <c r="P699" s="1251"/>
      <c r="Q699" s="1247"/>
      <c r="R699" s="1252"/>
      <c r="S699" s="1247"/>
      <c r="T699" s="1247"/>
      <c r="U699" s="1247"/>
      <c r="V699" s="1247"/>
      <c r="W699" s="1247"/>
      <c r="X699" s="1247"/>
    </row>
    <row r="700" ht="34.5" customHeight="1">
      <c r="A700" s="1245"/>
      <c r="B700" s="1246"/>
      <c r="C700" s="1247"/>
      <c r="D700" s="1247"/>
      <c r="E700" s="1248"/>
      <c r="F700" s="1248"/>
      <c r="G700" s="1248"/>
      <c r="H700" s="1249"/>
      <c r="I700" s="1249"/>
      <c r="J700" s="1249"/>
      <c r="K700" s="1249"/>
      <c r="L700" s="1250"/>
      <c r="M700" s="1249"/>
      <c r="N700" s="1249"/>
      <c r="O700" s="1245"/>
      <c r="P700" s="1251"/>
      <c r="Q700" s="1247"/>
      <c r="R700" s="1252"/>
      <c r="S700" s="1247"/>
      <c r="T700" s="1247"/>
      <c r="U700" s="1247"/>
      <c r="V700" s="1247"/>
      <c r="W700" s="1247"/>
      <c r="X700" s="1247"/>
    </row>
    <row r="701" ht="34.5" customHeight="1">
      <c r="A701" s="1245"/>
      <c r="B701" s="1246"/>
      <c r="C701" s="1247"/>
      <c r="D701" s="1247"/>
      <c r="E701" s="1248"/>
      <c r="F701" s="1248"/>
      <c r="G701" s="1248"/>
      <c r="H701" s="1249"/>
      <c r="I701" s="1249"/>
      <c r="J701" s="1249"/>
      <c r="K701" s="1249"/>
      <c r="L701" s="1250"/>
      <c r="M701" s="1249"/>
      <c r="N701" s="1249"/>
      <c r="O701" s="1245"/>
      <c r="P701" s="1251"/>
      <c r="Q701" s="1247"/>
      <c r="R701" s="1252"/>
      <c r="S701" s="1247"/>
      <c r="T701" s="1247"/>
      <c r="U701" s="1247"/>
      <c r="V701" s="1247"/>
      <c r="W701" s="1247"/>
      <c r="X701" s="1247"/>
    </row>
    <row r="702" ht="34.5" customHeight="1">
      <c r="A702" s="1245"/>
      <c r="B702" s="1246"/>
      <c r="C702" s="1247"/>
      <c r="D702" s="1247"/>
      <c r="E702" s="1248"/>
      <c r="F702" s="1248"/>
      <c r="G702" s="1248"/>
      <c r="H702" s="1249"/>
      <c r="I702" s="1249"/>
      <c r="J702" s="1249"/>
      <c r="K702" s="1249"/>
      <c r="L702" s="1250"/>
      <c r="M702" s="1249"/>
      <c r="N702" s="1249"/>
      <c r="O702" s="1245"/>
      <c r="P702" s="1251"/>
      <c r="Q702" s="1247"/>
      <c r="R702" s="1252"/>
      <c r="S702" s="1247"/>
      <c r="T702" s="1247"/>
      <c r="U702" s="1247"/>
      <c r="V702" s="1247"/>
      <c r="W702" s="1247"/>
      <c r="X702" s="1247"/>
    </row>
    <row r="703" ht="34.5" customHeight="1">
      <c r="A703" s="1245"/>
      <c r="B703" s="1246"/>
      <c r="C703" s="1247"/>
      <c r="D703" s="1247"/>
      <c r="E703" s="1248"/>
      <c r="F703" s="1248"/>
      <c r="G703" s="1248"/>
      <c r="H703" s="1249"/>
      <c r="I703" s="1249"/>
      <c r="J703" s="1249"/>
      <c r="K703" s="1249"/>
      <c r="L703" s="1250"/>
      <c r="M703" s="1249"/>
      <c r="N703" s="1249"/>
      <c r="O703" s="1245"/>
      <c r="P703" s="1251"/>
      <c r="Q703" s="1247"/>
      <c r="R703" s="1252"/>
      <c r="S703" s="1247"/>
      <c r="T703" s="1247"/>
      <c r="U703" s="1247"/>
      <c r="V703" s="1247"/>
      <c r="W703" s="1247"/>
      <c r="X703" s="1247"/>
    </row>
    <row r="704" ht="34.5" customHeight="1">
      <c r="A704" s="1245"/>
      <c r="B704" s="1246"/>
      <c r="C704" s="1247"/>
      <c r="D704" s="1247"/>
      <c r="E704" s="1248"/>
      <c r="F704" s="1248"/>
      <c r="G704" s="1248"/>
      <c r="H704" s="1249"/>
      <c r="I704" s="1249"/>
      <c r="J704" s="1249"/>
      <c r="K704" s="1249"/>
      <c r="L704" s="1250"/>
      <c r="M704" s="1249"/>
      <c r="N704" s="1249"/>
      <c r="O704" s="1245"/>
      <c r="P704" s="1251"/>
      <c r="Q704" s="1247"/>
      <c r="R704" s="1252"/>
      <c r="S704" s="1247"/>
      <c r="T704" s="1247"/>
      <c r="U704" s="1247"/>
      <c r="V704" s="1247"/>
      <c r="W704" s="1247"/>
      <c r="X704" s="1247"/>
    </row>
    <row r="705" ht="34.5" customHeight="1">
      <c r="A705" s="1245"/>
      <c r="B705" s="1246"/>
      <c r="C705" s="1247"/>
      <c r="D705" s="1247"/>
      <c r="E705" s="1248"/>
      <c r="F705" s="1248"/>
      <c r="G705" s="1248"/>
      <c r="H705" s="1249"/>
      <c r="I705" s="1249"/>
      <c r="J705" s="1249"/>
      <c r="K705" s="1249"/>
      <c r="L705" s="1250"/>
      <c r="M705" s="1249"/>
      <c r="N705" s="1249"/>
      <c r="O705" s="1245"/>
      <c r="P705" s="1251"/>
      <c r="Q705" s="1247"/>
      <c r="R705" s="1252"/>
      <c r="S705" s="1247"/>
      <c r="T705" s="1247"/>
      <c r="U705" s="1247"/>
      <c r="V705" s="1247"/>
      <c r="W705" s="1247"/>
      <c r="X705" s="1247"/>
    </row>
    <row r="706" ht="34.5" customHeight="1">
      <c r="A706" s="1245"/>
      <c r="B706" s="1246"/>
      <c r="C706" s="1247"/>
      <c r="D706" s="1247"/>
      <c r="E706" s="1248"/>
      <c r="F706" s="1248"/>
      <c r="G706" s="1248"/>
      <c r="H706" s="1249"/>
      <c r="I706" s="1249"/>
      <c r="J706" s="1249"/>
      <c r="K706" s="1249"/>
      <c r="L706" s="1250"/>
      <c r="M706" s="1249"/>
      <c r="N706" s="1249"/>
      <c r="O706" s="1245"/>
      <c r="P706" s="1251"/>
      <c r="Q706" s="1247"/>
      <c r="R706" s="1252"/>
      <c r="S706" s="1247"/>
      <c r="T706" s="1247"/>
      <c r="U706" s="1247"/>
      <c r="V706" s="1247"/>
      <c r="W706" s="1247"/>
      <c r="X706" s="1247"/>
    </row>
    <row r="707" ht="34.5" customHeight="1">
      <c r="A707" s="1245"/>
      <c r="B707" s="1246"/>
      <c r="C707" s="1247"/>
      <c r="D707" s="1247"/>
      <c r="E707" s="1248"/>
      <c r="F707" s="1248"/>
      <c r="G707" s="1248"/>
      <c r="H707" s="1249"/>
      <c r="I707" s="1249"/>
      <c r="J707" s="1249"/>
      <c r="K707" s="1249"/>
      <c r="L707" s="1250"/>
      <c r="M707" s="1249"/>
      <c r="N707" s="1249"/>
      <c r="O707" s="1245"/>
      <c r="P707" s="1251"/>
      <c r="Q707" s="1247"/>
      <c r="R707" s="1252"/>
      <c r="S707" s="1247"/>
      <c r="T707" s="1247"/>
      <c r="U707" s="1247"/>
      <c r="V707" s="1247"/>
      <c r="W707" s="1247"/>
      <c r="X707" s="1247"/>
    </row>
    <row r="708" ht="34.5" customHeight="1">
      <c r="A708" s="1245"/>
      <c r="B708" s="1246"/>
      <c r="C708" s="1247"/>
      <c r="D708" s="1247"/>
      <c r="E708" s="1248"/>
      <c r="F708" s="1248"/>
      <c r="G708" s="1248"/>
      <c r="H708" s="1249"/>
      <c r="I708" s="1249"/>
      <c r="J708" s="1249"/>
      <c r="K708" s="1249"/>
      <c r="L708" s="1250"/>
      <c r="M708" s="1249"/>
      <c r="N708" s="1249"/>
      <c r="O708" s="1245"/>
      <c r="P708" s="1251"/>
      <c r="Q708" s="1247"/>
      <c r="R708" s="1252"/>
      <c r="S708" s="1247"/>
      <c r="T708" s="1247"/>
      <c r="U708" s="1247"/>
      <c r="V708" s="1247"/>
      <c r="W708" s="1247"/>
      <c r="X708" s="1247"/>
    </row>
    <row r="709" ht="34.5" customHeight="1">
      <c r="A709" s="1245"/>
      <c r="B709" s="1246"/>
      <c r="C709" s="1247"/>
      <c r="D709" s="1247"/>
      <c r="E709" s="1248"/>
      <c r="F709" s="1248"/>
      <c r="G709" s="1248"/>
      <c r="H709" s="1249"/>
      <c r="I709" s="1249"/>
      <c r="J709" s="1249"/>
      <c r="K709" s="1249"/>
      <c r="L709" s="1250"/>
      <c r="M709" s="1249"/>
      <c r="N709" s="1249"/>
      <c r="O709" s="1245"/>
      <c r="P709" s="1251"/>
      <c r="Q709" s="1247"/>
      <c r="R709" s="1252"/>
      <c r="S709" s="1247"/>
      <c r="T709" s="1247"/>
      <c r="U709" s="1247"/>
      <c r="V709" s="1247"/>
      <c r="W709" s="1247"/>
      <c r="X709" s="1247"/>
    </row>
    <row r="710" ht="34.5" customHeight="1">
      <c r="A710" s="1245"/>
      <c r="B710" s="1246"/>
      <c r="C710" s="1247"/>
      <c r="D710" s="1247"/>
      <c r="E710" s="1248"/>
      <c r="F710" s="1248"/>
      <c r="G710" s="1248"/>
      <c r="H710" s="1249"/>
      <c r="I710" s="1249"/>
      <c r="J710" s="1249"/>
      <c r="K710" s="1249"/>
      <c r="L710" s="1250"/>
      <c r="M710" s="1249"/>
      <c r="N710" s="1249"/>
      <c r="O710" s="1245"/>
      <c r="P710" s="1251"/>
      <c r="Q710" s="1247"/>
      <c r="R710" s="1252"/>
      <c r="S710" s="1247"/>
      <c r="T710" s="1247"/>
      <c r="U710" s="1247"/>
      <c r="V710" s="1247"/>
      <c r="W710" s="1247"/>
      <c r="X710" s="1247"/>
    </row>
    <row r="711" ht="34.5" customHeight="1">
      <c r="A711" s="1245"/>
      <c r="B711" s="1246"/>
      <c r="C711" s="1247"/>
      <c r="D711" s="1247"/>
      <c r="E711" s="1248"/>
      <c r="F711" s="1248"/>
      <c r="G711" s="1248"/>
      <c r="H711" s="1249"/>
      <c r="I711" s="1249"/>
      <c r="J711" s="1249"/>
      <c r="K711" s="1249"/>
      <c r="L711" s="1250"/>
      <c r="M711" s="1249"/>
      <c r="N711" s="1249"/>
      <c r="O711" s="1245"/>
      <c r="P711" s="1251"/>
      <c r="Q711" s="1247"/>
      <c r="R711" s="1252"/>
      <c r="S711" s="1247"/>
      <c r="T711" s="1247"/>
      <c r="U711" s="1247"/>
      <c r="V711" s="1247"/>
      <c r="W711" s="1247"/>
      <c r="X711" s="1247"/>
    </row>
    <row r="712" ht="34.5" customHeight="1">
      <c r="A712" s="1245"/>
      <c r="B712" s="1246"/>
      <c r="C712" s="1247"/>
      <c r="D712" s="1247"/>
      <c r="E712" s="1248"/>
      <c r="F712" s="1248"/>
      <c r="G712" s="1248"/>
      <c r="H712" s="1249"/>
      <c r="I712" s="1249"/>
      <c r="J712" s="1249"/>
      <c r="K712" s="1249"/>
      <c r="L712" s="1250"/>
      <c r="M712" s="1249"/>
      <c r="N712" s="1249"/>
      <c r="O712" s="1245"/>
      <c r="P712" s="1251"/>
      <c r="Q712" s="1247"/>
      <c r="R712" s="1252"/>
      <c r="S712" s="1247"/>
      <c r="T712" s="1247"/>
      <c r="U712" s="1247"/>
      <c r="V712" s="1247"/>
      <c r="W712" s="1247"/>
      <c r="X712" s="1247"/>
    </row>
    <row r="713" ht="34.5" customHeight="1">
      <c r="A713" s="1245"/>
      <c r="B713" s="1246"/>
      <c r="C713" s="1247"/>
      <c r="D713" s="1247"/>
      <c r="E713" s="1248"/>
      <c r="F713" s="1248"/>
      <c r="G713" s="1248"/>
      <c r="H713" s="1249"/>
      <c r="I713" s="1249"/>
      <c r="J713" s="1249"/>
      <c r="K713" s="1249"/>
      <c r="L713" s="1250"/>
      <c r="M713" s="1249"/>
      <c r="N713" s="1249"/>
      <c r="O713" s="1245"/>
      <c r="P713" s="1251"/>
      <c r="Q713" s="1247"/>
      <c r="R713" s="1252"/>
      <c r="S713" s="1247"/>
      <c r="T713" s="1247"/>
      <c r="U713" s="1247"/>
      <c r="V713" s="1247"/>
      <c r="W713" s="1247"/>
      <c r="X713" s="1247"/>
    </row>
    <row r="714" ht="34.5" customHeight="1">
      <c r="A714" s="1245"/>
      <c r="B714" s="1246"/>
      <c r="C714" s="1247"/>
      <c r="D714" s="1247"/>
      <c r="E714" s="1248"/>
      <c r="F714" s="1248"/>
      <c r="G714" s="1248"/>
      <c r="H714" s="1249"/>
      <c r="I714" s="1249"/>
      <c r="J714" s="1249"/>
      <c r="K714" s="1249"/>
      <c r="L714" s="1250"/>
      <c r="M714" s="1249"/>
      <c r="N714" s="1249"/>
      <c r="O714" s="1245"/>
      <c r="P714" s="1251"/>
      <c r="Q714" s="1247"/>
      <c r="R714" s="1252"/>
      <c r="S714" s="1247"/>
      <c r="T714" s="1247"/>
      <c r="U714" s="1247"/>
      <c r="V714" s="1247"/>
      <c r="W714" s="1247"/>
      <c r="X714" s="1247"/>
    </row>
    <row r="715" ht="34.5" customHeight="1">
      <c r="A715" s="1245"/>
      <c r="B715" s="1246"/>
      <c r="C715" s="1247"/>
      <c r="D715" s="1247"/>
      <c r="E715" s="1248"/>
      <c r="F715" s="1248"/>
      <c r="G715" s="1248"/>
      <c r="H715" s="1249"/>
      <c r="I715" s="1249"/>
      <c r="J715" s="1249"/>
      <c r="K715" s="1249"/>
      <c r="L715" s="1250"/>
      <c r="M715" s="1249"/>
      <c r="N715" s="1249"/>
      <c r="O715" s="1245"/>
      <c r="P715" s="1251"/>
      <c r="Q715" s="1247"/>
      <c r="R715" s="1252"/>
      <c r="S715" s="1247"/>
      <c r="T715" s="1247"/>
      <c r="U715" s="1247"/>
      <c r="V715" s="1247"/>
      <c r="W715" s="1247"/>
      <c r="X715" s="1247"/>
    </row>
    <row r="716" ht="34.5" customHeight="1">
      <c r="A716" s="1245"/>
      <c r="B716" s="1246"/>
      <c r="C716" s="1247"/>
      <c r="D716" s="1247"/>
      <c r="E716" s="1248"/>
      <c r="F716" s="1248"/>
      <c r="G716" s="1248"/>
      <c r="H716" s="1249"/>
      <c r="I716" s="1249"/>
      <c r="J716" s="1249"/>
      <c r="K716" s="1249"/>
      <c r="L716" s="1250"/>
      <c r="M716" s="1249"/>
      <c r="N716" s="1249"/>
      <c r="O716" s="1245"/>
      <c r="P716" s="1251"/>
      <c r="Q716" s="1247"/>
      <c r="R716" s="1252"/>
      <c r="S716" s="1247"/>
      <c r="T716" s="1247"/>
      <c r="U716" s="1247"/>
      <c r="V716" s="1247"/>
      <c r="W716" s="1247"/>
      <c r="X716" s="1247"/>
    </row>
    <row r="717" ht="34.5" customHeight="1">
      <c r="A717" s="1245"/>
      <c r="B717" s="1246"/>
      <c r="C717" s="1247"/>
      <c r="D717" s="1247"/>
      <c r="E717" s="1248"/>
      <c r="F717" s="1248"/>
      <c r="G717" s="1248"/>
      <c r="H717" s="1249"/>
      <c r="I717" s="1249"/>
      <c r="J717" s="1249"/>
      <c r="K717" s="1249"/>
      <c r="L717" s="1250"/>
      <c r="M717" s="1249"/>
      <c r="N717" s="1249"/>
      <c r="O717" s="1245"/>
      <c r="P717" s="1251"/>
      <c r="Q717" s="1247"/>
      <c r="R717" s="1252"/>
      <c r="S717" s="1247"/>
      <c r="T717" s="1247"/>
      <c r="U717" s="1247"/>
      <c r="V717" s="1247"/>
      <c r="W717" s="1247"/>
      <c r="X717" s="1247"/>
    </row>
    <row r="718" ht="34.5" customHeight="1">
      <c r="A718" s="1245"/>
      <c r="B718" s="1246"/>
      <c r="C718" s="1247"/>
      <c r="D718" s="1247"/>
      <c r="E718" s="1248"/>
      <c r="F718" s="1248"/>
      <c r="G718" s="1248"/>
      <c r="H718" s="1249"/>
      <c r="I718" s="1249"/>
      <c r="J718" s="1249"/>
      <c r="K718" s="1249"/>
      <c r="L718" s="1250"/>
      <c r="M718" s="1249"/>
      <c r="N718" s="1249"/>
      <c r="O718" s="1245"/>
      <c r="P718" s="1251"/>
      <c r="Q718" s="1247"/>
      <c r="R718" s="1252"/>
      <c r="S718" s="1247"/>
      <c r="T718" s="1247"/>
      <c r="U718" s="1247"/>
      <c r="V718" s="1247"/>
      <c r="W718" s="1247"/>
      <c r="X718" s="1247"/>
    </row>
    <row r="719" ht="34.5" customHeight="1">
      <c r="A719" s="1245"/>
      <c r="B719" s="1246"/>
      <c r="C719" s="1247"/>
      <c r="D719" s="1247"/>
      <c r="E719" s="1248"/>
      <c r="F719" s="1248"/>
      <c r="G719" s="1248"/>
      <c r="H719" s="1249"/>
      <c r="I719" s="1249"/>
      <c r="J719" s="1249"/>
      <c r="K719" s="1249"/>
      <c r="L719" s="1250"/>
      <c r="M719" s="1249"/>
      <c r="N719" s="1249"/>
      <c r="O719" s="1245"/>
      <c r="P719" s="1251"/>
      <c r="Q719" s="1247"/>
      <c r="R719" s="1252"/>
      <c r="S719" s="1247"/>
      <c r="T719" s="1247"/>
      <c r="U719" s="1247"/>
      <c r="V719" s="1247"/>
      <c r="W719" s="1247"/>
      <c r="X719" s="1247"/>
    </row>
    <row r="720" ht="34.5" customHeight="1">
      <c r="A720" s="1245"/>
      <c r="B720" s="1246"/>
      <c r="C720" s="1247"/>
      <c r="D720" s="1247"/>
      <c r="E720" s="1248"/>
      <c r="F720" s="1248"/>
      <c r="G720" s="1248"/>
      <c r="H720" s="1249"/>
      <c r="I720" s="1249"/>
      <c r="J720" s="1249"/>
      <c r="K720" s="1249"/>
      <c r="L720" s="1250"/>
      <c r="M720" s="1249"/>
      <c r="N720" s="1249"/>
      <c r="O720" s="1245"/>
      <c r="P720" s="1251"/>
      <c r="Q720" s="1247"/>
      <c r="R720" s="1252"/>
      <c r="S720" s="1247"/>
      <c r="T720" s="1247"/>
      <c r="U720" s="1247"/>
      <c r="V720" s="1247"/>
      <c r="W720" s="1247"/>
      <c r="X720" s="1247"/>
    </row>
    <row r="721" ht="34.5" customHeight="1">
      <c r="A721" s="1245"/>
      <c r="B721" s="1246"/>
      <c r="C721" s="1247"/>
      <c r="D721" s="1247"/>
      <c r="E721" s="1248"/>
      <c r="F721" s="1248"/>
      <c r="G721" s="1248"/>
      <c r="H721" s="1249"/>
      <c r="I721" s="1249"/>
      <c r="J721" s="1249"/>
      <c r="K721" s="1249"/>
      <c r="L721" s="1250"/>
      <c r="M721" s="1249"/>
      <c r="N721" s="1249"/>
      <c r="O721" s="1245"/>
      <c r="P721" s="1251"/>
      <c r="Q721" s="1247"/>
      <c r="R721" s="1252"/>
      <c r="S721" s="1247"/>
      <c r="T721" s="1247"/>
      <c r="U721" s="1247"/>
      <c r="V721" s="1247"/>
      <c r="W721" s="1247"/>
      <c r="X721" s="1247"/>
    </row>
    <row r="722" ht="34.5" customHeight="1">
      <c r="A722" s="1245"/>
      <c r="B722" s="1246"/>
      <c r="C722" s="1247"/>
      <c r="D722" s="1247"/>
      <c r="E722" s="1248"/>
      <c r="F722" s="1248"/>
      <c r="G722" s="1248"/>
      <c r="H722" s="1249"/>
      <c r="I722" s="1249"/>
      <c r="J722" s="1249"/>
      <c r="K722" s="1249"/>
      <c r="L722" s="1250"/>
      <c r="M722" s="1249"/>
      <c r="N722" s="1249"/>
      <c r="O722" s="1245"/>
      <c r="P722" s="1251"/>
      <c r="Q722" s="1247"/>
      <c r="R722" s="1252"/>
      <c r="S722" s="1247"/>
      <c r="T722" s="1247"/>
      <c r="U722" s="1247"/>
      <c r="V722" s="1247"/>
      <c r="W722" s="1247"/>
      <c r="X722" s="1247"/>
    </row>
    <row r="723" ht="34.5" customHeight="1">
      <c r="A723" s="1245"/>
      <c r="B723" s="1246"/>
      <c r="C723" s="1247"/>
      <c r="D723" s="1247"/>
      <c r="E723" s="1248"/>
      <c r="F723" s="1248"/>
      <c r="G723" s="1248"/>
      <c r="H723" s="1249"/>
      <c r="I723" s="1249"/>
      <c r="J723" s="1249"/>
      <c r="K723" s="1249"/>
      <c r="L723" s="1250"/>
      <c r="M723" s="1249"/>
      <c r="N723" s="1249"/>
      <c r="O723" s="1245"/>
      <c r="P723" s="1251"/>
      <c r="Q723" s="1247"/>
      <c r="R723" s="1252"/>
      <c r="S723" s="1247"/>
      <c r="T723" s="1247"/>
      <c r="U723" s="1247"/>
      <c r="V723" s="1247"/>
      <c r="W723" s="1247"/>
      <c r="X723" s="1247"/>
    </row>
    <row r="724" ht="34.5" customHeight="1">
      <c r="A724" s="1245"/>
      <c r="B724" s="1246"/>
      <c r="C724" s="1247"/>
      <c r="D724" s="1247"/>
      <c r="E724" s="1248"/>
      <c r="F724" s="1248"/>
      <c r="G724" s="1248"/>
      <c r="H724" s="1249"/>
      <c r="I724" s="1249"/>
      <c r="J724" s="1249"/>
      <c r="K724" s="1249"/>
      <c r="L724" s="1250"/>
      <c r="M724" s="1249"/>
      <c r="N724" s="1249"/>
      <c r="O724" s="1245"/>
      <c r="P724" s="1251"/>
      <c r="Q724" s="1247"/>
      <c r="R724" s="1252"/>
      <c r="S724" s="1247"/>
      <c r="T724" s="1247"/>
      <c r="U724" s="1247"/>
      <c r="V724" s="1247"/>
      <c r="W724" s="1247"/>
      <c r="X724" s="1247"/>
    </row>
    <row r="725" ht="34.5" customHeight="1">
      <c r="A725" s="1245"/>
      <c r="B725" s="1246"/>
      <c r="C725" s="1247"/>
      <c r="D725" s="1247"/>
      <c r="E725" s="1248"/>
      <c r="F725" s="1248"/>
      <c r="G725" s="1248"/>
      <c r="H725" s="1249"/>
      <c r="I725" s="1249"/>
      <c r="J725" s="1249"/>
      <c r="K725" s="1249"/>
      <c r="L725" s="1250"/>
      <c r="M725" s="1249"/>
      <c r="N725" s="1249"/>
      <c r="O725" s="1245"/>
      <c r="P725" s="1251"/>
      <c r="Q725" s="1247"/>
      <c r="R725" s="1252"/>
      <c r="S725" s="1247"/>
      <c r="T725" s="1247"/>
      <c r="U725" s="1247"/>
      <c r="V725" s="1247"/>
      <c r="W725" s="1247"/>
      <c r="X725" s="1247"/>
    </row>
    <row r="726" ht="34.5" customHeight="1">
      <c r="A726" s="1245"/>
      <c r="B726" s="1246"/>
      <c r="C726" s="1247"/>
      <c r="D726" s="1247"/>
      <c r="E726" s="1248"/>
      <c r="F726" s="1248"/>
      <c r="G726" s="1248"/>
      <c r="H726" s="1249"/>
      <c r="I726" s="1249"/>
      <c r="J726" s="1249"/>
      <c r="K726" s="1249"/>
      <c r="L726" s="1250"/>
      <c r="M726" s="1249"/>
      <c r="N726" s="1249"/>
      <c r="O726" s="1245"/>
      <c r="P726" s="1251"/>
      <c r="Q726" s="1247"/>
      <c r="R726" s="1252"/>
      <c r="S726" s="1247"/>
      <c r="T726" s="1247"/>
      <c r="U726" s="1247"/>
      <c r="V726" s="1247"/>
      <c r="W726" s="1247"/>
      <c r="X726" s="1247"/>
    </row>
    <row r="727" ht="34.5" customHeight="1">
      <c r="A727" s="1245"/>
      <c r="B727" s="1246"/>
      <c r="C727" s="1247"/>
      <c r="D727" s="1247"/>
      <c r="E727" s="1248"/>
      <c r="F727" s="1248"/>
      <c r="G727" s="1248"/>
      <c r="H727" s="1249"/>
      <c r="I727" s="1249"/>
      <c r="J727" s="1249"/>
      <c r="K727" s="1249"/>
      <c r="L727" s="1250"/>
      <c r="M727" s="1249"/>
      <c r="N727" s="1249"/>
      <c r="O727" s="1245"/>
      <c r="P727" s="1251"/>
      <c r="Q727" s="1247"/>
      <c r="R727" s="1252"/>
      <c r="S727" s="1247"/>
      <c r="T727" s="1247"/>
      <c r="U727" s="1247"/>
      <c r="V727" s="1247"/>
      <c r="W727" s="1247"/>
      <c r="X727" s="1247"/>
    </row>
    <row r="728" ht="34.5" customHeight="1">
      <c r="A728" s="1245"/>
      <c r="B728" s="1246"/>
      <c r="C728" s="1247"/>
      <c r="D728" s="1247"/>
      <c r="E728" s="1248"/>
      <c r="F728" s="1248"/>
      <c r="G728" s="1248"/>
      <c r="H728" s="1249"/>
      <c r="I728" s="1249"/>
      <c r="J728" s="1249"/>
      <c r="K728" s="1249"/>
      <c r="L728" s="1250"/>
      <c r="M728" s="1249"/>
      <c r="N728" s="1249"/>
      <c r="O728" s="1245"/>
      <c r="P728" s="1251"/>
      <c r="Q728" s="1247"/>
      <c r="R728" s="1252"/>
      <c r="S728" s="1247"/>
      <c r="T728" s="1247"/>
      <c r="U728" s="1247"/>
      <c r="V728" s="1247"/>
      <c r="W728" s="1247"/>
      <c r="X728" s="1247"/>
    </row>
    <row r="729" ht="34.5" customHeight="1">
      <c r="A729" s="1245"/>
      <c r="B729" s="1246"/>
      <c r="C729" s="1247"/>
      <c r="D729" s="1247"/>
      <c r="E729" s="1248"/>
      <c r="F729" s="1248"/>
      <c r="G729" s="1248"/>
      <c r="H729" s="1249"/>
      <c r="I729" s="1249"/>
      <c r="J729" s="1249"/>
      <c r="K729" s="1249"/>
      <c r="L729" s="1250"/>
      <c r="M729" s="1249"/>
      <c r="N729" s="1249"/>
      <c r="O729" s="1245"/>
      <c r="P729" s="1251"/>
      <c r="Q729" s="1247"/>
      <c r="R729" s="1252"/>
      <c r="S729" s="1247"/>
      <c r="T729" s="1247"/>
      <c r="U729" s="1247"/>
      <c r="V729" s="1247"/>
      <c r="W729" s="1247"/>
      <c r="X729" s="1247"/>
    </row>
    <row r="730" ht="34.5" customHeight="1">
      <c r="A730" s="1245"/>
      <c r="B730" s="1246"/>
      <c r="C730" s="1247"/>
      <c r="D730" s="1247"/>
      <c r="E730" s="1248"/>
      <c r="F730" s="1248"/>
      <c r="G730" s="1248"/>
      <c r="H730" s="1249"/>
      <c r="I730" s="1249"/>
      <c r="J730" s="1249"/>
      <c r="K730" s="1249"/>
      <c r="L730" s="1250"/>
      <c r="M730" s="1249"/>
      <c r="N730" s="1249"/>
      <c r="O730" s="1245"/>
      <c r="P730" s="1251"/>
      <c r="Q730" s="1247"/>
      <c r="R730" s="1252"/>
      <c r="S730" s="1247"/>
      <c r="T730" s="1247"/>
      <c r="U730" s="1247"/>
      <c r="V730" s="1247"/>
      <c r="W730" s="1247"/>
      <c r="X730" s="1247"/>
    </row>
    <row r="731" ht="34.5" customHeight="1">
      <c r="A731" s="1245"/>
      <c r="B731" s="1246"/>
      <c r="C731" s="1247"/>
      <c r="D731" s="1247"/>
      <c r="E731" s="1248"/>
      <c r="F731" s="1248"/>
      <c r="G731" s="1248"/>
      <c r="H731" s="1249"/>
      <c r="I731" s="1249"/>
      <c r="J731" s="1249"/>
      <c r="K731" s="1249"/>
      <c r="L731" s="1250"/>
      <c r="M731" s="1249"/>
      <c r="N731" s="1249"/>
      <c r="O731" s="1245"/>
      <c r="P731" s="1251"/>
      <c r="Q731" s="1247"/>
      <c r="R731" s="1252"/>
      <c r="S731" s="1247"/>
      <c r="T731" s="1247"/>
      <c r="U731" s="1247"/>
      <c r="V731" s="1247"/>
      <c r="W731" s="1247"/>
      <c r="X731" s="1247"/>
    </row>
    <row r="732" ht="34.5" customHeight="1">
      <c r="A732" s="1245"/>
      <c r="B732" s="1246"/>
      <c r="C732" s="1247"/>
      <c r="D732" s="1247"/>
      <c r="E732" s="1248"/>
      <c r="F732" s="1248"/>
      <c r="G732" s="1248"/>
      <c r="H732" s="1249"/>
      <c r="I732" s="1249"/>
      <c r="J732" s="1249"/>
      <c r="K732" s="1249"/>
      <c r="L732" s="1250"/>
      <c r="M732" s="1249"/>
      <c r="N732" s="1249"/>
      <c r="O732" s="1245"/>
      <c r="P732" s="1251"/>
      <c r="Q732" s="1247"/>
      <c r="R732" s="1252"/>
      <c r="S732" s="1247"/>
      <c r="T732" s="1247"/>
      <c r="U732" s="1247"/>
      <c r="V732" s="1247"/>
      <c r="W732" s="1247"/>
      <c r="X732" s="1247"/>
    </row>
    <row r="733" ht="34.5" customHeight="1">
      <c r="A733" s="1245"/>
      <c r="B733" s="1246"/>
      <c r="C733" s="1247"/>
      <c r="D733" s="1247"/>
      <c r="E733" s="1248"/>
      <c r="F733" s="1248"/>
      <c r="G733" s="1248"/>
      <c r="H733" s="1249"/>
      <c r="I733" s="1249"/>
      <c r="J733" s="1249"/>
      <c r="K733" s="1249"/>
      <c r="L733" s="1250"/>
      <c r="M733" s="1249"/>
      <c r="N733" s="1249"/>
      <c r="O733" s="1245"/>
      <c r="P733" s="1251"/>
      <c r="Q733" s="1247"/>
      <c r="R733" s="1252"/>
      <c r="S733" s="1247"/>
      <c r="T733" s="1247"/>
      <c r="U733" s="1247"/>
      <c r="V733" s="1247"/>
      <c r="W733" s="1247"/>
      <c r="X733" s="1247"/>
    </row>
    <row r="734" ht="34.5" customHeight="1">
      <c r="A734" s="1245"/>
      <c r="B734" s="1246"/>
      <c r="C734" s="1247"/>
      <c r="D734" s="1247"/>
      <c r="E734" s="1248"/>
      <c r="F734" s="1248"/>
      <c r="G734" s="1248"/>
      <c r="H734" s="1249"/>
      <c r="I734" s="1249"/>
      <c r="J734" s="1249"/>
      <c r="K734" s="1249"/>
      <c r="L734" s="1250"/>
      <c r="M734" s="1249"/>
      <c r="N734" s="1249"/>
      <c r="O734" s="1245"/>
      <c r="P734" s="1251"/>
      <c r="Q734" s="1247"/>
      <c r="R734" s="1252"/>
      <c r="S734" s="1247"/>
      <c r="T734" s="1247"/>
      <c r="U734" s="1247"/>
      <c r="V734" s="1247"/>
      <c r="W734" s="1247"/>
      <c r="X734" s="1247"/>
    </row>
    <row r="735" ht="34.5" customHeight="1">
      <c r="A735" s="1245"/>
      <c r="B735" s="1246"/>
      <c r="C735" s="1247"/>
      <c r="D735" s="1247"/>
      <c r="E735" s="1248"/>
      <c r="F735" s="1248"/>
      <c r="G735" s="1248"/>
      <c r="H735" s="1249"/>
      <c r="I735" s="1249"/>
      <c r="J735" s="1249"/>
      <c r="K735" s="1249"/>
      <c r="L735" s="1250"/>
      <c r="M735" s="1249"/>
      <c r="N735" s="1249"/>
      <c r="O735" s="1245"/>
      <c r="P735" s="1251"/>
      <c r="Q735" s="1247"/>
      <c r="R735" s="1252"/>
      <c r="S735" s="1247"/>
      <c r="T735" s="1247"/>
      <c r="U735" s="1247"/>
      <c r="V735" s="1247"/>
      <c r="W735" s="1247"/>
      <c r="X735" s="1247"/>
    </row>
    <row r="736" ht="34.5" customHeight="1">
      <c r="A736" s="1245"/>
      <c r="B736" s="1246"/>
      <c r="C736" s="1247"/>
      <c r="D736" s="1247"/>
      <c r="E736" s="1248"/>
      <c r="F736" s="1248"/>
      <c r="G736" s="1248"/>
      <c r="H736" s="1249"/>
      <c r="I736" s="1249"/>
      <c r="J736" s="1249"/>
      <c r="K736" s="1249"/>
      <c r="L736" s="1250"/>
      <c r="M736" s="1249"/>
      <c r="N736" s="1249"/>
      <c r="O736" s="1245"/>
      <c r="P736" s="1251"/>
      <c r="Q736" s="1247"/>
      <c r="R736" s="1252"/>
      <c r="S736" s="1247"/>
      <c r="T736" s="1247"/>
      <c r="U736" s="1247"/>
      <c r="V736" s="1247"/>
      <c r="W736" s="1247"/>
      <c r="X736" s="1247"/>
    </row>
    <row r="737" ht="34.5" customHeight="1">
      <c r="A737" s="1245"/>
      <c r="B737" s="1246"/>
      <c r="C737" s="1247"/>
      <c r="D737" s="1247"/>
      <c r="E737" s="1248"/>
      <c r="F737" s="1248"/>
      <c r="G737" s="1248"/>
      <c r="H737" s="1249"/>
      <c r="I737" s="1249"/>
      <c r="J737" s="1249"/>
      <c r="K737" s="1249"/>
      <c r="L737" s="1250"/>
      <c r="M737" s="1249"/>
      <c r="N737" s="1249"/>
      <c r="O737" s="1245"/>
      <c r="P737" s="1251"/>
      <c r="Q737" s="1247"/>
      <c r="R737" s="1252"/>
      <c r="S737" s="1247"/>
      <c r="T737" s="1247"/>
      <c r="U737" s="1247"/>
      <c r="V737" s="1247"/>
      <c r="W737" s="1247"/>
      <c r="X737" s="1247"/>
    </row>
    <row r="738" ht="34.5" customHeight="1">
      <c r="A738" s="1245"/>
      <c r="B738" s="1246"/>
      <c r="C738" s="1247"/>
      <c r="D738" s="1247"/>
      <c r="E738" s="1248"/>
      <c r="F738" s="1248"/>
      <c r="G738" s="1248"/>
      <c r="H738" s="1249"/>
      <c r="I738" s="1249"/>
      <c r="J738" s="1249"/>
      <c r="K738" s="1249"/>
      <c r="L738" s="1250"/>
      <c r="M738" s="1249"/>
      <c r="N738" s="1249"/>
      <c r="O738" s="1245"/>
      <c r="P738" s="1251"/>
      <c r="Q738" s="1247"/>
      <c r="R738" s="1252"/>
      <c r="S738" s="1247"/>
      <c r="T738" s="1247"/>
      <c r="U738" s="1247"/>
      <c r="V738" s="1247"/>
      <c r="W738" s="1247"/>
      <c r="X738" s="1247"/>
    </row>
    <row r="739" ht="34.5" customHeight="1">
      <c r="A739" s="1245"/>
      <c r="B739" s="1246"/>
      <c r="C739" s="1247"/>
      <c r="D739" s="1247"/>
      <c r="E739" s="1248"/>
      <c r="F739" s="1248"/>
      <c r="G739" s="1248"/>
      <c r="H739" s="1249"/>
      <c r="I739" s="1249"/>
      <c r="J739" s="1249"/>
      <c r="K739" s="1249"/>
      <c r="L739" s="1250"/>
      <c r="M739" s="1249"/>
      <c r="N739" s="1249"/>
      <c r="O739" s="1245"/>
      <c r="P739" s="1251"/>
      <c r="Q739" s="1247"/>
      <c r="R739" s="1252"/>
      <c r="S739" s="1247"/>
      <c r="T739" s="1247"/>
      <c r="U739" s="1247"/>
      <c r="V739" s="1247"/>
      <c r="W739" s="1247"/>
      <c r="X739" s="1247"/>
    </row>
    <row r="740" ht="34.5" customHeight="1">
      <c r="A740" s="1245"/>
      <c r="B740" s="1246"/>
      <c r="C740" s="1247"/>
      <c r="D740" s="1247"/>
      <c r="E740" s="1248"/>
      <c r="F740" s="1248"/>
      <c r="G740" s="1248"/>
      <c r="H740" s="1249"/>
      <c r="I740" s="1249"/>
      <c r="J740" s="1249"/>
      <c r="K740" s="1249"/>
      <c r="L740" s="1250"/>
      <c r="M740" s="1249"/>
      <c r="N740" s="1249"/>
      <c r="O740" s="1245"/>
      <c r="P740" s="1251"/>
      <c r="Q740" s="1247"/>
      <c r="R740" s="1252"/>
      <c r="S740" s="1247"/>
      <c r="T740" s="1247"/>
      <c r="U740" s="1247"/>
      <c r="V740" s="1247"/>
      <c r="W740" s="1247"/>
      <c r="X740" s="1247"/>
    </row>
    <row r="741" ht="34.5" customHeight="1">
      <c r="A741" s="1245"/>
      <c r="B741" s="1246"/>
      <c r="C741" s="1247"/>
      <c r="D741" s="1247"/>
      <c r="E741" s="1248"/>
      <c r="F741" s="1248"/>
      <c r="G741" s="1248"/>
      <c r="H741" s="1249"/>
      <c r="I741" s="1249"/>
      <c r="J741" s="1249"/>
      <c r="K741" s="1249"/>
      <c r="L741" s="1250"/>
      <c r="M741" s="1249"/>
      <c r="N741" s="1249"/>
      <c r="O741" s="1245"/>
      <c r="P741" s="1251"/>
      <c r="Q741" s="1247"/>
      <c r="R741" s="1252"/>
      <c r="S741" s="1247"/>
      <c r="T741" s="1247"/>
      <c r="U741" s="1247"/>
      <c r="V741" s="1247"/>
      <c r="W741" s="1247"/>
      <c r="X741" s="1247"/>
    </row>
    <row r="742" ht="34.5" customHeight="1">
      <c r="A742" s="1245"/>
      <c r="B742" s="1246"/>
      <c r="C742" s="1247"/>
      <c r="D742" s="1247"/>
      <c r="E742" s="1248"/>
      <c r="F742" s="1248"/>
      <c r="G742" s="1248"/>
      <c r="H742" s="1249"/>
      <c r="I742" s="1249"/>
      <c r="J742" s="1249"/>
      <c r="K742" s="1249"/>
      <c r="L742" s="1250"/>
      <c r="M742" s="1249"/>
      <c r="N742" s="1249"/>
      <c r="O742" s="1245"/>
      <c r="P742" s="1251"/>
      <c r="Q742" s="1247"/>
      <c r="R742" s="1252"/>
      <c r="S742" s="1247"/>
      <c r="T742" s="1247"/>
      <c r="U742" s="1247"/>
      <c r="V742" s="1247"/>
      <c r="W742" s="1247"/>
      <c r="X742" s="1247"/>
    </row>
    <row r="743" ht="34.5" customHeight="1">
      <c r="A743" s="1245"/>
      <c r="B743" s="1246"/>
      <c r="C743" s="1247"/>
      <c r="D743" s="1247"/>
      <c r="E743" s="1248"/>
      <c r="F743" s="1248"/>
      <c r="G743" s="1248"/>
      <c r="H743" s="1249"/>
      <c r="I743" s="1249"/>
      <c r="J743" s="1249"/>
      <c r="K743" s="1249"/>
      <c r="L743" s="1250"/>
      <c r="M743" s="1249"/>
      <c r="N743" s="1249"/>
      <c r="O743" s="1245"/>
      <c r="P743" s="1251"/>
      <c r="Q743" s="1247"/>
      <c r="R743" s="1252"/>
      <c r="S743" s="1247"/>
      <c r="T743" s="1247"/>
      <c r="U743" s="1247"/>
      <c r="V743" s="1247"/>
      <c r="W743" s="1247"/>
      <c r="X743" s="1247"/>
    </row>
    <row r="744" ht="34.5" customHeight="1">
      <c r="A744" s="1245"/>
      <c r="B744" s="1246"/>
      <c r="C744" s="1247"/>
      <c r="D744" s="1247"/>
      <c r="E744" s="1248"/>
      <c r="F744" s="1248"/>
      <c r="G744" s="1248"/>
      <c r="H744" s="1249"/>
      <c r="I744" s="1249"/>
      <c r="J744" s="1249"/>
      <c r="K744" s="1249"/>
      <c r="L744" s="1250"/>
      <c r="M744" s="1249"/>
      <c r="N744" s="1249"/>
      <c r="O744" s="1245"/>
      <c r="P744" s="1251"/>
      <c r="Q744" s="1247"/>
      <c r="R744" s="1252"/>
      <c r="S744" s="1247"/>
      <c r="T744" s="1247"/>
      <c r="U744" s="1247"/>
      <c r="V744" s="1247"/>
      <c r="W744" s="1247"/>
      <c r="X744" s="1247"/>
    </row>
    <row r="745" ht="34.5" customHeight="1">
      <c r="A745" s="1245"/>
      <c r="B745" s="1246"/>
      <c r="C745" s="1247"/>
      <c r="D745" s="1247"/>
      <c r="E745" s="1248"/>
      <c r="F745" s="1248"/>
      <c r="G745" s="1248"/>
      <c r="H745" s="1249"/>
      <c r="I745" s="1249"/>
      <c r="J745" s="1249"/>
      <c r="K745" s="1249"/>
      <c r="L745" s="1250"/>
      <c r="M745" s="1249"/>
      <c r="N745" s="1249"/>
      <c r="O745" s="1245"/>
      <c r="P745" s="1251"/>
      <c r="Q745" s="1247"/>
      <c r="R745" s="1252"/>
      <c r="S745" s="1247"/>
      <c r="T745" s="1247"/>
      <c r="U745" s="1247"/>
      <c r="V745" s="1247"/>
      <c r="W745" s="1247"/>
      <c r="X745" s="1247"/>
    </row>
    <row r="746" ht="34.5" customHeight="1">
      <c r="A746" s="1245"/>
      <c r="B746" s="1246"/>
      <c r="C746" s="1247"/>
      <c r="D746" s="1247"/>
      <c r="E746" s="1248"/>
      <c r="F746" s="1248"/>
      <c r="G746" s="1248"/>
      <c r="H746" s="1249"/>
      <c r="I746" s="1249"/>
      <c r="J746" s="1249"/>
      <c r="K746" s="1249"/>
      <c r="L746" s="1250"/>
      <c r="M746" s="1249"/>
      <c r="N746" s="1249"/>
      <c r="O746" s="1245"/>
      <c r="P746" s="1251"/>
      <c r="Q746" s="1247"/>
      <c r="R746" s="1252"/>
      <c r="S746" s="1247"/>
      <c r="T746" s="1247"/>
      <c r="U746" s="1247"/>
      <c r="V746" s="1247"/>
      <c r="W746" s="1247"/>
      <c r="X746" s="1247"/>
    </row>
    <row r="747" ht="34.5" customHeight="1">
      <c r="A747" s="1245"/>
      <c r="B747" s="1246"/>
      <c r="C747" s="1247"/>
      <c r="D747" s="1247"/>
      <c r="E747" s="1248"/>
      <c r="F747" s="1248"/>
      <c r="G747" s="1248"/>
      <c r="H747" s="1249"/>
      <c r="I747" s="1249"/>
      <c r="J747" s="1249"/>
      <c r="K747" s="1249"/>
      <c r="L747" s="1250"/>
      <c r="M747" s="1249"/>
      <c r="N747" s="1249"/>
      <c r="O747" s="1245"/>
      <c r="P747" s="1251"/>
      <c r="Q747" s="1247"/>
      <c r="R747" s="1252"/>
      <c r="S747" s="1247"/>
      <c r="T747" s="1247"/>
      <c r="U747" s="1247"/>
      <c r="V747" s="1247"/>
      <c r="W747" s="1247"/>
      <c r="X747" s="1247"/>
    </row>
    <row r="748" ht="34.5" customHeight="1">
      <c r="A748" s="1245"/>
      <c r="B748" s="1246"/>
      <c r="C748" s="1247"/>
      <c r="D748" s="1247"/>
      <c r="E748" s="1248"/>
      <c r="F748" s="1248"/>
      <c r="G748" s="1248"/>
      <c r="H748" s="1249"/>
      <c r="I748" s="1249"/>
      <c r="J748" s="1249"/>
      <c r="K748" s="1249"/>
      <c r="L748" s="1250"/>
      <c r="M748" s="1249"/>
      <c r="N748" s="1249"/>
      <c r="O748" s="1245"/>
      <c r="P748" s="1251"/>
      <c r="Q748" s="1247"/>
      <c r="R748" s="1252"/>
      <c r="S748" s="1247"/>
      <c r="T748" s="1247"/>
      <c r="U748" s="1247"/>
      <c r="V748" s="1247"/>
      <c r="W748" s="1247"/>
      <c r="X748" s="1247"/>
    </row>
    <row r="749" ht="34.5" customHeight="1">
      <c r="A749" s="1245"/>
      <c r="B749" s="1246"/>
      <c r="C749" s="1247"/>
      <c r="D749" s="1247"/>
      <c r="E749" s="1248"/>
      <c r="F749" s="1248"/>
      <c r="G749" s="1248"/>
      <c r="H749" s="1249"/>
      <c r="I749" s="1249"/>
      <c r="J749" s="1249"/>
      <c r="K749" s="1249"/>
      <c r="L749" s="1250"/>
      <c r="M749" s="1249"/>
      <c r="N749" s="1249"/>
      <c r="O749" s="1245"/>
      <c r="P749" s="1251"/>
      <c r="Q749" s="1247"/>
      <c r="R749" s="1252"/>
      <c r="S749" s="1247"/>
      <c r="T749" s="1247"/>
      <c r="U749" s="1247"/>
      <c r="V749" s="1247"/>
      <c r="W749" s="1247"/>
      <c r="X749" s="1247"/>
    </row>
    <row r="750" ht="34.5" customHeight="1">
      <c r="A750" s="1245"/>
      <c r="B750" s="1246"/>
      <c r="C750" s="1247"/>
      <c r="D750" s="1247"/>
      <c r="E750" s="1248"/>
      <c r="F750" s="1248"/>
      <c r="G750" s="1248"/>
      <c r="H750" s="1249"/>
      <c r="I750" s="1249"/>
      <c r="J750" s="1249"/>
      <c r="K750" s="1249"/>
      <c r="L750" s="1250"/>
      <c r="M750" s="1249"/>
      <c r="N750" s="1249"/>
      <c r="O750" s="1245"/>
      <c r="P750" s="1251"/>
      <c r="Q750" s="1247"/>
      <c r="R750" s="1252"/>
      <c r="S750" s="1247"/>
      <c r="T750" s="1247"/>
      <c r="U750" s="1247"/>
      <c r="V750" s="1247"/>
      <c r="W750" s="1247"/>
      <c r="X750" s="1247"/>
    </row>
    <row r="751" ht="34.5" customHeight="1">
      <c r="A751" s="1245"/>
      <c r="B751" s="1246"/>
      <c r="C751" s="1247"/>
      <c r="D751" s="1247"/>
      <c r="E751" s="1248"/>
      <c r="F751" s="1248"/>
      <c r="G751" s="1248"/>
      <c r="H751" s="1249"/>
      <c r="I751" s="1249"/>
      <c r="J751" s="1249"/>
      <c r="K751" s="1249"/>
      <c r="L751" s="1250"/>
      <c r="M751" s="1249"/>
      <c r="N751" s="1249"/>
      <c r="O751" s="1245"/>
      <c r="P751" s="1251"/>
      <c r="Q751" s="1247"/>
      <c r="R751" s="1252"/>
      <c r="S751" s="1247"/>
      <c r="T751" s="1247"/>
      <c r="U751" s="1247"/>
      <c r="V751" s="1247"/>
      <c r="W751" s="1247"/>
      <c r="X751" s="1247"/>
    </row>
    <row r="752" ht="34.5" customHeight="1">
      <c r="A752" s="1245"/>
      <c r="B752" s="1246"/>
      <c r="C752" s="1247"/>
      <c r="D752" s="1247"/>
      <c r="E752" s="1248"/>
      <c r="F752" s="1248"/>
      <c r="G752" s="1248"/>
      <c r="H752" s="1249"/>
      <c r="I752" s="1249"/>
      <c r="J752" s="1249"/>
      <c r="K752" s="1249"/>
      <c r="L752" s="1250"/>
      <c r="M752" s="1249"/>
      <c r="N752" s="1249"/>
      <c r="O752" s="1245"/>
      <c r="P752" s="1251"/>
      <c r="Q752" s="1247"/>
      <c r="R752" s="1252"/>
      <c r="S752" s="1247"/>
      <c r="T752" s="1247"/>
      <c r="U752" s="1247"/>
      <c r="V752" s="1247"/>
      <c r="W752" s="1247"/>
      <c r="X752" s="1247"/>
    </row>
    <row r="753" ht="34.5" customHeight="1">
      <c r="A753" s="1245"/>
      <c r="B753" s="1246"/>
      <c r="C753" s="1247"/>
      <c r="D753" s="1247"/>
      <c r="E753" s="1248"/>
      <c r="F753" s="1248"/>
      <c r="G753" s="1248"/>
      <c r="H753" s="1249"/>
      <c r="I753" s="1249"/>
      <c r="J753" s="1249"/>
      <c r="K753" s="1249"/>
      <c r="L753" s="1250"/>
      <c r="M753" s="1249"/>
      <c r="N753" s="1249"/>
      <c r="O753" s="1245"/>
      <c r="P753" s="1251"/>
      <c r="Q753" s="1247"/>
      <c r="R753" s="1252"/>
      <c r="S753" s="1247"/>
      <c r="T753" s="1247"/>
      <c r="U753" s="1247"/>
      <c r="V753" s="1247"/>
      <c r="W753" s="1247"/>
      <c r="X753" s="1247"/>
    </row>
    <row r="754" ht="34.5" customHeight="1">
      <c r="A754" s="1245"/>
      <c r="B754" s="1246"/>
      <c r="C754" s="1247"/>
      <c r="D754" s="1247"/>
      <c r="E754" s="1248"/>
      <c r="F754" s="1248"/>
      <c r="G754" s="1248"/>
      <c r="H754" s="1249"/>
      <c r="I754" s="1249"/>
      <c r="J754" s="1249"/>
      <c r="K754" s="1249"/>
      <c r="L754" s="1250"/>
      <c r="M754" s="1249"/>
      <c r="N754" s="1249"/>
      <c r="O754" s="1245"/>
      <c r="P754" s="1251"/>
      <c r="Q754" s="1247"/>
      <c r="R754" s="1252"/>
      <c r="S754" s="1247"/>
      <c r="T754" s="1247"/>
      <c r="U754" s="1247"/>
      <c r="V754" s="1247"/>
      <c r="W754" s="1247"/>
      <c r="X754" s="1247"/>
    </row>
    <row r="755" ht="34.5" customHeight="1">
      <c r="A755" s="1245"/>
      <c r="B755" s="1246"/>
      <c r="C755" s="1247"/>
      <c r="D755" s="1247"/>
      <c r="E755" s="1248"/>
      <c r="F755" s="1248"/>
      <c r="G755" s="1248"/>
      <c r="H755" s="1249"/>
      <c r="I755" s="1249"/>
      <c r="J755" s="1249"/>
      <c r="K755" s="1249"/>
      <c r="L755" s="1250"/>
      <c r="M755" s="1249"/>
      <c r="N755" s="1249"/>
      <c r="O755" s="1245"/>
      <c r="P755" s="1251"/>
      <c r="Q755" s="1247"/>
      <c r="R755" s="1252"/>
      <c r="S755" s="1247"/>
      <c r="T755" s="1247"/>
      <c r="U755" s="1247"/>
      <c r="V755" s="1247"/>
      <c r="W755" s="1247"/>
      <c r="X755" s="1247"/>
    </row>
    <row r="756" ht="34.5" customHeight="1">
      <c r="A756" s="1245"/>
      <c r="B756" s="1246"/>
      <c r="C756" s="1247"/>
      <c r="D756" s="1247"/>
      <c r="E756" s="1248"/>
      <c r="F756" s="1248"/>
      <c r="G756" s="1248"/>
      <c r="H756" s="1249"/>
      <c r="I756" s="1249"/>
      <c r="J756" s="1249"/>
      <c r="K756" s="1249"/>
      <c r="L756" s="1250"/>
      <c r="M756" s="1249"/>
      <c r="N756" s="1249"/>
      <c r="O756" s="1245"/>
      <c r="P756" s="1251"/>
      <c r="Q756" s="1247"/>
      <c r="R756" s="1252"/>
      <c r="S756" s="1247"/>
      <c r="T756" s="1247"/>
      <c r="U756" s="1247"/>
      <c r="V756" s="1247"/>
      <c r="W756" s="1247"/>
      <c r="X756" s="1247"/>
    </row>
    <row r="757" ht="34.5" customHeight="1">
      <c r="A757" s="1245"/>
      <c r="B757" s="1246"/>
      <c r="C757" s="1247"/>
      <c r="D757" s="1247"/>
      <c r="E757" s="1248"/>
      <c r="F757" s="1248"/>
      <c r="G757" s="1248"/>
      <c r="H757" s="1249"/>
      <c r="I757" s="1249"/>
      <c r="J757" s="1249"/>
      <c r="K757" s="1249"/>
      <c r="L757" s="1250"/>
      <c r="M757" s="1249"/>
      <c r="N757" s="1249"/>
      <c r="O757" s="1245"/>
      <c r="P757" s="1251"/>
      <c r="Q757" s="1247"/>
      <c r="R757" s="1252"/>
      <c r="S757" s="1247"/>
      <c r="T757" s="1247"/>
      <c r="U757" s="1247"/>
      <c r="V757" s="1247"/>
      <c r="W757" s="1247"/>
      <c r="X757" s="1247"/>
    </row>
    <row r="758" ht="34.5" customHeight="1">
      <c r="A758" s="1245"/>
      <c r="B758" s="1246"/>
      <c r="C758" s="1247"/>
      <c r="D758" s="1247"/>
      <c r="E758" s="1248"/>
      <c r="F758" s="1248"/>
      <c r="G758" s="1248"/>
      <c r="H758" s="1249"/>
      <c r="I758" s="1249"/>
      <c r="J758" s="1249"/>
      <c r="K758" s="1249"/>
      <c r="L758" s="1250"/>
      <c r="M758" s="1249"/>
      <c r="N758" s="1249"/>
      <c r="O758" s="1245"/>
      <c r="P758" s="1251"/>
      <c r="Q758" s="1247"/>
      <c r="R758" s="1252"/>
      <c r="S758" s="1247"/>
      <c r="T758" s="1247"/>
      <c r="U758" s="1247"/>
      <c r="V758" s="1247"/>
      <c r="W758" s="1247"/>
      <c r="X758" s="1247"/>
    </row>
    <row r="759" ht="34.5" customHeight="1">
      <c r="A759" s="1245"/>
      <c r="B759" s="1246"/>
      <c r="C759" s="1247"/>
      <c r="D759" s="1247"/>
      <c r="E759" s="1248"/>
      <c r="F759" s="1248"/>
      <c r="G759" s="1248"/>
      <c r="H759" s="1249"/>
      <c r="I759" s="1249"/>
      <c r="J759" s="1249"/>
      <c r="K759" s="1249"/>
      <c r="L759" s="1250"/>
      <c r="M759" s="1249"/>
      <c r="N759" s="1249"/>
      <c r="O759" s="1245"/>
      <c r="P759" s="1251"/>
      <c r="Q759" s="1247"/>
      <c r="R759" s="1252"/>
      <c r="S759" s="1247"/>
      <c r="T759" s="1247"/>
      <c r="U759" s="1247"/>
      <c r="V759" s="1247"/>
      <c r="W759" s="1247"/>
      <c r="X759" s="1247"/>
    </row>
    <row r="760" ht="34.5" customHeight="1">
      <c r="A760" s="1245"/>
      <c r="B760" s="1246"/>
      <c r="C760" s="1247"/>
      <c r="D760" s="1247"/>
      <c r="E760" s="1248"/>
      <c r="F760" s="1248"/>
      <c r="G760" s="1248"/>
      <c r="H760" s="1249"/>
      <c r="I760" s="1249"/>
      <c r="J760" s="1249"/>
      <c r="K760" s="1249"/>
      <c r="L760" s="1250"/>
      <c r="M760" s="1249"/>
      <c r="N760" s="1249"/>
      <c r="O760" s="1245"/>
      <c r="P760" s="1251"/>
      <c r="Q760" s="1247"/>
      <c r="R760" s="1252"/>
      <c r="S760" s="1247"/>
      <c r="T760" s="1247"/>
      <c r="U760" s="1247"/>
      <c r="V760" s="1247"/>
      <c r="W760" s="1247"/>
      <c r="X760" s="1247"/>
    </row>
    <row r="761" ht="34.5" customHeight="1">
      <c r="A761" s="1245"/>
      <c r="B761" s="1246"/>
      <c r="C761" s="1247"/>
      <c r="D761" s="1247"/>
      <c r="E761" s="1248"/>
      <c r="F761" s="1248"/>
      <c r="G761" s="1248"/>
      <c r="H761" s="1249"/>
      <c r="I761" s="1249"/>
      <c r="J761" s="1249"/>
      <c r="K761" s="1249"/>
      <c r="L761" s="1250"/>
      <c r="M761" s="1249"/>
      <c r="N761" s="1249"/>
      <c r="O761" s="1245"/>
      <c r="P761" s="1251"/>
      <c r="Q761" s="1247"/>
      <c r="R761" s="1252"/>
      <c r="S761" s="1247"/>
      <c r="T761" s="1247"/>
      <c r="U761" s="1247"/>
      <c r="V761" s="1247"/>
      <c r="W761" s="1247"/>
      <c r="X761" s="1247"/>
    </row>
    <row r="762" ht="34.5" customHeight="1">
      <c r="A762" s="1245"/>
      <c r="B762" s="1246"/>
      <c r="C762" s="1247"/>
      <c r="D762" s="1247"/>
      <c r="E762" s="1248"/>
      <c r="F762" s="1248"/>
      <c r="G762" s="1248"/>
      <c r="H762" s="1249"/>
      <c r="I762" s="1249"/>
      <c r="J762" s="1249"/>
      <c r="K762" s="1249"/>
      <c r="L762" s="1250"/>
      <c r="M762" s="1249"/>
      <c r="N762" s="1249"/>
      <c r="O762" s="1245"/>
      <c r="P762" s="1251"/>
      <c r="Q762" s="1247"/>
      <c r="R762" s="1252"/>
      <c r="S762" s="1247"/>
      <c r="T762" s="1247"/>
      <c r="U762" s="1247"/>
      <c r="V762" s="1247"/>
      <c r="W762" s="1247"/>
      <c r="X762" s="1247"/>
    </row>
    <row r="763" ht="34.5" customHeight="1">
      <c r="A763" s="1245"/>
      <c r="B763" s="1246"/>
      <c r="C763" s="1247"/>
      <c r="D763" s="1247"/>
      <c r="E763" s="1248"/>
      <c r="F763" s="1248"/>
      <c r="G763" s="1248"/>
      <c r="H763" s="1249"/>
      <c r="I763" s="1249"/>
      <c r="J763" s="1249"/>
      <c r="K763" s="1249"/>
      <c r="L763" s="1250"/>
      <c r="M763" s="1249"/>
      <c r="N763" s="1249"/>
      <c r="O763" s="1245"/>
      <c r="P763" s="1251"/>
      <c r="Q763" s="1247"/>
      <c r="R763" s="1252"/>
      <c r="S763" s="1247"/>
      <c r="T763" s="1247"/>
      <c r="U763" s="1247"/>
      <c r="V763" s="1247"/>
      <c r="W763" s="1247"/>
      <c r="X763" s="1247"/>
    </row>
    <row r="764" ht="34.5" customHeight="1">
      <c r="A764" s="1245"/>
      <c r="B764" s="1246"/>
      <c r="C764" s="1247"/>
      <c r="D764" s="1247"/>
      <c r="E764" s="1248"/>
      <c r="F764" s="1248"/>
      <c r="G764" s="1248"/>
      <c r="H764" s="1249"/>
      <c r="I764" s="1249"/>
      <c r="J764" s="1249"/>
      <c r="K764" s="1249"/>
      <c r="L764" s="1250"/>
      <c r="M764" s="1249"/>
      <c r="N764" s="1249"/>
      <c r="O764" s="1245"/>
      <c r="P764" s="1251"/>
      <c r="Q764" s="1247"/>
      <c r="R764" s="1252"/>
      <c r="S764" s="1247"/>
      <c r="T764" s="1247"/>
      <c r="U764" s="1247"/>
      <c r="V764" s="1247"/>
      <c r="W764" s="1247"/>
      <c r="X764" s="1247"/>
    </row>
    <row r="765" ht="34.5" customHeight="1">
      <c r="A765" s="1245"/>
      <c r="B765" s="1246"/>
      <c r="C765" s="1247"/>
      <c r="D765" s="1247"/>
      <c r="E765" s="1248"/>
      <c r="F765" s="1248"/>
      <c r="G765" s="1248"/>
      <c r="H765" s="1249"/>
      <c r="I765" s="1249"/>
      <c r="J765" s="1249"/>
      <c r="K765" s="1249"/>
      <c r="L765" s="1250"/>
      <c r="M765" s="1249"/>
      <c r="N765" s="1249"/>
      <c r="O765" s="1245"/>
      <c r="P765" s="1251"/>
      <c r="Q765" s="1247"/>
      <c r="R765" s="1252"/>
      <c r="S765" s="1247"/>
      <c r="T765" s="1247"/>
      <c r="U765" s="1247"/>
      <c r="V765" s="1247"/>
      <c r="W765" s="1247"/>
      <c r="X765" s="1247"/>
    </row>
    <row r="766" ht="34.5" customHeight="1">
      <c r="A766" s="1245"/>
      <c r="B766" s="1246"/>
      <c r="C766" s="1247"/>
      <c r="D766" s="1247"/>
      <c r="E766" s="1248"/>
      <c r="F766" s="1248"/>
      <c r="G766" s="1248"/>
      <c r="H766" s="1249"/>
      <c r="I766" s="1249"/>
      <c r="J766" s="1249"/>
      <c r="K766" s="1249"/>
      <c r="L766" s="1250"/>
      <c r="M766" s="1249"/>
      <c r="N766" s="1249"/>
      <c r="O766" s="1245"/>
      <c r="P766" s="1251"/>
      <c r="Q766" s="1247"/>
      <c r="R766" s="1252"/>
      <c r="S766" s="1247"/>
      <c r="T766" s="1247"/>
      <c r="U766" s="1247"/>
      <c r="V766" s="1247"/>
      <c r="W766" s="1247"/>
      <c r="X766" s="1247"/>
    </row>
    <row r="767" ht="34.5" customHeight="1">
      <c r="A767" s="1245"/>
      <c r="B767" s="1246"/>
      <c r="C767" s="1247"/>
      <c r="D767" s="1247"/>
      <c r="E767" s="1248"/>
      <c r="F767" s="1248"/>
      <c r="G767" s="1248"/>
      <c r="H767" s="1249"/>
      <c r="I767" s="1249"/>
      <c r="J767" s="1249"/>
      <c r="K767" s="1249"/>
      <c r="L767" s="1250"/>
      <c r="M767" s="1249"/>
      <c r="N767" s="1249"/>
      <c r="O767" s="1245"/>
      <c r="P767" s="1251"/>
      <c r="Q767" s="1247"/>
      <c r="R767" s="1252"/>
      <c r="S767" s="1247"/>
      <c r="T767" s="1247"/>
      <c r="U767" s="1247"/>
      <c r="V767" s="1247"/>
      <c r="W767" s="1247"/>
      <c r="X767" s="1247"/>
    </row>
    <row r="768" ht="34.5" customHeight="1">
      <c r="A768" s="1245"/>
      <c r="B768" s="1246"/>
      <c r="C768" s="1247"/>
      <c r="D768" s="1247"/>
      <c r="E768" s="1248"/>
      <c r="F768" s="1248"/>
      <c r="G768" s="1248"/>
      <c r="H768" s="1249"/>
      <c r="I768" s="1249"/>
      <c r="J768" s="1249"/>
      <c r="K768" s="1249"/>
      <c r="L768" s="1250"/>
      <c r="M768" s="1249"/>
      <c r="N768" s="1249"/>
      <c r="O768" s="1245"/>
      <c r="P768" s="1251"/>
      <c r="Q768" s="1247"/>
      <c r="R768" s="1252"/>
      <c r="S768" s="1247"/>
      <c r="T768" s="1247"/>
      <c r="U768" s="1247"/>
      <c r="V768" s="1247"/>
      <c r="W768" s="1247"/>
      <c r="X768" s="1247"/>
    </row>
    <row r="769" ht="34.5" customHeight="1">
      <c r="A769" s="1245"/>
      <c r="B769" s="1246"/>
      <c r="C769" s="1247"/>
      <c r="D769" s="1247"/>
      <c r="E769" s="1248"/>
      <c r="F769" s="1248"/>
      <c r="G769" s="1248"/>
      <c r="H769" s="1249"/>
      <c r="I769" s="1249"/>
      <c r="J769" s="1249"/>
      <c r="K769" s="1249"/>
      <c r="L769" s="1250"/>
      <c r="M769" s="1249"/>
      <c r="N769" s="1249"/>
      <c r="O769" s="1245"/>
      <c r="P769" s="1251"/>
      <c r="Q769" s="1247"/>
      <c r="R769" s="1252"/>
      <c r="S769" s="1247"/>
      <c r="T769" s="1247"/>
      <c r="U769" s="1247"/>
      <c r="V769" s="1247"/>
      <c r="W769" s="1247"/>
      <c r="X769" s="1247"/>
    </row>
    <row r="770" ht="34.5" customHeight="1">
      <c r="A770" s="1245"/>
      <c r="B770" s="1246"/>
      <c r="C770" s="1247"/>
      <c r="D770" s="1247"/>
      <c r="E770" s="1248"/>
      <c r="F770" s="1248"/>
      <c r="G770" s="1248"/>
      <c r="H770" s="1249"/>
      <c r="I770" s="1249"/>
      <c r="J770" s="1249"/>
      <c r="K770" s="1249"/>
      <c r="L770" s="1250"/>
      <c r="M770" s="1249"/>
      <c r="N770" s="1249"/>
      <c r="O770" s="1245"/>
      <c r="P770" s="1251"/>
      <c r="Q770" s="1247"/>
      <c r="R770" s="1252"/>
      <c r="S770" s="1247"/>
      <c r="T770" s="1247"/>
      <c r="U770" s="1247"/>
      <c r="V770" s="1247"/>
      <c r="W770" s="1247"/>
      <c r="X770" s="1247"/>
    </row>
    <row r="771" ht="34.5" customHeight="1">
      <c r="A771" s="1245"/>
      <c r="B771" s="1246"/>
      <c r="C771" s="1247"/>
      <c r="D771" s="1247"/>
      <c r="E771" s="1248"/>
      <c r="F771" s="1248"/>
      <c r="G771" s="1248"/>
      <c r="H771" s="1249"/>
      <c r="I771" s="1249"/>
      <c r="J771" s="1249"/>
      <c r="K771" s="1249"/>
      <c r="L771" s="1250"/>
      <c r="M771" s="1249"/>
      <c r="N771" s="1249"/>
      <c r="O771" s="1245"/>
      <c r="P771" s="1251"/>
      <c r="Q771" s="1247"/>
      <c r="R771" s="1252"/>
      <c r="S771" s="1247"/>
      <c r="T771" s="1247"/>
      <c r="U771" s="1247"/>
      <c r="V771" s="1247"/>
      <c r="W771" s="1247"/>
      <c r="X771" s="1247"/>
    </row>
    <row r="772" ht="34.5" customHeight="1">
      <c r="A772" s="1245"/>
      <c r="B772" s="1246"/>
      <c r="C772" s="1247"/>
      <c r="D772" s="1247"/>
      <c r="E772" s="1248"/>
      <c r="F772" s="1248"/>
      <c r="G772" s="1248"/>
      <c r="H772" s="1249"/>
      <c r="I772" s="1249"/>
      <c r="J772" s="1249"/>
      <c r="K772" s="1249"/>
      <c r="L772" s="1250"/>
      <c r="M772" s="1249"/>
      <c r="N772" s="1249"/>
      <c r="O772" s="1245"/>
      <c r="P772" s="1251"/>
      <c r="Q772" s="1247"/>
      <c r="R772" s="1252"/>
      <c r="S772" s="1247"/>
      <c r="T772" s="1247"/>
      <c r="U772" s="1247"/>
      <c r="V772" s="1247"/>
      <c r="W772" s="1247"/>
      <c r="X772" s="1247"/>
    </row>
    <row r="773" ht="34.5" customHeight="1">
      <c r="A773" s="1245"/>
      <c r="B773" s="1246"/>
      <c r="C773" s="1247"/>
      <c r="D773" s="1247"/>
      <c r="E773" s="1248"/>
      <c r="F773" s="1248"/>
      <c r="G773" s="1248"/>
      <c r="H773" s="1249"/>
      <c r="I773" s="1249"/>
      <c r="J773" s="1249"/>
      <c r="K773" s="1249"/>
      <c r="L773" s="1250"/>
      <c r="M773" s="1249"/>
      <c r="N773" s="1249"/>
      <c r="O773" s="1245"/>
      <c r="P773" s="1251"/>
      <c r="Q773" s="1247"/>
      <c r="R773" s="1252"/>
      <c r="S773" s="1247"/>
      <c r="T773" s="1247"/>
      <c r="U773" s="1247"/>
      <c r="V773" s="1247"/>
      <c r="W773" s="1247"/>
      <c r="X773" s="1247"/>
    </row>
    <row r="774" ht="34.5" customHeight="1">
      <c r="A774" s="1245"/>
      <c r="B774" s="1246"/>
      <c r="C774" s="1247"/>
      <c r="D774" s="1247"/>
      <c r="E774" s="1248"/>
      <c r="F774" s="1248"/>
      <c r="G774" s="1248"/>
      <c r="H774" s="1249"/>
      <c r="I774" s="1249"/>
      <c r="J774" s="1249"/>
      <c r="K774" s="1249"/>
      <c r="L774" s="1250"/>
      <c r="M774" s="1249"/>
      <c r="N774" s="1249"/>
      <c r="O774" s="1245"/>
      <c r="P774" s="1251"/>
      <c r="Q774" s="1247"/>
      <c r="R774" s="1252"/>
      <c r="S774" s="1247"/>
      <c r="T774" s="1247"/>
      <c r="U774" s="1247"/>
      <c r="V774" s="1247"/>
      <c r="W774" s="1247"/>
      <c r="X774" s="1247"/>
    </row>
    <row r="775" ht="34.5" customHeight="1">
      <c r="A775" s="1245"/>
      <c r="B775" s="1246"/>
      <c r="C775" s="1247"/>
      <c r="D775" s="1247"/>
      <c r="E775" s="1248"/>
      <c r="F775" s="1248"/>
      <c r="G775" s="1248"/>
      <c r="H775" s="1249"/>
      <c r="I775" s="1249"/>
      <c r="J775" s="1249"/>
      <c r="K775" s="1249"/>
      <c r="L775" s="1250"/>
      <c r="M775" s="1249"/>
      <c r="N775" s="1249"/>
      <c r="O775" s="1245"/>
      <c r="P775" s="1251"/>
      <c r="Q775" s="1247"/>
      <c r="R775" s="1252"/>
      <c r="S775" s="1247"/>
      <c r="T775" s="1247"/>
      <c r="U775" s="1247"/>
      <c r="V775" s="1247"/>
      <c r="W775" s="1247"/>
      <c r="X775" s="1247"/>
    </row>
    <row r="776" ht="34.5" customHeight="1">
      <c r="A776" s="1245"/>
      <c r="B776" s="1246"/>
      <c r="C776" s="1247"/>
      <c r="D776" s="1247"/>
      <c r="E776" s="1248"/>
      <c r="F776" s="1248"/>
      <c r="G776" s="1248"/>
      <c r="H776" s="1249"/>
      <c r="I776" s="1249"/>
      <c r="J776" s="1249"/>
      <c r="K776" s="1249"/>
      <c r="L776" s="1250"/>
      <c r="M776" s="1249"/>
      <c r="N776" s="1249"/>
      <c r="O776" s="1245"/>
      <c r="P776" s="1251"/>
      <c r="Q776" s="1247"/>
      <c r="R776" s="1252"/>
      <c r="S776" s="1247"/>
      <c r="T776" s="1247"/>
      <c r="U776" s="1247"/>
      <c r="V776" s="1247"/>
      <c r="W776" s="1247"/>
      <c r="X776" s="1247"/>
    </row>
    <row r="777" ht="34.5" customHeight="1">
      <c r="A777" s="1245"/>
      <c r="B777" s="1246"/>
      <c r="C777" s="1247"/>
      <c r="D777" s="1247"/>
      <c r="E777" s="1248"/>
      <c r="F777" s="1248"/>
      <c r="G777" s="1248"/>
      <c r="H777" s="1249"/>
      <c r="I777" s="1249"/>
      <c r="J777" s="1249"/>
      <c r="K777" s="1249"/>
      <c r="L777" s="1250"/>
      <c r="M777" s="1249"/>
      <c r="N777" s="1249"/>
      <c r="O777" s="1245"/>
      <c r="P777" s="1251"/>
      <c r="Q777" s="1247"/>
      <c r="R777" s="1252"/>
      <c r="S777" s="1247"/>
      <c r="T777" s="1247"/>
      <c r="U777" s="1247"/>
      <c r="V777" s="1247"/>
      <c r="W777" s="1247"/>
      <c r="X777" s="1247"/>
    </row>
    <row r="778" ht="34.5" customHeight="1">
      <c r="A778" s="1245"/>
      <c r="B778" s="1246"/>
      <c r="C778" s="1247"/>
      <c r="D778" s="1247"/>
      <c r="E778" s="1248"/>
      <c r="F778" s="1248"/>
      <c r="G778" s="1248"/>
      <c r="H778" s="1249"/>
      <c r="I778" s="1249"/>
      <c r="J778" s="1249"/>
      <c r="K778" s="1249"/>
      <c r="L778" s="1250"/>
      <c r="M778" s="1249"/>
      <c r="N778" s="1249"/>
      <c r="O778" s="1245"/>
      <c r="P778" s="1251"/>
      <c r="Q778" s="1247"/>
      <c r="R778" s="1252"/>
      <c r="S778" s="1247"/>
      <c r="T778" s="1247"/>
      <c r="U778" s="1247"/>
      <c r="V778" s="1247"/>
      <c r="W778" s="1247"/>
      <c r="X778" s="1247"/>
    </row>
    <row r="779" ht="34.5" customHeight="1">
      <c r="A779" s="1245"/>
      <c r="B779" s="1246"/>
      <c r="C779" s="1247"/>
      <c r="D779" s="1247"/>
      <c r="E779" s="1248"/>
      <c r="F779" s="1248"/>
      <c r="G779" s="1248"/>
      <c r="H779" s="1249"/>
      <c r="I779" s="1249"/>
      <c r="J779" s="1249"/>
      <c r="K779" s="1249"/>
      <c r="L779" s="1250"/>
      <c r="M779" s="1249"/>
      <c r="N779" s="1249"/>
      <c r="O779" s="1245"/>
      <c r="P779" s="1251"/>
      <c r="Q779" s="1247"/>
      <c r="R779" s="1252"/>
      <c r="S779" s="1247"/>
      <c r="T779" s="1247"/>
      <c r="U779" s="1247"/>
      <c r="V779" s="1247"/>
      <c r="W779" s="1247"/>
      <c r="X779" s="1247"/>
    </row>
    <row r="780" ht="34.5" customHeight="1">
      <c r="A780" s="1245"/>
      <c r="B780" s="1246"/>
      <c r="C780" s="1247"/>
      <c r="D780" s="1247"/>
      <c r="E780" s="1248"/>
      <c r="F780" s="1248"/>
      <c r="G780" s="1248"/>
      <c r="H780" s="1249"/>
      <c r="I780" s="1249"/>
      <c r="J780" s="1249"/>
      <c r="K780" s="1249"/>
      <c r="L780" s="1250"/>
      <c r="M780" s="1249"/>
      <c r="N780" s="1249"/>
      <c r="O780" s="1245"/>
      <c r="P780" s="1251"/>
      <c r="Q780" s="1247"/>
      <c r="R780" s="1252"/>
      <c r="S780" s="1247"/>
      <c r="T780" s="1247"/>
      <c r="U780" s="1247"/>
      <c r="V780" s="1247"/>
      <c r="W780" s="1247"/>
      <c r="X780" s="1247"/>
    </row>
    <row r="781" ht="34.5" customHeight="1">
      <c r="A781" s="1245"/>
      <c r="B781" s="1246"/>
      <c r="C781" s="1247"/>
      <c r="D781" s="1247"/>
      <c r="E781" s="1248"/>
      <c r="F781" s="1248"/>
      <c r="G781" s="1248"/>
      <c r="H781" s="1249"/>
      <c r="I781" s="1249"/>
      <c r="J781" s="1249"/>
      <c r="K781" s="1249"/>
      <c r="L781" s="1250"/>
      <c r="M781" s="1249"/>
      <c r="N781" s="1249"/>
      <c r="O781" s="1245"/>
      <c r="P781" s="1251"/>
      <c r="Q781" s="1247"/>
      <c r="R781" s="1252"/>
      <c r="S781" s="1247"/>
      <c r="T781" s="1247"/>
      <c r="U781" s="1247"/>
      <c r="V781" s="1247"/>
      <c r="W781" s="1247"/>
      <c r="X781" s="1247"/>
    </row>
    <row r="782" ht="34.5" customHeight="1">
      <c r="A782" s="1245"/>
      <c r="B782" s="1246"/>
      <c r="C782" s="1247"/>
      <c r="D782" s="1247"/>
      <c r="E782" s="1248"/>
      <c r="F782" s="1248"/>
      <c r="G782" s="1248"/>
      <c r="H782" s="1249"/>
      <c r="I782" s="1249"/>
      <c r="J782" s="1249"/>
      <c r="K782" s="1249"/>
      <c r="L782" s="1250"/>
      <c r="M782" s="1249"/>
      <c r="N782" s="1249"/>
      <c r="O782" s="1245"/>
      <c r="P782" s="1251"/>
      <c r="Q782" s="1247"/>
      <c r="R782" s="1252"/>
      <c r="S782" s="1247"/>
      <c r="T782" s="1247"/>
      <c r="U782" s="1247"/>
      <c r="V782" s="1247"/>
      <c r="W782" s="1247"/>
      <c r="X782" s="1247"/>
    </row>
    <row r="783" ht="34.5" customHeight="1">
      <c r="A783" s="1245"/>
      <c r="B783" s="1246"/>
      <c r="C783" s="1247"/>
      <c r="D783" s="1247"/>
      <c r="E783" s="1248"/>
      <c r="F783" s="1248"/>
      <c r="G783" s="1248"/>
      <c r="H783" s="1249"/>
      <c r="I783" s="1249"/>
      <c r="J783" s="1249"/>
      <c r="K783" s="1249"/>
      <c r="L783" s="1250"/>
      <c r="M783" s="1249"/>
      <c r="N783" s="1249"/>
      <c r="O783" s="1245"/>
      <c r="P783" s="1251"/>
      <c r="Q783" s="1247"/>
      <c r="R783" s="1252"/>
      <c r="S783" s="1247"/>
      <c r="T783" s="1247"/>
      <c r="U783" s="1247"/>
      <c r="V783" s="1247"/>
      <c r="W783" s="1247"/>
      <c r="X783" s="1247"/>
    </row>
    <row r="784" ht="34.5" customHeight="1">
      <c r="A784" s="1245"/>
      <c r="B784" s="1246"/>
      <c r="C784" s="1247"/>
      <c r="D784" s="1247"/>
      <c r="E784" s="1248"/>
      <c r="F784" s="1248"/>
      <c r="G784" s="1248"/>
      <c r="H784" s="1249"/>
      <c r="I784" s="1249"/>
      <c r="J784" s="1249"/>
      <c r="K784" s="1249"/>
      <c r="L784" s="1250"/>
      <c r="M784" s="1249"/>
      <c r="N784" s="1249"/>
      <c r="O784" s="1245"/>
      <c r="P784" s="1251"/>
      <c r="Q784" s="1247"/>
      <c r="R784" s="1252"/>
      <c r="S784" s="1247"/>
      <c r="T784" s="1247"/>
      <c r="U784" s="1247"/>
      <c r="V784" s="1247"/>
      <c r="W784" s="1247"/>
      <c r="X784" s="1247"/>
    </row>
    <row r="785" ht="34.5" customHeight="1">
      <c r="A785" s="1245"/>
      <c r="B785" s="1246"/>
      <c r="C785" s="1247"/>
      <c r="D785" s="1247"/>
      <c r="E785" s="1248"/>
      <c r="F785" s="1248"/>
      <c r="G785" s="1248"/>
      <c r="H785" s="1249"/>
      <c r="I785" s="1249"/>
      <c r="J785" s="1249"/>
      <c r="K785" s="1249"/>
      <c r="L785" s="1250"/>
      <c r="M785" s="1249"/>
      <c r="N785" s="1249"/>
      <c r="O785" s="1245"/>
      <c r="P785" s="1251"/>
      <c r="Q785" s="1247"/>
      <c r="R785" s="1252"/>
      <c r="S785" s="1247"/>
      <c r="T785" s="1247"/>
      <c r="U785" s="1247"/>
      <c r="V785" s="1247"/>
      <c r="W785" s="1247"/>
      <c r="X785" s="1247"/>
    </row>
    <row r="786" ht="34.5" customHeight="1">
      <c r="A786" s="1245"/>
      <c r="B786" s="1246"/>
      <c r="C786" s="1247"/>
      <c r="D786" s="1247"/>
      <c r="E786" s="1248"/>
      <c r="F786" s="1248"/>
      <c r="G786" s="1248"/>
      <c r="H786" s="1249"/>
      <c r="I786" s="1249"/>
      <c r="J786" s="1249"/>
      <c r="K786" s="1249"/>
      <c r="L786" s="1250"/>
      <c r="M786" s="1249"/>
      <c r="N786" s="1249"/>
      <c r="O786" s="1245"/>
      <c r="P786" s="1251"/>
      <c r="Q786" s="1247"/>
      <c r="R786" s="1252"/>
      <c r="S786" s="1247"/>
      <c r="T786" s="1247"/>
      <c r="U786" s="1247"/>
      <c r="V786" s="1247"/>
      <c r="W786" s="1247"/>
      <c r="X786" s="1247"/>
    </row>
    <row r="787" ht="34.5" customHeight="1">
      <c r="A787" s="1245"/>
      <c r="B787" s="1246"/>
      <c r="C787" s="1247"/>
      <c r="D787" s="1247"/>
      <c r="E787" s="1248"/>
      <c r="F787" s="1248"/>
      <c r="G787" s="1248"/>
      <c r="H787" s="1249"/>
      <c r="I787" s="1249"/>
      <c r="J787" s="1249"/>
      <c r="K787" s="1249"/>
      <c r="L787" s="1250"/>
      <c r="M787" s="1249"/>
      <c r="N787" s="1249"/>
      <c r="O787" s="1245"/>
      <c r="P787" s="1251"/>
      <c r="Q787" s="1247"/>
      <c r="R787" s="1252"/>
      <c r="S787" s="1247"/>
      <c r="T787" s="1247"/>
      <c r="U787" s="1247"/>
      <c r="V787" s="1247"/>
      <c r="W787" s="1247"/>
      <c r="X787" s="1247"/>
    </row>
    <row r="788" ht="34.5" customHeight="1">
      <c r="A788" s="1245"/>
      <c r="B788" s="1246"/>
      <c r="C788" s="1247"/>
      <c r="D788" s="1247"/>
      <c r="E788" s="1248"/>
      <c r="F788" s="1248"/>
      <c r="G788" s="1248"/>
      <c r="H788" s="1249"/>
      <c r="I788" s="1249"/>
      <c r="J788" s="1249"/>
      <c r="K788" s="1249"/>
      <c r="L788" s="1250"/>
      <c r="M788" s="1249"/>
      <c r="N788" s="1249"/>
      <c r="O788" s="1245"/>
      <c r="P788" s="1251"/>
      <c r="Q788" s="1247"/>
      <c r="R788" s="1252"/>
      <c r="S788" s="1247"/>
      <c r="T788" s="1247"/>
      <c r="U788" s="1247"/>
      <c r="V788" s="1247"/>
      <c r="W788" s="1247"/>
      <c r="X788" s="1247"/>
    </row>
    <row r="789" ht="34.5" customHeight="1">
      <c r="A789" s="1245"/>
      <c r="B789" s="1246"/>
      <c r="C789" s="1247"/>
      <c r="D789" s="1247"/>
      <c r="E789" s="1248"/>
      <c r="F789" s="1248"/>
      <c r="G789" s="1248"/>
      <c r="H789" s="1249"/>
      <c r="I789" s="1249"/>
      <c r="J789" s="1249"/>
      <c r="K789" s="1249"/>
      <c r="L789" s="1250"/>
      <c r="M789" s="1249"/>
      <c r="N789" s="1249"/>
      <c r="O789" s="1245"/>
      <c r="P789" s="1251"/>
      <c r="Q789" s="1247"/>
      <c r="R789" s="1252"/>
      <c r="S789" s="1247"/>
      <c r="T789" s="1247"/>
      <c r="U789" s="1247"/>
      <c r="V789" s="1247"/>
      <c r="W789" s="1247"/>
      <c r="X789" s="1247"/>
    </row>
    <row r="790" ht="34.5" customHeight="1">
      <c r="A790" s="1245"/>
      <c r="B790" s="1246"/>
      <c r="C790" s="1247"/>
      <c r="D790" s="1247"/>
      <c r="E790" s="1248"/>
      <c r="F790" s="1248"/>
      <c r="G790" s="1248"/>
      <c r="H790" s="1249"/>
      <c r="I790" s="1249"/>
      <c r="J790" s="1249"/>
      <c r="K790" s="1249"/>
      <c r="L790" s="1250"/>
      <c r="M790" s="1249"/>
      <c r="N790" s="1249"/>
      <c r="O790" s="1245"/>
      <c r="P790" s="1251"/>
      <c r="Q790" s="1247"/>
      <c r="R790" s="1252"/>
      <c r="S790" s="1247"/>
      <c r="T790" s="1247"/>
      <c r="U790" s="1247"/>
      <c r="V790" s="1247"/>
      <c r="W790" s="1247"/>
      <c r="X790" s="1247"/>
    </row>
    <row r="791" ht="34.5" customHeight="1">
      <c r="A791" s="1245"/>
      <c r="B791" s="1246"/>
      <c r="C791" s="1247"/>
      <c r="D791" s="1247"/>
      <c r="E791" s="1248"/>
      <c r="F791" s="1248"/>
      <c r="G791" s="1248"/>
      <c r="H791" s="1249"/>
      <c r="I791" s="1249"/>
      <c r="J791" s="1249"/>
      <c r="K791" s="1249"/>
      <c r="L791" s="1250"/>
      <c r="M791" s="1249"/>
      <c r="N791" s="1249"/>
      <c r="O791" s="1245"/>
      <c r="P791" s="1251"/>
      <c r="Q791" s="1247"/>
      <c r="R791" s="1252"/>
      <c r="S791" s="1247"/>
      <c r="T791" s="1247"/>
      <c r="U791" s="1247"/>
      <c r="V791" s="1247"/>
      <c r="W791" s="1247"/>
      <c r="X791" s="1247"/>
    </row>
    <row r="792" ht="34.5" customHeight="1">
      <c r="A792" s="1245"/>
      <c r="B792" s="1246"/>
      <c r="C792" s="1247"/>
      <c r="D792" s="1247"/>
      <c r="E792" s="1248"/>
      <c r="F792" s="1248"/>
      <c r="G792" s="1248"/>
      <c r="H792" s="1249"/>
      <c r="I792" s="1249"/>
      <c r="J792" s="1249"/>
      <c r="K792" s="1249"/>
      <c r="L792" s="1250"/>
      <c r="M792" s="1249"/>
      <c r="N792" s="1249"/>
      <c r="O792" s="1245"/>
      <c r="P792" s="1251"/>
      <c r="Q792" s="1247"/>
      <c r="R792" s="1252"/>
      <c r="S792" s="1247"/>
      <c r="T792" s="1247"/>
      <c r="U792" s="1247"/>
      <c r="V792" s="1247"/>
      <c r="W792" s="1247"/>
      <c r="X792" s="1247"/>
    </row>
    <row r="793" ht="34.5" customHeight="1">
      <c r="A793" s="1245"/>
      <c r="B793" s="1246"/>
      <c r="C793" s="1247"/>
      <c r="D793" s="1247"/>
      <c r="E793" s="1248"/>
      <c r="F793" s="1248"/>
      <c r="G793" s="1248"/>
      <c r="H793" s="1249"/>
      <c r="I793" s="1249"/>
      <c r="J793" s="1249"/>
      <c r="K793" s="1249"/>
      <c r="L793" s="1250"/>
      <c r="M793" s="1249"/>
      <c r="N793" s="1249"/>
      <c r="O793" s="1245"/>
      <c r="P793" s="1251"/>
      <c r="Q793" s="1247"/>
      <c r="R793" s="1252"/>
      <c r="S793" s="1247"/>
      <c r="T793" s="1247"/>
      <c r="U793" s="1247"/>
      <c r="V793" s="1247"/>
      <c r="W793" s="1247"/>
      <c r="X793" s="1247"/>
    </row>
    <row r="794" ht="34.5" customHeight="1">
      <c r="A794" s="1245"/>
      <c r="B794" s="1246"/>
      <c r="C794" s="1247"/>
      <c r="D794" s="1247"/>
      <c r="E794" s="1248"/>
      <c r="F794" s="1248"/>
      <c r="G794" s="1248"/>
      <c r="H794" s="1249"/>
      <c r="I794" s="1249"/>
      <c r="J794" s="1249"/>
      <c r="K794" s="1249"/>
      <c r="L794" s="1250"/>
      <c r="M794" s="1249"/>
      <c r="N794" s="1249"/>
      <c r="O794" s="1245"/>
      <c r="P794" s="1251"/>
      <c r="Q794" s="1247"/>
      <c r="R794" s="1252"/>
      <c r="S794" s="1247"/>
      <c r="T794" s="1247"/>
      <c r="U794" s="1247"/>
      <c r="V794" s="1247"/>
      <c r="W794" s="1247"/>
      <c r="X794" s="1247"/>
    </row>
    <row r="795" ht="34.5" customHeight="1">
      <c r="A795" s="1245"/>
      <c r="B795" s="1246"/>
      <c r="C795" s="1247"/>
      <c r="D795" s="1247"/>
      <c r="E795" s="1248"/>
      <c r="F795" s="1248"/>
      <c r="G795" s="1248"/>
      <c r="H795" s="1249"/>
      <c r="I795" s="1249"/>
      <c r="J795" s="1249"/>
      <c r="K795" s="1249"/>
      <c r="L795" s="1250"/>
      <c r="M795" s="1249"/>
      <c r="N795" s="1249"/>
      <c r="O795" s="1245"/>
      <c r="P795" s="1251"/>
      <c r="Q795" s="1247"/>
      <c r="R795" s="1252"/>
      <c r="S795" s="1247"/>
      <c r="T795" s="1247"/>
      <c r="U795" s="1247"/>
      <c r="V795" s="1247"/>
      <c r="W795" s="1247"/>
      <c r="X795" s="1247"/>
    </row>
    <row r="796" ht="34.5" customHeight="1">
      <c r="A796" s="1245"/>
      <c r="B796" s="1246"/>
      <c r="C796" s="1247"/>
      <c r="D796" s="1247"/>
      <c r="E796" s="1248"/>
      <c r="F796" s="1248"/>
      <c r="G796" s="1248"/>
      <c r="H796" s="1249"/>
      <c r="I796" s="1249"/>
      <c r="J796" s="1249"/>
      <c r="K796" s="1249"/>
      <c r="L796" s="1250"/>
      <c r="M796" s="1249"/>
      <c r="N796" s="1249"/>
      <c r="O796" s="1245"/>
      <c r="P796" s="1251"/>
      <c r="Q796" s="1247"/>
      <c r="R796" s="1252"/>
      <c r="S796" s="1247"/>
      <c r="T796" s="1247"/>
      <c r="U796" s="1247"/>
      <c r="V796" s="1247"/>
      <c r="W796" s="1247"/>
      <c r="X796" s="1247"/>
    </row>
    <row r="797" ht="34.5" customHeight="1">
      <c r="A797" s="1245"/>
      <c r="B797" s="1246"/>
      <c r="C797" s="1247"/>
      <c r="D797" s="1247"/>
      <c r="E797" s="1248"/>
      <c r="F797" s="1248"/>
      <c r="G797" s="1248"/>
      <c r="H797" s="1249"/>
      <c r="I797" s="1249"/>
      <c r="J797" s="1249"/>
      <c r="K797" s="1249"/>
      <c r="L797" s="1250"/>
      <c r="M797" s="1249"/>
      <c r="N797" s="1249"/>
      <c r="O797" s="1245"/>
      <c r="P797" s="1251"/>
      <c r="Q797" s="1247"/>
      <c r="R797" s="1252"/>
      <c r="S797" s="1247"/>
      <c r="T797" s="1247"/>
      <c r="U797" s="1247"/>
      <c r="V797" s="1247"/>
      <c r="W797" s="1247"/>
      <c r="X797" s="1247"/>
    </row>
    <row r="798" ht="34.5" customHeight="1">
      <c r="A798" s="1245"/>
      <c r="B798" s="1246"/>
      <c r="C798" s="1247"/>
      <c r="D798" s="1247"/>
      <c r="E798" s="1248"/>
      <c r="F798" s="1248"/>
      <c r="G798" s="1248"/>
      <c r="H798" s="1249"/>
      <c r="I798" s="1249"/>
      <c r="J798" s="1249"/>
      <c r="K798" s="1249"/>
      <c r="L798" s="1250"/>
      <c r="M798" s="1249"/>
      <c r="N798" s="1249"/>
      <c r="O798" s="1245"/>
      <c r="P798" s="1251"/>
      <c r="Q798" s="1247"/>
      <c r="R798" s="1252"/>
      <c r="S798" s="1247"/>
      <c r="T798" s="1247"/>
      <c r="U798" s="1247"/>
      <c r="V798" s="1247"/>
      <c r="W798" s="1247"/>
      <c r="X798" s="1247"/>
    </row>
    <row r="799" ht="34.5" customHeight="1">
      <c r="A799" s="1245"/>
      <c r="B799" s="1246"/>
      <c r="C799" s="1247"/>
      <c r="D799" s="1247"/>
      <c r="E799" s="1248"/>
      <c r="F799" s="1248"/>
      <c r="G799" s="1248"/>
      <c r="H799" s="1249"/>
      <c r="I799" s="1249"/>
      <c r="J799" s="1249"/>
      <c r="K799" s="1249"/>
      <c r="L799" s="1250"/>
      <c r="M799" s="1249"/>
      <c r="N799" s="1249"/>
      <c r="O799" s="1245"/>
      <c r="P799" s="1251"/>
      <c r="Q799" s="1247"/>
      <c r="R799" s="1252"/>
      <c r="S799" s="1247"/>
      <c r="T799" s="1247"/>
      <c r="U799" s="1247"/>
      <c r="V799" s="1247"/>
      <c r="W799" s="1247"/>
      <c r="X799" s="1247"/>
    </row>
    <row r="800" ht="34.5" customHeight="1">
      <c r="A800" s="1245"/>
      <c r="B800" s="1246"/>
      <c r="C800" s="1247"/>
      <c r="D800" s="1247"/>
      <c r="E800" s="1248"/>
      <c r="F800" s="1248"/>
      <c r="G800" s="1248"/>
      <c r="H800" s="1249"/>
      <c r="I800" s="1249"/>
      <c r="J800" s="1249"/>
      <c r="K800" s="1249"/>
      <c r="L800" s="1250"/>
      <c r="M800" s="1249"/>
      <c r="N800" s="1249"/>
      <c r="O800" s="1245"/>
      <c r="P800" s="1251"/>
      <c r="Q800" s="1247"/>
      <c r="R800" s="1252"/>
      <c r="S800" s="1247"/>
      <c r="T800" s="1247"/>
      <c r="U800" s="1247"/>
      <c r="V800" s="1247"/>
      <c r="W800" s="1247"/>
      <c r="X800" s="1247"/>
    </row>
    <row r="801" ht="34.5" customHeight="1">
      <c r="A801" s="1245"/>
      <c r="B801" s="1246"/>
      <c r="C801" s="1247"/>
      <c r="D801" s="1247"/>
      <c r="E801" s="1248"/>
      <c r="F801" s="1248"/>
      <c r="G801" s="1248"/>
      <c r="H801" s="1249"/>
      <c r="I801" s="1249"/>
      <c r="J801" s="1249"/>
      <c r="K801" s="1249"/>
      <c r="L801" s="1250"/>
      <c r="M801" s="1249"/>
      <c r="N801" s="1249"/>
      <c r="O801" s="1245"/>
      <c r="P801" s="1251"/>
      <c r="Q801" s="1247"/>
      <c r="R801" s="1252"/>
      <c r="S801" s="1247"/>
      <c r="T801" s="1247"/>
      <c r="U801" s="1247"/>
      <c r="V801" s="1247"/>
      <c r="W801" s="1247"/>
      <c r="X801" s="1247"/>
    </row>
    <row r="802" ht="34.5" customHeight="1">
      <c r="A802" s="1245"/>
      <c r="B802" s="1246"/>
      <c r="C802" s="1247"/>
      <c r="D802" s="1247"/>
      <c r="E802" s="1248"/>
      <c r="F802" s="1248"/>
      <c r="G802" s="1248"/>
      <c r="H802" s="1249"/>
      <c r="I802" s="1249"/>
      <c r="J802" s="1249"/>
      <c r="K802" s="1249"/>
      <c r="L802" s="1250"/>
      <c r="M802" s="1249"/>
      <c r="N802" s="1249"/>
      <c r="O802" s="1245"/>
      <c r="P802" s="1251"/>
      <c r="Q802" s="1247"/>
      <c r="R802" s="1252"/>
      <c r="S802" s="1247"/>
      <c r="T802" s="1247"/>
      <c r="U802" s="1247"/>
      <c r="V802" s="1247"/>
      <c r="W802" s="1247"/>
      <c r="X802" s="1247"/>
    </row>
    <row r="803" ht="34.5" customHeight="1">
      <c r="A803" s="1245"/>
      <c r="B803" s="1246"/>
      <c r="C803" s="1247"/>
      <c r="D803" s="1247"/>
      <c r="E803" s="1248"/>
      <c r="F803" s="1248"/>
      <c r="G803" s="1248"/>
      <c r="H803" s="1249"/>
      <c r="I803" s="1249"/>
      <c r="J803" s="1249"/>
      <c r="K803" s="1249"/>
      <c r="L803" s="1250"/>
      <c r="M803" s="1249"/>
      <c r="N803" s="1249"/>
      <c r="O803" s="1245"/>
      <c r="P803" s="1251"/>
      <c r="Q803" s="1247"/>
      <c r="R803" s="1252"/>
      <c r="S803" s="1247"/>
      <c r="T803" s="1247"/>
      <c r="U803" s="1247"/>
      <c r="V803" s="1247"/>
      <c r="W803" s="1247"/>
      <c r="X803" s="1247"/>
    </row>
    <row r="804" ht="34.5" customHeight="1">
      <c r="A804" s="1245"/>
      <c r="B804" s="1246"/>
      <c r="C804" s="1247"/>
      <c r="D804" s="1247"/>
      <c r="E804" s="1248"/>
      <c r="F804" s="1248"/>
      <c r="G804" s="1248"/>
      <c r="H804" s="1249"/>
      <c r="I804" s="1249"/>
      <c r="J804" s="1249"/>
      <c r="K804" s="1249"/>
      <c r="L804" s="1250"/>
      <c r="M804" s="1249"/>
      <c r="N804" s="1249"/>
      <c r="O804" s="1245"/>
      <c r="P804" s="1251"/>
      <c r="Q804" s="1247"/>
      <c r="R804" s="1252"/>
      <c r="S804" s="1247"/>
      <c r="T804" s="1247"/>
      <c r="U804" s="1247"/>
      <c r="V804" s="1247"/>
      <c r="W804" s="1247"/>
      <c r="X804" s="1247"/>
    </row>
    <row r="805" ht="34.5" customHeight="1">
      <c r="A805" s="1245"/>
      <c r="B805" s="1246"/>
      <c r="C805" s="1247"/>
      <c r="D805" s="1247"/>
      <c r="E805" s="1248"/>
      <c r="F805" s="1248"/>
      <c r="G805" s="1248"/>
      <c r="H805" s="1249"/>
      <c r="I805" s="1249"/>
      <c r="J805" s="1249"/>
      <c r="K805" s="1249"/>
      <c r="L805" s="1250"/>
      <c r="M805" s="1249"/>
      <c r="N805" s="1249"/>
      <c r="O805" s="1245"/>
      <c r="P805" s="1251"/>
      <c r="Q805" s="1247"/>
      <c r="R805" s="1252"/>
      <c r="S805" s="1247"/>
      <c r="T805" s="1247"/>
      <c r="U805" s="1247"/>
      <c r="V805" s="1247"/>
      <c r="W805" s="1247"/>
      <c r="X805" s="1247"/>
    </row>
    <row r="806" ht="34.5" customHeight="1">
      <c r="A806" s="1245"/>
      <c r="B806" s="1246"/>
      <c r="C806" s="1247"/>
      <c r="D806" s="1247"/>
      <c r="E806" s="1248"/>
      <c r="F806" s="1248"/>
      <c r="G806" s="1248"/>
      <c r="H806" s="1249"/>
      <c r="I806" s="1249"/>
      <c r="J806" s="1249"/>
      <c r="K806" s="1249"/>
      <c r="L806" s="1250"/>
      <c r="M806" s="1249"/>
      <c r="N806" s="1249"/>
      <c r="O806" s="1245"/>
      <c r="P806" s="1251"/>
      <c r="Q806" s="1247"/>
      <c r="R806" s="1252"/>
      <c r="S806" s="1247"/>
      <c r="T806" s="1247"/>
      <c r="U806" s="1247"/>
      <c r="V806" s="1247"/>
      <c r="W806" s="1247"/>
      <c r="X806" s="1247"/>
    </row>
    <row r="807" ht="34.5" customHeight="1">
      <c r="A807" s="1245"/>
      <c r="B807" s="1246"/>
      <c r="C807" s="1247"/>
      <c r="D807" s="1247"/>
      <c r="E807" s="1248"/>
      <c r="F807" s="1248"/>
      <c r="G807" s="1248"/>
      <c r="H807" s="1249"/>
      <c r="I807" s="1249"/>
      <c r="J807" s="1249"/>
      <c r="K807" s="1249"/>
      <c r="L807" s="1250"/>
      <c r="M807" s="1249"/>
      <c r="N807" s="1249"/>
      <c r="O807" s="1245"/>
      <c r="P807" s="1251"/>
      <c r="Q807" s="1247"/>
      <c r="R807" s="1252"/>
      <c r="S807" s="1247"/>
      <c r="T807" s="1247"/>
      <c r="U807" s="1247"/>
      <c r="V807" s="1247"/>
      <c r="W807" s="1247"/>
      <c r="X807" s="1247"/>
    </row>
    <row r="808" ht="34.5" customHeight="1">
      <c r="A808" s="1245"/>
      <c r="B808" s="1246"/>
      <c r="C808" s="1247"/>
      <c r="D808" s="1247"/>
      <c r="E808" s="1248"/>
      <c r="F808" s="1248"/>
      <c r="G808" s="1248"/>
      <c r="H808" s="1249"/>
      <c r="I808" s="1249"/>
      <c r="J808" s="1249"/>
      <c r="K808" s="1249"/>
      <c r="L808" s="1250"/>
      <c r="M808" s="1249"/>
      <c r="N808" s="1249"/>
      <c r="O808" s="1245"/>
      <c r="P808" s="1251"/>
      <c r="Q808" s="1247"/>
      <c r="R808" s="1252"/>
      <c r="S808" s="1247"/>
      <c r="T808" s="1247"/>
      <c r="U808" s="1247"/>
      <c r="V808" s="1247"/>
      <c r="W808" s="1247"/>
      <c r="X808" s="1247"/>
    </row>
    <row r="809" ht="34.5" customHeight="1">
      <c r="A809" s="1245"/>
      <c r="B809" s="1246"/>
      <c r="C809" s="1247"/>
      <c r="D809" s="1247"/>
      <c r="E809" s="1248"/>
      <c r="F809" s="1248"/>
      <c r="G809" s="1248"/>
      <c r="H809" s="1249"/>
      <c r="I809" s="1249"/>
      <c r="J809" s="1249"/>
      <c r="K809" s="1249"/>
      <c r="L809" s="1250"/>
      <c r="M809" s="1249"/>
      <c r="N809" s="1249"/>
      <c r="O809" s="1245"/>
      <c r="P809" s="1251"/>
      <c r="Q809" s="1247"/>
      <c r="R809" s="1252"/>
      <c r="S809" s="1247"/>
      <c r="T809" s="1247"/>
      <c r="U809" s="1247"/>
      <c r="V809" s="1247"/>
      <c r="W809" s="1247"/>
      <c r="X809" s="1247"/>
    </row>
    <row r="810" ht="34.5" customHeight="1">
      <c r="A810" s="1245"/>
      <c r="B810" s="1246"/>
      <c r="C810" s="1247"/>
      <c r="D810" s="1247"/>
      <c r="E810" s="1248"/>
      <c r="F810" s="1248"/>
      <c r="G810" s="1248"/>
      <c r="H810" s="1249"/>
      <c r="I810" s="1249"/>
      <c r="J810" s="1249"/>
      <c r="K810" s="1249"/>
      <c r="L810" s="1250"/>
      <c r="M810" s="1249"/>
      <c r="N810" s="1249"/>
      <c r="O810" s="1245"/>
      <c r="P810" s="1251"/>
      <c r="Q810" s="1247"/>
      <c r="R810" s="1252"/>
      <c r="S810" s="1247"/>
      <c r="T810" s="1247"/>
      <c r="U810" s="1247"/>
      <c r="V810" s="1247"/>
      <c r="W810" s="1247"/>
      <c r="X810" s="1247"/>
    </row>
    <row r="811" ht="34.5" customHeight="1">
      <c r="A811" s="1245"/>
      <c r="B811" s="1246"/>
      <c r="C811" s="1247"/>
      <c r="D811" s="1247"/>
      <c r="E811" s="1248"/>
      <c r="F811" s="1248"/>
      <c r="G811" s="1248"/>
      <c r="H811" s="1249"/>
      <c r="I811" s="1249"/>
      <c r="J811" s="1249"/>
      <c r="K811" s="1249"/>
      <c r="L811" s="1250"/>
      <c r="M811" s="1249"/>
      <c r="N811" s="1249"/>
      <c r="O811" s="1245"/>
      <c r="P811" s="1251"/>
      <c r="Q811" s="1247"/>
      <c r="R811" s="1252"/>
      <c r="S811" s="1247"/>
      <c r="T811" s="1247"/>
      <c r="U811" s="1247"/>
      <c r="V811" s="1247"/>
      <c r="W811" s="1247"/>
      <c r="X811" s="1247"/>
    </row>
    <row r="812" ht="34.5" customHeight="1">
      <c r="A812" s="1245"/>
      <c r="B812" s="1246"/>
      <c r="C812" s="1247"/>
      <c r="D812" s="1247"/>
      <c r="E812" s="1248"/>
      <c r="F812" s="1248"/>
      <c r="G812" s="1248"/>
      <c r="H812" s="1249"/>
      <c r="I812" s="1249"/>
      <c r="J812" s="1249"/>
      <c r="K812" s="1249"/>
      <c r="L812" s="1250"/>
      <c r="M812" s="1249"/>
      <c r="N812" s="1249"/>
      <c r="O812" s="1245"/>
      <c r="P812" s="1251"/>
      <c r="Q812" s="1247"/>
      <c r="R812" s="1252"/>
      <c r="S812" s="1247"/>
      <c r="T812" s="1247"/>
      <c r="U812" s="1247"/>
      <c r="V812" s="1247"/>
      <c r="W812" s="1247"/>
      <c r="X812" s="1247"/>
    </row>
    <row r="813" ht="34.5" customHeight="1">
      <c r="A813" s="1245"/>
      <c r="B813" s="1246"/>
      <c r="C813" s="1247"/>
      <c r="D813" s="1247"/>
      <c r="E813" s="1248"/>
      <c r="F813" s="1248"/>
      <c r="G813" s="1248"/>
      <c r="H813" s="1249"/>
      <c r="I813" s="1249"/>
      <c r="J813" s="1249"/>
      <c r="K813" s="1249"/>
      <c r="L813" s="1250"/>
      <c r="M813" s="1249"/>
      <c r="N813" s="1249"/>
      <c r="O813" s="1245"/>
      <c r="P813" s="1251"/>
      <c r="Q813" s="1247"/>
      <c r="R813" s="1252"/>
      <c r="S813" s="1247"/>
      <c r="T813" s="1247"/>
      <c r="U813" s="1247"/>
      <c r="V813" s="1247"/>
      <c r="W813" s="1247"/>
      <c r="X813" s="1247"/>
    </row>
    <row r="814" ht="34.5" customHeight="1">
      <c r="A814" s="1245"/>
      <c r="B814" s="1246"/>
      <c r="C814" s="1247"/>
      <c r="D814" s="1247"/>
      <c r="E814" s="1248"/>
      <c r="F814" s="1248"/>
      <c r="G814" s="1248"/>
      <c r="H814" s="1249"/>
      <c r="I814" s="1249"/>
      <c r="J814" s="1249"/>
      <c r="K814" s="1249"/>
      <c r="L814" s="1250"/>
      <c r="M814" s="1249"/>
      <c r="N814" s="1249"/>
      <c r="O814" s="1245"/>
      <c r="P814" s="1251"/>
      <c r="Q814" s="1247"/>
      <c r="R814" s="1252"/>
      <c r="S814" s="1247"/>
      <c r="T814" s="1247"/>
      <c r="U814" s="1247"/>
      <c r="V814" s="1247"/>
      <c r="W814" s="1247"/>
      <c r="X814" s="1247"/>
    </row>
    <row r="815" ht="34.5" customHeight="1">
      <c r="A815" s="1245"/>
      <c r="B815" s="1246"/>
      <c r="C815" s="1247"/>
      <c r="D815" s="1247"/>
      <c r="E815" s="1248"/>
      <c r="F815" s="1248"/>
      <c r="G815" s="1248"/>
      <c r="H815" s="1249"/>
      <c r="I815" s="1249"/>
      <c r="J815" s="1249"/>
      <c r="K815" s="1249"/>
      <c r="L815" s="1250"/>
      <c r="M815" s="1249"/>
      <c r="N815" s="1249"/>
      <c r="O815" s="1245"/>
      <c r="P815" s="1251"/>
      <c r="Q815" s="1247"/>
      <c r="R815" s="1252"/>
      <c r="S815" s="1247"/>
      <c r="T815" s="1247"/>
      <c r="U815" s="1247"/>
      <c r="V815" s="1247"/>
      <c r="W815" s="1247"/>
      <c r="X815" s="1247"/>
    </row>
    <row r="816" ht="34.5" customHeight="1">
      <c r="A816" s="1245"/>
      <c r="B816" s="1246"/>
      <c r="C816" s="1247"/>
      <c r="D816" s="1247"/>
      <c r="E816" s="1248"/>
      <c r="F816" s="1248"/>
      <c r="G816" s="1248"/>
      <c r="H816" s="1249"/>
      <c r="I816" s="1249"/>
      <c r="J816" s="1249"/>
      <c r="K816" s="1249"/>
      <c r="L816" s="1250"/>
      <c r="M816" s="1249"/>
      <c r="N816" s="1249"/>
      <c r="O816" s="1245"/>
      <c r="P816" s="1251"/>
      <c r="Q816" s="1247"/>
      <c r="R816" s="1252"/>
      <c r="S816" s="1247"/>
      <c r="T816" s="1247"/>
      <c r="U816" s="1247"/>
      <c r="V816" s="1247"/>
      <c r="W816" s="1247"/>
      <c r="X816" s="1247"/>
    </row>
    <row r="817" ht="34.5" customHeight="1">
      <c r="A817" s="1245"/>
      <c r="B817" s="1246"/>
      <c r="C817" s="1247"/>
      <c r="D817" s="1247"/>
      <c r="E817" s="1248"/>
      <c r="F817" s="1248"/>
      <c r="G817" s="1248"/>
      <c r="H817" s="1249"/>
      <c r="I817" s="1249"/>
      <c r="J817" s="1249"/>
      <c r="K817" s="1249"/>
      <c r="L817" s="1250"/>
      <c r="M817" s="1249"/>
      <c r="N817" s="1249"/>
      <c r="O817" s="1245"/>
      <c r="P817" s="1251"/>
      <c r="Q817" s="1247"/>
      <c r="R817" s="1252"/>
      <c r="S817" s="1247"/>
      <c r="T817" s="1247"/>
      <c r="U817" s="1247"/>
      <c r="V817" s="1247"/>
      <c r="W817" s="1247"/>
      <c r="X817" s="1247"/>
    </row>
    <row r="818" ht="34.5" customHeight="1">
      <c r="A818" s="1245"/>
      <c r="B818" s="1246"/>
      <c r="C818" s="1247"/>
      <c r="D818" s="1247"/>
      <c r="E818" s="1248"/>
      <c r="F818" s="1248"/>
      <c r="G818" s="1248"/>
      <c r="H818" s="1249"/>
      <c r="I818" s="1249"/>
      <c r="J818" s="1249"/>
      <c r="K818" s="1249"/>
      <c r="L818" s="1250"/>
      <c r="M818" s="1249"/>
      <c r="N818" s="1249"/>
      <c r="O818" s="1245"/>
      <c r="P818" s="1251"/>
      <c r="Q818" s="1247"/>
      <c r="R818" s="1252"/>
      <c r="S818" s="1247"/>
      <c r="T818" s="1247"/>
      <c r="U818" s="1247"/>
      <c r="V818" s="1247"/>
      <c r="W818" s="1247"/>
      <c r="X818" s="1247"/>
    </row>
    <row r="819" ht="34.5" customHeight="1">
      <c r="A819" s="1245"/>
      <c r="B819" s="1246"/>
      <c r="C819" s="1247"/>
      <c r="D819" s="1247"/>
      <c r="E819" s="1248"/>
      <c r="F819" s="1248"/>
      <c r="G819" s="1248"/>
      <c r="H819" s="1249"/>
      <c r="I819" s="1249"/>
      <c r="J819" s="1249"/>
      <c r="K819" s="1249"/>
      <c r="L819" s="1250"/>
      <c r="M819" s="1249"/>
      <c r="N819" s="1249"/>
      <c r="O819" s="1245"/>
      <c r="P819" s="1251"/>
      <c r="Q819" s="1247"/>
      <c r="R819" s="1252"/>
      <c r="S819" s="1247"/>
      <c r="T819" s="1247"/>
      <c r="U819" s="1247"/>
      <c r="V819" s="1247"/>
      <c r="W819" s="1247"/>
      <c r="X819" s="1247"/>
    </row>
    <row r="820" ht="34.5" customHeight="1">
      <c r="A820" s="1245"/>
      <c r="B820" s="1246"/>
      <c r="C820" s="1247"/>
      <c r="D820" s="1247"/>
      <c r="E820" s="1248"/>
      <c r="F820" s="1248"/>
      <c r="G820" s="1248"/>
      <c r="H820" s="1249"/>
      <c r="I820" s="1249"/>
      <c r="J820" s="1249"/>
      <c r="K820" s="1249"/>
      <c r="L820" s="1250"/>
      <c r="M820" s="1249"/>
      <c r="N820" s="1249"/>
      <c r="O820" s="1245"/>
      <c r="P820" s="1251"/>
      <c r="Q820" s="1247"/>
      <c r="R820" s="1252"/>
      <c r="S820" s="1247"/>
      <c r="T820" s="1247"/>
      <c r="U820" s="1247"/>
      <c r="V820" s="1247"/>
      <c r="W820" s="1247"/>
      <c r="X820" s="1247"/>
    </row>
    <row r="821" ht="34.5" customHeight="1">
      <c r="A821" s="1245"/>
      <c r="B821" s="1246"/>
      <c r="C821" s="1247"/>
      <c r="D821" s="1247"/>
      <c r="E821" s="1248"/>
      <c r="F821" s="1248"/>
      <c r="G821" s="1248"/>
      <c r="H821" s="1249"/>
      <c r="I821" s="1249"/>
      <c r="J821" s="1249"/>
      <c r="K821" s="1249"/>
      <c r="L821" s="1250"/>
      <c r="M821" s="1249"/>
      <c r="N821" s="1249"/>
      <c r="O821" s="1245"/>
      <c r="P821" s="1251"/>
      <c r="Q821" s="1247"/>
      <c r="R821" s="1252"/>
      <c r="S821" s="1247"/>
      <c r="T821" s="1247"/>
      <c r="U821" s="1247"/>
      <c r="V821" s="1247"/>
      <c r="W821" s="1247"/>
      <c r="X821" s="1247"/>
    </row>
    <row r="822" ht="34.5" customHeight="1">
      <c r="A822" s="1245"/>
      <c r="B822" s="1246"/>
      <c r="C822" s="1247"/>
      <c r="D822" s="1247"/>
      <c r="E822" s="1248"/>
      <c r="F822" s="1248"/>
      <c r="G822" s="1248"/>
      <c r="H822" s="1249"/>
      <c r="I822" s="1249"/>
      <c r="J822" s="1249"/>
      <c r="K822" s="1249"/>
      <c r="L822" s="1250"/>
      <c r="M822" s="1249"/>
      <c r="N822" s="1249"/>
      <c r="O822" s="1245"/>
      <c r="P822" s="1251"/>
      <c r="Q822" s="1247"/>
      <c r="R822" s="1252"/>
      <c r="S822" s="1247"/>
      <c r="T822" s="1247"/>
      <c r="U822" s="1247"/>
      <c r="V822" s="1247"/>
      <c r="W822" s="1247"/>
      <c r="X822" s="1247"/>
    </row>
    <row r="823" ht="34.5" customHeight="1">
      <c r="A823" s="1245"/>
      <c r="B823" s="1246"/>
      <c r="C823" s="1247"/>
      <c r="D823" s="1247"/>
      <c r="E823" s="1248"/>
      <c r="F823" s="1248"/>
      <c r="G823" s="1248"/>
      <c r="H823" s="1249"/>
      <c r="I823" s="1249"/>
      <c r="J823" s="1249"/>
      <c r="K823" s="1249"/>
      <c r="L823" s="1250"/>
      <c r="M823" s="1249"/>
      <c r="N823" s="1249"/>
      <c r="O823" s="1245"/>
      <c r="P823" s="1251"/>
      <c r="Q823" s="1247"/>
      <c r="R823" s="1252"/>
      <c r="S823" s="1247"/>
      <c r="T823" s="1247"/>
      <c r="U823" s="1247"/>
      <c r="V823" s="1247"/>
      <c r="W823" s="1247"/>
      <c r="X823" s="1247"/>
    </row>
    <row r="824" ht="34.5" customHeight="1">
      <c r="A824" s="1245"/>
      <c r="B824" s="1246"/>
      <c r="C824" s="1247"/>
      <c r="D824" s="1247"/>
      <c r="E824" s="1248"/>
      <c r="F824" s="1248"/>
      <c r="G824" s="1248"/>
      <c r="H824" s="1249"/>
      <c r="I824" s="1249"/>
      <c r="J824" s="1249"/>
      <c r="K824" s="1249"/>
      <c r="L824" s="1250"/>
      <c r="M824" s="1249"/>
      <c r="N824" s="1249"/>
      <c r="O824" s="1245"/>
      <c r="P824" s="1251"/>
      <c r="Q824" s="1247"/>
      <c r="R824" s="1252"/>
      <c r="S824" s="1247"/>
      <c r="T824" s="1247"/>
      <c r="U824" s="1247"/>
      <c r="V824" s="1247"/>
      <c r="W824" s="1247"/>
      <c r="X824" s="1247"/>
    </row>
    <row r="825" ht="34.5" customHeight="1">
      <c r="A825" s="1245"/>
      <c r="B825" s="1246"/>
      <c r="C825" s="1247"/>
      <c r="D825" s="1247"/>
      <c r="E825" s="1248"/>
      <c r="F825" s="1248"/>
      <c r="G825" s="1248"/>
      <c r="H825" s="1249"/>
      <c r="I825" s="1249"/>
      <c r="J825" s="1249"/>
      <c r="K825" s="1249"/>
      <c r="L825" s="1250"/>
      <c r="M825" s="1249"/>
      <c r="N825" s="1249"/>
      <c r="O825" s="1245"/>
      <c r="P825" s="1251"/>
      <c r="Q825" s="1247"/>
      <c r="R825" s="1252"/>
      <c r="S825" s="1247"/>
      <c r="T825" s="1247"/>
      <c r="U825" s="1247"/>
      <c r="V825" s="1247"/>
      <c r="W825" s="1247"/>
      <c r="X825" s="1247"/>
    </row>
    <row r="826" ht="34.5" customHeight="1">
      <c r="A826" s="1245"/>
      <c r="B826" s="1246"/>
      <c r="C826" s="1247"/>
      <c r="D826" s="1247"/>
      <c r="E826" s="1248"/>
      <c r="F826" s="1248"/>
      <c r="G826" s="1248"/>
      <c r="H826" s="1249"/>
      <c r="I826" s="1249"/>
      <c r="J826" s="1249"/>
      <c r="K826" s="1249"/>
      <c r="L826" s="1250"/>
      <c r="M826" s="1249"/>
      <c r="N826" s="1249"/>
      <c r="O826" s="1245"/>
      <c r="P826" s="1251"/>
      <c r="Q826" s="1247"/>
      <c r="R826" s="1252"/>
      <c r="S826" s="1247"/>
      <c r="T826" s="1247"/>
      <c r="U826" s="1247"/>
      <c r="V826" s="1247"/>
      <c r="W826" s="1247"/>
      <c r="X826" s="1247"/>
    </row>
    <row r="827" ht="34.5" customHeight="1">
      <c r="A827" s="1245"/>
      <c r="B827" s="1246"/>
      <c r="C827" s="1247"/>
      <c r="D827" s="1247"/>
      <c r="E827" s="1248"/>
      <c r="F827" s="1248"/>
      <c r="G827" s="1248"/>
      <c r="H827" s="1249"/>
      <c r="I827" s="1249"/>
      <c r="J827" s="1249"/>
      <c r="K827" s="1249"/>
      <c r="L827" s="1250"/>
      <c r="M827" s="1249"/>
      <c r="N827" s="1249"/>
      <c r="O827" s="1245"/>
      <c r="P827" s="1251"/>
      <c r="Q827" s="1247"/>
      <c r="R827" s="1252"/>
      <c r="S827" s="1247"/>
      <c r="T827" s="1247"/>
      <c r="U827" s="1247"/>
      <c r="V827" s="1247"/>
      <c r="W827" s="1247"/>
      <c r="X827" s="1247"/>
    </row>
    <row r="828" ht="34.5" customHeight="1">
      <c r="A828" s="1245"/>
      <c r="B828" s="1246"/>
      <c r="C828" s="1247"/>
      <c r="D828" s="1247"/>
      <c r="E828" s="1248"/>
      <c r="F828" s="1248"/>
      <c r="G828" s="1248"/>
      <c r="H828" s="1249"/>
      <c r="I828" s="1249"/>
      <c r="J828" s="1249"/>
      <c r="K828" s="1249"/>
      <c r="L828" s="1250"/>
      <c r="M828" s="1249"/>
      <c r="N828" s="1249"/>
      <c r="O828" s="1245"/>
      <c r="P828" s="1251"/>
      <c r="Q828" s="1247"/>
      <c r="R828" s="1252"/>
      <c r="S828" s="1247"/>
      <c r="T828" s="1247"/>
      <c r="U828" s="1247"/>
      <c r="V828" s="1247"/>
      <c r="W828" s="1247"/>
      <c r="X828" s="1247"/>
    </row>
    <row r="829" ht="34.5" customHeight="1">
      <c r="A829" s="1245"/>
      <c r="B829" s="1246"/>
      <c r="C829" s="1247"/>
      <c r="D829" s="1247"/>
      <c r="E829" s="1248"/>
      <c r="F829" s="1248"/>
      <c r="G829" s="1248"/>
      <c r="H829" s="1249"/>
      <c r="I829" s="1249"/>
      <c r="J829" s="1249"/>
      <c r="K829" s="1249"/>
      <c r="L829" s="1250"/>
      <c r="M829" s="1249"/>
      <c r="N829" s="1249"/>
      <c r="O829" s="1245"/>
      <c r="P829" s="1251"/>
      <c r="Q829" s="1247"/>
      <c r="R829" s="1252"/>
      <c r="S829" s="1247"/>
      <c r="T829" s="1247"/>
      <c r="U829" s="1247"/>
      <c r="V829" s="1247"/>
      <c r="W829" s="1247"/>
      <c r="X829" s="1247"/>
    </row>
    <row r="830" ht="34.5" customHeight="1">
      <c r="A830" s="1245"/>
      <c r="B830" s="1246"/>
      <c r="C830" s="1247"/>
      <c r="D830" s="1247"/>
      <c r="E830" s="1248"/>
      <c r="F830" s="1248"/>
      <c r="G830" s="1248"/>
      <c r="H830" s="1249"/>
      <c r="I830" s="1249"/>
      <c r="J830" s="1249"/>
      <c r="K830" s="1249"/>
      <c r="L830" s="1250"/>
      <c r="M830" s="1249"/>
      <c r="N830" s="1249"/>
      <c r="O830" s="1245"/>
      <c r="P830" s="1251"/>
      <c r="Q830" s="1247"/>
      <c r="R830" s="1252"/>
      <c r="S830" s="1247"/>
      <c r="T830" s="1247"/>
      <c r="U830" s="1247"/>
      <c r="V830" s="1247"/>
      <c r="W830" s="1247"/>
      <c r="X830" s="1247"/>
    </row>
    <row r="831" ht="34.5" customHeight="1">
      <c r="A831" s="1245"/>
      <c r="B831" s="1246"/>
      <c r="C831" s="1247"/>
      <c r="D831" s="1247"/>
      <c r="E831" s="1248"/>
      <c r="F831" s="1248"/>
      <c r="G831" s="1248"/>
      <c r="H831" s="1249"/>
      <c r="I831" s="1249"/>
      <c r="J831" s="1249"/>
      <c r="K831" s="1249"/>
      <c r="L831" s="1250"/>
      <c r="M831" s="1249"/>
      <c r="N831" s="1249"/>
      <c r="O831" s="1245"/>
      <c r="P831" s="1251"/>
      <c r="Q831" s="1247"/>
      <c r="R831" s="1252"/>
      <c r="S831" s="1247"/>
      <c r="T831" s="1247"/>
      <c r="U831" s="1247"/>
      <c r="V831" s="1247"/>
      <c r="W831" s="1247"/>
      <c r="X831" s="1247"/>
    </row>
    <row r="832" ht="34.5" customHeight="1">
      <c r="A832" s="1245"/>
      <c r="B832" s="1246"/>
      <c r="C832" s="1247"/>
      <c r="D832" s="1247"/>
      <c r="E832" s="1248"/>
      <c r="F832" s="1248"/>
      <c r="G832" s="1248"/>
      <c r="H832" s="1249"/>
      <c r="I832" s="1249"/>
      <c r="J832" s="1249"/>
      <c r="K832" s="1249"/>
      <c r="L832" s="1250"/>
      <c r="M832" s="1249"/>
      <c r="N832" s="1249"/>
      <c r="O832" s="1245"/>
      <c r="P832" s="1251"/>
      <c r="Q832" s="1247"/>
      <c r="R832" s="1252"/>
      <c r="S832" s="1247"/>
      <c r="T832" s="1247"/>
      <c r="U832" s="1247"/>
      <c r="V832" s="1247"/>
      <c r="W832" s="1247"/>
      <c r="X832" s="1247"/>
    </row>
    <row r="833" ht="34.5" customHeight="1">
      <c r="A833" s="1245"/>
      <c r="B833" s="1246"/>
      <c r="C833" s="1247"/>
      <c r="D833" s="1247"/>
      <c r="E833" s="1248"/>
      <c r="F833" s="1248"/>
      <c r="G833" s="1248"/>
      <c r="H833" s="1249"/>
      <c r="I833" s="1249"/>
      <c r="J833" s="1249"/>
      <c r="K833" s="1249"/>
      <c r="L833" s="1250"/>
      <c r="M833" s="1249"/>
      <c r="N833" s="1249"/>
      <c r="O833" s="1245"/>
      <c r="P833" s="1251"/>
      <c r="Q833" s="1247"/>
      <c r="R833" s="1252"/>
      <c r="S833" s="1247"/>
      <c r="T833" s="1247"/>
      <c r="U833" s="1247"/>
      <c r="V833" s="1247"/>
      <c r="W833" s="1247"/>
      <c r="X833" s="1247"/>
    </row>
    <row r="834" ht="34.5" customHeight="1">
      <c r="A834" s="1245"/>
      <c r="B834" s="1246"/>
      <c r="C834" s="1247"/>
      <c r="D834" s="1247"/>
      <c r="E834" s="1248"/>
      <c r="F834" s="1248"/>
      <c r="G834" s="1248"/>
      <c r="H834" s="1249"/>
      <c r="I834" s="1249"/>
      <c r="J834" s="1249"/>
      <c r="K834" s="1249"/>
      <c r="L834" s="1250"/>
      <c r="M834" s="1249"/>
      <c r="N834" s="1249"/>
      <c r="O834" s="1245"/>
      <c r="P834" s="1251"/>
      <c r="Q834" s="1247"/>
      <c r="R834" s="1252"/>
      <c r="S834" s="1247"/>
      <c r="T834" s="1247"/>
      <c r="U834" s="1247"/>
      <c r="V834" s="1247"/>
      <c r="W834" s="1247"/>
      <c r="X834" s="1247"/>
    </row>
    <row r="835" ht="34.5" customHeight="1">
      <c r="A835" s="1245"/>
      <c r="B835" s="1246"/>
      <c r="C835" s="1247"/>
      <c r="D835" s="1247"/>
      <c r="E835" s="1248"/>
      <c r="F835" s="1248"/>
      <c r="G835" s="1248"/>
      <c r="H835" s="1249"/>
      <c r="I835" s="1249"/>
      <c r="J835" s="1249"/>
      <c r="K835" s="1249"/>
      <c r="L835" s="1250"/>
      <c r="M835" s="1249"/>
      <c r="N835" s="1249"/>
      <c r="O835" s="1245"/>
      <c r="P835" s="1251"/>
      <c r="Q835" s="1247"/>
      <c r="R835" s="1252"/>
      <c r="S835" s="1247"/>
      <c r="T835" s="1247"/>
      <c r="U835" s="1247"/>
      <c r="V835" s="1247"/>
      <c r="W835" s="1247"/>
      <c r="X835" s="1247"/>
    </row>
    <row r="836" ht="34.5" customHeight="1">
      <c r="A836" s="1245"/>
      <c r="B836" s="1246"/>
      <c r="C836" s="1247"/>
      <c r="D836" s="1247"/>
      <c r="E836" s="1248"/>
      <c r="F836" s="1248"/>
      <c r="G836" s="1248"/>
      <c r="H836" s="1249"/>
      <c r="I836" s="1249"/>
      <c r="J836" s="1249"/>
      <c r="K836" s="1249"/>
      <c r="L836" s="1250"/>
      <c r="M836" s="1249"/>
      <c r="N836" s="1249"/>
      <c r="O836" s="1245"/>
      <c r="P836" s="1251"/>
      <c r="Q836" s="1247"/>
      <c r="R836" s="1252"/>
      <c r="S836" s="1247"/>
      <c r="T836" s="1247"/>
      <c r="U836" s="1247"/>
      <c r="V836" s="1247"/>
      <c r="W836" s="1247"/>
      <c r="X836" s="1247"/>
    </row>
    <row r="837" ht="34.5" customHeight="1">
      <c r="A837" s="1245"/>
      <c r="B837" s="1246"/>
      <c r="C837" s="1247"/>
      <c r="D837" s="1247"/>
      <c r="E837" s="1248"/>
      <c r="F837" s="1248"/>
      <c r="G837" s="1248"/>
      <c r="H837" s="1249"/>
      <c r="I837" s="1249"/>
      <c r="J837" s="1249"/>
      <c r="K837" s="1249"/>
      <c r="L837" s="1250"/>
      <c r="M837" s="1249"/>
      <c r="N837" s="1249"/>
      <c r="O837" s="1245"/>
      <c r="P837" s="1251"/>
      <c r="Q837" s="1247"/>
      <c r="R837" s="1252"/>
      <c r="S837" s="1247"/>
      <c r="T837" s="1247"/>
      <c r="U837" s="1247"/>
      <c r="V837" s="1247"/>
      <c r="W837" s="1247"/>
      <c r="X837" s="1247"/>
    </row>
    <row r="838" ht="34.5" customHeight="1">
      <c r="A838" s="1245"/>
      <c r="B838" s="1246"/>
      <c r="C838" s="1247"/>
      <c r="D838" s="1247"/>
      <c r="E838" s="1248"/>
      <c r="F838" s="1248"/>
      <c r="G838" s="1248"/>
      <c r="H838" s="1249"/>
      <c r="I838" s="1249"/>
      <c r="J838" s="1249"/>
      <c r="K838" s="1249"/>
      <c r="L838" s="1250"/>
      <c r="M838" s="1249"/>
      <c r="N838" s="1249"/>
      <c r="O838" s="1245"/>
      <c r="P838" s="1251"/>
      <c r="Q838" s="1247"/>
      <c r="R838" s="1252"/>
      <c r="S838" s="1247"/>
      <c r="T838" s="1247"/>
      <c r="U838" s="1247"/>
      <c r="V838" s="1247"/>
      <c r="W838" s="1247"/>
      <c r="X838" s="1247"/>
    </row>
    <row r="839" ht="34.5" customHeight="1">
      <c r="A839" s="1245"/>
      <c r="B839" s="1246"/>
      <c r="C839" s="1247"/>
      <c r="D839" s="1247"/>
      <c r="E839" s="1248"/>
      <c r="F839" s="1248"/>
      <c r="G839" s="1248"/>
      <c r="H839" s="1249"/>
      <c r="I839" s="1249"/>
      <c r="J839" s="1249"/>
      <c r="K839" s="1249"/>
      <c r="L839" s="1250"/>
      <c r="M839" s="1249"/>
      <c r="N839" s="1249"/>
      <c r="O839" s="1245"/>
      <c r="P839" s="1251"/>
      <c r="Q839" s="1247"/>
      <c r="R839" s="1252"/>
      <c r="S839" s="1247"/>
      <c r="T839" s="1247"/>
      <c r="U839" s="1247"/>
      <c r="V839" s="1247"/>
      <c r="W839" s="1247"/>
      <c r="X839" s="1247"/>
    </row>
    <row r="840" ht="34.5" customHeight="1">
      <c r="A840" s="1245"/>
      <c r="B840" s="1246"/>
      <c r="C840" s="1247"/>
      <c r="D840" s="1247"/>
      <c r="E840" s="1248"/>
      <c r="F840" s="1248"/>
      <c r="G840" s="1248"/>
      <c r="H840" s="1249"/>
      <c r="I840" s="1249"/>
      <c r="J840" s="1249"/>
      <c r="K840" s="1249"/>
      <c r="L840" s="1250"/>
      <c r="M840" s="1249"/>
      <c r="N840" s="1249"/>
      <c r="O840" s="1245"/>
      <c r="P840" s="1251"/>
      <c r="Q840" s="1247"/>
      <c r="R840" s="1252"/>
      <c r="S840" s="1247"/>
      <c r="T840" s="1247"/>
      <c r="U840" s="1247"/>
      <c r="V840" s="1247"/>
      <c r="W840" s="1247"/>
      <c r="X840" s="1247"/>
    </row>
    <row r="841" ht="34.5" customHeight="1">
      <c r="A841" s="1245"/>
      <c r="B841" s="1246"/>
      <c r="C841" s="1247"/>
      <c r="D841" s="1247"/>
      <c r="E841" s="1248"/>
      <c r="F841" s="1248"/>
      <c r="G841" s="1248"/>
      <c r="H841" s="1249"/>
      <c r="I841" s="1249"/>
      <c r="J841" s="1249"/>
      <c r="K841" s="1249"/>
      <c r="L841" s="1250"/>
      <c r="M841" s="1249"/>
      <c r="N841" s="1249"/>
      <c r="O841" s="1245"/>
      <c r="P841" s="1251"/>
      <c r="Q841" s="1247"/>
      <c r="R841" s="1252"/>
      <c r="S841" s="1247"/>
      <c r="T841" s="1247"/>
      <c r="U841" s="1247"/>
      <c r="V841" s="1247"/>
      <c r="W841" s="1247"/>
      <c r="X841" s="1247"/>
    </row>
    <row r="842" ht="34.5" customHeight="1">
      <c r="A842" s="1245"/>
      <c r="B842" s="1246"/>
      <c r="C842" s="1247"/>
      <c r="D842" s="1247"/>
      <c r="E842" s="1248"/>
      <c r="F842" s="1248"/>
      <c r="G842" s="1248"/>
      <c r="H842" s="1249"/>
      <c r="I842" s="1249"/>
      <c r="J842" s="1249"/>
      <c r="K842" s="1249"/>
      <c r="L842" s="1250"/>
      <c r="M842" s="1249"/>
      <c r="N842" s="1249"/>
      <c r="O842" s="1245"/>
      <c r="P842" s="1251"/>
      <c r="Q842" s="1247"/>
      <c r="R842" s="1252"/>
      <c r="S842" s="1247"/>
      <c r="T842" s="1247"/>
      <c r="U842" s="1247"/>
      <c r="V842" s="1247"/>
      <c r="W842" s="1247"/>
      <c r="X842" s="1247"/>
    </row>
    <row r="843" ht="34.5" customHeight="1">
      <c r="A843" s="1245"/>
      <c r="B843" s="1246"/>
      <c r="C843" s="1247"/>
      <c r="D843" s="1247"/>
      <c r="E843" s="1248"/>
      <c r="F843" s="1248"/>
      <c r="G843" s="1248"/>
      <c r="H843" s="1249"/>
      <c r="I843" s="1249"/>
      <c r="J843" s="1249"/>
      <c r="K843" s="1249"/>
      <c r="L843" s="1250"/>
      <c r="M843" s="1249"/>
      <c r="N843" s="1249"/>
      <c r="O843" s="1245"/>
      <c r="P843" s="1251"/>
      <c r="Q843" s="1247"/>
      <c r="R843" s="1252"/>
      <c r="S843" s="1247"/>
      <c r="T843" s="1247"/>
      <c r="U843" s="1247"/>
      <c r="V843" s="1247"/>
      <c r="W843" s="1247"/>
      <c r="X843" s="1247"/>
    </row>
    <row r="844" ht="34.5" customHeight="1">
      <c r="A844" s="1245"/>
      <c r="B844" s="1246"/>
      <c r="C844" s="1247"/>
      <c r="D844" s="1247"/>
      <c r="E844" s="1248"/>
      <c r="F844" s="1248"/>
      <c r="G844" s="1248"/>
      <c r="H844" s="1249"/>
      <c r="I844" s="1249"/>
      <c r="J844" s="1249"/>
      <c r="K844" s="1249"/>
      <c r="L844" s="1250"/>
      <c r="M844" s="1249"/>
      <c r="N844" s="1249"/>
      <c r="O844" s="1245"/>
      <c r="P844" s="1251"/>
      <c r="Q844" s="1247"/>
      <c r="R844" s="1252"/>
      <c r="S844" s="1247"/>
      <c r="T844" s="1247"/>
      <c r="U844" s="1247"/>
      <c r="V844" s="1247"/>
      <c r="W844" s="1247"/>
      <c r="X844" s="1247"/>
    </row>
    <row r="845" ht="34.5" customHeight="1">
      <c r="A845" s="1245"/>
      <c r="B845" s="1246"/>
      <c r="C845" s="1247"/>
      <c r="D845" s="1247"/>
      <c r="E845" s="1248"/>
      <c r="F845" s="1248"/>
      <c r="G845" s="1248"/>
      <c r="H845" s="1249"/>
      <c r="I845" s="1249"/>
      <c r="J845" s="1249"/>
      <c r="K845" s="1249"/>
      <c r="L845" s="1250"/>
      <c r="M845" s="1249"/>
      <c r="N845" s="1249"/>
      <c r="O845" s="1245"/>
      <c r="P845" s="1251"/>
      <c r="Q845" s="1247"/>
      <c r="R845" s="1252"/>
      <c r="S845" s="1247"/>
      <c r="T845" s="1247"/>
      <c r="U845" s="1247"/>
      <c r="V845" s="1247"/>
      <c r="W845" s="1247"/>
      <c r="X845" s="1247"/>
    </row>
    <row r="846" ht="34.5" customHeight="1">
      <c r="A846" s="1245"/>
      <c r="B846" s="1246"/>
      <c r="C846" s="1247"/>
      <c r="D846" s="1247"/>
      <c r="E846" s="1248"/>
      <c r="F846" s="1248"/>
      <c r="G846" s="1248"/>
      <c r="H846" s="1249"/>
      <c r="I846" s="1249"/>
      <c r="J846" s="1249"/>
      <c r="K846" s="1249"/>
      <c r="L846" s="1250"/>
      <c r="M846" s="1249"/>
      <c r="N846" s="1249"/>
      <c r="O846" s="1245"/>
      <c r="P846" s="1251"/>
      <c r="Q846" s="1247"/>
      <c r="R846" s="1252"/>
      <c r="S846" s="1247"/>
      <c r="T846" s="1247"/>
      <c r="U846" s="1247"/>
      <c r="V846" s="1247"/>
      <c r="W846" s="1247"/>
      <c r="X846" s="1247"/>
    </row>
    <row r="847" ht="34.5" customHeight="1">
      <c r="A847" s="1245"/>
      <c r="B847" s="1246"/>
      <c r="C847" s="1247"/>
      <c r="D847" s="1247"/>
      <c r="E847" s="1248"/>
      <c r="F847" s="1248"/>
      <c r="G847" s="1248"/>
      <c r="H847" s="1249"/>
      <c r="I847" s="1249"/>
      <c r="J847" s="1249"/>
      <c r="K847" s="1249"/>
      <c r="L847" s="1250"/>
      <c r="M847" s="1249"/>
      <c r="N847" s="1249"/>
      <c r="O847" s="1245"/>
      <c r="P847" s="1251"/>
      <c r="Q847" s="1247"/>
      <c r="R847" s="1252"/>
      <c r="S847" s="1247"/>
      <c r="T847" s="1247"/>
      <c r="U847" s="1247"/>
      <c r="V847" s="1247"/>
      <c r="W847" s="1247"/>
      <c r="X847" s="1247"/>
    </row>
    <row r="848" ht="34.5" customHeight="1">
      <c r="A848" s="1245"/>
      <c r="B848" s="1246"/>
      <c r="C848" s="1247"/>
      <c r="D848" s="1247"/>
      <c r="E848" s="1248"/>
      <c r="F848" s="1248"/>
      <c r="G848" s="1248"/>
      <c r="H848" s="1249"/>
      <c r="I848" s="1249"/>
      <c r="J848" s="1249"/>
      <c r="K848" s="1249"/>
      <c r="L848" s="1250"/>
      <c r="M848" s="1249"/>
      <c r="N848" s="1249"/>
      <c r="O848" s="1245"/>
      <c r="P848" s="1251"/>
      <c r="Q848" s="1247"/>
      <c r="R848" s="1252"/>
      <c r="S848" s="1247"/>
      <c r="T848" s="1247"/>
      <c r="U848" s="1247"/>
      <c r="V848" s="1247"/>
      <c r="W848" s="1247"/>
      <c r="X848" s="1247"/>
    </row>
    <row r="849" ht="34.5" customHeight="1">
      <c r="A849" s="1245"/>
      <c r="B849" s="1246"/>
      <c r="C849" s="1247"/>
      <c r="D849" s="1247"/>
      <c r="E849" s="1248"/>
      <c r="F849" s="1248"/>
      <c r="G849" s="1248"/>
      <c r="H849" s="1249"/>
      <c r="I849" s="1249"/>
      <c r="J849" s="1249"/>
      <c r="K849" s="1249"/>
      <c r="L849" s="1250"/>
      <c r="M849" s="1249"/>
      <c r="N849" s="1249"/>
      <c r="O849" s="1245"/>
      <c r="P849" s="1251"/>
      <c r="Q849" s="1247"/>
      <c r="R849" s="1252"/>
      <c r="S849" s="1247"/>
      <c r="T849" s="1247"/>
      <c r="U849" s="1247"/>
      <c r="V849" s="1247"/>
      <c r="W849" s="1247"/>
      <c r="X849" s="1247"/>
    </row>
    <row r="850" ht="34.5" customHeight="1">
      <c r="A850" s="1245"/>
      <c r="B850" s="1246"/>
      <c r="C850" s="1247"/>
      <c r="D850" s="1247"/>
      <c r="E850" s="1248"/>
      <c r="F850" s="1248"/>
      <c r="G850" s="1248"/>
      <c r="H850" s="1249"/>
      <c r="I850" s="1249"/>
      <c r="J850" s="1249"/>
      <c r="K850" s="1249"/>
      <c r="L850" s="1250"/>
      <c r="M850" s="1249"/>
      <c r="N850" s="1249"/>
      <c r="O850" s="1245"/>
      <c r="P850" s="1251"/>
      <c r="Q850" s="1247"/>
      <c r="R850" s="1252"/>
      <c r="S850" s="1247"/>
      <c r="T850" s="1247"/>
      <c r="U850" s="1247"/>
      <c r="V850" s="1247"/>
      <c r="W850" s="1247"/>
      <c r="X850" s="1247"/>
    </row>
    <row r="851" ht="34.5" customHeight="1">
      <c r="A851" s="1245"/>
      <c r="B851" s="1246"/>
      <c r="C851" s="1247"/>
      <c r="D851" s="1247"/>
      <c r="E851" s="1248"/>
      <c r="F851" s="1248"/>
      <c r="G851" s="1248"/>
      <c r="H851" s="1249"/>
      <c r="I851" s="1249"/>
      <c r="J851" s="1249"/>
      <c r="K851" s="1249"/>
      <c r="L851" s="1250"/>
      <c r="M851" s="1249"/>
      <c r="N851" s="1249"/>
      <c r="O851" s="1245"/>
      <c r="P851" s="1251"/>
      <c r="Q851" s="1247"/>
      <c r="R851" s="1252"/>
      <c r="S851" s="1247"/>
      <c r="T851" s="1247"/>
      <c r="U851" s="1247"/>
      <c r="V851" s="1247"/>
      <c r="W851" s="1247"/>
      <c r="X851" s="1247"/>
    </row>
    <row r="852" ht="34.5" customHeight="1">
      <c r="A852" s="1245"/>
      <c r="B852" s="1246"/>
      <c r="C852" s="1247"/>
      <c r="D852" s="1247"/>
      <c r="E852" s="1248"/>
      <c r="F852" s="1248"/>
      <c r="G852" s="1248"/>
      <c r="H852" s="1249"/>
      <c r="I852" s="1249"/>
      <c r="J852" s="1249"/>
      <c r="K852" s="1249"/>
      <c r="L852" s="1250"/>
      <c r="M852" s="1249"/>
      <c r="N852" s="1249"/>
      <c r="O852" s="1245"/>
      <c r="P852" s="1251"/>
      <c r="Q852" s="1247"/>
      <c r="R852" s="1252"/>
      <c r="S852" s="1247"/>
      <c r="T852" s="1247"/>
      <c r="U852" s="1247"/>
      <c r="V852" s="1247"/>
      <c r="W852" s="1247"/>
      <c r="X852" s="1247"/>
    </row>
    <row r="853" ht="34.5" customHeight="1">
      <c r="A853" s="1245"/>
      <c r="B853" s="1246"/>
      <c r="C853" s="1247"/>
      <c r="D853" s="1247"/>
      <c r="E853" s="1248"/>
      <c r="F853" s="1248"/>
      <c r="G853" s="1248"/>
      <c r="H853" s="1249"/>
      <c r="I853" s="1249"/>
      <c r="J853" s="1249"/>
      <c r="K853" s="1249"/>
      <c r="L853" s="1250"/>
      <c r="M853" s="1249"/>
      <c r="N853" s="1249"/>
      <c r="O853" s="1245"/>
      <c r="P853" s="1251"/>
      <c r="Q853" s="1247"/>
      <c r="R853" s="1252"/>
      <c r="S853" s="1247"/>
      <c r="T853" s="1247"/>
      <c r="U853" s="1247"/>
      <c r="V853" s="1247"/>
      <c r="W853" s="1247"/>
      <c r="X853" s="1247"/>
    </row>
    <row r="854" ht="34.5" customHeight="1">
      <c r="A854" s="1245"/>
      <c r="B854" s="1246"/>
      <c r="C854" s="1247"/>
      <c r="D854" s="1247"/>
      <c r="E854" s="1248"/>
      <c r="F854" s="1248"/>
      <c r="G854" s="1248"/>
      <c r="H854" s="1249"/>
      <c r="I854" s="1249"/>
      <c r="J854" s="1249"/>
      <c r="K854" s="1249"/>
      <c r="L854" s="1250"/>
      <c r="M854" s="1249"/>
      <c r="N854" s="1249"/>
      <c r="O854" s="1245"/>
      <c r="P854" s="1251"/>
      <c r="Q854" s="1247"/>
      <c r="R854" s="1252"/>
      <c r="S854" s="1247"/>
      <c r="T854" s="1247"/>
      <c r="U854" s="1247"/>
      <c r="V854" s="1247"/>
      <c r="W854" s="1247"/>
      <c r="X854" s="1247"/>
    </row>
    <row r="855" ht="34.5" customHeight="1">
      <c r="A855" s="1245"/>
      <c r="B855" s="1246"/>
      <c r="C855" s="1247"/>
      <c r="D855" s="1247"/>
      <c r="E855" s="1248"/>
      <c r="F855" s="1248"/>
      <c r="G855" s="1248"/>
      <c r="H855" s="1249"/>
      <c r="I855" s="1249"/>
      <c r="J855" s="1249"/>
      <c r="K855" s="1249"/>
      <c r="L855" s="1250"/>
      <c r="M855" s="1249"/>
      <c r="N855" s="1249"/>
      <c r="O855" s="1245"/>
      <c r="P855" s="1251"/>
      <c r="Q855" s="1247"/>
      <c r="R855" s="1252"/>
      <c r="S855" s="1247"/>
      <c r="T855" s="1247"/>
      <c r="U855" s="1247"/>
      <c r="V855" s="1247"/>
      <c r="W855" s="1247"/>
      <c r="X855" s="1247"/>
    </row>
    <row r="856" ht="34.5" customHeight="1">
      <c r="A856" s="1245"/>
      <c r="B856" s="1246"/>
      <c r="C856" s="1247"/>
      <c r="D856" s="1247"/>
      <c r="E856" s="1248"/>
      <c r="F856" s="1248"/>
      <c r="G856" s="1248"/>
      <c r="H856" s="1249"/>
      <c r="I856" s="1249"/>
      <c r="J856" s="1249"/>
      <c r="K856" s="1249"/>
      <c r="L856" s="1250"/>
      <c r="M856" s="1249"/>
      <c r="N856" s="1249"/>
      <c r="O856" s="1245"/>
      <c r="P856" s="1251"/>
      <c r="Q856" s="1247"/>
      <c r="R856" s="1252"/>
      <c r="S856" s="1247"/>
      <c r="T856" s="1247"/>
      <c r="U856" s="1247"/>
      <c r="V856" s="1247"/>
      <c r="W856" s="1247"/>
      <c r="X856" s="1247"/>
    </row>
    <row r="857" ht="34.5" customHeight="1">
      <c r="A857" s="1245"/>
      <c r="B857" s="1246"/>
      <c r="C857" s="1247"/>
      <c r="D857" s="1247"/>
      <c r="E857" s="1248"/>
      <c r="F857" s="1248"/>
      <c r="G857" s="1248"/>
      <c r="H857" s="1249"/>
      <c r="I857" s="1249"/>
      <c r="J857" s="1249"/>
      <c r="K857" s="1249"/>
      <c r="L857" s="1250"/>
      <c r="M857" s="1249"/>
      <c r="N857" s="1249"/>
      <c r="O857" s="1245"/>
      <c r="P857" s="1251"/>
      <c r="Q857" s="1247"/>
      <c r="R857" s="1252"/>
      <c r="S857" s="1247"/>
      <c r="T857" s="1247"/>
      <c r="U857" s="1247"/>
      <c r="V857" s="1247"/>
      <c r="W857" s="1247"/>
      <c r="X857" s="1247"/>
    </row>
    <row r="858" ht="34.5" customHeight="1">
      <c r="A858" s="1245"/>
      <c r="B858" s="1246"/>
      <c r="C858" s="1247"/>
      <c r="D858" s="1247"/>
      <c r="E858" s="1248"/>
      <c r="F858" s="1248"/>
      <c r="G858" s="1248"/>
      <c r="H858" s="1249"/>
      <c r="I858" s="1249"/>
      <c r="J858" s="1249"/>
      <c r="K858" s="1249"/>
      <c r="L858" s="1250"/>
      <c r="M858" s="1249"/>
      <c r="N858" s="1249"/>
      <c r="O858" s="1245"/>
      <c r="P858" s="1251"/>
      <c r="Q858" s="1247"/>
      <c r="R858" s="1252"/>
      <c r="S858" s="1247"/>
      <c r="T858" s="1247"/>
      <c r="U858" s="1247"/>
      <c r="V858" s="1247"/>
      <c r="W858" s="1247"/>
      <c r="X858" s="1247"/>
    </row>
    <row r="859" ht="34.5" customHeight="1">
      <c r="A859" s="1245"/>
      <c r="B859" s="1246"/>
      <c r="C859" s="1247"/>
      <c r="D859" s="1247"/>
      <c r="E859" s="1248"/>
      <c r="F859" s="1248"/>
      <c r="G859" s="1248"/>
      <c r="H859" s="1249"/>
      <c r="I859" s="1249"/>
      <c r="J859" s="1249"/>
      <c r="K859" s="1249"/>
      <c r="L859" s="1250"/>
      <c r="M859" s="1249"/>
      <c r="N859" s="1249"/>
      <c r="O859" s="1245"/>
      <c r="P859" s="1251"/>
      <c r="Q859" s="1247"/>
      <c r="R859" s="1252"/>
      <c r="S859" s="1247"/>
      <c r="T859" s="1247"/>
      <c r="U859" s="1247"/>
      <c r="V859" s="1247"/>
      <c r="W859" s="1247"/>
      <c r="X859" s="1247"/>
    </row>
    <row r="860" ht="34.5" customHeight="1">
      <c r="A860" s="1245"/>
      <c r="B860" s="1246"/>
      <c r="C860" s="1247"/>
      <c r="D860" s="1247"/>
      <c r="E860" s="1248"/>
      <c r="F860" s="1248"/>
      <c r="G860" s="1248"/>
      <c r="H860" s="1249"/>
      <c r="I860" s="1249"/>
      <c r="J860" s="1249"/>
      <c r="K860" s="1249"/>
      <c r="L860" s="1250"/>
      <c r="M860" s="1249"/>
      <c r="N860" s="1249"/>
      <c r="O860" s="1245"/>
      <c r="P860" s="1251"/>
      <c r="Q860" s="1247"/>
      <c r="R860" s="1252"/>
      <c r="S860" s="1247"/>
      <c r="T860" s="1247"/>
      <c r="U860" s="1247"/>
      <c r="V860" s="1247"/>
      <c r="W860" s="1247"/>
      <c r="X860" s="1247"/>
    </row>
    <row r="861" ht="34.5" customHeight="1">
      <c r="A861" s="1245"/>
      <c r="B861" s="1246"/>
      <c r="C861" s="1247"/>
      <c r="D861" s="1247"/>
      <c r="E861" s="1248"/>
      <c r="F861" s="1248"/>
      <c r="G861" s="1248"/>
      <c r="H861" s="1249"/>
      <c r="I861" s="1249"/>
      <c r="J861" s="1249"/>
      <c r="K861" s="1249"/>
      <c r="L861" s="1250"/>
      <c r="M861" s="1249"/>
      <c r="N861" s="1249"/>
      <c r="O861" s="1245"/>
      <c r="P861" s="1251"/>
      <c r="Q861" s="1247"/>
      <c r="R861" s="1252"/>
      <c r="S861" s="1247"/>
      <c r="T861" s="1247"/>
      <c r="U861" s="1247"/>
      <c r="V861" s="1247"/>
      <c r="W861" s="1247"/>
      <c r="X861" s="1247"/>
    </row>
    <row r="862" ht="34.5" customHeight="1">
      <c r="A862" s="1245"/>
      <c r="B862" s="1246"/>
      <c r="C862" s="1247"/>
      <c r="D862" s="1247"/>
      <c r="E862" s="1248"/>
      <c r="F862" s="1248"/>
      <c r="G862" s="1248"/>
      <c r="H862" s="1249"/>
      <c r="I862" s="1249"/>
      <c r="J862" s="1249"/>
      <c r="K862" s="1249"/>
      <c r="L862" s="1250"/>
      <c r="M862" s="1249"/>
      <c r="N862" s="1249"/>
      <c r="O862" s="1245"/>
      <c r="P862" s="1251"/>
      <c r="Q862" s="1247"/>
      <c r="R862" s="1252"/>
      <c r="S862" s="1247"/>
      <c r="T862" s="1247"/>
      <c r="U862" s="1247"/>
      <c r="V862" s="1247"/>
      <c r="W862" s="1247"/>
      <c r="X862" s="1247"/>
    </row>
    <row r="863" ht="34.5" customHeight="1">
      <c r="A863" s="1245"/>
      <c r="B863" s="1246"/>
      <c r="C863" s="1247"/>
      <c r="D863" s="1247"/>
      <c r="E863" s="1248"/>
      <c r="F863" s="1248"/>
      <c r="G863" s="1248"/>
      <c r="H863" s="1249"/>
      <c r="I863" s="1249"/>
      <c r="J863" s="1249"/>
      <c r="K863" s="1249"/>
      <c r="L863" s="1250"/>
      <c r="M863" s="1249"/>
      <c r="N863" s="1249"/>
      <c r="O863" s="1245"/>
      <c r="P863" s="1251"/>
      <c r="Q863" s="1247"/>
      <c r="R863" s="1252"/>
      <c r="S863" s="1247"/>
      <c r="T863" s="1247"/>
      <c r="U863" s="1247"/>
      <c r="V863" s="1247"/>
      <c r="W863" s="1247"/>
      <c r="X863" s="1247"/>
    </row>
    <row r="864" ht="34.5" customHeight="1">
      <c r="A864" s="1245"/>
      <c r="B864" s="1246"/>
      <c r="C864" s="1247"/>
      <c r="D864" s="1247"/>
      <c r="E864" s="1248"/>
      <c r="F864" s="1248"/>
      <c r="G864" s="1248"/>
      <c r="H864" s="1249"/>
      <c r="I864" s="1249"/>
      <c r="J864" s="1249"/>
      <c r="K864" s="1249"/>
      <c r="L864" s="1250"/>
      <c r="M864" s="1249"/>
      <c r="N864" s="1249"/>
      <c r="O864" s="1245"/>
      <c r="P864" s="1251"/>
      <c r="Q864" s="1247"/>
      <c r="R864" s="1252"/>
      <c r="S864" s="1247"/>
      <c r="T864" s="1247"/>
      <c r="U864" s="1247"/>
      <c r="V864" s="1247"/>
      <c r="W864" s="1247"/>
      <c r="X864" s="1247"/>
    </row>
    <row r="865" ht="34.5" customHeight="1">
      <c r="A865" s="1245"/>
      <c r="B865" s="1246"/>
      <c r="C865" s="1247"/>
      <c r="D865" s="1247"/>
      <c r="E865" s="1248"/>
      <c r="F865" s="1248"/>
      <c r="G865" s="1248"/>
      <c r="H865" s="1249"/>
      <c r="I865" s="1249"/>
      <c r="J865" s="1249"/>
      <c r="K865" s="1249"/>
      <c r="L865" s="1250"/>
      <c r="M865" s="1249"/>
      <c r="N865" s="1249"/>
      <c r="O865" s="1245"/>
      <c r="P865" s="1251"/>
      <c r="Q865" s="1247"/>
      <c r="R865" s="1252"/>
      <c r="S865" s="1247"/>
      <c r="T865" s="1247"/>
      <c r="U865" s="1247"/>
      <c r="V865" s="1247"/>
      <c r="W865" s="1247"/>
      <c r="X865" s="1247"/>
    </row>
    <row r="866" ht="34.5" customHeight="1">
      <c r="A866" s="1245"/>
      <c r="B866" s="1246"/>
      <c r="C866" s="1247"/>
      <c r="D866" s="1247"/>
      <c r="E866" s="1248"/>
      <c r="F866" s="1248"/>
      <c r="G866" s="1248"/>
      <c r="H866" s="1249"/>
      <c r="I866" s="1249"/>
      <c r="J866" s="1249"/>
      <c r="K866" s="1249"/>
      <c r="L866" s="1250"/>
      <c r="M866" s="1249"/>
      <c r="N866" s="1249"/>
      <c r="O866" s="1245"/>
      <c r="P866" s="1251"/>
      <c r="Q866" s="1247"/>
      <c r="R866" s="1252"/>
      <c r="S866" s="1247"/>
      <c r="T866" s="1247"/>
      <c r="U866" s="1247"/>
      <c r="V866" s="1247"/>
      <c r="W866" s="1247"/>
      <c r="X866" s="1247"/>
    </row>
    <row r="867" ht="34.5" customHeight="1">
      <c r="A867" s="1245"/>
      <c r="B867" s="1246"/>
      <c r="C867" s="1247"/>
      <c r="D867" s="1247"/>
      <c r="E867" s="1248"/>
      <c r="F867" s="1248"/>
      <c r="G867" s="1248"/>
      <c r="H867" s="1249"/>
      <c r="I867" s="1249"/>
      <c r="J867" s="1249"/>
      <c r="K867" s="1249"/>
      <c r="L867" s="1250"/>
      <c r="M867" s="1249"/>
      <c r="N867" s="1249"/>
      <c r="O867" s="1245"/>
      <c r="P867" s="1251"/>
      <c r="Q867" s="1247"/>
      <c r="R867" s="1252"/>
      <c r="S867" s="1247"/>
      <c r="T867" s="1247"/>
      <c r="U867" s="1247"/>
      <c r="V867" s="1247"/>
      <c r="W867" s="1247"/>
      <c r="X867" s="1247"/>
    </row>
    <row r="868" ht="34.5" customHeight="1">
      <c r="A868" s="1245"/>
      <c r="B868" s="1246"/>
      <c r="C868" s="1247"/>
      <c r="D868" s="1247"/>
      <c r="E868" s="1248"/>
      <c r="F868" s="1248"/>
      <c r="G868" s="1248"/>
      <c r="H868" s="1249"/>
      <c r="I868" s="1249"/>
      <c r="J868" s="1249"/>
      <c r="K868" s="1249"/>
      <c r="L868" s="1250"/>
      <c r="M868" s="1249"/>
      <c r="N868" s="1249"/>
      <c r="O868" s="1245"/>
      <c r="P868" s="1251"/>
      <c r="Q868" s="1247"/>
      <c r="R868" s="1252"/>
      <c r="S868" s="1247"/>
      <c r="T868" s="1247"/>
      <c r="U868" s="1247"/>
      <c r="V868" s="1247"/>
      <c r="W868" s="1247"/>
      <c r="X868" s="1247"/>
    </row>
    <row r="869" ht="34.5" customHeight="1">
      <c r="A869" s="1245"/>
      <c r="B869" s="1246"/>
      <c r="C869" s="1247"/>
      <c r="D869" s="1247"/>
      <c r="E869" s="1248"/>
      <c r="F869" s="1248"/>
      <c r="G869" s="1248"/>
      <c r="H869" s="1249"/>
      <c r="I869" s="1249"/>
      <c r="J869" s="1249"/>
      <c r="K869" s="1249"/>
      <c r="L869" s="1250"/>
      <c r="M869" s="1249"/>
      <c r="N869" s="1249"/>
      <c r="O869" s="1245"/>
      <c r="P869" s="1251"/>
      <c r="Q869" s="1247"/>
      <c r="R869" s="1252"/>
      <c r="S869" s="1247"/>
      <c r="T869" s="1247"/>
      <c r="U869" s="1247"/>
      <c r="V869" s="1247"/>
      <c r="W869" s="1247"/>
      <c r="X869" s="1247"/>
    </row>
    <row r="870" ht="34.5" customHeight="1">
      <c r="A870" s="1245"/>
      <c r="B870" s="1246"/>
      <c r="C870" s="1247"/>
      <c r="D870" s="1247"/>
      <c r="E870" s="1248"/>
      <c r="F870" s="1248"/>
      <c r="G870" s="1248"/>
      <c r="H870" s="1249"/>
      <c r="I870" s="1249"/>
      <c r="J870" s="1249"/>
      <c r="K870" s="1249"/>
      <c r="L870" s="1250"/>
      <c r="M870" s="1249"/>
      <c r="N870" s="1249"/>
      <c r="O870" s="1245"/>
      <c r="P870" s="1251"/>
      <c r="Q870" s="1247"/>
      <c r="R870" s="1252"/>
      <c r="S870" s="1247"/>
      <c r="T870" s="1247"/>
      <c r="U870" s="1247"/>
      <c r="V870" s="1247"/>
      <c r="W870" s="1247"/>
      <c r="X870" s="1247"/>
    </row>
    <row r="871" ht="34.5" customHeight="1">
      <c r="A871" s="1245"/>
      <c r="B871" s="1246"/>
      <c r="C871" s="1247"/>
      <c r="D871" s="1247"/>
      <c r="E871" s="1248"/>
      <c r="F871" s="1248"/>
      <c r="G871" s="1248"/>
      <c r="H871" s="1249"/>
      <c r="I871" s="1249"/>
      <c r="J871" s="1249"/>
      <c r="K871" s="1249"/>
      <c r="L871" s="1250"/>
      <c r="M871" s="1249"/>
      <c r="N871" s="1249"/>
      <c r="O871" s="1245"/>
      <c r="P871" s="1251"/>
      <c r="Q871" s="1247"/>
      <c r="R871" s="1252"/>
      <c r="S871" s="1247"/>
      <c r="T871" s="1247"/>
      <c r="U871" s="1247"/>
      <c r="V871" s="1247"/>
      <c r="W871" s="1247"/>
      <c r="X871" s="1247"/>
    </row>
    <row r="872" ht="34.5" customHeight="1">
      <c r="A872" s="1245"/>
      <c r="B872" s="1246"/>
      <c r="C872" s="1247"/>
      <c r="D872" s="1247"/>
      <c r="E872" s="1248"/>
      <c r="F872" s="1248"/>
      <c r="G872" s="1248"/>
      <c r="H872" s="1249"/>
      <c r="I872" s="1249"/>
      <c r="J872" s="1249"/>
      <c r="K872" s="1249"/>
      <c r="L872" s="1250"/>
      <c r="M872" s="1249"/>
      <c r="N872" s="1249"/>
      <c r="O872" s="1245"/>
      <c r="P872" s="1251"/>
      <c r="Q872" s="1247"/>
      <c r="R872" s="1252"/>
      <c r="S872" s="1247"/>
      <c r="T872" s="1247"/>
      <c r="U872" s="1247"/>
      <c r="V872" s="1247"/>
      <c r="W872" s="1247"/>
      <c r="X872" s="1247"/>
    </row>
    <row r="873" ht="34.5" customHeight="1">
      <c r="A873" s="1245"/>
      <c r="B873" s="1246"/>
      <c r="C873" s="1247"/>
      <c r="D873" s="1247"/>
      <c r="E873" s="1248"/>
      <c r="F873" s="1248"/>
      <c r="G873" s="1248"/>
      <c r="H873" s="1249"/>
      <c r="I873" s="1249"/>
      <c r="J873" s="1249"/>
      <c r="K873" s="1249"/>
      <c r="L873" s="1250"/>
      <c r="M873" s="1249"/>
      <c r="N873" s="1249"/>
      <c r="O873" s="1245"/>
      <c r="P873" s="1251"/>
      <c r="Q873" s="1247"/>
      <c r="R873" s="1252"/>
      <c r="S873" s="1247"/>
      <c r="T873" s="1247"/>
      <c r="U873" s="1247"/>
      <c r="V873" s="1247"/>
      <c r="W873" s="1247"/>
      <c r="X873" s="1247"/>
    </row>
    <row r="874" ht="34.5" customHeight="1">
      <c r="A874" s="1245"/>
      <c r="B874" s="1246"/>
      <c r="C874" s="1247"/>
      <c r="D874" s="1247"/>
      <c r="E874" s="1248"/>
      <c r="F874" s="1248"/>
      <c r="G874" s="1248"/>
      <c r="H874" s="1249"/>
      <c r="I874" s="1249"/>
      <c r="J874" s="1249"/>
      <c r="K874" s="1249"/>
      <c r="L874" s="1250"/>
      <c r="M874" s="1249"/>
      <c r="N874" s="1249"/>
      <c r="O874" s="1245"/>
      <c r="P874" s="1251"/>
      <c r="Q874" s="1247"/>
      <c r="R874" s="1252"/>
      <c r="S874" s="1247"/>
      <c r="T874" s="1247"/>
      <c r="U874" s="1247"/>
      <c r="V874" s="1247"/>
      <c r="W874" s="1247"/>
      <c r="X874" s="1247"/>
    </row>
    <row r="875" ht="34.5" customHeight="1">
      <c r="A875" s="1245"/>
      <c r="B875" s="1246"/>
      <c r="C875" s="1247"/>
      <c r="D875" s="1247"/>
      <c r="E875" s="1248"/>
      <c r="F875" s="1248"/>
      <c r="G875" s="1248"/>
      <c r="H875" s="1249"/>
      <c r="I875" s="1249"/>
      <c r="J875" s="1249"/>
      <c r="K875" s="1249"/>
      <c r="L875" s="1250"/>
      <c r="M875" s="1249"/>
      <c r="N875" s="1249"/>
      <c r="O875" s="1245"/>
      <c r="P875" s="1251"/>
      <c r="Q875" s="1247"/>
      <c r="R875" s="1252"/>
      <c r="S875" s="1247"/>
      <c r="T875" s="1247"/>
      <c r="U875" s="1247"/>
      <c r="V875" s="1247"/>
      <c r="W875" s="1247"/>
      <c r="X875" s="1247"/>
    </row>
    <row r="876" ht="34.5" customHeight="1">
      <c r="A876" s="1245"/>
      <c r="B876" s="1246"/>
      <c r="C876" s="1247"/>
      <c r="D876" s="1247"/>
      <c r="E876" s="1248"/>
      <c r="F876" s="1248"/>
      <c r="G876" s="1248"/>
      <c r="H876" s="1249"/>
      <c r="I876" s="1249"/>
      <c r="J876" s="1249"/>
      <c r="K876" s="1249"/>
      <c r="L876" s="1250"/>
      <c r="M876" s="1249"/>
      <c r="N876" s="1249"/>
      <c r="O876" s="1245"/>
      <c r="P876" s="1251"/>
      <c r="Q876" s="1247"/>
      <c r="R876" s="1252"/>
      <c r="S876" s="1247"/>
      <c r="T876" s="1247"/>
      <c r="U876" s="1247"/>
      <c r="V876" s="1247"/>
      <c r="W876" s="1247"/>
      <c r="X876" s="1247"/>
    </row>
    <row r="877" ht="34.5" customHeight="1">
      <c r="A877" s="1245"/>
      <c r="B877" s="1246"/>
      <c r="C877" s="1247"/>
      <c r="D877" s="1247"/>
      <c r="E877" s="1248"/>
      <c r="F877" s="1248"/>
      <c r="G877" s="1248"/>
      <c r="H877" s="1249"/>
      <c r="I877" s="1249"/>
      <c r="J877" s="1249"/>
      <c r="K877" s="1249"/>
      <c r="L877" s="1250"/>
      <c r="M877" s="1249"/>
      <c r="N877" s="1249"/>
      <c r="O877" s="1245"/>
      <c r="P877" s="1251"/>
      <c r="Q877" s="1247"/>
      <c r="R877" s="1252"/>
      <c r="S877" s="1247"/>
      <c r="T877" s="1247"/>
      <c r="U877" s="1247"/>
      <c r="V877" s="1247"/>
      <c r="W877" s="1247"/>
      <c r="X877" s="1247"/>
    </row>
    <row r="878" ht="34.5" customHeight="1">
      <c r="A878" s="1245"/>
      <c r="B878" s="1246"/>
      <c r="C878" s="1247"/>
      <c r="D878" s="1247"/>
      <c r="E878" s="1248"/>
      <c r="F878" s="1248"/>
      <c r="G878" s="1248"/>
      <c r="H878" s="1249"/>
      <c r="I878" s="1249"/>
      <c r="J878" s="1249"/>
      <c r="K878" s="1249"/>
      <c r="L878" s="1250"/>
      <c r="M878" s="1249"/>
      <c r="N878" s="1249"/>
      <c r="O878" s="1245"/>
      <c r="P878" s="1251"/>
      <c r="Q878" s="1247"/>
      <c r="R878" s="1252"/>
      <c r="S878" s="1247"/>
      <c r="T878" s="1247"/>
      <c r="U878" s="1247"/>
      <c r="V878" s="1247"/>
      <c r="W878" s="1247"/>
      <c r="X878" s="1247"/>
    </row>
    <row r="879" ht="34.5" customHeight="1">
      <c r="A879" s="1245"/>
      <c r="B879" s="1246"/>
      <c r="C879" s="1247"/>
      <c r="D879" s="1247"/>
      <c r="E879" s="1248"/>
      <c r="F879" s="1248"/>
      <c r="G879" s="1248"/>
      <c r="H879" s="1249"/>
      <c r="I879" s="1249"/>
      <c r="J879" s="1249"/>
      <c r="K879" s="1249"/>
      <c r="L879" s="1250"/>
      <c r="M879" s="1249"/>
      <c r="N879" s="1249"/>
      <c r="O879" s="1245"/>
      <c r="P879" s="1251"/>
      <c r="Q879" s="1247"/>
      <c r="R879" s="1252"/>
      <c r="S879" s="1247"/>
      <c r="T879" s="1247"/>
      <c r="U879" s="1247"/>
      <c r="V879" s="1247"/>
      <c r="W879" s="1247"/>
      <c r="X879" s="1247"/>
    </row>
    <row r="880" ht="34.5" customHeight="1">
      <c r="A880" s="1245"/>
      <c r="B880" s="1246"/>
      <c r="C880" s="1247"/>
      <c r="D880" s="1247"/>
      <c r="E880" s="1248"/>
      <c r="F880" s="1248"/>
      <c r="G880" s="1248"/>
      <c r="H880" s="1249"/>
      <c r="I880" s="1249"/>
      <c r="J880" s="1249"/>
      <c r="K880" s="1249"/>
      <c r="L880" s="1250"/>
      <c r="M880" s="1249"/>
      <c r="N880" s="1249"/>
      <c r="O880" s="1245"/>
      <c r="P880" s="1251"/>
      <c r="Q880" s="1247"/>
      <c r="R880" s="1252"/>
      <c r="S880" s="1247"/>
      <c r="T880" s="1247"/>
      <c r="U880" s="1247"/>
      <c r="V880" s="1247"/>
      <c r="W880" s="1247"/>
      <c r="X880" s="1247"/>
    </row>
    <row r="881" ht="34.5" customHeight="1">
      <c r="A881" s="1245"/>
      <c r="B881" s="1246"/>
      <c r="C881" s="1247"/>
      <c r="D881" s="1247"/>
      <c r="E881" s="1248"/>
      <c r="F881" s="1248"/>
      <c r="G881" s="1248"/>
      <c r="H881" s="1249"/>
      <c r="I881" s="1249"/>
      <c r="J881" s="1249"/>
      <c r="K881" s="1249"/>
      <c r="L881" s="1250"/>
      <c r="M881" s="1249"/>
      <c r="N881" s="1249"/>
      <c r="O881" s="1245"/>
      <c r="P881" s="1251"/>
      <c r="Q881" s="1247"/>
      <c r="R881" s="1252"/>
      <c r="S881" s="1247"/>
      <c r="T881" s="1247"/>
      <c r="U881" s="1247"/>
      <c r="V881" s="1247"/>
      <c r="W881" s="1247"/>
      <c r="X881" s="1247"/>
    </row>
    <row r="882" ht="34.5" customHeight="1">
      <c r="A882" s="1245"/>
      <c r="B882" s="1246"/>
      <c r="C882" s="1247"/>
      <c r="D882" s="1247"/>
      <c r="E882" s="1248"/>
      <c r="F882" s="1248"/>
      <c r="G882" s="1248"/>
      <c r="H882" s="1249"/>
      <c r="I882" s="1249"/>
      <c r="J882" s="1249"/>
      <c r="K882" s="1249"/>
      <c r="L882" s="1250"/>
      <c r="M882" s="1249"/>
      <c r="N882" s="1249"/>
      <c r="O882" s="1245"/>
      <c r="P882" s="1251"/>
      <c r="Q882" s="1247"/>
      <c r="R882" s="1252"/>
      <c r="S882" s="1247"/>
      <c r="T882" s="1247"/>
      <c r="U882" s="1247"/>
      <c r="V882" s="1247"/>
      <c r="W882" s="1247"/>
      <c r="X882" s="1247"/>
    </row>
    <row r="883" ht="34.5" customHeight="1">
      <c r="A883" s="1245"/>
      <c r="B883" s="1246"/>
      <c r="C883" s="1247"/>
      <c r="D883" s="1247"/>
      <c r="E883" s="1248"/>
      <c r="F883" s="1248"/>
      <c r="G883" s="1248"/>
      <c r="H883" s="1249"/>
      <c r="I883" s="1249"/>
      <c r="J883" s="1249"/>
      <c r="K883" s="1249"/>
      <c r="L883" s="1250"/>
      <c r="M883" s="1249"/>
      <c r="N883" s="1249"/>
      <c r="O883" s="1245"/>
      <c r="P883" s="1251"/>
      <c r="Q883" s="1247"/>
      <c r="R883" s="1252"/>
      <c r="S883" s="1247"/>
      <c r="T883" s="1247"/>
      <c r="U883" s="1247"/>
      <c r="V883" s="1247"/>
      <c r="W883" s="1247"/>
      <c r="X883" s="1247"/>
    </row>
    <row r="884" ht="34.5" customHeight="1">
      <c r="A884" s="1245"/>
      <c r="B884" s="1246"/>
      <c r="C884" s="1247"/>
      <c r="D884" s="1247"/>
      <c r="E884" s="1248"/>
      <c r="F884" s="1248"/>
      <c r="G884" s="1248"/>
      <c r="H884" s="1249"/>
      <c r="I884" s="1249"/>
      <c r="J884" s="1249"/>
      <c r="K884" s="1249"/>
      <c r="L884" s="1250"/>
      <c r="M884" s="1249"/>
      <c r="N884" s="1249"/>
      <c r="O884" s="1245"/>
      <c r="P884" s="1251"/>
      <c r="Q884" s="1247"/>
      <c r="R884" s="1252"/>
      <c r="S884" s="1247"/>
      <c r="T884" s="1247"/>
      <c r="U884" s="1247"/>
      <c r="V884" s="1247"/>
      <c r="W884" s="1247"/>
      <c r="X884" s="1247"/>
    </row>
    <row r="885" ht="34.5" customHeight="1">
      <c r="A885" s="1245"/>
      <c r="B885" s="1246"/>
      <c r="C885" s="1247"/>
      <c r="D885" s="1247"/>
      <c r="E885" s="1248"/>
      <c r="F885" s="1248"/>
      <c r="G885" s="1248"/>
      <c r="H885" s="1249"/>
      <c r="I885" s="1249"/>
      <c r="J885" s="1249"/>
      <c r="K885" s="1249"/>
      <c r="L885" s="1250"/>
      <c r="M885" s="1249"/>
      <c r="N885" s="1249"/>
      <c r="O885" s="1245"/>
      <c r="P885" s="1251"/>
      <c r="Q885" s="1247"/>
      <c r="R885" s="1252"/>
      <c r="S885" s="1247"/>
      <c r="T885" s="1247"/>
      <c r="U885" s="1247"/>
      <c r="V885" s="1247"/>
      <c r="W885" s="1247"/>
      <c r="X885" s="1247"/>
    </row>
    <row r="886" ht="34.5" customHeight="1">
      <c r="A886" s="1245"/>
      <c r="B886" s="1246"/>
      <c r="C886" s="1247"/>
      <c r="D886" s="1247"/>
      <c r="E886" s="1248"/>
      <c r="F886" s="1248"/>
      <c r="G886" s="1248"/>
      <c r="H886" s="1249"/>
      <c r="I886" s="1249"/>
      <c r="J886" s="1249"/>
      <c r="K886" s="1249"/>
      <c r="L886" s="1250"/>
      <c r="M886" s="1249"/>
      <c r="N886" s="1249"/>
      <c r="O886" s="1245"/>
      <c r="P886" s="1251"/>
      <c r="Q886" s="1247"/>
      <c r="R886" s="1252"/>
      <c r="S886" s="1247"/>
      <c r="T886" s="1247"/>
      <c r="U886" s="1247"/>
      <c r="V886" s="1247"/>
      <c r="W886" s="1247"/>
      <c r="X886" s="1247"/>
    </row>
    <row r="887" ht="34.5" customHeight="1">
      <c r="A887" s="1245"/>
      <c r="B887" s="1246"/>
      <c r="C887" s="1247"/>
      <c r="D887" s="1247"/>
      <c r="E887" s="1248"/>
      <c r="F887" s="1248"/>
      <c r="G887" s="1248"/>
      <c r="H887" s="1249"/>
      <c r="I887" s="1249"/>
      <c r="J887" s="1249"/>
      <c r="K887" s="1249"/>
      <c r="L887" s="1250"/>
      <c r="M887" s="1249"/>
      <c r="N887" s="1249"/>
      <c r="O887" s="1245"/>
      <c r="P887" s="1251"/>
      <c r="Q887" s="1247"/>
      <c r="R887" s="1252"/>
      <c r="S887" s="1247"/>
      <c r="T887" s="1247"/>
      <c r="U887" s="1247"/>
      <c r="V887" s="1247"/>
      <c r="W887" s="1247"/>
      <c r="X887" s="1247"/>
    </row>
    <row r="888" ht="34.5" customHeight="1">
      <c r="A888" s="1245"/>
      <c r="B888" s="1246"/>
      <c r="C888" s="1247"/>
      <c r="D888" s="1247"/>
      <c r="E888" s="1248"/>
      <c r="F888" s="1248"/>
      <c r="G888" s="1248"/>
      <c r="H888" s="1249"/>
      <c r="I888" s="1249"/>
      <c r="J888" s="1249"/>
      <c r="K888" s="1249"/>
      <c r="L888" s="1250"/>
      <c r="M888" s="1249"/>
      <c r="N888" s="1249"/>
      <c r="O888" s="1245"/>
      <c r="P888" s="1251"/>
      <c r="Q888" s="1247"/>
      <c r="R888" s="1252"/>
      <c r="S888" s="1247"/>
      <c r="T888" s="1247"/>
      <c r="U888" s="1247"/>
      <c r="V888" s="1247"/>
      <c r="W888" s="1247"/>
      <c r="X888" s="1247"/>
    </row>
    <row r="889" ht="34.5" customHeight="1">
      <c r="A889" s="1245"/>
      <c r="B889" s="1246"/>
      <c r="C889" s="1247"/>
      <c r="D889" s="1247"/>
      <c r="E889" s="1248"/>
      <c r="F889" s="1248"/>
      <c r="G889" s="1248"/>
      <c r="H889" s="1249"/>
      <c r="I889" s="1249"/>
      <c r="J889" s="1249"/>
      <c r="K889" s="1249"/>
      <c r="L889" s="1250"/>
      <c r="M889" s="1249"/>
      <c r="N889" s="1249"/>
      <c r="O889" s="1245"/>
      <c r="P889" s="1251"/>
      <c r="Q889" s="1247"/>
      <c r="R889" s="1252"/>
      <c r="S889" s="1247"/>
      <c r="T889" s="1247"/>
      <c r="U889" s="1247"/>
      <c r="V889" s="1247"/>
      <c r="W889" s="1247"/>
      <c r="X889" s="1247"/>
    </row>
    <row r="890" ht="34.5" customHeight="1">
      <c r="A890" s="1245"/>
      <c r="B890" s="1246"/>
      <c r="C890" s="1247"/>
      <c r="D890" s="1247"/>
      <c r="E890" s="1248"/>
      <c r="F890" s="1248"/>
      <c r="G890" s="1248"/>
      <c r="H890" s="1249"/>
      <c r="I890" s="1249"/>
      <c r="J890" s="1249"/>
      <c r="K890" s="1249"/>
      <c r="L890" s="1250"/>
      <c r="M890" s="1249"/>
      <c r="N890" s="1249"/>
      <c r="O890" s="1245"/>
      <c r="P890" s="1251"/>
      <c r="Q890" s="1247"/>
      <c r="R890" s="1252"/>
      <c r="S890" s="1247"/>
      <c r="T890" s="1247"/>
      <c r="U890" s="1247"/>
      <c r="V890" s="1247"/>
      <c r="W890" s="1247"/>
      <c r="X890" s="1247"/>
    </row>
    <row r="891" ht="34.5" customHeight="1">
      <c r="A891" s="1245"/>
      <c r="B891" s="1246"/>
      <c r="C891" s="1247"/>
      <c r="D891" s="1247"/>
      <c r="E891" s="1248"/>
      <c r="F891" s="1248"/>
      <c r="G891" s="1248"/>
      <c r="H891" s="1249"/>
      <c r="I891" s="1249"/>
      <c r="J891" s="1249"/>
      <c r="K891" s="1249"/>
      <c r="L891" s="1250"/>
      <c r="M891" s="1249"/>
      <c r="N891" s="1249"/>
      <c r="O891" s="1245"/>
      <c r="P891" s="1251"/>
      <c r="Q891" s="1247"/>
      <c r="R891" s="1252"/>
      <c r="S891" s="1247"/>
      <c r="T891" s="1247"/>
      <c r="U891" s="1247"/>
      <c r="V891" s="1247"/>
      <c r="W891" s="1247"/>
      <c r="X891" s="1247"/>
    </row>
    <row r="892" ht="34.5" customHeight="1">
      <c r="A892" s="1245"/>
      <c r="B892" s="1246"/>
      <c r="C892" s="1247"/>
      <c r="D892" s="1247"/>
      <c r="E892" s="1248"/>
      <c r="F892" s="1248"/>
      <c r="G892" s="1248"/>
      <c r="H892" s="1249"/>
      <c r="I892" s="1249"/>
      <c r="J892" s="1249"/>
      <c r="K892" s="1249"/>
      <c r="L892" s="1250"/>
      <c r="M892" s="1249"/>
      <c r="N892" s="1249"/>
      <c r="O892" s="1245"/>
      <c r="P892" s="1251"/>
      <c r="Q892" s="1247"/>
      <c r="R892" s="1252"/>
      <c r="S892" s="1247"/>
      <c r="T892" s="1247"/>
      <c r="U892" s="1247"/>
      <c r="V892" s="1247"/>
      <c r="W892" s="1247"/>
      <c r="X892" s="1247"/>
    </row>
    <row r="893" ht="34.5" customHeight="1">
      <c r="A893" s="1245"/>
      <c r="B893" s="1246"/>
      <c r="C893" s="1247"/>
      <c r="D893" s="1247"/>
      <c r="E893" s="1248"/>
      <c r="F893" s="1248"/>
      <c r="G893" s="1248"/>
      <c r="H893" s="1249"/>
      <c r="I893" s="1249"/>
      <c r="J893" s="1249"/>
      <c r="K893" s="1249"/>
      <c r="L893" s="1250"/>
      <c r="M893" s="1249"/>
      <c r="N893" s="1249"/>
      <c r="O893" s="1245"/>
      <c r="P893" s="1251"/>
      <c r="Q893" s="1247"/>
      <c r="R893" s="1252"/>
      <c r="S893" s="1247"/>
      <c r="T893" s="1247"/>
      <c r="U893" s="1247"/>
      <c r="V893" s="1247"/>
      <c r="W893" s="1247"/>
      <c r="X893" s="1247"/>
    </row>
    <row r="894" ht="34.5" customHeight="1">
      <c r="A894" s="1245"/>
      <c r="B894" s="1246"/>
      <c r="C894" s="1247"/>
      <c r="D894" s="1247"/>
      <c r="E894" s="1248"/>
      <c r="F894" s="1248"/>
      <c r="G894" s="1248"/>
      <c r="H894" s="1249"/>
      <c r="I894" s="1249"/>
      <c r="J894" s="1249"/>
      <c r="K894" s="1249"/>
      <c r="L894" s="1250"/>
      <c r="M894" s="1249"/>
      <c r="N894" s="1249"/>
      <c r="O894" s="1245"/>
      <c r="P894" s="1251"/>
      <c r="Q894" s="1247"/>
      <c r="R894" s="1252"/>
      <c r="S894" s="1247"/>
      <c r="T894" s="1247"/>
      <c r="U894" s="1247"/>
      <c r="V894" s="1247"/>
      <c r="W894" s="1247"/>
      <c r="X894" s="1247"/>
    </row>
    <row r="895" ht="34.5" customHeight="1">
      <c r="A895" s="1245"/>
      <c r="B895" s="1246"/>
      <c r="C895" s="1247"/>
      <c r="D895" s="1247"/>
      <c r="E895" s="1248"/>
      <c r="F895" s="1248"/>
      <c r="G895" s="1248"/>
      <c r="H895" s="1249"/>
      <c r="I895" s="1249"/>
      <c r="J895" s="1249"/>
      <c r="K895" s="1249"/>
      <c r="L895" s="1250"/>
      <c r="M895" s="1249"/>
      <c r="N895" s="1249"/>
      <c r="O895" s="1245"/>
      <c r="P895" s="1251"/>
      <c r="Q895" s="1247"/>
      <c r="R895" s="1252"/>
      <c r="S895" s="1247"/>
      <c r="T895" s="1247"/>
      <c r="U895" s="1247"/>
      <c r="V895" s="1247"/>
      <c r="W895" s="1247"/>
      <c r="X895" s="1247"/>
    </row>
    <row r="896" ht="34.5" customHeight="1">
      <c r="A896" s="1245"/>
      <c r="B896" s="1246"/>
      <c r="C896" s="1247"/>
      <c r="D896" s="1247"/>
      <c r="E896" s="1248"/>
      <c r="F896" s="1248"/>
      <c r="G896" s="1248"/>
      <c r="H896" s="1249"/>
      <c r="I896" s="1249"/>
      <c r="J896" s="1249"/>
      <c r="K896" s="1249"/>
      <c r="L896" s="1250"/>
      <c r="M896" s="1249"/>
      <c r="N896" s="1249"/>
      <c r="O896" s="1245"/>
      <c r="P896" s="1251"/>
      <c r="Q896" s="1247"/>
      <c r="R896" s="1252"/>
      <c r="S896" s="1247"/>
      <c r="T896" s="1247"/>
      <c r="U896" s="1247"/>
      <c r="V896" s="1247"/>
      <c r="W896" s="1247"/>
      <c r="X896" s="1247"/>
    </row>
    <row r="897" ht="34.5" customHeight="1">
      <c r="A897" s="1245"/>
      <c r="B897" s="1246"/>
      <c r="C897" s="1247"/>
      <c r="D897" s="1247"/>
      <c r="E897" s="1248"/>
      <c r="F897" s="1248"/>
      <c r="G897" s="1248"/>
      <c r="H897" s="1249"/>
      <c r="I897" s="1249"/>
      <c r="J897" s="1249"/>
      <c r="K897" s="1249"/>
      <c r="L897" s="1250"/>
      <c r="M897" s="1249"/>
      <c r="N897" s="1249"/>
      <c r="O897" s="1245"/>
      <c r="P897" s="1251"/>
      <c r="Q897" s="1247"/>
      <c r="R897" s="1252"/>
      <c r="S897" s="1247"/>
      <c r="T897" s="1247"/>
      <c r="U897" s="1247"/>
      <c r="V897" s="1247"/>
      <c r="W897" s="1247"/>
      <c r="X897" s="1247"/>
    </row>
    <row r="898" ht="34.5" customHeight="1">
      <c r="A898" s="1245"/>
      <c r="B898" s="1246"/>
      <c r="C898" s="1247"/>
      <c r="D898" s="1247"/>
      <c r="E898" s="1248"/>
      <c r="F898" s="1248"/>
      <c r="G898" s="1248"/>
      <c r="H898" s="1249"/>
      <c r="I898" s="1249"/>
      <c r="J898" s="1249"/>
      <c r="K898" s="1249"/>
      <c r="L898" s="1250"/>
      <c r="M898" s="1249"/>
      <c r="N898" s="1249"/>
      <c r="O898" s="1245"/>
      <c r="P898" s="1251"/>
      <c r="Q898" s="1247"/>
      <c r="R898" s="1252"/>
      <c r="S898" s="1247"/>
      <c r="T898" s="1247"/>
      <c r="U898" s="1247"/>
      <c r="V898" s="1247"/>
      <c r="W898" s="1247"/>
      <c r="X898" s="1247"/>
    </row>
    <row r="899" ht="34.5" customHeight="1">
      <c r="A899" s="1245"/>
      <c r="B899" s="1246"/>
      <c r="C899" s="1247"/>
      <c r="D899" s="1247"/>
      <c r="E899" s="1248"/>
      <c r="F899" s="1248"/>
      <c r="G899" s="1248"/>
      <c r="H899" s="1249"/>
      <c r="I899" s="1249"/>
      <c r="J899" s="1249"/>
      <c r="K899" s="1249"/>
      <c r="L899" s="1250"/>
      <c r="M899" s="1249"/>
      <c r="N899" s="1249"/>
      <c r="O899" s="1245"/>
      <c r="P899" s="1251"/>
      <c r="Q899" s="1247"/>
      <c r="R899" s="1252"/>
      <c r="S899" s="1247"/>
      <c r="T899" s="1247"/>
      <c r="U899" s="1247"/>
      <c r="V899" s="1247"/>
      <c r="W899" s="1247"/>
      <c r="X899" s="1247"/>
    </row>
    <row r="900" ht="34.5" customHeight="1">
      <c r="A900" s="1245"/>
      <c r="B900" s="1246"/>
      <c r="C900" s="1247"/>
      <c r="D900" s="1247"/>
      <c r="E900" s="1248"/>
      <c r="F900" s="1248"/>
      <c r="G900" s="1248"/>
      <c r="H900" s="1249"/>
      <c r="I900" s="1249"/>
      <c r="J900" s="1249"/>
      <c r="K900" s="1249"/>
      <c r="L900" s="1250"/>
      <c r="M900" s="1249"/>
      <c r="N900" s="1249"/>
      <c r="O900" s="1245"/>
      <c r="P900" s="1251"/>
      <c r="Q900" s="1247"/>
      <c r="R900" s="1252"/>
      <c r="S900" s="1247"/>
      <c r="T900" s="1247"/>
      <c r="U900" s="1247"/>
      <c r="V900" s="1247"/>
      <c r="W900" s="1247"/>
      <c r="X900" s="1247"/>
    </row>
    <row r="901" ht="34.5" customHeight="1">
      <c r="A901" s="1245"/>
      <c r="B901" s="1246"/>
      <c r="C901" s="1247"/>
      <c r="D901" s="1247"/>
      <c r="E901" s="1248"/>
      <c r="F901" s="1248"/>
      <c r="G901" s="1248"/>
      <c r="H901" s="1249"/>
      <c r="I901" s="1249"/>
      <c r="J901" s="1249"/>
      <c r="K901" s="1249"/>
      <c r="L901" s="1250"/>
      <c r="M901" s="1249"/>
      <c r="N901" s="1249"/>
      <c r="O901" s="1245"/>
      <c r="P901" s="1251"/>
      <c r="Q901" s="1247"/>
      <c r="R901" s="1252"/>
      <c r="S901" s="1247"/>
      <c r="T901" s="1247"/>
      <c r="U901" s="1247"/>
      <c r="V901" s="1247"/>
      <c r="W901" s="1247"/>
      <c r="X901" s="1247"/>
    </row>
    <row r="902" ht="34.5" customHeight="1">
      <c r="A902" s="1245"/>
      <c r="B902" s="1246"/>
      <c r="C902" s="1247"/>
      <c r="D902" s="1247"/>
      <c r="E902" s="1248"/>
      <c r="F902" s="1248"/>
      <c r="G902" s="1248"/>
      <c r="H902" s="1249"/>
      <c r="I902" s="1249"/>
      <c r="J902" s="1249"/>
      <c r="K902" s="1249"/>
      <c r="L902" s="1250"/>
      <c r="M902" s="1249"/>
      <c r="N902" s="1249"/>
      <c r="O902" s="1245"/>
      <c r="P902" s="1251"/>
      <c r="Q902" s="1247"/>
      <c r="R902" s="1252"/>
      <c r="S902" s="1247"/>
      <c r="T902" s="1247"/>
      <c r="U902" s="1247"/>
      <c r="V902" s="1247"/>
      <c r="W902" s="1247"/>
      <c r="X902" s="1247"/>
    </row>
    <row r="903" ht="34.5" customHeight="1">
      <c r="A903" s="1245"/>
      <c r="B903" s="1246"/>
      <c r="C903" s="1247"/>
      <c r="D903" s="1247"/>
      <c r="E903" s="1248"/>
      <c r="F903" s="1248"/>
      <c r="G903" s="1248"/>
      <c r="H903" s="1249"/>
      <c r="I903" s="1249"/>
      <c r="J903" s="1249"/>
      <c r="K903" s="1249"/>
      <c r="L903" s="1250"/>
      <c r="M903" s="1249"/>
      <c r="N903" s="1249"/>
      <c r="O903" s="1245"/>
      <c r="P903" s="1251"/>
      <c r="Q903" s="1247"/>
      <c r="R903" s="1252"/>
      <c r="S903" s="1247"/>
      <c r="T903" s="1247"/>
      <c r="U903" s="1247"/>
      <c r="V903" s="1247"/>
      <c r="W903" s="1247"/>
      <c r="X903" s="1247"/>
    </row>
    <row r="904" ht="34.5" customHeight="1">
      <c r="A904" s="1245"/>
      <c r="B904" s="1246"/>
      <c r="C904" s="1247"/>
      <c r="D904" s="1247"/>
      <c r="E904" s="1248"/>
      <c r="F904" s="1248"/>
      <c r="G904" s="1248"/>
      <c r="H904" s="1249"/>
      <c r="I904" s="1249"/>
      <c r="J904" s="1249"/>
      <c r="K904" s="1249"/>
      <c r="L904" s="1250"/>
      <c r="M904" s="1249"/>
      <c r="N904" s="1249"/>
      <c r="O904" s="1245"/>
      <c r="P904" s="1251"/>
      <c r="Q904" s="1247"/>
      <c r="R904" s="1252"/>
      <c r="S904" s="1247"/>
      <c r="T904" s="1247"/>
      <c r="U904" s="1247"/>
      <c r="V904" s="1247"/>
      <c r="W904" s="1247"/>
      <c r="X904" s="1247"/>
    </row>
    <row r="905" ht="34.5" customHeight="1">
      <c r="A905" s="1245"/>
      <c r="B905" s="1246"/>
      <c r="C905" s="1247"/>
      <c r="D905" s="1247"/>
      <c r="E905" s="1248"/>
      <c r="F905" s="1248"/>
      <c r="G905" s="1248"/>
      <c r="H905" s="1249"/>
      <c r="I905" s="1249"/>
      <c r="J905" s="1249"/>
      <c r="K905" s="1249"/>
      <c r="L905" s="1250"/>
      <c r="M905" s="1249"/>
      <c r="N905" s="1249"/>
      <c r="O905" s="1245"/>
      <c r="P905" s="1251"/>
      <c r="Q905" s="1247"/>
      <c r="R905" s="1252"/>
      <c r="S905" s="1247"/>
      <c r="T905" s="1247"/>
      <c r="U905" s="1247"/>
      <c r="V905" s="1247"/>
      <c r="W905" s="1247"/>
      <c r="X905" s="1247"/>
    </row>
    <row r="906" ht="34.5" customHeight="1">
      <c r="A906" s="1245"/>
      <c r="B906" s="1246"/>
      <c r="C906" s="1247"/>
      <c r="D906" s="1247"/>
      <c r="E906" s="1248"/>
      <c r="F906" s="1248"/>
      <c r="G906" s="1248"/>
      <c r="H906" s="1249"/>
      <c r="I906" s="1249"/>
      <c r="J906" s="1249"/>
      <c r="K906" s="1249"/>
      <c r="L906" s="1250"/>
      <c r="M906" s="1249"/>
      <c r="N906" s="1249"/>
      <c r="O906" s="1245"/>
      <c r="P906" s="1251"/>
      <c r="Q906" s="1247"/>
      <c r="R906" s="1252"/>
      <c r="S906" s="1247"/>
      <c r="T906" s="1247"/>
      <c r="U906" s="1247"/>
      <c r="V906" s="1247"/>
      <c r="W906" s="1247"/>
      <c r="X906" s="1247"/>
    </row>
    <row r="907" ht="34.5" customHeight="1">
      <c r="A907" s="1245"/>
      <c r="B907" s="1246"/>
      <c r="C907" s="1247"/>
      <c r="D907" s="1247"/>
      <c r="E907" s="1248"/>
      <c r="F907" s="1248"/>
      <c r="G907" s="1248"/>
      <c r="H907" s="1249"/>
      <c r="I907" s="1249"/>
      <c r="J907" s="1249"/>
      <c r="K907" s="1249"/>
      <c r="L907" s="1250"/>
      <c r="M907" s="1249"/>
      <c r="N907" s="1249"/>
      <c r="O907" s="1245"/>
      <c r="P907" s="1251"/>
      <c r="Q907" s="1247"/>
      <c r="R907" s="1252"/>
      <c r="S907" s="1247"/>
      <c r="T907" s="1247"/>
      <c r="U907" s="1247"/>
      <c r="V907" s="1247"/>
      <c r="W907" s="1247"/>
      <c r="X907" s="1247"/>
    </row>
    <row r="908" ht="34.5" customHeight="1">
      <c r="A908" s="1245"/>
      <c r="B908" s="1246"/>
      <c r="C908" s="1247"/>
      <c r="D908" s="1247"/>
      <c r="E908" s="1248"/>
      <c r="F908" s="1248"/>
      <c r="G908" s="1248"/>
      <c r="H908" s="1249"/>
      <c r="I908" s="1249"/>
      <c r="J908" s="1249"/>
      <c r="K908" s="1249"/>
      <c r="L908" s="1250"/>
      <c r="M908" s="1249"/>
      <c r="N908" s="1249"/>
      <c r="O908" s="1245"/>
      <c r="P908" s="1251"/>
      <c r="Q908" s="1247"/>
      <c r="R908" s="1252"/>
      <c r="S908" s="1247"/>
      <c r="T908" s="1247"/>
      <c r="U908" s="1247"/>
      <c r="V908" s="1247"/>
      <c r="W908" s="1247"/>
      <c r="X908" s="1247"/>
    </row>
    <row r="909" ht="34.5" customHeight="1">
      <c r="A909" s="1245"/>
      <c r="B909" s="1246"/>
      <c r="C909" s="1247"/>
      <c r="D909" s="1247"/>
      <c r="E909" s="1248"/>
      <c r="F909" s="1248"/>
      <c r="G909" s="1248"/>
      <c r="H909" s="1249"/>
      <c r="I909" s="1249"/>
      <c r="J909" s="1249"/>
      <c r="K909" s="1249"/>
      <c r="L909" s="1250"/>
      <c r="M909" s="1249"/>
      <c r="N909" s="1249"/>
      <c r="O909" s="1245"/>
      <c r="P909" s="1251"/>
      <c r="Q909" s="1247"/>
      <c r="R909" s="1252"/>
      <c r="S909" s="1247"/>
      <c r="T909" s="1247"/>
      <c r="U909" s="1247"/>
      <c r="V909" s="1247"/>
      <c r="W909" s="1247"/>
      <c r="X909" s="1247"/>
    </row>
    <row r="910" ht="34.5" customHeight="1">
      <c r="A910" s="1245"/>
      <c r="B910" s="1246"/>
      <c r="C910" s="1247"/>
      <c r="D910" s="1247"/>
      <c r="E910" s="1248"/>
      <c r="F910" s="1248"/>
      <c r="G910" s="1248"/>
      <c r="H910" s="1249"/>
      <c r="I910" s="1249"/>
      <c r="J910" s="1249"/>
      <c r="K910" s="1249"/>
      <c r="L910" s="1250"/>
      <c r="M910" s="1249"/>
      <c r="N910" s="1249"/>
      <c r="O910" s="1245"/>
      <c r="P910" s="1251"/>
      <c r="Q910" s="1247"/>
      <c r="R910" s="1252"/>
      <c r="S910" s="1247"/>
      <c r="T910" s="1247"/>
      <c r="U910" s="1247"/>
      <c r="V910" s="1247"/>
      <c r="W910" s="1247"/>
      <c r="X910" s="1247"/>
    </row>
    <row r="911" ht="34.5" customHeight="1">
      <c r="A911" s="1245"/>
      <c r="B911" s="1246"/>
      <c r="C911" s="1247"/>
      <c r="D911" s="1247"/>
      <c r="E911" s="1248"/>
      <c r="F911" s="1248"/>
      <c r="G911" s="1248"/>
      <c r="H911" s="1249"/>
      <c r="I911" s="1249"/>
      <c r="J911" s="1249"/>
      <c r="K911" s="1249"/>
      <c r="L911" s="1250"/>
      <c r="M911" s="1249"/>
      <c r="N911" s="1249"/>
      <c r="O911" s="1245"/>
      <c r="P911" s="1251"/>
      <c r="Q911" s="1247"/>
      <c r="R911" s="1252"/>
      <c r="S911" s="1247"/>
      <c r="T911" s="1247"/>
      <c r="U911" s="1247"/>
      <c r="V911" s="1247"/>
      <c r="W911" s="1247"/>
      <c r="X911" s="1247"/>
    </row>
    <row r="912" ht="34.5" customHeight="1">
      <c r="A912" s="1245"/>
      <c r="B912" s="1246"/>
      <c r="C912" s="1247"/>
      <c r="D912" s="1247"/>
      <c r="E912" s="1248"/>
      <c r="F912" s="1248"/>
      <c r="G912" s="1248"/>
      <c r="H912" s="1249"/>
      <c r="I912" s="1249"/>
      <c r="J912" s="1249"/>
      <c r="K912" s="1249"/>
      <c r="L912" s="1250"/>
      <c r="M912" s="1249"/>
      <c r="N912" s="1249"/>
      <c r="O912" s="1245"/>
      <c r="P912" s="1251"/>
      <c r="Q912" s="1247"/>
      <c r="R912" s="1252"/>
      <c r="S912" s="1247"/>
      <c r="T912" s="1247"/>
      <c r="U912" s="1247"/>
      <c r="V912" s="1247"/>
      <c r="W912" s="1247"/>
      <c r="X912" s="1247"/>
    </row>
    <row r="913" ht="34.5" customHeight="1">
      <c r="A913" s="1245"/>
      <c r="B913" s="1246"/>
      <c r="C913" s="1247"/>
      <c r="D913" s="1247"/>
      <c r="E913" s="1248"/>
      <c r="F913" s="1248"/>
      <c r="G913" s="1248"/>
      <c r="H913" s="1249"/>
      <c r="I913" s="1249"/>
      <c r="J913" s="1249"/>
      <c r="K913" s="1249"/>
      <c r="L913" s="1250"/>
      <c r="M913" s="1249"/>
      <c r="N913" s="1249"/>
      <c r="O913" s="1245"/>
      <c r="P913" s="1251"/>
      <c r="Q913" s="1247"/>
      <c r="R913" s="1252"/>
      <c r="S913" s="1247"/>
      <c r="T913" s="1247"/>
      <c r="U913" s="1247"/>
      <c r="V913" s="1247"/>
      <c r="W913" s="1247"/>
      <c r="X913" s="1247"/>
    </row>
    <row r="914" ht="34.5" customHeight="1">
      <c r="A914" s="1245"/>
      <c r="B914" s="1246"/>
      <c r="C914" s="1247"/>
      <c r="D914" s="1247"/>
      <c r="E914" s="1248"/>
      <c r="F914" s="1248"/>
      <c r="G914" s="1248"/>
      <c r="H914" s="1249"/>
      <c r="I914" s="1249"/>
      <c r="J914" s="1249"/>
      <c r="K914" s="1249"/>
      <c r="L914" s="1250"/>
      <c r="M914" s="1249"/>
      <c r="N914" s="1249"/>
      <c r="O914" s="1245"/>
      <c r="P914" s="1251"/>
      <c r="Q914" s="1247"/>
      <c r="R914" s="1252"/>
      <c r="S914" s="1247"/>
      <c r="T914" s="1247"/>
      <c r="U914" s="1247"/>
      <c r="V914" s="1247"/>
      <c r="W914" s="1247"/>
      <c r="X914" s="1247"/>
    </row>
    <row r="915" ht="34.5" customHeight="1">
      <c r="A915" s="1245"/>
      <c r="B915" s="1246"/>
      <c r="C915" s="1247"/>
      <c r="D915" s="1247"/>
      <c r="E915" s="1248"/>
      <c r="F915" s="1248"/>
      <c r="G915" s="1248"/>
      <c r="H915" s="1249"/>
      <c r="I915" s="1249"/>
      <c r="J915" s="1249"/>
      <c r="K915" s="1249"/>
      <c r="L915" s="1250"/>
      <c r="M915" s="1249"/>
      <c r="N915" s="1249"/>
      <c r="O915" s="1245"/>
      <c r="P915" s="1251"/>
      <c r="Q915" s="1247"/>
      <c r="R915" s="1252"/>
      <c r="S915" s="1247"/>
      <c r="T915" s="1247"/>
      <c r="U915" s="1247"/>
      <c r="V915" s="1247"/>
      <c r="W915" s="1247"/>
      <c r="X915" s="1247"/>
    </row>
    <row r="916" ht="34.5" customHeight="1">
      <c r="A916" s="1245"/>
      <c r="B916" s="1246"/>
      <c r="C916" s="1247"/>
      <c r="D916" s="1247"/>
      <c r="E916" s="1248"/>
      <c r="F916" s="1248"/>
      <c r="G916" s="1248"/>
      <c r="H916" s="1249"/>
      <c r="I916" s="1249"/>
      <c r="J916" s="1249"/>
      <c r="K916" s="1249"/>
      <c r="L916" s="1250"/>
      <c r="M916" s="1249"/>
      <c r="N916" s="1249"/>
      <c r="O916" s="1245"/>
      <c r="P916" s="1251"/>
      <c r="Q916" s="1247"/>
      <c r="R916" s="1252"/>
      <c r="S916" s="1247"/>
      <c r="T916" s="1247"/>
      <c r="U916" s="1247"/>
      <c r="V916" s="1247"/>
      <c r="W916" s="1247"/>
      <c r="X916" s="1247"/>
    </row>
    <row r="917" ht="34.5" customHeight="1">
      <c r="A917" s="1245"/>
      <c r="B917" s="1246"/>
      <c r="C917" s="1247"/>
      <c r="D917" s="1247"/>
      <c r="E917" s="1248"/>
      <c r="F917" s="1248"/>
      <c r="G917" s="1248"/>
      <c r="H917" s="1249"/>
      <c r="I917" s="1249"/>
      <c r="J917" s="1249"/>
      <c r="K917" s="1249"/>
      <c r="L917" s="1250"/>
      <c r="M917" s="1249"/>
      <c r="N917" s="1249"/>
      <c r="O917" s="1245"/>
      <c r="P917" s="1251"/>
      <c r="Q917" s="1247"/>
      <c r="R917" s="1252"/>
      <c r="S917" s="1247"/>
      <c r="T917" s="1247"/>
      <c r="U917" s="1247"/>
      <c r="V917" s="1247"/>
      <c r="W917" s="1247"/>
      <c r="X917" s="1247"/>
    </row>
    <row r="918" ht="34.5" customHeight="1">
      <c r="A918" s="1245"/>
      <c r="B918" s="1246"/>
      <c r="C918" s="1247"/>
      <c r="D918" s="1247"/>
      <c r="E918" s="1248"/>
      <c r="F918" s="1248"/>
      <c r="G918" s="1248"/>
      <c r="H918" s="1249"/>
      <c r="I918" s="1249"/>
      <c r="J918" s="1249"/>
      <c r="K918" s="1249"/>
      <c r="L918" s="1250"/>
      <c r="M918" s="1249"/>
      <c r="N918" s="1249"/>
      <c r="O918" s="1245"/>
      <c r="P918" s="1251"/>
      <c r="Q918" s="1247"/>
      <c r="R918" s="1252"/>
      <c r="S918" s="1247"/>
      <c r="T918" s="1247"/>
      <c r="U918" s="1247"/>
      <c r="V918" s="1247"/>
      <c r="W918" s="1247"/>
      <c r="X918" s="1247"/>
    </row>
    <row r="919" ht="34.5" customHeight="1">
      <c r="A919" s="1245"/>
      <c r="B919" s="1246"/>
      <c r="C919" s="1247"/>
      <c r="D919" s="1247"/>
      <c r="E919" s="1248"/>
      <c r="F919" s="1248"/>
      <c r="G919" s="1248"/>
      <c r="H919" s="1249"/>
      <c r="I919" s="1249"/>
      <c r="J919" s="1249"/>
      <c r="K919" s="1249"/>
      <c r="L919" s="1250"/>
      <c r="M919" s="1249"/>
      <c r="N919" s="1249"/>
      <c r="O919" s="1245"/>
      <c r="P919" s="1251"/>
      <c r="Q919" s="1247"/>
      <c r="R919" s="1252"/>
      <c r="S919" s="1247"/>
      <c r="T919" s="1247"/>
      <c r="U919" s="1247"/>
      <c r="V919" s="1247"/>
      <c r="W919" s="1247"/>
      <c r="X919" s="1247"/>
    </row>
    <row r="920" ht="34.5" customHeight="1">
      <c r="A920" s="1245"/>
      <c r="B920" s="1246"/>
      <c r="C920" s="1247"/>
      <c r="D920" s="1247"/>
      <c r="E920" s="1248"/>
      <c r="F920" s="1248"/>
      <c r="G920" s="1248"/>
      <c r="H920" s="1249"/>
      <c r="I920" s="1249"/>
      <c r="J920" s="1249"/>
      <c r="K920" s="1249"/>
      <c r="L920" s="1250"/>
      <c r="M920" s="1249"/>
      <c r="N920" s="1249"/>
      <c r="O920" s="1245"/>
      <c r="P920" s="1251"/>
      <c r="Q920" s="1247"/>
      <c r="R920" s="1252"/>
      <c r="S920" s="1247"/>
      <c r="T920" s="1247"/>
      <c r="U920" s="1247"/>
      <c r="V920" s="1247"/>
      <c r="W920" s="1247"/>
      <c r="X920" s="1247"/>
    </row>
    <row r="921" ht="34.5" customHeight="1">
      <c r="A921" s="1245"/>
      <c r="B921" s="1246"/>
      <c r="C921" s="1247"/>
      <c r="D921" s="1247"/>
      <c r="E921" s="1248"/>
      <c r="F921" s="1248"/>
      <c r="G921" s="1248"/>
      <c r="H921" s="1249"/>
      <c r="I921" s="1249"/>
      <c r="J921" s="1249"/>
      <c r="K921" s="1249"/>
      <c r="L921" s="1250"/>
      <c r="M921" s="1249"/>
      <c r="N921" s="1249"/>
      <c r="O921" s="1245"/>
      <c r="P921" s="1251"/>
      <c r="Q921" s="1247"/>
      <c r="R921" s="1252"/>
      <c r="S921" s="1247"/>
      <c r="T921" s="1247"/>
      <c r="U921" s="1247"/>
      <c r="V921" s="1247"/>
      <c r="W921" s="1247"/>
      <c r="X921" s="1247"/>
    </row>
    <row r="922" ht="34.5" customHeight="1">
      <c r="A922" s="1245"/>
      <c r="B922" s="1246"/>
      <c r="C922" s="1247"/>
      <c r="D922" s="1247"/>
      <c r="E922" s="1248"/>
      <c r="F922" s="1248"/>
      <c r="G922" s="1248"/>
      <c r="H922" s="1249"/>
      <c r="I922" s="1249"/>
      <c r="J922" s="1249"/>
      <c r="K922" s="1249"/>
      <c r="L922" s="1250"/>
      <c r="M922" s="1249"/>
      <c r="N922" s="1249"/>
      <c r="O922" s="1245"/>
      <c r="P922" s="1251"/>
      <c r="Q922" s="1247"/>
      <c r="R922" s="1252"/>
      <c r="S922" s="1247"/>
      <c r="T922" s="1247"/>
      <c r="U922" s="1247"/>
      <c r="V922" s="1247"/>
      <c r="W922" s="1247"/>
      <c r="X922" s="1247"/>
    </row>
    <row r="923" ht="34.5" customHeight="1">
      <c r="A923" s="1245"/>
      <c r="B923" s="1246"/>
      <c r="C923" s="1247"/>
      <c r="D923" s="1247"/>
      <c r="E923" s="1248"/>
      <c r="F923" s="1248"/>
      <c r="G923" s="1248"/>
      <c r="H923" s="1249"/>
      <c r="I923" s="1249"/>
      <c r="J923" s="1249"/>
      <c r="K923" s="1249"/>
      <c r="L923" s="1250"/>
      <c r="M923" s="1249"/>
      <c r="N923" s="1249"/>
      <c r="O923" s="1245"/>
      <c r="P923" s="1251"/>
      <c r="Q923" s="1247"/>
      <c r="R923" s="1252"/>
      <c r="S923" s="1247"/>
      <c r="T923" s="1247"/>
      <c r="U923" s="1247"/>
      <c r="V923" s="1247"/>
      <c r="W923" s="1247"/>
      <c r="X923" s="1247"/>
    </row>
    <row r="924" ht="34.5" customHeight="1">
      <c r="A924" s="1245"/>
      <c r="B924" s="1246"/>
      <c r="C924" s="1247"/>
      <c r="D924" s="1247"/>
      <c r="E924" s="1248"/>
      <c r="F924" s="1248"/>
      <c r="G924" s="1248"/>
      <c r="H924" s="1249"/>
      <c r="I924" s="1249"/>
      <c r="J924" s="1249"/>
      <c r="K924" s="1249"/>
      <c r="L924" s="1250"/>
      <c r="M924" s="1249"/>
      <c r="N924" s="1249"/>
      <c r="O924" s="1245"/>
      <c r="P924" s="1251"/>
      <c r="Q924" s="1247"/>
      <c r="R924" s="1252"/>
      <c r="S924" s="1247"/>
      <c r="T924" s="1247"/>
      <c r="U924" s="1247"/>
      <c r="V924" s="1247"/>
      <c r="W924" s="1247"/>
      <c r="X924" s="1247"/>
    </row>
    <row r="925" ht="34.5" customHeight="1">
      <c r="A925" s="1245"/>
      <c r="B925" s="1246"/>
      <c r="C925" s="1247"/>
      <c r="D925" s="1247"/>
      <c r="E925" s="1248"/>
      <c r="F925" s="1248"/>
      <c r="G925" s="1248"/>
      <c r="H925" s="1249"/>
      <c r="I925" s="1249"/>
      <c r="J925" s="1249"/>
      <c r="K925" s="1249"/>
      <c r="L925" s="1250"/>
      <c r="M925" s="1249"/>
      <c r="N925" s="1249"/>
      <c r="O925" s="1245"/>
      <c r="P925" s="1251"/>
      <c r="Q925" s="1247"/>
      <c r="R925" s="1252"/>
      <c r="S925" s="1247"/>
      <c r="T925" s="1247"/>
      <c r="U925" s="1247"/>
      <c r="V925" s="1247"/>
      <c r="W925" s="1247"/>
      <c r="X925" s="1247"/>
    </row>
    <row r="926" ht="34.5" customHeight="1">
      <c r="A926" s="1245"/>
      <c r="B926" s="1246"/>
      <c r="C926" s="1247"/>
      <c r="D926" s="1247"/>
      <c r="E926" s="1248"/>
      <c r="F926" s="1248"/>
      <c r="G926" s="1248"/>
      <c r="H926" s="1249"/>
      <c r="I926" s="1249"/>
      <c r="J926" s="1249"/>
      <c r="K926" s="1249"/>
      <c r="L926" s="1250"/>
      <c r="M926" s="1249"/>
      <c r="N926" s="1249"/>
      <c r="O926" s="1245"/>
      <c r="P926" s="1251"/>
      <c r="Q926" s="1247"/>
      <c r="R926" s="1252"/>
      <c r="S926" s="1247"/>
      <c r="T926" s="1247"/>
      <c r="U926" s="1247"/>
      <c r="V926" s="1247"/>
      <c r="W926" s="1247"/>
      <c r="X926" s="1247"/>
    </row>
    <row r="927" ht="34.5" customHeight="1">
      <c r="A927" s="1245"/>
      <c r="B927" s="1246"/>
      <c r="C927" s="1247"/>
      <c r="D927" s="1247"/>
      <c r="E927" s="1248"/>
      <c r="F927" s="1248"/>
      <c r="G927" s="1248"/>
      <c r="H927" s="1249"/>
      <c r="I927" s="1249"/>
      <c r="J927" s="1249"/>
      <c r="K927" s="1249"/>
      <c r="L927" s="1250"/>
      <c r="M927" s="1249"/>
      <c r="N927" s="1249"/>
      <c r="O927" s="1245"/>
      <c r="P927" s="1251"/>
      <c r="Q927" s="1247"/>
      <c r="R927" s="1252"/>
      <c r="S927" s="1247"/>
      <c r="T927" s="1247"/>
      <c r="U927" s="1247"/>
      <c r="V927" s="1247"/>
      <c r="W927" s="1247"/>
      <c r="X927" s="1247"/>
    </row>
    <row r="928" ht="34.5" customHeight="1">
      <c r="A928" s="1245"/>
      <c r="B928" s="1246"/>
      <c r="C928" s="1247"/>
      <c r="D928" s="1247"/>
      <c r="E928" s="1248"/>
      <c r="F928" s="1248"/>
      <c r="G928" s="1248"/>
      <c r="H928" s="1249"/>
      <c r="I928" s="1249"/>
      <c r="J928" s="1249"/>
      <c r="K928" s="1249"/>
      <c r="L928" s="1250"/>
      <c r="M928" s="1249"/>
      <c r="N928" s="1249"/>
      <c r="O928" s="1245"/>
      <c r="P928" s="1251"/>
      <c r="Q928" s="1247"/>
      <c r="R928" s="1252"/>
      <c r="S928" s="1247"/>
      <c r="T928" s="1247"/>
      <c r="U928" s="1247"/>
      <c r="V928" s="1247"/>
      <c r="W928" s="1247"/>
      <c r="X928" s="1247"/>
    </row>
    <row r="929" ht="34.5" customHeight="1">
      <c r="A929" s="1245"/>
      <c r="B929" s="1246"/>
      <c r="C929" s="1247"/>
      <c r="D929" s="1247"/>
      <c r="E929" s="1248"/>
      <c r="F929" s="1248"/>
      <c r="G929" s="1248"/>
      <c r="H929" s="1249"/>
      <c r="I929" s="1249"/>
      <c r="J929" s="1249"/>
      <c r="K929" s="1249"/>
      <c r="L929" s="1250"/>
      <c r="M929" s="1249"/>
      <c r="N929" s="1249"/>
      <c r="O929" s="1245"/>
      <c r="P929" s="1251"/>
      <c r="Q929" s="1247"/>
      <c r="R929" s="1252"/>
      <c r="S929" s="1247"/>
      <c r="T929" s="1247"/>
      <c r="U929" s="1247"/>
      <c r="V929" s="1247"/>
      <c r="W929" s="1247"/>
      <c r="X929" s="1247"/>
    </row>
    <row r="930" ht="34.5" customHeight="1">
      <c r="A930" s="1245"/>
      <c r="B930" s="1246"/>
      <c r="C930" s="1247"/>
      <c r="D930" s="1247"/>
      <c r="E930" s="1248"/>
      <c r="F930" s="1248"/>
      <c r="G930" s="1248"/>
      <c r="H930" s="1249"/>
      <c r="I930" s="1249"/>
      <c r="J930" s="1249"/>
      <c r="K930" s="1249"/>
      <c r="L930" s="1250"/>
      <c r="M930" s="1249"/>
      <c r="N930" s="1249"/>
      <c r="O930" s="1245"/>
      <c r="P930" s="1251"/>
      <c r="Q930" s="1247"/>
      <c r="R930" s="1252"/>
      <c r="S930" s="1247"/>
      <c r="T930" s="1247"/>
      <c r="U930" s="1247"/>
      <c r="V930" s="1247"/>
      <c r="W930" s="1247"/>
      <c r="X930" s="1247"/>
    </row>
    <row r="931" ht="34.5" customHeight="1">
      <c r="A931" s="1245"/>
      <c r="B931" s="1246"/>
      <c r="C931" s="1247"/>
      <c r="D931" s="1247"/>
      <c r="E931" s="1248"/>
      <c r="F931" s="1248"/>
      <c r="G931" s="1248"/>
      <c r="H931" s="1249"/>
      <c r="I931" s="1249"/>
      <c r="J931" s="1249"/>
      <c r="K931" s="1249"/>
      <c r="L931" s="1250"/>
      <c r="M931" s="1249"/>
      <c r="N931" s="1249"/>
      <c r="O931" s="1245"/>
      <c r="P931" s="1251"/>
      <c r="Q931" s="1247"/>
      <c r="R931" s="1252"/>
      <c r="S931" s="1247"/>
      <c r="T931" s="1247"/>
      <c r="U931" s="1247"/>
      <c r="V931" s="1247"/>
      <c r="W931" s="1247"/>
      <c r="X931" s="1247"/>
    </row>
    <row r="932" ht="34.5" customHeight="1">
      <c r="A932" s="1245"/>
      <c r="B932" s="1246"/>
      <c r="C932" s="1247"/>
      <c r="D932" s="1247"/>
      <c r="E932" s="1248"/>
      <c r="F932" s="1248"/>
      <c r="G932" s="1248"/>
      <c r="H932" s="1249"/>
      <c r="I932" s="1249"/>
      <c r="J932" s="1249"/>
      <c r="K932" s="1249"/>
      <c r="L932" s="1250"/>
      <c r="M932" s="1249"/>
      <c r="N932" s="1249"/>
      <c r="O932" s="1245"/>
      <c r="P932" s="1251"/>
      <c r="Q932" s="1247"/>
      <c r="R932" s="1252"/>
      <c r="S932" s="1247"/>
      <c r="T932" s="1247"/>
      <c r="U932" s="1247"/>
      <c r="V932" s="1247"/>
      <c r="W932" s="1247"/>
      <c r="X932" s="1247"/>
    </row>
    <row r="933" ht="34.5" customHeight="1">
      <c r="A933" s="1245"/>
      <c r="B933" s="1246"/>
      <c r="C933" s="1247"/>
      <c r="D933" s="1247"/>
      <c r="E933" s="1248"/>
      <c r="F933" s="1248"/>
      <c r="G933" s="1248"/>
      <c r="H933" s="1249"/>
      <c r="I933" s="1249"/>
      <c r="J933" s="1249"/>
      <c r="K933" s="1249"/>
      <c r="L933" s="1250"/>
      <c r="M933" s="1249"/>
      <c r="N933" s="1249"/>
      <c r="O933" s="1245"/>
      <c r="P933" s="1251"/>
      <c r="Q933" s="1247"/>
      <c r="R933" s="1252"/>
      <c r="S933" s="1247"/>
      <c r="T933" s="1247"/>
      <c r="U933" s="1247"/>
      <c r="V933" s="1247"/>
      <c r="W933" s="1247"/>
      <c r="X933" s="1247"/>
    </row>
    <row r="934" ht="34.5" customHeight="1">
      <c r="A934" s="1245"/>
      <c r="B934" s="1246"/>
      <c r="C934" s="1247"/>
      <c r="D934" s="1247"/>
      <c r="E934" s="1248"/>
      <c r="F934" s="1248"/>
      <c r="G934" s="1248"/>
      <c r="H934" s="1249"/>
      <c r="I934" s="1249"/>
      <c r="J934" s="1249"/>
      <c r="K934" s="1249"/>
      <c r="L934" s="1250"/>
      <c r="M934" s="1249"/>
      <c r="N934" s="1249"/>
      <c r="O934" s="1245"/>
      <c r="P934" s="1251"/>
      <c r="Q934" s="1247"/>
      <c r="R934" s="1252"/>
      <c r="S934" s="1247"/>
      <c r="T934" s="1247"/>
      <c r="U934" s="1247"/>
      <c r="V934" s="1247"/>
      <c r="W934" s="1247"/>
      <c r="X934" s="1247"/>
    </row>
    <row r="935" ht="34.5" customHeight="1">
      <c r="A935" s="1245"/>
      <c r="B935" s="1246"/>
      <c r="C935" s="1247"/>
      <c r="D935" s="1247"/>
      <c r="E935" s="1248"/>
      <c r="F935" s="1248"/>
      <c r="G935" s="1248"/>
      <c r="H935" s="1249"/>
      <c r="I935" s="1249"/>
      <c r="J935" s="1249"/>
      <c r="K935" s="1249"/>
      <c r="L935" s="1250"/>
      <c r="M935" s="1249"/>
      <c r="N935" s="1249"/>
      <c r="O935" s="1245"/>
      <c r="P935" s="1251"/>
      <c r="Q935" s="1247"/>
      <c r="R935" s="1252"/>
      <c r="S935" s="1247"/>
      <c r="T935" s="1247"/>
      <c r="U935" s="1247"/>
      <c r="V935" s="1247"/>
      <c r="W935" s="1247"/>
      <c r="X935" s="1247"/>
    </row>
    <row r="936" ht="34.5" customHeight="1">
      <c r="A936" s="1245"/>
      <c r="B936" s="1246"/>
      <c r="C936" s="1247"/>
      <c r="D936" s="1247"/>
      <c r="E936" s="1248"/>
      <c r="F936" s="1248"/>
      <c r="G936" s="1248"/>
      <c r="H936" s="1249"/>
      <c r="I936" s="1249"/>
      <c r="J936" s="1249"/>
      <c r="K936" s="1249"/>
      <c r="L936" s="1250"/>
      <c r="M936" s="1249"/>
      <c r="N936" s="1249"/>
      <c r="O936" s="1245"/>
      <c r="P936" s="1251"/>
      <c r="Q936" s="1247"/>
      <c r="R936" s="1252"/>
      <c r="S936" s="1247"/>
      <c r="T936" s="1247"/>
      <c r="U936" s="1247"/>
      <c r="V936" s="1247"/>
      <c r="W936" s="1247"/>
      <c r="X936" s="1247"/>
    </row>
    <row r="937" ht="34.5" customHeight="1">
      <c r="A937" s="1245"/>
      <c r="B937" s="1246"/>
      <c r="C937" s="1247"/>
      <c r="D937" s="1247"/>
      <c r="E937" s="1248"/>
      <c r="F937" s="1248"/>
      <c r="G937" s="1248"/>
      <c r="H937" s="1249"/>
      <c r="I937" s="1249"/>
      <c r="J937" s="1249"/>
      <c r="K937" s="1249"/>
      <c r="L937" s="1250"/>
      <c r="M937" s="1249"/>
      <c r="N937" s="1249"/>
      <c r="O937" s="1245"/>
      <c r="P937" s="1251"/>
      <c r="Q937" s="1247"/>
      <c r="R937" s="1252"/>
      <c r="S937" s="1247"/>
      <c r="T937" s="1247"/>
      <c r="U937" s="1247"/>
      <c r="V937" s="1247"/>
      <c r="W937" s="1247"/>
      <c r="X937" s="1247"/>
    </row>
    <row r="938" ht="34.5" customHeight="1">
      <c r="A938" s="1245"/>
      <c r="B938" s="1246"/>
      <c r="C938" s="1247"/>
      <c r="D938" s="1247"/>
      <c r="E938" s="1248"/>
      <c r="F938" s="1248"/>
      <c r="G938" s="1248"/>
      <c r="H938" s="1249"/>
      <c r="I938" s="1249"/>
      <c r="J938" s="1249"/>
      <c r="K938" s="1249"/>
      <c r="L938" s="1250"/>
      <c r="M938" s="1249"/>
      <c r="N938" s="1249"/>
      <c r="O938" s="1245"/>
      <c r="P938" s="1251"/>
      <c r="Q938" s="1247"/>
      <c r="R938" s="1252"/>
      <c r="S938" s="1247"/>
      <c r="T938" s="1247"/>
      <c r="U938" s="1247"/>
      <c r="V938" s="1247"/>
      <c r="W938" s="1247"/>
      <c r="X938" s="1247"/>
    </row>
    <row r="939" ht="34.5" customHeight="1">
      <c r="A939" s="1245"/>
      <c r="B939" s="1246"/>
      <c r="C939" s="1247"/>
      <c r="D939" s="1247"/>
      <c r="E939" s="1248"/>
      <c r="F939" s="1248"/>
      <c r="G939" s="1248"/>
      <c r="H939" s="1249"/>
      <c r="I939" s="1249"/>
      <c r="J939" s="1249"/>
      <c r="K939" s="1249"/>
      <c r="L939" s="1250"/>
      <c r="M939" s="1249"/>
      <c r="N939" s="1249"/>
      <c r="O939" s="1245"/>
      <c r="P939" s="1251"/>
      <c r="Q939" s="1247"/>
      <c r="R939" s="1252"/>
      <c r="S939" s="1247"/>
      <c r="T939" s="1247"/>
      <c r="U939" s="1247"/>
      <c r="V939" s="1247"/>
      <c r="W939" s="1247"/>
      <c r="X939" s="1247"/>
    </row>
    <row r="940" ht="34.5" customHeight="1">
      <c r="A940" s="1245"/>
      <c r="B940" s="1246"/>
      <c r="C940" s="1247"/>
      <c r="D940" s="1247"/>
      <c r="E940" s="1248"/>
      <c r="F940" s="1248"/>
      <c r="G940" s="1248"/>
      <c r="H940" s="1249"/>
      <c r="I940" s="1249"/>
      <c r="J940" s="1249"/>
      <c r="K940" s="1249"/>
      <c r="L940" s="1250"/>
      <c r="M940" s="1249"/>
      <c r="N940" s="1249"/>
      <c r="O940" s="1245"/>
      <c r="P940" s="1251"/>
      <c r="Q940" s="1247"/>
      <c r="R940" s="1252"/>
      <c r="S940" s="1247"/>
      <c r="T940" s="1247"/>
      <c r="U940" s="1247"/>
      <c r="V940" s="1247"/>
      <c r="W940" s="1247"/>
      <c r="X940" s="1247"/>
    </row>
    <row r="941" ht="34.5" customHeight="1">
      <c r="A941" s="1245"/>
      <c r="B941" s="1246"/>
      <c r="C941" s="1247"/>
      <c r="D941" s="1247"/>
      <c r="E941" s="1248"/>
      <c r="F941" s="1248"/>
      <c r="G941" s="1248"/>
      <c r="H941" s="1249"/>
      <c r="I941" s="1249"/>
      <c r="J941" s="1249"/>
      <c r="K941" s="1249"/>
      <c r="L941" s="1250"/>
      <c r="M941" s="1249"/>
      <c r="N941" s="1249"/>
      <c r="O941" s="1245"/>
      <c r="P941" s="1251"/>
      <c r="Q941" s="1247"/>
      <c r="R941" s="1252"/>
      <c r="S941" s="1247"/>
      <c r="T941" s="1247"/>
      <c r="U941" s="1247"/>
      <c r="V941" s="1247"/>
      <c r="W941" s="1247"/>
      <c r="X941" s="1247"/>
    </row>
    <row r="942" ht="34.5" customHeight="1">
      <c r="A942" s="1245"/>
      <c r="B942" s="1246"/>
      <c r="C942" s="1247"/>
      <c r="D942" s="1247"/>
      <c r="E942" s="1248"/>
      <c r="F942" s="1248"/>
      <c r="G942" s="1248"/>
      <c r="H942" s="1249"/>
      <c r="I942" s="1249"/>
      <c r="J942" s="1249"/>
      <c r="K942" s="1249"/>
      <c r="L942" s="1250"/>
      <c r="M942" s="1249"/>
      <c r="N942" s="1249"/>
      <c r="O942" s="1245"/>
      <c r="P942" s="1251"/>
      <c r="Q942" s="1247"/>
      <c r="R942" s="1252"/>
      <c r="S942" s="1247"/>
      <c r="T942" s="1247"/>
      <c r="U942" s="1247"/>
      <c r="V942" s="1247"/>
      <c r="W942" s="1247"/>
      <c r="X942" s="1247"/>
    </row>
    <row r="943" ht="34.5" customHeight="1">
      <c r="A943" s="1245"/>
      <c r="B943" s="1246"/>
      <c r="C943" s="1247"/>
      <c r="D943" s="1247"/>
      <c r="E943" s="1248"/>
      <c r="F943" s="1248"/>
      <c r="G943" s="1248"/>
      <c r="H943" s="1249"/>
      <c r="I943" s="1249"/>
      <c r="J943" s="1249"/>
      <c r="K943" s="1249"/>
      <c r="L943" s="1250"/>
      <c r="M943" s="1249"/>
      <c r="N943" s="1249"/>
      <c r="O943" s="1245"/>
      <c r="P943" s="1251"/>
      <c r="Q943" s="1247"/>
      <c r="R943" s="1252"/>
      <c r="S943" s="1247"/>
      <c r="T943" s="1247"/>
      <c r="U943" s="1247"/>
      <c r="V943" s="1247"/>
      <c r="W943" s="1247"/>
      <c r="X943" s="1247"/>
    </row>
    <row r="944" ht="34.5" customHeight="1">
      <c r="A944" s="1245"/>
      <c r="B944" s="1246"/>
      <c r="C944" s="1247"/>
      <c r="D944" s="1247"/>
      <c r="E944" s="1248"/>
      <c r="F944" s="1248"/>
      <c r="G944" s="1248"/>
      <c r="H944" s="1249"/>
      <c r="I944" s="1249"/>
      <c r="J944" s="1249"/>
      <c r="K944" s="1249"/>
      <c r="L944" s="1250"/>
      <c r="M944" s="1249"/>
      <c r="N944" s="1249"/>
      <c r="O944" s="1245"/>
      <c r="P944" s="1251"/>
      <c r="Q944" s="1247"/>
      <c r="R944" s="1252"/>
      <c r="S944" s="1247"/>
      <c r="T944" s="1247"/>
      <c r="U944" s="1247"/>
      <c r="V944" s="1247"/>
      <c r="W944" s="1247"/>
      <c r="X944" s="1247"/>
    </row>
    <row r="945" ht="34.5" customHeight="1">
      <c r="A945" s="1245"/>
      <c r="B945" s="1246"/>
      <c r="C945" s="1247"/>
      <c r="D945" s="1247"/>
      <c r="E945" s="1248"/>
      <c r="F945" s="1248"/>
      <c r="G945" s="1248"/>
      <c r="H945" s="1249"/>
      <c r="I945" s="1249"/>
      <c r="J945" s="1249"/>
      <c r="K945" s="1249"/>
      <c r="L945" s="1250"/>
      <c r="M945" s="1249"/>
      <c r="N945" s="1249"/>
      <c r="O945" s="1245"/>
      <c r="P945" s="1251"/>
      <c r="Q945" s="1247"/>
      <c r="R945" s="1252"/>
      <c r="S945" s="1247"/>
      <c r="T945" s="1247"/>
      <c r="U945" s="1247"/>
      <c r="V945" s="1247"/>
      <c r="W945" s="1247"/>
      <c r="X945" s="1247"/>
    </row>
    <row r="946" ht="34.5" customHeight="1">
      <c r="A946" s="1245"/>
      <c r="B946" s="1246"/>
      <c r="C946" s="1247"/>
      <c r="D946" s="1247"/>
      <c r="E946" s="1248"/>
      <c r="F946" s="1248"/>
      <c r="G946" s="1248"/>
      <c r="H946" s="1249"/>
      <c r="I946" s="1249"/>
      <c r="J946" s="1249"/>
      <c r="K946" s="1249"/>
      <c r="L946" s="1250"/>
      <c r="M946" s="1249"/>
      <c r="N946" s="1249"/>
      <c r="O946" s="1245"/>
      <c r="P946" s="1251"/>
      <c r="Q946" s="1247"/>
      <c r="R946" s="1252"/>
      <c r="S946" s="1247"/>
      <c r="T946" s="1247"/>
      <c r="U946" s="1247"/>
      <c r="V946" s="1247"/>
      <c r="W946" s="1247"/>
      <c r="X946" s="1247"/>
    </row>
    <row r="947" ht="34.5" customHeight="1">
      <c r="A947" s="1245"/>
      <c r="B947" s="1246"/>
      <c r="C947" s="1247"/>
      <c r="D947" s="1247"/>
      <c r="E947" s="1248"/>
      <c r="F947" s="1248"/>
      <c r="G947" s="1248"/>
      <c r="H947" s="1249"/>
      <c r="I947" s="1249"/>
      <c r="J947" s="1249"/>
      <c r="K947" s="1249"/>
      <c r="L947" s="1250"/>
      <c r="M947" s="1249"/>
      <c r="N947" s="1249"/>
      <c r="O947" s="1245"/>
      <c r="P947" s="1251"/>
      <c r="Q947" s="1247"/>
      <c r="R947" s="1252"/>
      <c r="S947" s="1247"/>
      <c r="T947" s="1247"/>
      <c r="U947" s="1247"/>
      <c r="V947" s="1247"/>
      <c r="W947" s="1247"/>
      <c r="X947" s="1247"/>
    </row>
    <row r="948" ht="34.5" customHeight="1">
      <c r="A948" s="1245"/>
      <c r="B948" s="1246"/>
      <c r="C948" s="1247"/>
      <c r="D948" s="1247"/>
      <c r="E948" s="1248"/>
      <c r="F948" s="1248"/>
      <c r="G948" s="1248"/>
      <c r="H948" s="1249"/>
      <c r="I948" s="1249"/>
      <c r="J948" s="1249"/>
      <c r="K948" s="1249"/>
      <c r="L948" s="1250"/>
      <c r="M948" s="1249"/>
      <c r="N948" s="1249"/>
      <c r="O948" s="1245"/>
      <c r="P948" s="1251"/>
      <c r="Q948" s="1247"/>
      <c r="R948" s="1252"/>
      <c r="S948" s="1247"/>
      <c r="T948" s="1247"/>
      <c r="U948" s="1247"/>
      <c r="V948" s="1247"/>
      <c r="W948" s="1247"/>
      <c r="X948" s="1247"/>
    </row>
    <row r="949" ht="34.5" customHeight="1">
      <c r="A949" s="1245"/>
      <c r="B949" s="1246"/>
      <c r="C949" s="1247"/>
      <c r="D949" s="1247"/>
      <c r="E949" s="1248"/>
      <c r="F949" s="1248"/>
      <c r="G949" s="1248"/>
      <c r="H949" s="1249"/>
      <c r="I949" s="1249"/>
      <c r="J949" s="1249"/>
      <c r="K949" s="1249"/>
      <c r="L949" s="1250"/>
      <c r="M949" s="1249"/>
      <c r="N949" s="1249"/>
      <c r="O949" s="1245"/>
      <c r="P949" s="1251"/>
      <c r="Q949" s="1247"/>
      <c r="R949" s="1252"/>
      <c r="S949" s="1247"/>
      <c r="T949" s="1247"/>
      <c r="U949" s="1247"/>
      <c r="V949" s="1247"/>
      <c r="W949" s="1247"/>
      <c r="X949" s="1247"/>
    </row>
    <row r="950" ht="34.5" customHeight="1">
      <c r="A950" s="1245"/>
      <c r="B950" s="1246"/>
      <c r="C950" s="1247"/>
      <c r="D950" s="1247"/>
      <c r="E950" s="1248"/>
      <c r="F950" s="1248"/>
      <c r="G950" s="1248"/>
      <c r="H950" s="1249"/>
      <c r="I950" s="1249"/>
      <c r="J950" s="1249"/>
      <c r="K950" s="1249"/>
      <c r="L950" s="1250"/>
      <c r="M950" s="1249"/>
      <c r="N950" s="1249"/>
      <c r="O950" s="1245"/>
      <c r="P950" s="1251"/>
      <c r="Q950" s="1247"/>
      <c r="R950" s="1252"/>
      <c r="S950" s="1247"/>
      <c r="T950" s="1247"/>
      <c r="U950" s="1247"/>
      <c r="V950" s="1247"/>
      <c r="W950" s="1247"/>
      <c r="X950" s="1247"/>
    </row>
    <row r="951" ht="34.5" customHeight="1">
      <c r="A951" s="1245"/>
      <c r="B951" s="1246"/>
      <c r="C951" s="1247"/>
      <c r="D951" s="1247"/>
      <c r="E951" s="1248"/>
      <c r="F951" s="1248"/>
      <c r="G951" s="1248"/>
      <c r="H951" s="1249"/>
      <c r="I951" s="1249"/>
      <c r="J951" s="1249"/>
      <c r="K951" s="1249"/>
      <c r="L951" s="1250"/>
      <c r="M951" s="1249"/>
      <c r="N951" s="1249"/>
      <c r="O951" s="1245"/>
      <c r="P951" s="1251"/>
      <c r="Q951" s="1247"/>
      <c r="R951" s="1252"/>
      <c r="S951" s="1247"/>
      <c r="T951" s="1247"/>
      <c r="U951" s="1247"/>
      <c r="V951" s="1247"/>
      <c r="W951" s="1247"/>
      <c r="X951" s="1247"/>
    </row>
    <row r="952" ht="34.5" customHeight="1">
      <c r="A952" s="1245"/>
      <c r="B952" s="1246"/>
      <c r="C952" s="1247"/>
      <c r="D952" s="1247"/>
      <c r="E952" s="1248"/>
      <c r="F952" s="1248"/>
      <c r="G952" s="1248"/>
      <c r="H952" s="1249"/>
      <c r="I952" s="1249"/>
      <c r="J952" s="1249"/>
      <c r="K952" s="1249"/>
      <c r="L952" s="1250"/>
      <c r="M952" s="1249"/>
      <c r="N952" s="1249"/>
      <c r="O952" s="1245"/>
      <c r="P952" s="1251"/>
      <c r="Q952" s="1247"/>
      <c r="R952" s="1252"/>
      <c r="S952" s="1247"/>
      <c r="T952" s="1247"/>
      <c r="U952" s="1247"/>
      <c r="V952" s="1247"/>
      <c r="W952" s="1247"/>
      <c r="X952" s="1247"/>
    </row>
    <row r="953" ht="34.5" customHeight="1">
      <c r="A953" s="1245"/>
      <c r="B953" s="1246"/>
      <c r="C953" s="1247"/>
      <c r="D953" s="1247"/>
      <c r="E953" s="1248"/>
      <c r="F953" s="1248"/>
      <c r="G953" s="1248"/>
      <c r="H953" s="1249"/>
      <c r="I953" s="1249"/>
      <c r="J953" s="1249"/>
      <c r="K953" s="1249"/>
      <c r="L953" s="1250"/>
      <c r="M953" s="1249"/>
      <c r="N953" s="1249"/>
      <c r="O953" s="1245"/>
      <c r="P953" s="1251"/>
      <c r="Q953" s="1247"/>
      <c r="R953" s="1252"/>
      <c r="S953" s="1247"/>
      <c r="T953" s="1247"/>
      <c r="U953" s="1247"/>
      <c r="V953" s="1247"/>
      <c r="W953" s="1247"/>
      <c r="X953" s="1247"/>
    </row>
    <row r="954" ht="34.5" customHeight="1">
      <c r="A954" s="1245"/>
      <c r="B954" s="1246"/>
      <c r="C954" s="1247"/>
      <c r="D954" s="1247"/>
      <c r="E954" s="1248"/>
      <c r="F954" s="1248"/>
      <c r="G954" s="1248"/>
      <c r="H954" s="1249"/>
      <c r="I954" s="1249"/>
      <c r="J954" s="1249"/>
      <c r="K954" s="1249"/>
      <c r="L954" s="1250"/>
      <c r="M954" s="1249"/>
      <c r="N954" s="1249"/>
      <c r="O954" s="1245"/>
      <c r="P954" s="1251"/>
      <c r="Q954" s="1247"/>
      <c r="R954" s="1252"/>
      <c r="S954" s="1247"/>
      <c r="T954" s="1247"/>
      <c r="U954" s="1247"/>
      <c r="V954" s="1247"/>
      <c r="W954" s="1247"/>
      <c r="X954" s="1247"/>
    </row>
    <row r="955" ht="34.5" customHeight="1">
      <c r="A955" s="1245"/>
      <c r="B955" s="1246"/>
      <c r="C955" s="1247"/>
      <c r="D955" s="1247"/>
      <c r="E955" s="1248"/>
      <c r="F955" s="1248"/>
      <c r="G955" s="1248"/>
      <c r="H955" s="1249"/>
      <c r="I955" s="1249"/>
      <c r="J955" s="1249"/>
      <c r="K955" s="1249"/>
      <c r="L955" s="1250"/>
      <c r="M955" s="1249"/>
      <c r="N955" s="1249"/>
      <c r="O955" s="1245"/>
      <c r="P955" s="1251"/>
      <c r="Q955" s="1247"/>
      <c r="R955" s="1252"/>
      <c r="S955" s="1247"/>
      <c r="T955" s="1247"/>
      <c r="U955" s="1247"/>
      <c r="V955" s="1247"/>
      <c r="W955" s="1247"/>
      <c r="X955" s="1247"/>
    </row>
    <row r="956" ht="34.5" customHeight="1">
      <c r="A956" s="1245"/>
      <c r="B956" s="1246"/>
      <c r="C956" s="1247"/>
      <c r="D956" s="1247"/>
      <c r="E956" s="1248"/>
      <c r="F956" s="1248"/>
      <c r="G956" s="1248"/>
      <c r="H956" s="1249"/>
      <c r="I956" s="1249"/>
      <c r="J956" s="1249"/>
      <c r="K956" s="1249"/>
      <c r="L956" s="1250"/>
      <c r="M956" s="1249"/>
      <c r="N956" s="1249"/>
      <c r="O956" s="1245"/>
      <c r="P956" s="1251"/>
      <c r="Q956" s="1247"/>
      <c r="R956" s="1252"/>
      <c r="S956" s="1247"/>
      <c r="T956" s="1247"/>
      <c r="U956" s="1247"/>
      <c r="V956" s="1247"/>
      <c r="W956" s="1247"/>
      <c r="X956" s="1247"/>
    </row>
    <row r="957" ht="34.5" customHeight="1">
      <c r="A957" s="1245"/>
      <c r="B957" s="1246"/>
      <c r="C957" s="1247"/>
      <c r="D957" s="1247"/>
      <c r="E957" s="1248"/>
      <c r="F957" s="1248"/>
      <c r="G957" s="1248"/>
      <c r="H957" s="1249"/>
      <c r="I957" s="1249"/>
      <c r="J957" s="1249"/>
      <c r="K957" s="1249"/>
      <c r="L957" s="1250"/>
      <c r="M957" s="1249"/>
      <c r="N957" s="1249"/>
      <c r="O957" s="1245"/>
      <c r="P957" s="1251"/>
      <c r="Q957" s="1247"/>
      <c r="R957" s="1252"/>
      <c r="S957" s="1247"/>
      <c r="T957" s="1247"/>
      <c r="U957" s="1247"/>
      <c r="V957" s="1247"/>
      <c r="W957" s="1247"/>
      <c r="X957" s="1247"/>
    </row>
    <row r="958" ht="34.5" customHeight="1">
      <c r="A958" s="1245"/>
      <c r="B958" s="1246"/>
      <c r="C958" s="1247"/>
      <c r="D958" s="1247"/>
      <c r="E958" s="1248"/>
      <c r="F958" s="1248"/>
      <c r="G958" s="1248"/>
      <c r="H958" s="1249"/>
      <c r="I958" s="1249"/>
      <c r="J958" s="1249"/>
      <c r="K958" s="1249"/>
      <c r="L958" s="1250"/>
      <c r="M958" s="1249"/>
      <c r="N958" s="1249"/>
      <c r="O958" s="1245"/>
      <c r="P958" s="1251"/>
      <c r="Q958" s="1247"/>
      <c r="R958" s="1252"/>
      <c r="S958" s="1247"/>
      <c r="T958" s="1247"/>
      <c r="U958" s="1247"/>
      <c r="V958" s="1247"/>
      <c r="W958" s="1247"/>
      <c r="X958" s="1247"/>
    </row>
    <row r="959" ht="34.5" customHeight="1">
      <c r="A959" s="1245"/>
      <c r="B959" s="1246"/>
      <c r="C959" s="1247"/>
      <c r="D959" s="1247"/>
      <c r="E959" s="1248"/>
      <c r="F959" s="1248"/>
      <c r="G959" s="1248"/>
      <c r="H959" s="1249"/>
      <c r="I959" s="1249"/>
      <c r="J959" s="1249"/>
      <c r="K959" s="1249"/>
      <c r="L959" s="1250"/>
      <c r="M959" s="1249"/>
      <c r="N959" s="1249"/>
      <c r="O959" s="1245"/>
      <c r="P959" s="1251"/>
      <c r="Q959" s="1247"/>
      <c r="R959" s="1252"/>
      <c r="S959" s="1247"/>
      <c r="T959" s="1247"/>
      <c r="U959" s="1247"/>
      <c r="V959" s="1247"/>
      <c r="W959" s="1247"/>
      <c r="X959" s="1247"/>
    </row>
    <row r="960" ht="34.5" customHeight="1">
      <c r="A960" s="1245"/>
      <c r="B960" s="1246"/>
      <c r="C960" s="1247"/>
      <c r="D960" s="1247"/>
      <c r="E960" s="1248"/>
      <c r="F960" s="1248"/>
      <c r="G960" s="1248"/>
      <c r="H960" s="1249"/>
      <c r="I960" s="1249"/>
      <c r="J960" s="1249"/>
      <c r="K960" s="1249"/>
      <c r="L960" s="1250"/>
      <c r="M960" s="1249"/>
      <c r="N960" s="1249"/>
      <c r="O960" s="1245"/>
      <c r="P960" s="1251"/>
      <c r="Q960" s="1247"/>
      <c r="R960" s="1252"/>
      <c r="S960" s="1247"/>
      <c r="T960" s="1247"/>
      <c r="U960" s="1247"/>
      <c r="V960" s="1247"/>
      <c r="W960" s="1247"/>
      <c r="X960" s="1247"/>
    </row>
    <row r="961" ht="34.5" customHeight="1">
      <c r="A961" s="1245"/>
      <c r="B961" s="1246"/>
      <c r="C961" s="1247"/>
      <c r="D961" s="1247"/>
      <c r="E961" s="1248"/>
      <c r="F961" s="1248"/>
      <c r="G961" s="1248"/>
      <c r="H961" s="1249"/>
      <c r="I961" s="1249"/>
      <c r="J961" s="1249"/>
      <c r="K961" s="1249"/>
      <c r="L961" s="1250"/>
      <c r="M961" s="1249"/>
      <c r="N961" s="1249"/>
      <c r="O961" s="1245"/>
      <c r="P961" s="1251"/>
      <c r="Q961" s="1247"/>
      <c r="R961" s="1252"/>
      <c r="S961" s="1247"/>
      <c r="T961" s="1247"/>
      <c r="U961" s="1247"/>
      <c r="V961" s="1247"/>
      <c r="W961" s="1247"/>
      <c r="X961" s="1247"/>
    </row>
    <row r="962" ht="34.5" customHeight="1">
      <c r="A962" s="1245"/>
      <c r="B962" s="1246"/>
      <c r="C962" s="1247"/>
      <c r="D962" s="1247"/>
      <c r="E962" s="1248"/>
      <c r="F962" s="1248"/>
      <c r="G962" s="1248"/>
      <c r="H962" s="1249"/>
      <c r="I962" s="1249"/>
      <c r="J962" s="1249"/>
      <c r="K962" s="1249"/>
      <c r="L962" s="1250"/>
      <c r="M962" s="1249"/>
      <c r="N962" s="1249"/>
      <c r="O962" s="1245"/>
      <c r="P962" s="1251"/>
      <c r="Q962" s="1247"/>
      <c r="R962" s="1252"/>
      <c r="S962" s="1247"/>
      <c r="T962" s="1247"/>
      <c r="U962" s="1247"/>
      <c r="V962" s="1247"/>
      <c r="W962" s="1247"/>
      <c r="X962" s="1247"/>
    </row>
    <row r="963" ht="34.5" customHeight="1">
      <c r="A963" s="1245"/>
      <c r="B963" s="1246"/>
      <c r="C963" s="1247"/>
      <c r="D963" s="1247"/>
      <c r="E963" s="1248"/>
      <c r="F963" s="1248"/>
      <c r="G963" s="1248"/>
      <c r="H963" s="1249"/>
      <c r="I963" s="1249"/>
      <c r="J963" s="1249"/>
      <c r="K963" s="1249"/>
      <c r="L963" s="1250"/>
      <c r="M963" s="1249"/>
      <c r="N963" s="1249"/>
      <c r="O963" s="1245"/>
      <c r="P963" s="1251"/>
      <c r="Q963" s="1247"/>
      <c r="R963" s="1252"/>
      <c r="S963" s="1247"/>
      <c r="T963" s="1247"/>
      <c r="U963" s="1247"/>
      <c r="V963" s="1247"/>
      <c r="W963" s="1247"/>
      <c r="X963" s="1247"/>
    </row>
    <row r="964" ht="34.5" customHeight="1">
      <c r="A964" s="1245"/>
      <c r="B964" s="1246"/>
      <c r="C964" s="1247"/>
      <c r="D964" s="1247"/>
      <c r="E964" s="1248"/>
      <c r="F964" s="1248"/>
      <c r="G964" s="1248"/>
      <c r="H964" s="1249"/>
      <c r="I964" s="1249"/>
      <c r="J964" s="1249"/>
      <c r="K964" s="1249"/>
      <c r="L964" s="1250"/>
      <c r="M964" s="1249"/>
      <c r="N964" s="1249"/>
      <c r="O964" s="1245"/>
      <c r="P964" s="1251"/>
      <c r="Q964" s="1247"/>
      <c r="R964" s="1252"/>
      <c r="S964" s="1247"/>
      <c r="T964" s="1247"/>
      <c r="U964" s="1247"/>
      <c r="V964" s="1247"/>
      <c r="W964" s="1247"/>
      <c r="X964" s="1247"/>
    </row>
    <row r="965" ht="34.5" customHeight="1">
      <c r="A965" s="1245"/>
      <c r="B965" s="1246"/>
      <c r="C965" s="1247"/>
      <c r="D965" s="1247"/>
      <c r="E965" s="1248"/>
      <c r="F965" s="1248"/>
      <c r="G965" s="1248"/>
      <c r="H965" s="1249"/>
      <c r="I965" s="1249"/>
      <c r="J965" s="1249"/>
      <c r="K965" s="1249"/>
      <c r="L965" s="1250"/>
      <c r="M965" s="1249"/>
      <c r="N965" s="1249"/>
      <c r="O965" s="1245"/>
      <c r="P965" s="1251"/>
      <c r="Q965" s="1247"/>
      <c r="R965" s="1252"/>
      <c r="S965" s="1247"/>
      <c r="T965" s="1247"/>
      <c r="U965" s="1247"/>
      <c r="V965" s="1247"/>
      <c r="W965" s="1247"/>
      <c r="X965" s="1247"/>
    </row>
    <row r="966" ht="34.5" customHeight="1">
      <c r="A966" s="1245"/>
      <c r="B966" s="1246"/>
      <c r="C966" s="1247"/>
      <c r="D966" s="1247"/>
      <c r="E966" s="1248"/>
      <c r="F966" s="1248"/>
      <c r="G966" s="1248"/>
      <c r="H966" s="1249"/>
      <c r="I966" s="1249"/>
      <c r="J966" s="1249"/>
      <c r="K966" s="1249"/>
      <c r="L966" s="1250"/>
      <c r="M966" s="1249"/>
      <c r="N966" s="1249"/>
      <c r="O966" s="1245"/>
      <c r="P966" s="1251"/>
      <c r="Q966" s="1247"/>
      <c r="R966" s="1252"/>
      <c r="S966" s="1247"/>
      <c r="T966" s="1247"/>
      <c r="U966" s="1247"/>
      <c r="V966" s="1247"/>
      <c r="W966" s="1247"/>
      <c r="X966" s="1247"/>
    </row>
    <row r="967" ht="34.5" customHeight="1">
      <c r="A967" s="1245"/>
      <c r="B967" s="1246"/>
      <c r="C967" s="1247"/>
      <c r="D967" s="1247"/>
      <c r="E967" s="1248"/>
      <c r="F967" s="1248"/>
      <c r="G967" s="1248"/>
      <c r="H967" s="1249"/>
      <c r="I967" s="1249"/>
      <c r="J967" s="1249"/>
      <c r="K967" s="1249"/>
      <c r="L967" s="1250"/>
      <c r="M967" s="1249"/>
      <c r="N967" s="1249"/>
      <c r="O967" s="1245"/>
      <c r="P967" s="1251"/>
      <c r="Q967" s="1247"/>
      <c r="R967" s="1252"/>
      <c r="S967" s="1247"/>
      <c r="T967" s="1247"/>
      <c r="U967" s="1247"/>
      <c r="V967" s="1247"/>
      <c r="W967" s="1247"/>
      <c r="X967" s="1247"/>
    </row>
    <row r="968" ht="34.5" customHeight="1">
      <c r="A968" s="1245"/>
      <c r="B968" s="1246"/>
      <c r="C968" s="1247"/>
      <c r="D968" s="1247"/>
      <c r="E968" s="1248"/>
      <c r="F968" s="1248"/>
      <c r="G968" s="1248"/>
      <c r="H968" s="1249"/>
      <c r="I968" s="1249"/>
      <c r="J968" s="1249"/>
      <c r="K968" s="1249"/>
      <c r="L968" s="1250"/>
      <c r="M968" s="1249"/>
      <c r="N968" s="1249"/>
      <c r="O968" s="1245"/>
      <c r="P968" s="1251"/>
      <c r="Q968" s="1247"/>
      <c r="R968" s="1252"/>
      <c r="S968" s="1247"/>
      <c r="T968" s="1247"/>
      <c r="U968" s="1247"/>
      <c r="V968" s="1247"/>
      <c r="W968" s="1247"/>
      <c r="X968" s="1247"/>
    </row>
    <row r="969" ht="34.5" customHeight="1">
      <c r="A969" s="1245"/>
      <c r="B969" s="1246"/>
      <c r="C969" s="1247"/>
      <c r="D969" s="1247"/>
      <c r="E969" s="1248"/>
      <c r="F969" s="1248"/>
      <c r="G969" s="1248"/>
      <c r="H969" s="1249"/>
      <c r="I969" s="1249"/>
      <c r="J969" s="1249"/>
      <c r="K969" s="1249"/>
      <c r="L969" s="1250"/>
      <c r="M969" s="1249"/>
      <c r="N969" s="1249"/>
      <c r="O969" s="1245"/>
      <c r="P969" s="1251"/>
      <c r="Q969" s="1247"/>
      <c r="R969" s="1252"/>
      <c r="S969" s="1247"/>
      <c r="T969" s="1247"/>
      <c r="U969" s="1247"/>
      <c r="V969" s="1247"/>
      <c r="W969" s="1247"/>
      <c r="X969" s="1247"/>
    </row>
    <row r="970" ht="34.5" customHeight="1">
      <c r="A970" s="1245"/>
      <c r="B970" s="1246"/>
      <c r="C970" s="1247"/>
      <c r="D970" s="1247"/>
      <c r="E970" s="1248"/>
      <c r="F970" s="1248"/>
      <c r="G970" s="1248"/>
      <c r="H970" s="1249"/>
      <c r="I970" s="1249"/>
      <c r="J970" s="1249"/>
      <c r="K970" s="1249"/>
      <c r="L970" s="1250"/>
      <c r="M970" s="1249"/>
      <c r="N970" s="1249"/>
      <c r="O970" s="1245"/>
      <c r="P970" s="1251"/>
      <c r="Q970" s="1247"/>
      <c r="R970" s="1252"/>
      <c r="S970" s="1247"/>
      <c r="T970" s="1247"/>
      <c r="U970" s="1247"/>
      <c r="V970" s="1247"/>
      <c r="W970" s="1247"/>
      <c r="X970" s="1247"/>
    </row>
    <row r="971" ht="34.5" customHeight="1">
      <c r="A971" s="1245"/>
      <c r="B971" s="1246"/>
      <c r="C971" s="1247"/>
      <c r="D971" s="1247"/>
      <c r="E971" s="1248"/>
      <c r="F971" s="1248"/>
      <c r="G971" s="1248"/>
      <c r="H971" s="1249"/>
      <c r="I971" s="1249"/>
      <c r="J971" s="1249"/>
      <c r="K971" s="1249"/>
      <c r="L971" s="1250"/>
      <c r="M971" s="1249"/>
      <c r="N971" s="1249"/>
      <c r="O971" s="1245"/>
      <c r="P971" s="1251"/>
      <c r="Q971" s="1247"/>
      <c r="R971" s="1252"/>
      <c r="S971" s="1247"/>
      <c r="T971" s="1247"/>
      <c r="U971" s="1247"/>
      <c r="V971" s="1247"/>
      <c r="W971" s="1247"/>
      <c r="X971" s="1247"/>
    </row>
    <row r="972" ht="34.5" customHeight="1">
      <c r="A972" s="1245"/>
      <c r="B972" s="1246"/>
      <c r="C972" s="1247"/>
      <c r="D972" s="1247"/>
      <c r="E972" s="1248"/>
      <c r="F972" s="1248"/>
      <c r="G972" s="1248"/>
      <c r="H972" s="1249"/>
      <c r="I972" s="1249"/>
      <c r="J972" s="1249"/>
      <c r="K972" s="1249"/>
      <c r="L972" s="1250"/>
      <c r="M972" s="1249"/>
      <c r="N972" s="1249"/>
      <c r="O972" s="1245"/>
      <c r="P972" s="1251"/>
      <c r="Q972" s="1247"/>
      <c r="R972" s="1252"/>
      <c r="S972" s="1247"/>
      <c r="T972" s="1247"/>
      <c r="U972" s="1247"/>
      <c r="V972" s="1247"/>
      <c r="W972" s="1247"/>
      <c r="X972" s="1247"/>
    </row>
    <row r="973" ht="34.5" customHeight="1">
      <c r="A973" s="1245"/>
      <c r="B973" s="1246"/>
      <c r="C973" s="1247"/>
      <c r="D973" s="1247"/>
      <c r="E973" s="1248"/>
      <c r="F973" s="1248"/>
      <c r="G973" s="1248"/>
      <c r="H973" s="1249"/>
      <c r="I973" s="1249"/>
      <c r="J973" s="1249"/>
      <c r="K973" s="1249"/>
      <c r="L973" s="1250"/>
      <c r="M973" s="1249"/>
      <c r="N973" s="1249"/>
      <c r="O973" s="1245"/>
      <c r="P973" s="1251"/>
      <c r="Q973" s="1247"/>
      <c r="R973" s="1252"/>
      <c r="S973" s="1247"/>
      <c r="T973" s="1247"/>
      <c r="U973" s="1247"/>
      <c r="V973" s="1247"/>
      <c r="W973" s="1247"/>
      <c r="X973" s="1247"/>
    </row>
    <row r="974" ht="34.5" customHeight="1">
      <c r="A974" s="1245"/>
      <c r="B974" s="1246"/>
      <c r="C974" s="1247"/>
      <c r="D974" s="1247"/>
      <c r="E974" s="1248"/>
      <c r="F974" s="1248"/>
      <c r="G974" s="1248"/>
      <c r="H974" s="1249"/>
      <c r="I974" s="1249"/>
      <c r="J974" s="1249"/>
      <c r="K974" s="1249"/>
      <c r="L974" s="1250"/>
      <c r="M974" s="1249"/>
      <c r="N974" s="1249"/>
      <c r="O974" s="1245"/>
      <c r="P974" s="1251"/>
      <c r="Q974" s="1247"/>
      <c r="R974" s="1252"/>
      <c r="S974" s="1247"/>
      <c r="T974" s="1247"/>
      <c r="U974" s="1247"/>
      <c r="V974" s="1247"/>
      <c r="W974" s="1247"/>
      <c r="X974" s="1247"/>
    </row>
    <row r="975" ht="34.5" customHeight="1">
      <c r="A975" s="1245"/>
      <c r="B975" s="1246"/>
      <c r="C975" s="1247"/>
      <c r="D975" s="1247"/>
      <c r="E975" s="1248"/>
      <c r="F975" s="1248"/>
      <c r="G975" s="1248"/>
      <c r="H975" s="1249"/>
      <c r="I975" s="1249"/>
      <c r="J975" s="1249"/>
      <c r="K975" s="1249"/>
      <c r="L975" s="1250"/>
      <c r="M975" s="1249"/>
      <c r="N975" s="1249"/>
      <c r="O975" s="1245"/>
      <c r="P975" s="1251"/>
      <c r="Q975" s="1247"/>
      <c r="R975" s="1252"/>
      <c r="S975" s="1247"/>
      <c r="T975" s="1247"/>
      <c r="U975" s="1247"/>
      <c r="V975" s="1247"/>
      <c r="W975" s="1247"/>
      <c r="X975" s="1247"/>
    </row>
    <row r="976" ht="34.5" customHeight="1">
      <c r="A976" s="1245"/>
      <c r="B976" s="1246"/>
      <c r="C976" s="1247"/>
      <c r="D976" s="1247"/>
      <c r="E976" s="1248"/>
      <c r="F976" s="1248"/>
      <c r="G976" s="1248"/>
      <c r="H976" s="1249"/>
      <c r="I976" s="1249"/>
      <c r="J976" s="1249"/>
      <c r="K976" s="1249"/>
      <c r="L976" s="1250"/>
      <c r="M976" s="1249"/>
      <c r="N976" s="1249"/>
      <c r="O976" s="1245"/>
      <c r="P976" s="1251"/>
      <c r="Q976" s="1247"/>
      <c r="R976" s="1252"/>
      <c r="S976" s="1247"/>
      <c r="T976" s="1247"/>
      <c r="U976" s="1247"/>
      <c r="V976" s="1247"/>
      <c r="W976" s="1247"/>
      <c r="X976" s="1247"/>
    </row>
    <row r="977" ht="34.5" customHeight="1">
      <c r="A977" s="1245"/>
      <c r="B977" s="1246"/>
      <c r="C977" s="1247"/>
      <c r="D977" s="1247"/>
      <c r="E977" s="1248"/>
      <c r="F977" s="1248"/>
      <c r="G977" s="1248"/>
      <c r="H977" s="1249"/>
      <c r="I977" s="1249"/>
      <c r="J977" s="1249"/>
      <c r="K977" s="1249"/>
      <c r="L977" s="1250"/>
      <c r="M977" s="1249"/>
      <c r="N977" s="1249"/>
      <c r="O977" s="1245"/>
      <c r="P977" s="1251"/>
      <c r="Q977" s="1247"/>
      <c r="R977" s="1252"/>
      <c r="S977" s="1247"/>
      <c r="T977" s="1247"/>
      <c r="U977" s="1247"/>
      <c r="V977" s="1247"/>
      <c r="W977" s="1247"/>
      <c r="X977" s="1247"/>
    </row>
    <row r="978" ht="34.5" customHeight="1">
      <c r="A978" s="1245"/>
      <c r="B978" s="1246"/>
      <c r="C978" s="1247"/>
      <c r="D978" s="1247"/>
      <c r="E978" s="1248"/>
      <c r="F978" s="1248"/>
      <c r="G978" s="1248"/>
      <c r="H978" s="1249"/>
      <c r="I978" s="1249"/>
      <c r="J978" s="1249"/>
      <c r="K978" s="1249"/>
      <c r="L978" s="1250"/>
      <c r="M978" s="1249"/>
      <c r="N978" s="1249"/>
      <c r="O978" s="1245"/>
      <c r="P978" s="1251"/>
      <c r="Q978" s="1247"/>
      <c r="R978" s="1252"/>
      <c r="S978" s="1247"/>
      <c r="T978" s="1247"/>
      <c r="U978" s="1247"/>
      <c r="V978" s="1247"/>
      <c r="W978" s="1247"/>
      <c r="X978" s="1247"/>
    </row>
    <row r="979" ht="34.5" customHeight="1">
      <c r="A979" s="1245"/>
      <c r="B979" s="1246"/>
      <c r="C979" s="1247"/>
      <c r="D979" s="1247"/>
      <c r="E979" s="1248"/>
      <c r="F979" s="1248"/>
      <c r="G979" s="1248"/>
      <c r="H979" s="1249"/>
      <c r="I979" s="1249"/>
      <c r="J979" s="1249"/>
      <c r="K979" s="1249"/>
      <c r="L979" s="1250"/>
      <c r="M979" s="1249"/>
      <c r="N979" s="1249"/>
      <c r="O979" s="1245"/>
      <c r="P979" s="1251"/>
      <c r="Q979" s="1247"/>
      <c r="R979" s="1252"/>
      <c r="S979" s="1247"/>
      <c r="T979" s="1247"/>
      <c r="U979" s="1247"/>
      <c r="V979" s="1247"/>
      <c r="W979" s="1247"/>
      <c r="X979" s="1247"/>
    </row>
    <row r="980" ht="34.5" customHeight="1">
      <c r="A980" s="1245"/>
      <c r="B980" s="1246"/>
      <c r="C980" s="1247"/>
      <c r="D980" s="1247"/>
      <c r="E980" s="1248"/>
      <c r="F980" s="1248"/>
      <c r="G980" s="1248"/>
      <c r="H980" s="1249"/>
      <c r="I980" s="1249"/>
      <c r="J980" s="1249"/>
      <c r="K980" s="1249"/>
      <c r="L980" s="1250"/>
      <c r="M980" s="1249"/>
      <c r="N980" s="1249"/>
      <c r="O980" s="1245"/>
      <c r="P980" s="1251"/>
      <c r="Q980" s="1247"/>
      <c r="R980" s="1252"/>
      <c r="S980" s="1247"/>
      <c r="T980" s="1247"/>
      <c r="U980" s="1247"/>
      <c r="V980" s="1247"/>
      <c r="W980" s="1247"/>
      <c r="X980" s="1247"/>
    </row>
    <row r="981" ht="34.5" customHeight="1">
      <c r="A981" s="1245"/>
      <c r="B981" s="1246"/>
      <c r="C981" s="1247"/>
      <c r="D981" s="1247"/>
      <c r="E981" s="1248"/>
      <c r="F981" s="1248"/>
      <c r="G981" s="1248"/>
      <c r="H981" s="1249"/>
      <c r="I981" s="1249"/>
      <c r="J981" s="1249"/>
      <c r="K981" s="1249"/>
      <c r="L981" s="1250"/>
      <c r="M981" s="1249"/>
      <c r="N981" s="1249"/>
      <c r="O981" s="1245"/>
      <c r="P981" s="1251"/>
      <c r="Q981" s="1247"/>
      <c r="R981" s="1252"/>
      <c r="S981" s="1247"/>
      <c r="T981" s="1247"/>
      <c r="U981" s="1247"/>
      <c r="V981" s="1247"/>
      <c r="W981" s="1247"/>
      <c r="X981" s="1247"/>
    </row>
    <row r="982" ht="34.5" customHeight="1">
      <c r="A982" s="1245"/>
      <c r="B982" s="1246"/>
      <c r="C982" s="1247"/>
      <c r="D982" s="1247"/>
      <c r="E982" s="1248"/>
      <c r="F982" s="1248"/>
      <c r="G982" s="1248"/>
      <c r="H982" s="1249"/>
      <c r="I982" s="1249"/>
      <c r="J982" s="1249"/>
      <c r="K982" s="1249"/>
      <c r="L982" s="1250"/>
      <c r="M982" s="1249"/>
      <c r="N982" s="1249"/>
      <c r="O982" s="1245"/>
      <c r="P982" s="1251"/>
      <c r="Q982" s="1247"/>
      <c r="R982" s="1252"/>
      <c r="S982" s="1247"/>
      <c r="T982" s="1247"/>
      <c r="U982" s="1247"/>
      <c r="V982" s="1247"/>
      <c r="W982" s="1247"/>
      <c r="X982" s="1247"/>
    </row>
    <row r="983" ht="34.5" customHeight="1">
      <c r="A983" s="1245"/>
      <c r="B983" s="1246"/>
      <c r="C983" s="1247"/>
      <c r="D983" s="1247"/>
      <c r="E983" s="1248"/>
      <c r="F983" s="1248"/>
      <c r="G983" s="1248"/>
      <c r="H983" s="1249"/>
      <c r="I983" s="1249"/>
      <c r="J983" s="1249"/>
      <c r="K983" s="1249"/>
      <c r="L983" s="1250"/>
      <c r="M983" s="1249"/>
      <c r="N983" s="1249"/>
      <c r="O983" s="1245"/>
      <c r="P983" s="1251"/>
      <c r="Q983" s="1247"/>
      <c r="R983" s="1252"/>
      <c r="S983" s="1247"/>
      <c r="T983" s="1247"/>
      <c r="U983" s="1247"/>
      <c r="V983" s="1247"/>
      <c r="W983" s="1247"/>
      <c r="X983" s="1247"/>
    </row>
    <row r="984" ht="34.5" customHeight="1">
      <c r="A984" s="1245"/>
      <c r="B984" s="1246"/>
      <c r="C984" s="1247"/>
      <c r="D984" s="1247"/>
      <c r="E984" s="1248"/>
      <c r="F984" s="1248"/>
      <c r="G984" s="1248"/>
      <c r="H984" s="1249"/>
      <c r="I984" s="1249"/>
      <c r="J984" s="1249"/>
      <c r="K984" s="1249"/>
      <c r="L984" s="1250"/>
      <c r="M984" s="1249"/>
      <c r="N984" s="1249"/>
      <c r="O984" s="1245"/>
      <c r="P984" s="1251"/>
      <c r="Q984" s="1247"/>
      <c r="R984" s="1252"/>
      <c r="S984" s="1247"/>
      <c r="T984" s="1247"/>
      <c r="U984" s="1247"/>
      <c r="V984" s="1247"/>
      <c r="W984" s="1247"/>
      <c r="X984" s="1247"/>
    </row>
    <row r="985" ht="34.5" customHeight="1">
      <c r="A985" s="1245"/>
      <c r="B985" s="1246"/>
      <c r="C985" s="1247"/>
      <c r="D985" s="1247"/>
      <c r="E985" s="1248"/>
      <c r="F985" s="1248"/>
      <c r="G985" s="1248"/>
      <c r="H985" s="1249"/>
      <c r="I985" s="1249"/>
      <c r="J985" s="1249"/>
      <c r="K985" s="1249"/>
      <c r="L985" s="1250"/>
      <c r="M985" s="1249"/>
      <c r="N985" s="1249"/>
      <c r="O985" s="1245"/>
      <c r="P985" s="1251"/>
      <c r="Q985" s="1247"/>
      <c r="R985" s="1252"/>
      <c r="S985" s="1247"/>
      <c r="T985" s="1247"/>
      <c r="U985" s="1247"/>
      <c r="V985" s="1247"/>
      <c r="W985" s="1247"/>
      <c r="X985" s="1247"/>
    </row>
    <row r="986" ht="34.5" customHeight="1">
      <c r="A986" s="1245"/>
      <c r="B986" s="1246"/>
      <c r="C986" s="1247"/>
      <c r="D986" s="1247"/>
      <c r="E986" s="1248"/>
      <c r="F986" s="1248"/>
      <c r="G986" s="1248"/>
      <c r="H986" s="1249"/>
      <c r="I986" s="1249"/>
      <c r="J986" s="1249"/>
      <c r="K986" s="1249"/>
      <c r="L986" s="1250"/>
      <c r="M986" s="1249"/>
      <c r="N986" s="1249"/>
      <c r="O986" s="1245"/>
      <c r="P986" s="1251"/>
      <c r="Q986" s="1247"/>
      <c r="R986" s="1252"/>
      <c r="S986" s="1247"/>
      <c r="T986" s="1247"/>
      <c r="U986" s="1247"/>
      <c r="V986" s="1247"/>
      <c r="W986" s="1247"/>
      <c r="X986" s="1247"/>
    </row>
    <row r="987" ht="34.5" customHeight="1">
      <c r="A987" s="1245"/>
      <c r="B987" s="1246"/>
      <c r="C987" s="1247"/>
      <c r="D987" s="1247"/>
      <c r="E987" s="1248"/>
      <c r="F987" s="1248"/>
      <c r="G987" s="1248"/>
      <c r="H987" s="1249"/>
      <c r="I987" s="1249"/>
      <c r="J987" s="1249"/>
      <c r="K987" s="1249"/>
      <c r="L987" s="1250"/>
      <c r="M987" s="1249"/>
      <c r="N987" s="1249"/>
      <c r="O987" s="1245"/>
      <c r="P987" s="1251"/>
      <c r="Q987" s="1247"/>
      <c r="R987" s="1252"/>
      <c r="S987" s="1247"/>
      <c r="T987" s="1247"/>
      <c r="U987" s="1247"/>
      <c r="V987" s="1247"/>
      <c r="W987" s="1247"/>
      <c r="X987" s="1247"/>
    </row>
    <row r="988" ht="34.5" customHeight="1">
      <c r="A988" s="1245"/>
      <c r="B988" s="1246"/>
      <c r="C988" s="1247"/>
      <c r="D988" s="1247"/>
      <c r="E988" s="1248"/>
      <c r="F988" s="1248"/>
      <c r="G988" s="1248"/>
      <c r="H988" s="1249"/>
      <c r="I988" s="1249"/>
      <c r="J988" s="1249"/>
      <c r="K988" s="1249"/>
      <c r="L988" s="1250"/>
      <c r="M988" s="1249"/>
      <c r="N988" s="1249"/>
      <c r="O988" s="1245"/>
      <c r="P988" s="1251"/>
      <c r="Q988" s="1247"/>
      <c r="R988" s="1252"/>
      <c r="S988" s="1247"/>
      <c r="T988" s="1247"/>
      <c r="U988" s="1247"/>
      <c r="V988" s="1247"/>
      <c r="W988" s="1247"/>
      <c r="X988" s="1247"/>
    </row>
    <row r="989" ht="34.5" customHeight="1">
      <c r="A989" s="1245"/>
      <c r="B989" s="1246"/>
      <c r="C989" s="1247"/>
      <c r="D989" s="1247"/>
      <c r="E989" s="1248"/>
      <c r="F989" s="1248"/>
      <c r="G989" s="1248"/>
      <c r="H989" s="1249"/>
      <c r="I989" s="1249"/>
      <c r="J989" s="1249"/>
      <c r="K989" s="1249"/>
      <c r="L989" s="1250"/>
      <c r="M989" s="1249"/>
      <c r="N989" s="1249"/>
      <c r="O989" s="1245"/>
      <c r="P989" s="1251"/>
      <c r="Q989" s="1247"/>
      <c r="R989" s="1252"/>
      <c r="S989" s="1247"/>
      <c r="T989" s="1247"/>
      <c r="U989" s="1247"/>
      <c r="V989" s="1247"/>
      <c r="W989" s="1247"/>
      <c r="X989" s="1247"/>
    </row>
    <row r="990" ht="34.5" customHeight="1">
      <c r="A990" s="1245"/>
      <c r="B990" s="1246"/>
      <c r="C990" s="1247"/>
      <c r="D990" s="1247"/>
      <c r="E990" s="1248"/>
      <c r="F990" s="1248"/>
      <c r="G990" s="1248"/>
      <c r="H990" s="1249"/>
      <c r="I990" s="1249"/>
      <c r="J990" s="1249"/>
      <c r="K990" s="1249"/>
      <c r="L990" s="1250"/>
      <c r="M990" s="1249"/>
      <c r="N990" s="1249"/>
      <c r="O990" s="1245"/>
      <c r="P990" s="1251"/>
      <c r="Q990" s="1247"/>
      <c r="R990" s="1252"/>
      <c r="S990" s="1247"/>
      <c r="T990" s="1247"/>
      <c r="U990" s="1247"/>
      <c r="V990" s="1247"/>
      <c r="W990" s="1247"/>
      <c r="X990" s="1247"/>
    </row>
    <row r="991" ht="34.5" customHeight="1">
      <c r="A991" s="1245"/>
      <c r="B991" s="1246"/>
      <c r="C991" s="1247"/>
      <c r="D991" s="1247"/>
      <c r="E991" s="1248"/>
      <c r="F991" s="1248"/>
      <c r="G991" s="1248"/>
      <c r="H991" s="1249"/>
      <c r="I991" s="1249"/>
      <c r="J991" s="1249"/>
      <c r="K991" s="1249"/>
      <c r="L991" s="1250"/>
      <c r="M991" s="1249"/>
      <c r="N991" s="1249"/>
      <c r="O991" s="1245"/>
      <c r="P991" s="1251"/>
      <c r="Q991" s="1247"/>
      <c r="R991" s="1252"/>
      <c r="S991" s="1247"/>
      <c r="T991" s="1247"/>
      <c r="U991" s="1247"/>
      <c r="V991" s="1247"/>
      <c r="W991" s="1247"/>
      <c r="X991" s="1247"/>
    </row>
    <row r="992" ht="34.5" customHeight="1">
      <c r="A992" s="1245"/>
      <c r="B992" s="1246"/>
      <c r="C992" s="1247"/>
      <c r="D992" s="1247"/>
      <c r="E992" s="1248"/>
      <c r="F992" s="1248"/>
      <c r="G992" s="1248"/>
      <c r="H992" s="1249"/>
      <c r="I992" s="1249"/>
      <c r="J992" s="1249"/>
      <c r="K992" s="1249"/>
      <c r="L992" s="1250"/>
      <c r="M992" s="1249"/>
      <c r="N992" s="1249"/>
      <c r="O992" s="1245"/>
      <c r="P992" s="1251"/>
      <c r="Q992" s="1247"/>
      <c r="R992" s="1252"/>
      <c r="S992" s="1247"/>
      <c r="T992" s="1247"/>
      <c r="U992" s="1247"/>
      <c r="V992" s="1247"/>
      <c r="W992" s="1247"/>
      <c r="X992" s="1247"/>
    </row>
    <row r="993" ht="34.5" customHeight="1">
      <c r="A993" s="1245"/>
      <c r="B993" s="1246"/>
      <c r="C993" s="1247"/>
      <c r="D993" s="1247"/>
      <c r="E993" s="1248"/>
      <c r="F993" s="1248"/>
      <c r="G993" s="1248"/>
      <c r="H993" s="1249"/>
      <c r="I993" s="1249"/>
      <c r="J993" s="1249"/>
      <c r="K993" s="1249"/>
      <c r="L993" s="1250"/>
      <c r="M993" s="1249"/>
      <c r="N993" s="1249"/>
      <c r="O993" s="1245"/>
      <c r="P993" s="1251"/>
      <c r="Q993" s="1247"/>
      <c r="R993" s="1252"/>
      <c r="S993" s="1247"/>
      <c r="T993" s="1247"/>
      <c r="U993" s="1247"/>
      <c r="V993" s="1247"/>
      <c r="W993" s="1247"/>
      <c r="X993" s="1247"/>
    </row>
    <row r="994" ht="34.5" customHeight="1">
      <c r="A994" s="1245"/>
      <c r="B994" s="1246"/>
      <c r="C994" s="1247"/>
      <c r="D994" s="1247"/>
      <c r="E994" s="1248"/>
      <c r="F994" s="1248"/>
      <c r="G994" s="1248"/>
      <c r="H994" s="1249"/>
      <c r="I994" s="1249"/>
      <c r="J994" s="1249"/>
      <c r="K994" s="1249"/>
      <c r="L994" s="1250"/>
      <c r="M994" s="1249"/>
      <c r="N994" s="1249"/>
      <c r="O994" s="1245"/>
      <c r="P994" s="1251"/>
      <c r="Q994" s="1247"/>
      <c r="R994" s="1252"/>
      <c r="S994" s="1247"/>
      <c r="T994" s="1247"/>
      <c r="U994" s="1247"/>
      <c r="V994" s="1247"/>
      <c r="W994" s="1247"/>
      <c r="X994" s="1247"/>
    </row>
    <row r="995" ht="34.5" customHeight="1">
      <c r="A995" s="1245"/>
      <c r="B995" s="1246"/>
      <c r="C995" s="1247"/>
      <c r="D995" s="1247"/>
      <c r="E995" s="1248"/>
      <c r="F995" s="1248"/>
      <c r="G995" s="1248"/>
      <c r="H995" s="1249"/>
      <c r="I995" s="1249"/>
      <c r="J995" s="1249"/>
      <c r="K995" s="1249"/>
      <c r="L995" s="1250"/>
      <c r="M995" s="1249"/>
      <c r="N995" s="1249"/>
      <c r="O995" s="1245"/>
      <c r="P995" s="1251"/>
      <c r="Q995" s="1247"/>
      <c r="R995" s="1252"/>
      <c r="S995" s="1247"/>
      <c r="T995" s="1247"/>
      <c r="U995" s="1247"/>
      <c r="V995" s="1247"/>
      <c r="W995" s="1247"/>
      <c r="X995" s="1247"/>
    </row>
    <row r="996" ht="34.5" customHeight="1">
      <c r="A996" s="1245"/>
      <c r="B996" s="1246"/>
      <c r="C996" s="1247"/>
      <c r="D996" s="1247"/>
      <c r="E996" s="1248"/>
      <c r="F996" s="1248"/>
      <c r="G996" s="1248"/>
      <c r="H996" s="1249"/>
      <c r="I996" s="1249"/>
      <c r="J996" s="1249"/>
      <c r="K996" s="1249"/>
      <c r="L996" s="1250"/>
      <c r="M996" s="1249"/>
      <c r="N996" s="1249"/>
      <c r="O996" s="1245"/>
      <c r="P996" s="1251"/>
      <c r="Q996" s="1247"/>
      <c r="R996" s="1252"/>
      <c r="S996" s="1247"/>
      <c r="T996" s="1247"/>
      <c r="U996" s="1247"/>
      <c r="V996" s="1247"/>
      <c r="W996" s="1247"/>
      <c r="X996" s="1247"/>
    </row>
    <row r="997" ht="34.5" customHeight="1">
      <c r="A997" s="1245"/>
      <c r="B997" s="1246"/>
      <c r="C997" s="1247"/>
      <c r="D997" s="1247"/>
      <c r="E997" s="1248"/>
      <c r="F997" s="1248"/>
      <c r="G997" s="1248"/>
      <c r="H997" s="1249"/>
      <c r="I997" s="1249"/>
      <c r="J997" s="1249"/>
      <c r="K997" s="1249"/>
      <c r="L997" s="1250"/>
      <c r="M997" s="1249"/>
      <c r="N997" s="1249"/>
      <c r="O997" s="1245"/>
      <c r="P997" s="1251"/>
      <c r="Q997" s="1247"/>
      <c r="R997" s="1252"/>
      <c r="S997" s="1247"/>
      <c r="T997" s="1247"/>
      <c r="U997" s="1247"/>
      <c r="V997" s="1247"/>
      <c r="W997" s="1247"/>
      <c r="X997" s="1247"/>
    </row>
    <row r="998" ht="34.5" customHeight="1">
      <c r="A998" s="1245"/>
      <c r="B998" s="1246"/>
      <c r="C998" s="1247"/>
      <c r="D998" s="1247"/>
      <c r="E998" s="1248"/>
      <c r="F998" s="1248"/>
      <c r="G998" s="1248"/>
      <c r="H998" s="1249"/>
      <c r="I998" s="1249"/>
      <c r="J998" s="1249"/>
      <c r="K998" s="1249"/>
      <c r="L998" s="1250"/>
      <c r="M998" s="1249"/>
      <c r="N998" s="1249"/>
      <c r="O998" s="1245"/>
      <c r="P998" s="1251"/>
      <c r="Q998" s="1247"/>
      <c r="R998" s="1252"/>
      <c r="S998" s="1247"/>
      <c r="T998" s="1247"/>
      <c r="U998" s="1247"/>
      <c r="V998" s="1247"/>
      <c r="W998" s="1247"/>
      <c r="X998" s="1247"/>
    </row>
    <row r="999" ht="34.5" customHeight="1">
      <c r="A999" s="1245"/>
      <c r="B999" s="1246"/>
      <c r="C999" s="1247"/>
      <c r="D999" s="1247"/>
      <c r="E999" s="1248"/>
      <c r="F999" s="1248"/>
      <c r="G999" s="1248"/>
      <c r="H999" s="1249"/>
      <c r="I999" s="1249"/>
      <c r="J999" s="1249"/>
      <c r="K999" s="1249"/>
      <c r="L999" s="1250"/>
      <c r="M999" s="1249"/>
      <c r="N999" s="1249"/>
      <c r="O999" s="1245"/>
      <c r="P999" s="1251"/>
      <c r="Q999" s="1247"/>
      <c r="R999" s="1252"/>
      <c r="S999" s="1247"/>
      <c r="T999" s="1247"/>
      <c r="U999" s="1247"/>
      <c r="V999" s="1247"/>
      <c r="W999" s="1247"/>
      <c r="X999" s="1247"/>
    </row>
    <row r="1000" ht="34.5" customHeight="1">
      <c r="A1000" s="1245"/>
      <c r="B1000" s="1246"/>
      <c r="C1000" s="1247"/>
      <c r="D1000" s="1247"/>
      <c r="E1000" s="1248"/>
      <c r="F1000" s="1248"/>
      <c r="G1000" s="1248"/>
      <c r="H1000" s="1249"/>
      <c r="I1000" s="1249"/>
      <c r="J1000" s="1249"/>
      <c r="K1000" s="1249"/>
      <c r="L1000" s="1250"/>
      <c r="M1000" s="1249"/>
      <c r="N1000" s="1249"/>
      <c r="O1000" s="1245"/>
      <c r="P1000" s="1251"/>
      <c r="Q1000" s="1247"/>
      <c r="R1000" s="1252"/>
      <c r="S1000" s="1247"/>
      <c r="T1000" s="1247"/>
      <c r="U1000" s="1247"/>
      <c r="V1000" s="1247"/>
      <c r="W1000" s="1247"/>
      <c r="X1000" s="1247"/>
    </row>
    <row r="1001" ht="34.5" customHeight="1">
      <c r="A1001" s="1245"/>
      <c r="B1001" s="1246"/>
      <c r="C1001" s="1247"/>
      <c r="D1001" s="1247"/>
      <c r="E1001" s="1248"/>
      <c r="F1001" s="1248"/>
      <c r="G1001" s="1248"/>
      <c r="H1001" s="1249"/>
      <c r="I1001" s="1249"/>
      <c r="J1001" s="1249"/>
      <c r="K1001" s="1249"/>
      <c r="L1001" s="1250"/>
      <c r="M1001" s="1249"/>
      <c r="N1001" s="1249"/>
      <c r="O1001" s="1245"/>
      <c r="P1001" s="1251"/>
      <c r="Q1001" s="1247"/>
      <c r="R1001" s="1252"/>
      <c r="S1001" s="1247"/>
      <c r="T1001" s="1247"/>
      <c r="U1001" s="1247"/>
      <c r="V1001" s="1247"/>
      <c r="W1001" s="1247"/>
      <c r="X1001" s="1247"/>
    </row>
    <row r="1002" ht="34.5" customHeight="1">
      <c r="A1002" s="1245"/>
      <c r="B1002" s="1246"/>
      <c r="C1002" s="1247"/>
      <c r="D1002" s="1247"/>
      <c r="E1002" s="1248"/>
      <c r="F1002" s="1248"/>
      <c r="G1002" s="1248"/>
      <c r="H1002" s="1249"/>
      <c r="I1002" s="1249"/>
      <c r="J1002" s="1249"/>
      <c r="K1002" s="1249"/>
      <c r="L1002" s="1250"/>
      <c r="M1002" s="1249"/>
      <c r="N1002" s="1249"/>
      <c r="O1002" s="1245"/>
      <c r="P1002" s="1251"/>
      <c r="Q1002" s="1247"/>
      <c r="R1002" s="1252"/>
      <c r="S1002" s="1247"/>
      <c r="T1002" s="1247"/>
      <c r="U1002" s="1247"/>
      <c r="V1002" s="1247"/>
      <c r="W1002" s="1247"/>
      <c r="X1002" s="1247"/>
    </row>
    <row r="1003" ht="34.5" customHeight="1">
      <c r="A1003" s="1245"/>
      <c r="B1003" s="1246"/>
      <c r="C1003" s="1247"/>
      <c r="D1003" s="1247"/>
      <c r="E1003" s="1248"/>
      <c r="F1003" s="1248"/>
      <c r="G1003" s="1248"/>
      <c r="H1003" s="1249"/>
      <c r="I1003" s="1249"/>
      <c r="J1003" s="1249"/>
      <c r="K1003" s="1249"/>
      <c r="L1003" s="1250"/>
      <c r="M1003" s="1249"/>
      <c r="N1003" s="1249"/>
      <c r="O1003" s="1245"/>
      <c r="P1003" s="1251"/>
      <c r="Q1003" s="1247"/>
      <c r="R1003" s="1252"/>
      <c r="S1003" s="1247"/>
      <c r="T1003" s="1247"/>
      <c r="U1003" s="1247"/>
      <c r="V1003" s="1247"/>
      <c r="W1003" s="1247"/>
      <c r="X1003" s="1247"/>
    </row>
    <row r="1004" ht="34.5" customHeight="1">
      <c r="A1004" s="1245"/>
      <c r="B1004" s="1246"/>
      <c r="C1004" s="1247"/>
      <c r="D1004" s="1247"/>
      <c r="E1004" s="1248"/>
      <c r="F1004" s="1248"/>
      <c r="G1004" s="1248"/>
      <c r="H1004" s="1249"/>
      <c r="I1004" s="1249"/>
      <c r="J1004" s="1249"/>
      <c r="K1004" s="1249"/>
      <c r="L1004" s="1250"/>
      <c r="M1004" s="1249"/>
      <c r="N1004" s="1249"/>
      <c r="O1004" s="1245"/>
      <c r="P1004" s="1251"/>
      <c r="Q1004" s="1247"/>
      <c r="R1004" s="1252"/>
      <c r="S1004" s="1247"/>
      <c r="T1004" s="1247"/>
      <c r="U1004" s="1247"/>
      <c r="V1004" s="1247"/>
      <c r="W1004" s="1247"/>
      <c r="X1004" s="1247"/>
    </row>
    <row r="1005" ht="34.5" customHeight="1">
      <c r="A1005" s="1245"/>
      <c r="B1005" s="1246"/>
      <c r="C1005" s="1247"/>
      <c r="D1005" s="1247"/>
      <c r="E1005" s="1248"/>
      <c r="F1005" s="1248"/>
      <c r="G1005" s="1248"/>
      <c r="H1005" s="1249"/>
      <c r="I1005" s="1249"/>
      <c r="J1005" s="1249"/>
      <c r="K1005" s="1249"/>
      <c r="L1005" s="1250"/>
      <c r="M1005" s="1249"/>
      <c r="N1005" s="1249"/>
      <c r="O1005" s="1245"/>
      <c r="P1005" s="1251"/>
      <c r="Q1005" s="1247"/>
      <c r="R1005" s="1252"/>
      <c r="S1005" s="1247"/>
      <c r="T1005" s="1247"/>
      <c r="U1005" s="1247"/>
      <c r="V1005" s="1247"/>
      <c r="W1005" s="1247"/>
      <c r="X1005" s="1247"/>
    </row>
    <row r="1006" ht="34.5" customHeight="1">
      <c r="A1006" s="1245"/>
      <c r="B1006" s="1246"/>
      <c r="C1006" s="1247"/>
      <c r="D1006" s="1247"/>
      <c r="E1006" s="1248"/>
      <c r="F1006" s="1248"/>
      <c r="G1006" s="1248"/>
      <c r="H1006" s="1249"/>
      <c r="I1006" s="1249"/>
      <c r="J1006" s="1249"/>
      <c r="K1006" s="1249"/>
      <c r="L1006" s="1250"/>
      <c r="M1006" s="1249"/>
      <c r="N1006" s="1249"/>
      <c r="O1006" s="1245"/>
      <c r="P1006" s="1251"/>
      <c r="Q1006" s="1247"/>
      <c r="R1006" s="1252"/>
      <c r="S1006" s="1247"/>
      <c r="T1006" s="1247"/>
      <c r="U1006" s="1247"/>
      <c r="V1006" s="1247"/>
      <c r="W1006" s="1247"/>
      <c r="X1006" s="1247"/>
    </row>
    <row r="1007" ht="34.5" customHeight="1">
      <c r="A1007" s="1245"/>
      <c r="B1007" s="1246"/>
      <c r="C1007" s="1247"/>
      <c r="D1007" s="1247"/>
      <c r="E1007" s="1248"/>
      <c r="F1007" s="1248"/>
      <c r="G1007" s="1248"/>
      <c r="H1007" s="1249"/>
      <c r="I1007" s="1249"/>
      <c r="J1007" s="1249"/>
      <c r="K1007" s="1249"/>
      <c r="L1007" s="1250"/>
      <c r="M1007" s="1249"/>
      <c r="N1007" s="1249"/>
      <c r="O1007" s="1245"/>
      <c r="P1007" s="1251"/>
      <c r="Q1007" s="1247"/>
      <c r="R1007" s="1252"/>
      <c r="S1007" s="1247"/>
      <c r="T1007" s="1247"/>
      <c r="U1007" s="1247"/>
      <c r="V1007" s="1247"/>
      <c r="W1007" s="1247"/>
      <c r="X1007" s="1247"/>
    </row>
    <row r="1008" ht="34.5" customHeight="1">
      <c r="A1008" s="1245"/>
      <c r="B1008" s="1246"/>
      <c r="C1008" s="1247"/>
      <c r="D1008" s="1247"/>
      <c r="E1008" s="1248"/>
      <c r="F1008" s="1248"/>
      <c r="G1008" s="1248"/>
      <c r="H1008" s="1249"/>
      <c r="I1008" s="1249"/>
      <c r="J1008" s="1249"/>
      <c r="K1008" s="1249"/>
      <c r="L1008" s="1250"/>
      <c r="M1008" s="1249"/>
      <c r="N1008" s="1249"/>
      <c r="O1008" s="1245"/>
      <c r="P1008" s="1251"/>
      <c r="Q1008" s="1247"/>
      <c r="R1008" s="1252"/>
      <c r="S1008" s="1247"/>
      <c r="T1008" s="1247"/>
      <c r="U1008" s="1247"/>
      <c r="V1008" s="1247"/>
      <c r="W1008" s="1247"/>
      <c r="X1008" s="1247"/>
    </row>
    <row r="1009" ht="34.5" customHeight="1">
      <c r="A1009" s="1245"/>
      <c r="B1009" s="1246"/>
      <c r="C1009" s="1247"/>
      <c r="D1009" s="1247"/>
      <c r="E1009" s="1248"/>
      <c r="F1009" s="1248"/>
      <c r="G1009" s="1248"/>
      <c r="H1009" s="1249"/>
      <c r="I1009" s="1249"/>
      <c r="J1009" s="1249"/>
      <c r="K1009" s="1249"/>
      <c r="L1009" s="1250"/>
      <c r="M1009" s="1249"/>
      <c r="N1009" s="1249"/>
      <c r="O1009" s="1245"/>
      <c r="P1009" s="1251"/>
      <c r="Q1009" s="1247"/>
      <c r="R1009" s="1252"/>
      <c r="S1009" s="1247"/>
      <c r="T1009" s="1247"/>
      <c r="U1009" s="1247"/>
      <c r="V1009" s="1247"/>
      <c r="W1009" s="1247"/>
      <c r="X1009" s="1247"/>
    </row>
  </sheetData>
  <hyperlinks>
    <hyperlink r:id="rId2" ref="B2"/>
    <hyperlink r:id="rId3" ref="B3"/>
    <hyperlink r:id="rId4" ref="B4"/>
    <hyperlink r:id="rId5" ref="B5"/>
    <hyperlink r:id="rId6" ref="B6"/>
    <hyperlink r:id="rId7" ref="B10"/>
    <hyperlink r:id="rId8" ref="B14"/>
    <hyperlink r:id="rId9" ref="B15"/>
    <hyperlink r:id="rId10" ref="B16"/>
    <hyperlink r:id="rId11" ref="B17"/>
    <hyperlink r:id="rId12" ref="B18"/>
    <hyperlink r:id="rId13" ref="B19"/>
    <hyperlink r:id="rId14" ref="B20"/>
    <hyperlink r:id="rId15" ref="B21"/>
  </hyperlinks>
  <printOptions/>
  <pageMargins bottom="0.0" footer="0.0" header="0.0" left="0.0" right="0.0" top="0.0"/>
  <pageSetup orientation="portrait"/>
  <headerFooter>
    <oddFooter/>
  </headerFooter>
  <drawing r:id="rId16"/>
  <legacyDrawing r:id="rId17"/>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4" max="4" width="28.0"/>
    <col customWidth="1" min="8" max="8" width="24.33"/>
    <col customWidth="1" min="10" max="11" width="25.67"/>
    <col customWidth="1" min="17" max="17" width="38.56"/>
  </cols>
  <sheetData>
    <row r="1">
      <c r="A1" s="1255" t="s">
        <v>3</v>
      </c>
      <c r="B1" s="1256" t="s">
        <v>843</v>
      </c>
      <c r="C1" s="1256" t="s">
        <v>844</v>
      </c>
      <c r="D1" s="1256" t="s">
        <v>5148</v>
      </c>
      <c r="E1" s="1256" t="s">
        <v>842</v>
      </c>
      <c r="F1" s="1256"/>
      <c r="G1" s="1256" t="s">
        <v>5149</v>
      </c>
      <c r="H1" s="1256" t="s">
        <v>840</v>
      </c>
      <c r="I1" s="906" t="s">
        <v>846</v>
      </c>
      <c r="J1" s="906" t="s">
        <v>394</v>
      </c>
      <c r="K1" s="906" t="s">
        <v>841</v>
      </c>
      <c r="L1" s="906" t="s">
        <v>852</v>
      </c>
      <c r="M1" s="906" t="s">
        <v>851</v>
      </c>
      <c r="N1" s="906" t="s">
        <v>3698</v>
      </c>
      <c r="O1" s="906" t="s">
        <v>853</v>
      </c>
      <c r="P1" s="1257" t="s">
        <v>400</v>
      </c>
      <c r="Q1" s="1258" t="s">
        <v>854</v>
      </c>
      <c r="R1" s="905" t="s">
        <v>856</v>
      </c>
      <c r="S1" s="1259" t="s">
        <v>826</v>
      </c>
      <c r="T1" s="1260" t="s">
        <v>827</v>
      </c>
      <c r="U1" s="1260" t="s">
        <v>828</v>
      </c>
      <c r="V1" s="1260" t="s">
        <v>829</v>
      </c>
      <c r="W1" s="906" t="s">
        <v>855</v>
      </c>
      <c r="X1" s="906" t="s">
        <v>3584</v>
      </c>
      <c r="Y1" s="906" t="s">
        <v>856</v>
      </c>
      <c r="Z1" s="1261"/>
      <c r="AA1" s="1261"/>
      <c r="AB1" s="1261"/>
      <c r="AC1" s="1261"/>
      <c r="AD1" s="1261"/>
      <c r="AE1" s="1261"/>
      <c r="AF1" s="1261"/>
      <c r="AG1" s="1261"/>
    </row>
    <row r="2">
      <c r="A2" s="1262"/>
      <c r="B2" s="1263" t="s">
        <v>5150</v>
      </c>
      <c r="C2" s="1263" t="s">
        <v>5150</v>
      </c>
      <c r="D2" s="1264" t="s">
        <v>5151</v>
      </c>
      <c r="E2" s="1265"/>
      <c r="F2" s="1266"/>
      <c r="G2" s="1266" t="s">
        <v>117</v>
      </c>
      <c r="H2" s="1263" t="s">
        <v>5152</v>
      </c>
      <c r="I2" s="1266">
        <v>1.0</v>
      </c>
      <c r="J2" s="1266" t="b">
        <v>1</v>
      </c>
      <c r="K2" s="1266" t="s">
        <v>413</v>
      </c>
      <c r="L2" s="1267">
        <v>0.0</v>
      </c>
      <c r="M2" s="1267">
        <v>0.0</v>
      </c>
      <c r="N2" s="1266">
        <v>1.0</v>
      </c>
      <c r="O2" s="1266" t="s">
        <v>413</v>
      </c>
      <c r="P2" s="1268" t="s">
        <v>168</v>
      </c>
      <c r="Q2" s="1266" t="s">
        <v>413</v>
      </c>
      <c r="R2" s="1266" t="s">
        <v>413</v>
      </c>
      <c r="S2" s="1266">
        <v>0.0</v>
      </c>
      <c r="T2" s="1266">
        <v>0.0</v>
      </c>
      <c r="U2" s="1266">
        <v>0.0</v>
      </c>
      <c r="V2" s="1266">
        <v>0.0</v>
      </c>
      <c r="W2" s="1266" t="s">
        <v>413</v>
      </c>
      <c r="X2" s="1266" t="s">
        <v>413</v>
      </c>
      <c r="Y2" s="1266" t="s">
        <v>413</v>
      </c>
      <c r="Z2" s="184"/>
      <c r="AA2" s="184"/>
      <c r="AB2" s="184"/>
      <c r="AC2" s="184"/>
      <c r="AD2" s="184"/>
      <c r="AE2" s="184"/>
      <c r="AF2" s="184"/>
      <c r="AG2" s="184"/>
    </row>
    <row r="3">
      <c r="A3" s="1262"/>
      <c r="B3" s="1263" t="s">
        <v>3442</v>
      </c>
      <c r="C3" s="1263" t="s">
        <v>3442</v>
      </c>
      <c r="D3" s="1269" t="s">
        <v>5153</v>
      </c>
      <c r="E3" s="1265"/>
      <c r="F3" s="1266"/>
      <c r="G3" s="1266" t="s">
        <v>125</v>
      </c>
      <c r="H3" s="1263" t="s">
        <v>5154</v>
      </c>
      <c r="I3" s="1266">
        <v>2.0</v>
      </c>
      <c r="J3" s="1266" t="b">
        <v>1</v>
      </c>
      <c r="K3" s="1266" t="s">
        <v>413</v>
      </c>
      <c r="L3" s="1267">
        <v>0.0</v>
      </c>
      <c r="M3" s="1267">
        <v>0.0</v>
      </c>
      <c r="N3" s="1266">
        <v>1.0</v>
      </c>
      <c r="O3" s="1266" t="s">
        <v>413</v>
      </c>
      <c r="P3" s="1268" t="s">
        <v>171</v>
      </c>
      <c r="Q3" s="1266" t="s">
        <v>413</v>
      </c>
      <c r="R3" s="1266" t="s">
        <v>413</v>
      </c>
      <c r="S3" s="1266">
        <v>0.0</v>
      </c>
      <c r="T3" s="1266">
        <v>0.0</v>
      </c>
      <c r="U3" s="1266">
        <v>0.0</v>
      </c>
      <c r="V3" s="1266">
        <v>0.0</v>
      </c>
      <c r="W3" s="1266" t="s">
        <v>413</v>
      </c>
      <c r="X3" s="1266" t="s">
        <v>413</v>
      </c>
      <c r="Y3" s="1266" t="s">
        <v>413</v>
      </c>
      <c r="Z3" s="184"/>
      <c r="AA3" s="184"/>
      <c r="AB3" s="184"/>
      <c r="AC3" s="184"/>
      <c r="AD3" s="184"/>
      <c r="AE3" s="184"/>
      <c r="AF3" s="184"/>
      <c r="AG3" s="184"/>
    </row>
    <row r="4">
      <c r="A4" s="1262"/>
      <c r="B4" s="1263" t="s">
        <v>3443</v>
      </c>
      <c r="C4" s="1263" t="s">
        <v>3443</v>
      </c>
      <c r="D4" s="1264" t="s">
        <v>5155</v>
      </c>
      <c r="E4" s="1265"/>
      <c r="F4" s="1266"/>
      <c r="G4" s="1266" t="s">
        <v>114</v>
      </c>
      <c r="H4" s="1263" t="s">
        <v>5156</v>
      </c>
      <c r="I4" s="1266">
        <v>3.0</v>
      </c>
      <c r="J4" s="1266" t="b">
        <v>1</v>
      </c>
      <c r="K4" s="1266" t="s">
        <v>413</v>
      </c>
      <c r="L4" s="1267">
        <v>0.0</v>
      </c>
      <c r="M4" s="1267">
        <v>0.0</v>
      </c>
      <c r="N4" s="1266">
        <v>1.0</v>
      </c>
      <c r="O4" s="1266" t="s">
        <v>413</v>
      </c>
      <c r="P4" s="1268" t="s">
        <v>165</v>
      </c>
      <c r="Q4" s="1266" t="s">
        <v>413</v>
      </c>
      <c r="R4" s="1266" t="s">
        <v>413</v>
      </c>
      <c r="S4" s="1266">
        <v>0.0</v>
      </c>
      <c r="T4" s="1266">
        <v>0.0</v>
      </c>
      <c r="U4" s="1266">
        <v>0.0</v>
      </c>
      <c r="V4" s="1266">
        <v>0.0</v>
      </c>
      <c r="W4" s="1266" t="s">
        <v>413</v>
      </c>
      <c r="X4" s="1266" t="s">
        <v>413</v>
      </c>
      <c r="Y4" s="1266" t="s">
        <v>413</v>
      </c>
      <c r="Z4" s="184"/>
      <c r="AA4" s="184"/>
      <c r="AB4" s="184"/>
      <c r="AC4" s="184"/>
      <c r="AD4" s="184"/>
      <c r="AE4" s="184"/>
      <c r="AF4" s="184"/>
      <c r="AG4" s="184"/>
    </row>
    <row r="5">
      <c r="Q5" s="29"/>
    </row>
    <row r="6">
      <c r="Q6" s="29"/>
    </row>
    <row r="7">
      <c r="J7" s="13"/>
      <c r="K7" s="13"/>
      <c r="Q7" s="29"/>
    </row>
    <row r="8">
      <c r="J8" s="13"/>
      <c r="K8" s="13"/>
      <c r="Q8" s="29"/>
    </row>
    <row r="9">
      <c r="J9" s="13"/>
      <c r="K9" s="13"/>
      <c r="Q9" s="29"/>
    </row>
    <row r="10">
      <c r="J10" s="13"/>
      <c r="K10" s="13"/>
      <c r="Q10" s="29"/>
    </row>
    <row r="11">
      <c r="Q11" s="29"/>
    </row>
    <row r="12">
      <c r="Q12" s="29"/>
    </row>
    <row r="13">
      <c r="Q13" s="29"/>
    </row>
    <row r="14">
      <c r="Q14" s="29"/>
    </row>
    <row r="15">
      <c r="Q15" s="29"/>
    </row>
    <row r="16">
      <c r="Q16" s="29"/>
    </row>
    <row r="17">
      <c r="Q17" s="29"/>
    </row>
    <row r="18">
      <c r="Q18" s="29"/>
    </row>
    <row r="19">
      <c r="Q19" s="29"/>
    </row>
    <row r="20">
      <c r="Q20" s="29"/>
    </row>
    <row r="21">
      <c r="Q21" s="29"/>
    </row>
    <row r="22">
      <c r="Q22" s="29"/>
    </row>
    <row r="23">
      <c r="Q23" s="29"/>
    </row>
    <row r="24">
      <c r="Q24" s="29"/>
    </row>
    <row r="25">
      <c r="Q25" s="29"/>
    </row>
    <row r="26">
      <c r="Q26" s="29"/>
    </row>
    <row r="27">
      <c r="Q27" s="29"/>
    </row>
    <row r="28">
      <c r="Q28" s="29"/>
    </row>
    <row r="29">
      <c r="Q29" s="29"/>
    </row>
    <row r="30">
      <c r="Q30" s="29"/>
    </row>
    <row r="31">
      <c r="Q31" s="29"/>
    </row>
    <row r="32">
      <c r="Q32" s="29"/>
    </row>
    <row r="33">
      <c r="Q33" s="29"/>
    </row>
    <row r="34">
      <c r="Q34" s="29"/>
    </row>
    <row r="35">
      <c r="Q35" s="29"/>
    </row>
    <row r="36">
      <c r="Q36" s="29"/>
    </row>
    <row r="37">
      <c r="Q37" s="29"/>
    </row>
    <row r="38">
      <c r="Q38" s="29"/>
    </row>
    <row r="39">
      <c r="Q39" s="29"/>
    </row>
    <row r="40">
      <c r="Q40" s="29"/>
    </row>
    <row r="41">
      <c r="Q41" s="29"/>
    </row>
    <row r="42">
      <c r="Q42" s="29"/>
    </row>
    <row r="43">
      <c r="Q43" s="29"/>
    </row>
    <row r="44">
      <c r="Q44" s="29"/>
    </row>
    <row r="45">
      <c r="Q45" s="29"/>
    </row>
    <row r="46">
      <c r="Q46" s="29"/>
    </row>
    <row r="47">
      <c r="Q47" s="29"/>
    </row>
    <row r="48">
      <c r="Q48" s="29"/>
    </row>
    <row r="49">
      <c r="Q49" s="29"/>
    </row>
    <row r="50">
      <c r="Q50" s="29"/>
    </row>
    <row r="51">
      <c r="Q51" s="29"/>
    </row>
    <row r="52">
      <c r="Q52" s="29"/>
    </row>
    <row r="53">
      <c r="Q53" s="29"/>
    </row>
    <row r="54">
      <c r="Q54" s="29"/>
    </row>
    <row r="55">
      <c r="Q55" s="29"/>
    </row>
    <row r="56">
      <c r="Q56" s="29"/>
    </row>
    <row r="57">
      <c r="Q57" s="29"/>
    </row>
    <row r="58">
      <c r="Q58" s="29"/>
    </row>
    <row r="59">
      <c r="Q59" s="29"/>
    </row>
    <row r="60">
      <c r="Q60" s="29"/>
    </row>
    <row r="61">
      <c r="Q61" s="29"/>
    </row>
    <row r="62">
      <c r="Q62" s="29"/>
    </row>
    <row r="63">
      <c r="Q63" s="29"/>
    </row>
    <row r="64">
      <c r="Q64" s="29"/>
    </row>
    <row r="65">
      <c r="Q65" s="29"/>
    </row>
    <row r="66">
      <c r="Q66" s="29"/>
    </row>
    <row r="67">
      <c r="Q67" s="29"/>
    </row>
    <row r="68">
      <c r="Q68" s="29"/>
    </row>
    <row r="69">
      <c r="Q69" s="29"/>
    </row>
    <row r="70">
      <c r="Q70" s="29"/>
    </row>
    <row r="71">
      <c r="Q71" s="29"/>
    </row>
    <row r="72">
      <c r="Q72" s="29"/>
    </row>
    <row r="73">
      <c r="Q73" s="29"/>
    </row>
    <row r="74">
      <c r="Q74" s="29"/>
    </row>
    <row r="75">
      <c r="Q75" s="29"/>
    </row>
    <row r="76">
      <c r="Q76" s="29"/>
    </row>
    <row r="77">
      <c r="Q77" s="29"/>
    </row>
    <row r="78">
      <c r="Q78" s="29"/>
    </row>
    <row r="79">
      <c r="Q79" s="29"/>
    </row>
    <row r="80">
      <c r="Q80" s="29"/>
    </row>
    <row r="81">
      <c r="Q81" s="29"/>
    </row>
    <row r="82">
      <c r="Q82" s="29"/>
    </row>
    <row r="83">
      <c r="Q83" s="29"/>
    </row>
    <row r="84">
      <c r="Q84" s="29"/>
    </row>
    <row r="85">
      <c r="Q85" s="29"/>
    </row>
    <row r="86">
      <c r="Q86" s="29"/>
    </row>
    <row r="87">
      <c r="Q87" s="29"/>
    </row>
    <row r="88">
      <c r="Q88" s="29"/>
    </row>
    <row r="89">
      <c r="Q89" s="29"/>
    </row>
    <row r="90">
      <c r="Q90" s="29"/>
    </row>
    <row r="91">
      <c r="Q91" s="29"/>
    </row>
    <row r="92">
      <c r="Q92" s="29"/>
    </row>
    <row r="93">
      <c r="Q93" s="29"/>
    </row>
    <row r="94">
      <c r="Q94" s="29"/>
    </row>
    <row r="95">
      <c r="Q95" s="29"/>
    </row>
    <row r="96">
      <c r="Q96" s="29"/>
    </row>
    <row r="97">
      <c r="Q97" s="29"/>
    </row>
    <row r="98">
      <c r="Q98" s="29"/>
    </row>
    <row r="99">
      <c r="Q99" s="29"/>
    </row>
    <row r="100">
      <c r="Q100" s="29"/>
    </row>
    <row r="101">
      <c r="Q101" s="29"/>
    </row>
    <row r="102">
      <c r="Q102" s="29"/>
    </row>
    <row r="103">
      <c r="Q103" s="29"/>
    </row>
    <row r="104">
      <c r="Q104" s="29"/>
    </row>
    <row r="105">
      <c r="Q105" s="29"/>
    </row>
    <row r="106">
      <c r="Q106" s="29"/>
    </row>
    <row r="107">
      <c r="Q107" s="29"/>
    </row>
    <row r="108">
      <c r="Q108" s="29"/>
    </row>
    <row r="109">
      <c r="Q109" s="29"/>
    </row>
    <row r="110">
      <c r="Q110" s="29"/>
    </row>
    <row r="111">
      <c r="Q111" s="29"/>
    </row>
    <row r="112">
      <c r="Q112" s="29"/>
    </row>
    <row r="113">
      <c r="Q113" s="29"/>
    </row>
    <row r="114">
      <c r="Q114" s="29"/>
    </row>
    <row r="115">
      <c r="Q115" s="29"/>
    </row>
    <row r="116">
      <c r="Q116" s="29"/>
    </row>
    <row r="117">
      <c r="Q117" s="29"/>
    </row>
    <row r="118">
      <c r="Q118" s="29"/>
    </row>
    <row r="119">
      <c r="Q119" s="29"/>
    </row>
    <row r="120">
      <c r="Q120" s="29"/>
    </row>
    <row r="121">
      <c r="Q121" s="29"/>
    </row>
    <row r="122">
      <c r="Q122" s="29"/>
    </row>
    <row r="123">
      <c r="Q123" s="29"/>
    </row>
    <row r="124">
      <c r="Q124" s="29"/>
    </row>
    <row r="125">
      <c r="Q125" s="29"/>
    </row>
    <row r="126">
      <c r="Q126" s="29"/>
    </row>
    <row r="127">
      <c r="Q127" s="29"/>
    </row>
    <row r="128">
      <c r="Q128" s="29"/>
    </row>
    <row r="129">
      <c r="Q129" s="29"/>
    </row>
    <row r="130">
      <c r="Q130" s="29"/>
    </row>
    <row r="131">
      <c r="Q131" s="29"/>
    </row>
    <row r="132">
      <c r="Q132" s="29"/>
    </row>
    <row r="133">
      <c r="Q133" s="29"/>
    </row>
    <row r="134">
      <c r="Q134" s="29"/>
    </row>
    <row r="135">
      <c r="Q135" s="29"/>
    </row>
    <row r="136">
      <c r="Q136" s="29"/>
    </row>
    <row r="137">
      <c r="Q137" s="29"/>
    </row>
    <row r="138">
      <c r="Q138" s="29"/>
    </row>
    <row r="139">
      <c r="Q139" s="29"/>
    </row>
    <row r="140">
      <c r="Q140" s="29"/>
    </row>
    <row r="141">
      <c r="Q141" s="29"/>
    </row>
    <row r="142">
      <c r="Q142" s="29"/>
    </row>
    <row r="143">
      <c r="Q143" s="29"/>
    </row>
    <row r="144">
      <c r="Q144" s="29"/>
    </row>
    <row r="145">
      <c r="Q145" s="29"/>
    </row>
    <row r="146">
      <c r="Q146" s="29"/>
    </row>
    <row r="147">
      <c r="Q147" s="29"/>
    </row>
    <row r="148">
      <c r="Q148" s="29"/>
    </row>
    <row r="149">
      <c r="Q149" s="29"/>
    </row>
    <row r="150">
      <c r="Q150" s="29"/>
    </row>
    <row r="151">
      <c r="Q151" s="29"/>
    </row>
    <row r="152">
      <c r="Q152" s="29"/>
    </row>
    <row r="153">
      <c r="Q153" s="29"/>
    </row>
    <row r="154">
      <c r="Q154" s="29"/>
    </row>
    <row r="155">
      <c r="Q155" s="29"/>
    </row>
    <row r="156">
      <c r="Q156" s="29"/>
    </row>
    <row r="157">
      <c r="Q157" s="29"/>
    </row>
    <row r="158">
      <c r="Q158" s="29"/>
    </row>
    <row r="159">
      <c r="Q159" s="29"/>
    </row>
    <row r="160">
      <c r="Q160" s="29"/>
    </row>
    <row r="161">
      <c r="Q161" s="29"/>
    </row>
    <row r="162">
      <c r="Q162" s="29"/>
    </row>
    <row r="163">
      <c r="Q163" s="29"/>
    </row>
    <row r="164">
      <c r="Q164" s="29"/>
    </row>
    <row r="165">
      <c r="Q165" s="29"/>
    </row>
    <row r="166">
      <c r="Q166" s="29"/>
    </row>
    <row r="167">
      <c r="Q167" s="29"/>
    </row>
    <row r="168">
      <c r="Q168" s="29"/>
    </row>
    <row r="169">
      <c r="Q169" s="29"/>
    </row>
    <row r="170">
      <c r="Q170" s="29"/>
    </row>
    <row r="171">
      <c r="Q171" s="29"/>
    </row>
    <row r="172">
      <c r="Q172" s="29"/>
    </row>
    <row r="173">
      <c r="Q173" s="29"/>
    </row>
    <row r="174">
      <c r="Q174" s="29"/>
    </row>
    <row r="175">
      <c r="Q175" s="29"/>
    </row>
    <row r="176">
      <c r="Q176" s="29"/>
    </row>
    <row r="177">
      <c r="Q177" s="29"/>
    </row>
    <row r="178">
      <c r="Q178" s="29"/>
    </row>
    <row r="179">
      <c r="Q179" s="29"/>
    </row>
    <row r="180">
      <c r="Q180" s="29"/>
    </row>
    <row r="181">
      <c r="Q181" s="29"/>
    </row>
    <row r="182">
      <c r="Q182" s="29"/>
    </row>
    <row r="183">
      <c r="Q183" s="29"/>
    </row>
    <row r="184">
      <c r="Q184" s="29"/>
    </row>
    <row r="185">
      <c r="Q185" s="29"/>
    </row>
    <row r="186">
      <c r="Q186" s="29"/>
    </row>
    <row r="187">
      <c r="Q187" s="29"/>
    </row>
    <row r="188">
      <c r="Q188" s="29"/>
    </row>
    <row r="189">
      <c r="Q189" s="29"/>
    </row>
    <row r="190">
      <c r="Q190" s="29"/>
    </row>
    <row r="191">
      <c r="Q191" s="29"/>
    </row>
    <row r="192">
      <c r="Q192" s="29"/>
    </row>
    <row r="193">
      <c r="Q193" s="29"/>
    </row>
    <row r="194">
      <c r="Q194" s="29"/>
    </row>
    <row r="195">
      <c r="Q195" s="29"/>
    </row>
    <row r="196">
      <c r="Q196" s="29"/>
    </row>
    <row r="197">
      <c r="Q197" s="29"/>
    </row>
    <row r="198">
      <c r="Q198" s="29"/>
    </row>
    <row r="199">
      <c r="Q199" s="29"/>
    </row>
    <row r="200">
      <c r="Q200" s="29"/>
    </row>
    <row r="201">
      <c r="Q201" s="29"/>
    </row>
    <row r="202">
      <c r="Q202" s="29"/>
    </row>
    <row r="203">
      <c r="Q203" s="29"/>
    </row>
    <row r="204">
      <c r="Q204" s="29"/>
    </row>
    <row r="205">
      <c r="Q205" s="29"/>
    </row>
    <row r="206">
      <c r="Q206" s="29"/>
    </row>
    <row r="207">
      <c r="Q207" s="29"/>
    </row>
    <row r="208">
      <c r="Q208" s="29"/>
    </row>
    <row r="209">
      <c r="Q209" s="29"/>
    </row>
    <row r="210">
      <c r="Q210" s="29"/>
    </row>
    <row r="211">
      <c r="Q211" s="29"/>
    </row>
    <row r="212">
      <c r="Q212" s="29"/>
    </row>
    <row r="213">
      <c r="Q213" s="29"/>
    </row>
    <row r="214">
      <c r="Q214" s="29"/>
    </row>
    <row r="215">
      <c r="Q215" s="29"/>
    </row>
    <row r="216">
      <c r="Q216" s="29"/>
    </row>
    <row r="217">
      <c r="Q217" s="29"/>
    </row>
    <row r="218">
      <c r="Q218" s="29"/>
    </row>
    <row r="219">
      <c r="Q219" s="29"/>
    </row>
    <row r="220">
      <c r="Q220" s="29"/>
    </row>
    <row r="221">
      <c r="Q221" s="29"/>
    </row>
    <row r="222">
      <c r="Q222" s="29"/>
    </row>
    <row r="223">
      <c r="Q223" s="29"/>
    </row>
    <row r="224">
      <c r="Q224" s="29"/>
    </row>
    <row r="225">
      <c r="Q225" s="29"/>
    </row>
    <row r="226">
      <c r="Q226" s="29"/>
    </row>
    <row r="227">
      <c r="Q227" s="29"/>
    </row>
    <row r="228">
      <c r="Q228" s="29"/>
    </row>
    <row r="229">
      <c r="Q229" s="29"/>
    </row>
    <row r="230">
      <c r="Q230" s="29"/>
    </row>
    <row r="231">
      <c r="Q231" s="29"/>
    </row>
    <row r="232">
      <c r="Q232" s="29"/>
    </row>
    <row r="233">
      <c r="Q233" s="29"/>
    </row>
    <row r="234">
      <c r="Q234" s="29"/>
    </row>
    <row r="235">
      <c r="Q235" s="29"/>
    </row>
    <row r="236">
      <c r="Q236" s="29"/>
    </row>
    <row r="237">
      <c r="Q237" s="29"/>
    </row>
    <row r="238">
      <c r="Q238" s="29"/>
    </row>
    <row r="239">
      <c r="Q239" s="29"/>
    </row>
    <row r="240">
      <c r="Q240" s="29"/>
    </row>
    <row r="241">
      <c r="Q241" s="29"/>
    </row>
    <row r="242">
      <c r="Q242" s="29"/>
    </row>
    <row r="243">
      <c r="Q243" s="29"/>
    </row>
    <row r="244">
      <c r="Q244" s="29"/>
    </row>
    <row r="245">
      <c r="Q245" s="29"/>
    </row>
    <row r="246">
      <c r="Q246" s="29"/>
    </row>
    <row r="247">
      <c r="Q247" s="29"/>
    </row>
    <row r="248">
      <c r="Q248" s="29"/>
    </row>
    <row r="249">
      <c r="Q249" s="29"/>
    </row>
    <row r="250">
      <c r="Q250" s="29"/>
    </row>
    <row r="251">
      <c r="Q251" s="29"/>
    </row>
    <row r="252">
      <c r="Q252" s="29"/>
    </row>
    <row r="253">
      <c r="Q253" s="29"/>
    </row>
    <row r="254">
      <c r="Q254" s="29"/>
    </row>
    <row r="255">
      <c r="Q255" s="29"/>
    </row>
    <row r="256">
      <c r="Q256" s="29"/>
    </row>
    <row r="257">
      <c r="Q257" s="29"/>
    </row>
    <row r="258">
      <c r="Q258" s="29"/>
    </row>
    <row r="259">
      <c r="Q259" s="29"/>
    </row>
    <row r="260">
      <c r="Q260" s="29"/>
    </row>
    <row r="261">
      <c r="Q261" s="29"/>
    </row>
    <row r="262">
      <c r="Q262" s="29"/>
    </row>
    <row r="263">
      <c r="Q263" s="29"/>
    </row>
    <row r="264">
      <c r="Q264" s="29"/>
    </row>
    <row r="265">
      <c r="Q265" s="29"/>
    </row>
    <row r="266">
      <c r="Q266" s="29"/>
    </row>
    <row r="267">
      <c r="Q267" s="29"/>
    </row>
    <row r="268">
      <c r="Q268" s="29"/>
    </row>
    <row r="269">
      <c r="Q269" s="29"/>
    </row>
    <row r="270">
      <c r="Q270" s="29"/>
    </row>
    <row r="271">
      <c r="Q271" s="29"/>
    </row>
    <row r="272">
      <c r="Q272" s="29"/>
    </row>
    <row r="273">
      <c r="Q273" s="29"/>
    </row>
    <row r="274">
      <c r="Q274" s="29"/>
    </row>
    <row r="275">
      <c r="Q275" s="29"/>
    </row>
    <row r="276">
      <c r="Q276" s="29"/>
    </row>
    <row r="277">
      <c r="Q277" s="29"/>
    </row>
    <row r="278">
      <c r="Q278" s="29"/>
    </row>
    <row r="279">
      <c r="Q279" s="29"/>
    </row>
    <row r="280">
      <c r="Q280" s="29"/>
    </row>
    <row r="281">
      <c r="Q281" s="29"/>
    </row>
    <row r="282">
      <c r="Q282" s="29"/>
    </row>
    <row r="283">
      <c r="Q283" s="29"/>
    </row>
    <row r="284">
      <c r="Q284" s="29"/>
    </row>
    <row r="285">
      <c r="Q285" s="29"/>
    </row>
    <row r="286">
      <c r="Q286" s="29"/>
    </row>
    <row r="287">
      <c r="Q287" s="29"/>
    </row>
    <row r="288">
      <c r="Q288" s="29"/>
    </row>
    <row r="289">
      <c r="Q289" s="29"/>
    </row>
    <row r="290">
      <c r="Q290" s="29"/>
    </row>
    <row r="291">
      <c r="Q291" s="29"/>
    </row>
    <row r="292">
      <c r="Q292" s="29"/>
    </row>
    <row r="293">
      <c r="Q293" s="29"/>
    </row>
    <row r="294">
      <c r="Q294" s="29"/>
    </row>
    <row r="295">
      <c r="Q295" s="29"/>
    </row>
    <row r="296">
      <c r="Q296" s="29"/>
    </row>
    <row r="297">
      <c r="Q297" s="29"/>
    </row>
    <row r="298">
      <c r="Q298" s="29"/>
    </row>
    <row r="299">
      <c r="Q299" s="29"/>
    </row>
    <row r="300">
      <c r="Q300" s="29"/>
    </row>
    <row r="301">
      <c r="Q301" s="29"/>
    </row>
    <row r="302">
      <c r="Q302" s="29"/>
    </row>
    <row r="303">
      <c r="Q303" s="29"/>
    </row>
    <row r="304">
      <c r="Q304" s="29"/>
    </row>
    <row r="305">
      <c r="Q305" s="29"/>
    </row>
    <row r="306">
      <c r="Q306" s="29"/>
    </row>
    <row r="307">
      <c r="Q307" s="29"/>
    </row>
    <row r="308">
      <c r="Q308" s="29"/>
    </row>
    <row r="309">
      <c r="Q309" s="29"/>
    </row>
    <row r="310">
      <c r="Q310" s="29"/>
    </row>
    <row r="311">
      <c r="Q311" s="29"/>
    </row>
    <row r="312">
      <c r="Q312" s="29"/>
    </row>
    <row r="313">
      <c r="Q313" s="29"/>
    </row>
    <row r="314">
      <c r="Q314" s="29"/>
    </row>
    <row r="315">
      <c r="Q315" s="29"/>
    </row>
    <row r="316">
      <c r="Q316" s="29"/>
    </row>
    <row r="317">
      <c r="Q317" s="29"/>
    </row>
    <row r="318">
      <c r="Q318" s="29"/>
    </row>
    <row r="319">
      <c r="Q319" s="29"/>
    </row>
    <row r="320">
      <c r="Q320" s="29"/>
    </row>
    <row r="321">
      <c r="Q321" s="29"/>
    </row>
    <row r="322">
      <c r="Q322" s="29"/>
    </row>
    <row r="323">
      <c r="Q323" s="29"/>
    </row>
    <row r="324">
      <c r="Q324" s="29"/>
    </row>
    <row r="325">
      <c r="Q325" s="29"/>
    </row>
    <row r="326">
      <c r="Q326" s="29"/>
    </row>
    <row r="327">
      <c r="Q327" s="29"/>
    </row>
    <row r="328">
      <c r="Q328" s="29"/>
    </row>
    <row r="329">
      <c r="Q329" s="29"/>
    </row>
    <row r="330">
      <c r="Q330" s="29"/>
    </row>
    <row r="331">
      <c r="Q331" s="29"/>
    </row>
    <row r="332">
      <c r="Q332" s="29"/>
    </row>
    <row r="333">
      <c r="Q333" s="29"/>
    </row>
    <row r="334">
      <c r="Q334" s="29"/>
    </row>
    <row r="335">
      <c r="Q335" s="29"/>
    </row>
    <row r="336">
      <c r="Q336" s="29"/>
    </row>
    <row r="337">
      <c r="Q337" s="29"/>
    </row>
    <row r="338">
      <c r="Q338" s="29"/>
    </row>
    <row r="339">
      <c r="Q339" s="29"/>
    </row>
    <row r="340">
      <c r="Q340" s="29"/>
    </row>
    <row r="341">
      <c r="Q341" s="29"/>
    </row>
    <row r="342">
      <c r="Q342" s="29"/>
    </row>
    <row r="343">
      <c r="Q343" s="29"/>
    </row>
    <row r="344">
      <c r="Q344" s="29"/>
    </row>
    <row r="345">
      <c r="Q345" s="29"/>
    </row>
    <row r="346">
      <c r="Q346" s="29"/>
    </row>
    <row r="347">
      <c r="Q347" s="29"/>
    </row>
    <row r="348">
      <c r="Q348" s="29"/>
    </row>
    <row r="349">
      <c r="Q349" s="29"/>
    </row>
    <row r="350">
      <c r="Q350" s="29"/>
    </row>
    <row r="351">
      <c r="Q351" s="29"/>
    </row>
    <row r="352">
      <c r="Q352" s="29"/>
    </row>
    <row r="353">
      <c r="Q353" s="29"/>
    </row>
    <row r="354">
      <c r="Q354" s="29"/>
    </row>
    <row r="355">
      <c r="Q355" s="29"/>
    </row>
    <row r="356">
      <c r="Q356" s="29"/>
    </row>
    <row r="357">
      <c r="Q357" s="29"/>
    </row>
    <row r="358">
      <c r="Q358" s="29"/>
    </row>
    <row r="359">
      <c r="Q359" s="29"/>
    </row>
    <row r="360">
      <c r="Q360" s="29"/>
    </row>
    <row r="361">
      <c r="Q361" s="29"/>
    </row>
    <row r="362">
      <c r="Q362" s="29"/>
    </row>
    <row r="363">
      <c r="Q363" s="29"/>
    </row>
    <row r="364">
      <c r="Q364" s="29"/>
    </row>
    <row r="365">
      <c r="Q365" s="29"/>
    </row>
    <row r="366">
      <c r="Q366" s="29"/>
    </row>
    <row r="367">
      <c r="Q367" s="29"/>
    </row>
    <row r="368">
      <c r="Q368" s="29"/>
    </row>
    <row r="369">
      <c r="Q369" s="29"/>
    </row>
    <row r="370">
      <c r="Q370" s="29"/>
    </row>
    <row r="371">
      <c r="Q371" s="29"/>
    </row>
    <row r="372">
      <c r="Q372" s="29"/>
    </row>
    <row r="373">
      <c r="Q373" s="29"/>
    </row>
    <row r="374">
      <c r="Q374" s="29"/>
    </row>
    <row r="375">
      <c r="Q375" s="29"/>
    </row>
    <row r="376">
      <c r="Q376" s="29"/>
    </row>
    <row r="377">
      <c r="Q377" s="29"/>
    </row>
    <row r="378">
      <c r="Q378" s="29"/>
    </row>
    <row r="379">
      <c r="Q379" s="29"/>
    </row>
    <row r="380">
      <c r="Q380" s="29"/>
    </row>
    <row r="381">
      <c r="Q381" s="29"/>
    </row>
    <row r="382">
      <c r="Q382" s="29"/>
    </row>
    <row r="383">
      <c r="Q383" s="29"/>
    </row>
    <row r="384">
      <c r="Q384" s="29"/>
    </row>
    <row r="385">
      <c r="Q385" s="29"/>
    </row>
    <row r="386">
      <c r="Q386" s="29"/>
    </row>
    <row r="387">
      <c r="Q387" s="29"/>
    </row>
    <row r="388">
      <c r="Q388" s="29"/>
    </row>
    <row r="389">
      <c r="Q389" s="29"/>
    </row>
    <row r="390">
      <c r="Q390" s="29"/>
    </row>
    <row r="391">
      <c r="Q391" s="29"/>
    </row>
    <row r="392">
      <c r="Q392" s="29"/>
    </row>
    <row r="393">
      <c r="Q393" s="29"/>
    </row>
    <row r="394">
      <c r="Q394" s="29"/>
    </row>
    <row r="395">
      <c r="Q395" s="29"/>
    </row>
    <row r="396">
      <c r="Q396" s="29"/>
    </row>
    <row r="397">
      <c r="Q397" s="29"/>
    </row>
    <row r="398">
      <c r="Q398" s="29"/>
    </row>
    <row r="399">
      <c r="Q399" s="29"/>
    </row>
    <row r="400">
      <c r="Q400" s="29"/>
    </row>
    <row r="401">
      <c r="Q401" s="29"/>
    </row>
    <row r="402">
      <c r="Q402" s="29"/>
    </row>
    <row r="403">
      <c r="Q403" s="29"/>
    </row>
    <row r="404">
      <c r="Q404" s="29"/>
    </row>
    <row r="405">
      <c r="Q405" s="29"/>
    </row>
    <row r="406">
      <c r="Q406" s="29"/>
    </row>
    <row r="407">
      <c r="Q407" s="29"/>
    </row>
    <row r="408">
      <c r="Q408" s="29"/>
    </row>
    <row r="409">
      <c r="Q409" s="29"/>
    </row>
    <row r="410">
      <c r="Q410" s="29"/>
    </row>
    <row r="411">
      <c r="Q411" s="29"/>
    </row>
    <row r="412">
      <c r="Q412" s="29"/>
    </row>
    <row r="413">
      <c r="Q413" s="29"/>
    </row>
    <row r="414">
      <c r="Q414" s="29"/>
    </row>
    <row r="415">
      <c r="Q415" s="29"/>
    </row>
    <row r="416">
      <c r="Q416" s="29"/>
    </row>
    <row r="417">
      <c r="Q417" s="29"/>
    </row>
    <row r="418">
      <c r="Q418" s="29"/>
    </row>
    <row r="419">
      <c r="Q419" s="29"/>
    </row>
    <row r="420">
      <c r="Q420" s="29"/>
    </row>
    <row r="421">
      <c r="Q421" s="29"/>
    </row>
    <row r="422">
      <c r="Q422" s="29"/>
    </row>
    <row r="423">
      <c r="Q423" s="29"/>
    </row>
    <row r="424">
      <c r="Q424" s="29"/>
    </row>
    <row r="425">
      <c r="Q425" s="29"/>
    </row>
    <row r="426">
      <c r="Q426" s="29"/>
    </row>
    <row r="427">
      <c r="Q427" s="29"/>
    </row>
    <row r="428">
      <c r="Q428" s="29"/>
    </row>
    <row r="429">
      <c r="Q429" s="29"/>
    </row>
    <row r="430">
      <c r="Q430" s="29"/>
    </row>
    <row r="431">
      <c r="Q431" s="29"/>
    </row>
    <row r="432">
      <c r="Q432" s="29"/>
    </row>
    <row r="433">
      <c r="Q433" s="29"/>
    </row>
    <row r="434">
      <c r="Q434" s="29"/>
    </row>
    <row r="435">
      <c r="Q435" s="29"/>
    </row>
    <row r="436">
      <c r="Q436" s="29"/>
    </row>
    <row r="437">
      <c r="Q437" s="29"/>
    </row>
    <row r="438">
      <c r="Q438" s="29"/>
    </row>
    <row r="439">
      <c r="Q439" s="29"/>
    </row>
    <row r="440">
      <c r="Q440" s="29"/>
    </row>
    <row r="441">
      <c r="Q441" s="29"/>
    </row>
    <row r="442">
      <c r="Q442" s="29"/>
    </row>
    <row r="443">
      <c r="Q443" s="29"/>
    </row>
    <row r="444">
      <c r="Q444" s="29"/>
    </row>
    <row r="445">
      <c r="Q445" s="29"/>
    </row>
    <row r="446">
      <c r="Q446" s="29"/>
    </row>
    <row r="447">
      <c r="Q447" s="29"/>
    </row>
    <row r="448">
      <c r="Q448" s="29"/>
    </row>
    <row r="449">
      <c r="Q449" s="29"/>
    </row>
    <row r="450">
      <c r="Q450" s="29"/>
    </row>
    <row r="451">
      <c r="Q451" s="29"/>
    </row>
    <row r="452">
      <c r="Q452" s="29"/>
    </row>
    <row r="453">
      <c r="Q453" s="29"/>
    </row>
    <row r="454">
      <c r="Q454" s="29"/>
    </row>
    <row r="455">
      <c r="Q455" s="29"/>
    </row>
    <row r="456">
      <c r="Q456" s="29"/>
    </row>
    <row r="457">
      <c r="Q457" s="29"/>
    </row>
    <row r="458">
      <c r="Q458" s="29"/>
    </row>
    <row r="459">
      <c r="Q459" s="29"/>
    </row>
    <row r="460">
      <c r="Q460" s="29"/>
    </row>
    <row r="461">
      <c r="Q461" s="29"/>
    </row>
    <row r="462">
      <c r="Q462" s="29"/>
    </row>
    <row r="463">
      <c r="Q463" s="29"/>
    </row>
    <row r="464">
      <c r="Q464" s="29"/>
    </row>
    <row r="465">
      <c r="Q465" s="29"/>
    </row>
    <row r="466">
      <c r="Q466" s="29"/>
    </row>
    <row r="467">
      <c r="Q467" s="29"/>
    </row>
    <row r="468">
      <c r="Q468" s="29"/>
    </row>
    <row r="469">
      <c r="Q469" s="29"/>
    </row>
    <row r="470">
      <c r="Q470" s="29"/>
    </row>
    <row r="471">
      <c r="Q471" s="29"/>
    </row>
    <row r="472">
      <c r="Q472" s="29"/>
    </row>
    <row r="473">
      <c r="Q473" s="29"/>
    </row>
    <row r="474">
      <c r="Q474" s="29"/>
    </row>
    <row r="475">
      <c r="Q475" s="29"/>
    </row>
    <row r="476">
      <c r="Q476" s="29"/>
    </row>
    <row r="477">
      <c r="Q477" s="29"/>
    </row>
    <row r="478">
      <c r="Q478" s="29"/>
    </row>
    <row r="479">
      <c r="Q479" s="29"/>
    </row>
    <row r="480">
      <c r="Q480" s="29"/>
    </row>
    <row r="481">
      <c r="Q481" s="29"/>
    </row>
    <row r="482">
      <c r="Q482" s="29"/>
    </row>
    <row r="483">
      <c r="Q483" s="29"/>
    </row>
    <row r="484">
      <c r="Q484" s="29"/>
    </row>
    <row r="485">
      <c r="Q485" s="29"/>
    </row>
    <row r="486">
      <c r="Q486" s="29"/>
    </row>
    <row r="487">
      <c r="Q487" s="29"/>
    </row>
    <row r="488">
      <c r="Q488" s="29"/>
    </row>
    <row r="489">
      <c r="Q489" s="29"/>
    </row>
    <row r="490">
      <c r="Q490" s="29"/>
    </row>
    <row r="491">
      <c r="Q491" s="29"/>
    </row>
    <row r="492">
      <c r="Q492" s="29"/>
    </row>
    <row r="493">
      <c r="Q493" s="29"/>
    </row>
    <row r="494">
      <c r="Q494" s="29"/>
    </row>
    <row r="495">
      <c r="Q495" s="29"/>
    </row>
    <row r="496">
      <c r="Q496" s="29"/>
    </row>
    <row r="497">
      <c r="Q497" s="29"/>
    </row>
    <row r="498">
      <c r="Q498" s="29"/>
    </row>
    <row r="499">
      <c r="Q499" s="29"/>
    </row>
    <row r="500">
      <c r="Q500" s="29"/>
    </row>
    <row r="501">
      <c r="Q501" s="29"/>
    </row>
    <row r="502">
      <c r="Q502" s="29"/>
    </row>
    <row r="503">
      <c r="Q503" s="29"/>
    </row>
    <row r="504">
      <c r="Q504" s="29"/>
    </row>
    <row r="505">
      <c r="Q505" s="29"/>
    </row>
    <row r="506">
      <c r="Q506" s="29"/>
    </row>
    <row r="507">
      <c r="Q507" s="29"/>
    </row>
    <row r="508">
      <c r="Q508" s="29"/>
    </row>
    <row r="509">
      <c r="Q509" s="29"/>
    </row>
    <row r="510">
      <c r="Q510" s="29"/>
    </row>
    <row r="511">
      <c r="Q511" s="29"/>
    </row>
    <row r="512">
      <c r="Q512" s="29"/>
    </row>
    <row r="513">
      <c r="Q513" s="29"/>
    </row>
    <row r="514">
      <c r="Q514" s="29"/>
    </row>
    <row r="515">
      <c r="Q515" s="29"/>
    </row>
    <row r="516">
      <c r="Q516" s="29"/>
    </row>
    <row r="517">
      <c r="Q517" s="29"/>
    </row>
    <row r="518">
      <c r="Q518" s="29"/>
    </row>
    <row r="519">
      <c r="Q519" s="29"/>
    </row>
    <row r="520">
      <c r="Q520" s="29"/>
    </row>
    <row r="521">
      <c r="Q521" s="29"/>
    </row>
    <row r="522">
      <c r="Q522" s="29"/>
    </row>
    <row r="523">
      <c r="Q523" s="29"/>
    </row>
    <row r="524">
      <c r="Q524" s="29"/>
    </row>
    <row r="525">
      <c r="Q525" s="29"/>
    </row>
    <row r="526">
      <c r="Q526" s="29"/>
    </row>
    <row r="527">
      <c r="Q527" s="29"/>
    </row>
    <row r="528">
      <c r="Q528" s="29"/>
    </row>
    <row r="529">
      <c r="Q529" s="29"/>
    </row>
    <row r="530">
      <c r="Q530" s="29"/>
    </row>
    <row r="531">
      <c r="Q531" s="29"/>
    </row>
    <row r="532">
      <c r="Q532" s="29"/>
    </row>
    <row r="533">
      <c r="Q533" s="29"/>
    </row>
    <row r="534">
      <c r="Q534" s="29"/>
    </row>
    <row r="535">
      <c r="Q535" s="29"/>
    </row>
    <row r="536">
      <c r="Q536" s="29"/>
    </row>
    <row r="537">
      <c r="Q537" s="29"/>
    </row>
    <row r="538">
      <c r="Q538" s="29"/>
    </row>
    <row r="539">
      <c r="Q539" s="29"/>
    </row>
    <row r="540">
      <c r="Q540" s="29"/>
    </row>
    <row r="541">
      <c r="Q541" s="29"/>
    </row>
    <row r="542">
      <c r="Q542" s="29"/>
    </row>
    <row r="543">
      <c r="Q543" s="29"/>
    </row>
    <row r="544">
      <c r="Q544" s="29"/>
    </row>
    <row r="545">
      <c r="Q545" s="29"/>
    </row>
    <row r="546">
      <c r="Q546" s="29"/>
    </row>
    <row r="547">
      <c r="Q547" s="29"/>
    </row>
    <row r="548">
      <c r="Q548" s="29"/>
    </row>
    <row r="549">
      <c r="Q549" s="29"/>
    </row>
    <row r="550">
      <c r="Q550" s="29"/>
    </row>
    <row r="551">
      <c r="Q551" s="29"/>
    </row>
    <row r="552">
      <c r="Q552" s="29"/>
    </row>
    <row r="553">
      <c r="Q553" s="29"/>
    </row>
    <row r="554">
      <c r="Q554" s="29"/>
    </row>
    <row r="555">
      <c r="Q555" s="29"/>
    </row>
    <row r="556">
      <c r="Q556" s="29"/>
    </row>
    <row r="557">
      <c r="Q557" s="29"/>
    </row>
    <row r="558">
      <c r="Q558" s="29"/>
    </row>
    <row r="559">
      <c r="Q559" s="29"/>
    </row>
    <row r="560">
      <c r="Q560" s="29"/>
    </row>
    <row r="561">
      <c r="Q561" s="29"/>
    </row>
    <row r="562">
      <c r="Q562" s="29"/>
    </row>
    <row r="563">
      <c r="Q563" s="29"/>
    </row>
    <row r="564">
      <c r="Q564" s="29"/>
    </row>
    <row r="565">
      <c r="Q565" s="29"/>
    </row>
    <row r="566">
      <c r="Q566" s="29"/>
    </row>
    <row r="567">
      <c r="Q567" s="29"/>
    </row>
    <row r="568">
      <c r="Q568" s="29"/>
    </row>
    <row r="569">
      <c r="Q569" s="29"/>
    </row>
    <row r="570">
      <c r="Q570" s="29"/>
    </row>
    <row r="571">
      <c r="Q571" s="29"/>
    </row>
    <row r="572">
      <c r="Q572" s="29"/>
    </row>
    <row r="573">
      <c r="Q573" s="29"/>
    </row>
    <row r="574">
      <c r="Q574" s="29"/>
    </row>
    <row r="575">
      <c r="Q575" s="29"/>
    </row>
    <row r="576">
      <c r="Q576" s="29"/>
    </row>
    <row r="577">
      <c r="Q577" s="29"/>
    </row>
    <row r="578">
      <c r="Q578" s="29"/>
    </row>
    <row r="579">
      <c r="Q579" s="29"/>
    </row>
    <row r="580">
      <c r="Q580" s="29"/>
    </row>
    <row r="581">
      <c r="Q581" s="29"/>
    </row>
    <row r="582">
      <c r="Q582" s="29"/>
    </row>
    <row r="583">
      <c r="Q583" s="29"/>
    </row>
    <row r="584">
      <c r="Q584" s="29"/>
    </row>
    <row r="585">
      <c r="Q585" s="29"/>
    </row>
    <row r="586">
      <c r="Q586" s="29"/>
    </row>
    <row r="587">
      <c r="Q587" s="29"/>
    </row>
    <row r="588">
      <c r="Q588" s="29"/>
    </row>
    <row r="589">
      <c r="Q589" s="29"/>
    </row>
    <row r="590">
      <c r="Q590" s="29"/>
    </row>
    <row r="591">
      <c r="Q591" s="29"/>
    </row>
    <row r="592">
      <c r="Q592" s="29"/>
    </row>
    <row r="593">
      <c r="Q593" s="29"/>
    </row>
    <row r="594">
      <c r="Q594" s="29"/>
    </row>
    <row r="595">
      <c r="Q595" s="29"/>
    </row>
    <row r="596">
      <c r="Q596" s="29"/>
    </row>
    <row r="597">
      <c r="Q597" s="29"/>
    </row>
    <row r="598">
      <c r="Q598" s="29"/>
    </row>
    <row r="599">
      <c r="Q599" s="29"/>
    </row>
    <row r="600">
      <c r="Q600" s="29"/>
    </row>
    <row r="601">
      <c r="Q601" s="29"/>
    </row>
    <row r="602">
      <c r="Q602" s="29"/>
    </row>
    <row r="603">
      <c r="Q603" s="29"/>
    </row>
    <row r="604">
      <c r="Q604" s="29"/>
    </row>
    <row r="605">
      <c r="Q605" s="29"/>
    </row>
    <row r="606">
      <c r="Q606" s="29"/>
    </row>
    <row r="607">
      <c r="Q607" s="29"/>
    </row>
    <row r="608">
      <c r="Q608" s="29"/>
    </row>
    <row r="609">
      <c r="Q609" s="29"/>
    </row>
    <row r="610">
      <c r="Q610" s="29"/>
    </row>
    <row r="611">
      <c r="Q611" s="29"/>
    </row>
    <row r="612">
      <c r="Q612" s="29"/>
    </row>
    <row r="613">
      <c r="Q613" s="29"/>
    </row>
    <row r="614">
      <c r="Q614" s="29"/>
    </row>
    <row r="615">
      <c r="Q615" s="29"/>
    </row>
    <row r="616">
      <c r="Q616" s="29"/>
    </row>
    <row r="617">
      <c r="Q617" s="29"/>
    </row>
    <row r="618">
      <c r="Q618" s="29"/>
    </row>
    <row r="619">
      <c r="Q619" s="29"/>
    </row>
    <row r="620">
      <c r="Q620" s="29"/>
    </row>
    <row r="621">
      <c r="Q621" s="29"/>
    </row>
    <row r="622">
      <c r="Q622" s="29"/>
    </row>
    <row r="623">
      <c r="Q623" s="29"/>
    </row>
    <row r="624">
      <c r="Q624" s="29"/>
    </row>
    <row r="625">
      <c r="Q625" s="29"/>
    </row>
    <row r="626">
      <c r="Q626" s="29"/>
    </row>
    <row r="627">
      <c r="Q627" s="29"/>
    </row>
    <row r="628">
      <c r="Q628" s="29"/>
    </row>
    <row r="629">
      <c r="Q629" s="29"/>
    </row>
    <row r="630">
      <c r="Q630" s="29"/>
    </row>
    <row r="631">
      <c r="Q631" s="29"/>
    </row>
    <row r="632">
      <c r="Q632" s="29"/>
    </row>
    <row r="633">
      <c r="Q633" s="29"/>
    </row>
    <row r="634">
      <c r="Q634" s="29"/>
    </row>
    <row r="635">
      <c r="Q635" s="29"/>
    </row>
    <row r="636">
      <c r="Q636" s="29"/>
    </row>
    <row r="637">
      <c r="Q637" s="29"/>
    </row>
    <row r="638">
      <c r="Q638" s="29"/>
    </row>
    <row r="639">
      <c r="Q639" s="29"/>
    </row>
    <row r="640">
      <c r="Q640" s="29"/>
    </row>
    <row r="641">
      <c r="Q641" s="29"/>
    </row>
    <row r="642">
      <c r="Q642" s="29"/>
    </row>
    <row r="643">
      <c r="Q643" s="29"/>
    </row>
    <row r="644">
      <c r="Q644" s="29"/>
    </row>
    <row r="645">
      <c r="Q645" s="29"/>
    </row>
    <row r="646">
      <c r="Q646" s="29"/>
    </row>
    <row r="647">
      <c r="Q647" s="29"/>
    </row>
    <row r="648">
      <c r="Q648" s="29"/>
    </row>
    <row r="649">
      <c r="Q649" s="29"/>
    </row>
    <row r="650">
      <c r="Q650" s="29"/>
    </row>
    <row r="651">
      <c r="Q651" s="29"/>
    </row>
    <row r="652">
      <c r="Q652" s="29"/>
    </row>
    <row r="653">
      <c r="Q653" s="29"/>
    </row>
    <row r="654">
      <c r="Q654" s="29"/>
    </row>
    <row r="655">
      <c r="Q655" s="29"/>
    </row>
    <row r="656">
      <c r="Q656" s="29"/>
    </row>
    <row r="657">
      <c r="Q657" s="29"/>
    </row>
    <row r="658">
      <c r="Q658" s="29"/>
    </row>
    <row r="659">
      <c r="Q659" s="29"/>
    </row>
    <row r="660">
      <c r="Q660" s="29"/>
    </row>
    <row r="661">
      <c r="Q661" s="29"/>
    </row>
    <row r="662">
      <c r="Q662" s="29"/>
    </row>
    <row r="663">
      <c r="Q663" s="29"/>
    </row>
    <row r="664">
      <c r="Q664" s="29"/>
    </row>
    <row r="665">
      <c r="Q665" s="29"/>
    </row>
    <row r="666">
      <c r="Q666" s="29"/>
    </row>
    <row r="667">
      <c r="Q667" s="29"/>
    </row>
    <row r="668">
      <c r="Q668" s="29"/>
    </row>
    <row r="669">
      <c r="Q669" s="29"/>
    </row>
    <row r="670">
      <c r="Q670" s="29"/>
    </row>
    <row r="671">
      <c r="Q671" s="29"/>
    </row>
    <row r="672">
      <c r="Q672" s="29"/>
    </row>
    <row r="673">
      <c r="Q673" s="29"/>
    </row>
    <row r="674">
      <c r="Q674" s="29"/>
    </row>
    <row r="675">
      <c r="Q675" s="29"/>
    </row>
    <row r="676">
      <c r="Q676" s="29"/>
    </row>
    <row r="677">
      <c r="Q677" s="29"/>
    </row>
    <row r="678">
      <c r="Q678" s="29"/>
    </row>
    <row r="679">
      <c r="Q679" s="29"/>
    </row>
    <row r="680">
      <c r="Q680" s="29"/>
    </row>
    <row r="681">
      <c r="Q681" s="29"/>
    </row>
    <row r="682">
      <c r="Q682" s="29"/>
    </row>
    <row r="683">
      <c r="Q683" s="29"/>
    </row>
    <row r="684">
      <c r="Q684" s="29"/>
    </row>
    <row r="685">
      <c r="Q685" s="29"/>
    </row>
    <row r="686">
      <c r="Q686" s="29"/>
    </row>
    <row r="687">
      <c r="Q687" s="29"/>
    </row>
    <row r="688">
      <c r="Q688" s="29"/>
    </row>
    <row r="689">
      <c r="Q689" s="29"/>
    </row>
    <row r="690">
      <c r="Q690" s="29"/>
    </row>
    <row r="691">
      <c r="Q691" s="29"/>
    </row>
    <row r="692">
      <c r="Q692" s="29"/>
    </row>
    <row r="693">
      <c r="Q693" s="29"/>
    </row>
    <row r="694">
      <c r="Q694" s="29"/>
    </row>
    <row r="695">
      <c r="Q695" s="29"/>
    </row>
    <row r="696">
      <c r="Q696" s="29"/>
    </row>
    <row r="697">
      <c r="Q697" s="29"/>
    </row>
    <row r="698">
      <c r="Q698" s="29"/>
    </row>
    <row r="699">
      <c r="Q699" s="29"/>
    </row>
    <row r="700">
      <c r="Q700" s="29"/>
    </row>
    <row r="701">
      <c r="Q701" s="29"/>
    </row>
    <row r="702">
      <c r="Q702" s="29"/>
    </row>
    <row r="703">
      <c r="Q703" s="29"/>
    </row>
    <row r="704">
      <c r="Q704" s="29"/>
    </row>
    <row r="705">
      <c r="Q705" s="29"/>
    </row>
    <row r="706">
      <c r="Q706" s="29"/>
    </row>
    <row r="707">
      <c r="Q707" s="29"/>
    </row>
    <row r="708">
      <c r="Q708" s="29"/>
    </row>
    <row r="709">
      <c r="Q709" s="29"/>
    </row>
    <row r="710">
      <c r="Q710" s="29"/>
    </row>
    <row r="711">
      <c r="Q711" s="29"/>
    </row>
    <row r="712">
      <c r="Q712" s="29"/>
    </row>
    <row r="713">
      <c r="Q713" s="29"/>
    </row>
    <row r="714">
      <c r="Q714" s="29"/>
    </row>
    <row r="715">
      <c r="Q715" s="29"/>
    </row>
    <row r="716">
      <c r="Q716" s="29"/>
    </row>
    <row r="717">
      <c r="Q717" s="29"/>
    </row>
    <row r="718">
      <c r="Q718" s="29"/>
    </row>
    <row r="719">
      <c r="Q719" s="29"/>
    </row>
    <row r="720">
      <c r="Q720" s="29"/>
    </row>
    <row r="721">
      <c r="Q721" s="29"/>
    </row>
    <row r="722">
      <c r="Q722" s="29"/>
    </row>
    <row r="723">
      <c r="Q723" s="29"/>
    </row>
    <row r="724">
      <c r="Q724" s="29"/>
    </row>
    <row r="725">
      <c r="Q725" s="29"/>
    </row>
    <row r="726">
      <c r="Q726" s="29"/>
    </row>
    <row r="727">
      <c r="Q727" s="29"/>
    </row>
    <row r="728">
      <c r="Q728" s="29"/>
    </row>
    <row r="729">
      <c r="Q729" s="29"/>
    </row>
    <row r="730">
      <c r="Q730" s="29"/>
    </row>
    <row r="731">
      <c r="Q731" s="29"/>
    </row>
    <row r="732">
      <c r="Q732" s="29"/>
    </row>
    <row r="733">
      <c r="Q733" s="29"/>
    </row>
    <row r="734">
      <c r="Q734" s="29"/>
    </row>
    <row r="735">
      <c r="Q735" s="29"/>
    </row>
    <row r="736">
      <c r="Q736" s="29"/>
    </row>
    <row r="737">
      <c r="Q737" s="29"/>
    </row>
    <row r="738">
      <c r="Q738" s="29"/>
    </row>
    <row r="739">
      <c r="Q739" s="29"/>
    </row>
    <row r="740">
      <c r="Q740" s="29"/>
    </row>
    <row r="741">
      <c r="Q741" s="29"/>
    </row>
    <row r="742">
      <c r="Q742" s="29"/>
    </row>
    <row r="743">
      <c r="Q743" s="29"/>
    </row>
    <row r="744">
      <c r="Q744" s="29"/>
    </row>
    <row r="745">
      <c r="Q745" s="29"/>
    </row>
    <row r="746">
      <c r="Q746" s="29"/>
    </row>
    <row r="747">
      <c r="Q747" s="29"/>
    </row>
    <row r="748">
      <c r="Q748" s="29"/>
    </row>
    <row r="749">
      <c r="Q749" s="29"/>
    </row>
    <row r="750">
      <c r="Q750" s="29"/>
    </row>
    <row r="751">
      <c r="Q751" s="29"/>
    </row>
    <row r="752">
      <c r="Q752" s="29"/>
    </row>
    <row r="753">
      <c r="Q753" s="29"/>
    </row>
    <row r="754">
      <c r="Q754" s="29"/>
    </row>
    <row r="755">
      <c r="Q755" s="29"/>
    </row>
    <row r="756">
      <c r="Q756" s="29"/>
    </row>
    <row r="757">
      <c r="Q757" s="29"/>
    </row>
    <row r="758">
      <c r="Q758" s="29"/>
    </row>
    <row r="759">
      <c r="Q759" s="29"/>
    </row>
    <row r="760">
      <c r="Q760" s="29"/>
    </row>
    <row r="761">
      <c r="Q761" s="29"/>
    </row>
    <row r="762">
      <c r="Q762" s="29"/>
    </row>
    <row r="763">
      <c r="Q763" s="29"/>
    </row>
    <row r="764">
      <c r="Q764" s="29"/>
    </row>
    <row r="765">
      <c r="Q765" s="29"/>
    </row>
    <row r="766">
      <c r="Q766" s="29"/>
    </row>
    <row r="767">
      <c r="Q767" s="29"/>
    </row>
    <row r="768">
      <c r="Q768" s="29"/>
    </row>
    <row r="769">
      <c r="Q769" s="29"/>
    </row>
    <row r="770">
      <c r="Q770" s="29"/>
    </row>
    <row r="771">
      <c r="Q771" s="29"/>
    </row>
    <row r="772">
      <c r="Q772" s="29"/>
    </row>
    <row r="773">
      <c r="Q773" s="29"/>
    </row>
    <row r="774">
      <c r="Q774" s="29"/>
    </row>
    <row r="775">
      <c r="Q775" s="29"/>
    </row>
    <row r="776">
      <c r="Q776" s="29"/>
    </row>
    <row r="777">
      <c r="Q777" s="29"/>
    </row>
    <row r="778">
      <c r="Q778" s="29"/>
    </row>
    <row r="779">
      <c r="Q779" s="29"/>
    </row>
    <row r="780">
      <c r="Q780" s="29"/>
    </row>
    <row r="781">
      <c r="Q781" s="29"/>
    </row>
    <row r="782">
      <c r="Q782" s="29"/>
    </row>
    <row r="783">
      <c r="Q783" s="29"/>
    </row>
    <row r="784">
      <c r="Q784" s="29"/>
    </row>
    <row r="785">
      <c r="Q785" s="29"/>
    </row>
    <row r="786">
      <c r="Q786" s="29"/>
    </row>
    <row r="787">
      <c r="Q787" s="29"/>
    </row>
    <row r="788">
      <c r="Q788" s="29"/>
    </row>
    <row r="789">
      <c r="Q789" s="29"/>
    </row>
    <row r="790">
      <c r="Q790" s="29"/>
    </row>
    <row r="791">
      <c r="Q791" s="29"/>
    </row>
    <row r="792">
      <c r="Q792" s="29"/>
    </row>
    <row r="793">
      <c r="Q793" s="29"/>
    </row>
    <row r="794">
      <c r="Q794" s="29"/>
    </row>
    <row r="795">
      <c r="Q795" s="29"/>
    </row>
    <row r="796">
      <c r="Q796" s="29"/>
    </row>
    <row r="797">
      <c r="Q797" s="29"/>
    </row>
    <row r="798">
      <c r="Q798" s="29"/>
    </row>
    <row r="799">
      <c r="Q799" s="29"/>
    </row>
    <row r="800">
      <c r="Q800" s="29"/>
    </row>
    <row r="801">
      <c r="Q801" s="29"/>
    </row>
    <row r="802">
      <c r="Q802" s="29"/>
    </row>
    <row r="803">
      <c r="Q803" s="29"/>
    </row>
    <row r="804">
      <c r="Q804" s="29"/>
    </row>
    <row r="805">
      <c r="Q805" s="29"/>
    </row>
    <row r="806">
      <c r="Q806" s="29"/>
    </row>
    <row r="807">
      <c r="Q807" s="29"/>
    </row>
    <row r="808">
      <c r="Q808" s="29"/>
    </row>
    <row r="809">
      <c r="Q809" s="29"/>
    </row>
    <row r="810">
      <c r="Q810" s="29"/>
    </row>
    <row r="811">
      <c r="Q811" s="29"/>
    </row>
    <row r="812">
      <c r="Q812" s="29"/>
    </row>
    <row r="813">
      <c r="Q813" s="29"/>
    </row>
    <row r="814">
      <c r="Q814" s="29"/>
    </row>
    <row r="815">
      <c r="Q815" s="29"/>
    </row>
    <row r="816">
      <c r="Q816" s="29"/>
    </row>
    <row r="817">
      <c r="Q817" s="29"/>
    </row>
    <row r="818">
      <c r="Q818" s="29"/>
    </row>
    <row r="819">
      <c r="Q819" s="29"/>
    </row>
    <row r="820">
      <c r="Q820" s="29"/>
    </row>
    <row r="821">
      <c r="Q821" s="29"/>
    </row>
    <row r="822">
      <c r="Q822" s="29"/>
    </row>
    <row r="823">
      <c r="Q823" s="29"/>
    </row>
    <row r="824">
      <c r="Q824" s="29"/>
    </row>
    <row r="825">
      <c r="Q825" s="29"/>
    </row>
    <row r="826">
      <c r="Q826" s="29"/>
    </row>
    <row r="827">
      <c r="Q827" s="29"/>
    </row>
    <row r="828">
      <c r="Q828" s="29"/>
    </row>
    <row r="829">
      <c r="Q829" s="29"/>
    </row>
    <row r="830">
      <c r="Q830" s="29"/>
    </row>
    <row r="831">
      <c r="Q831" s="29"/>
    </row>
    <row r="832">
      <c r="Q832" s="29"/>
    </row>
    <row r="833">
      <c r="Q833" s="29"/>
    </row>
    <row r="834">
      <c r="Q834" s="29"/>
    </row>
    <row r="835">
      <c r="Q835" s="29"/>
    </row>
    <row r="836">
      <c r="Q836" s="29"/>
    </row>
    <row r="837">
      <c r="Q837" s="29"/>
    </row>
    <row r="838">
      <c r="Q838" s="29"/>
    </row>
    <row r="839">
      <c r="Q839" s="29"/>
    </row>
    <row r="840">
      <c r="Q840" s="29"/>
    </row>
    <row r="841">
      <c r="Q841" s="29"/>
    </row>
    <row r="842">
      <c r="Q842" s="29"/>
    </row>
    <row r="843">
      <c r="Q843" s="29"/>
    </row>
    <row r="844">
      <c r="Q844" s="29"/>
    </row>
    <row r="845">
      <c r="Q845" s="29"/>
    </row>
    <row r="846">
      <c r="Q846" s="29"/>
    </row>
    <row r="847">
      <c r="Q847" s="29"/>
    </row>
    <row r="848">
      <c r="Q848" s="29"/>
    </row>
    <row r="849">
      <c r="Q849" s="29"/>
    </row>
    <row r="850">
      <c r="Q850" s="29"/>
    </row>
    <row r="851">
      <c r="Q851" s="29"/>
    </row>
    <row r="852">
      <c r="Q852" s="29"/>
    </row>
    <row r="853">
      <c r="Q853" s="29"/>
    </row>
    <row r="854">
      <c r="Q854" s="29"/>
    </row>
    <row r="855">
      <c r="Q855" s="29"/>
    </row>
    <row r="856">
      <c r="Q856" s="29"/>
    </row>
    <row r="857">
      <c r="Q857" s="29"/>
    </row>
    <row r="858">
      <c r="Q858" s="29"/>
    </row>
    <row r="859">
      <c r="Q859" s="29"/>
    </row>
    <row r="860">
      <c r="Q860" s="29"/>
    </row>
    <row r="861">
      <c r="Q861" s="29"/>
    </row>
    <row r="862">
      <c r="Q862" s="29"/>
    </row>
    <row r="863">
      <c r="Q863" s="29"/>
    </row>
    <row r="864">
      <c r="Q864" s="29"/>
    </row>
    <row r="865">
      <c r="Q865" s="29"/>
    </row>
    <row r="866">
      <c r="Q866" s="29"/>
    </row>
    <row r="867">
      <c r="Q867" s="29"/>
    </row>
    <row r="868">
      <c r="Q868" s="29"/>
    </row>
    <row r="869">
      <c r="Q869" s="29"/>
    </row>
    <row r="870">
      <c r="Q870" s="29"/>
    </row>
    <row r="871">
      <c r="Q871" s="29"/>
    </row>
    <row r="872">
      <c r="Q872" s="29"/>
    </row>
    <row r="873">
      <c r="Q873" s="29"/>
    </row>
    <row r="874">
      <c r="Q874" s="29"/>
    </row>
    <row r="875">
      <c r="Q875" s="29"/>
    </row>
    <row r="876">
      <c r="Q876" s="29"/>
    </row>
    <row r="877">
      <c r="Q877" s="29"/>
    </row>
    <row r="878">
      <c r="Q878" s="29"/>
    </row>
    <row r="879">
      <c r="Q879" s="29"/>
    </row>
    <row r="880">
      <c r="Q880" s="29"/>
    </row>
    <row r="881">
      <c r="Q881" s="29"/>
    </row>
    <row r="882">
      <c r="Q882" s="29"/>
    </row>
    <row r="883">
      <c r="Q883" s="29"/>
    </row>
    <row r="884">
      <c r="Q884" s="29"/>
    </row>
    <row r="885">
      <c r="Q885" s="29"/>
    </row>
    <row r="886">
      <c r="Q886" s="29"/>
    </row>
    <row r="887">
      <c r="Q887" s="29"/>
    </row>
    <row r="888">
      <c r="Q888" s="29"/>
    </row>
    <row r="889">
      <c r="Q889" s="29"/>
    </row>
    <row r="890">
      <c r="Q890" s="29"/>
    </row>
    <row r="891">
      <c r="Q891" s="29"/>
    </row>
    <row r="892">
      <c r="Q892" s="29"/>
    </row>
    <row r="893">
      <c r="Q893" s="29"/>
    </row>
    <row r="894">
      <c r="Q894" s="29"/>
    </row>
    <row r="895">
      <c r="Q895" s="29"/>
    </row>
    <row r="896">
      <c r="Q896" s="29"/>
    </row>
    <row r="897">
      <c r="Q897" s="29"/>
    </row>
    <row r="898">
      <c r="Q898" s="29"/>
    </row>
    <row r="899">
      <c r="Q899" s="29"/>
    </row>
    <row r="900">
      <c r="Q900" s="29"/>
    </row>
    <row r="901">
      <c r="Q901" s="29"/>
    </row>
    <row r="902">
      <c r="Q902" s="29"/>
    </row>
    <row r="903">
      <c r="Q903" s="29"/>
    </row>
    <row r="904">
      <c r="Q904" s="29"/>
    </row>
    <row r="905">
      <c r="Q905" s="29"/>
    </row>
    <row r="906">
      <c r="Q906" s="29"/>
    </row>
    <row r="907">
      <c r="Q907" s="29"/>
    </row>
    <row r="908">
      <c r="Q908" s="29"/>
    </row>
    <row r="909">
      <c r="Q909" s="29"/>
    </row>
    <row r="910">
      <c r="Q910" s="29"/>
    </row>
    <row r="911">
      <c r="Q911" s="29"/>
    </row>
    <row r="912">
      <c r="Q912" s="29"/>
    </row>
    <row r="913">
      <c r="Q913" s="29"/>
    </row>
    <row r="914">
      <c r="Q914" s="29"/>
    </row>
    <row r="915">
      <c r="Q915" s="29"/>
    </row>
    <row r="916">
      <c r="Q916" s="29"/>
    </row>
    <row r="917">
      <c r="Q917" s="29"/>
    </row>
    <row r="918">
      <c r="Q918" s="29"/>
    </row>
    <row r="919">
      <c r="Q919" s="29"/>
    </row>
    <row r="920">
      <c r="Q920" s="29"/>
    </row>
    <row r="921">
      <c r="Q921" s="29"/>
    </row>
    <row r="922">
      <c r="Q922" s="29"/>
    </row>
    <row r="923">
      <c r="Q923" s="29"/>
    </row>
    <row r="924">
      <c r="Q924" s="29"/>
    </row>
    <row r="925">
      <c r="Q925" s="29"/>
    </row>
    <row r="926">
      <c r="Q926" s="29"/>
    </row>
    <row r="927">
      <c r="Q927" s="29"/>
    </row>
    <row r="928">
      <c r="Q928" s="29"/>
    </row>
    <row r="929">
      <c r="Q929" s="29"/>
    </row>
    <row r="930">
      <c r="Q930" s="29"/>
    </row>
    <row r="931">
      <c r="Q931" s="29"/>
    </row>
    <row r="932">
      <c r="Q932" s="29"/>
    </row>
    <row r="933">
      <c r="Q933" s="29"/>
    </row>
    <row r="934">
      <c r="Q934" s="29"/>
    </row>
    <row r="935">
      <c r="Q935" s="29"/>
    </row>
    <row r="936">
      <c r="Q936" s="29"/>
    </row>
    <row r="937">
      <c r="Q937" s="29"/>
    </row>
    <row r="938">
      <c r="Q938" s="29"/>
    </row>
    <row r="939">
      <c r="Q939" s="29"/>
    </row>
    <row r="940">
      <c r="Q940" s="29"/>
    </row>
    <row r="941">
      <c r="Q941" s="29"/>
    </row>
    <row r="942">
      <c r="Q942" s="29"/>
    </row>
    <row r="943">
      <c r="Q943" s="29"/>
    </row>
    <row r="944">
      <c r="Q944" s="29"/>
    </row>
    <row r="945">
      <c r="Q945" s="29"/>
    </row>
    <row r="946">
      <c r="Q946" s="29"/>
    </row>
    <row r="947">
      <c r="Q947" s="29"/>
    </row>
    <row r="948">
      <c r="Q948" s="29"/>
    </row>
    <row r="949">
      <c r="Q949" s="29"/>
    </row>
    <row r="950">
      <c r="Q950" s="29"/>
    </row>
    <row r="951">
      <c r="Q951" s="29"/>
    </row>
    <row r="952">
      <c r="Q952" s="29"/>
    </row>
    <row r="953">
      <c r="Q953" s="29"/>
    </row>
    <row r="954">
      <c r="Q954" s="29"/>
    </row>
    <row r="955">
      <c r="Q955" s="29"/>
    </row>
    <row r="956">
      <c r="Q956" s="29"/>
    </row>
    <row r="957">
      <c r="Q957" s="29"/>
    </row>
    <row r="958">
      <c r="Q958" s="29"/>
    </row>
    <row r="959">
      <c r="Q959" s="29"/>
    </row>
    <row r="960">
      <c r="Q960" s="29"/>
    </row>
    <row r="961">
      <c r="Q961" s="29"/>
    </row>
    <row r="962">
      <c r="Q962" s="29"/>
    </row>
    <row r="963">
      <c r="Q963" s="29"/>
    </row>
    <row r="964">
      <c r="Q964" s="29"/>
    </row>
    <row r="965">
      <c r="Q965" s="29"/>
    </row>
    <row r="966">
      <c r="Q966" s="29"/>
    </row>
    <row r="967">
      <c r="Q967" s="29"/>
    </row>
    <row r="968">
      <c r="Q968" s="29"/>
    </row>
    <row r="969">
      <c r="Q969" s="29"/>
    </row>
    <row r="970">
      <c r="Q970" s="29"/>
    </row>
    <row r="971">
      <c r="Q971" s="29"/>
    </row>
    <row r="972">
      <c r="Q972" s="29"/>
    </row>
    <row r="973">
      <c r="Q973" s="29"/>
    </row>
    <row r="974">
      <c r="Q974" s="29"/>
    </row>
    <row r="975">
      <c r="Q975" s="29"/>
    </row>
    <row r="976">
      <c r="Q976" s="29"/>
    </row>
    <row r="977">
      <c r="Q977" s="29"/>
    </row>
    <row r="978">
      <c r="Q978" s="29"/>
    </row>
    <row r="979">
      <c r="Q979" s="29"/>
    </row>
    <row r="980">
      <c r="Q980" s="29"/>
    </row>
    <row r="981">
      <c r="Q981" s="29"/>
    </row>
    <row r="982">
      <c r="Q982" s="29"/>
    </row>
    <row r="983">
      <c r="Q983" s="29"/>
    </row>
    <row r="984">
      <c r="Q984" s="29"/>
    </row>
    <row r="985">
      <c r="Q985" s="29"/>
    </row>
    <row r="986">
      <c r="Q986" s="29"/>
    </row>
    <row r="987">
      <c r="Q987" s="29"/>
    </row>
    <row r="988">
      <c r="Q988" s="29"/>
    </row>
    <row r="989">
      <c r="Q989" s="29"/>
    </row>
    <row r="990">
      <c r="Q990" s="29"/>
    </row>
    <row r="991">
      <c r="Q991" s="29"/>
    </row>
    <row r="992">
      <c r="Q992" s="29"/>
    </row>
    <row r="993">
      <c r="Q993" s="29"/>
    </row>
    <row r="994">
      <c r="Q994" s="29"/>
    </row>
    <row r="995">
      <c r="Q995" s="29"/>
    </row>
    <row r="996">
      <c r="Q996" s="29"/>
    </row>
    <row r="997">
      <c r="Q997" s="29"/>
    </row>
    <row r="998">
      <c r="Q998" s="29"/>
    </row>
    <row r="999">
      <c r="Q999" s="29"/>
    </row>
    <row r="1000">
      <c r="Q1000" s="2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fitToPage="1"/>
  </sheetPr>
  <sheetViews>
    <sheetView showGridLines="0"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0.22"/>
    <col customWidth="1" min="2" max="2" width="24.33"/>
    <col customWidth="1" min="3" max="3" width="24.44"/>
    <col customWidth="1" min="4" max="4" width="14.22"/>
    <col customWidth="1" min="5" max="5" width="21.56"/>
    <col customWidth="1" min="6" max="7" width="38.67"/>
    <col customWidth="1" min="8" max="8" width="38.22"/>
    <col customWidth="1" min="9" max="9" width="24.56"/>
    <col customWidth="1" min="10" max="10" width="8.33"/>
    <col customWidth="1" min="11" max="12" width="15.11"/>
    <col customWidth="1" min="13" max="15" width="12.22"/>
    <col customWidth="1" min="16" max="16" width="71.67"/>
    <col customWidth="1" min="17" max="17" width="39.11"/>
    <col customWidth="1" min="18" max="18" width="63.11"/>
    <col customWidth="1" min="19" max="19" width="26.33"/>
    <col customWidth="1" min="20" max="20" width="53.44"/>
    <col customWidth="1" min="21" max="21" width="19.67"/>
    <col customWidth="1" min="22" max="22" width="15.11"/>
    <col customWidth="1" min="23" max="23" width="15.44"/>
    <col customWidth="1" min="24" max="24" width="16.78"/>
    <col customWidth="1" min="25" max="25" width="53.44"/>
  </cols>
  <sheetData>
    <row r="1" ht="1.5" customHeight="1">
      <c r="A1" s="899"/>
      <c r="B1" s="900"/>
      <c r="C1" s="899"/>
      <c r="D1" s="899"/>
      <c r="E1" s="899"/>
      <c r="F1" s="901"/>
      <c r="G1" s="901"/>
      <c r="H1" s="901"/>
      <c r="I1" s="901"/>
      <c r="J1" s="901"/>
      <c r="K1" s="901"/>
      <c r="L1" s="899"/>
      <c r="M1" s="899"/>
      <c r="N1" s="899"/>
      <c r="O1" s="899"/>
      <c r="P1" s="899"/>
      <c r="Q1" s="899"/>
      <c r="R1" s="899"/>
      <c r="S1" s="899"/>
      <c r="T1" s="899"/>
      <c r="U1" s="899"/>
      <c r="V1" s="899"/>
      <c r="W1" s="899"/>
      <c r="X1" s="899"/>
      <c r="Y1" s="899"/>
    </row>
    <row r="2" ht="48.0" customHeight="1">
      <c r="A2" s="902"/>
      <c r="B2" s="903" t="s">
        <v>3</v>
      </c>
      <c r="C2" s="904" t="s">
        <v>840</v>
      </c>
      <c r="D2" s="905" t="s">
        <v>846</v>
      </c>
      <c r="E2" s="905" t="s">
        <v>841</v>
      </c>
      <c r="F2" s="906" t="s">
        <v>394</v>
      </c>
      <c r="G2" s="907" t="s">
        <v>843</v>
      </c>
      <c r="H2" s="908" t="s">
        <v>844</v>
      </c>
      <c r="I2" s="909" t="s">
        <v>842</v>
      </c>
      <c r="J2" s="910" t="s">
        <v>851</v>
      </c>
      <c r="K2" s="910" t="s">
        <v>852</v>
      </c>
      <c r="L2" s="911" t="s">
        <v>377</v>
      </c>
      <c r="M2" s="905" t="s">
        <v>3694</v>
      </c>
      <c r="N2" s="911" t="s">
        <v>3698</v>
      </c>
      <c r="O2" s="905" t="s">
        <v>853</v>
      </c>
      <c r="P2" s="912" t="s">
        <v>400</v>
      </c>
      <c r="Q2" s="912" t="s">
        <v>854</v>
      </c>
      <c r="R2" s="905" t="s">
        <v>855</v>
      </c>
      <c r="S2" s="196" t="s">
        <v>3584</v>
      </c>
      <c r="T2" s="905" t="s">
        <v>856</v>
      </c>
      <c r="U2" s="913" t="s">
        <v>826</v>
      </c>
      <c r="V2" s="905" t="s">
        <v>827</v>
      </c>
      <c r="W2" s="905" t="s">
        <v>828</v>
      </c>
      <c r="X2" s="905" t="s">
        <v>829</v>
      </c>
      <c r="Y2" s="905" t="s">
        <v>1206</v>
      </c>
    </row>
    <row r="3" ht="105.75" customHeight="1">
      <c r="A3" s="899"/>
      <c r="B3" s="914" t="s">
        <v>4360</v>
      </c>
      <c r="C3" s="915" t="s">
        <v>5157</v>
      </c>
      <c r="D3" s="915">
        <v>1.0</v>
      </c>
      <c r="E3" s="915" t="s">
        <v>5158</v>
      </c>
      <c r="F3" s="916" t="b">
        <v>1</v>
      </c>
      <c r="G3" s="917" t="s">
        <v>4363</v>
      </c>
      <c r="H3" s="918" t="s">
        <v>4364</v>
      </c>
      <c r="I3" s="915" t="s">
        <v>5157</v>
      </c>
      <c r="J3" s="920">
        <v>14.95</v>
      </c>
      <c r="K3" s="623">
        <v>0.0</v>
      </c>
      <c r="L3" s="915" t="s">
        <v>393</v>
      </c>
      <c r="M3" s="915" t="s">
        <v>3766</v>
      </c>
      <c r="N3" s="921">
        <v>43838.0</v>
      </c>
      <c r="O3" s="915" t="s">
        <v>4228</v>
      </c>
      <c r="P3" s="922" t="s">
        <v>5159</v>
      </c>
      <c r="Q3" s="922" t="s">
        <v>5160</v>
      </c>
      <c r="R3" s="923" t="s">
        <v>5160</v>
      </c>
      <c r="S3" s="924" t="s">
        <v>4371</v>
      </c>
      <c r="T3" s="925" t="s">
        <v>4372</v>
      </c>
      <c r="U3" s="915">
        <v>5.0</v>
      </c>
      <c r="V3" s="926">
        <v>12.0</v>
      </c>
      <c r="W3" s="926">
        <v>12.0</v>
      </c>
      <c r="X3" s="926">
        <v>14.0</v>
      </c>
      <c r="Y3" s="927" t="s">
        <v>4373</v>
      </c>
    </row>
    <row r="4" ht="105.75" customHeight="1">
      <c r="A4" s="899"/>
      <c r="B4" s="914" t="s">
        <v>4360</v>
      </c>
      <c r="C4" s="915" t="s">
        <v>5161</v>
      </c>
      <c r="D4" s="915">
        <v>1.0</v>
      </c>
      <c r="E4" s="915" t="s">
        <v>5162</v>
      </c>
      <c r="F4" s="916" t="b">
        <v>1</v>
      </c>
      <c r="G4" s="917" t="s">
        <v>4363</v>
      </c>
      <c r="H4" s="918" t="s">
        <v>4364</v>
      </c>
      <c r="I4" s="915" t="s">
        <v>5161</v>
      </c>
      <c r="J4" s="920">
        <v>14.95</v>
      </c>
      <c r="K4" s="623">
        <v>0.0</v>
      </c>
      <c r="L4" s="915" t="s">
        <v>393</v>
      </c>
      <c r="M4" s="915" t="s">
        <v>3766</v>
      </c>
      <c r="N4" s="921">
        <v>43838.0</v>
      </c>
      <c r="O4" s="915" t="s">
        <v>4228</v>
      </c>
      <c r="P4" s="922" t="s">
        <v>5159</v>
      </c>
      <c r="Q4" s="922" t="s">
        <v>5160</v>
      </c>
      <c r="R4" s="923" t="s">
        <v>5160</v>
      </c>
      <c r="S4" s="924" t="s">
        <v>4371</v>
      </c>
      <c r="T4" s="925" t="s">
        <v>4372</v>
      </c>
      <c r="U4" s="915">
        <v>5.0</v>
      </c>
      <c r="V4" s="926">
        <v>12.0</v>
      </c>
      <c r="W4" s="926">
        <v>12.0</v>
      </c>
      <c r="X4" s="926">
        <v>14.0</v>
      </c>
      <c r="Y4" s="927" t="s">
        <v>4373</v>
      </c>
    </row>
    <row r="5" ht="105.75" customHeight="1">
      <c r="A5" s="899"/>
      <c r="B5" s="914" t="s">
        <v>4360</v>
      </c>
      <c r="C5" s="915" t="s">
        <v>5163</v>
      </c>
      <c r="D5" s="915">
        <v>1.0</v>
      </c>
      <c r="E5" s="915" t="s">
        <v>5164</v>
      </c>
      <c r="F5" s="916" t="b">
        <v>1</v>
      </c>
      <c r="G5" s="917" t="s">
        <v>4363</v>
      </c>
      <c r="H5" s="918" t="s">
        <v>4364</v>
      </c>
      <c r="I5" s="915" t="s">
        <v>5163</v>
      </c>
      <c r="J5" s="920">
        <v>14.95</v>
      </c>
      <c r="K5" s="623">
        <v>0.0</v>
      </c>
      <c r="L5" s="915" t="s">
        <v>393</v>
      </c>
      <c r="M5" s="915" t="s">
        <v>3766</v>
      </c>
      <c r="N5" s="921">
        <v>43838.0</v>
      </c>
      <c r="O5" s="915" t="s">
        <v>4228</v>
      </c>
      <c r="P5" s="922" t="s">
        <v>5159</v>
      </c>
      <c r="Q5" s="922" t="s">
        <v>5160</v>
      </c>
      <c r="R5" s="923" t="s">
        <v>5160</v>
      </c>
      <c r="S5" s="924" t="s">
        <v>4371</v>
      </c>
      <c r="T5" s="925" t="s">
        <v>4372</v>
      </c>
      <c r="U5" s="915">
        <v>5.0</v>
      </c>
      <c r="V5" s="926">
        <v>12.0</v>
      </c>
      <c r="W5" s="926">
        <v>12.0</v>
      </c>
      <c r="X5" s="926">
        <v>14.0</v>
      </c>
      <c r="Y5" s="927" t="s">
        <v>4373</v>
      </c>
    </row>
    <row r="6" ht="18.0" customHeight="1">
      <c r="A6" s="899"/>
      <c r="B6" s="914" t="s">
        <v>4360</v>
      </c>
      <c r="C6" s="915" t="s">
        <v>5165</v>
      </c>
      <c r="D6" s="915">
        <v>2.0</v>
      </c>
      <c r="E6" s="915" t="s">
        <v>5166</v>
      </c>
      <c r="F6" s="916" t="b">
        <v>1</v>
      </c>
      <c r="G6" s="917" t="s">
        <v>4363</v>
      </c>
      <c r="H6" s="918" t="s">
        <v>4364</v>
      </c>
      <c r="I6" s="915" t="s">
        <v>5165</v>
      </c>
      <c r="J6" s="920">
        <v>99.99</v>
      </c>
      <c r="K6" s="623">
        <v>0.0</v>
      </c>
      <c r="L6" s="915" t="s">
        <v>393</v>
      </c>
      <c r="M6" s="915" t="s">
        <v>413</v>
      </c>
      <c r="N6" s="921">
        <v>43838.0</v>
      </c>
      <c r="O6" s="915" t="s">
        <v>4228</v>
      </c>
      <c r="P6" s="922" t="s">
        <v>5159</v>
      </c>
      <c r="Q6" s="922" t="s">
        <v>5160</v>
      </c>
      <c r="R6" s="923" t="s">
        <v>5160</v>
      </c>
      <c r="S6" s="924" t="s">
        <v>4371</v>
      </c>
      <c r="T6" s="925" t="s">
        <v>4372</v>
      </c>
      <c r="U6" s="915">
        <v>5.0</v>
      </c>
      <c r="V6" s="926">
        <v>12.0</v>
      </c>
      <c r="W6" s="926">
        <v>12.0</v>
      </c>
      <c r="X6" s="926">
        <v>14.0</v>
      </c>
      <c r="Y6" s="927" t="s">
        <v>4373</v>
      </c>
    </row>
    <row r="7" ht="18.0" customHeight="1">
      <c r="A7" s="899"/>
      <c r="B7" s="914" t="s">
        <v>4360</v>
      </c>
      <c r="C7" s="915" t="s">
        <v>5167</v>
      </c>
      <c r="D7" s="915">
        <v>2.0</v>
      </c>
      <c r="E7" s="915" t="s">
        <v>5168</v>
      </c>
      <c r="F7" s="916" t="b">
        <v>1</v>
      </c>
      <c r="G7" s="917" t="s">
        <v>4363</v>
      </c>
      <c r="H7" s="918" t="s">
        <v>4364</v>
      </c>
      <c r="I7" s="915" t="s">
        <v>5167</v>
      </c>
      <c r="J7" s="920">
        <v>29.23</v>
      </c>
      <c r="K7" s="623">
        <v>0.0</v>
      </c>
      <c r="L7" s="915" t="s">
        <v>393</v>
      </c>
      <c r="M7" s="915" t="s">
        <v>413</v>
      </c>
      <c r="N7" s="921">
        <v>43838.0</v>
      </c>
      <c r="O7" s="915" t="s">
        <v>4219</v>
      </c>
      <c r="P7" s="922" t="s">
        <v>5159</v>
      </c>
      <c r="Q7" s="922" t="s">
        <v>5160</v>
      </c>
      <c r="R7" s="923" t="s">
        <v>5160</v>
      </c>
      <c r="S7" s="924" t="s">
        <v>4371</v>
      </c>
      <c r="T7" s="925" t="s">
        <v>4372</v>
      </c>
      <c r="U7" s="915">
        <v>5.0</v>
      </c>
      <c r="V7" s="926">
        <v>12.0</v>
      </c>
      <c r="W7" s="926">
        <v>12.0</v>
      </c>
      <c r="X7" s="926">
        <v>14.0</v>
      </c>
      <c r="Y7" s="927" t="s">
        <v>4373</v>
      </c>
    </row>
    <row r="8" ht="18.0" customHeight="1">
      <c r="A8" s="899"/>
      <c r="B8" s="900"/>
      <c r="C8" s="899"/>
      <c r="D8" s="899"/>
      <c r="E8" s="899"/>
      <c r="F8" s="901"/>
      <c r="G8" s="901"/>
      <c r="H8" s="901"/>
      <c r="I8" s="901"/>
      <c r="J8" s="901"/>
      <c r="K8" s="901"/>
      <c r="L8" s="899"/>
      <c r="M8" s="899"/>
      <c r="N8" s="899"/>
      <c r="O8" s="899"/>
      <c r="P8" s="899"/>
      <c r="Q8" s="899"/>
      <c r="R8" s="899"/>
      <c r="S8" s="899"/>
      <c r="T8" s="899"/>
      <c r="U8" s="899"/>
      <c r="V8" s="899"/>
      <c r="W8" s="899"/>
      <c r="X8" s="899"/>
      <c r="Y8" s="899"/>
    </row>
    <row r="9" ht="18.0" customHeight="1">
      <c r="A9" s="899"/>
      <c r="B9" s="900"/>
      <c r="C9" s="899"/>
      <c r="D9" s="899"/>
      <c r="E9" s="899"/>
      <c r="F9" s="901"/>
      <c r="G9" s="901"/>
      <c r="H9" s="901"/>
      <c r="I9" s="901"/>
      <c r="J9" s="901"/>
      <c r="K9" s="901"/>
      <c r="L9" s="899"/>
      <c r="M9" s="899"/>
      <c r="N9" s="899"/>
      <c r="O9" s="899"/>
      <c r="P9" s="899"/>
      <c r="Q9" s="899"/>
      <c r="R9" s="899"/>
      <c r="S9" s="899"/>
      <c r="T9" s="899"/>
      <c r="U9" s="899"/>
      <c r="V9" s="899"/>
      <c r="W9" s="899"/>
      <c r="X9" s="899"/>
      <c r="Y9" s="899"/>
    </row>
    <row r="10" ht="18.0" customHeight="1">
      <c r="A10" s="899"/>
      <c r="B10" s="900"/>
      <c r="C10" s="899"/>
      <c r="D10" s="899"/>
      <c r="E10" s="899"/>
      <c r="F10" s="901"/>
      <c r="G10" s="901"/>
      <c r="H10" s="901"/>
      <c r="I10" s="901"/>
      <c r="J10" s="901"/>
      <c r="K10" s="901"/>
      <c r="L10" s="899"/>
      <c r="M10" s="899"/>
      <c r="N10" s="899"/>
      <c r="O10" s="899"/>
      <c r="P10" s="899"/>
      <c r="Q10" s="899"/>
      <c r="R10" s="899"/>
      <c r="S10" s="899"/>
      <c r="T10" s="899"/>
      <c r="U10" s="899"/>
      <c r="V10" s="899"/>
      <c r="W10" s="899"/>
      <c r="X10" s="899"/>
      <c r="Y10" s="899"/>
    </row>
    <row r="11" ht="18.0" customHeight="1">
      <c r="A11" s="899"/>
      <c r="B11" s="900"/>
      <c r="C11" s="899"/>
      <c r="D11" s="899"/>
      <c r="E11" s="899"/>
      <c r="F11" s="901"/>
      <c r="G11" s="901"/>
      <c r="H11" s="901"/>
      <c r="I11" s="901"/>
      <c r="J11" s="901"/>
      <c r="K11" s="901"/>
      <c r="L11" s="899"/>
      <c r="M11" s="899"/>
      <c r="N11" s="899"/>
      <c r="O11" s="899"/>
      <c r="P11" s="899"/>
      <c r="Q11" s="899"/>
      <c r="R11" s="899"/>
      <c r="S11" s="899"/>
      <c r="T11" s="899"/>
      <c r="U11" s="899"/>
      <c r="V11" s="899"/>
      <c r="W11" s="899"/>
      <c r="X11" s="899"/>
      <c r="Y11" s="899"/>
    </row>
    <row r="12" ht="18.0" customHeight="1">
      <c r="A12" s="899"/>
      <c r="B12" s="900"/>
      <c r="C12" s="899"/>
      <c r="D12" s="899"/>
      <c r="E12" s="899"/>
      <c r="F12" s="901"/>
      <c r="G12" s="901"/>
      <c r="H12" s="901"/>
      <c r="I12" s="901"/>
      <c r="J12" s="901"/>
      <c r="K12" s="901"/>
      <c r="L12" s="899"/>
      <c r="M12" s="899"/>
      <c r="N12" s="899"/>
      <c r="O12" s="899"/>
      <c r="P12" s="899"/>
      <c r="Q12" s="899"/>
      <c r="R12" s="899"/>
      <c r="S12" s="899"/>
      <c r="T12" s="899"/>
      <c r="U12" s="899"/>
      <c r="V12" s="899"/>
      <c r="W12" s="899"/>
      <c r="X12" s="899"/>
      <c r="Y12" s="899"/>
    </row>
    <row r="13" ht="18.0" customHeight="1">
      <c r="A13" s="899"/>
      <c r="B13" s="900"/>
      <c r="C13" s="899"/>
      <c r="D13" s="899"/>
      <c r="E13" s="899"/>
      <c r="F13" s="901"/>
      <c r="G13" s="901"/>
      <c r="H13" s="901"/>
      <c r="I13" s="901"/>
      <c r="J13" s="901"/>
      <c r="K13" s="901"/>
      <c r="L13" s="899"/>
      <c r="M13" s="899"/>
      <c r="N13" s="899"/>
      <c r="O13" s="899"/>
      <c r="P13" s="899"/>
      <c r="Q13" s="899"/>
      <c r="R13" s="899"/>
      <c r="S13" s="899"/>
      <c r="T13" s="899"/>
      <c r="U13" s="899"/>
      <c r="V13" s="899"/>
      <c r="W13" s="899"/>
      <c r="X13" s="899"/>
      <c r="Y13" s="899"/>
    </row>
    <row r="14" ht="18.0" customHeight="1">
      <c r="A14" s="899"/>
      <c r="B14" s="900"/>
      <c r="C14" s="899"/>
      <c r="D14" s="899"/>
      <c r="E14" s="899"/>
      <c r="F14" s="901"/>
      <c r="G14" s="901"/>
      <c r="H14" s="901"/>
      <c r="I14" s="901"/>
      <c r="J14" s="901"/>
      <c r="K14" s="901"/>
      <c r="L14" s="899"/>
      <c r="M14" s="899"/>
      <c r="N14" s="899"/>
      <c r="O14" s="899"/>
      <c r="P14" s="899"/>
      <c r="Q14" s="899"/>
      <c r="R14" s="899"/>
      <c r="S14" s="899"/>
      <c r="T14" s="899"/>
      <c r="U14" s="899"/>
      <c r="V14" s="899"/>
      <c r="W14" s="899"/>
      <c r="X14" s="899"/>
      <c r="Y14" s="899"/>
    </row>
    <row r="15" ht="18.0" customHeight="1">
      <c r="A15" s="899"/>
      <c r="B15" s="900"/>
      <c r="C15" s="899"/>
      <c r="D15" s="899"/>
      <c r="E15" s="899"/>
      <c r="F15" s="901"/>
      <c r="G15" s="901"/>
      <c r="H15" s="901"/>
      <c r="I15" s="901"/>
      <c r="J15" s="901"/>
      <c r="K15" s="901"/>
      <c r="L15" s="899"/>
      <c r="M15" s="899"/>
      <c r="N15" s="899"/>
      <c r="O15" s="899"/>
      <c r="P15" s="899"/>
      <c r="Q15" s="899"/>
      <c r="R15" s="899"/>
      <c r="S15" s="899"/>
      <c r="T15" s="899"/>
      <c r="U15" s="899"/>
      <c r="V15" s="899"/>
      <c r="W15" s="899"/>
      <c r="X15" s="899"/>
      <c r="Y15" s="899"/>
    </row>
    <row r="16" ht="18.0" customHeight="1">
      <c r="A16" s="899"/>
      <c r="B16" s="900"/>
      <c r="C16" s="899"/>
      <c r="D16" s="899"/>
      <c r="E16" s="899"/>
      <c r="F16" s="901"/>
      <c r="G16" s="901"/>
      <c r="H16" s="901"/>
      <c r="I16" s="901"/>
      <c r="J16" s="901"/>
      <c r="K16" s="901"/>
      <c r="L16" s="899"/>
      <c r="M16" s="899"/>
      <c r="N16" s="899"/>
      <c r="O16" s="899"/>
      <c r="P16" s="899"/>
      <c r="Q16" s="899"/>
      <c r="R16" s="899"/>
      <c r="S16" s="899"/>
      <c r="T16" s="899"/>
      <c r="U16" s="899"/>
      <c r="V16" s="899"/>
      <c r="W16" s="899"/>
      <c r="X16" s="899"/>
      <c r="Y16" s="899"/>
    </row>
    <row r="17" ht="18.0" customHeight="1">
      <c r="A17" s="899"/>
      <c r="B17" s="900"/>
      <c r="C17" s="899"/>
      <c r="D17" s="899"/>
      <c r="E17" s="899"/>
      <c r="F17" s="901"/>
      <c r="G17" s="901"/>
      <c r="H17" s="901"/>
      <c r="I17" s="901"/>
      <c r="J17" s="901"/>
      <c r="K17" s="901"/>
      <c r="L17" s="899"/>
      <c r="M17" s="899"/>
      <c r="N17" s="899"/>
      <c r="O17" s="899"/>
      <c r="P17" s="899"/>
      <c r="Q17" s="899"/>
      <c r="R17" s="899"/>
      <c r="S17" s="899"/>
      <c r="T17" s="899"/>
      <c r="U17" s="899"/>
      <c r="V17" s="899"/>
      <c r="W17" s="899"/>
      <c r="X17" s="899"/>
      <c r="Y17" s="899"/>
    </row>
    <row r="18" ht="18.0" customHeight="1">
      <c r="A18" s="899"/>
      <c r="B18" s="900"/>
      <c r="C18" s="899"/>
      <c r="D18" s="899"/>
      <c r="E18" s="899"/>
      <c r="F18" s="901"/>
      <c r="G18" s="901"/>
      <c r="H18" s="901"/>
      <c r="I18" s="901"/>
      <c r="J18" s="901"/>
      <c r="K18" s="901"/>
      <c r="L18" s="899"/>
      <c r="M18" s="899"/>
      <c r="N18" s="899"/>
      <c r="O18" s="899"/>
      <c r="P18" s="899"/>
      <c r="Q18" s="899"/>
      <c r="R18" s="899"/>
      <c r="S18" s="899"/>
      <c r="T18" s="899"/>
      <c r="U18" s="899"/>
      <c r="V18" s="899"/>
      <c r="W18" s="899"/>
      <c r="X18" s="899"/>
      <c r="Y18" s="899"/>
    </row>
    <row r="19" ht="18.0" customHeight="1">
      <c r="A19" s="899"/>
      <c r="B19" s="900"/>
      <c r="C19" s="899"/>
      <c r="D19" s="899"/>
      <c r="E19" s="899"/>
      <c r="F19" s="901"/>
      <c r="G19" s="901"/>
      <c r="H19" s="901"/>
      <c r="I19" s="901"/>
      <c r="J19" s="901"/>
      <c r="K19" s="901"/>
      <c r="L19" s="899"/>
      <c r="M19" s="899"/>
      <c r="N19" s="899"/>
      <c r="O19" s="899"/>
      <c r="P19" s="899"/>
      <c r="Q19" s="899"/>
      <c r="R19" s="899"/>
      <c r="S19" s="899"/>
      <c r="T19" s="899"/>
      <c r="U19" s="899"/>
      <c r="V19" s="899"/>
      <c r="W19" s="899"/>
      <c r="X19" s="899"/>
      <c r="Y19" s="899"/>
    </row>
    <row r="20" ht="18.0" customHeight="1">
      <c r="A20" s="899"/>
      <c r="B20" s="900"/>
      <c r="C20" s="899"/>
      <c r="D20" s="899"/>
      <c r="E20" s="899"/>
      <c r="F20" s="901"/>
      <c r="G20" s="901"/>
      <c r="H20" s="901"/>
      <c r="I20" s="901"/>
      <c r="J20" s="901"/>
      <c r="K20" s="901"/>
      <c r="L20" s="899"/>
      <c r="M20" s="899"/>
      <c r="N20" s="899"/>
      <c r="O20" s="899"/>
      <c r="P20" s="899"/>
      <c r="Q20" s="899"/>
      <c r="R20" s="899"/>
      <c r="S20" s="899"/>
      <c r="T20" s="899"/>
      <c r="U20" s="899"/>
      <c r="V20" s="899"/>
      <c r="W20" s="899"/>
      <c r="X20" s="899"/>
      <c r="Y20" s="899"/>
    </row>
    <row r="21" ht="18.0" customHeight="1">
      <c r="A21" s="899"/>
      <c r="B21" s="900"/>
      <c r="C21" s="899"/>
      <c r="D21" s="899"/>
      <c r="E21" s="899"/>
      <c r="F21" s="901"/>
      <c r="G21" s="901"/>
      <c r="H21" s="901"/>
      <c r="I21" s="901"/>
      <c r="J21" s="901"/>
      <c r="K21" s="901"/>
      <c r="L21" s="899"/>
      <c r="M21" s="899"/>
      <c r="N21" s="899"/>
      <c r="O21" s="899"/>
      <c r="P21" s="899"/>
      <c r="Q21" s="899"/>
      <c r="R21" s="899"/>
      <c r="S21" s="899"/>
      <c r="T21" s="899"/>
      <c r="U21" s="899"/>
      <c r="V21" s="899"/>
      <c r="W21" s="899"/>
      <c r="X21" s="899"/>
      <c r="Y21" s="899"/>
    </row>
    <row r="22" ht="18.0" customHeight="1">
      <c r="A22" s="899"/>
      <c r="B22" s="900"/>
      <c r="C22" s="899"/>
      <c r="D22" s="899"/>
      <c r="E22" s="899"/>
      <c r="F22" s="901"/>
      <c r="G22" s="901"/>
      <c r="H22" s="901"/>
      <c r="I22" s="901"/>
      <c r="J22" s="901"/>
      <c r="K22" s="901"/>
      <c r="L22" s="899"/>
      <c r="M22" s="899"/>
      <c r="N22" s="899"/>
      <c r="O22" s="899"/>
      <c r="P22" s="899"/>
      <c r="Q22" s="899"/>
      <c r="R22" s="933" t="s">
        <v>4419</v>
      </c>
      <c r="S22" s="899"/>
      <c r="T22" s="899"/>
      <c r="U22" s="899"/>
      <c r="V22" s="899"/>
      <c r="W22" s="899"/>
      <c r="X22" s="899"/>
      <c r="Y22" s="899"/>
    </row>
    <row r="23" ht="18.0" customHeight="1">
      <c r="A23" s="899"/>
      <c r="B23" s="900"/>
      <c r="C23" s="899"/>
      <c r="D23" s="899"/>
      <c r="E23" s="899"/>
      <c r="F23" s="901"/>
      <c r="G23" s="901"/>
      <c r="H23" s="901"/>
      <c r="I23" s="901"/>
      <c r="J23" s="901"/>
      <c r="K23" s="901"/>
      <c r="L23" s="899"/>
      <c r="M23" s="899"/>
      <c r="N23" s="899"/>
      <c r="O23" s="899"/>
      <c r="P23" s="899"/>
      <c r="Q23" s="899"/>
      <c r="R23" s="899"/>
      <c r="S23" s="899"/>
      <c r="T23" s="899"/>
      <c r="U23" s="899"/>
      <c r="V23" s="899"/>
      <c r="W23" s="899"/>
      <c r="X23" s="899"/>
      <c r="Y23" s="899"/>
    </row>
    <row r="24" ht="18.0" customHeight="1">
      <c r="A24" s="899"/>
      <c r="B24" s="900"/>
      <c r="C24" s="899"/>
      <c r="D24" s="899"/>
      <c r="E24" s="899"/>
      <c r="F24" s="901"/>
      <c r="G24" s="901"/>
      <c r="H24" s="901"/>
      <c r="I24" s="901"/>
      <c r="J24" s="901"/>
      <c r="K24" s="901"/>
      <c r="L24" s="899"/>
      <c r="M24" s="899"/>
      <c r="N24" s="899"/>
      <c r="O24" s="899"/>
      <c r="P24" s="899"/>
      <c r="Q24" s="899"/>
      <c r="R24" s="899"/>
      <c r="S24" s="899"/>
      <c r="T24" s="899"/>
      <c r="U24" s="899"/>
      <c r="V24" s="899"/>
      <c r="W24" s="899"/>
      <c r="X24" s="899"/>
      <c r="Y24" s="899"/>
    </row>
    <row r="25" ht="18.0" customHeight="1">
      <c r="A25" s="899"/>
      <c r="B25" s="900"/>
      <c r="C25" s="899"/>
      <c r="D25" s="899"/>
      <c r="E25" s="899"/>
      <c r="F25" s="901"/>
      <c r="G25" s="901"/>
      <c r="H25" s="901"/>
      <c r="I25" s="901"/>
      <c r="J25" s="901"/>
      <c r="K25" s="901"/>
      <c r="L25" s="899"/>
      <c r="M25" s="899"/>
      <c r="N25" s="899"/>
      <c r="O25" s="899"/>
      <c r="P25" s="899"/>
      <c r="Q25" s="899"/>
      <c r="R25" s="899"/>
      <c r="S25" s="899"/>
      <c r="T25" s="899"/>
      <c r="U25" s="899"/>
      <c r="V25" s="899"/>
      <c r="W25" s="899"/>
      <c r="X25" s="899"/>
      <c r="Y25" s="899"/>
    </row>
    <row r="26" ht="18.0" customHeight="1">
      <c r="A26" s="899"/>
      <c r="B26" s="900"/>
      <c r="C26" s="899"/>
      <c r="D26" s="899"/>
      <c r="E26" s="899"/>
      <c r="F26" s="901"/>
      <c r="G26" s="901"/>
      <c r="H26" s="901"/>
      <c r="I26" s="901"/>
      <c r="J26" s="901"/>
      <c r="K26" s="901"/>
      <c r="L26" s="899"/>
      <c r="M26" s="899"/>
      <c r="N26" s="899"/>
      <c r="O26" s="899"/>
      <c r="P26" s="899"/>
      <c r="Q26" s="899"/>
      <c r="R26" s="899"/>
      <c r="S26" s="899"/>
      <c r="T26" s="899"/>
      <c r="U26" s="899"/>
      <c r="V26" s="899"/>
      <c r="W26" s="899"/>
      <c r="X26" s="899"/>
      <c r="Y26" s="899"/>
    </row>
    <row r="27" ht="18.0" customHeight="1">
      <c r="A27" s="899"/>
      <c r="B27" s="900"/>
      <c r="C27" s="899"/>
      <c r="D27" s="899"/>
      <c r="E27" s="899"/>
      <c r="F27" s="901"/>
      <c r="G27" s="901"/>
      <c r="H27" s="901"/>
      <c r="I27" s="901"/>
      <c r="J27" s="901"/>
      <c r="K27" s="901"/>
      <c r="L27" s="899"/>
      <c r="M27" s="899"/>
      <c r="N27" s="899"/>
      <c r="O27" s="899"/>
      <c r="P27" s="899"/>
      <c r="Q27" s="899"/>
      <c r="R27" s="899"/>
      <c r="S27" s="899"/>
      <c r="T27" s="899"/>
      <c r="U27" s="899"/>
      <c r="V27" s="899"/>
      <c r="W27" s="899"/>
      <c r="X27" s="899"/>
      <c r="Y27" s="899"/>
    </row>
    <row r="28" ht="18.0" customHeight="1">
      <c r="A28" s="899"/>
      <c r="B28" s="900"/>
      <c r="C28" s="899"/>
      <c r="D28" s="899"/>
      <c r="E28" s="899"/>
      <c r="F28" s="901"/>
      <c r="G28" s="901"/>
      <c r="H28" s="901"/>
      <c r="I28" s="901"/>
      <c r="J28" s="901"/>
      <c r="K28" s="901"/>
      <c r="L28" s="899"/>
      <c r="M28" s="899"/>
      <c r="N28" s="899"/>
      <c r="O28" s="899"/>
      <c r="P28" s="899"/>
      <c r="Q28" s="899"/>
      <c r="R28" s="899"/>
      <c r="S28" s="899"/>
      <c r="T28" s="899"/>
      <c r="U28" s="899"/>
      <c r="V28" s="899"/>
      <c r="W28" s="899"/>
      <c r="X28" s="899"/>
      <c r="Y28" s="899"/>
    </row>
    <row r="29" ht="18.0" customHeight="1">
      <c r="A29" s="899"/>
      <c r="B29" s="900"/>
      <c r="C29" s="899"/>
      <c r="D29" s="899"/>
      <c r="E29" s="899"/>
      <c r="F29" s="901"/>
      <c r="G29" s="901"/>
      <c r="H29" s="901"/>
      <c r="I29" s="901"/>
      <c r="J29" s="901"/>
      <c r="K29" s="901"/>
      <c r="L29" s="899"/>
      <c r="M29" s="899"/>
      <c r="N29" s="899"/>
      <c r="O29" s="899"/>
      <c r="P29" s="899"/>
      <c r="Q29" s="899"/>
      <c r="R29" s="899"/>
      <c r="S29" s="899"/>
      <c r="T29" s="899"/>
      <c r="U29" s="899"/>
      <c r="V29" s="899"/>
      <c r="W29" s="899"/>
      <c r="X29" s="899"/>
      <c r="Y29" s="899"/>
    </row>
    <row r="30" ht="18.0" customHeight="1">
      <c r="A30" s="899"/>
      <c r="B30" s="900"/>
      <c r="C30" s="899"/>
      <c r="D30" s="899"/>
      <c r="E30" s="899"/>
      <c r="F30" s="901"/>
      <c r="G30" s="901"/>
      <c r="H30" s="901"/>
      <c r="I30" s="901"/>
      <c r="J30" s="901"/>
      <c r="K30" s="901"/>
      <c r="L30" s="899"/>
      <c r="M30" s="899"/>
      <c r="N30" s="899"/>
      <c r="O30" s="899"/>
      <c r="P30" s="899"/>
      <c r="Q30" s="899"/>
      <c r="R30" s="899"/>
      <c r="S30" s="899"/>
      <c r="T30" s="899"/>
      <c r="U30" s="899"/>
      <c r="V30" s="899"/>
      <c r="W30" s="899"/>
      <c r="X30" s="899"/>
      <c r="Y30" s="899"/>
    </row>
    <row r="31" ht="18.0" customHeight="1">
      <c r="A31" s="899"/>
      <c r="B31" s="900"/>
      <c r="C31" s="899"/>
      <c r="D31" s="899"/>
      <c r="E31" s="899"/>
      <c r="F31" s="901"/>
      <c r="G31" s="901"/>
      <c r="H31" s="901"/>
      <c r="I31" s="901"/>
      <c r="J31" s="901"/>
      <c r="K31" s="901"/>
      <c r="L31" s="899"/>
      <c r="M31" s="899"/>
      <c r="N31" s="899"/>
      <c r="O31" s="899"/>
      <c r="P31" s="899"/>
      <c r="Q31" s="899"/>
      <c r="R31" s="899"/>
      <c r="S31" s="899"/>
      <c r="T31" s="899"/>
      <c r="U31" s="899"/>
      <c r="V31" s="899"/>
      <c r="W31" s="899"/>
      <c r="X31" s="899"/>
      <c r="Y31" s="899"/>
    </row>
    <row r="32" ht="18.0" customHeight="1">
      <c r="A32" s="899"/>
      <c r="B32" s="900"/>
      <c r="C32" s="899"/>
      <c r="D32" s="899"/>
      <c r="E32" s="899"/>
      <c r="F32" s="901"/>
      <c r="G32" s="901"/>
      <c r="H32" s="901"/>
      <c r="I32" s="901"/>
      <c r="J32" s="901"/>
      <c r="K32" s="901"/>
      <c r="L32" s="899"/>
      <c r="M32" s="899"/>
      <c r="N32" s="899"/>
      <c r="O32" s="899"/>
      <c r="P32" s="899"/>
      <c r="Q32" s="899"/>
      <c r="R32" s="899"/>
      <c r="S32" s="899"/>
      <c r="T32" s="899"/>
      <c r="U32" s="899"/>
      <c r="V32" s="899"/>
      <c r="W32" s="899"/>
      <c r="X32" s="899"/>
      <c r="Y32" s="899"/>
    </row>
    <row r="33" ht="18.0" customHeight="1">
      <c r="A33" s="899"/>
      <c r="B33" s="900"/>
      <c r="C33" s="899"/>
      <c r="D33" s="899"/>
      <c r="E33" s="899"/>
      <c r="F33" s="901"/>
      <c r="G33" s="901"/>
      <c r="H33" s="901"/>
      <c r="I33" s="901"/>
      <c r="J33" s="901"/>
      <c r="K33" s="901"/>
      <c r="L33" s="899"/>
      <c r="M33" s="899"/>
      <c r="N33" s="899"/>
      <c r="O33" s="899"/>
      <c r="P33" s="899"/>
      <c r="Q33" s="899"/>
      <c r="R33" s="899"/>
      <c r="S33" s="899"/>
      <c r="T33" s="899"/>
      <c r="U33" s="899"/>
      <c r="V33" s="899"/>
      <c r="W33" s="899"/>
      <c r="X33" s="899"/>
      <c r="Y33" s="899"/>
    </row>
    <row r="34" ht="18.0" customHeight="1">
      <c r="A34" s="899"/>
      <c r="B34" s="900"/>
      <c r="C34" s="899"/>
      <c r="D34" s="899"/>
      <c r="E34" s="899"/>
      <c r="F34" s="901"/>
      <c r="G34" s="901"/>
      <c r="H34" s="901"/>
      <c r="I34" s="901"/>
      <c r="J34" s="901"/>
      <c r="K34" s="901"/>
      <c r="L34" s="899"/>
      <c r="M34" s="899"/>
      <c r="N34" s="899"/>
      <c r="O34" s="899"/>
      <c r="P34" s="899"/>
      <c r="Q34" s="899"/>
      <c r="R34" s="899"/>
      <c r="S34" s="899"/>
      <c r="T34" s="899"/>
      <c r="U34" s="899"/>
      <c r="V34" s="899"/>
      <c r="W34" s="899"/>
      <c r="X34" s="899"/>
      <c r="Y34" s="899"/>
    </row>
    <row r="35" ht="18.0" customHeight="1">
      <c r="A35" s="899"/>
      <c r="B35" s="900"/>
      <c r="C35" s="899"/>
      <c r="D35" s="899"/>
      <c r="E35" s="899"/>
      <c r="F35" s="901"/>
      <c r="G35" s="901"/>
      <c r="H35" s="901"/>
      <c r="I35" s="901"/>
      <c r="J35" s="901"/>
      <c r="K35" s="901"/>
      <c r="L35" s="899"/>
      <c r="M35" s="899"/>
      <c r="N35" s="899"/>
      <c r="O35" s="899"/>
      <c r="P35" s="899"/>
      <c r="Q35" s="899"/>
      <c r="R35" s="899"/>
      <c r="S35" s="899"/>
      <c r="T35" s="899"/>
      <c r="U35" s="899"/>
      <c r="V35" s="899"/>
      <c r="W35" s="899"/>
      <c r="X35" s="899"/>
      <c r="Y35" s="899"/>
    </row>
    <row r="36" ht="18.0" customHeight="1">
      <c r="A36" s="899"/>
      <c r="B36" s="900"/>
      <c r="C36" s="899"/>
      <c r="D36" s="899"/>
      <c r="E36" s="899"/>
      <c r="F36" s="901"/>
      <c r="G36" s="901"/>
      <c r="H36" s="901"/>
      <c r="I36" s="901"/>
      <c r="J36" s="901"/>
      <c r="K36" s="901"/>
      <c r="L36" s="899"/>
      <c r="M36" s="899"/>
      <c r="N36" s="899"/>
      <c r="O36" s="899"/>
      <c r="P36" s="899"/>
      <c r="Q36" s="899"/>
      <c r="R36" s="899"/>
      <c r="S36" s="899"/>
      <c r="T36" s="899"/>
      <c r="U36" s="899"/>
      <c r="V36" s="899"/>
      <c r="W36" s="899"/>
      <c r="X36" s="899"/>
      <c r="Y36" s="899"/>
    </row>
    <row r="37" ht="18.0" customHeight="1">
      <c r="A37" s="899"/>
      <c r="B37" s="900"/>
      <c r="C37" s="899"/>
      <c r="D37" s="899"/>
      <c r="E37" s="899"/>
      <c r="F37" s="901"/>
      <c r="G37" s="901"/>
      <c r="H37" s="901"/>
      <c r="I37" s="901"/>
      <c r="J37" s="901"/>
      <c r="K37" s="901"/>
      <c r="L37" s="899"/>
      <c r="M37" s="899"/>
      <c r="N37" s="899"/>
      <c r="O37" s="899"/>
      <c r="P37" s="899"/>
      <c r="Q37" s="899"/>
      <c r="R37" s="899"/>
      <c r="S37" s="899"/>
      <c r="T37" s="899"/>
      <c r="U37" s="899"/>
      <c r="V37" s="899"/>
      <c r="W37" s="899"/>
      <c r="X37" s="899"/>
      <c r="Y37" s="899"/>
    </row>
    <row r="38" ht="18.0" customHeight="1">
      <c r="A38" s="899"/>
      <c r="B38" s="900"/>
      <c r="C38" s="899"/>
      <c r="D38" s="899"/>
      <c r="E38" s="899"/>
      <c r="F38" s="901"/>
      <c r="G38" s="901"/>
      <c r="H38" s="901"/>
      <c r="I38" s="901"/>
      <c r="J38" s="901"/>
      <c r="K38" s="901"/>
      <c r="L38" s="899"/>
      <c r="M38" s="899"/>
      <c r="N38" s="899"/>
      <c r="O38" s="899"/>
      <c r="P38" s="899"/>
      <c r="Q38" s="899"/>
      <c r="R38" s="899"/>
      <c r="S38" s="899"/>
      <c r="T38" s="899"/>
      <c r="U38" s="899"/>
      <c r="V38" s="899"/>
      <c r="W38" s="899"/>
      <c r="X38" s="899"/>
      <c r="Y38" s="899"/>
    </row>
    <row r="39" ht="18.0" customHeight="1">
      <c r="A39" s="899"/>
      <c r="B39" s="900"/>
      <c r="C39" s="899"/>
      <c r="D39" s="899"/>
      <c r="E39" s="899"/>
      <c r="F39" s="901"/>
      <c r="G39" s="901"/>
      <c r="H39" s="901"/>
      <c r="I39" s="901"/>
      <c r="J39" s="901"/>
      <c r="K39" s="901"/>
      <c r="L39" s="899"/>
      <c r="M39" s="899"/>
      <c r="N39" s="899"/>
      <c r="O39" s="899"/>
      <c r="P39" s="899"/>
      <c r="Q39" s="899"/>
      <c r="R39" s="899"/>
      <c r="S39" s="899"/>
      <c r="T39" s="899"/>
      <c r="U39" s="899"/>
      <c r="V39" s="899"/>
      <c r="W39" s="899"/>
      <c r="X39" s="899"/>
      <c r="Y39" s="899"/>
    </row>
    <row r="40" ht="18.0" customHeight="1">
      <c r="A40" s="899"/>
      <c r="B40" s="900"/>
      <c r="C40" s="899"/>
      <c r="D40" s="899"/>
      <c r="E40" s="899"/>
      <c r="F40" s="901"/>
      <c r="G40" s="901"/>
      <c r="H40" s="901"/>
      <c r="I40" s="901"/>
      <c r="J40" s="901"/>
      <c r="K40" s="901"/>
      <c r="L40" s="899"/>
      <c r="M40" s="899"/>
      <c r="N40" s="899"/>
      <c r="O40" s="899"/>
      <c r="P40" s="899"/>
      <c r="Q40" s="899"/>
      <c r="R40" s="899"/>
      <c r="S40" s="899"/>
      <c r="T40" s="899"/>
      <c r="U40" s="899"/>
      <c r="V40" s="899"/>
      <c r="W40" s="899"/>
      <c r="X40" s="899"/>
      <c r="Y40" s="899"/>
    </row>
    <row r="41" ht="18.0" customHeight="1">
      <c r="A41" s="899"/>
      <c r="B41" s="900"/>
      <c r="C41" s="899"/>
      <c r="D41" s="899"/>
      <c r="E41" s="899"/>
      <c r="F41" s="901"/>
      <c r="G41" s="901"/>
      <c r="H41" s="901"/>
      <c r="I41" s="901"/>
      <c r="J41" s="901"/>
      <c r="K41" s="901"/>
      <c r="L41" s="899"/>
      <c r="M41" s="899"/>
      <c r="N41" s="899"/>
      <c r="O41" s="899"/>
      <c r="P41" s="899"/>
      <c r="Q41" s="899"/>
      <c r="R41" s="899"/>
      <c r="S41" s="899"/>
      <c r="T41" s="899"/>
      <c r="U41" s="899"/>
      <c r="V41" s="899"/>
      <c r="W41" s="899"/>
      <c r="X41" s="899"/>
      <c r="Y41" s="899"/>
    </row>
    <row r="42" ht="18.0" customHeight="1">
      <c r="A42" s="899"/>
      <c r="B42" s="900"/>
      <c r="C42" s="899"/>
      <c r="D42" s="899"/>
      <c r="E42" s="899"/>
      <c r="F42" s="901"/>
      <c r="G42" s="901"/>
      <c r="H42" s="901"/>
      <c r="I42" s="901"/>
      <c r="J42" s="901"/>
      <c r="K42" s="901"/>
      <c r="L42" s="899"/>
      <c r="M42" s="899"/>
      <c r="N42" s="899"/>
      <c r="O42" s="899"/>
      <c r="P42" s="899"/>
      <c r="Q42" s="899"/>
      <c r="R42" s="899"/>
      <c r="S42" s="899"/>
      <c r="T42" s="899"/>
      <c r="U42" s="899"/>
      <c r="V42" s="899"/>
      <c r="W42" s="899"/>
      <c r="X42" s="899"/>
      <c r="Y42" s="899"/>
    </row>
    <row r="43" ht="18.0" customHeight="1">
      <c r="A43" s="899"/>
      <c r="B43" s="900"/>
      <c r="C43" s="899"/>
      <c r="D43" s="899"/>
      <c r="E43" s="899"/>
      <c r="F43" s="901"/>
      <c r="G43" s="901"/>
      <c r="H43" s="901"/>
      <c r="I43" s="901"/>
      <c r="J43" s="901"/>
      <c r="K43" s="901"/>
      <c r="L43" s="899"/>
      <c r="M43" s="899"/>
      <c r="N43" s="899"/>
      <c r="O43" s="899"/>
      <c r="P43" s="899"/>
      <c r="Q43" s="899"/>
      <c r="R43" s="899"/>
      <c r="S43" s="899"/>
      <c r="T43" s="899"/>
      <c r="U43" s="899"/>
      <c r="V43" s="899"/>
      <c r="W43" s="899"/>
      <c r="X43" s="899"/>
      <c r="Y43" s="899"/>
    </row>
    <row r="44" ht="18.0" customHeight="1">
      <c r="A44" s="899"/>
      <c r="B44" s="900"/>
      <c r="C44" s="899"/>
      <c r="D44" s="899"/>
      <c r="E44" s="899"/>
      <c r="F44" s="901"/>
      <c r="G44" s="901"/>
      <c r="H44" s="901"/>
      <c r="I44" s="901"/>
      <c r="J44" s="901"/>
      <c r="K44" s="901"/>
      <c r="L44" s="899"/>
      <c r="M44" s="899"/>
      <c r="N44" s="899"/>
      <c r="O44" s="899"/>
      <c r="P44" s="899"/>
      <c r="Q44" s="899"/>
      <c r="R44" s="899"/>
      <c r="S44" s="899"/>
      <c r="T44" s="899"/>
      <c r="U44" s="899"/>
      <c r="V44" s="899"/>
      <c r="W44" s="899"/>
      <c r="X44" s="899"/>
      <c r="Y44" s="899"/>
    </row>
    <row r="45" ht="18.0" customHeight="1">
      <c r="A45" s="899"/>
      <c r="B45" s="900"/>
      <c r="C45" s="899"/>
      <c r="D45" s="899"/>
      <c r="E45" s="899"/>
      <c r="F45" s="901"/>
      <c r="G45" s="901"/>
      <c r="H45" s="901"/>
      <c r="I45" s="901"/>
      <c r="J45" s="901"/>
      <c r="K45" s="901"/>
      <c r="L45" s="899"/>
      <c r="M45" s="899"/>
      <c r="N45" s="899"/>
      <c r="O45" s="899"/>
      <c r="P45" s="899"/>
      <c r="Q45" s="899"/>
      <c r="R45" s="899"/>
      <c r="S45" s="899"/>
      <c r="T45" s="899"/>
      <c r="U45" s="899"/>
      <c r="V45" s="899"/>
      <c r="W45" s="899"/>
      <c r="X45" s="899"/>
      <c r="Y45" s="899"/>
    </row>
    <row r="46" ht="18.0" customHeight="1">
      <c r="A46" s="899"/>
      <c r="B46" s="900"/>
      <c r="C46" s="899"/>
      <c r="D46" s="899"/>
      <c r="E46" s="899"/>
      <c r="F46" s="901"/>
      <c r="G46" s="901"/>
      <c r="H46" s="901"/>
      <c r="I46" s="901"/>
      <c r="J46" s="901"/>
      <c r="K46" s="901"/>
      <c r="L46" s="899"/>
      <c r="M46" s="899"/>
      <c r="N46" s="899"/>
      <c r="O46" s="899"/>
      <c r="P46" s="899"/>
      <c r="Q46" s="899"/>
      <c r="R46" s="899"/>
      <c r="S46" s="899"/>
      <c r="T46" s="899"/>
      <c r="U46" s="899"/>
      <c r="V46" s="899"/>
      <c r="W46" s="899"/>
      <c r="X46" s="899"/>
      <c r="Y46" s="899"/>
    </row>
    <row r="47" ht="18.0" customHeight="1">
      <c r="A47" s="899"/>
      <c r="B47" s="900"/>
      <c r="C47" s="899"/>
      <c r="D47" s="899"/>
      <c r="E47" s="899"/>
      <c r="F47" s="901"/>
      <c r="G47" s="901"/>
      <c r="H47" s="901"/>
      <c r="I47" s="901"/>
      <c r="J47" s="901"/>
      <c r="K47" s="901"/>
      <c r="L47" s="899"/>
      <c r="M47" s="899"/>
      <c r="N47" s="899"/>
      <c r="O47" s="899"/>
      <c r="P47" s="899"/>
      <c r="Q47" s="899"/>
      <c r="R47" s="899"/>
      <c r="S47" s="899"/>
      <c r="T47" s="899"/>
      <c r="U47" s="899"/>
      <c r="V47" s="899"/>
      <c r="W47" s="899"/>
      <c r="X47" s="899"/>
      <c r="Y47" s="899"/>
    </row>
    <row r="48" ht="18.0" customHeight="1">
      <c r="A48" s="899"/>
      <c r="B48" s="900"/>
      <c r="C48" s="899"/>
      <c r="D48" s="899"/>
      <c r="E48" s="899"/>
      <c r="F48" s="901"/>
      <c r="G48" s="901"/>
      <c r="H48" s="901"/>
      <c r="I48" s="901"/>
      <c r="J48" s="901"/>
      <c r="K48" s="901"/>
      <c r="L48" s="899"/>
      <c r="M48" s="899"/>
      <c r="N48" s="899"/>
      <c r="O48" s="899"/>
      <c r="P48" s="899"/>
      <c r="Q48" s="899"/>
      <c r="R48" s="899"/>
      <c r="S48" s="899"/>
      <c r="T48" s="899"/>
      <c r="U48" s="899"/>
      <c r="V48" s="899"/>
      <c r="W48" s="899"/>
      <c r="X48" s="899"/>
      <c r="Y48" s="899"/>
    </row>
    <row r="49" ht="18.0" customHeight="1">
      <c r="A49" s="899"/>
      <c r="B49" s="900"/>
      <c r="C49" s="899"/>
      <c r="D49" s="899"/>
      <c r="E49" s="899"/>
      <c r="F49" s="901"/>
      <c r="G49" s="901"/>
      <c r="H49" s="901"/>
      <c r="I49" s="901"/>
      <c r="J49" s="901"/>
      <c r="K49" s="901"/>
      <c r="L49" s="899"/>
      <c r="M49" s="899"/>
      <c r="N49" s="899"/>
      <c r="O49" s="899"/>
      <c r="P49" s="899"/>
      <c r="Q49" s="899"/>
      <c r="R49" s="899"/>
      <c r="S49" s="899"/>
      <c r="T49" s="899"/>
      <c r="U49" s="899"/>
      <c r="V49" s="899"/>
      <c r="W49" s="899"/>
      <c r="X49" s="899"/>
      <c r="Y49" s="899"/>
    </row>
    <row r="50" ht="18.0" customHeight="1">
      <c r="A50" s="899"/>
      <c r="B50" s="900"/>
      <c r="C50" s="899"/>
      <c r="D50" s="899"/>
      <c r="E50" s="899"/>
      <c r="F50" s="901"/>
      <c r="G50" s="901"/>
      <c r="H50" s="901"/>
      <c r="I50" s="901"/>
      <c r="J50" s="901"/>
      <c r="K50" s="901"/>
      <c r="L50" s="899"/>
      <c r="M50" s="899"/>
      <c r="N50" s="899"/>
      <c r="O50" s="899"/>
      <c r="P50" s="899"/>
      <c r="Q50" s="899"/>
      <c r="R50" s="899"/>
      <c r="S50" s="899"/>
      <c r="T50" s="899"/>
      <c r="U50" s="899"/>
      <c r="V50" s="899"/>
      <c r="W50" s="899"/>
      <c r="X50" s="899"/>
      <c r="Y50" s="899"/>
    </row>
    <row r="51" ht="18.0" customHeight="1">
      <c r="A51" s="899"/>
      <c r="B51" s="900"/>
      <c r="C51" s="899"/>
      <c r="D51" s="899"/>
      <c r="E51" s="899"/>
      <c r="F51" s="901"/>
      <c r="G51" s="901"/>
      <c r="H51" s="901"/>
      <c r="I51" s="901"/>
      <c r="J51" s="901"/>
      <c r="K51" s="901"/>
      <c r="L51" s="899"/>
      <c r="M51" s="899"/>
      <c r="N51" s="899"/>
      <c r="O51" s="899"/>
      <c r="P51" s="899"/>
      <c r="Q51" s="899"/>
      <c r="R51" s="899"/>
      <c r="S51" s="899"/>
      <c r="T51" s="899"/>
      <c r="U51" s="899"/>
      <c r="V51" s="899"/>
      <c r="W51" s="899"/>
      <c r="X51" s="899"/>
      <c r="Y51" s="899"/>
    </row>
    <row r="52" ht="18.0" customHeight="1">
      <c r="A52" s="899"/>
      <c r="B52" s="900"/>
      <c r="C52" s="899"/>
      <c r="D52" s="899"/>
      <c r="E52" s="899"/>
      <c r="F52" s="901"/>
      <c r="G52" s="901"/>
      <c r="H52" s="901"/>
      <c r="I52" s="901"/>
      <c r="J52" s="901"/>
      <c r="K52" s="901"/>
      <c r="L52" s="899"/>
      <c r="M52" s="899"/>
      <c r="N52" s="899"/>
      <c r="O52" s="899"/>
      <c r="P52" s="899"/>
      <c r="Q52" s="899"/>
      <c r="R52" s="899"/>
      <c r="S52" s="899"/>
      <c r="T52" s="899"/>
      <c r="U52" s="899"/>
      <c r="V52" s="899"/>
      <c r="W52" s="899"/>
      <c r="X52" s="899"/>
      <c r="Y52" s="899"/>
    </row>
    <row r="53" ht="18.0" customHeight="1">
      <c r="A53" s="899"/>
      <c r="B53" s="900"/>
      <c r="C53" s="899"/>
      <c r="D53" s="899"/>
      <c r="E53" s="899"/>
      <c r="F53" s="901"/>
      <c r="G53" s="901"/>
      <c r="H53" s="901"/>
      <c r="I53" s="901"/>
      <c r="J53" s="901"/>
      <c r="K53" s="901"/>
      <c r="L53" s="899"/>
      <c r="M53" s="899"/>
      <c r="N53" s="899"/>
      <c r="O53" s="899"/>
      <c r="P53" s="899"/>
      <c r="Q53" s="899"/>
      <c r="R53" s="899"/>
      <c r="S53" s="899"/>
      <c r="T53" s="899"/>
      <c r="U53" s="899"/>
      <c r="V53" s="899"/>
      <c r="W53" s="899"/>
      <c r="X53" s="899"/>
      <c r="Y53" s="899"/>
    </row>
    <row r="54" ht="18.0" customHeight="1">
      <c r="A54" s="899"/>
      <c r="B54" s="900"/>
      <c r="C54" s="899"/>
      <c r="D54" s="899"/>
      <c r="E54" s="899"/>
      <c r="F54" s="901"/>
      <c r="G54" s="901"/>
      <c r="H54" s="901"/>
      <c r="I54" s="901"/>
      <c r="J54" s="901"/>
      <c r="K54" s="901"/>
      <c r="L54" s="899"/>
      <c r="M54" s="899"/>
      <c r="N54" s="899"/>
      <c r="O54" s="899"/>
      <c r="P54" s="899"/>
      <c r="Q54" s="899"/>
      <c r="R54" s="899"/>
      <c r="S54" s="899"/>
      <c r="T54" s="899"/>
      <c r="U54" s="899"/>
      <c r="V54" s="899"/>
      <c r="W54" s="899"/>
      <c r="X54" s="899"/>
      <c r="Y54" s="899"/>
    </row>
    <row r="55" ht="18.0" customHeight="1">
      <c r="A55" s="899"/>
      <c r="B55" s="900"/>
      <c r="C55" s="899"/>
      <c r="D55" s="899"/>
      <c r="E55" s="899"/>
      <c r="F55" s="901"/>
      <c r="G55" s="901"/>
      <c r="H55" s="901"/>
      <c r="I55" s="901"/>
      <c r="J55" s="901"/>
      <c r="K55" s="901"/>
      <c r="L55" s="899"/>
      <c r="M55" s="899"/>
      <c r="N55" s="899"/>
      <c r="O55" s="899"/>
      <c r="P55" s="899"/>
      <c r="Q55" s="899"/>
      <c r="R55" s="899"/>
      <c r="S55" s="899"/>
      <c r="T55" s="899"/>
      <c r="U55" s="899"/>
      <c r="V55" s="899"/>
      <c r="W55" s="899"/>
      <c r="X55" s="899"/>
      <c r="Y55" s="899"/>
    </row>
    <row r="56" ht="18.0" customHeight="1">
      <c r="A56" s="899"/>
      <c r="B56" s="900"/>
      <c r="C56" s="899"/>
      <c r="D56" s="899"/>
      <c r="E56" s="899"/>
      <c r="F56" s="901"/>
      <c r="G56" s="901"/>
      <c r="H56" s="901"/>
      <c r="I56" s="901"/>
      <c r="J56" s="901"/>
      <c r="K56" s="901"/>
      <c r="L56" s="899"/>
      <c r="M56" s="899"/>
      <c r="N56" s="899"/>
      <c r="O56" s="899"/>
      <c r="P56" s="899"/>
      <c r="Q56" s="899"/>
      <c r="R56" s="899"/>
      <c r="S56" s="899"/>
      <c r="T56" s="899"/>
      <c r="U56" s="899"/>
      <c r="V56" s="899"/>
      <c r="W56" s="899"/>
      <c r="X56" s="899"/>
      <c r="Y56" s="899"/>
    </row>
    <row r="57" ht="18.0" customHeight="1">
      <c r="A57" s="899"/>
      <c r="B57" s="900"/>
      <c r="C57" s="899"/>
      <c r="D57" s="899"/>
      <c r="E57" s="899"/>
      <c r="F57" s="901"/>
      <c r="G57" s="901"/>
      <c r="H57" s="901"/>
      <c r="I57" s="901"/>
      <c r="J57" s="901"/>
      <c r="K57" s="901"/>
      <c r="L57" s="899"/>
      <c r="M57" s="899"/>
      <c r="N57" s="899"/>
      <c r="O57" s="899"/>
      <c r="P57" s="899"/>
      <c r="Q57" s="899"/>
      <c r="R57" s="899"/>
      <c r="S57" s="899"/>
      <c r="T57" s="899"/>
      <c r="U57" s="899"/>
      <c r="V57" s="899"/>
      <c r="W57" s="899"/>
      <c r="X57" s="899"/>
      <c r="Y57" s="899"/>
    </row>
    <row r="58" ht="18.0" customHeight="1">
      <c r="A58" s="899"/>
      <c r="B58" s="900"/>
      <c r="C58" s="899"/>
      <c r="D58" s="899"/>
      <c r="E58" s="899"/>
      <c r="F58" s="901"/>
      <c r="G58" s="901"/>
      <c r="H58" s="901"/>
      <c r="I58" s="901"/>
      <c r="J58" s="901"/>
      <c r="K58" s="901"/>
      <c r="L58" s="899"/>
      <c r="M58" s="899"/>
      <c r="N58" s="899"/>
      <c r="O58" s="899"/>
      <c r="P58" s="899"/>
      <c r="Q58" s="899"/>
      <c r="R58" s="899"/>
      <c r="S58" s="899"/>
      <c r="T58" s="899"/>
      <c r="U58" s="899"/>
      <c r="V58" s="899"/>
      <c r="W58" s="899"/>
      <c r="X58" s="899"/>
      <c r="Y58" s="899"/>
    </row>
    <row r="59" ht="18.0" customHeight="1">
      <c r="A59" s="899"/>
      <c r="B59" s="900"/>
      <c r="C59" s="899"/>
      <c r="D59" s="899"/>
      <c r="E59" s="899"/>
      <c r="F59" s="901"/>
      <c r="G59" s="901"/>
      <c r="H59" s="901"/>
      <c r="I59" s="901"/>
      <c r="J59" s="901"/>
      <c r="K59" s="901"/>
      <c r="L59" s="899"/>
      <c r="M59" s="899"/>
      <c r="N59" s="899"/>
      <c r="O59" s="899"/>
      <c r="P59" s="899"/>
      <c r="Q59" s="899"/>
      <c r="R59" s="899"/>
      <c r="S59" s="899"/>
      <c r="T59" s="899"/>
      <c r="U59" s="899"/>
      <c r="V59" s="899"/>
      <c r="W59" s="899"/>
      <c r="X59" s="899"/>
      <c r="Y59" s="899"/>
    </row>
    <row r="60" ht="18.0" customHeight="1">
      <c r="A60" s="899"/>
      <c r="B60" s="900"/>
      <c r="C60" s="899"/>
      <c r="D60" s="899"/>
      <c r="E60" s="899"/>
      <c r="F60" s="901"/>
      <c r="G60" s="901"/>
      <c r="H60" s="901"/>
      <c r="I60" s="901"/>
      <c r="J60" s="901"/>
      <c r="K60" s="901"/>
      <c r="L60" s="899"/>
      <c r="M60" s="899"/>
      <c r="N60" s="899"/>
      <c r="O60" s="899"/>
      <c r="P60" s="899"/>
      <c r="Q60" s="899"/>
      <c r="R60" s="899"/>
      <c r="S60" s="899"/>
      <c r="T60" s="899"/>
      <c r="U60" s="899"/>
      <c r="V60" s="899"/>
      <c r="W60" s="899"/>
      <c r="X60" s="899"/>
      <c r="Y60" s="899"/>
    </row>
    <row r="61" ht="18.0" customHeight="1">
      <c r="A61" s="899"/>
      <c r="B61" s="900"/>
      <c r="C61" s="899"/>
      <c r="D61" s="899"/>
      <c r="E61" s="899"/>
      <c r="F61" s="901"/>
      <c r="G61" s="901"/>
      <c r="H61" s="901"/>
      <c r="I61" s="901"/>
      <c r="J61" s="901"/>
      <c r="K61" s="901"/>
      <c r="L61" s="899"/>
      <c r="M61" s="899"/>
      <c r="N61" s="899"/>
      <c r="O61" s="899"/>
      <c r="P61" s="899"/>
      <c r="Q61" s="899"/>
      <c r="R61" s="899"/>
      <c r="S61" s="899"/>
      <c r="T61" s="899"/>
      <c r="U61" s="899"/>
      <c r="V61" s="899"/>
      <c r="W61" s="899"/>
      <c r="X61" s="899"/>
      <c r="Y61" s="899"/>
    </row>
    <row r="62" ht="18.0" customHeight="1">
      <c r="A62" s="899"/>
      <c r="B62" s="900"/>
      <c r="C62" s="899"/>
      <c r="D62" s="899"/>
      <c r="E62" s="899"/>
      <c r="F62" s="901"/>
      <c r="G62" s="901"/>
      <c r="H62" s="901"/>
      <c r="I62" s="901"/>
      <c r="J62" s="901"/>
      <c r="K62" s="901"/>
      <c r="L62" s="899"/>
      <c r="M62" s="899"/>
      <c r="N62" s="899"/>
      <c r="O62" s="899"/>
      <c r="P62" s="899"/>
      <c r="Q62" s="899"/>
      <c r="R62" s="899"/>
      <c r="S62" s="899"/>
      <c r="T62" s="899"/>
      <c r="U62" s="899"/>
      <c r="V62" s="899"/>
      <c r="W62" s="899"/>
      <c r="X62" s="899"/>
      <c r="Y62" s="899"/>
    </row>
    <row r="63" ht="18.0" customHeight="1">
      <c r="A63" s="899"/>
      <c r="B63" s="900"/>
      <c r="C63" s="899"/>
      <c r="D63" s="899"/>
      <c r="E63" s="899"/>
      <c r="F63" s="901"/>
      <c r="G63" s="901"/>
      <c r="H63" s="901"/>
      <c r="I63" s="901"/>
      <c r="J63" s="901"/>
      <c r="K63" s="901"/>
      <c r="L63" s="899"/>
      <c r="M63" s="899"/>
      <c r="N63" s="899"/>
      <c r="O63" s="899"/>
      <c r="P63" s="899"/>
      <c r="Q63" s="899"/>
      <c r="R63" s="899"/>
      <c r="S63" s="899"/>
      <c r="T63" s="899"/>
      <c r="U63" s="899"/>
      <c r="V63" s="899"/>
      <c r="W63" s="899"/>
      <c r="X63" s="899"/>
      <c r="Y63" s="899"/>
    </row>
    <row r="64" ht="18.0" customHeight="1">
      <c r="A64" s="899"/>
      <c r="B64" s="900"/>
      <c r="C64" s="899"/>
      <c r="D64" s="899"/>
      <c r="E64" s="899"/>
      <c r="F64" s="901"/>
      <c r="G64" s="901"/>
      <c r="H64" s="901"/>
      <c r="I64" s="901"/>
      <c r="J64" s="901"/>
      <c r="K64" s="901"/>
      <c r="L64" s="899"/>
      <c r="M64" s="899"/>
      <c r="N64" s="899"/>
      <c r="O64" s="899"/>
      <c r="P64" s="899"/>
      <c r="Q64" s="899"/>
      <c r="R64" s="899"/>
      <c r="S64" s="899"/>
      <c r="T64" s="899"/>
      <c r="U64" s="899"/>
      <c r="V64" s="899"/>
      <c r="W64" s="899"/>
      <c r="X64" s="899"/>
      <c r="Y64" s="899"/>
    </row>
    <row r="65" ht="18.0" customHeight="1">
      <c r="A65" s="899"/>
      <c r="B65" s="900"/>
      <c r="C65" s="899"/>
      <c r="D65" s="899"/>
      <c r="E65" s="899"/>
      <c r="F65" s="901"/>
      <c r="G65" s="901"/>
      <c r="H65" s="901"/>
      <c r="I65" s="901"/>
      <c r="J65" s="901"/>
      <c r="K65" s="901"/>
      <c r="L65" s="899"/>
      <c r="M65" s="899"/>
      <c r="N65" s="899"/>
      <c r="O65" s="899"/>
      <c r="P65" s="899"/>
      <c r="Q65" s="899"/>
      <c r="R65" s="899"/>
      <c r="S65" s="899"/>
      <c r="T65" s="899"/>
      <c r="U65" s="899"/>
      <c r="V65" s="899"/>
      <c r="W65" s="899"/>
      <c r="X65" s="899"/>
      <c r="Y65" s="899"/>
    </row>
    <row r="66" ht="18.0" customHeight="1">
      <c r="A66" s="899"/>
      <c r="B66" s="900"/>
      <c r="C66" s="899"/>
      <c r="D66" s="899"/>
      <c r="E66" s="899"/>
      <c r="F66" s="901"/>
      <c r="G66" s="901"/>
      <c r="H66" s="901"/>
      <c r="I66" s="901"/>
      <c r="J66" s="901"/>
      <c r="K66" s="901"/>
      <c r="L66" s="899"/>
      <c r="M66" s="899"/>
      <c r="N66" s="899"/>
      <c r="O66" s="899"/>
      <c r="P66" s="899"/>
      <c r="Q66" s="899"/>
      <c r="R66" s="899"/>
      <c r="S66" s="899"/>
      <c r="T66" s="899"/>
      <c r="U66" s="899"/>
      <c r="V66" s="899"/>
      <c r="W66" s="899"/>
      <c r="X66" s="899"/>
      <c r="Y66" s="899"/>
    </row>
    <row r="67" ht="18.0" customHeight="1">
      <c r="A67" s="899"/>
      <c r="B67" s="900"/>
      <c r="C67" s="899"/>
      <c r="D67" s="899"/>
      <c r="E67" s="899"/>
      <c r="F67" s="901"/>
      <c r="G67" s="901"/>
      <c r="H67" s="901"/>
      <c r="I67" s="901"/>
      <c r="J67" s="901"/>
      <c r="K67" s="901"/>
      <c r="L67" s="899"/>
      <c r="M67" s="899"/>
      <c r="N67" s="899"/>
      <c r="O67" s="899"/>
      <c r="P67" s="899"/>
      <c r="Q67" s="899"/>
      <c r="R67" s="899"/>
      <c r="S67" s="899"/>
      <c r="T67" s="899"/>
      <c r="U67" s="899"/>
      <c r="V67" s="899"/>
      <c r="W67" s="899"/>
      <c r="X67" s="899"/>
      <c r="Y67" s="899"/>
    </row>
    <row r="68" ht="18.0" customHeight="1">
      <c r="A68" s="899"/>
      <c r="B68" s="900"/>
      <c r="C68" s="899"/>
      <c r="D68" s="899"/>
      <c r="E68" s="899"/>
      <c r="F68" s="901"/>
      <c r="G68" s="901"/>
      <c r="H68" s="901"/>
      <c r="I68" s="901"/>
      <c r="J68" s="901"/>
      <c r="K68" s="901"/>
      <c r="L68" s="899"/>
      <c r="M68" s="899"/>
      <c r="N68" s="899"/>
      <c r="O68" s="899"/>
      <c r="P68" s="899"/>
      <c r="Q68" s="899"/>
      <c r="R68" s="899"/>
      <c r="S68" s="899"/>
      <c r="T68" s="899"/>
      <c r="U68" s="899"/>
      <c r="V68" s="899"/>
      <c r="W68" s="899"/>
      <c r="X68" s="899"/>
      <c r="Y68" s="899"/>
    </row>
    <row r="69" ht="18.0" customHeight="1">
      <c r="A69" s="899"/>
      <c r="B69" s="900"/>
      <c r="C69" s="899"/>
      <c r="D69" s="899"/>
      <c r="E69" s="899"/>
      <c r="F69" s="901"/>
      <c r="G69" s="901"/>
      <c r="H69" s="901"/>
      <c r="I69" s="901"/>
      <c r="J69" s="901"/>
      <c r="K69" s="901"/>
      <c r="L69" s="899"/>
      <c r="M69" s="899"/>
      <c r="N69" s="899"/>
      <c r="O69" s="899"/>
      <c r="P69" s="899"/>
      <c r="Q69" s="899"/>
      <c r="R69" s="899"/>
      <c r="S69" s="899"/>
      <c r="T69" s="899"/>
      <c r="U69" s="899"/>
      <c r="V69" s="899"/>
      <c r="W69" s="899"/>
      <c r="X69" s="899"/>
      <c r="Y69" s="899"/>
    </row>
    <row r="70" ht="18.0" customHeight="1">
      <c r="A70" s="899"/>
      <c r="B70" s="900"/>
      <c r="C70" s="899"/>
      <c r="D70" s="899"/>
      <c r="E70" s="899"/>
      <c r="F70" s="901"/>
      <c r="G70" s="901"/>
      <c r="H70" s="901"/>
      <c r="I70" s="901"/>
      <c r="J70" s="901"/>
      <c r="K70" s="901"/>
      <c r="L70" s="899"/>
      <c r="M70" s="899"/>
      <c r="N70" s="899"/>
      <c r="O70" s="899"/>
      <c r="P70" s="899"/>
      <c r="Q70" s="899"/>
      <c r="R70" s="899"/>
      <c r="S70" s="899"/>
      <c r="T70" s="899"/>
      <c r="U70" s="899"/>
      <c r="V70" s="899"/>
      <c r="W70" s="899"/>
      <c r="X70" s="899"/>
      <c r="Y70" s="899"/>
    </row>
    <row r="71" ht="18.0" customHeight="1">
      <c r="A71" s="899"/>
      <c r="B71" s="900"/>
      <c r="C71" s="899"/>
      <c r="D71" s="899"/>
      <c r="E71" s="899"/>
      <c r="F71" s="901"/>
      <c r="G71" s="901"/>
      <c r="H71" s="901"/>
      <c r="I71" s="901"/>
      <c r="J71" s="901"/>
      <c r="K71" s="901"/>
      <c r="L71" s="899"/>
      <c r="M71" s="899"/>
      <c r="N71" s="899"/>
      <c r="O71" s="899"/>
      <c r="P71" s="899"/>
      <c r="Q71" s="899"/>
      <c r="R71" s="899"/>
      <c r="S71" s="899"/>
      <c r="T71" s="899"/>
      <c r="U71" s="899"/>
      <c r="V71" s="899"/>
      <c r="W71" s="899"/>
      <c r="X71" s="899"/>
      <c r="Y71" s="899"/>
    </row>
    <row r="72" ht="18.0" customHeight="1">
      <c r="A72" s="899"/>
      <c r="B72" s="900"/>
      <c r="C72" s="899"/>
      <c r="D72" s="899"/>
      <c r="E72" s="899"/>
      <c r="F72" s="901"/>
      <c r="G72" s="901"/>
      <c r="H72" s="901"/>
      <c r="I72" s="901"/>
      <c r="J72" s="901"/>
      <c r="K72" s="901"/>
      <c r="L72" s="899"/>
      <c r="M72" s="899"/>
      <c r="N72" s="899"/>
      <c r="O72" s="899"/>
      <c r="P72" s="899"/>
      <c r="Q72" s="899"/>
      <c r="R72" s="899"/>
      <c r="S72" s="899"/>
      <c r="T72" s="899"/>
      <c r="U72" s="899"/>
      <c r="V72" s="899"/>
      <c r="W72" s="899"/>
      <c r="X72" s="899"/>
      <c r="Y72" s="899"/>
    </row>
    <row r="73" ht="18.0" customHeight="1">
      <c r="A73" s="899"/>
      <c r="B73" s="900"/>
      <c r="C73" s="899"/>
      <c r="D73" s="899"/>
      <c r="E73" s="899"/>
      <c r="F73" s="901"/>
      <c r="G73" s="901"/>
      <c r="H73" s="901"/>
      <c r="I73" s="901"/>
      <c r="J73" s="901"/>
      <c r="K73" s="901"/>
      <c r="L73" s="899"/>
      <c r="M73" s="899"/>
      <c r="N73" s="899"/>
      <c r="O73" s="899"/>
      <c r="P73" s="899"/>
      <c r="Q73" s="899"/>
      <c r="R73" s="899"/>
      <c r="S73" s="899"/>
      <c r="T73" s="899"/>
      <c r="U73" s="899"/>
      <c r="V73" s="899"/>
      <c r="W73" s="899"/>
      <c r="X73" s="899"/>
      <c r="Y73" s="899"/>
    </row>
    <row r="74" ht="18.0" customHeight="1">
      <c r="A74" s="899"/>
      <c r="B74" s="900"/>
      <c r="C74" s="899"/>
      <c r="D74" s="899"/>
      <c r="E74" s="899"/>
      <c r="F74" s="901"/>
      <c r="G74" s="901"/>
      <c r="H74" s="901"/>
      <c r="I74" s="901"/>
      <c r="J74" s="901"/>
      <c r="K74" s="901"/>
      <c r="L74" s="899"/>
      <c r="M74" s="899"/>
      <c r="N74" s="899"/>
      <c r="O74" s="899"/>
      <c r="P74" s="899"/>
      <c r="Q74" s="899"/>
      <c r="R74" s="899"/>
      <c r="S74" s="899"/>
      <c r="T74" s="899"/>
      <c r="U74" s="899"/>
      <c r="V74" s="899"/>
      <c r="W74" s="899"/>
      <c r="X74" s="899"/>
      <c r="Y74" s="899"/>
    </row>
    <row r="75" ht="18.0" customHeight="1">
      <c r="A75" s="899"/>
      <c r="B75" s="900"/>
      <c r="C75" s="899"/>
      <c r="D75" s="899"/>
      <c r="E75" s="899"/>
      <c r="F75" s="901"/>
      <c r="G75" s="901"/>
      <c r="H75" s="901"/>
      <c r="I75" s="901"/>
      <c r="J75" s="901"/>
      <c r="K75" s="901"/>
      <c r="L75" s="899"/>
      <c r="M75" s="899"/>
      <c r="N75" s="899"/>
      <c r="O75" s="899"/>
      <c r="P75" s="899"/>
      <c r="Q75" s="899"/>
      <c r="R75" s="899"/>
      <c r="S75" s="899"/>
      <c r="T75" s="899"/>
      <c r="U75" s="899"/>
      <c r="V75" s="899"/>
      <c r="W75" s="899"/>
      <c r="X75" s="899"/>
      <c r="Y75" s="899"/>
    </row>
    <row r="76" ht="18.0" customHeight="1">
      <c r="A76" s="899"/>
      <c r="B76" s="900"/>
      <c r="C76" s="899"/>
      <c r="D76" s="899"/>
      <c r="E76" s="899"/>
      <c r="F76" s="901"/>
      <c r="G76" s="901"/>
      <c r="H76" s="901"/>
      <c r="I76" s="901"/>
      <c r="J76" s="901"/>
      <c r="K76" s="901"/>
      <c r="L76" s="899"/>
      <c r="M76" s="899"/>
      <c r="N76" s="899"/>
      <c r="O76" s="899"/>
      <c r="P76" s="899"/>
      <c r="Q76" s="899"/>
      <c r="R76" s="899"/>
      <c r="S76" s="899"/>
      <c r="T76" s="899"/>
      <c r="U76" s="899"/>
      <c r="V76" s="899"/>
      <c r="W76" s="899"/>
      <c r="X76" s="899"/>
      <c r="Y76" s="899"/>
    </row>
    <row r="77" ht="18.0" customHeight="1">
      <c r="A77" s="899"/>
      <c r="B77" s="900"/>
      <c r="C77" s="899"/>
      <c r="D77" s="899"/>
      <c r="E77" s="899"/>
      <c r="F77" s="901"/>
      <c r="G77" s="901"/>
      <c r="H77" s="901"/>
      <c r="I77" s="901"/>
      <c r="J77" s="901"/>
      <c r="K77" s="901"/>
      <c r="L77" s="899"/>
      <c r="M77" s="899"/>
      <c r="N77" s="899"/>
      <c r="O77" s="899"/>
      <c r="P77" s="899"/>
      <c r="Q77" s="899"/>
      <c r="R77" s="899"/>
      <c r="S77" s="899"/>
      <c r="T77" s="899"/>
      <c r="U77" s="899"/>
      <c r="V77" s="899"/>
      <c r="W77" s="899"/>
      <c r="X77" s="899"/>
      <c r="Y77" s="899"/>
    </row>
    <row r="78" ht="18.0" customHeight="1">
      <c r="A78" s="899"/>
      <c r="B78" s="900"/>
      <c r="C78" s="899"/>
      <c r="D78" s="899"/>
      <c r="E78" s="899"/>
      <c r="F78" s="901"/>
      <c r="G78" s="901"/>
      <c r="H78" s="901"/>
      <c r="I78" s="901"/>
      <c r="J78" s="901"/>
      <c r="K78" s="901"/>
      <c r="L78" s="899"/>
      <c r="M78" s="899"/>
      <c r="N78" s="899"/>
      <c r="O78" s="899"/>
      <c r="P78" s="899"/>
      <c r="Q78" s="899"/>
      <c r="R78" s="899"/>
      <c r="S78" s="899"/>
      <c r="T78" s="899"/>
      <c r="U78" s="899"/>
      <c r="V78" s="899"/>
      <c r="W78" s="899"/>
      <c r="X78" s="899"/>
      <c r="Y78" s="899"/>
    </row>
    <row r="79" ht="18.0" customHeight="1">
      <c r="A79" s="899"/>
      <c r="B79" s="900"/>
      <c r="C79" s="899"/>
      <c r="D79" s="899"/>
      <c r="E79" s="899"/>
      <c r="F79" s="901"/>
      <c r="G79" s="901"/>
      <c r="H79" s="901"/>
      <c r="I79" s="901"/>
      <c r="J79" s="901"/>
      <c r="K79" s="901"/>
      <c r="L79" s="899"/>
      <c r="M79" s="899"/>
      <c r="N79" s="899"/>
      <c r="O79" s="899"/>
      <c r="P79" s="899"/>
      <c r="Q79" s="899"/>
      <c r="R79" s="899"/>
      <c r="S79" s="899"/>
      <c r="T79" s="899"/>
      <c r="U79" s="899"/>
      <c r="V79" s="899"/>
      <c r="W79" s="899"/>
      <c r="X79" s="899"/>
      <c r="Y79" s="899"/>
    </row>
    <row r="80" ht="18.0" customHeight="1">
      <c r="A80" s="899"/>
      <c r="B80" s="900"/>
      <c r="C80" s="899"/>
      <c r="D80" s="899"/>
      <c r="E80" s="899"/>
      <c r="F80" s="901"/>
      <c r="G80" s="901"/>
      <c r="H80" s="901"/>
      <c r="I80" s="901"/>
      <c r="J80" s="901"/>
      <c r="K80" s="901"/>
      <c r="L80" s="899"/>
      <c r="M80" s="899"/>
      <c r="N80" s="899"/>
      <c r="O80" s="899"/>
      <c r="P80" s="899"/>
      <c r="Q80" s="899"/>
      <c r="R80" s="899"/>
      <c r="S80" s="899"/>
      <c r="T80" s="899"/>
      <c r="U80" s="899"/>
      <c r="V80" s="899"/>
      <c r="W80" s="899"/>
      <c r="X80" s="899"/>
      <c r="Y80" s="899"/>
    </row>
    <row r="81" ht="18.0" customHeight="1">
      <c r="A81" s="899"/>
      <c r="B81" s="900"/>
      <c r="C81" s="899"/>
      <c r="D81" s="899"/>
      <c r="E81" s="899"/>
      <c r="F81" s="901"/>
      <c r="G81" s="901"/>
      <c r="H81" s="901"/>
      <c r="I81" s="901"/>
      <c r="J81" s="901"/>
      <c r="K81" s="901"/>
      <c r="L81" s="899"/>
      <c r="M81" s="899"/>
      <c r="N81" s="899"/>
      <c r="O81" s="899"/>
      <c r="P81" s="899"/>
      <c r="Q81" s="899"/>
      <c r="R81" s="899"/>
      <c r="S81" s="899"/>
      <c r="T81" s="899"/>
      <c r="U81" s="899"/>
      <c r="V81" s="899"/>
      <c r="W81" s="899"/>
      <c r="X81" s="899"/>
      <c r="Y81" s="899"/>
    </row>
    <row r="82" ht="18.0" customHeight="1">
      <c r="A82" s="899"/>
      <c r="B82" s="900"/>
      <c r="C82" s="899"/>
      <c r="D82" s="899"/>
      <c r="E82" s="899"/>
      <c r="F82" s="901"/>
      <c r="G82" s="901"/>
      <c r="H82" s="901"/>
      <c r="I82" s="901"/>
      <c r="J82" s="901"/>
      <c r="K82" s="901"/>
      <c r="L82" s="899"/>
      <c r="M82" s="899"/>
      <c r="N82" s="899"/>
      <c r="O82" s="899"/>
      <c r="P82" s="899"/>
      <c r="Q82" s="899"/>
      <c r="R82" s="899"/>
      <c r="S82" s="899"/>
      <c r="T82" s="899"/>
      <c r="U82" s="899"/>
      <c r="V82" s="899"/>
      <c r="W82" s="899"/>
      <c r="X82" s="899"/>
      <c r="Y82" s="899"/>
    </row>
    <row r="83" ht="18.0" customHeight="1">
      <c r="A83" s="899"/>
      <c r="B83" s="900"/>
      <c r="C83" s="899"/>
      <c r="D83" s="899"/>
      <c r="E83" s="899"/>
      <c r="F83" s="901"/>
      <c r="G83" s="901"/>
      <c r="H83" s="901"/>
      <c r="I83" s="901"/>
      <c r="J83" s="901"/>
      <c r="K83" s="901"/>
      <c r="L83" s="899"/>
      <c r="M83" s="899"/>
      <c r="N83" s="899"/>
      <c r="O83" s="899"/>
      <c r="P83" s="899"/>
      <c r="Q83" s="899"/>
      <c r="R83" s="899"/>
      <c r="S83" s="899"/>
      <c r="T83" s="899"/>
      <c r="U83" s="899"/>
      <c r="V83" s="899"/>
      <c r="W83" s="899"/>
      <c r="X83" s="899"/>
      <c r="Y83" s="899"/>
    </row>
    <row r="84" ht="18.0" customHeight="1">
      <c r="A84" s="899"/>
      <c r="B84" s="900"/>
      <c r="C84" s="899"/>
      <c r="D84" s="899"/>
      <c r="E84" s="899"/>
      <c r="F84" s="901"/>
      <c r="G84" s="901"/>
      <c r="H84" s="901"/>
      <c r="I84" s="901"/>
      <c r="J84" s="901"/>
      <c r="K84" s="901"/>
      <c r="L84" s="899"/>
      <c r="M84" s="899"/>
      <c r="N84" s="899"/>
      <c r="O84" s="899"/>
      <c r="P84" s="899"/>
      <c r="Q84" s="899"/>
      <c r="R84" s="899"/>
      <c r="S84" s="899"/>
      <c r="T84" s="899"/>
      <c r="U84" s="899"/>
      <c r="V84" s="899"/>
      <c r="W84" s="899"/>
      <c r="X84" s="899"/>
      <c r="Y84" s="899"/>
    </row>
    <row r="85" ht="18.0" customHeight="1">
      <c r="A85" s="899"/>
      <c r="B85" s="900"/>
      <c r="C85" s="899"/>
      <c r="D85" s="899"/>
      <c r="E85" s="899"/>
      <c r="F85" s="901"/>
      <c r="G85" s="901"/>
      <c r="H85" s="901"/>
      <c r="I85" s="901"/>
      <c r="J85" s="901"/>
      <c r="K85" s="901"/>
      <c r="L85" s="899"/>
      <c r="M85" s="899"/>
      <c r="N85" s="899"/>
      <c r="O85" s="899"/>
      <c r="P85" s="899"/>
      <c r="Q85" s="899"/>
      <c r="R85" s="899"/>
      <c r="S85" s="899"/>
      <c r="T85" s="899"/>
      <c r="U85" s="899"/>
      <c r="V85" s="899"/>
      <c r="W85" s="899"/>
      <c r="X85" s="899"/>
      <c r="Y85" s="899"/>
    </row>
    <row r="86" ht="18.0" customHeight="1">
      <c r="A86" s="899"/>
      <c r="B86" s="900"/>
      <c r="C86" s="899"/>
      <c r="D86" s="899"/>
      <c r="E86" s="899"/>
      <c r="F86" s="901"/>
      <c r="G86" s="901"/>
      <c r="H86" s="901"/>
      <c r="I86" s="901"/>
      <c r="J86" s="901"/>
      <c r="K86" s="901"/>
      <c r="L86" s="899"/>
      <c r="M86" s="899"/>
      <c r="N86" s="899"/>
      <c r="O86" s="899"/>
      <c r="P86" s="899"/>
      <c r="Q86" s="899"/>
      <c r="R86" s="899"/>
      <c r="S86" s="899"/>
      <c r="T86" s="899"/>
      <c r="U86" s="899"/>
      <c r="V86" s="899"/>
      <c r="W86" s="899"/>
      <c r="X86" s="899"/>
      <c r="Y86" s="899"/>
    </row>
    <row r="87" ht="18.0" customHeight="1">
      <c r="A87" s="899"/>
      <c r="B87" s="900"/>
      <c r="C87" s="899"/>
      <c r="D87" s="899"/>
      <c r="E87" s="899"/>
      <c r="F87" s="901"/>
      <c r="G87" s="901"/>
      <c r="H87" s="901"/>
      <c r="I87" s="901"/>
      <c r="J87" s="901"/>
      <c r="K87" s="901"/>
      <c r="L87" s="899"/>
      <c r="M87" s="899"/>
      <c r="N87" s="899"/>
      <c r="O87" s="899"/>
      <c r="P87" s="899"/>
      <c r="Q87" s="899"/>
      <c r="R87" s="899"/>
      <c r="S87" s="899"/>
      <c r="T87" s="899"/>
      <c r="U87" s="899"/>
      <c r="V87" s="899"/>
      <c r="W87" s="899"/>
      <c r="X87" s="899"/>
      <c r="Y87" s="899"/>
    </row>
    <row r="88" ht="18.0" customHeight="1">
      <c r="A88" s="899"/>
      <c r="B88" s="900"/>
      <c r="C88" s="899"/>
      <c r="D88" s="899"/>
      <c r="E88" s="899"/>
      <c r="F88" s="901"/>
      <c r="G88" s="901"/>
      <c r="H88" s="901"/>
      <c r="I88" s="901"/>
      <c r="J88" s="901"/>
      <c r="K88" s="901"/>
      <c r="L88" s="899"/>
      <c r="M88" s="899"/>
      <c r="N88" s="899"/>
      <c r="O88" s="899"/>
      <c r="P88" s="899"/>
      <c r="Q88" s="899"/>
      <c r="R88" s="899"/>
      <c r="S88" s="899"/>
      <c r="T88" s="899"/>
      <c r="U88" s="899"/>
      <c r="V88" s="899"/>
      <c r="W88" s="899"/>
      <c r="X88" s="899"/>
      <c r="Y88" s="899"/>
    </row>
    <row r="89" ht="18.0" customHeight="1">
      <c r="A89" s="899"/>
      <c r="B89" s="900"/>
      <c r="C89" s="899"/>
      <c r="D89" s="899"/>
      <c r="E89" s="899"/>
      <c r="F89" s="901"/>
      <c r="G89" s="901"/>
      <c r="H89" s="901"/>
      <c r="I89" s="901"/>
      <c r="J89" s="901"/>
      <c r="K89" s="901"/>
      <c r="L89" s="899"/>
      <c r="M89" s="899"/>
      <c r="N89" s="899"/>
      <c r="O89" s="899"/>
      <c r="P89" s="899"/>
      <c r="Q89" s="899"/>
      <c r="R89" s="899"/>
      <c r="S89" s="899"/>
      <c r="T89" s="899"/>
      <c r="U89" s="899"/>
      <c r="V89" s="899"/>
      <c r="W89" s="899"/>
      <c r="X89" s="899"/>
      <c r="Y89" s="899"/>
    </row>
    <row r="90" ht="18.0" customHeight="1">
      <c r="A90" s="899"/>
      <c r="B90" s="900"/>
      <c r="C90" s="899"/>
      <c r="D90" s="899"/>
      <c r="E90" s="899"/>
      <c r="F90" s="901"/>
      <c r="G90" s="901"/>
      <c r="H90" s="901"/>
      <c r="I90" s="901"/>
      <c r="J90" s="901"/>
      <c r="K90" s="901"/>
      <c r="L90" s="899"/>
      <c r="M90" s="899"/>
      <c r="N90" s="899"/>
      <c r="O90" s="899"/>
      <c r="P90" s="899"/>
      <c r="Q90" s="899"/>
      <c r="R90" s="899"/>
      <c r="S90" s="899"/>
      <c r="T90" s="899"/>
      <c r="U90" s="899"/>
      <c r="V90" s="899"/>
      <c r="W90" s="899"/>
      <c r="X90" s="899"/>
      <c r="Y90" s="899"/>
    </row>
    <row r="91" ht="18.0" customHeight="1">
      <c r="A91" s="899"/>
      <c r="B91" s="900"/>
      <c r="C91" s="899"/>
      <c r="D91" s="899"/>
      <c r="E91" s="899"/>
      <c r="F91" s="901"/>
      <c r="G91" s="901"/>
      <c r="H91" s="901"/>
      <c r="I91" s="901"/>
      <c r="J91" s="901"/>
      <c r="K91" s="901"/>
      <c r="L91" s="899"/>
      <c r="M91" s="899"/>
      <c r="N91" s="899"/>
      <c r="O91" s="899"/>
      <c r="P91" s="899"/>
      <c r="Q91" s="899"/>
      <c r="R91" s="899"/>
      <c r="S91" s="899"/>
      <c r="T91" s="899"/>
      <c r="U91" s="899"/>
      <c r="V91" s="899"/>
      <c r="W91" s="899"/>
      <c r="X91" s="899"/>
      <c r="Y91" s="899"/>
    </row>
    <row r="92" ht="18.0" customHeight="1">
      <c r="A92" s="899"/>
      <c r="B92" s="900"/>
      <c r="C92" s="899"/>
      <c r="D92" s="899"/>
      <c r="E92" s="899"/>
      <c r="F92" s="901"/>
      <c r="G92" s="901"/>
      <c r="H92" s="901"/>
      <c r="I92" s="901"/>
      <c r="J92" s="901"/>
      <c r="K92" s="901"/>
      <c r="L92" s="899"/>
      <c r="M92" s="899"/>
      <c r="N92" s="899"/>
      <c r="O92" s="899"/>
      <c r="P92" s="899"/>
      <c r="Q92" s="899"/>
      <c r="R92" s="899"/>
      <c r="S92" s="899"/>
      <c r="T92" s="899"/>
      <c r="U92" s="899"/>
      <c r="V92" s="899"/>
      <c r="W92" s="899"/>
      <c r="X92" s="899"/>
      <c r="Y92" s="899"/>
    </row>
    <row r="93" ht="18.0" customHeight="1">
      <c r="A93" s="899"/>
      <c r="B93" s="900"/>
      <c r="C93" s="899"/>
      <c r="D93" s="899"/>
      <c r="E93" s="899"/>
      <c r="F93" s="901"/>
      <c r="G93" s="901"/>
      <c r="H93" s="901"/>
      <c r="I93" s="901"/>
      <c r="J93" s="901"/>
      <c r="K93" s="901"/>
      <c r="L93" s="899"/>
      <c r="M93" s="899"/>
      <c r="N93" s="899"/>
      <c r="O93" s="899"/>
      <c r="P93" s="899"/>
      <c r="Q93" s="899"/>
      <c r="R93" s="899"/>
      <c r="S93" s="899"/>
      <c r="T93" s="899"/>
      <c r="U93" s="899"/>
      <c r="V93" s="899"/>
      <c r="W93" s="899"/>
      <c r="X93" s="899"/>
      <c r="Y93" s="899"/>
    </row>
    <row r="94" ht="18.0" customHeight="1">
      <c r="A94" s="899"/>
      <c r="B94" s="900"/>
      <c r="C94" s="899"/>
      <c r="D94" s="899"/>
      <c r="E94" s="899"/>
      <c r="F94" s="901"/>
      <c r="G94" s="901"/>
      <c r="H94" s="901"/>
      <c r="I94" s="901"/>
      <c r="J94" s="901"/>
      <c r="K94" s="901"/>
      <c r="L94" s="899"/>
      <c r="M94" s="899"/>
      <c r="N94" s="899"/>
      <c r="O94" s="899"/>
      <c r="P94" s="899"/>
      <c r="Q94" s="899"/>
      <c r="R94" s="899"/>
      <c r="S94" s="899"/>
      <c r="T94" s="899"/>
      <c r="U94" s="899"/>
      <c r="V94" s="899"/>
      <c r="W94" s="899"/>
      <c r="X94" s="899"/>
      <c r="Y94" s="899"/>
    </row>
    <row r="95" ht="18.0" customHeight="1">
      <c r="A95" s="899"/>
      <c r="B95" s="900"/>
      <c r="C95" s="899"/>
      <c r="D95" s="899"/>
      <c r="E95" s="899"/>
      <c r="F95" s="901"/>
      <c r="G95" s="901"/>
      <c r="H95" s="901"/>
      <c r="I95" s="901"/>
      <c r="J95" s="901"/>
      <c r="K95" s="901"/>
      <c r="L95" s="899"/>
      <c r="M95" s="899"/>
      <c r="N95" s="899"/>
      <c r="O95" s="899"/>
      <c r="P95" s="899"/>
      <c r="Q95" s="899"/>
      <c r="R95" s="899"/>
      <c r="S95" s="899"/>
      <c r="T95" s="899"/>
      <c r="U95" s="899"/>
      <c r="V95" s="899"/>
      <c r="W95" s="899"/>
      <c r="X95" s="899"/>
      <c r="Y95" s="899"/>
    </row>
    <row r="96" ht="18.0" customHeight="1">
      <c r="A96" s="899"/>
      <c r="B96" s="900"/>
      <c r="C96" s="899"/>
      <c r="D96" s="899"/>
      <c r="E96" s="899"/>
      <c r="F96" s="901"/>
      <c r="G96" s="901"/>
      <c r="H96" s="901"/>
      <c r="I96" s="901"/>
      <c r="J96" s="901"/>
      <c r="K96" s="901"/>
      <c r="L96" s="899"/>
      <c r="M96" s="899"/>
      <c r="N96" s="899"/>
      <c r="O96" s="899"/>
      <c r="P96" s="899"/>
      <c r="Q96" s="899"/>
      <c r="R96" s="899"/>
      <c r="S96" s="899"/>
      <c r="T96" s="899"/>
      <c r="U96" s="899"/>
      <c r="V96" s="899"/>
      <c r="W96" s="899"/>
      <c r="X96" s="899"/>
      <c r="Y96" s="899"/>
    </row>
    <row r="97" ht="18.0" customHeight="1">
      <c r="A97" s="899"/>
      <c r="B97" s="900"/>
      <c r="C97" s="899"/>
      <c r="D97" s="899"/>
      <c r="E97" s="899"/>
      <c r="F97" s="901"/>
      <c r="G97" s="901"/>
      <c r="H97" s="901"/>
      <c r="I97" s="901"/>
      <c r="J97" s="901"/>
      <c r="K97" s="901"/>
      <c r="L97" s="899"/>
      <c r="M97" s="899"/>
      <c r="N97" s="899"/>
      <c r="O97" s="899"/>
      <c r="P97" s="899"/>
      <c r="Q97" s="899"/>
      <c r="R97" s="899"/>
      <c r="S97" s="899"/>
      <c r="T97" s="899"/>
      <c r="U97" s="899"/>
      <c r="V97" s="899"/>
      <c r="W97" s="899"/>
      <c r="X97" s="899"/>
      <c r="Y97" s="899"/>
    </row>
    <row r="98" ht="18.0" customHeight="1">
      <c r="A98" s="899"/>
      <c r="B98" s="900"/>
      <c r="C98" s="899"/>
      <c r="D98" s="899"/>
      <c r="E98" s="899"/>
      <c r="F98" s="901"/>
      <c r="G98" s="901"/>
      <c r="H98" s="901"/>
      <c r="I98" s="901"/>
      <c r="J98" s="901"/>
      <c r="K98" s="901"/>
      <c r="L98" s="899"/>
      <c r="M98" s="899"/>
      <c r="N98" s="899"/>
      <c r="O98" s="899"/>
      <c r="P98" s="899"/>
      <c r="Q98" s="899"/>
      <c r="R98" s="899"/>
      <c r="S98" s="899"/>
      <c r="T98" s="899"/>
      <c r="U98" s="899"/>
      <c r="V98" s="899"/>
      <c r="W98" s="899"/>
      <c r="X98" s="899"/>
      <c r="Y98" s="899"/>
    </row>
    <row r="99" ht="18.0" customHeight="1">
      <c r="A99" s="899"/>
      <c r="B99" s="900"/>
      <c r="C99" s="899"/>
      <c r="D99" s="899"/>
      <c r="E99" s="899"/>
      <c r="F99" s="901"/>
      <c r="G99" s="901"/>
      <c r="H99" s="901"/>
      <c r="I99" s="901"/>
      <c r="J99" s="901"/>
      <c r="K99" s="901"/>
      <c r="L99" s="899"/>
      <c r="M99" s="899"/>
      <c r="N99" s="899"/>
      <c r="O99" s="899"/>
      <c r="P99" s="899"/>
      <c r="Q99" s="899"/>
      <c r="R99" s="899"/>
      <c r="S99" s="899"/>
      <c r="T99" s="899"/>
      <c r="U99" s="899"/>
      <c r="V99" s="899"/>
      <c r="W99" s="899"/>
      <c r="X99" s="899"/>
      <c r="Y99" s="899"/>
    </row>
    <row r="100" ht="18.0" customHeight="1">
      <c r="A100" s="899"/>
      <c r="B100" s="900"/>
      <c r="C100" s="899"/>
      <c r="D100" s="899"/>
      <c r="E100" s="899"/>
      <c r="F100" s="901"/>
      <c r="G100" s="901"/>
      <c r="H100" s="901"/>
      <c r="I100" s="901"/>
      <c r="J100" s="901"/>
      <c r="K100" s="901"/>
      <c r="L100" s="899"/>
      <c r="M100" s="899"/>
      <c r="N100" s="899"/>
      <c r="O100" s="899"/>
      <c r="P100" s="899"/>
      <c r="Q100" s="899"/>
      <c r="R100" s="899"/>
      <c r="S100" s="899"/>
      <c r="T100" s="899"/>
      <c r="U100" s="899"/>
      <c r="V100" s="899"/>
      <c r="W100" s="899"/>
      <c r="X100" s="899"/>
      <c r="Y100" s="899"/>
    </row>
    <row r="101" ht="18.0" customHeight="1">
      <c r="A101" s="899"/>
      <c r="B101" s="900"/>
      <c r="C101" s="899"/>
      <c r="D101" s="899"/>
      <c r="E101" s="899"/>
      <c r="F101" s="901"/>
      <c r="G101" s="901"/>
      <c r="H101" s="901"/>
      <c r="I101" s="901"/>
      <c r="J101" s="901"/>
      <c r="K101" s="901"/>
      <c r="L101" s="899"/>
      <c r="M101" s="899"/>
      <c r="N101" s="899"/>
      <c r="O101" s="899"/>
      <c r="P101" s="899"/>
      <c r="Q101" s="899"/>
      <c r="R101" s="899"/>
      <c r="S101" s="899"/>
      <c r="T101" s="899"/>
      <c r="U101" s="899"/>
      <c r="V101" s="899"/>
      <c r="W101" s="899"/>
      <c r="X101" s="899"/>
      <c r="Y101" s="899"/>
    </row>
    <row r="102" ht="18.0" customHeight="1">
      <c r="A102" s="899"/>
      <c r="B102" s="900"/>
      <c r="C102" s="899"/>
      <c r="D102" s="899"/>
      <c r="E102" s="899"/>
      <c r="F102" s="901"/>
      <c r="G102" s="901"/>
      <c r="H102" s="901"/>
      <c r="I102" s="901"/>
      <c r="J102" s="901"/>
      <c r="K102" s="901"/>
      <c r="L102" s="899"/>
      <c r="M102" s="899"/>
      <c r="N102" s="899"/>
      <c r="O102" s="899"/>
      <c r="P102" s="899"/>
      <c r="Q102" s="899"/>
      <c r="R102" s="899"/>
      <c r="S102" s="899"/>
      <c r="T102" s="899"/>
      <c r="U102" s="899"/>
      <c r="V102" s="899"/>
      <c r="W102" s="899"/>
      <c r="X102" s="899"/>
      <c r="Y102" s="899"/>
    </row>
    <row r="103" ht="18.0" customHeight="1">
      <c r="A103" s="899"/>
      <c r="B103" s="900"/>
      <c r="C103" s="899"/>
      <c r="D103" s="899"/>
      <c r="E103" s="899"/>
      <c r="F103" s="901"/>
      <c r="G103" s="901"/>
      <c r="H103" s="901"/>
      <c r="I103" s="901"/>
      <c r="J103" s="901"/>
      <c r="K103" s="901"/>
      <c r="L103" s="899"/>
      <c r="M103" s="899"/>
      <c r="N103" s="899"/>
      <c r="O103" s="899"/>
      <c r="P103" s="899"/>
      <c r="Q103" s="899"/>
      <c r="R103" s="899"/>
      <c r="S103" s="899"/>
      <c r="T103" s="899"/>
      <c r="U103" s="899"/>
      <c r="V103" s="899"/>
      <c r="W103" s="899"/>
      <c r="X103" s="899"/>
      <c r="Y103" s="899"/>
    </row>
    <row r="104" ht="18.0" customHeight="1">
      <c r="A104" s="899"/>
      <c r="B104" s="900"/>
      <c r="C104" s="899"/>
      <c r="D104" s="899"/>
      <c r="E104" s="899"/>
      <c r="F104" s="901"/>
      <c r="G104" s="901"/>
      <c r="H104" s="901"/>
      <c r="I104" s="901"/>
      <c r="J104" s="901"/>
      <c r="K104" s="901"/>
      <c r="L104" s="899"/>
      <c r="M104" s="899"/>
      <c r="N104" s="899"/>
      <c r="O104" s="899"/>
      <c r="P104" s="899"/>
      <c r="Q104" s="899"/>
      <c r="R104" s="899"/>
      <c r="S104" s="899"/>
      <c r="T104" s="899"/>
      <c r="U104" s="899"/>
      <c r="V104" s="899"/>
      <c r="W104" s="899"/>
      <c r="X104" s="899"/>
      <c r="Y104" s="899"/>
    </row>
    <row r="105" ht="18.0" customHeight="1">
      <c r="A105" s="899"/>
      <c r="B105" s="900"/>
      <c r="C105" s="899"/>
      <c r="D105" s="899"/>
      <c r="E105" s="899"/>
      <c r="F105" s="901"/>
      <c r="G105" s="901"/>
      <c r="H105" s="901"/>
      <c r="I105" s="901"/>
      <c r="J105" s="901"/>
      <c r="K105" s="901"/>
      <c r="L105" s="899"/>
      <c r="M105" s="899"/>
      <c r="N105" s="899"/>
      <c r="O105" s="899"/>
      <c r="P105" s="899"/>
      <c r="Q105" s="899"/>
      <c r="R105" s="899"/>
      <c r="S105" s="899"/>
      <c r="T105" s="899"/>
      <c r="U105" s="899"/>
      <c r="V105" s="899"/>
      <c r="W105" s="899"/>
      <c r="X105" s="899"/>
      <c r="Y105" s="899"/>
    </row>
    <row r="106" ht="18.0" customHeight="1">
      <c r="A106" s="899"/>
      <c r="B106" s="900"/>
      <c r="C106" s="899"/>
      <c r="D106" s="899"/>
      <c r="E106" s="899"/>
      <c r="F106" s="901"/>
      <c r="G106" s="901"/>
      <c r="H106" s="901"/>
      <c r="I106" s="901"/>
      <c r="J106" s="901"/>
      <c r="K106" s="901"/>
      <c r="L106" s="899"/>
      <c r="M106" s="899"/>
      <c r="N106" s="899"/>
      <c r="O106" s="899"/>
      <c r="P106" s="899"/>
      <c r="Q106" s="899"/>
      <c r="R106" s="899"/>
      <c r="S106" s="899"/>
      <c r="T106" s="899"/>
      <c r="U106" s="899"/>
      <c r="V106" s="899"/>
      <c r="W106" s="899"/>
      <c r="X106" s="899"/>
      <c r="Y106" s="899"/>
    </row>
    <row r="107" ht="18.0" customHeight="1">
      <c r="A107" s="899"/>
      <c r="B107" s="900"/>
      <c r="C107" s="899"/>
      <c r="D107" s="899"/>
      <c r="E107" s="899"/>
      <c r="F107" s="901"/>
      <c r="G107" s="901"/>
      <c r="H107" s="901"/>
      <c r="I107" s="901"/>
      <c r="J107" s="901"/>
      <c r="K107" s="901"/>
      <c r="L107" s="899"/>
      <c r="M107" s="899"/>
      <c r="N107" s="899"/>
      <c r="O107" s="899"/>
      <c r="P107" s="899"/>
      <c r="Q107" s="899"/>
      <c r="R107" s="899"/>
      <c r="S107" s="899"/>
      <c r="T107" s="899"/>
      <c r="U107" s="899"/>
      <c r="V107" s="899"/>
      <c r="W107" s="899"/>
      <c r="X107" s="899"/>
      <c r="Y107" s="899"/>
    </row>
    <row r="108" ht="18.0" customHeight="1">
      <c r="A108" s="899"/>
      <c r="B108" s="900"/>
      <c r="C108" s="899"/>
      <c r="D108" s="899"/>
      <c r="E108" s="899"/>
      <c r="F108" s="901"/>
      <c r="G108" s="901"/>
      <c r="H108" s="901"/>
      <c r="I108" s="901"/>
      <c r="J108" s="901"/>
      <c r="K108" s="901"/>
      <c r="L108" s="899"/>
      <c r="M108" s="899"/>
      <c r="N108" s="899"/>
      <c r="O108" s="899"/>
      <c r="P108" s="899"/>
      <c r="Q108" s="899"/>
      <c r="R108" s="899"/>
      <c r="S108" s="899"/>
      <c r="T108" s="899"/>
      <c r="U108" s="899"/>
      <c r="V108" s="899"/>
      <c r="W108" s="899"/>
      <c r="X108" s="899"/>
      <c r="Y108" s="899"/>
    </row>
    <row r="109" ht="18.0" customHeight="1">
      <c r="A109" s="899"/>
      <c r="B109" s="900"/>
      <c r="C109" s="899"/>
      <c r="D109" s="899"/>
      <c r="E109" s="899"/>
      <c r="F109" s="901"/>
      <c r="G109" s="901"/>
      <c r="H109" s="901"/>
      <c r="I109" s="901"/>
      <c r="J109" s="901"/>
      <c r="K109" s="901"/>
      <c r="L109" s="899"/>
      <c r="M109" s="899"/>
      <c r="N109" s="899"/>
      <c r="O109" s="899"/>
      <c r="P109" s="899"/>
      <c r="Q109" s="899"/>
      <c r="R109" s="899"/>
      <c r="S109" s="899"/>
      <c r="T109" s="899"/>
      <c r="U109" s="899"/>
      <c r="V109" s="899"/>
      <c r="W109" s="899"/>
      <c r="X109" s="899"/>
      <c r="Y109" s="899"/>
    </row>
    <row r="110" ht="18.0" customHeight="1">
      <c r="A110" s="899"/>
      <c r="B110" s="900"/>
      <c r="C110" s="899"/>
      <c r="D110" s="899"/>
      <c r="E110" s="899"/>
      <c r="F110" s="901"/>
      <c r="G110" s="901"/>
      <c r="H110" s="901"/>
      <c r="I110" s="901"/>
      <c r="J110" s="901"/>
      <c r="K110" s="901"/>
      <c r="L110" s="899"/>
      <c r="M110" s="899"/>
      <c r="N110" s="899"/>
      <c r="O110" s="899"/>
      <c r="P110" s="899"/>
      <c r="Q110" s="899"/>
      <c r="R110" s="899"/>
      <c r="S110" s="899"/>
      <c r="T110" s="899"/>
      <c r="U110" s="899"/>
      <c r="V110" s="899"/>
      <c r="W110" s="899"/>
      <c r="X110" s="899"/>
      <c r="Y110" s="899"/>
    </row>
    <row r="111" ht="18.0" customHeight="1">
      <c r="A111" s="899"/>
      <c r="B111" s="900"/>
      <c r="C111" s="899"/>
      <c r="D111" s="899"/>
      <c r="E111" s="899"/>
      <c r="F111" s="901"/>
      <c r="G111" s="901"/>
      <c r="H111" s="901"/>
      <c r="I111" s="901"/>
      <c r="J111" s="901"/>
      <c r="K111" s="901"/>
      <c r="L111" s="899"/>
      <c r="M111" s="899"/>
      <c r="N111" s="899"/>
      <c r="O111" s="899"/>
      <c r="P111" s="899"/>
      <c r="Q111" s="899"/>
      <c r="R111" s="899"/>
      <c r="S111" s="899"/>
      <c r="T111" s="899"/>
      <c r="U111" s="899"/>
      <c r="V111" s="899"/>
      <c r="W111" s="899"/>
      <c r="X111" s="899"/>
      <c r="Y111" s="899"/>
    </row>
    <row r="112" ht="18.0" customHeight="1">
      <c r="A112" s="899"/>
      <c r="B112" s="900"/>
      <c r="C112" s="899"/>
      <c r="D112" s="899"/>
      <c r="E112" s="899"/>
      <c r="F112" s="901"/>
      <c r="G112" s="901"/>
      <c r="H112" s="901"/>
      <c r="I112" s="901"/>
      <c r="J112" s="901"/>
      <c r="K112" s="901"/>
      <c r="L112" s="899"/>
      <c r="M112" s="899"/>
      <c r="N112" s="899"/>
      <c r="O112" s="899"/>
      <c r="P112" s="899"/>
      <c r="Q112" s="899"/>
      <c r="R112" s="899"/>
      <c r="S112" s="899"/>
      <c r="T112" s="899"/>
      <c r="U112" s="899"/>
      <c r="V112" s="899"/>
      <c r="W112" s="899"/>
      <c r="X112" s="899"/>
      <c r="Y112" s="899"/>
    </row>
    <row r="113" ht="18.0" customHeight="1">
      <c r="A113" s="899"/>
      <c r="B113" s="900"/>
      <c r="C113" s="899"/>
      <c r="D113" s="899"/>
      <c r="E113" s="899"/>
      <c r="F113" s="901"/>
      <c r="G113" s="901"/>
      <c r="H113" s="901"/>
      <c r="I113" s="901"/>
      <c r="J113" s="901"/>
      <c r="K113" s="901"/>
      <c r="L113" s="899"/>
      <c r="M113" s="899"/>
      <c r="N113" s="899"/>
      <c r="O113" s="899"/>
      <c r="P113" s="899"/>
      <c r="Q113" s="899"/>
      <c r="R113" s="899"/>
      <c r="S113" s="899"/>
      <c r="T113" s="899"/>
      <c r="U113" s="899"/>
      <c r="V113" s="899"/>
      <c r="W113" s="899"/>
      <c r="X113" s="899"/>
      <c r="Y113" s="899"/>
    </row>
    <row r="114" ht="18.0" customHeight="1">
      <c r="A114" s="899"/>
      <c r="B114" s="900"/>
      <c r="C114" s="899"/>
      <c r="D114" s="899"/>
      <c r="E114" s="899"/>
      <c r="F114" s="901"/>
      <c r="G114" s="901"/>
      <c r="H114" s="901"/>
      <c r="I114" s="901"/>
      <c r="J114" s="901"/>
      <c r="K114" s="901"/>
      <c r="L114" s="899"/>
      <c r="M114" s="899"/>
      <c r="N114" s="899"/>
      <c r="O114" s="899"/>
      <c r="P114" s="899"/>
      <c r="Q114" s="899"/>
      <c r="R114" s="899"/>
      <c r="S114" s="899"/>
      <c r="T114" s="899"/>
      <c r="U114" s="899"/>
      <c r="V114" s="899"/>
      <c r="W114" s="899"/>
      <c r="X114" s="899"/>
      <c r="Y114" s="899"/>
    </row>
    <row r="115" ht="18.0" customHeight="1">
      <c r="A115" s="899"/>
      <c r="B115" s="900"/>
      <c r="C115" s="899"/>
      <c r="D115" s="899"/>
      <c r="E115" s="899"/>
      <c r="F115" s="901"/>
      <c r="G115" s="901"/>
      <c r="H115" s="901"/>
      <c r="I115" s="901"/>
      <c r="J115" s="901"/>
      <c r="K115" s="901"/>
      <c r="L115" s="899"/>
      <c r="M115" s="899"/>
      <c r="N115" s="899"/>
      <c r="O115" s="899"/>
      <c r="P115" s="899"/>
      <c r="Q115" s="899"/>
      <c r="R115" s="899"/>
      <c r="S115" s="899"/>
      <c r="T115" s="899"/>
      <c r="U115" s="899"/>
      <c r="V115" s="899"/>
      <c r="W115" s="899"/>
      <c r="X115" s="899"/>
      <c r="Y115" s="899"/>
    </row>
    <row r="116" ht="18.0" customHeight="1">
      <c r="A116" s="899"/>
      <c r="B116" s="900"/>
      <c r="C116" s="899"/>
      <c r="D116" s="899"/>
      <c r="E116" s="899"/>
      <c r="F116" s="901"/>
      <c r="G116" s="901"/>
      <c r="H116" s="901"/>
      <c r="I116" s="901"/>
      <c r="J116" s="901"/>
      <c r="K116" s="901"/>
      <c r="L116" s="899"/>
      <c r="M116" s="899"/>
      <c r="N116" s="899"/>
      <c r="O116" s="899"/>
      <c r="P116" s="899"/>
      <c r="Q116" s="899"/>
      <c r="R116" s="899"/>
      <c r="S116" s="899"/>
      <c r="T116" s="899"/>
      <c r="U116" s="899"/>
      <c r="V116" s="899"/>
      <c r="W116" s="899"/>
      <c r="X116" s="899"/>
      <c r="Y116" s="899"/>
    </row>
    <row r="117" ht="18.0" customHeight="1">
      <c r="A117" s="899"/>
      <c r="B117" s="900"/>
      <c r="C117" s="899"/>
      <c r="D117" s="899"/>
      <c r="E117" s="899"/>
      <c r="F117" s="901"/>
      <c r="G117" s="901"/>
      <c r="H117" s="901"/>
      <c r="I117" s="901"/>
      <c r="J117" s="901"/>
      <c r="K117" s="901"/>
      <c r="L117" s="899"/>
      <c r="M117" s="899"/>
      <c r="N117" s="899"/>
      <c r="O117" s="899"/>
      <c r="P117" s="899"/>
      <c r="Q117" s="899"/>
      <c r="R117" s="899"/>
      <c r="S117" s="899"/>
      <c r="T117" s="899"/>
      <c r="U117" s="899"/>
      <c r="V117" s="899"/>
      <c r="W117" s="899"/>
      <c r="X117" s="899"/>
      <c r="Y117" s="899"/>
    </row>
    <row r="118" ht="18.0" customHeight="1">
      <c r="A118" s="899"/>
      <c r="B118" s="900"/>
      <c r="C118" s="899"/>
      <c r="D118" s="899"/>
      <c r="E118" s="899"/>
      <c r="F118" s="901"/>
      <c r="G118" s="901"/>
      <c r="H118" s="901"/>
      <c r="I118" s="901"/>
      <c r="J118" s="901"/>
      <c r="K118" s="901"/>
      <c r="L118" s="899"/>
      <c r="M118" s="899"/>
      <c r="N118" s="899"/>
      <c r="O118" s="899"/>
      <c r="P118" s="899"/>
      <c r="Q118" s="899"/>
      <c r="R118" s="899"/>
      <c r="S118" s="899"/>
      <c r="T118" s="899"/>
      <c r="U118" s="899"/>
      <c r="V118" s="899"/>
      <c r="W118" s="899"/>
      <c r="X118" s="899"/>
      <c r="Y118" s="899"/>
    </row>
    <row r="119" ht="18.0" customHeight="1">
      <c r="A119" s="899"/>
      <c r="B119" s="900"/>
      <c r="C119" s="899"/>
      <c r="D119" s="899"/>
      <c r="E119" s="899"/>
      <c r="F119" s="901"/>
      <c r="G119" s="901"/>
      <c r="H119" s="901"/>
      <c r="I119" s="901"/>
      <c r="J119" s="901"/>
      <c r="K119" s="901"/>
      <c r="L119" s="899"/>
      <c r="M119" s="899"/>
      <c r="N119" s="899"/>
      <c r="O119" s="899"/>
      <c r="P119" s="899"/>
      <c r="Q119" s="899"/>
      <c r="R119" s="899"/>
      <c r="S119" s="899"/>
      <c r="T119" s="899"/>
      <c r="U119" s="899"/>
      <c r="V119" s="899"/>
      <c r="W119" s="899"/>
      <c r="X119" s="899"/>
      <c r="Y119" s="899"/>
    </row>
    <row r="120" ht="18.0" customHeight="1">
      <c r="A120" s="899"/>
      <c r="B120" s="900"/>
      <c r="C120" s="899"/>
      <c r="D120" s="899"/>
      <c r="E120" s="899"/>
      <c r="F120" s="901"/>
      <c r="G120" s="901"/>
      <c r="H120" s="901"/>
      <c r="I120" s="901"/>
      <c r="J120" s="901"/>
      <c r="K120" s="901"/>
      <c r="L120" s="899"/>
      <c r="M120" s="899"/>
      <c r="N120" s="899"/>
      <c r="O120" s="899"/>
      <c r="P120" s="899"/>
      <c r="Q120" s="899"/>
      <c r="R120" s="899"/>
      <c r="S120" s="899"/>
      <c r="T120" s="899"/>
      <c r="U120" s="899"/>
      <c r="V120" s="899"/>
      <c r="W120" s="899"/>
      <c r="X120" s="899"/>
      <c r="Y120" s="899"/>
    </row>
    <row r="121" ht="18.0" customHeight="1">
      <c r="A121" s="899"/>
      <c r="B121" s="900"/>
      <c r="C121" s="899"/>
      <c r="D121" s="899"/>
      <c r="E121" s="899"/>
      <c r="F121" s="901"/>
      <c r="G121" s="901"/>
      <c r="H121" s="901"/>
      <c r="I121" s="901"/>
      <c r="J121" s="901"/>
      <c r="K121" s="901"/>
      <c r="L121" s="899"/>
      <c r="M121" s="899"/>
      <c r="N121" s="899"/>
      <c r="O121" s="899"/>
      <c r="P121" s="899"/>
      <c r="Q121" s="899"/>
      <c r="R121" s="899"/>
      <c r="S121" s="899"/>
      <c r="T121" s="899"/>
      <c r="U121" s="899"/>
      <c r="V121" s="899"/>
      <c r="W121" s="899"/>
      <c r="X121" s="899"/>
      <c r="Y121" s="899"/>
    </row>
    <row r="122" ht="18.0" customHeight="1">
      <c r="A122" s="899"/>
      <c r="B122" s="900"/>
      <c r="C122" s="899"/>
      <c r="D122" s="899"/>
      <c r="E122" s="899"/>
      <c r="F122" s="901"/>
      <c r="G122" s="901"/>
      <c r="H122" s="901"/>
      <c r="I122" s="901"/>
      <c r="J122" s="901"/>
      <c r="K122" s="901"/>
      <c r="L122" s="899"/>
      <c r="M122" s="899"/>
      <c r="N122" s="899"/>
      <c r="O122" s="899"/>
      <c r="P122" s="899"/>
      <c r="Q122" s="899"/>
      <c r="R122" s="899"/>
      <c r="S122" s="899"/>
      <c r="T122" s="899"/>
      <c r="U122" s="899"/>
      <c r="V122" s="899"/>
      <c r="W122" s="899"/>
      <c r="X122" s="899"/>
      <c r="Y122" s="899"/>
    </row>
    <row r="123" ht="18.0" customHeight="1">
      <c r="A123" s="899"/>
      <c r="B123" s="900"/>
      <c r="C123" s="899"/>
      <c r="D123" s="899"/>
      <c r="E123" s="899"/>
      <c r="F123" s="901"/>
      <c r="G123" s="901"/>
      <c r="H123" s="901"/>
      <c r="I123" s="901"/>
      <c r="J123" s="901"/>
      <c r="K123" s="901"/>
      <c r="L123" s="899"/>
      <c r="M123" s="899"/>
      <c r="N123" s="899"/>
      <c r="O123" s="899"/>
      <c r="P123" s="899"/>
      <c r="Q123" s="899"/>
      <c r="R123" s="899"/>
      <c r="S123" s="899"/>
      <c r="T123" s="899"/>
      <c r="U123" s="899"/>
      <c r="V123" s="899"/>
      <c r="W123" s="899"/>
      <c r="X123" s="899"/>
      <c r="Y123" s="899"/>
    </row>
    <row r="124" ht="18.0" customHeight="1">
      <c r="A124" s="899"/>
      <c r="B124" s="900"/>
      <c r="C124" s="899"/>
      <c r="D124" s="899"/>
      <c r="E124" s="899"/>
      <c r="F124" s="901"/>
      <c r="G124" s="901"/>
      <c r="H124" s="901"/>
      <c r="I124" s="901"/>
      <c r="J124" s="901"/>
      <c r="K124" s="901"/>
      <c r="L124" s="899"/>
      <c r="M124" s="899"/>
      <c r="N124" s="899"/>
      <c r="O124" s="899"/>
      <c r="P124" s="899"/>
      <c r="Q124" s="899"/>
      <c r="R124" s="899"/>
      <c r="S124" s="899"/>
      <c r="T124" s="899"/>
      <c r="U124" s="899"/>
      <c r="V124" s="899"/>
      <c r="W124" s="899"/>
      <c r="X124" s="899"/>
      <c r="Y124" s="899"/>
    </row>
    <row r="125" ht="18.0" customHeight="1">
      <c r="A125" s="899"/>
      <c r="B125" s="900"/>
      <c r="C125" s="899"/>
      <c r="D125" s="899"/>
      <c r="E125" s="899"/>
      <c r="F125" s="901"/>
      <c r="G125" s="901"/>
      <c r="H125" s="901"/>
      <c r="I125" s="901"/>
      <c r="J125" s="901"/>
      <c r="K125" s="901"/>
      <c r="L125" s="899"/>
      <c r="M125" s="899"/>
      <c r="N125" s="899"/>
      <c r="O125" s="899"/>
      <c r="P125" s="899"/>
      <c r="Q125" s="899"/>
      <c r="R125" s="899"/>
      <c r="S125" s="899"/>
      <c r="T125" s="899"/>
      <c r="U125" s="899"/>
      <c r="V125" s="899"/>
      <c r="W125" s="899"/>
      <c r="X125" s="899"/>
      <c r="Y125" s="899"/>
    </row>
    <row r="126" ht="18.0" customHeight="1">
      <c r="A126" s="899"/>
      <c r="B126" s="900"/>
      <c r="C126" s="899"/>
      <c r="D126" s="899"/>
      <c r="E126" s="899"/>
      <c r="F126" s="901"/>
      <c r="G126" s="901"/>
      <c r="H126" s="901"/>
      <c r="I126" s="901"/>
      <c r="J126" s="901"/>
      <c r="K126" s="901"/>
      <c r="L126" s="899"/>
      <c r="M126" s="899"/>
      <c r="N126" s="899"/>
      <c r="O126" s="899"/>
      <c r="P126" s="899"/>
      <c r="Q126" s="899"/>
      <c r="R126" s="899"/>
      <c r="S126" s="899"/>
      <c r="T126" s="899"/>
      <c r="U126" s="899"/>
      <c r="V126" s="899"/>
      <c r="W126" s="899"/>
      <c r="X126" s="899"/>
      <c r="Y126" s="899"/>
    </row>
    <row r="127" ht="18.0" customHeight="1">
      <c r="A127" s="899"/>
      <c r="B127" s="900"/>
      <c r="C127" s="899"/>
      <c r="D127" s="899"/>
      <c r="E127" s="899"/>
      <c r="F127" s="901"/>
      <c r="G127" s="901"/>
      <c r="H127" s="901"/>
      <c r="I127" s="901"/>
      <c r="J127" s="901"/>
      <c r="K127" s="901"/>
      <c r="L127" s="899"/>
      <c r="M127" s="899"/>
      <c r="N127" s="899"/>
      <c r="O127" s="899"/>
      <c r="P127" s="899"/>
      <c r="Q127" s="899"/>
      <c r="R127" s="899"/>
      <c r="S127" s="899"/>
      <c r="T127" s="899"/>
      <c r="U127" s="899"/>
      <c r="V127" s="899"/>
      <c r="W127" s="899"/>
      <c r="X127" s="899"/>
      <c r="Y127" s="899"/>
    </row>
    <row r="128" ht="18.0" customHeight="1">
      <c r="A128" s="899"/>
      <c r="B128" s="900"/>
      <c r="C128" s="899"/>
      <c r="D128" s="899"/>
      <c r="E128" s="899"/>
      <c r="F128" s="901"/>
      <c r="G128" s="901"/>
      <c r="H128" s="901"/>
      <c r="I128" s="901"/>
      <c r="J128" s="901"/>
      <c r="K128" s="901"/>
      <c r="L128" s="899"/>
      <c r="M128" s="899"/>
      <c r="N128" s="899"/>
      <c r="O128" s="899"/>
      <c r="P128" s="899"/>
      <c r="Q128" s="899"/>
      <c r="R128" s="899"/>
      <c r="S128" s="899"/>
      <c r="T128" s="899"/>
      <c r="U128" s="899"/>
      <c r="V128" s="899"/>
      <c r="W128" s="899"/>
      <c r="X128" s="899"/>
      <c r="Y128" s="899"/>
    </row>
    <row r="129" ht="18.0" customHeight="1">
      <c r="A129" s="899"/>
      <c r="B129" s="900"/>
      <c r="C129" s="899"/>
      <c r="D129" s="899"/>
      <c r="E129" s="899"/>
      <c r="F129" s="901"/>
      <c r="G129" s="901"/>
      <c r="H129" s="901"/>
      <c r="I129" s="901"/>
      <c r="J129" s="901"/>
      <c r="K129" s="901"/>
      <c r="L129" s="899"/>
      <c r="M129" s="899"/>
      <c r="N129" s="899"/>
      <c r="O129" s="899"/>
      <c r="P129" s="899"/>
      <c r="Q129" s="899"/>
      <c r="R129" s="899"/>
      <c r="S129" s="899"/>
      <c r="T129" s="899"/>
      <c r="U129" s="899"/>
      <c r="V129" s="899"/>
      <c r="W129" s="899"/>
      <c r="X129" s="899"/>
      <c r="Y129" s="899"/>
    </row>
    <row r="130" ht="18.0" customHeight="1">
      <c r="A130" s="899"/>
      <c r="B130" s="900"/>
      <c r="C130" s="899"/>
      <c r="D130" s="899"/>
      <c r="E130" s="899"/>
      <c r="F130" s="901"/>
      <c r="G130" s="901"/>
      <c r="H130" s="901"/>
      <c r="I130" s="901"/>
      <c r="J130" s="901"/>
      <c r="K130" s="901"/>
      <c r="L130" s="899"/>
      <c r="M130" s="899"/>
      <c r="N130" s="899"/>
      <c r="O130" s="899"/>
      <c r="P130" s="899"/>
      <c r="Q130" s="899"/>
      <c r="R130" s="899"/>
      <c r="S130" s="899"/>
      <c r="T130" s="899"/>
      <c r="U130" s="899"/>
      <c r="V130" s="899"/>
      <c r="W130" s="899"/>
      <c r="X130" s="899"/>
      <c r="Y130" s="899"/>
    </row>
    <row r="131" ht="18.0" customHeight="1">
      <c r="A131" s="899"/>
      <c r="B131" s="900"/>
      <c r="C131" s="899"/>
      <c r="D131" s="899"/>
      <c r="E131" s="899"/>
      <c r="F131" s="901"/>
      <c r="G131" s="901"/>
      <c r="H131" s="901"/>
      <c r="I131" s="901"/>
      <c r="J131" s="901"/>
      <c r="K131" s="901"/>
      <c r="L131" s="899"/>
      <c r="M131" s="899"/>
      <c r="N131" s="899"/>
      <c r="O131" s="899"/>
      <c r="P131" s="899"/>
      <c r="Q131" s="899"/>
      <c r="R131" s="899"/>
      <c r="S131" s="899"/>
      <c r="T131" s="899"/>
      <c r="U131" s="899"/>
      <c r="V131" s="899"/>
      <c r="W131" s="899"/>
      <c r="X131" s="899"/>
      <c r="Y131" s="899"/>
    </row>
    <row r="132" ht="18.0" customHeight="1">
      <c r="A132" s="899"/>
      <c r="B132" s="900"/>
      <c r="C132" s="899"/>
      <c r="D132" s="899"/>
      <c r="E132" s="899"/>
      <c r="F132" s="901"/>
      <c r="G132" s="901"/>
      <c r="H132" s="901"/>
      <c r="I132" s="901"/>
      <c r="J132" s="901"/>
      <c r="K132" s="901"/>
      <c r="L132" s="899"/>
      <c r="M132" s="899"/>
      <c r="N132" s="899"/>
      <c r="O132" s="899"/>
      <c r="P132" s="899"/>
      <c r="Q132" s="899"/>
      <c r="R132" s="899"/>
      <c r="S132" s="899"/>
      <c r="T132" s="899"/>
      <c r="U132" s="899"/>
      <c r="V132" s="899"/>
      <c r="W132" s="899"/>
      <c r="X132" s="899"/>
      <c r="Y132" s="899"/>
    </row>
    <row r="133" ht="18.0" customHeight="1">
      <c r="A133" s="899"/>
      <c r="B133" s="900"/>
      <c r="C133" s="899"/>
      <c r="D133" s="899"/>
      <c r="E133" s="899"/>
      <c r="F133" s="901"/>
      <c r="G133" s="901"/>
      <c r="H133" s="901"/>
      <c r="I133" s="901"/>
      <c r="J133" s="901"/>
      <c r="K133" s="901"/>
      <c r="L133" s="899"/>
      <c r="M133" s="899"/>
      <c r="N133" s="899"/>
      <c r="O133" s="899"/>
      <c r="P133" s="899"/>
      <c r="Q133" s="899"/>
      <c r="R133" s="899"/>
      <c r="S133" s="899"/>
      <c r="T133" s="899"/>
      <c r="U133" s="899"/>
      <c r="V133" s="899"/>
      <c r="W133" s="899"/>
      <c r="X133" s="899"/>
      <c r="Y133" s="899"/>
    </row>
    <row r="134" ht="18.0" customHeight="1">
      <c r="A134" s="899"/>
      <c r="B134" s="900"/>
      <c r="C134" s="899"/>
      <c r="D134" s="899"/>
      <c r="E134" s="899"/>
      <c r="F134" s="901"/>
      <c r="G134" s="901"/>
      <c r="H134" s="901"/>
      <c r="I134" s="901"/>
      <c r="J134" s="901"/>
      <c r="K134" s="901"/>
      <c r="L134" s="899"/>
      <c r="M134" s="899"/>
      <c r="N134" s="899"/>
      <c r="O134" s="899"/>
      <c r="P134" s="899"/>
      <c r="Q134" s="899"/>
      <c r="R134" s="899"/>
      <c r="S134" s="899"/>
      <c r="T134" s="899"/>
      <c r="U134" s="899"/>
      <c r="V134" s="899"/>
      <c r="W134" s="899"/>
      <c r="X134" s="899"/>
      <c r="Y134" s="899"/>
    </row>
    <row r="135" ht="18.0" customHeight="1">
      <c r="A135" s="899"/>
      <c r="B135" s="900"/>
      <c r="C135" s="899"/>
      <c r="D135" s="899"/>
      <c r="E135" s="899"/>
      <c r="F135" s="901"/>
      <c r="G135" s="901"/>
      <c r="H135" s="901"/>
      <c r="I135" s="901"/>
      <c r="J135" s="901"/>
      <c r="K135" s="901"/>
      <c r="L135" s="899"/>
      <c r="M135" s="899"/>
      <c r="N135" s="899"/>
      <c r="O135" s="899"/>
      <c r="P135" s="899"/>
      <c r="Q135" s="899"/>
      <c r="R135" s="899"/>
      <c r="S135" s="899"/>
      <c r="T135" s="899"/>
      <c r="U135" s="899"/>
      <c r="V135" s="899"/>
      <c r="W135" s="899"/>
      <c r="X135" s="899"/>
      <c r="Y135" s="899"/>
    </row>
    <row r="136" ht="18.0" customHeight="1">
      <c r="A136" s="899"/>
      <c r="B136" s="900"/>
      <c r="C136" s="899"/>
      <c r="D136" s="899"/>
      <c r="E136" s="899"/>
      <c r="F136" s="901"/>
      <c r="G136" s="901"/>
      <c r="H136" s="901"/>
      <c r="I136" s="901"/>
      <c r="J136" s="901"/>
      <c r="K136" s="901"/>
      <c r="L136" s="899"/>
      <c r="M136" s="899"/>
      <c r="N136" s="899"/>
      <c r="O136" s="899"/>
      <c r="P136" s="899"/>
      <c r="Q136" s="899"/>
      <c r="R136" s="899"/>
      <c r="S136" s="899"/>
      <c r="T136" s="899"/>
      <c r="U136" s="899"/>
      <c r="V136" s="899"/>
      <c r="W136" s="899"/>
      <c r="X136" s="899"/>
      <c r="Y136" s="899"/>
    </row>
    <row r="137" ht="18.0" customHeight="1">
      <c r="A137" s="899"/>
      <c r="B137" s="900"/>
      <c r="C137" s="899"/>
      <c r="D137" s="899"/>
      <c r="E137" s="899"/>
      <c r="F137" s="901"/>
      <c r="G137" s="901"/>
      <c r="H137" s="901"/>
      <c r="I137" s="901"/>
      <c r="J137" s="901"/>
      <c r="K137" s="901"/>
      <c r="L137" s="899"/>
      <c r="M137" s="899"/>
      <c r="N137" s="899"/>
      <c r="O137" s="899"/>
      <c r="P137" s="899"/>
      <c r="Q137" s="899"/>
      <c r="R137" s="899"/>
      <c r="S137" s="899"/>
      <c r="T137" s="899"/>
      <c r="U137" s="899"/>
      <c r="V137" s="899"/>
      <c r="W137" s="899"/>
      <c r="X137" s="899"/>
      <c r="Y137" s="899"/>
    </row>
    <row r="138" ht="18.0" customHeight="1">
      <c r="A138" s="899"/>
      <c r="B138" s="900"/>
      <c r="C138" s="899"/>
      <c r="D138" s="899"/>
      <c r="E138" s="899"/>
      <c r="F138" s="901"/>
      <c r="G138" s="901"/>
      <c r="H138" s="901"/>
      <c r="I138" s="901"/>
      <c r="J138" s="901"/>
      <c r="K138" s="901"/>
      <c r="L138" s="899"/>
      <c r="M138" s="899"/>
      <c r="N138" s="899"/>
      <c r="O138" s="899"/>
      <c r="P138" s="899"/>
      <c r="Q138" s="899"/>
      <c r="R138" s="899"/>
      <c r="S138" s="899"/>
      <c r="T138" s="899"/>
      <c r="U138" s="899"/>
      <c r="V138" s="899"/>
      <c r="W138" s="899"/>
      <c r="X138" s="899"/>
      <c r="Y138" s="899"/>
    </row>
    <row r="139" ht="18.0" customHeight="1">
      <c r="A139" s="899"/>
      <c r="B139" s="900"/>
      <c r="C139" s="899"/>
      <c r="D139" s="899"/>
      <c r="E139" s="899"/>
      <c r="F139" s="901"/>
      <c r="G139" s="901"/>
      <c r="H139" s="901"/>
      <c r="I139" s="901"/>
      <c r="J139" s="901"/>
      <c r="K139" s="901"/>
      <c r="L139" s="899"/>
      <c r="M139" s="899"/>
      <c r="N139" s="899"/>
      <c r="O139" s="899"/>
      <c r="P139" s="899"/>
      <c r="Q139" s="899"/>
      <c r="R139" s="899"/>
      <c r="S139" s="899"/>
      <c r="T139" s="899"/>
      <c r="U139" s="899"/>
      <c r="V139" s="899"/>
      <c r="W139" s="899"/>
      <c r="X139" s="899"/>
      <c r="Y139" s="899"/>
    </row>
    <row r="140" ht="18.0" customHeight="1">
      <c r="A140" s="899"/>
      <c r="B140" s="900"/>
      <c r="C140" s="899"/>
      <c r="D140" s="899"/>
      <c r="E140" s="899"/>
      <c r="F140" s="901"/>
      <c r="G140" s="901"/>
      <c r="H140" s="901"/>
      <c r="I140" s="901"/>
      <c r="J140" s="901"/>
      <c r="K140" s="901"/>
      <c r="L140" s="899"/>
      <c r="M140" s="899"/>
      <c r="N140" s="899"/>
      <c r="O140" s="899"/>
      <c r="P140" s="899"/>
      <c r="Q140" s="899"/>
      <c r="R140" s="899"/>
      <c r="S140" s="899"/>
      <c r="T140" s="899"/>
      <c r="U140" s="899"/>
      <c r="V140" s="899"/>
      <c r="W140" s="899"/>
      <c r="X140" s="899"/>
      <c r="Y140" s="899"/>
    </row>
    <row r="141" ht="18.0" customHeight="1">
      <c r="A141" s="899"/>
      <c r="B141" s="900"/>
      <c r="C141" s="899"/>
      <c r="D141" s="899"/>
      <c r="E141" s="899"/>
      <c r="F141" s="901"/>
      <c r="G141" s="901"/>
      <c r="H141" s="901"/>
      <c r="I141" s="901"/>
      <c r="J141" s="901"/>
      <c r="K141" s="901"/>
      <c r="L141" s="899"/>
      <c r="M141" s="899"/>
      <c r="N141" s="899"/>
      <c r="O141" s="899"/>
      <c r="P141" s="899"/>
      <c r="Q141" s="899"/>
      <c r="R141" s="899"/>
      <c r="S141" s="899"/>
      <c r="T141" s="899"/>
      <c r="U141" s="899"/>
      <c r="V141" s="899"/>
      <c r="W141" s="899"/>
      <c r="X141" s="899"/>
      <c r="Y141" s="899"/>
    </row>
    <row r="142" ht="18.0" customHeight="1">
      <c r="A142" s="899"/>
      <c r="B142" s="900"/>
      <c r="C142" s="899"/>
      <c r="D142" s="899"/>
      <c r="E142" s="899"/>
      <c r="F142" s="901"/>
      <c r="G142" s="901"/>
      <c r="H142" s="901"/>
      <c r="I142" s="901"/>
      <c r="J142" s="901"/>
      <c r="K142" s="901"/>
      <c r="L142" s="899"/>
      <c r="M142" s="899"/>
      <c r="N142" s="899"/>
      <c r="O142" s="899"/>
      <c r="P142" s="899"/>
      <c r="Q142" s="899"/>
      <c r="R142" s="899"/>
      <c r="S142" s="899"/>
      <c r="T142" s="899"/>
      <c r="U142" s="899"/>
      <c r="V142" s="899"/>
      <c r="W142" s="899"/>
      <c r="X142" s="899"/>
      <c r="Y142" s="899"/>
    </row>
    <row r="143" ht="18.0" customHeight="1">
      <c r="A143" s="899"/>
      <c r="B143" s="900"/>
      <c r="C143" s="899"/>
      <c r="D143" s="899"/>
      <c r="E143" s="899"/>
      <c r="F143" s="901"/>
      <c r="G143" s="901"/>
      <c r="H143" s="901"/>
      <c r="I143" s="901"/>
      <c r="J143" s="901"/>
      <c r="K143" s="901"/>
      <c r="L143" s="899"/>
      <c r="M143" s="899"/>
      <c r="N143" s="899"/>
      <c r="O143" s="899"/>
      <c r="P143" s="899"/>
      <c r="Q143" s="899"/>
      <c r="R143" s="899"/>
      <c r="S143" s="899"/>
      <c r="T143" s="899"/>
      <c r="U143" s="899"/>
      <c r="V143" s="899"/>
      <c r="W143" s="899"/>
      <c r="X143" s="899"/>
      <c r="Y143" s="899"/>
    </row>
    <row r="144" ht="18.0" customHeight="1">
      <c r="A144" s="899"/>
      <c r="B144" s="900"/>
      <c r="C144" s="899"/>
      <c r="D144" s="899"/>
      <c r="E144" s="899"/>
      <c r="F144" s="901"/>
      <c r="G144" s="901"/>
      <c r="H144" s="901"/>
      <c r="I144" s="901"/>
      <c r="J144" s="901"/>
      <c r="K144" s="901"/>
      <c r="L144" s="899"/>
      <c r="M144" s="899"/>
      <c r="N144" s="899"/>
      <c r="O144" s="899"/>
      <c r="P144" s="899"/>
      <c r="Q144" s="899"/>
      <c r="R144" s="899"/>
      <c r="S144" s="899"/>
      <c r="T144" s="899"/>
      <c r="U144" s="899"/>
      <c r="V144" s="899"/>
      <c r="W144" s="899"/>
      <c r="X144" s="899"/>
      <c r="Y144" s="899"/>
    </row>
    <row r="145" ht="18.0" customHeight="1">
      <c r="A145" s="899"/>
      <c r="B145" s="900"/>
      <c r="C145" s="899"/>
      <c r="D145" s="899"/>
      <c r="E145" s="899"/>
      <c r="F145" s="901"/>
      <c r="G145" s="901"/>
      <c r="H145" s="901"/>
      <c r="I145" s="901"/>
      <c r="J145" s="901"/>
      <c r="K145" s="901"/>
      <c r="L145" s="899"/>
      <c r="M145" s="899"/>
      <c r="N145" s="899"/>
      <c r="O145" s="899"/>
      <c r="P145" s="899"/>
      <c r="Q145" s="899"/>
      <c r="R145" s="899"/>
      <c r="S145" s="899"/>
      <c r="T145" s="899"/>
      <c r="U145" s="899"/>
      <c r="V145" s="899"/>
      <c r="W145" s="899"/>
      <c r="X145" s="899"/>
      <c r="Y145" s="899"/>
    </row>
    <row r="146" ht="18.0" customHeight="1">
      <c r="A146" s="899"/>
      <c r="B146" s="900"/>
      <c r="C146" s="899"/>
      <c r="D146" s="899"/>
      <c r="E146" s="899"/>
      <c r="F146" s="901"/>
      <c r="G146" s="901"/>
      <c r="H146" s="901"/>
      <c r="I146" s="901"/>
      <c r="J146" s="901"/>
      <c r="K146" s="901"/>
      <c r="L146" s="899"/>
      <c r="M146" s="899"/>
      <c r="N146" s="899"/>
      <c r="O146" s="899"/>
      <c r="P146" s="899"/>
      <c r="Q146" s="899"/>
      <c r="R146" s="899"/>
      <c r="S146" s="899"/>
      <c r="T146" s="899"/>
      <c r="U146" s="899"/>
      <c r="V146" s="899"/>
      <c r="W146" s="899"/>
      <c r="X146" s="899"/>
      <c r="Y146" s="899"/>
    </row>
    <row r="147" ht="18.0" customHeight="1">
      <c r="A147" s="899"/>
      <c r="B147" s="900"/>
      <c r="C147" s="899"/>
      <c r="D147" s="899"/>
      <c r="E147" s="899"/>
      <c r="F147" s="901"/>
      <c r="G147" s="901"/>
      <c r="H147" s="901"/>
      <c r="I147" s="901"/>
      <c r="J147" s="901"/>
      <c r="K147" s="901"/>
      <c r="L147" s="899"/>
      <c r="M147" s="899"/>
      <c r="N147" s="899"/>
      <c r="O147" s="899"/>
      <c r="P147" s="899"/>
      <c r="Q147" s="899"/>
      <c r="R147" s="899"/>
      <c r="S147" s="899"/>
      <c r="T147" s="899"/>
      <c r="U147" s="899"/>
      <c r="V147" s="899"/>
      <c r="W147" s="899"/>
      <c r="X147" s="899"/>
      <c r="Y147" s="899"/>
    </row>
    <row r="148" ht="18.0" customHeight="1">
      <c r="A148" s="899"/>
      <c r="B148" s="900"/>
      <c r="C148" s="899"/>
      <c r="D148" s="899"/>
      <c r="E148" s="899"/>
      <c r="F148" s="901"/>
      <c r="G148" s="901"/>
      <c r="H148" s="901"/>
      <c r="I148" s="901"/>
      <c r="J148" s="901"/>
      <c r="K148" s="901"/>
      <c r="L148" s="899"/>
      <c r="M148" s="899"/>
      <c r="N148" s="899"/>
      <c r="O148" s="899"/>
      <c r="P148" s="899"/>
      <c r="Q148" s="899"/>
      <c r="R148" s="899"/>
      <c r="S148" s="899"/>
      <c r="T148" s="899"/>
      <c r="U148" s="899"/>
      <c r="V148" s="899"/>
      <c r="W148" s="899"/>
      <c r="X148" s="899"/>
      <c r="Y148" s="899"/>
    </row>
    <row r="149" ht="18.0" customHeight="1">
      <c r="A149" s="899"/>
      <c r="B149" s="900"/>
      <c r="C149" s="899"/>
      <c r="D149" s="899"/>
      <c r="E149" s="899"/>
      <c r="F149" s="901"/>
      <c r="G149" s="901"/>
      <c r="H149" s="901"/>
      <c r="I149" s="901"/>
      <c r="J149" s="901"/>
      <c r="K149" s="901"/>
      <c r="L149" s="899"/>
      <c r="M149" s="899"/>
      <c r="N149" s="899"/>
      <c r="O149" s="899"/>
      <c r="P149" s="899"/>
      <c r="Q149" s="899"/>
      <c r="R149" s="899"/>
      <c r="S149" s="899"/>
      <c r="T149" s="899"/>
      <c r="U149" s="899"/>
      <c r="V149" s="899"/>
      <c r="W149" s="899"/>
      <c r="X149" s="899"/>
      <c r="Y149" s="899"/>
    </row>
    <row r="150" ht="18.0" customHeight="1">
      <c r="A150" s="899"/>
      <c r="B150" s="900"/>
      <c r="C150" s="899"/>
      <c r="D150" s="899"/>
      <c r="E150" s="899"/>
      <c r="F150" s="901"/>
      <c r="G150" s="901"/>
      <c r="H150" s="901"/>
      <c r="I150" s="901"/>
      <c r="J150" s="901"/>
      <c r="K150" s="901"/>
      <c r="L150" s="899"/>
      <c r="M150" s="899"/>
      <c r="N150" s="899"/>
      <c r="O150" s="899"/>
      <c r="P150" s="899"/>
      <c r="Q150" s="899"/>
      <c r="R150" s="899"/>
      <c r="S150" s="899"/>
      <c r="T150" s="899"/>
      <c r="U150" s="899"/>
      <c r="V150" s="899"/>
      <c r="W150" s="899"/>
      <c r="X150" s="899"/>
      <c r="Y150" s="899"/>
    </row>
    <row r="151" ht="18.0" customHeight="1">
      <c r="A151" s="899"/>
      <c r="B151" s="900"/>
      <c r="C151" s="899"/>
      <c r="D151" s="899"/>
      <c r="E151" s="899"/>
      <c r="F151" s="901"/>
      <c r="G151" s="901"/>
      <c r="H151" s="901"/>
      <c r="I151" s="901"/>
      <c r="J151" s="901"/>
      <c r="K151" s="901"/>
      <c r="L151" s="899"/>
      <c r="M151" s="899"/>
      <c r="N151" s="899"/>
      <c r="O151" s="899"/>
      <c r="P151" s="899"/>
      <c r="Q151" s="899"/>
      <c r="R151" s="899"/>
      <c r="S151" s="899"/>
      <c r="T151" s="899"/>
      <c r="U151" s="899"/>
      <c r="V151" s="899"/>
      <c r="W151" s="899"/>
      <c r="X151" s="899"/>
      <c r="Y151" s="899"/>
    </row>
    <row r="152" ht="18.0" customHeight="1">
      <c r="A152" s="899"/>
      <c r="B152" s="900"/>
      <c r="C152" s="899"/>
      <c r="D152" s="899"/>
      <c r="E152" s="899"/>
      <c r="F152" s="901"/>
      <c r="G152" s="901"/>
      <c r="H152" s="901"/>
      <c r="I152" s="901"/>
      <c r="J152" s="901"/>
      <c r="K152" s="901"/>
      <c r="L152" s="899"/>
      <c r="M152" s="899"/>
      <c r="N152" s="899"/>
      <c r="O152" s="899"/>
      <c r="P152" s="899"/>
      <c r="Q152" s="899"/>
      <c r="R152" s="899"/>
      <c r="S152" s="899"/>
      <c r="T152" s="899"/>
      <c r="U152" s="899"/>
      <c r="V152" s="899"/>
      <c r="W152" s="899"/>
      <c r="X152" s="899"/>
      <c r="Y152" s="899"/>
    </row>
    <row r="153" ht="18.0" customHeight="1">
      <c r="A153" s="899"/>
      <c r="B153" s="900"/>
      <c r="C153" s="899"/>
      <c r="D153" s="899"/>
      <c r="E153" s="899"/>
      <c r="F153" s="901"/>
      <c r="G153" s="901"/>
      <c r="H153" s="901"/>
      <c r="I153" s="901"/>
      <c r="J153" s="901"/>
      <c r="K153" s="901"/>
      <c r="L153" s="899"/>
      <c r="M153" s="899"/>
      <c r="N153" s="899"/>
      <c r="O153" s="899"/>
      <c r="P153" s="899"/>
      <c r="Q153" s="899"/>
      <c r="R153" s="899"/>
      <c r="S153" s="899"/>
      <c r="T153" s="899"/>
      <c r="U153" s="899"/>
      <c r="V153" s="899"/>
      <c r="W153" s="899"/>
      <c r="X153" s="899"/>
      <c r="Y153" s="899"/>
    </row>
    <row r="154" ht="18.0" customHeight="1">
      <c r="A154" s="899"/>
      <c r="B154" s="900"/>
      <c r="C154" s="899"/>
      <c r="D154" s="899"/>
      <c r="E154" s="899"/>
      <c r="F154" s="901"/>
      <c r="G154" s="901"/>
      <c r="H154" s="901"/>
      <c r="I154" s="901"/>
      <c r="J154" s="901"/>
      <c r="K154" s="901"/>
      <c r="L154" s="899"/>
      <c r="M154" s="899"/>
      <c r="N154" s="899"/>
      <c r="O154" s="899"/>
      <c r="P154" s="899"/>
      <c r="Q154" s="899"/>
      <c r="R154" s="899"/>
      <c r="S154" s="899"/>
      <c r="T154" s="899"/>
      <c r="U154" s="899"/>
      <c r="V154" s="899"/>
      <c r="W154" s="899"/>
      <c r="X154" s="899"/>
      <c r="Y154" s="899"/>
    </row>
    <row r="155" ht="18.0" customHeight="1">
      <c r="A155" s="899"/>
      <c r="B155" s="900"/>
      <c r="C155" s="899"/>
      <c r="D155" s="899"/>
      <c r="E155" s="899"/>
      <c r="F155" s="901"/>
      <c r="G155" s="901"/>
      <c r="H155" s="901"/>
      <c r="I155" s="901"/>
      <c r="J155" s="901"/>
      <c r="K155" s="901"/>
      <c r="L155" s="899"/>
      <c r="M155" s="899"/>
      <c r="N155" s="899"/>
      <c r="O155" s="899"/>
      <c r="P155" s="899"/>
      <c r="Q155" s="899"/>
      <c r="R155" s="899"/>
      <c r="S155" s="899"/>
      <c r="T155" s="899"/>
      <c r="U155" s="899"/>
      <c r="V155" s="899"/>
      <c r="W155" s="899"/>
      <c r="X155" s="899"/>
      <c r="Y155" s="899"/>
    </row>
    <row r="156" ht="18.0" customHeight="1">
      <c r="A156" s="899"/>
      <c r="B156" s="900"/>
      <c r="C156" s="899"/>
      <c r="D156" s="899"/>
      <c r="E156" s="899"/>
      <c r="F156" s="901"/>
      <c r="G156" s="901"/>
      <c r="H156" s="901"/>
      <c r="I156" s="901"/>
      <c r="J156" s="901"/>
      <c r="K156" s="901"/>
      <c r="L156" s="899"/>
      <c r="M156" s="899"/>
      <c r="N156" s="899"/>
      <c r="O156" s="899"/>
      <c r="P156" s="899"/>
      <c r="Q156" s="899"/>
      <c r="R156" s="899"/>
      <c r="S156" s="899"/>
      <c r="T156" s="899"/>
      <c r="U156" s="899"/>
      <c r="V156" s="899"/>
      <c r="W156" s="899"/>
      <c r="X156" s="899"/>
      <c r="Y156" s="899"/>
    </row>
    <row r="157" ht="18.0" customHeight="1">
      <c r="A157" s="899"/>
      <c r="B157" s="900"/>
      <c r="C157" s="899"/>
      <c r="D157" s="899"/>
      <c r="E157" s="899"/>
      <c r="F157" s="901"/>
      <c r="G157" s="901"/>
      <c r="H157" s="901"/>
      <c r="I157" s="901"/>
      <c r="J157" s="901"/>
      <c r="K157" s="901"/>
      <c r="L157" s="899"/>
      <c r="M157" s="899"/>
      <c r="N157" s="899"/>
      <c r="O157" s="899"/>
      <c r="P157" s="899"/>
      <c r="Q157" s="899"/>
      <c r="R157" s="899"/>
      <c r="S157" s="899"/>
      <c r="T157" s="899"/>
      <c r="U157" s="899"/>
      <c r="V157" s="899"/>
      <c r="W157" s="899"/>
      <c r="X157" s="899"/>
      <c r="Y157" s="899"/>
    </row>
    <row r="158" ht="18.0" customHeight="1">
      <c r="A158" s="899"/>
      <c r="B158" s="900"/>
      <c r="C158" s="899"/>
      <c r="D158" s="899"/>
      <c r="E158" s="899"/>
      <c r="F158" s="901"/>
      <c r="G158" s="901"/>
      <c r="H158" s="901"/>
      <c r="I158" s="901"/>
      <c r="J158" s="901"/>
      <c r="K158" s="901"/>
      <c r="L158" s="899"/>
      <c r="M158" s="899"/>
      <c r="N158" s="899"/>
      <c r="O158" s="899"/>
      <c r="P158" s="899"/>
      <c r="Q158" s="899"/>
      <c r="R158" s="899"/>
      <c r="S158" s="899"/>
      <c r="T158" s="899"/>
      <c r="U158" s="899"/>
      <c r="V158" s="899"/>
      <c r="W158" s="899"/>
      <c r="X158" s="899"/>
      <c r="Y158" s="899"/>
    </row>
    <row r="159" ht="18.0" customHeight="1">
      <c r="A159" s="899"/>
      <c r="B159" s="900"/>
      <c r="C159" s="899"/>
      <c r="D159" s="899"/>
      <c r="E159" s="899"/>
      <c r="F159" s="901"/>
      <c r="G159" s="901"/>
      <c r="H159" s="901"/>
      <c r="I159" s="901"/>
      <c r="J159" s="901"/>
      <c r="K159" s="901"/>
      <c r="L159" s="899"/>
      <c r="M159" s="899"/>
      <c r="N159" s="899"/>
      <c r="O159" s="899"/>
      <c r="P159" s="899"/>
      <c r="Q159" s="899"/>
      <c r="R159" s="899"/>
      <c r="S159" s="899"/>
      <c r="T159" s="899"/>
      <c r="U159" s="899"/>
      <c r="V159" s="899"/>
      <c r="W159" s="899"/>
      <c r="X159" s="899"/>
      <c r="Y159" s="899"/>
    </row>
    <row r="160" ht="18.0" customHeight="1">
      <c r="A160" s="899"/>
      <c r="B160" s="900"/>
      <c r="C160" s="899"/>
      <c r="D160" s="899"/>
      <c r="E160" s="899"/>
      <c r="F160" s="901"/>
      <c r="G160" s="901"/>
      <c r="H160" s="901"/>
      <c r="I160" s="901"/>
      <c r="J160" s="901"/>
      <c r="K160" s="901"/>
      <c r="L160" s="899"/>
      <c r="M160" s="899"/>
      <c r="N160" s="899"/>
      <c r="O160" s="899"/>
      <c r="P160" s="899"/>
      <c r="Q160" s="899"/>
      <c r="R160" s="899"/>
      <c r="S160" s="899"/>
      <c r="T160" s="899"/>
      <c r="U160" s="899"/>
      <c r="V160" s="899"/>
      <c r="W160" s="899"/>
      <c r="X160" s="899"/>
      <c r="Y160" s="899"/>
    </row>
    <row r="161" ht="18.0" customHeight="1">
      <c r="A161" s="899"/>
      <c r="B161" s="900"/>
      <c r="C161" s="899"/>
      <c r="D161" s="899"/>
      <c r="E161" s="899"/>
      <c r="F161" s="901"/>
      <c r="G161" s="901"/>
      <c r="H161" s="901"/>
      <c r="I161" s="901"/>
      <c r="J161" s="901"/>
      <c r="K161" s="901"/>
      <c r="L161" s="899"/>
      <c r="M161" s="899"/>
      <c r="N161" s="899"/>
      <c r="O161" s="899"/>
      <c r="P161" s="899"/>
      <c r="Q161" s="899"/>
      <c r="R161" s="899"/>
      <c r="S161" s="899"/>
      <c r="T161" s="899"/>
      <c r="U161" s="899"/>
      <c r="V161" s="899"/>
      <c r="W161" s="899"/>
      <c r="X161" s="899"/>
      <c r="Y161" s="899"/>
    </row>
    <row r="162" ht="18.0" customHeight="1">
      <c r="A162" s="899"/>
      <c r="B162" s="900"/>
      <c r="C162" s="899"/>
      <c r="D162" s="899"/>
      <c r="E162" s="899"/>
      <c r="F162" s="901"/>
      <c r="G162" s="901"/>
      <c r="H162" s="901"/>
      <c r="I162" s="901"/>
      <c r="J162" s="901"/>
      <c r="K162" s="901"/>
      <c r="L162" s="899"/>
      <c r="M162" s="899"/>
      <c r="N162" s="899"/>
      <c r="O162" s="899"/>
      <c r="P162" s="899"/>
      <c r="Q162" s="899"/>
      <c r="R162" s="899"/>
      <c r="S162" s="899"/>
      <c r="T162" s="899"/>
      <c r="U162" s="899"/>
      <c r="V162" s="899"/>
      <c r="W162" s="899"/>
      <c r="X162" s="899"/>
      <c r="Y162" s="899"/>
    </row>
    <row r="163" ht="18.0" customHeight="1">
      <c r="A163" s="899"/>
      <c r="B163" s="900"/>
      <c r="C163" s="899"/>
      <c r="D163" s="899"/>
      <c r="E163" s="899"/>
      <c r="F163" s="901"/>
      <c r="G163" s="901"/>
      <c r="H163" s="901"/>
      <c r="I163" s="901"/>
      <c r="J163" s="901"/>
      <c r="K163" s="901"/>
      <c r="L163" s="899"/>
      <c r="M163" s="899"/>
      <c r="N163" s="899"/>
      <c r="O163" s="899"/>
      <c r="P163" s="899"/>
      <c r="Q163" s="899"/>
      <c r="R163" s="899"/>
      <c r="S163" s="899"/>
      <c r="T163" s="899"/>
      <c r="U163" s="899"/>
      <c r="V163" s="899"/>
      <c r="W163" s="899"/>
      <c r="X163" s="899"/>
      <c r="Y163" s="899"/>
    </row>
    <row r="164" ht="18.0" customHeight="1">
      <c r="A164" s="899"/>
      <c r="B164" s="900"/>
      <c r="C164" s="899"/>
      <c r="D164" s="899"/>
      <c r="E164" s="899"/>
      <c r="F164" s="901"/>
      <c r="G164" s="901"/>
      <c r="H164" s="901"/>
      <c r="I164" s="901"/>
      <c r="J164" s="901"/>
      <c r="K164" s="901"/>
      <c r="L164" s="899"/>
      <c r="M164" s="899"/>
      <c r="N164" s="899"/>
      <c r="O164" s="899"/>
      <c r="P164" s="899"/>
      <c r="Q164" s="899"/>
      <c r="R164" s="899"/>
      <c r="S164" s="899"/>
      <c r="T164" s="899"/>
      <c r="U164" s="899"/>
      <c r="V164" s="899"/>
      <c r="W164" s="899"/>
      <c r="X164" s="899"/>
      <c r="Y164" s="899"/>
    </row>
    <row r="165" ht="18.0" customHeight="1">
      <c r="A165" s="899"/>
      <c r="B165" s="900"/>
      <c r="C165" s="899"/>
      <c r="D165" s="899"/>
      <c r="E165" s="899"/>
      <c r="F165" s="901"/>
      <c r="G165" s="901"/>
      <c r="H165" s="901"/>
      <c r="I165" s="901"/>
      <c r="J165" s="901"/>
      <c r="K165" s="901"/>
      <c r="L165" s="899"/>
      <c r="M165" s="899"/>
      <c r="N165" s="899"/>
      <c r="O165" s="899"/>
      <c r="P165" s="899"/>
      <c r="Q165" s="899"/>
      <c r="R165" s="899"/>
      <c r="S165" s="899"/>
      <c r="T165" s="899"/>
      <c r="U165" s="899"/>
      <c r="V165" s="899"/>
      <c r="W165" s="899"/>
      <c r="X165" s="899"/>
      <c r="Y165" s="899"/>
    </row>
    <row r="166" ht="18.0" customHeight="1">
      <c r="A166" s="899"/>
      <c r="B166" s="900"/>
      <c r="C166" s="899"/>
      <c r="D166" s="899"/>
      <c r="E166" s="899"/>
      <c r="F166" s="901"/>
      <c r="G166" s="901"/>
      <c r="H166" s="901"/>
      <c r="I166" s="901"/>
      <c r="J166" s="901"/>
      <c r="K166" s="901"/>
      <c r="L166" s="899"/>
      <c r="M166" s="899"/>
      <c r="N166" s="899"/>
      <c r="O166" s="899"/>
      <c r="P166" s="899"/>
      <c r="Q166" s="899"/>
      <c r="R166" s="899"/>
      <c r="S166" s="899"/>
      <c r="T166" s="899"/>
      <c r="U166" s="899"/>
      <c r="V166" s="899"/>
      <c r="W166" s="899"/>
      <c r="X166" s="899"/>
      <c r="Y166" s="899"/>
    </row>
    <row r="167" ht="18.0" customHeight="1">
      <c r="A167" s="899"/>
      <c r="B167" s="900"/>
      <c r="C167" s="899"/>
      <c r="D167" s="899"/>
      <c r="E167" s="899"/>
      <c r="F167" s="901"/>
      <c r="G167" s="901"/>
      <c r="H167" s="901"/>
      <c r="I167" s="901"/>
      <c r="J167" s="901"/>
      <c r="K167" s="901"/>
      <c r="L167" s="899"/>
      <c r="M167" s="899"/>
      <c r="N167" s="899"/>
      <c r="O167" s="899"/>
      <c r="P167" s="899"/>
      <c r="Q167" s="899"/>
      <c r="R167" s="899"/>
      <c r="S167" s="899"/>
      <c r="T167" s="899"/>
      <c r="U167" s="899"/>
      <c r="V167" s="899"/>
      <c r="W167" s="899"/>
      <c r="X167" s="899"/>
      <c r="Y167" s="899"/>
    </row>
    <row r="168" ht="18.0" customHeight="1">
      <c r="A168" s="899"/>
      <c r="B168" s="900"/>
      <c r="C168" s="899"/>
      <c r="D168" s="899"/>
      <c r="E168" s="899"/>
      <c r="F168" s="901"/>
      <c r="G168" s="901"/>
      <c r="H168" s="901"/>
      <c r="I168" s="901"/>
      <c r="J168" s="901"/>
      <c r="K168" s="901"/>
      <c r="L168" s="899"/>
      <c r="M168" s="899"/>
      <c r="N168" s="899"/>
      <c r="O168" s="899"/>
      <c r="P168" s="899"/>
      <c r="Q168" s="899"/>
      <c r="R168" s="899"/>
      <c r="S168" s="899"/>
      <c r="T168" s="899"/>
      <c r="U168" s="899"/>
      <c r="V168" s="899"/>
      <c r="W168" s="899"/>
      <c r="X168" s="899"/>
      <c r="Y168" s="899"/>
    </row>
    <row r="169" ht="18.0" customHeight="1">
      <c r="A169" s="899"/>
      <c r="B169" s="900"/>
      <c r="C169" s="899"/>
      <c r="D169" s="899"/>
      <c r="E169" s="899"/>
      <c r="F169" s="901"/>
      <c r="G169" s="901"/>
      <c r="H169" s="901"/>
      <c r="I169" s="901"/>
      <c r="J169" s="901"/>
      <c r="K169" s="901"/>
      <c r="L169" s="899"/>
      <c r="M169" s="899"/>
      <c r="N169" s="899"/>
      <c r="O169" s="899"/>
      <c r="P169" s="899"/>
      <c r="Q169" s="899"/>
      <c r="R169" s="899"/>
      <c r="S169" s="899"/>
      <c r="T169" s="899"/>
      <c r="U169" s="899"/>
      <c r="V169" s="899"/>
      <c r="W169" s="899"/>
      <c r="X169" s="899"/>
      <c r="Y169" s="899"/>
    </row>
    <row r="170" ht="18.0" customHeight="1">
      <c r="A170" s="899"/>
      <c r="B170" s="900"/>
      <c r="C170" s="899"/>
      <c r="D170" s="899"/>
      <c r="E170" s="899"/>
      <c r="F170" s="901"/>
      <c r="G170" s="901"/>
      <c r="H170" s="901"/>
      <c r="I170" s="901"/>
      <c r="J170" s="901"/>
      <c r="K170" s="901"/>
      <c r="L170" s="899"/>
      <c r="M170" s="899"/>
      <c r="N170" s="899"/>
      <c r="O170" s="899"/>
      <c r="P170" s="899"/>
      <c r="Q170" s="899"/>
      <c r="R170" s="899"/>
      <c r="S170" s="899"/>
      <c r="T170" s="899"/>
      <c r="U170" s="899"/>
      <c r="V170" s="899"/>
      <c r="W170" s="899"/>
      <c r="X170" s="899"/>
      <c r="Y170" s="899"/>
    </row>
    <row r="171" ht="18.0" customHeight="1">
      <c r="A171" s="899"/>
      <c r="B171" s="900"/>
      <c r="C171" s="899"/>
      <c r="D171" s="899"/>
      <c r="E171" s="899"/>
      <c r="F171" s="901"/>
      <c r="G171" s="901"/>
      <c r="H171" s="901"/>
      <c r="I171" s="901"/>
      <c r="J171" s="901"/>
      <c r="K171" s="901"/>
      <c r="L171" s="899"/>
      <c r="M171" s="899"/>
      <c r="N171" s="899"/>
      <c r="O171" s="899"/>
      <c r="P171" s="899"/>
      <c r="Q171" s="899"/>
      <c r="R171" s="899"/>
      <c r="S171" s="899"/>
      <c r="T171" s="899"/>
      <c r="U171" s="899"/>
      <c r="V171" s="899"/>
      <c r="W171" s="899"/>
      <c r="X171" s="899"/>
      <c r="Y171" s="899"/>
    </row>
    <row r="172" ht="18.0" customHeight="1">
      <c r="A172" s="899"/>
      <c r="B172" s="900"/>
      <c r="C172" s="899"/>
      <c r="D172" s="899"/>
      <c r="E172" s="899"/>
      <c r="F172" s="901"/>
      <c r="G172" s="901"/>
      <c r="H172" s="901"/>
      <c r="I172" s="901"/>
      <c r="J172" s="901"/>
      <c r="K172" s="901"/>
      <c r="L172" s="899"/>
      <c r="M172" s="899"/>
      <c r="N172" s="899"/>
      <c r="O172" s="899"/>
      <c r="P172" s="899"/>
      <c r="Q172" s="899"/>
      <c r="R172" s="899"/>
      <c r="S172" s="899"/>
      <c r="T172" s="899"/>
      <c r="U172" s="899"/>
      <c r="V172" s="899"/>
      <c r="W172" s="899"/>
      <c r="X172" s="899"/>
      <c r="Y172" s="899"/>
    </row>
    <row r="173" ht="18.0" customHeight="1">
      <c r="A173" s="899"/>
      <c r="B173" s="900"/>
      <c r="C173" s="899"/>
      <c r="D173" s="899"/>
      <c r="E173" s="899"/>
      <c r="F173" s="901"/>
      <c r="G173" s="901"/>
      <c r="H173" s="901"/>
      <c r="I173" s="901"/>
      <c r="J173" s="901"/>
      <c r="K173" s="901"/>
      <c r="L173" s="899"/>
      <c r="M173" s="899"/>
      <c r="N173" s="899"/>
      <c r="O173" s="899"/>
      <c r="P173" s="899"/>
      <c r="Q173" s="899"/>
      <c r="R173" s="899"/>
      <c r="S173" s="899"/>
      <c r="T173" s="899"/>
      <c r="U173" s="899"/>
      <c r="V173" s="899"/>
      <c r="W173" s="899"/>
      <c r="X173" s="899"/>
      <c r="Y173" s="899"/>
    </row>
    <row r="174" ht="18.0" customHeight="1">
      <c r="A174" s="899"/>
      <c r="B174" s="900"/>
      <c r="C174" s="899"/>
      <c r="D174" s="899"/>
      <c r="E174" s="899"/>
      <c r="F174" s="901"/>
      <c r="G174" s="901"/>
      <c r="H174" s="901"/>
      <c r="I174" s="901"/>
      <c r="J174" s="901"/>
      <c r="K174" s="901"/>
      <c r="L174" s="899"/>
      <c r="M174" s="899"/>
      <c r="N174" s="899"/>
      <c r="O174" s="899"/>
      <c r="P174" s="899"/>
      <c r="Q174" s="899"/>
      <c r="R174" s="899"/>
      <c r="S174" s="899"/>
      <c r="T174" s="899"/>
      <c r="U174" s="899"/>
      <c r="V174" s="899"/>
      <c r="W174" s="899"/>
      <c r="X174" s="899"/>
      <c r="Y174" s="899"/>
    </row>
    <row r="175" ht="18.0" customHeight="1">
      <c r="A175" s="899"/>
      <c r="B175" s="900"/>
      <c r="C175" s="899"/>
      <c r="D175" s="899"/>
      <c r="E175" s="899"/>
      <c r="F175" s="901"/>
      <c r="G175" s="901"/>
      <c r="H175" s="901"/>
      <c r="I175" s="901"/>
      <c r="J175" s="901"/>
      <c r="K175" s="901"/>
      <c r="L175" s="899"/>
      <c r="M175" s="899"/>
      <c r="N175" s="899"/>
      <c r="O175" s="899"/>
      <c r="P175" s="899"/>
      <c r="Q175" s="899"/>
      <c r="R175" s="899"/>
      <c r="S175" s="899"/>
      <c r="T175" s="899"/>
      <c r="U175" s="899"/>
      <c r="V175" s="899"/>
      <c r="W175" s="899"/>
      <c r="X175" s="899"/>
      <c r="Y175" s="899"/>
    </row>
    <row r="176" ht="18.0" customHeight="1">
      <c r="A176" s="899"/>
      <c r="B176" s="900"/>
      <c r="C176" s="899"/>
      <c r="D176" s="899"/>
      <c r="E176" s="899"/>
      <c r="F176" s="901"/>
      <c r="G176" s="901"/>
      <c r="H176" s="901"/>
      <c r="I176" s="901"/>
      <c r="J176" s="901"/>
      <c r="K176" s="901"/>
      <c r="L176" s="899"/>
      <c r="M176" s="899"/>
      <c r="N176" s="899"/>
      <c r="O176" s="899"/>
      <c r="P176" s="899"/>
      <c r="Q176" s="899"/>
      <c r="R176" s="899"/>
      <c r="S176" s="899"/>
      <c r="T176" s="899"/>
      <c r="U176" s="899"/>
      <c r="V176" s="899"/>
      <c r="W176" s="899"/>
      <c r="X176" s="899"/>
      <c r="Y176" s="899"/>
    </row>
    <row r="177" ht="18.0" customHeight="1">
      <c r="A177" s="899"/>
      <c r="B177" s="900"/>
      <c r="C177" s="899"/>
      <c r="D177" s="899"/>
      <c r="E177" s="899"/>
      <c r="F177" s="901"/>
      <c r="G177" s="901"/>
      <c r="H177" s="901"/>
      <c r="I177" s="901"/>
      <c r="J177" s="901"/>
      <c r="K177" s="901"/>
      <c r="L177" s="899"/>
      <c r="M177" s="899"/>
      <c r="N177" s="899"/>
      <c r="O177" s="899"/>
      <c r="P177" s="899"/>
      <c r="Q177" s="899"/>
      <c r="R177" s="899"/>
      <c r="S177" s="899"/>
      <c r="T177" s="899"/>
      <c r="U177" s="899"/>
      <c r="V177" s="899"/>
      <c r="W177" s="899"/>
      <c r="X177" s="899"/>
      <c r="Y177" s="899"/>
    </row>
    <row r="178" ht="18.0" customHeight="1">
      <c r="A178" s="899"/>
      <c r="B178" s="900"/>
      <c r="C178" s="899"/>
      <c r="D178" s="899"/>
      <c r="E178" s="899"/>
      <c r="F178" s="901"/>
      <c r="G178" s="901"/>
      <c r="H178" s="901"/>
      <c r="I178" s="901"/>
      <c r="J178" s="901"/>
      <c r="K178" s="901"/>
      <c r="L178" s="899"/>
      <c r="M178" s="899"/>
      <c r="N178" s="899"/>
      <c r="O178" s="899"/>
      <c r="P178" s="899"/>
      <c r="Q178" s="899"/>
      <c r="R178" s="899"/>
      <c r="S178" s="899"/>
      <c r="T178" s="899"/>
      <c r="U178" s="899"/>
      <c r="V178" s="899"/>
      <c r="W178" s="899"/>
      <c r="X178" s="899"/>
      <c r="Y178" s="899"/>
    </row>
    <row r="179" ht="18.0" customHeight="1">
      <c r="A179" s="899"/>
      <c r="B179" s="900"/>
      <c r="C179" s="899"/>
      <c r="D179" s="899"/>
      <c r="E179" s="899"/>
      <c r="F179" s="901"/>
      <c r="G179" s="901"/>
      <c r="H179" s="901"/>
      <c r="I179" s="901"/>
      <c r="J179" s="901"/>
      <c r="K179" s="901"/>
      <c r="L179" s="899"/>
      <c r="M179" s="899"/>
      <c r="N179" s="899"/>
      <c r="O179" s="899"/>
      <c r="P179" s="899"/>
      <c r="Q179" s="899"/>
      <c r="R179" s="899"/>
      <c r="S179" s="899"/>
      <c r="T179" s="899"/>
      <c r="U179" s="899"/>
      <c r="V179" s="899"/>
      <c r="W179" s="899"/>
      <c r="X179" s="899"/>
      <c r="Y179" s="899"/>
    </row>
    <row r="180" ht="18.0" customHeight="1">
      <c r="A180" s="899"/>
      <c r="B180" s="900"/>
      <c r="C180" s="899"/>
      <c r="D180" s="899"/>
      <c r="E180" s="899"/>
      <c r="F180" s="901"/>
      <c r="G180" s="901"/>
      <c r="H180" s="901"/>
      <c r="I180" s="901"/>
      <c r="J180" s="901"/>
      <c r="K180" s="901"/>
      <c r="L180" s="899"/>
      <c r="M180" s="899"/>
      <c r="N180" s="899"/>
      <c r="O180" s="899"/>
      <c r="P180" s="899"/>
      <c r="Q180" s="899"/>
      <c r="R180" s="899"/>
      <c r="S180" s="899"/>
      <c r="T180" s="899"/>
      <c r="U180" s="899"/>
      <c r="V180" s="899"/>
      <c r="W180" s="899"/>
      <c r="X180" s="899"/>
      <c r="Y180" s="899"/>
    </row>
    <row r="181" ht="18.0" customHeight="1">
      <c r="A181" s="899"/>
      <c r="B181" s="900"/>
      <c r="C181" s="899"/>
      <c r="D181" s="899"/>
      <c r="E181" s="899"/>
      <c r="F181" s="901"/>
      <c r="G181" s="901"/>
      <c r="H181" s="901"/>
      <c r="I181" s="901"/>
      <c r="J181" s="901"/>
      <c r="K181" s="901"/>
      <c r="L181" s="899"/>
      <c r="M181" s="899"/>
      <c r="N181" s="899"/>
      <c r="O181" s="899"/>
      <c r="P181" s="899"/>
      <c r="Q181" s="899"/>
      <c r="R181" s="899"/>
      <c r="S181" s="899"/>
      <c r="T181" s="899"/>
      <c r="U181" s="899"/>
      <c r="V181" s="899"/>
      <c r="W181" s="899"/>
      <c r="X181" s="899"/>
      <c r="Y181" s="899"/>
    </row>
    <row r="182" ht="18.0" customHeight="1">
      <c r="A182" s="899"/>
      <c r="B182" s="900"/>
      <c r="C182" s="899"/>
      <c r="D182" s="899"/>
      <c r="E182" s="899"/>
      <c r="F182" s="901"/>
      <c r="G182" s="901"/>
      <c r="H182" s="901"/>
      <c r="I182" s="901"/>
      <c r="J182" s="901"/>
      <c r="K182" s="901"/>
      <c r="L182" s="899"/>
      <c r="M182" s="899"/>
      <c r="N182" s="899"/>
      <c r="O182" s="899"/>
      <c r="P182" s="899"/>
      <c r="Q182" s="899"/>
      <c r="R182" s="899"/>
      <c r="S182" s="899"/>
      <c r="T182" s="899"/>
      <c r="U182" s="899"/>
      <c r="V182" s="899"/>
      <c r="W182" s="899"/>
      <c r="X182" s="899"/>
      <c r="Y182" s="899"/>
    </row>
    <row r="183" ht="18.0" customHeight="1">
      <c r="A183" s="899"/>
      <c r="B183" s="900"/>
      <c r="C183" s="899"/>
      <c r="D183" s="899"/>
      <c r="E183" s="899"/>
      <c r="F183" s="901"/>
      <c r="G183" s="901"/>
      <c r="H183" s="901"/>
      <c r="I183" s="901"/>
      <c r="J183" s="901"/>
      <c r="K183" s="901"/>
      <c r="L183" s="899"/>
      <c r="M183" s="899"/>
      <c r="N183" s="899"/>
      <c r="O183" s="899"/>
      <c r="P183" s="899"/>
      <c r="Q183" s="899"/>
      <c r="R183" s="899"/>
      <c r="S183" s="899"/>
      <c r="T183" s="899"/>
      <c r="U183" s="899"/>
      <c r="V183" s="899"/>
      <c r="W183" s="899"/>
      <c r="X183" s="899"/>
      <c r="Y183" s="899"/>
    </row>
    <row r="184" ht="18.0" customHeight="1">
      <c r="A184" s="899"/>
      <c r="B184" s="900"/>
      <c r="C184" s="899"/>
      <c r="D184" s="899"/>
      <c r="E184" s="899"/>
      <c r="F184" s="901"/>
      <c r="G184" s="901"/>
      <c r="H184" s="901"/>
      <c r="I184" s="901"/>
      <c r="J184" s="901"/>
      <c r="K184" s="901"/>
      <c r="L184" s="899"/>
      <c r="M184" s="899"/>
      <c r="N184" s="899"/>
      <c r="O184" s="899"/>
      <c r="P184" s="899"/>
      <c r="Q184" s="899"/>
      <c r="R184" s="899"/>
      <c r="S184" s="899"/>
      <c r="T184" s="899"/>
      <c r="U184" s="899"/>
      <c r="V184" s="899"/>
      <c r="W184" s="899"/>
      <c r="X184" s="899"/>
      <c r="Y184" s="899"/>
    </row>
    <row r="185" ht="18.0" customHeight="1">
      <c r="A185" s="899"/>
      <c r="B185" s="900"/>
      <c r="C185" s="899"/>
      <c r="D185" s="899"/>
      <c r="E185" s="899"/>
      <c r="F185" s="901"/>
      <c r="G185" s="901"/>
      <c r="H185" s="901"/>
      <c r="I185" s="901"/>
      <c r="J185" s="901"/>
      <c r="K185" s="901"/>
      <c r="L185" s="899"/>
      <c r="M185" s="899"/>
      <c r="N185" s="899"/>
      <c r="O185" s="899"/>
      <c r="P185" s="899"/>
      <c r="Q185" s="899"/>
      <c r="R185" s="899"/>
      <c r="S185" s="899"/>
      <c r="T185" s="899"/>
      <c r="U185" s="899"/>
      <c r="V185" s="899"/>
      <c r="W185" s="899"/>
      <c r="X185" s="899"/>
      <c r="Y185" s="899"/>
    </row>
    <row r="186" ht="18.0" customHeight="1">
      <c r="A186" s="899"/>
      <c r="B186" s="900"/>
      <c r="C186" s="899"/>
      <c r="D186" s="899"/>
      <c r="E186" s="899"/>
      <c r="F186" s="901"/>
      <c r="G186" s="901"/>
      <c r="H186" s="901"/>
      <c r="I186" s="901"/>
      <c r="J186" s="901"/>
      <c r="K186" s="901"/>
      <c r="L186" s="899"/>
      <c r="M186" s="899"/>
      <c r="N186" s="899"/>
      <c r="O186" s="899"/>
      <c r="P186" s="899"/>
      <c r="Q186" s="899"/>
      <c r="R186" s="899"/>
      <c r="S186" s="899"/>
      <c r="T186" s="899"/>
      <c r="U186" s="899"/>
      <c r="V186" s="899"/>
      <c r="W186" s="899"/>
      <c r="X186" s="899"/>
      <c r="Y186" s="899"/>
    </row>
    <row r="187" ht="18.0" customHeight="1">
      <c r="A187" s="899"/>
      <c r="B187" s="900"/>
      <c r="C187" s="899"/>
      <c r="D187" s="899"/>
      <c r="E187" s="899"/>
      <c r="F187" s="901"/>
      <c r="G187" s="901"/>
      <c r="H187" s="901"/>
      <c r="I187" s="901"/>
      <c r="J187" s="901"/>
      <c r="K187" s="901"/>
      <c r="L187" s="899"/>
      <c r="M187" s="899"/>
      <c r="N187" s="899"/>
      <c r="O187" s="899"/>
      <c r="P187" s="899"/>
      <c r="Q187" s="899"/>
      <c r="R187" s="899"/>
      <c r="S187" s="899"/>
      <c r="T187" s="899"/>
      <c r="U187" s="899"/>
      <c r="V187" s="899"/>
      <c r="W187" s="899"/>
      <c r="X187" s="899"/>
      <c r="Y187" s="899"/>
    </row>
    <row r="188" ht="18.0" customHeight="1">
      <c r="A188" s="899"/>
      <c r="B188" s="900"/>
      <c r="C188" s="899"/>
      <c r="D188" s="899"/>
      <c r="E188" s="899"/>
      <c r="F188" s="901"/>
      <c r="G188" s="901"/>
      <c r="H188" s="901"/>
      <c r="I188" s="901"/>
      <c r="J188" s="901"/>
      <c r="K188" s="901"/>
      <c r="L188" s="899"/>
      <c r="M188" s="899"/>
      <c r="N188" s="899"/>
      <c r="O188" s="899"/>
      <c r="P188" s="899"/>
      <c r="Q188" s="899"/>
      <c r="R188" s="899"/>
      <c r="S188" s="899"/>
      <c r="T188" s="899"/>
      <c r="U188" s="899"/>
      <c r="V188" s="899"/>
      <c r="W188" s="899"/>
      <c r="X188" s="899"/>
      <c r="Y188" s="899"/>
    </row>
    <row r="189" ht="18.0" customHeight="1">
      <c r="A189" s="899"/>
      <c r="B189" s="900"/>
      <c r="C189" s="899"/>
      <c r="D189" s="899"/>
      <c r="E189" s="899"/>
      <c r="F189" s="901"/>
      <c r="G189" s="901"/>
      <c r="H189" s="901"/>
      <c r="I189" s="901"/>
      <c r="J189" s="901"/>
      <c r="K189" s="901"/>
      <c r="L189" s="899"/>
      <c r="M189" s="899"/>
      <c r="N189" s="899"/>
      <c r="O189" s="899"/>
      <c r="P189" s="899"/>
      <c r="Q189" s="899"/>
      <c r="R189" s="899"/>
      <c r="S189" s="899"/>
      <c r="T189" s="899"/>
      <c r="U189" s="899"/>
      <c r="V189" s="899"/>
      <c r="W189" s="899"/>
      <c r="X189" s="899"/>
      <c r="Y189" s="899"/>
    </row>
    <row r="190" ht="18.0" customHeight="1">
      <c r="A190" s="899"/>
      <c r="B190" s="900"/>
      <c r="C190" s="899"/>
      <c r="D190" s="899"/>
      <c r="E190" s="899"/>
      <c r="F190" s="901"/>
      <c r="G190" s="901"/>
      <c r="H190" s="901"/>
      <c r="I190" s="901"/>
      <c r="J190" s="901"/>
      <c r="K190" s="901"/>
      <c r="L190" s="899"/>
      <c r="M190" s="899"/>
      <c r="N190" s="899"/>
      <c r="O190" s="899"/>
      <c r="P190" s="899"/>
      <c r="Q190" s="899"/>
      <c r="R190" s="899"/>
      <c r="S190" s="899"/>
      <c r="T190" s="899"/>
      <c r="U190" s="899"/>
      <c r="V190" s="899"/>
      <c r="W190" s="899"/>
      <c r="X190" s="899"/>
      <c r="Y190" s="899"/>
    </row>
    <row r="191" ht="18.0" customHeight="1">
      <c r="A191" s="899"/>
      <c r="B191" s="900"/>
      <c r="C191" s="899"/>
      <c r="D191" s="899"/>
      <c r="E191" s="899"/>
      <c r="F191" s="901"/>
      <c r="G191" s="901"/>
      <c r="H191" s="901"/>
      <c r="I191" s="901"/>
      <c r="J191" s="901"/>
      <c r="K191" s="901"/>
      <c r="L191" s="899"/>
      <c r="M191" s="899"/>
      <c r="N191" s="899"/>
      <c r="O191" s="899"/>
      <c r="P191" s="899"/>
      <c r="Q191" s="899"/>
      <c r="R191" s="899"/>
      <c r="S191" s="899"/>
      <c r="T191" s="899"/>
      <c r="U191" s="899"/>
      <c r="V191" s="899"/>
      <c r="W191" s="899"/>
      <c r="X191" s="899"/>
      <c r="Y191" s="899"/>
    </row>
    <row r="192" ht="18.0" customHeight="1">
      <c r="A192" s="899"/>
      <c r="B192" s="900"/>
      <c r="C192" s="899"/>
      <c r="D192" s="899"/>
      <c r="E192" s="899"/>
      <c r="F192" s="901"/>
      <c r="G192" s="901"/>
      <c r="H192" s="901"/>
      <c r="I192" s="901"/>
      <c r="J192" s="901"/>
      <c r="K192" s="901"/>
      <c r="L192" s="899"/>
      <c r="M192" s="899"/>
      <c r="N192" s="899"/>
      <c r="O192" s="899"/>
      <c r="P192" s="899"/>
      <c r="Q192" s="899"/>
      <c r="R192" s="899"/>
      <c r="S192" s="899"/>
      <c r="T192" s="899"/>
      <c r="U192" s="899"/>
      <c r="V192" s="899"/>
      <c r="W192" s="899"/>
      <c r="X192" s="899"/>
      <c r="Y192" s="899"/>
    </row>
    <row r="193" ht="18.0" customHeight="1">
      <c r="A193" s="899"/>
      <c r="B193" s="900"/>
      <c r="C193" s="899"/>
      <c r="D193" s="899"/>
      <c r="E193" s="899"/>
      <c r="F193" s="901"/>
      <c r="G193" s="901"/>
      <c r="H193" s="901"/>
      <c r="I193" s="901"/>
      <c r="J193" s="901"/>
      <c r="K193" s="901"/>
      <c r="L193" s="899"/>
      <c r="M193" s="899"/>
      <c r="N193" s="899"/>
      <c r="O193" s="899"/>
      <c r="P193" s="899"/>
      <c r="Q193" s="899"/>
      <c r="R193" s="899"/>
      <c r="S193" s="899"/>
      <c r="T193" s="899"/>
      <c r="U193" s="899"/>
      <c r="V193" s="899"/>
      <c r="W193" s="899"/>
      <c r="X193" s="899"/>
      <c r="Y193" s="899"/>
    </row>
    <row r="194" ht="18.0" customHeight="1">
      <c r="A194" s="899"/>
      <c r="B194" s="900"/>
      <c r="C194" s="899"/>
      <c r="D194" s="899"/>
      <c r="E194" s="899"/>
      <c r="F194" s="901"/>
      <c r="G194" s="901"/>
      <c r="H194" s="901"/>
      <c r="I194" s="901"/>
      <c r="J194" s="901"/>
      <c r="K194" s="901"/>
      <c r="L194" s="899"/>
      <c r="M194" s="899"/>
      <c r="N194" s="899"/>
      <c r="O194" s="899"/>
      <c r="P194" s="899"/>
      <c r="Q194" s="899"/>
      <c r="R194" s="899"/>
      <c r="S194" s="899"/>
      <c r="T194" s="899"/>
      <c r="U194" s="899"/>
      <c r="V194" s="899"/>
      <c r="W194" s="899"/>
      <c r="X194" s="899"/>
      <c r="Y194" s="899"/>
    </row>
    <row r="195" ht="18.0" customHeight="1">
      <c r="A195" s="899"/>
      <c r="B195" s="900"/>
      <c r="C195" s="899"/>
      <c r="D195" s="899"/>
      <c r="E195" s="899"/>
      <c r="F195" s="901"/>
      <c r="G195" s="901"/>
      <c r="H195" s="901"/>
      <c r="I195" s="901"/>
      <c r="J195" s="901"/>
      <c r="K195" s="901"/>
      <c r="L195" s="899"/>
      <c r="M195" s="899"/>
      <c r="N195" s="899"/>
      <c r="O195" s="899"/>
      <c r="P195" s="899"/>
      <c r="Q195" s="899"/>
      <c r="R195" s="899"/>
      <c r="S195" s="899"/>
      <c r="T195" s="899"/>
      <c r="U195" s="899"/>
      <c r="V195" s="899"/>
      <c r="W195" s="899"/>
      <c r="X195" s="899"/>
      <c r="Y195" s="899"/>
    </row>
    <row r="196" ht="18.0" customHeight="1">
      <c r="A196" s="899"/>
      <c r="B196" s="900"/>
      <c r="C196" s="899"/>
      <c r="D196" s="899"/>
      <c r="E196" s="899"/>
      <c r="F196" s="901"/>
      <c r="G196" s="901"/>
      <c r="H196" s="901"/>
      <c r="I196" s="901"/>
      <c r="J196" s="901"/>
      <c r="K196" s="901"/>
      <c r="L196" s="899"/>
      <c r="M196" s="899"/>
      <c r="N196" s="899"/>
      <c r="O196" s="899"/>
      <c r="P196" s="899"/>
      <c r="Q196" s="899"/>
      <c r="R196" s="899"/>
      <c r="S196" s="899"/>
      <c r="T196" s="899"/>
      <c r="U196" s="899"/>
      <c r="V196" s="899"/>
      <c r="W196" s="899"/>
      <c r="X196" s="899"/>
      <c r="Y196" s="899"/>
    </row>
    <row r="197" ht="18.0" customHeight="1">
      <c r="A197" s="899"/>
      <c r="B197" s="900"/>
      <c r="C197" s="899"/>
      <c r="D197" s="899"/>
      <c r="E197" s="899"/>
      <c r="F197" s="901"/>
      <c r="G197" s="901"/>
      <c r="H197" s="901"/>
      <c r="I197" s="901"/>
      <c r="J197" s="901"/>
      <c r="K197" s="901"/>
      <c r="L197" s="899"/>
      <c r="M197" s="899"/>
      <c r="N197" s="899"/>
      <c r="O197" s="899"/>
      <c r="P197" s="899"/>
      <c r="Q197" s="899"/>
      <c r="R197" s="899"/>
      <c r="S197" s="899"/>
      <c r="T197" s="899"/>
      <c r="U197" s="899"/>
      <c r="V197" s="899"/>
      <c r="W197" s="899"/>
      <c r="X197" s="899"/>
      <c r="Y197" s="899"/>
    </row>
    <row r="198" ht="18.0" customHeight="1">
      <c r="A198" s="899"/>
      <c r="B198" s="900"/>
      <c r="C198" s="899"/>
      <c r="D198" s="899"/>
      <c r="E198" s="899"/>
      <c r="F198" s="901"/>
      <c r="G198" s="901"/>
      <c r="H198" s="901"/>
      <c r="I198" s="901"/>
      <c r="J198" s="901"/>
      <c r="K198" s="901"/>
      <c r="L198" s="899"/>
      <c r="M198" s="899"/>
      <c r="N198" s="899"/>
      <c r="O198" s="899"/>
      <c r="P198" s="899"/>
      <c r="Q198" s="899"/>
      <c r="R198" s="899"/>
      <c r="S198" s="899"/>
      <c r="T198" s="899"/>
      <c r="U198" s="899"/>
      <c r="V198" s="899"/>
      <c r="W198" s="899"/>
      <c r="X198" s="899"/>
      <c r="Y198" s="899"/>
    </row>
    <row r="199" ht="18.0" customHeight="1">
      <c r="A199" s="899"/>
      <c r="B199" s="900"/>
      <c r="C199" s="899"/>
      <c r="D199" s="899"/>
      <c r="E199" s="899"/>
      <c r="F199" s="901"/>
      <c r="G199" s="901"/>
      <c r="H199" s="901"/>
      <c r="I199" s="901"/>
      <c r="J199" s="901"/>
      <c r="K199" s="901"/>
      <c r="L199" s="899"/>
      <c r="M199" s="899"/>
      <c r="N199" s="899"/>
      <c r="O199" s="899"/>
      <c r="P199" s="899"/>
      <c r="Q199" s="899"/>
      <c r="R199" s="899"/>
      <c r="S199" s="899"/>
      <c r="T199" s="899"/>
      <c r="U199" s="899"/>
      <c r="V199" s="899"/>
      <c r="W199" s="899"/>
      <c r="X199" s="899"/>
      <c r="Y199" s="899"/>
    </row>
    <row r="200" ht="18.0" customHeight="1">
      <c r="A200" s="899"/>
      <c r="B200" s="900"/>
      <c r="C200" s="899"/>
      <c r="D200" s="899"/>
      <c r="E200" s="899"/>
      <c r="F200" s="901"/>
      <c r="G200" s="901"/>
      <c r="H200" s="901"/>
      <c r="I200" s="901"/>
      <c r="J200" s="901"/>
      <c r="K200" s="901"/>
      <c r="L200" s="899"/>
      <c r="M200" s="899"/>
      <c r="N200" s="899"/>
      <c r="O200" s="899"/>
      <c r="P200" s="899"/>
      <c r="Q200" s="899"/>
      <c r="R200" s="899"/>
      <c r="S200" s="899"/>
      <c r="T200" s="899"/>
      <c r="U200" s="899"/>
      <c r="V200" s="899"/>
      <c r="W200" s="899"/>
      <c r="X200" s="899"/>
      <c r="Y200" s="899"/>
    </row>
    <row r="201" ht="18.0" customHeight="1">
      <c r="A201" s="899"/>
      <c r="B201" s="900"/>
      <c r="C201" s="899"/>
      <c r="D201" s="899"/>
      <c r="E201" s="899"/>
      <c r="F201" s="901"/>
      <c r="G201" s="901"/>
      <c r="H201" s="901"/>
      <c r="I201" s="901"/>
      <c r="J201" s="901"/>
      <c r="K201" s="901"/>
      <c r="L201" s="899"/>
      <c r="M201" s="899"/>
      <c r="N201" s="899"/>
      <c r="O201" s="899"/>
      <c r="P201" s="899"/>
      <c r="Q201" s="899"/>
      <c r="R201" s="899"/>
      <c r="S201" s="899"/>
      <c r="T201" s="899"/>
      <c r="U201" s="899"/>
      <c r="V201" s="899"/>
      <c r="W201" s="899"/>
      <c r="X201" s="899"/>
      <c r="Y201" s="899"/>
    </row>
    <row r="202" ht="18.0" customHeight="1">
      <c r="A202" s="899"/>
      <c r="B202" s="900"/>
      <c r="C202" s="899"/>
      <c r="D202" s="899"/>
      <c r="E202" s="899"/>
      <c r="F202" s="901"/>
      <c r="G202" s="901"/>
      <c r="H202" s="901"/>
      <c r="I202" s="901"/>
      <c r="J202" s="901"/>
      <c r="K202" s="901"/>
      <c r="L202" s="899"/>
      <c r="M202" s="899"/>
      <c r="N202" s="899"/>
      <c r="O202" s="899"/>
      <c r="P202" s="899"/>
      <c r="Q202" s="899"/>
      <c r="R202" s="899"/>
      <c r="S202" s="899"/>
      <c r="T202" s="899"/>
      <c r="U202" s="899"/>
      <c r="V202" s="899"/>
      <c r="W202" s="899"/>
      <c r="X202" s="899"/>
      <c r="Y202" s="899"/>
    </row>
    <row r="203" ht="18.0" customHeight="1">
      <c r="A203" s="899"/>
      <c r="B203" s="900"/>
      <c r="C203" s="899"/>
      <c r="D203" s="899"/>
      <c r="E203" s="899"/>
      <c r="F203" s="901"/>
      <c r="G203" s="901"/>
      <c r="H203" s="901"/>
      <c r="I203" s="901"/>
      <c r="J203" s="901"/>
      <c r="K203" s="901"/>
      <c r="L203" s="899"/>
      <c r="M203" s="899"/>
      <c r="N203" s="899"/>
      <c r="O203" s="899"/>
      <c r="P203" s="899"/>
      <c r="Q203" s="899"/>
      <c r="R203" s="899"/>
      <c r="S203" s="899"/>
      <c r="T203" s="899"/>
      <c r="U203" s="899"/>
      <c r="V203" s="899"/>
      <c r="W203" s="899"/>
      <c r="X203" s="899"/>
      <c r="Y203" s="899"/>
    </row>
    <row r="204" ht="18.0" customHeight="1">
      <c r="A204" s="899"/>
      <c r="B204" s="900"/>
      <c r="C204" s="899"/>
      <c r="D204" s="899"/>
      <c r="E204" s="899"/>
      <c r="F204" s="901"/>
      <c r="G204" s="901"/>
      <c r="H204" s="901"/>
      <c r="I204" s="901"/>
      <c r="J204" s="901"/>
      <c r="K204" s="901"/>
      <c r="L204" s="899"/>
      <c r="M204" s="899"/>
      <c r="N204" s="899"/>
      <c r="O204" s="899"/>
      <c r="P204" s="899"/>
      <c r="Q204" s="899"/>
      <c r="R204" s="899"/>
      <c r="S204" s="899"/>
      <c r="T204" s="899"/>
      <c r="U204" s="899"/>
      <c r="V204" s="899"/>
      <c r="W204" s="899"/>
      <c r="X204" s="899"/>
      <c r="Y204" s="899"/>
    </row>
    <row r="205" ht="18.0" customHeight="1">
      <c r="A205" s="899"/>
      <c r="B205" s="900"/>
      <c r="C205" s="899"/>
      <c r="D205" s="899"/>
      <c r="E205" s="899"/>
      <c r="F205" s="901"/>
      <c r="G205" s="901"/>
      <c r="H205" s="901"/>
      <c r="I205" s="901"/>
      <c r="J205" s="901"/>
      <c r="K205" s="901"/>
      <c r="L205" s="899"/>
      <c r="M205" s="899"/>
      <c r="N205" s="899"/>
      <c r="O205" s="899"/>
      <c r="P205" s="899"/>
      <c r="Q205" s="899"/>
      <c r="R205" s="899"/>
      <c r="S205" s="899"/>
      <c r="T205" s="899"/>
      <c r="U205" s="899"/>
      <c r="V205" s="899"/>
      <c r="W205" s="899"/>
      <c r="X205" s="899"/>
      <c r="Y205" s="899"/>
    </row>
    <row r="206" ht="18.0" customHeight="1">
      <c r="A206" s="899"/>
      <c r="B206" s="900"/>
      <c r="C206" s="899"/>
      <c r="D206" s="899"/>
      <c r="E206" s="899"/>
      <c r="F206" s="901"/>
      <c r="G206" s="901"/>
      <c r="H206" s="901"/>
      <c r="I206" s="901"/>
      <c r="J206" s="901"/>
      <c r="K206" s="901"/>
      <c r="L206" s="899"/>
      <c r="M206" s="899"/>
      <c r="N206" s="899"/>
      <c r="O206" s="899"/>
      <c r="P206" s="899"/>
      <c r="Q206" s="899"/>
      <c r="R206" s="899"/>
      <c r="S206" s="899"/>
      <c r="T206" s="899"/>
      <c r="U206" s="899"/>
      <c r="V206" s="899"/>
      <c r="W206" s="899"/>
      <c r="X206" s="899"/>
      <c r="Y206" s="899"/>
    </row>
    <row r="207" ht="18.0" customHeight="1">
      <c r="A207" s="899"/>
      <c r="B207" s="900"/>
      <c r="C207" s="899"/>
      <c r="D207" s="899"/>
      <c r="E207" s="899"/>
      <c r="F207" s="901"/>
      <c r="G207" s="901"/>
      <c r="H207" s="901"/>
      <c r="I207" s="901"/>
      <c r="J207" s="901"/>
      <c r="K207" s="901"/>
      <c r="L207" s="899"/>
      <c r="M207" s="899"/>
      <c r="N207" s="899"/>
      <c r="O207" s="899"/>
      <c r="P207" s="899"/>
      <c r="Q207" s="899"/>
      <c r="R207" s="899"/>
      <c r="S207" s="899"/>
      <c r="T207" s="899"/>
      <c r="U207" s="899"/>
      <c r="V207" s="899"/>
      <c r="W207" s="899"/>
      <c r="X207" s="899"/>
      <c r="Y207" s="899"/>
    </row>
    <row r="208" ht="18.0" customHeight="1">
      <c r="A208" s="899"/>
      <c r="B208" s="900"/>
      <c r="C208" s="899"/>
      <c r="D208" s="899"/>
      <c r="E208" s="899"/>
      <c r="F208" s="901"/>
      <c r="G208" s="901"/>
      <c r="H208" s="901"/>
      <c r="I208" s="901"/>
      <c r="J208" s="901"/>
      <c r="K208" s="901"/>
      <c r="L208" s="899"/>
      <c r="M208" s="899"/>
      <c r="N208" s="899"/>
      <c r="O208" s="899"/>
      <c r="P208" s="899"/>
      <c r="Q208" s="899"/>
      <c r="R208" s="899"/>
      <c r="S208" s="899"/>
      <c r="T208" s="899"/>
      <c r="U208" s="899"/>
      <c r="V208" s="899"/>
      <c r="W208" s="899"/>
      <c r="X208" s="899"/>
      <c r="Y208" s="899"/>
    </row>
    <row r="209" ht="18.0" customHeight="1">
      <c r="A209" s="899"/>
      <c r="B209" s="900"/>
      <c r="C209" s="899"/>
      <c r="D209" s="899"/>
      <c r="E209" s="899"/>
      <c r="F209" s="901"/>
      <c r="G209" s="901"/>
      <c r="H209" s="901"/>
      <c r="I209" s="901"/>
      <c r="J209" s="901"/>
      <c r="K209" s="901"/>
      <c r="L209" s="899"/>
      <c r="M209" s="899"/>
      <c r="N209" s="899"/>
      <c r="O209" s="899"/>
      <c r="P209" s="899"/>
      <c r="Q209" s="899"/>
      <c r="R209" s="899"/>
      <c r="S209" s="899"/>
      <c r="T209" s="899"/>
      <c r="U209" s="899"/>
      <c r="V209" s="899"/>
      <c r="W209" s="899"/>
      <c r="X209" s="899"/>
      <c r="Y209" s="899"/>
    </row>
    <row r="210" ht="18.0" customHeight="1">
      <c r="A210" s="899"/>
      <c r="B210" s="900"/>
      <c r="C210" s="899"/>
      <c r="D210" s="899"/>
      <c r="E210" s="899"/>
      <c r="F210" s="901"/>
      <c r="G210" s="901"/>
      <c r="H210" s="901"/>
      <c r="I210" s="901"/>
      <c r="J210" s="901"/>
      <c r="K210" s="901"/>
      <c r="L210" s="899"/>
      <c r="M210" s="899"/>
      <c r="N210" s="899"/>
      <c r="O210" s="899"/>
      <c r="P210" s="899"/>
      <c r="Q210" s="899"/>
      <c r="R210" s="899"/>
      <c r="S210" s="899"/>
      <c r="T210" s="899"/>
      <c r="U210" s="899"/>
      <c r="V210" s="899"/>
      <c r="W210" s="899"/>
      <c r="X210" s="899"/>
      <c r="Y210" s="899"/>
    </row>
    <row r="211" ht="18.0" customHeight="1">
      <c r="A211" s="899"/>
      <c r="B211" s="900"/>
      <c r="C211" s="899"/>
      <c r="D211" s="899"/>
      <c r="E211" s="899"/>
      <c r="F211" s="901"/>
      <c r="G211" s="901"/>
      <c r="H211" s="901"/>
      <c r="I211" s="901"/>
      <c r="J211" s="901"/>
      <c r="K211" s="901"/>
      <c r="L211" s="899"/>
      <c r="M211" s="899"/>
      <c r="N211" s="899"/>
      <c r="O211" s="899"/>
      <c r="P211" s="899"/>
      <c r="Q211" s="899"/>
      <c r="R211" s="899"/>
      <c r="S211" s="899"/>
      <c r="T211" s="899"/>
      <c r="U211" s="899"/>
      <c r="V211" s="899"/>
      <c r="W211" s="899"/>
      <c r="X211" s="899"/>
      <c r="Y211" s="899"/>
    </row>
    <row r="212" ht="18.0" customHeight="1">
      <c r="A212" s="899"/>
      <c r="B212" s="900"/>
      <c r="C212" s="899"/>
      <c r="D212" s="899"/>
      <c r="E212" s="899"/>
      <c r="F212" s="901"/>
      <c r="G212" s="901"/>
      <c r="H212" s="901"/>
      <c r="I212" s="901"/>
      <c r="J212" s="901"/>
      <c r="K212" s="901"/>
      <c r="L212" s="899"/>
      <c r="M212" s="899"/>
      <c r="N212" s="899"/>
      <c r="O212" s="899"/>
      <c r="P212" s="899"/>
      <c r="Q212" s="899"/>
      <c r="R212" s="899"/>
      <c r="S212" s="899"/>
      <c r="T212" s="899"/>
      <c r="U212" s="899"/>
      <c r="V212" s="899"/>
      <c r="W212" s="899"/>
      <c r="X212" s="899"/>
      <c r="Y212" s="899"/>
    </row>
    <row r="213" ht="18.0" customHeight="1">
      <c r="A213" s="899"/>
      <c r="B213" s="900"/>
      <c r="C213" s="899"/>
      <c r="D213" s="899"/>
      <c r="E213" s="899"/>
      <c r="F213" s="901"/>
      <c r="G213" s="901"/>
      <c r="H213" s="901"/>
      <c r="I213" s="901"/>
      <c r="J213" s="901"/>
      <c r="K213" s="901"/>
      <c r="L213" s="899"/>
      <c r="M213" s="899"/>
      <c r="N213" s="899"/>
      <c r="O213" s="899"/>
      <c r="P213" s="899"/>
      <c r="Q213" s="899"/>
      <c r="R213" s="899"/>
      <c r="S213" s="899"/>
      <c r="T213" s="899"/>
      <c r="U213" s="899"/>
      <c r="V213" s="899"/>
      <c r="W213" s="899"/>
      <c r="X213" s="899"/>
      <c r="Y213" s="899"/>
    </row>
    <row r="214" ht="18.0" customHeight="1">
      <c r="A214" s="899"/>
      <c r="B214" s="900"/>
      <c r="C214" s="899"/>
      <c r="D214" s="899"/>
      <c r="E214" s="899"/>
      <c r="F214" s="901"/>
      <c r="G214" s="901"/>
      <c r="H214" s="901"/>
      <c r="I214" s="901"/>
      <c r="J214" s="901"/>
      <c r="K214" s="901"/>
      <c r="L214" s="899"/>
      <c r="M214" s="899"/>
      <c r="N214" s="899"/>
      <c r="O214" s="899"/>
      <c r="P214" s="899"/>
      <c r="Q214" s="899"/>
      <c r="R214" s="899"/>
      <c r="S214" s="899"/>
      <c r="T214" s="899"/>
      <c r="U214" s="899"/>
      <c r="V214" s="899"/>
      <c r="W214" s="899"/>
      <c r="X214" s="899"/>
      <c r="Y214" s="899"/>
    </row>
    <row r="215" ht="18.0" customHeight="1">
      <c r="A215" s="899"/>
      <c r="B215" s="900"/>
      <c r="C215" s="899"/>
      <c r="D215" s="899"/>
      <c r="E215" s="899"/>
      <c r="F215" s="901"/>
      <c r="G215" s="901"/>
      <c r="H215" s="901"/>
      <c r="I215" s="901"/>
      <c r="J215" s="901"/>
      <c r="K215" s="901"/>
      <c r="L215" s="899"/>
      <c r="M215" s="899"/>
      <c r="N215" s="899"/>
      <c r="O215" s="899"/>
      <c r="P215" s="899"/>
      <c r="Q215" s="899"/>
      <c r="R215" s="899"/>
      <c r="S215" s="899"/>
      <c r="T215" s="899"/>
      <c r="U215" s="899"/>
      <c r="V215" s="899"/>
      <c r="W215" s="899"/>
      <c r="X215" s="899"/>
      <c r="Y215" s="899"/>
    </row>
    <row r="216" ht="18.0" customHeight="1">
      <c r="A216" s="899"/>
      <c r="B216" s="900"/>
      <c r="C216" s="899"/>
      <c r="D216" s="899"/>
      <c r="E216" s="899"/>
      <c r="F216" s="901"/>
      <c r="G216" s="901"/>
      <c r="H216" s="901"/>
      <c r="I216" s="901"/>
      <c r="J216" s="901"/>
      <c r="K216" s="901"/>
      <c r="L216" s="899"/>
      <c r="M216" s="899"/>
      <c r="N216" s="899"/>
      <c r="O216" s="899"/>
      <c r="P216" s="899"/>
      <c r="Q216" s="899"/>
      <c r="R216" s="899"/>
      <c r="S216" s="899"/>
      <c r="T216" s="899"/>
      <c r="U216" s="899"/>
      <c r="V216" s="899"/>
      <c r="W216" s="899"/>
      <c r="X216" s="899"/>
      <c r="Y216" s="899"/>
    </row>
    <row r="217" ht="18.0" customHeight="1">
      <c r="A217" s="899"/>
      <c r="B217" s="900"/>
      <c r="C217" s="899"/>
      <c r="D217" s="899"/>
      <c r="E217" s="899"/>
      <c r="F217" s="901"/>
      <c r="G217" s="901"/>
      <c r="H217" s="901"/>
      <c r="I217" s="901"/>
      <c r="J217" s="901"/>
      <c r="K217" s="901"/>
      <c r="L217" s="899"/>
      <c r="M217" s="899"/>
      <c r="N217" s="899"/>
      <c r="O217" s="899"/>
      <c r="P217" s="899"/>
      <c r="Q217" s="899"/>
      <c r="R217" s="899"/>
      <c r="S217" s="899"/>
      <c r="T217" s="899"/>
      <c r="U217" s="899"/>
      <c r="V217" s="899"/>
      <c r="W217" s="899"/>
      <c r="X217" s="899"/>
      <c r="Y217" s="899"/>
    </row>
    <row r="218" ht="18.0" customHeight="1">
      <c r="A218" s="899"/>
      <c r="B218" s="900"/>
      <c r="C218" s="899"/>
      <c r="D218" s="899"/>
      <c r="E218" s="899"/>
      <c r="F218" s="901"/>
      <c r="G218" s="901"/>
      <c r="H218" s="901"/>
      <c r="I218" s="901"/>
      <c r="J218" s="901"/>
      <c r="K218" s="901"/>
      <c r="L218" s="899"/>
      <c r="M218" s="899"/>
      <c r="N218" s="899"/>
      <c r="O218" s="899"/>
      <c r="P218" s="899"/>
      <c r="Q218" s="899"/>
      <c r="R218" s="899"/>
      <c r="S218" s="899"/>
      <c r="T218" s="899"/>
      <c r="U218" s="899"/>
      <c r="V218" s="899"/>
      <c r="W218" s="899"/>
      <c r="X218" s="899"/>
      <c r="Y218" s="899"/>
    </row>
    <row r="219" ht="18.0" customHeight="1">
      <c r="A219" s="899"/>
      <c r="B219" s="900"/>
      <c r="C219" s="899"/>
      <c r="D219" s="899"/>
      <c r="E219" s="899"/>
      <c r="F219" s="901"/>
      <c r="G219" s="901"/>
      <c r="H219" s="901"/>
      <c r="I219" s="901"/>
      <c r="J219" s="901"/>
      <c r="K219" s="901"/>
      <c r="L219" s="899"/>
      <c r="M219" s="899"/>
      <c r="N219" s="899"/>
      <c r="O219" s="899"/>
      <c r="P219" s="899"/>
      <c r="Q219" s="899"/>
      <c r="R219" s="899"/>
      <c r="S219" s="899"/>
      <c r="T219" s="899"/>
      <c r="U219" s="899"/>
      <c r="V219" s="899"/>
      <c r="W219" s="899"/>
      <c r="X219" s="899"/>
      <c r="Y219" s="899"/>
    </row>
    <row r="220" ht="18.0" customHeight="1">
      <c r="A220" s="899"/>
      <c r="B220" s="900"/>
      <c r="C220" s="899"/>
      <c r="D220" s="899"/>
      <c r="E220" s="899"/>
      <c r="F220" s="901"/>
      <c r="G220" s="901"/>
      <c r="H220" s="901"/>
      <c r="I220" s="901"/>
      <c r="J220" s="901"/>
      <c r="K220" s="901"/>
      <c r="L220" s="899"/>
      <c r="M220" s="899"/>
      <c r="N220" s="899"/>
      <c r="O220" s="899"/>
      <c r="P220" s="899"/>
      <c r="Q220" s="899"/>
      <c r="R220" s="899"/>
      <c r="S220" s="899"/>
      <c r="T220" s="899"/>
      <c r="U220" s="899"/>
      <c r="V220" s="899"/>
      <c r="W220" s="899"/>
      <c r="X220" s="899"/>
      <c r="Y220" s="899"/>
    </row>
    <row r="221" ht="18.0" customHeight="1">
      <c r="A221" s="899"/>
      <c r="B221" s="900"/>
      <c r="C221" s="899"/>
      <c r="D221" s="899"/>
      <c r="E221" s="899"/>
      <c r="F221" s="901"/>
      <c r="G221" s="901"/>
      <c r="H221" s="901"/>
      <c r="I221" s="901"/>
      <c r="J221" s="901"/>
      <c r="K221" s="901"/>
      <c r="L221" s="899"/>
      <c r="M221" s="899"/>
      <c r="N221" s="899"/>
      <c r="O221" s="899"/>
      <c r="P221" s="899"/>
      <c r="Q221" s="899"/>
      <c r="R221" s="899"/>
      <c r="S221" s="899"/>
      <c r="T221" s="899"/>
      <c r="U221" s="899"/>
      <c r="V221" s="899"/>
      <c r="W221" s="899"/>
      <c r="X221" s="899"/>
      <c r="Y221" s="899"/>
    </row>
    <row r="222" ht="18.0" customHeight="1">
      <c r="A222" s="899"/>
      <c r="B222" s="900"/>
      <c r="C222" s="899"/>
      <c r="D222" s="899"/>
      <c r="E222" s="899"/>
      <c r="F222" s="901"/>
      <c r="G222" s="901"/>
      <c r="H222" s="901"/>
      <c r="I222" s="901"/>
      <c r="J222" s="901"/>
      <c r="K222" s="901"/>
      <c r="L222" s="899"/>
      <c r="M222" s="899"/>
      <c r="N222" s="899"/>
      <c r="O222" s="899"/>
      <c r="P222" s="899"/>
      <c r="Q222" s="899"/>
      <c r="R222" s="899"/>
      <c r="S222" s="899"/>
      <c r="T222" s="899"/>
      <c r="U222" s="899"/>
      <c r="V222" s="899"/>
      <c r="W222" s="899"/>
      <c r="X222" s="899"/>
      <c r="Y222" s="899"/>
    </row>
    <row r="223" ht="18.0" customHeight="1">
      <c r="A223" s="899"/>
      <c r="B223" s="900"/>
      <c r="C223" s="899"/>
      <c r="D223" s="899"/>
      <c r="E223" s="899"/>
      <c r="F223" s="901"/>
      <c r="G223" s="901"/>
      <c r="H223" s="901"/>
      <c r="I223" s="901"/>
      <c r="J223" s="901"/>
      <c r="K223" s="901"/>
      <c r="L223" s="899"/>
      <c r="M223" s="899"/>
      <c r="N223" s="899"/>
      <c r="O223" s="899"/>
      <c r="P223" s="899"/>
      <c r="Q223" s="899"/>
      <c r="R223" s="899"/>
      <c r="S223" s="899"/>
      <c r="T223" s="899"/>
      <c r="U223" s="899"/>
      <c r="V223" s="899"/>
      <c r="W223" s="899"/>
      <c r="X223" s="899"/>
      <c r="Y223" s="899"/>
    </row>
    <row r="224" ht="18.0" customHeight="1">
      <c r="A224" s="899"/>
      <c r="B224" s="900"/>
      <c r="C224" s="899"/>
      <c r="D224" s="899"/>
      <c r="E224" s="899"/>
      <c r="F224" s="901"/>
      <c r="G224" s="901"/>
      <c r="H224" s="901"/>
      <c r="I224" s="901"/>
      <c r="J224" s="901"/>
      <c r="K224" s="901"/>
      <c r="L224" s="899"/>
      <c r="M224" s="899"/>
      <c r="N224" s="899"/>
      <c r="O224" s="899"/>
      <c r="P224" s="899"/>
      <c r="Q224" s="899"/>
      <c r="R224" s="899"/>
      <c r="S224" s="899"/>
      <c r="T224" s="899"/>
      <c r="U224" s="899"/>
      <c r="V224" s="899"/>
      <c r="W224" s="899"/>
      <c r="X224" s="899"/>
      <c r="Y224" s="899"/>
    </row>
    <row r="225" ht="18.0" customHeight="1">
      <c r="A225" s="899"/>
      <c r="B225" s="900"/>
      <c r="C225" s="899"/>
      <c r="D225" s="899"/>
      <c r="E225" s="899"/>
      <c r="F225" s="901"/>
      <c r="G225" s="901"/>
      <c r="H225" s="901"/>
      <c r="I225" s="901"/>
      <c r="J225" s="901"/>
      <c r="K225" s="901"/>
      <c r="L225" s="899"/>
      <c r="M225" s="899"/>
      <c r="N225" s="899"/>
      <c r="O225" s="899"/>
      <c r="P225" s="899"/>
      <c r="Q225" s="899"/>
      <c r="R225" s="899"/>
      <c r="S225" s="899"/>
      <c r="T225" s="899"/>
      <c r="U225" s="899"/>
      <c r="V225" s="899"/>
      <c r="W225" s="899"/>
      <c r="X225" s="899"/>
      <c r="Y225" s="899"/>
    </row>
    <row r="226" ht="18.0" customHeight="1">
      <c r="A226" s="899"/>
      <c r="B226" s="900"/>
      <c r="C226" s="899"/>
      <c r="D226" s="899"/>
      <c r="E226" s="899"/>
      <c r="F226" s="901"/>
      <c r="G226" s="901"/>
      <c r="H226" s="901"/>
      <c r="I226" s="901"/>
      <c r="J226" s="901"/>
      <c r="K226" s="901"/>
      <c r="L226" s="899"/>
      <c r="M226" s="899"/>
      <c r="N226" s="899"/>
      <c r="O226" s="899"/>
      <c r="P226" s="899"/>
      <c r="Q226" s="899"/>
      <c r="R226" s="899"/>
      <c r="S226" s="899"/>
      <c r="T226" s="899"/>
      <c r="U226" s="899"/>
      <c r="V226" s="899"/>
      <c r="W226" s="899"/>
      <c r="X226" s="899"/>
      <c r="Y226" s="899"/>
    </row>
    <row r="227" ht="18.0" customHeight="1">
      <c r="A227" s="899"/>
      <c r="B227" s="900"/>
      <c r="C227" s="899"/>
      <c r="D227" s="899"/>
      <c r="E227" s="899"/>
      <c r="F227" s="901"/>
      <c r="G227" s="901"/>
      <c r="H227" s="901"/>
      <c r="I227" s="901"/>
      <c r="J227" s="901"/>
      <c r="K227" s="901"/>
      <c r="L227" s="899"/>
      <c r="M227" s="899"/>
      <c r="N227" s="899"/>
      <c r="O227" s="899"/>
      <c r="P227" s="899"/>
      <c r="Q227" s="899"/>
      <c r="R227" s="899"/>
      <c r="S227" s="899"/>
      <c r="T227" s="899"/>
      <c r="U227" s="899"/>
      <c r="V227" s="899"/>
      <c r="W227" s="899"/>
      <c r="X227" s="899"/>
      <c r="Y227" s="899"/>
    </row>
    <row r="228" ht="18.0" customHeight="1">
      <c r="A228" s="899"/>
      <c r="B228" s="900"/>
      <c r="C228" s="899"/>
      <c r="D228" s="899"/>
      <c r="E228" s="899"/>
      <c r="F228" s="901"/>
      <c r="G228" s="901"/>
      <c r="H228" s="901"/>
      <c r="I228" s="901"/>
      <c r="J228" s="901"/>
      <c r="K228" s="901"/>
      <c r="L228" s="899"/>
      <c r="M228" s="899"/>
      <c r="N228" s="899"/>
      <c r="O228" s="899"/>
      <c r="P228" s="899"/>
      <c r="Q228" s="899"/>
      <c r="R228" s="899"/>
      <c r="S228" s="899"/>
      <c r="T228" s="899"/>
      <c r="U228" s="899"/>
      <c r="V228" s="899"/>
      <c r="W228" s="899"/>
      <c r="X228" s="899"/>
      <c r="Y228" s="899"/>
    </row>
    <row r="229" ht="18.0" customHeight="1">
      <c r="A229" s="899"/>
      <c r="B229" s="900"/>
      <c r="C229" s="899"/>
      <c r="D229" s="899"/>
      <c r="E229" s="899"/>
      <c r="F229" s="901"/>
      <c r="G229" s="901"/>
      <c r="H229" s="901"/>
      <c r="I229" s="901"/>
      <c r="J229" s="901"/>
      <c r="K229" s="901"/>
      <c r="L229" s="899"/>
      <c r="M229" s="899"/>
      <c r="N229" s="899"/>
      <c r="O229" s="899"/>
      <c r="P229" s="899"/>
      <c r="Q229" s="899"/>
      <c r="R229" s="899"/>
      <c r="S229" s="899"/>
      <c r="T229" s="899"/>
      <c r="U229" s="899"/>
      <c r="V229" s="899"/>
      <c r="W229" s="899"/>
      <c r="X229" s="899"/>
      <c r="Y229" s="899"/>
    </row>
    <row r="230" ht="18.0" customHeight="1">
      <c r="A230" s="899"/>
      <c r="B230" s="900"/>
      <c r="C230" s="899"/>
      <c r="D230" s="899"/>
      <c r="E230" s="899"/>
      <c r="F230" s="901"/>
      <c r="G230" s="901"/>
      <c r="H230" s="901"/>
      <c r="I230" s="901"/>
      <c r="J230" s="901"/>
      <c r="K230" s="901"/>
      <c r="L230" s="899"/>
      <c r="M230" s="899"/>
      <c r="N230" s="899"/>
      <c r="O230" s="899"/>
      <c r="P230" s="899"/>
      <c r="Q230" s="899"/>
      <c r="R230" s="899"/>
      <c r="S230" s="899"/>
      <c r="T230" s="899"/>
      <c r="U230" s="899"/>
      <c r="V230" s="899"/>
      <c r="W230" s="899"/>
      <c r="X230" s="899"/>
      <c r="Y230" s="899"/>
    </row>
    <row r="231" ht="18.0" customHeight="1">
      <c r="A231" s="899"/>
      <c r="B231" s="900"/>
      <c r="C231" s="899"/>
      <c r="D231" s="899"/>
      <c r="E231" s="899"/>
      <c r="F231" s="901"/>
      <c r="G231" s="901"/>
      <c r="H231" s="901"/>
      <c r="I231" s="901"/>
      <c r="J231" s="901"/>
      <c r="K231" s="901"/>
      <c r="L231" s="899"/>
      <c r="M231" s="899"/>
      <c r="N231" s="899"/>
      <c r="O231" s="899"/>
      <c r="P231" s="899"/>
      <c r="Q231" s="899"/>
      <c r="R231" s="899"/>
      <c r="S231" s="899"/>
      <c r="T231" s="899"/>
      <c r="U231" s="899"/>
      <c r="V231" s="899"/>
      <c r="W231" s="899"/>
      <c r="X231" s="899"/>
      <c r="Y231" s="899"/>
    </row>
    <row r="232" ht="18.0" customHeight="1">
      <c r="A232" s="899"/>
      <c r="B232" s="900"/>
      <c r="C232" s="899"/>
      <c r="D232" s="899"/>
      <c r="E232" s="899"/>
      <c r="F232" s="901"/>
      <c r="G232" s="901"/>
      <c r="H232" s="901"/>
      <c r="I232" s="901"/>
      <c r="J232" s="901"/>
      <c r="K232" s="901"/>
      <c r="L232" s="899"/>
      <c r="M232" s="899"/>
      <c r="N232" s="899"/>
      <c r="O232" s="899"/>
      <c r="P232" s="899"/>
      <c r="Q232" s="899"/>
      <c r="R232" s="899"/>
      <c r="S232" s="899"/>
      <c r="T232" s="899"/>
      <c r="U232" s="899"/>
      <c r="V232" s="899"/>
      <c r="W232" s="899"/>
      <c r="X232" s="899"/>
      <c r="Y232" s="899"/>
    </row>
    <row r="233" ht="18.0" customHeight="1">
      <c r="A233" s="899"/>
      <c r="B233" s="900"/>
      <c r="C233" s="899"/>
      <c r="D233" s="899"/>
      <c r="E233" s="899"/>
      <c r="F233" s="901"/>
      <c r="G233" s="901"/>
      <c r="H233" s="901"/>
      <c r="I233" s="901"/>
      <c r="J233" s="901"/>
      <c r="K233" s="901"/>
      <c r="L233" s="899"/>
      <c r="M233" s="899"/>
      <c r="N233" s="899"/>
      <c r="O233" s="899"/>
      <c r="P233" s="899"/>
      <c r="Q233" s="899"/>
      <c r="R233" s="899"/>
      <c r="S233" s="899"/>
      <c r="T233" s="899"/>
      <c r="U233" s="899"/>
      <c r="V233" s="899"/>
      <c r="W233" s="899"/>
      <c r="X233" s="899"/>
      <c r="Y233" s="899"/>
    </row>
    <row r="234" ht="18.0" customHeight="1">
      <c r="A234" s="899"/>
      <c r="B234" s="900"/>
      <c r="C234" s="899"/>
      <c r="D234" s="899"/>
      <c r="E234" s="899"/>
      <c r="F234" s="901"/>
      <c r="G234" s="901"/>
      <c r="H234" s="901"/>
      <c r="I234" s="901"/>
      <c r="J234" s="901"/>
      <c r="K234" s="901"/>
      <c r="L234" s="899"/>
      <c r="M234" s="899"/>
      <c r="N234" s="899"/>
      <c r="O234" s="899"/>
      <c r="P234" s="899"/>
      <c r="Q234" s="899"/>
      <c r="R234" s="899"/>
      <c r="S234" s="899"/>
      <c r="T234" s="899"/>
      <c r="U234" s="899"/>
      <c r="V234" s="899"/>
      <c r="W234" s="899"/>
      <c r="X234" s="899"/>
      <c r="Y234" s="899"/>
    </row>
    <row r="235" ht="18.0" customHeight="1">
      <c r="A235" s="899"/>
      <c r="B235" s="900"/>
      <c r="C235" s="899"/>
      <c r="D235" s="899"/>
      <c r="E235" s="899"/>
      <c r="F235" s="901"/>
      <c r="G235" s="901"/>
      <c r="H235" s="901"/>
      <c r="I235" s="901"/>
      <c r="J235" s="901"/>
      <c r="K235" s="901"/>
      <c r="L235" s="899"/>
      <c r="M235" s="899"/>
      <c r="N235" s="899"/>
      <c r="O235" s="899"/>
      <c r="P235" s="899"/>
      <c r="Q235" s="899"/>
      <c r="R235" s="899"/>
      <c r="S235" s="899"/>
      <c r="T235" s="899"/>
      <c r="U235" s="899"/>
      <c r="V235" s="899"/>
      <c r="W235" s="899"/>
      <c r="X235" s="899"/>
      <c r="Y235" s="899"/>
    </row>
    <row r="236" ht="18.0" customHeight="1">
      <c r="A236" s="899"/>
      <c r="B236" s="900"/>
      <c r="C236" s="899"/>
      <c r="D236" s="899"/>
      <c r="E236" s="899"/>
      <c r="F236" s="901"/>
      <c r="G236" s="901"/>
      <c r="H236" s="901"/>
      <c r="I236" s="901"/>
      <c r="J236" s="901"/>
      <c r="K236" s="901"/>
      <c r="L236" s="899"/>
      <c r="M236" s="899"/>
      <c r="N236" s="899"/>
      <c r="O236" s="899"/>
      <c r="P236" s="899"/>
      <c r="Q236" s="899"/>
      <c r="R236" s="899"/>
      <c r="S236" s="899"/>
      <c r="T236" s="899"/>
      <c r="U236" s="899"/>
      <c r="V236" s="899"/>
      <c r="W236" s="899"/>
      <c r="X236" s="899"/>
      <c r="Y236" s="899"/>
    </row>
    <row r="237" ht="18.0" customHeight="1">
      <c r="A237" s="899"/>
      <c r="B237" s="900"/>
      <c r="C237" s="899"/>
      <c r="D237" s="899"/>
      <c r="E237" s="899"/>
      <c r="F237" s="901"/>
      <c r="G237" s="901"/>
      <c r="H237" s="901"/>
      <c r="I237" s="901"/>
      <c r="J237" s="901"/>
      <c r="K237" s="901"/>
      <c r="L237" s="899"/>
      <c r="M237" s="899"/>
      <c r="N237" s="899"/>
      <c r="O237" s="899"/>
      <c r="P237" s="899"/>
      <c r="Q237" s="899"/>
      <c r="R237" s="899"/>
      <c r="S237" s="899"/>
      <c r="T237" s="899"/>
      <c r="U237" s="899"/>
      <c r="V237" s="899"/>
      <c r="W237" s="899"/>
      <c r="X237" s="899"/>
      <c r="Y237" s="899"/>
    </row>
    <row r="238" ht="18.0" customHeight="1">
      <c r="A238" s="899"/>
      <c r="B238" s="900"/>
      <c r="C238" s="899"/>
      <c r="D238" s="899"/>
      <c r="E238" s="899"/>
      <c r="F238" s="901"/>
      <c r="G238" s="901"/>
      <c r="H238" s="901"/>
      <c r="I238" s="901"/>
      <c r="J238" s="901"/>
      <c r="K238" s="901"/>
      <c r="L238" s="899"/>
      <c r="M238" s="899"/>
      <c r="N238" s="899"/>
      <c r="O238" s="899"/>
      <c r="P238" s="899"/>
      <c r="Q238" s="899"/>
      <c r="R238" s="899"/>
      <c r="S238" s="899"/>
      <c r="T238" s="899"/>
      <c r="U238" s="899"/>
      <c r="V238" s="899"/>
      <c r="W238" s="899"/>
      <c r="X238" s="899"/>
      <c r="Y238" s="899"/>
    </row>
    <row r="239" ht="18.0" customHeight="1">
      <c r="A239" s="899"/>
      <c r="B239" s="900"/>
      <c r="C239" s="899"/>
      <c r="D239" s="899"/>
      <c r="E239" s="899"/>
      <c r="F239" s="901"/>
      <c r="G239" s="901"/>
      <c r="H239" s="901"/>
      <c r="I239" s="901"/>
      <c r="J239" s="901"/>
      <c r="K239" s="901"/>
      <c r="L239" s="899"/>
      <c r="M239" s="899"/>
      <c r="N239" s="899"/>
      <c r="O239" s="899"/>
      <c r="P239" s="899"/>
      <c r="Q239" s="899"/>
      <c r="R239" s="899"/>
      <c r="S239" s="899"/>
      <c r="T239" s="899"/>
      <c r="U239" s="899"/>
      <c r="V239" s="899"/>
      <c r="W239" s="899"/>
      <c r="X239" s="899"/>
      <c r="Y239" s="899"/>
    </row>
    <row r="240" ht="18.0" customHeight="1">
      <c r="A240" s="899"/>
      <c r="B240" s="900"/>
      <c r="C240" s="899"/>
      <c r="D240" s="899"/>
      <c r="E240" s="899"/>
      <c r="F240" s="901"/>
      <c r="G240" s="901"/>
      <c r="H240" s="901"/>
      <c r="I240" s="901"/>
      <c r="J240" s="901"/>
      <c r="K240" s="901"/>
      <c r="L240" s="899"/>
      <c r="M240" s="899"/>
      <c r="N240" s="899"/>
      <c r="O240" s="899"/>
      <c r="P240" s="899"/>
      <c r="Q240" s="899"/>
      <c r="R240" s="899"/>
      <c r="S240" s="899"/>
      <c r="T240" s="899"/>
      <c r="U240" s="899"/>
      <c r="V240" s="899"/>
      <c r="W240" s="899"/>
      <c r="X240" s="899"/>
      <c r="Y240" s="899"/>
    </row>
    <row r="241" ht="18.0" customHeight="1">
      <c r="A241" s="899"/>
      <c r="B241" s="900"/>
      <c r="C241" s="899"/>
      <c r="D241" s="899"/>
      <c r="E241" s="899"/>
      <c r="F241" s="901"/>
      <c r="G241" s="901"/>
      <c r="H241" s="901"/>
      <c r="I241" s="901"/>
      <c r="J241" s="901"/>
      <c r="K241" s="901"/>
      <c r="L241" s="899"/>
      <c r="M241" s="899"/>
      <c r="N241" s="899"/>
      <c r="O241" s="899"/>
      <c r="P241" s="899"/>
      <c r="Q241" s="899"/>
      <c r="R241" s="899"/>
      <c r="S241" s="899"/>
      <c r="T241" s="899"/>
      <c r="U241" s="899"/>
      <c r="V241" s="899"/>
      <c r="W241" s="899"/>
      <c r="X241" s="899"/>
      <c r="Y241" s="899"/>
    </row>
    <row r="242" ht="18.0" customHeight="1">
      <c r="A242" s="899"/>
      <c r="B242" s="900"/>
      <c r="C242" s="899"/>
      <c r="D242" s="899"/>
      <c r="E242" s="899"/>
      <c r="F242" s="901"/>
      <c r="G242" s="901"/>
      <c r="H242" s="901"/>
      <c r="I242" s="901"/>
      <c r="J242" s="901"/>
      <c r="K242" s="901"/>
      <c r="L242" s="899"/>
      <c r="M242" s="899"/>
      <c r="N242" s="899"/>
      <c r="O242" s="899"/>
      <c r="P242" s="899"/>
      <c r="Q242" s="899"/>
      <c r="R242" s="899"/>
      <c r="S242" s="899"/>
      <c r="T242" s="899"/>
      <c r="U242" s="899"/>
      <c r="V242" s="899"/>
      <c r="W242" s="899"/>
      <c r="X242" s="899"/>
      <c r="Y242" s="899"/>
    </row>
    <row r="243" ht="18.0" customHeight="1">
      <c r="A243" s="899"/>
      <c r="B243" s="900"/>
      <c r="C243" s="899"/>
      <c r="D243" s="899"/>
      <c r="E243" s="899"/>
      <c r="F243" s="901"/>
      <c r="G243" s="901"/>
      <c r="H243" s="901"/>
      <c r="I243" s="901"/>
      <c r="J243" s="901"/>
      <c r="K243" s="901"/>
      <c r="L243" s="899"/>
      <c r="M243" s="899"/>
      <c r="N243" s="899"/>
      <c r="O243" s="899"/>
      <c r="P243" s="899"/>
      <c r="Q243" s="899"/>
      <c r="R243" s="899"/>
      <c r="S243" s="899"/>
      <c r="T243" s="899"/>
      <c r="U243" s="899"/>
      <c r="V243" s="899"/>
      <c r="W243" s="899"/>
      <c r="X243" s="899"/>
      <c r="Y243" s="899"/>
    </row>
    <row r="244" ht="18.0" customHeight="1">
      <c r="A244" s="899"/>
      <c r="B244" s="900"/>
      <c r="C244" s="899"/>
      <c r="D244" s="899"/>
      <c r="E244" s="899"/>
      <c r="F244" s="901"/>
      <c r="G244" s="901"/>
      <c r="H244" s="901"/>
      <c r="I244" s="901"/>
      <c r="J244" s="901"/>
      <c r="K244" s="901"/>
      <c r="L244" s="899"/>
      <c r="M244" s="899"/>
      <c r="N244" s="899"/>
      <c r="O244" s="899"/>
      <c r="P244" s="899"/>
      <c r="Q244" s="899"/>
      <c r="R244" s="899"/>
      <c r="S244" s="899"/>
      <c r="T244" s="899"/>
      <c r="U244" s="899"/>
      <c r="V244" s="899"/>
      <c r="W244" s="899"/>
      <c r="X244" s="899"/>
      <c r="Y244" s="899"/>
    </row>
    <row r="245" ht="18.0" customHeight="1">
      <c r="A245" s="899"/>
      <c r="B245" s="900"/>
      <c r="C245" s="899"/>
      <c r="D245" s="899"/>
      <c r="E245" s="899"/>
      <c r="F245" s="901"/>
      <c r="G245" s="901"/>
      <c r="H245" s="901"/>
      <c r="I245" s="901"/>
      <c r="J245" s="901"/>
      <c r="K245" s="901"/>
      <c r="L245" s="899"/>
      <c r="M245" s="899"/>
      <c r="N245" s="899"/>
      <c r="O245" s="899"/>
      <c r="P245" s="899"/>
      <c r="Q245" s="899"/>
      <c r="R245" s="899"/>
      <c r="S245" s="899"/>
      <c r="T245" s="899"/>
      <c r="U245" s="899"/>
      <c r="V245" s="899"/>
      <c r="W245" s="899"/>
      <c r="X245" s="899"/>
      <c r="Y245" s="899"/>
    </row>
    <row r="246" ht="18.0" customHeight="1">
      <c r="A246" s="899"/>
      <c r="B246" s="900"/>
      <c r="C246" s="899"/>
      <c r="D246" s="899"/>
      <c r="E246" s="899"/>
      <c r="F246" s="901"/>
      <c r="G246" s="901"/>
      <c r="H246" s="901"/>
      <c r="I246" s="901"/>
      <c r="J246" s="901"/>
      <c r="K246" s="901"/>
      <c r="L246" s="899"/>
      <c r="M246" s="899"/>
      <c r="N246" s="899"/>
      <c r="O246" s="899"/>
      <c r="P246" s="899"/>
      <c r="Q246" s="899"/>
      <c r="R246" s="899"/>
      <c r="S246" s="899"/>
      <c r="T246" s="899"/>
      <c r="U246" s="899"/>
      <c r="V246" s="899"/>
      <c r="W246" s="899"/>
      <c r="X246" s="899"/>
      <c r="Y246" s="899"/>
    </row>
    <row r="247" ht="18.0" customHeight="1">
      <c r="A247" s="899"/>
      <c r="B247" s="900"/>
      <c r="C247" s="899"/>
      <c r="D247" s="899"/>
      <c r="E247" s="899"/>
      <c r="F247" s="901"/>
      <c r="G247" s="901"/>
      <c r="H247" s="901"/>
      <c r="I247" s="901"/>
      <c r="J247" s="901"/>
      <c r="K247" s="901"/>
      <c r="L247" s="899"/>
      <c r="M247" s="899"/>
      <c r="N247" s="899"/>
      <c r="O247" s="899"/>
      <c r="P247" s="899"/>
      <c r="Q247" s="899"/>
      <c r="R247" s="899"/>
      <c r="S247" s="899"/>
      <c r="T247" s="899"/>
      <c r="U247" s="899"/>
      <c r="V247" s="899"/>
      <c r="W247" s="899"/>
      <c r="X247" s="899"/>
      <c r="Y247" s="899"/>
    </row>
    <row r="248" ht="18.0" customHeight="1">
      <c r="A248" s="899"/>
      <c r="B248" s="900"/>
      <c r="C248" s="899"/>
      <c r="D248" s="899"/>
      <c r="E248" s="899"/>
      <c r="F248" s="901"/>
      <c r="G248" s="901"/>
      <c r="H248" s="901"/>
      <c r="I248" s="901"/>
      <c r="J248" s="901"/>
      <c r="K248" s="901"/>
      <c r="L248" s="899"/>
      <c r="M248" s="899"/>
      <c r="N248" s="899"/>
      <c r="O248" s="899"/>
      <c r="P248" s="899"/>
      <c r="Q248" s="899"/>
      <c r="R248" s="899"/>
      <c r="S248" s="899"/>
      <c r="T248" s="899"/>
      <c r="U248" s="899"/>
      <c r="V248" s="899"/>
      <c r="W248" s="899"/>
      <c r="X248" s="899"/>
      <c r="Y248" s="899"/>
    </row>
    <row r="249" ht="18.0" customHeight="1">
      <c r="A249" s="899"/>
      <c r="B249" s="900"/>
      <c r="C249" s="899"/>
      <c r="D249" s="899"/>
      <c r="E249" s="899"/>
      <c r="F249" s="901"/>
      <c r="G249" s="901"/>
      <c r="H249" s="901"/>
      <c r="I249" s="901"/>
      <c r="J249" s="901"/>
      <c r="K249" s="901"/>
      <c r="L249" s="899"/>
      <c r="M249" s="899"/>
      <c r="N249" s="899"/>
      <c r="O249" s="899"/>
      <c r="P249" s="899"/>
      <c r="Q249" s="899"/>
      <c r="R249" s="899"/>
      <c r="S249" s="899"/>
      <c r="T249" s="899"/>
      <c r="U249" s="899"/>
      <c r="V249" s="899"/>
      <c r="W249" s="899"/>
      <c r="X249" s="899"/>
      <c r="Y249" s="899"/>
    </row>
    <row r="250" ht="18.0" customHeight="1">
      <c r="A250" s="899"/>
      <c r="B250" s="900"/>
      <c r="C250" s="899"/>
      <c r="D250" s="899"/>
      <c r="E250" s="899"/>
      <c r="F250" s="901"/>
      <c r="G250" s="901"/>
      <c r="H250" s="901"/>
      <c r="I250" s="901"/>
      <c r="J250" s="901"/>
      <c r="K250" s="901"/>
      <c r="L250" s="899"/>
      <c r="M250" s="899"/>
      <c r="N250" s="899"/>
      <c r="O250" s="899"/>
      <c r="P250" s="899"/>
      <c r="Q250" s="899"/>
      <c r="R250" s="899"/>
      <c r="S250" s="899"/>
      <c r="T250" s="899"/>
      <c r="U250" s="899"/>
      <c r="V250" s="899"/>
      <c r="W250" s="899"/>
      <c r="X250" s="899"/>
      <c r="Y250" s="899"/>
    </row>
    <row r="251" ht="18.0" customHeight="1">
      <c r="A251" s="899"/>
      <c r="B251" s="900"/>
      <c r="C251" s="899"/>
      <c r="D251" s="899"/>
      <c r="E251" s="899"/>
      <c r="F251" s="901"/>
      <c r="G251" s="901"/>
      <c r="H251" s="901"/>
      <c r="I251" s="901"/>
      <c r="J251" s="901"/>
      <c r="K251" s="901"/>
      <c r="L251" s="899"/>
      <c r="M251" s="899"/>
      <c r="N251" s="899"/>
      <c r="O251" s="899"/>
      <c r="P251" s="899"/>
      <c r="Q251" s="899"/>
      <c r="R251" s="899"/>
      <c r="S251" s="899"/>
      <c r="T251" s="899"/>
      <c r="U251" s="899"/>
      <c r="V251" s="899"/>
      <c r="W251" s="899"/>
      <c r="X251" s="899"/>
      <c r="Y251" s="899"/>
    </row>
    <row r="252" ht="18.0" customHeight="1">
      <c r="A252" s="899"/>
      <c r="B252" s="900"/>
      <c r="C252" s="899"/>
      <c r="D252" s="899"/>
      <c r="E252" s="899"/>
      <c r="F252" s="901"/>
      <c r="G252" s="901"/>
      <c r="H252" s="901"/>
      <c r="I252" s="901"/>
      <c r="J252" s="901"/>
      <c r="K252" s="901"/>
      <c r="L252" s="899"/>
      <c r="M252" s="899"/>
      <c r="N252" s="899"/>
      <c r="O252" s="899"/>
      <c r="P252" s="899"/>
      <c r="Q252" s="899"/>
      <c r="R252" s="899"/>
      <c r="S252" s="899"/>
      <c r="T252" s="899"/>
      <c r="U252" s="899"/>
      <c r="V252" s="899"/>
      <c r="W252" s="899"/>
      <c r="X252" s="899"/>
      <c r="Y252" s="899"/>
    </row>
    <row r="253" ht="18.0" customHeight="1">
      <c r="A253" s="899"/>
      <c r="B253" s="900"/>
      <c r="C253" s="899"/>
      <c r="D253" s="899"/>
      <c r="E253" s="899"/>
      <c r="F253" s="901"/>
      <c r="G253" s="901"/>
      <c r="H253" s="901"/>
      <c r="I253" s="901"/>
      <c r="J253" s="901"/>
      <c r="K253" s="901"/>
      <c r="L253" s="899"/>
      <c r="M253" s="899"/>
      <c r="N253" s="899"/>
      <c r="O253" s="899"/>
      <c r="P253" s="899"/>
      <c r="Q253" s="899"/>
      <c r="R253" s="899"/>
      <c r="S253" s="899"/>
      <c r="T253" s="899"/>
      <c r="U253" s="899"/>
      <c r="V253" s="899"/>
      <c r="W253" s="899"/>
      <c r="X253" s="899"/>
      <c r="Y253" s="899"/>
    </row>
    <row r="254" ht="18.0" customHeight="1">
      <c r="A254" s="899"/>
      <c r="B254" s="900"/>
      <c r="C254" s="899"/>
      <c r="D254" s="899"/>
      <c r="E254" s="899"/>
      <c r="F254" s="901"/>
      <c r="G254" s="901"/>
      <c r="H254" s="901"/>
      <c r="I254" s="901"/>
      <c r="J254" s="901"/>
      <c r="K254" s="901"/>
      <c r="L254" s="899"/>
      <c r="M254" s="899"/>
      <c r="N254" s="899"/>
      <c r="O254" s="899"/>
      <c r="P254" s="899"/>
      <c r="Q254" s="899"/>
      <c r="R254" s="899"/>
      <c r="S254" s="899"/>
      <c r="T254" s="899"/>
      <c r="U254" s="899"/>
      <c r="V254" s="899"/>
      <c r="W254" s="899"/>
      <c r="X254" s="899"/>
      <c r="Y254" s="899"/>
    </row>
    <row r="255" ht="18.0" customHeight="1">
      <c r="A255" s="899"/>
      <c r="B255" s="900"/>
      <c r="C255" s="899"/>
      <c r="D255" s="899"/>
      <c r="E255" s="899"/>
      <c r="F255" s="901"/>
      <c r="G255" s="901"/>
      <c r="H255" s="901"/>
      <c r="I255" s="901"/>
      <c r="J255" s="901"/>
      <c r="K255" s="901"/>
      <c r="L255" s="899"/>
      <c r="M255" s="899"/>
      <c r="N255" s="899"/>
      <c r="O255" s="899"/>
      <c r="P255" s="899"/>
      <c r="Q255" s="899"/>
      <c r="R255" s="899"/>
      <c r="S255" s="899"/>
      <c r="T255" s="899"/>
      <c r="U255" s="899"/>
      <c r="V255" s="899"/>
      <c r="W255" s="899"/>
      <c r="X255" s="899"/>
      <c r="Y255" s="899"/>
    </row>
    <row r="256" ht="18.0" customHeight="1">
      <c r="A256" s="899"/>
      <c r="B256" s="900"/>
      <c r="C256" s="899"/>
      <c r="D256" s="899"/>
      <c r="E256" s="899"/>
      <c r="F256" s="901"/>
      <c r="G256" s="901"/>
      <c r="H256" s="901"/>
      <c r="I256" s="901"/>
      <c r="J256" s="901"/>
      <c r="K256" s="901"/>
      <c r="L256" s="899"/>
      <c r="M256" s="899"/>
      <c r="N256" s="899"/>
      <c r="O256" s="899"/>
      <c r="P256" s="899"/>
      <c r="Q256" s="899"/>
      <c r="R256" s="899"/>
      <c r="S256" s="899"/>
      <c r="T256" s="899"/>
      <c r="U256" s="899"/>
      <c r="V256" s="899"/>
      <c r="W256" s="899"/>
      <c r="X256" s="899"/>
      <c r="Y256" s="899"/>
    </row>
    <row r="257" ht="18.0" customHeight="1">
      <c r="A257" s="899"/>
      <c r="B257" s="900"/>
      <c r="C257" s="899"/>
      <c r="D257" s="899"/>
      <c r="E257" s="899"/>
      <c r="F257" s="901"/>
      <c r="G257" s="901"/>
      <c r="H257" s="901"/>
      <c r="I257" s="901"/>
      <c r="J257" s="901"/>
      <c r="K257" s="901"/>
      <c r="L257" s="899"/>
      <c r="M257" s="899"/>
      <c r="N257" s="899"/>
      <c r="O257" s="899"/>
      <c r="P257" s="899"/>
      <c r="Q257" s="899"/>
      <c r="R257" s="899"/>
      <c r="S257" s="899"/>
      <c r="T257" s="899"/>
      <c r="U257" s="899"/>
      <c r="V257" s="899"/>
      <c r="W257" s="899"/>
      <c r="X257" s="899"/>
      <c r="Y257" s="899"/>
    </row>
    <row r="258" ht="18.0" customHeight="1">
      <c r="A258" s="899"/>
      <c r="B258" s="900"/>
      <c r="C258" s="899"/>
      <c r="D258" s="899"/>
      <c r="E258" s="899"/>
      <c r="F258" s="901"/>
      <c r="G258" s="901"/>
      <c r="H258" s="901"/>
      <c r="I258" s="901"/>
      <c r="J258" s="901"/>
      <c r="K258" s="901"/>
      <c r="L258" s="899"/>
      <c r="M258" s="899"/>
      <c r="N258" s="899"/>
      <c r="O258" s="899"/>
      <c r="P258" s="899"/>
      <c r="Q258" s="899"/>
      <c r="R258" s="899"/>
      <c r="S258" s="899"/>
      <c r="T258" s="899"/>
      <c r="U258" s="899"/>
      <c r="V258" s="899"/>
      <c r="W258" s="899"/>
      <c r="X258" s="899"/>
      <c r="Y258" s="899"/>
    </row>
    <row r="259" ht="18.0" customHeight="1">
      <c r="A259" s="899"/>
      <c r="B259" s="900"/>
      <c r="C259" s="899"/>
      <c r="D259" s="899"/>
      <c r="E259" s="899"/>
      <c r="F259" s="901"/>
      <c r="G259" s="901"/>
      <c r="H259" s="901"/>
      <c r="I259" s="901"/>
      <c r="J259" s="901"/>
      <c r="K259" s="901"/>
      <c r="L259" s="899"/>
      <c r="M259" s="899"/>
      <c r="N259" s="899"/>
      <c r="O259" s="899"/>
      <c r="P259" s="899"/>
      <c r="Q259" s="899"/>
      <c r="R259" s="899"/>
      <c r="S259" s="899"/>
      <c r="T259" s="899"/>
      <c r="U259" s="899"/>
      <c r="V259" s="899"/>
      <c r="W259" s="899"/>
      <c r="X259" s="899"/>
      <c r="Y259" s="899"/>
    </row>
    <row r="260" ht="18.0" customHeight="1">
      <c r="A260" s="899"/>
      <c r="B260" s="900"/>
      <c r="C260" s="899"/>
      <c r="D260" s="899"/>
      <c r="E260" s="899"/>
      <c r="F260" s="901"/>
      <c r="G260" s="901"/>
      <c r="H260" s="901"/>
      <c r="I260" s="901"/>
      <c r="J260" s="901"/>
      <c r="K260" s="901"/>
      <c r="L260" s="899"/>
      <c r="M260" s="899"/>
      <c r="N260" s="899"/>
      <c r="O260" s="899"/>
      <c r="P260" s="899"/>
      <c r="Q260" s="899"/>
      <c r="R260" s="899"/>
      <c r="S260" s="899"/>
      <c r="T260" s="899"/>
      <c r="U260" s="899"/>
      <c r="V260" s="899"/>
      <c r="W260" s="899"/>
      <c r="X260" s="899"/>
      <c r="Y260" s="899"/>
    </row>
    <row r="261" ht="18.0" customHeight="1">
      <c r="A261" s="899"/>
      <c r="B261" s="900"/>
      <c r="C261" s="899"/>
      <c r="D261" s="899"/>
      <c r="E261" s="899"/>
      <c r="F261" s="901"/>
      <c r="G261" s="901"/>
      <c r="H261" s="901"/>
      <c r="I261" s="901"/>
      <c r="J261" s="901"/>
      <c r="K261" s="901"/>
      <c r="L261" s="899"/>
      <c r="M261" s="899"/>
      <c r="N261" s="899"/>
      <c r="O261" s="899"/>
      <c r="P261" s="899"/>
      <c r="Q261" s="899"/>
      <c r="R261" s="899"/>
      <c r="S261" s="899"/>
      <c r="T261" s="899"/>
      <c r="U261" s="899"/>
      <c r="V261" s="899"/>
      <c r="W261" s="899"/>
      <c r="X261" s="899"/>
      <c r="Y261" s="899"/>
    </row>
    <row r="262" ht="18.0" customHeight="1">
      <c r="A262" s="899"/>
      <c r="B262" s="900"/>
      <c r="C262" s="899"/>
      <c r="D262" s="899"/>
      <c r="E262" s="899"/>
      <c r="F262" s="901"/>
      <c r="G262" s="901"/>
      <c r="H262" s="901"/>
      <c r="I262" s="901"/>
      <c r="J262" s="901"/>
      <c r="K262" s="901"/>
      <c r="L262" s="899"/>
      <c r="M262" s="899"/>
      <c r="N262" s="899"/>
      <c r="O262" s="899"/>
      <c r="P262" s="899"/>
      <c r="Q262" s="899"/>
      <c r="R262" s="899"/>
      <c r="S262" s="899"/>
      <c r="T262" s="899"/>
      <c r="U262" s="899"/>
      <c r="V262" s="899"/>
      <c r="W262" s="899"/>
      <c r="X262" s="899"/>
      <c r="Y262" s="899"/>
    </row>
    <row r="263" ht="18.0" customHeight="1">
      <c r="A263" s="899"/>
      <c r="B263" s="900"/>
      <c r="C263" s="899"/>
      <c r="D263" s="899"/>
      <c r="E263" s="899"/>
      <c r="F263" s="901"/>
      <c r="G263" s="901"/>
      <c r="H263" s="901"/>
      <c r="I263" s="901"/>
      <c r="J263" s="901"/>
      <c r="K263" s="901"/>
      <c r="L263" s="899"/>
      <c r="M263" s="899"/>
      <c r="N263" s="899"/>
      <c r="O263" s="899"/>
      <c r="P263" s="899"/>
      <c r="Q263" s="899"/>
      <c r="R263" s="899"/>
      <c r="S263" s="899"/>
      <c r="T263" s="899"/>
      <c r="U263" s="899"/>
      <c r="V263" s="899"/>
      <c r="W263" s="899"/>
      <c r="X263" s="899"/>
      <c r="Y263" s="899"/>
    </row>
    <row r="264" ht="18.0" customHeight="1">
      <c r="A264" s="899"/>
      <c r="B264" s="900"/>
      <c r="C264" s="899"/>
      <c r="D264" s="899"/>
      <c r="E264" s="899"/>
      <c r="F264" s="901"/>
      <c r="G264" s="901"/>
      <c r="H264" s="901"/>
      <c r="I264" s="901"/>
      <c r="J264" s="901"/>
      <c r="K264" s="901"/>
      <c r="L264" s="899"/>
      <c r="M264" s="899"/>
      <c r="N264" s="899"/>
      <c r="O264" s="899"/>
      <c r="P264" s="899"/>
      <c r="Q264" s="899"/>
      <c r="R264" s="899"/>
      <c r="S264" s="899"/>
      <c r="T264" s="899"/>
      <c r="U264" s="899"/>
      <c r="V264" s="899"/>
      <c r="W264" s="899"/>
      <c r="X264" s="899"/>
      <c r="Y264" s="899"/>
    </row>
    <row r="265" ht="18.0" customHeight="1">
      <c r="A265" s="899"/>
      <c r="B265" s="900"/>
      <c r="C265" s="899"/>
      <c r="D265" s="899"/>
      <c r="E265" s="899"/>
      <c r="F265" s="901"/>
      <c r="G265" s="901"/>
      <c r="H265" s="901"/>
      <c r="I265" s="901"/>
      <c r="J265" s="901"/>
      <c r="K265" s="901"/>
      <c r="L265" s="899"/>
      <c r="M265" s="899"/>
      <c r="N265" s="899"/>
      <c r="O265" s="899"/>
      <c r="P265" s="899"/>
      <c r="Q265" s="899"/>
      <c r="R265" s="899"/>
      <c r="S265" s="899"/>
      <c r="T265" s="899"/>
      <c r="U265" s="899"/>
      <c r="V265" s="899"/>
      <c r="W265" s="899"/>
      <c r="X265" s="899"/>
      <c r="Y265" s="899"/>
    </row>
    <row r="266" ht="18.0" customHeight="1">
      <c r="A266" s="899"/>
      <c r="B266" s="900"/>
      <c r="C266" s="899"/>
      <c r="D266" s="899"/>
      <c r="E266" s="899"/>
      <c r="F266" s="901"/>
      <c r="G266" s="901"/>
      <c r="H266" s="901"/>
      <c r="I266" s="901"/>
      <c r="J266" s="901"/>
      <c r="K266" s="901"/>
      <c r="L266" s="899"/>
      <c r="M266" s="899"/>
      <c r="N266" s="899"/>
      <c r="O266" s="899"/>
      <c r="P266" s="899"/>
      <c r="Q266" s="899"/>
      <c r="R266" s="899"/>
      <c r="S266" s="899"/>
      <c r="T266" s="899"/>
      <c r="U266" s="899"/>
      <c r="V266" s="899"/>
      <c r="W266" s="899"/>
      <c r="X266" s="899"/>
      <c r="Y266" s="899"/>
    </row>
    <row r="267" ht="18.0" customHeight="1">
      <c r="A267" s="899"/>
      <c r="B267" s="900"/>
      <c r="C267" s="899"/>
      <c r="D267" s="899"/>
      <c r="E267" s="899"/>
      <c r="F267" s="901"/>
      <c r="G267" s="901"/>
      <c r="H267" s="901"/>
      <c r="I267" s="901"/>
      <c r="J267" s="901"/>
      <c r="K267" s="901"/>
      <c r="L267" s="899"/>
      <c r="M267" s="899"/>
      <c r="N267" s="899"/>
      <c r="O267" s="899"/>
      <c r="P267" s="899"/>
      <c r="Q267" s="899"/>
      <c r="R267" s="899"/>
      <c r="S267" s="899"/>
      <c r="T267" s="899"/>
      <c r="U267" s="899"/>
      <c r="V267" s="899"/>
      <c r="W267" s="899"/>
      <c r="X267" s="899"/>
      <c r="Y267" s="899"/>
    </row>
    <row r="268" ht="18.0" customHeight="1">
      <c r="A268" s="899"/>
      <c r="B268" s="900"/>
      <c r="C268" s="899"/>
      <c r="D268" s="899"/>
      <c r="E268" s="899"/>
      <c r="F268" s="901"/>
      <c r="G268" s="901"/>
      <c r="H268" s="901"/>
      <c r="I268" s="901"/>
      <c r="J268" s="901"/>
      <c r="K268" s="901"/>
      <c r="L268" s="899"/>
      <c r="M268" s="899"/>
      <c r="N268" s="899"/>
      <c r="O268" s="899"/>
      <c r="P268" s="899"/>
      <c r="Q268" s="899"/>
      <c r="R268" s="899"/>
      <c r="S268" s="899"/>
      <c r="T268" s="899"/>
      <c r="U268" s="899"/>
      <c r="V268" s="899"/>
      <c r="W268" s="899"/>
      <c r="X268" s="899"/>
      <c r="Y268" s="899"/>
    </row>
    <row r="269" ht="18.0" customHeight="1">
      <c r="A269" s="899"/>
      <c r="B269" s="900"/>
      <c r="C269" s="899"/>
      <c r="D269" s="899"/>
      <c r="E269" s="899"/>
      <c r="F269" s="901"/>
      <c r="G269" s="901"/>
      <c r="H269" s="901"/>
      <c r="I269" s="901"/>
      <c r="J269" s="901"/>
      <c r="K269" s="901"/>
      <c r="L269" s="899"/>
      <c r="M269" s="899"/>
      <c r="N269" s="899"/>
      <c r="O269" s="899"/>
      <c r="P269" s="899"/>
      <c r="Q269" s="899"/>
      <c r="R269" s="899"/>
      <c r="S269" s="899"/>
      <c r="T269" s="899"/>
      <c r="U269" s="899"/>
      <c r="V269" s="899"/>
      <c r="W269" s="899"/>
      <c r="X269" s="899"/>
      <c r="Y269" s="899"/>
    </row>
    <row r="270" ht="18.0" customHeight="1">
      <c r="A270" s="899"/>
      <c r="B270" s="900"/>
      <c r="C270" s="899"/>
      <c r="D270" s="899"/>
      <c r="E270" s="899"/>
      <c r="F270" s="901"/>
      <c r="G270" s="901"/>
      <c r="H270" s="901"/>
      <c r="I270" s="901"/>
      <c r="J270" s="901"/>
      <c r="K270" s="901"/>
      <c r="L270" s="899"/>
      <c r="M270" s="899"/>
      <c r="N270" s="899"/>
      <c r="O270" s="899"/>
      <c r="P270" s="899"/>
      <c r="Q270" s="899"/>
      <c r="R270" s="899"/>
      <c r="S270" s="899"/>
      <c r="T270" s="899"/>
      <c r="U270" s="899"/>
      <c r="V270" s="899"/>
      <c r="W270" s="899"/>
      <c r="X270" s="899"/>
      <c r="Y270" s="899"/>
    </row>
    <row r="271" ht="18.0" customHeight="1">
      <c r="A271" s="899"/>
      <c r="B271" s="900"/>
      <c r="C271" s="899"/>
      <c r="D271" s="899"/>
      <c r="E271" s="899"/>
      <c r="F271" s="901"/>
      <c r="G271" s="901"/>
      <c r="H271" s="901"/>
      <c r="I271" s="901"/>
      <c r="J271" s="901"/>
      <c r="K271" s="901"/>
      <c r="L271" s="899"/>
      <c r="M271" s="899"/>
      <c r="N271" s="899"/>
      <c r="O271" s="899"/>
      <c r="P271" s="899"/>
      <c r="Q271" s="899"/>
      <c r="R271" s="899"/>
      <c r="S271" s="899"/>
      <c r="T271" s="899"/>
      <c r="U271" s="899"/>
      <c r="V271" s="899"/>
      <c r="W271" s="899"/>
      <c r="X271" s="899"/>
      <c r="Y271" s="899"/>
    </row>
    <row r="272" ht="18.0" customHeight="1">
      <c r="A272" s="899"/>
      <c r="B272" s="900"/>
      <c r="C272" s="899"/>
      <c r="D272" s="899"/>
      <c r="E272" s="899"/>
      <c r="F272" s="901"/>
      <c r="G272" s="901"/>
      <c r="H272" s="901"/>
      <c r="I272" s="901"/>
      <c r="J272" s="901"/>
      <c r="K272" s="901"/>
      <c r="L272" s="899"/>
      <c r="M272" s="899"/>
      <c r="N272" s="899"/>
      <c r="O272" s="899"/>
      <c r="P272" s="899"/>
      <c r="Q272" s="899"/>
      <c r="R272" s="899"/>
      <c r="S272" s="899"/>
      <c r="T272" s="899"/>
      <c r="U272" s="899"/>
      <c r="V272" s="899"/>
      <c r="W272" s="899"/>
      <c r="X272" s="899"/>
      <c r="Y272" s="899"/>
    </row>
    <row r="273" ht="18.0" customHeight="1">
      <c r="A273" s="899"/>
      <c r="B273" s="900"/>
      <c r="C273" s="899"/>
      <c r="D273" s="899"/>
      <c r="E273" s="899"/>
      <c r="F273" s="901"/>
      <c r="G273" s="901"/>
      <c r="H273" s="901"/>
      <c r="I273" s="901"/>
      <c r="J273" s="901"/>
      <c r="K273" s="901"/>
      <c r="L273" s="899"/>
      <c r="M273" s="899"/>
      <c r="N273" s="899"/>
      <c r="O273" s="899"/>
      <c r="P273" s="899"/>
      <c r="Q273" s="899"/>
      <c r="R273" s="899"/>
      <c r="S273" s="899"/>
      <c r="T273" s="899"/>
      <c r="U273" s="899"/>
      <c r="V273" s="899"/>
      <c r="W273" s="899"/>
      <c r="X273" s="899"/>
      <c r="Y273" s="899"/>
    </row>
    <row r="274" ht="18.0" customHeight="1">
      <c r="A274" s="899"/>
      <c r="B274" s="900"/>
      <c r="C274" s="899"/>
      <c r="D274" s="899"/>
      <c r="E274" s="899"/>
      <c r="F274" s="901"/>
      <c r="G274" s="901"/>
      <c r="H274" s="901"/>
      <c r="I274" s="901"/>
      <c r="J274" s="901"/>
      <c r="K274" s="901"/>
      <c r="L274" s="899"/>
      <c r="M274" s="899"/>
      <c r="N274" s="899"/>
      <c r="O274" s="899"/>
      <c r="P274" s="899"/>
      <c r="Q274" s="899"/>
      <c r="R274" s="899"/>
      <c r="S274" s="899"/>
      <c r="T274" s="899"/>
      <c r="U274" s="899"/>
      <c r="V274" s="899"/>
      <c r="W274" s="899"/>
      <c r="X274" s="899"/>
      <c r="Y274" s="899"/>
    </row>
    <row r="275" ht="18.0" customHeight="1">
      <c r="A275" s="899"/>
      <c r="B275" s="900"/>
      <c r="C275" s="899"/>
      <c r="D275" s="899"/>
      <c r="E275" s="899"/>
      <c r="F275" s="901"/>
      <c r="G275" s="901"/>
      <c r="H275" s="901"/>
      <c r="I275" s="901"/>
      <c r="J275" s="901"/>
      <c r="K275" s="901"/>
      <c r="L275" s="899"/>
      <c r="M275" s="899"/>
      <c r="N275" s="899"/>
      <c r="O275" s="899"/>
      <c r="P275" s="899"/>
      <c r="Q275" s="899"/>
      <c r="R275" s="899"/>
      <c r="S275" s="899"/>
      <c r="T275" s="899"/>
      <c r="U275" s="899"/>
      <c r="V275" s="899"/>
      <c r="W275" s="899"/>
      <c r="X275" s="899"/>
      <c r="Y275" s="899"/>
    </row>
    <row r="276" ht="18.0" customHeight="1">
      <c r="A276" s="899"/>
      <c r="B276" s="900"/>
      <c r="C276" s="899"/>
      <c r="D276" s="899"/>
      <c r="E276" s="899"/>
      <c r="F276" s="901"/>
      <c r="G276" s="901"/>
      <c r="H276" s="901"/>
      <c r="I276" s="901"/>
      <c r="J276" s="901"/>
      <c r="K276" s="901"/>
      <c r="L276" s="899"/>
      <c r="M276" s="899"/>
      <c r="N276" s="899"/>
      <c r="O276" s="899"/>
      <c r="P276" s="899"/>
      <c r="Q276" s="899"/>
      <c r="R276" s="899"/>
      <c r="S276" s="899"/>
      <c r="T276" s="899"/>
      <c r="U276" s="899"/>
      <c r="V276" s="899"/>
      <c r="W276" s="899"/>
      <c r="X276" s="899"/>
      <c r="Y276" s="899"/>
    </row>
    <row r="277" ht="18.0" customHeight="1">
      <c r="A277" s="899"/>
      <c r="B277" s="900"/>
      <c r="C277" s="899"/>
      <c r="D277" s="899"/>
      <c r="E277" s="899"/>
      <c r="F277" s="901"/>
      <c r="G277" s="901"/>
      <c r="H277" s="901"/>
      <c r="I277" s="901"/>
      <c r="J277" s="901"/>
      <c r="K277" s="901"/>
      <c r="L277" s="899"/>
      <c r="M277" s="899"/>
      <c r="N277" s="899"/>
      <c r="O277" s="899"/>
      <c r="P277" s="899"/>
      <c r="Q277" s="899"/>
      <c r="R277" s="899"/>
      <c r="S277" s="899"/>
      <c r="T277" s="899"/>
      <c r="U277" s="899"/>
      <c r="V277" s="899"/>
      <c r="W277" s="899"/>
      <c r="X277" s="899"/>
      <c r="Y277" s="899"/>
    </row>
    <row r="278" ht="18.0" customHeight="1">
      <c r="A278" s="899"/>
      <c r="B278" s="900"/>
      <c r="C278" s="899"/>
      <c r="D278" s="899"/>
      <c r="E278" s="899"/>
      <c r="F278" s="901"/>
      <c r="G278" s="901"/>
      <c r="H278" s="901"/>
      <c r="I278" s="901"/>
      <c r="J278" s="901"/>
      <c r="K278" s="901"/>
      <c r="L278" s="899"/>
      <c r="M278" s="899"/>
      <c r="N278" s="899"/>
      <c r="O278" s="899"/>
      <c r="P278" s="899"/>
      <c r="Q278" s="899"/>
      <c r="R278" s="899"/>
      <c r="S278" s="899"/>
      <c r="T278" s="899"/>
      <c r="U278" s="899"/>
      <c r="V278" s="899"/>
      <c r="W278" s="899"/>
      <c r="X278" s="899"/>
      <c r="Y278" s="899"/>
    </row>
    <row r="279" ht="18.0" customHeight="1">
      <c r="A279" s="899"/>
      <c r="B279" s="900"/>
      <c r="C279" s="899"/>
      <c r="D279" s="899"/>
      <c r="E279" s="899"/>
      <c r="F279" s="901"/>
      <c r="G279" s="901"/>
      <c r="H279" s="901"/>
      <c r="I279" s="901"/>
      <c r="J279" s="901"/>
      <c r="K279" s="901"/>
      <c r="L279" s="899"/>
      <c r="M279" s="899"/>
      <c r="N279" s="899"/>
      <c r="O279" s="899"/>
      <c r="P279" s="899"/>
      <c r="Q279" s="899"/>
      <c r="R279" s="899"/>
      <c r="S279" s="899"/>
      <c r="T279" s="899"/>
      <c r="U279" s="899"/>
      <c r="V279" s="899"/>
      <c r="W279" s="899"/>
      <c r="X279" s="899"/>
      <c r="Y279" s="899"/>
    </row>
    <row r="280" ht="18.0" customHeight="1">
      <c r="A280" s="899"/>
      <c r="B280" s="900"/>
      <c r="C280" s="899"/>
      <c r="D280" s="899"/>
      <c r="E280" s="899"/>
      <c r="F280" s="901"/>
      <c r="G280" s="901"/>
      <c r="H280" s="901"/>
      <c r="I280" s="901"/>
      <c r="J280" s="901"/>
      <c r="K280" s="901"/>
      <c r="L280" s="899"/>
      <c r="M280" s="899"/>
      <c r="N280" s="899"/>
      <c r="O280" s="899"/>
      <c r="P280" s="899"/>
      <c r="Q280" s="899"/>
      <c r="R280" s="899"/>
      <c r="S280" s="899"/>
      <c r="T280" s="899"/>
      <c r="U280" s="899"/>
      <c r="V280" s="899"/>
      <c r="W280" s="899"/>
      <c r="X280" s="899"/>
      <c r="Y280" s="899"/>
    </row>
    <row r="281" ht="18.0" customHeight="1">
      <c r="A281" s="899"/>
      <c r="B281" s="900"/>
      <c r="C281" s="899"/>
      <c r="D281" s="899"/>
      <c r="E281" s="899"/>
      <c r="F281" s="901"/>
      <c r="G281" s="901"/>
      <c r="H281" s="901"/>
      <c r="I281" s="901"/>
      <c r="J281" s="901"/>
      <c r="K281" s="901"/>
      <c r="L281" s="899"/>
      <c r="M281" s="899"/>
      <c r="N281" s="899"/>
      <c r="O281" s="899"/>
      <c r="P281" s="899"/>
      <c r="Q281" s="899"/>
      <c r="R281" s="899"/>
      <c r="S281" s="899"/>
      <c r="T281" s="899"/>
      <c r="U281" s="899"/>
      <c r="V281" s="899"/>
      <c r="W281" s="899"/>
      <c r="X281" s="899"/>
      <c r="Y281" s="899"/>
    </row>
    <row r="282" ht="18.0" customHeight="1">
      <c r="A282" s="899"/>
      <c r="B282" s="900"/>
      <c r="C282" s="899"/>
      <c r="D282" s="899"/>
      <c r="E282" s="899"/>
      <c r="F282" s="901"/>
      <c r="G282" s="901"/>
      <c r="H282" s="901"/>
      <c r="I282" s="901"/>
      <c r="J282" s="901"/>
      <c r="K282" s="901"/>
      <c r="L282" s="899"/>
      <c r="M282" s="899"/>
      <c r="N282" s="899"/>
      <c r="O282" s="899"/>
      <c r="P282" s="899"/>
      <c r="Q282" s="899"/>
      <c r="R282" s="899"/>
      <c r="S282" s="899"/>
      <c r="T282" s="899"/>
      <c r="U282" s="899"/>
      <c r="V282" s="899"/>
      <c r="W282" s="899"/>
      <c r="X282" s="899"/>
      <c r="Y282" s="899"/>
    </row>
    <row r="283" ht="18.0" customHeight="1">
      <c r="A283" s="899"/>
      <c r="B283" s="900"/>
      <c r="C283" s="899"/>
      <c r="D283" s="899"/>
      <c r="E283" s="899"/>
      <c r="F283" s="901"/>
      <c r="G283" s="901"/>
      <c r="H283" s="901"/>
      <c r="I283" s="901"/>
      <c r="J283" s="901"/>
      <c r="K283" s="901"/>
      <c r="L283" s="899"/>
      <c r="M283" s="899"/>
      <c r="N283" s="899"/>
      <c r="O283" s="899"/>
      <c r="P283" s="899"/>
      <c r="Q283" s="899"/>
      <c r="R283" s="899"/>
      <c r="S283" s="899"/>
      <c r="T283" s="899"/>
      <c r="U283" s="899"/>
      <c r="V283" s="899"/>
      <c r="W283" s="899"/>
      <c r="X283" s="899"/>
      <c r="Y283" s="899"/>
    </row>
    <row r="284" ht="18.0" customHeight="1">
      <c r="A284" s="899"/>
      <c r="B284" s="900"/>
      <c r="C284" s="899"/>
      <c r="D284" s="899"/>
      <c r="E284" s="899"/>
      <c r="F284" s="901"/>
      <c r="G284" s="901"/>
      <c r="H284" s="901"/>
      <c r="I284" s="901"/>
      <c r="J284" s="901"/>
      <c r="K284" s="901"/>
      <c r="L284" s="899"/>
      <c r="M284" s="899"/>
      <c r="N284" s="899"/>
      <c r="O284" s="899"/>
      <c r="P284" s="899"/>
      <c r="Q284" s="899"/>
      <c r="R284" s="899"/>
      <c r="S284" s="899"/>
      <c r="T284" s="899"/>
      <c r="U284" s="899"/>
      <c r="V284" s="899"/>
      <c r="W284" s="899"/>
      <c r="X284" s="899"/>
      <c r="Y284" s="899"/>
    </row>
    <row r="285" ht="18.0" customHeight="1">
      <c r="A285" s="899"/>
      <c r="B285" s="900"/>
      <c r="C285" s="899"/>
      <c r="D285" s="899"/>
      <c r="E285" s="899"/>
      <c r="F285" s="901"/>
      <c r="G285" s="901"/>
      <c r="H285" s="901"/>
      <c r="I285" s="901"/>
      <c r="J285" s="901"/>
      <c r="K285" s="901"/>
      <c r="L285" s="899"/>
      <c r="M285" s="899"/>
      <c r="N285" s="899"/>
      <c r="O285" s="899"/>
      <c r="P285" s="899"/>
      <c r="Q285" s="899"/>
      <c r="R285" s="899"/>
      <c r="S285" s="899"/>
      <c r="T285" s="899"/>
      <c r="U285" s="899"/>
      <c r="V285" s="899"/>
      <c r="W285" s="899"/>
      <c r="X285" s="899"/>
      <c r="Y285" s="899"/>
    </row>
    <row r="286" ht="18.0" customHeight="1">
      <c r="A286" s="899"/>
      <c r="B286" s="900"/>
      <c r="C286" s="899"/>
      <c r="D286" s="899"/>
      <c r="E286" s="899"/>
      <c r="F286" s="901"/>
      <c r="G286" s="901"/>
      <c r="H286" s="901"/>
      <c r="I286" s="901"/>
      <c r="J286" s="901"/>
      <c r="K286" s="901"/>
      <c r="L286" s="899"/>
      <c r="M286" s="899"/>
      <c r="N286" s="899"/>
      <c r="O286" s="899"/>
      <c r="P286" s="899"/>
      <c r="Q286" s="899"/>
      <c r="R286" s="899"/>
      <c r="S286" s="899"/>
      <c r="T286" s="899"/>
      <c r="U286" s="899"/>
      <c r="V286" s="899"/>
      <c r="W286" s="899"/>
      <c r="X286" s="899"/>
      <c r="Y286" s="899"/>
    </row>
    <row r="287" ht="18.0" customHeight="1">
      <c r="A287" s="899"/>
      <c r="B287" s="900"/>
      <c r="C287" s="899"/>
      <c r="D287" s="899"/>
      <c r="E287" s="899"/>
      <c r="F287" s="901"/>
      <c r="G287" s="901"/>
      <c r="H287" s="901"/>
      <c r="I287" s="901"/>
      <c r="J287" s="901"/>
      <c r="K287" s="901"/>
      <c r="L287" s="899"/>
      <c r="M287" s="899"/>
      <c r="N287" s="899"/>
      <c r="O287" s="899"/>
      <c r="P287" s="899"/>
      <c r="Q287" s="899"/>
      <c r="R287" s="899"/>
      <c r="S287" s="899"/>
      <c r="T287" s="899"/>
      <c r="U287" s="899"/>
      <c r="V287" s="899"/>
      <c r="W287" s="899"/>
      <c r="X287" s="899"/>
      <c r="Y287" s="899"/>
    </row>
    <row r="288" ht="18.0" customHeight="1">
      <c r="A288" s="899"/>
      <c r="B288" s="900"/>
      <c r="C288" s="899"/>
      <c r="D288" s="899"/>
      <c r="E288" s="899"/>
      <c r="F288" s="901"/>
      <c r="G288" s="901"/>
      <c r="H288" s="901"/>
      <c r="I288" s="901"/>
      <c r="J288" s="901"/>
      <c r="K288" s="901"/>
      <c r="L288" s="899"/>
      <c r="M288" s="899"/>
      <c r="N288" s="899"/>
      <c r="O288" s="899"/>
      <c r="P288" s="899"/>
      <c r="Q288" s="899"/>
      <c r="R288" s="899"/>
      <c r="S288" s="899"/>
      <c r="T288" s="899"/>
      <c r="U288" s="899"/>
      <c r="V288" s="899"/>
      <c r="W288" s="899"/>
      <c r="X288" s="899"/>
      <c r="Y288" s="899"/>
    </row>
    <row r="289" ht="18.0" customHeight="1">
      <c r="A289" s="899"/>
      <c r="B289" s="900"/>
      <c r="C289" s="899"/>
      <c r="D289" s="899"/>
      <c r="E289" s="899"/>
      <c r="F289" s="901"/>
      <c r="G289" s="901"/>
      <c r="H289" s="901"/>
      <c r="I289" s="901"/>
      <c r="J289" s="901"/>
      <c r="K289" s="901"/>
      <c r="L289" s="899"/>
      <c r="M289" s="899"/>
      <c r="N289" s="899"/>
      <c r="O289" s="899"/>
      <c r="P289" s="899"/>
      <c r="Q289" s="899"/>
      <c r="R289" s="899"/>
      <c r="S289" s="899"/>
      <c r="T289" s="899"/>
      <c r="U289" s="899"/>
      <c r="V289" s="899"/>
      <c r="W289" s="899"/>
      <c r="X289" s="899"/>
      <c r="Y289" s="899"/>
    </row>
    <row r="290" ht="18.0" customHeight="1">
      <c r="A290" s="899"/>
      <c r="B290" s="900"/>
      <c r="C290" s="899"/>
      <c r="D290" s="899"/>
      <c r="E290" s="899"/>
      <c r="F290" s="901"/>
      <c r="G290" s="901"/>
      <c r="H290" s="901"/>
      <c r="I290" s="901"/>
      <c r="J290" s="901"/>
      <c r="K290" s="901"/>
      <c r="L290" s="899"/>
      <c r="M290" s="899"/>
      <c r="N290" s="899"/>
      <c r="O290" s="899"/>
      <c r="P290" s="899"/>
      <c r="Q290" s="899"/>
      <c r="R290" s="899"/>
      <c r="S290" s="899"/>
      <c r="T290" s="899"/>
      <c r="U290" s="899"/>
      <c r="V290" s="899"/>
      <c r="W290" s="899"/>
      <c r="X290" s="899"/>
      <c r="Y290" s="899"/>
    </row>
    <row r="291" ht="18.0" customHeight="1">
      <c r="A291" s="899"/>
      <c r="B291" s="900"/>
      <c r="C291" s="899"/>
      <c r="D291" s="899"/>
      <c r="E291" s="899"/>
      <c r="F291" s="901"/>
      <c r="G291" s="901"/>
      <c r="H291" s="901"/>
      <c r="I291" s="901"/>
      <c r="J291" s="901"/>
      <c r="K291" s="901"/>
      <c r="L291" s="899"/>
      <c r="M291" s="899"/>
      <c r="N291" s="899"/>
      <c r="O291" s="899"/>
      <c r="P291" s="899"/>
      <c r="Q291" s="899"/>
      <c r="R291" s="899"/>
      <c r="S291" s="899"/>
      <c r="T291" s="899"/>
      <c r="U291" s="899"/>
      <c r="V291" s="899"/>
      <c r="W291" s="899"/>
      <c r="X291" s="899"/>
      <c r="Y291" s="899"/>
    </row>
    <row r="292" ht="18.0" customHeight="1">
      <c r="A292" s="899"/>
      <c r="B292" s="900"/>
      <c r="C292" s="899"/>
      <c r="D292" s="899"/>
      <c r="E292" s="899"/>
      <c r="F292" s="901"/>
      <c r="G292" s="901"/>
      <c r="H292" s="901"/>
      <c r="I292" s="901"/>
      <c r="J292" s="901"/>
      <c r="K292" s="901"/>
      <c r="L292" s="899"/>
      <c r="M292" s="899"/>
      <c r="N292" s="899"/>
      <c r="O292" s="899"/>
      <c r="P292" s="899"/>
      <c r="Q292" s="899"/>
      <c r="R292" s="899"/>
      <c r="S292" s="899"/>
      <c r="T292" s="899"/>
      <c r="U292" s="899"/>
      <c r="V292" s="899"/>
      <c r="W292" s="899"/>
      <c r="X292" s="899"/>
      <c r="Y292" s="899"/>
    </row>
    <row r="293" ht="18.0" customHeight="1">
      <c r="A293" s="899"/>
      <c r="B293" s="900"/>
      <c r="C293" s="899"/>
      <c r="D293" s="899"/>
      <c r="E293" s="899"/>
      <c r="F293" s="901"/>
      <c r="G293" s="901"/>
      <c r="H293" s="901"/>
      <c r="I293" s="901"/>
      <c r="J293" s="901"/>
      <c r="K293" s="901"/>
      <c r="L293" s="899"/>
      <c r="M293" s="899"/>
      <c r="N293" s="899"/>
      <c r="O293" s="899"/>
      <c r="P293" s="899"/>
      <c r="Q293" s="899"/>
      <c r="R293" s="899"/>
      <c r="S293" s="899"/>
      <c r="T293" s="899"/>
      <c r="U293" s="899"/>
      <c r="V293" s="899"/>
      <c r="W293" s="899"/>
      <c r="X293" s="899"/>
      <c r="Y293" s="899"/>
    </row>
    <row r="294" ht="18.0" customHeight="1">
      <c r="A294" s="899"/>
      <c r="B294" s="900"/>
      <c r="C294" s="899"/>
      <c r="D294" s="899"/>
      <c r="E294" s="899"/>
      <c r="F294" s="901"/>
      <c r="G294" s="901"/>
      <c r="H294" s="901"/>
      <c r="I294" s="901"/>
      <c r="J294" s="901"/>
      <c r="K294" s="901"/>
      <c r="L294" s="899"/>
      <c r="M294" s="899"/>
      <c r="N294" s="899"/>
      <c r="O294" s="899"/>
      <c r="P294" s="899"/>
      <c r="Q294" s="899"/>
      <c r="R294" s="899"/>
      <c r="S294" s="899"/>
      <c r="T294" s="899"/>
      <c r="U294" s="899"/>
      <c r="V294" s="899"/>
      <c r="W294" s="899"/>
      <c r="X294" s="899"/>
      <c r="Y294" s="899"/>
    </row>
    <row r="295" ht="18.0" customHeight="1">
      <c r="A295" s="899"/>
      <c r="B295" s="900"/>
      <c r="C295" s="899"/>
      <c r="D295" s="899"/>
      <c r="E295" s="899"/>
      <c r="F295" s="901"/>
      <c r="G295" s="901"/>
      <c r="H295" s="901"/>
      <c r="I295" s="901"/>
      <c r="J295" s="901"/>
      <c r="K295" s="901"/>
      <c r="L295" s="899"/>
      <c r="M295" s="899"/>
      <c r="N295" s="899"/>
      <c r="O295" s="899"/>
      <c r="P295" s="899"/>
      <c r="Q295" s="899"/>
      <c r="R295" s="899"/>
      <c r="S295" s="899"/>
      <c r="T295" s="899"/>
      <c r="U295" s="899"/>
      <c r="V295" s="899"/>
      <c r="W295" s="899"/>
      <c r="X295" s="899"/>
      <c r="Y295" s="899"/>
    </row>
    <row r="296" ht="18.0" customHeight="1">
      <c r="A296" s="899"/>
      <c r="B296" s="900"/>
      <c r="C296" s="899"/>
      <c r="D296" s="899"/>
      <c r="E296" s="899"/>
      <c r="F296" s="901"/>
      <c r="G296" s="901"/>
      <c r="H296" s="901"/>
      <c r="I296" s="901"/>
      <c r="J296" s="901"/>
      <c r="K296" s="901"/>
      <c r="L296" s="899"/>
      <c r="M296" s="899"/>
      <c r="N296" s="899"/>
      <c r="O296" s="899"/>
      <c r="P296" s="899"/>
      <c r="Q296" s="899"/>
      <c r="R296" s="899"/>
      <c r="S296" s="899"/>
      <c r="T296" s="899"/>
      <c r="U296" s="899"/>
      <c r="V296" s="899"/>
      <c r="W296" s="899"/>
      <c r="X296" s="899"/>
      <c r="Y296" s="899"/>
    </row>
    <row r="297" ht="18.0" customHeight="1">
      <c r="A297" s="899"/>
      <c r="B297" s="900"/>
      <c r="C297" s="899"/>
      <c r="D297" s="899"/>
      <c r="E297" s="899"/>
      <c r="F297" s="901"/>
      <c r="G297" s="901"/>
      <c r="H297" s="901"/>
      <c r="I297" s="901"/>
      <c r="J297" s="901"/>
      <c r="K297" s="901"/>
      <c r="L297" s="899"/>
      <c r="M297" s="899"/>
      <c r="N297" s="899"/>
      <c r="O297" s="899"/>
      <c r="P297" s="899"/>
      <c r="Q297" s="899"/>
      <c r="R297" s="899"/>
      <c r="S297" s="899"/>
      <c r="T297" s="899"/>
      <c r="U297" s="899"/>
      <c r="V297" s="899"/>
      <c r="W297" s="899"/>
      <c r="X297" s="899"/>
      <c r="Y297" s="899"/>
    </row>
    <row r="298" ht="18.0" customHeight="1">
      <c r="A298" s="899"/>
      <c r="B298" s="900"/>
      <c r="C298" s="899"/>
      <c r="D298" s="899"/>
      <c r="E298" s="899"/>
      <c r="F298" s="901"/>
      <c r="G298" s="901"/>
      <c r="H298" s="901"/>
      <c r="I298" s="901"/>
      <c r="J298" s="901"/>
      <c r="K298" s="901"/>
      <c r="L298" s="899"/>
      <c r="M298" s="899"/>
      <c r="N298" s="899"/>
      <c r="O298" s="899"/>
      <c r="P298" s="899"/>
      <c r="Q298" s="899"/>
      <c r="R298" s="899"/>
      <c r="S298" s="899"/>
      <c r="T298" s="899"/>
      <c r="U298" s="899"/>
      <c r="V298" s="899"/>
      <c r="W298" s="899"/>
      <c r="X298" s="899"/>
      <c r="Y298" s="899"/>
    </row>
    <row r="299" ht="18.0" customHeight="1">
      <c r="A299" s="899"/>
      <c r="B299" s="900"/>
      <c r="C299" s="899"/>
      <c r="D299" s="899"/>
      <c r="E299" s="899"/>
      <c r="F299" s="901"/>
      <c r="G299" s="901"/>
      <c r="H299" s="901"/>
      <c r="I299" s="901"/>
      <c r="J299" s="901"/>
      <c r="K299" s="901"/>
      <c r="L299" s="899"/>
      <c r="M299" s="899"/>
      <c r="N299" s="899"/>
      <c r="O299" s="899"/>
      <c r="P299" s="899"/>
      <c r="Q299" s="899"/>
      <c r="R299" s="899"/>
      <c r="S299" s="899"/>
      <c r="T299" s="899"/>
      <c r="U299" s="899"/>
      <c r="V299" s="899"/>
      <c r="W299" s="899"/>
      <c r="X299" s="899"/>
      <c r="Y299" s="899"/>
    </row>
    <row r="300" ht="18.0" customHeight="1">
      <c r="A300" s="899"/>
      <c r="B300" s="900"/>
      <c r="C300" s="899"/>
      <c r="D300" s="899"/>
      <c r="E300" s="899"/>
      <c r="F300" s="901"/>
      <c r="G300" s="901"/>
      <c r="H300" s="901"/>
      <c r="I300" s="901"/>
      <c r="J300" s="901"/>
      <c r="K300" s="901"/>
      <c r="L300" s="899"/>
      <c r="M300" s="899"/>
      <c r="N300" s="899"/>
      <c r="O300" s="899"/>
      <c r="P300" s="899"/>
      <c r="Q300" s="899"/>
      <c r="R300" s="899"/>
      <c r="S300" s="899"/>
      <c r="T300" s="899"/>
      <c r="U300" s="899"/>
      <c r="V300" s="899"/>
      <c r="W300" s="899"/>
      <c r="X300" s="899"/>
      <c r="Y300" s="899"/>
    </row>
    <row r="301" ht="18.0" customHeight="1">
      <c r="A301" s="899"/>
      <c r="B301" s="900"/>
      <c r="C301" s="899"/>
      <c r="D301" s="899"/>
      <c r="E301" s="899"/>
      <c r="F301" s="901"/>
      <c r="G301" s="901"/>
      <c r="H301" s="901"/>
      <c r="I301" s="901"/>
      <c r="J301" s="901"/>
      <c r="K301" s="901"/>
      <c r="L301" s="899"/>
      <c r="M301" s="899"/>
      <c r="N301" s="899"/>
      <c r="O301" s="899"/>
      <c r="P301" s="899"/>
      <c r="Q301" s="899"/>
      <c r="R301" s="899"/>
      <c r="S301" s="899"/>
      <c r="T301" s="899"/>
      <c r="U301" s="899"/>
      <c r="V301" s="899"/>
      <c r="W301" s="899"/>
      <c r="X301" s="899"/>
      <c r="Y301" s="899"/>
    </row>
    <row r="302" ht="18.0" customHeight="1">
      <c r="A302" s="899"/>
      <c r="B302" s="900"/>
      <c r="C302" s="899"/>
      <c r="D302" s="899"/>
      <c r="E302" s="899"/>
      <c r="F302" s="901"/>
      <c r="G302" s="901"/>
      <c r="H302" s="901"/>
      <c r="I302" s="901"/>
      <c r="J302" s="901"/>
      <c r="K302" s="901"/>
      <c r="L302" s="899"/>
      <c r="M302" s="899"/>
      <c r="N302" s="899"/>
      <c r="O302" s="899"/>
      <c r="P302" s="899"/>
      <c r="Q302" s="899"/>
      <c r="R302" s="899"/>
      <c r="S302" s="899"/>
      <c r="T302" s="899"/>
      <c r="U302" s="899"/>
      <c r="V302" s="899"/>
      <c r="W302" s="899"/>
      <c r="X302" s="899"/>
      <c r="Y302" s="899"/>
    </row>
    <row r="303" ht="18.0" customHeight="1">
      <c r="A303" s="899"/>
      <c r="B303" s="900"/>
      <c r="C303" s="899"/>
      <c r="D303" s="899"/>
      <c r="E303" s="899"/>
      <c r="F303" s="901"/>
      <c r="G303" s="901"/>
      <c r="H303" s="901"/>
      <c r="I303" s="901"/>
      <c r="J303" s="901"/>
      <c r="K303" s="901"/>
      <c r="L303" s="899"/>
      <c r="M303" s="899"/>
      <c r="N303" s="899"/>
      <c r="O303" s="899"/>
      <c r="P303" s="899"/>
      <c r="Q303" s="899"/>
      <c r="R303" s="899"/>
      <c r="S303" s="899"/>
      <c r="T303" s="899"/>
      <c r="U303" s="899"/>
      <c r="V303" s="899"/>
      <c r="W303" s="899"/>
      <c r="X303" s="899"/>
      <c r="Y303" s="899"/>
    </row>
    <row r="304" ht="18.0" customHeight="1">
      <c r="A304" s="899"/>
      <c r="B304" s="900"/>
      <c r="C304" s="899"/>
      <c r="D304" s="899"/>
      <c r="E304" s="899"/>
      <c r="F304" s="901"/>
      <c r="G304" s="901"/>
      <c r="H304" s="901"/>
      <c r="I304" s="901"/>
      <c r="J304" s="901"/>
      <c r="K304" s="901"/>
      <c r="L304" s="899"/>
      <c r="M304" s="899"/>
      <c r="N304" s="899"/>
      <c r="O304" s="899"/>
      <c r="P304" s="899"/>
      <c r="Q304" s="899"/>
      <c r="R304" s="899"/>
      <c r="S304" s="899"/>
      <c r="T304" s="899"/>
      <c r="U304" s="899"/>
      <c r="V304" s="899"/>
      <c r="W304" s="899"/>
      <c r="X304" s="899"/>
      <c r="Y304" s="899"/>
    </row>
    <row r="305" ht="18.0" customHeight="1">
      <c r="A305" s="899"/>
      <c r="B305" s="900"/>
      <c r="C305" s="899"/>
      <c r="D305" s="899"/>
      <c r="E305" s="899"/>
      <c r="F305" s="901"/>
      <c r="G305" s="901"/>
      <c r="H305" s="901"/>
      <c r="I305" s="901"/>
      <c r="J305" s="901"/>
      <c r="K305" s="901"/>
      <c r="L305" s="899"/>
      <c r="M305" s="899"/>
      <c r="N305" s="899"/>
      <c r="O305" s="899"/>
      <c r="P305" s="899"/>
      <c r="Q305" s="899"/>
      <c r="R305" s="899"/>
      <c r="S305" s="899"/>
      <c r="T305" s="899"/>
      <c r="U305" s="899"/>
      <c r="V305" s="899"/>
      <c r="W305" s="899"/>
      <c r="X305" s="899"/>
      <c r="Y305" s="899"/>
    </row>
    <row r="306" ht="18.0" customHeight="1">
      <c r="A306" s="899"/>
      <c r="B306" s="900"/>
      <c r="C306" s="899"/>
      <c r="D306" s="899"/>
      <c r="E306" s="899"/>
      <c r="F306" s="901"/>
      <c r="G306" s="901"/>
      <c r="H306" s="901"/>
      <c r="I306" s="901"/>
      <c r="J306" s="901"/>
      <c r="K306" s="901"/>
      <c r="L306" s="899"/>
      <c r="M306" s="899"/>
      <c r="N306" s="899"/>
      <c r="O306" s="899"/>
      <c r="P306" s="899"/>
      <c r="Q306" s="899"/>
      <c r="R306" s="899"/>
      <c r="S306" s="899"/>
      <c r="T306" s="899"/>
      <c r="U306" s="899"/>
      <c r="V306" s="899"/>
      <c r="W306" s="899"/>
      <c r="X306" s="899"/>
      <c r="Y306" s="899"/>
    </row>
    <row r="307" ht="18.0" customHeight="1">
      <c r="A307" s="899"/>
      <c r="B307" s="900"/>
      <c r="C307" s="899"/>
      <c r="D307" s="899"/>
      <c r="E307" s="899"/>
      <c r="F307" s="901"/>
      <c r="G307" s="901"/>
      <c r="H307" s="901"/>
      <c r="I307" s="901"/>
      <c r="J307" s="901"/>
      <c r="K307" s="901"/>
      <c r="L307" s="899"/>
      <c r="M307" s="899"/>
      <c r="N307" s="899"/>
      <c r="O307" s="899"/>
      <c r="P307" s="899"/>
      <c r="Q307" s="899"/>
      <c r="R307" s="899"/>
      <c r="S307" s="899"/>
      <c r="T307" s="899"/>
      <c r="U307" s="899"/>
      <c r="V307" s="899"/>
      <c r="W307" s="899"/>
      <c r="X307" s="899"/>
      <c r="Y307" s="899"/>
    </row>
    <row r="308" ht="18.0" customHeight="1">
      <c r="A308" s="899"/>
      <c r="B308" s="900"/>
      <c r="C308" s="899"/>
      <c r="D308" s="899"/>
      <c r="E308" s="899"/>
      <c r="F308" s="901"/>
      <c r="G308" s="901"/>
      <c r="H308" s="901"/>
      <c r="I308" s="901"/>
      <c r="J308" s="901"/>
      <c r="K308" s="901"/>
      <c r="L308" s="899"/>
      <c r="M308" s="899"/>
      <c r="N308" s="899"/>
      <c r="O308" s="899"/>
      <c r="P308" s="899"/>
      <c r="Q308" s="899"/>
      <c r="R308" s="899"/>
      <c r="S308" s="899"/>
      <c r="T308" s="899"/>
      <c r="U308" s="899"/>
      <c r="V308" s="899"/>
      <c r="W308" s="899"/>
      <c r="X308" s="899"/>
      <c r="Y308" s="899"/>
    </row>
    <row r="309" ht="18.0" customHeight="1">
      <c r="A309" s="899"/>
      <c r="B309" s="900"/>
      <c r="C309" s="899"/>
      <c r="D309" s="899"/>
      <c r="E309" s="899"/>
      <c r="F309" s="901"/>
      <c r="G309" s="901"/>
      <c r="H309" s="901"/>
      <c r="I309" s="901"/>
      <c r="J309" s="901"/>
      <c r="K309" s="901"/>
      <c r="L309" s="899"/>
      <c r="M309" s="899"/>
      <c r="N309" s="899"/>
      <c r="O309" s="899"/>
      <c r="P309" s="899"/>
      <c r="Q309" s="899"/>
      <c r="R309" s="899"/>
      <c r="S309" s="899"/>
      <c r="T309" s="899"/>
      <c r="U309" s="899"/>
      <c r="V309" s="899"/>
      <c r="W309" s="899"/>
      <c r="X309" s="899"/>
      <c r="Y309" s="899"/>
    </row>
    <row r="310" ht="18.0" customHeight="1">
      <c r="A310" s="899"/>
      <c r="B310" s="900"/>
      <c r="C310" s="899"/>
      <c r="D310" s="899"/>
      <c r="E310" s="899"/>
      <c r="F310" s="901"/>
      <c r="G310" s="901"/>
      <c r="H310" s="901"/>
      <c r="I310" s="901"/>
      <c r="J310" s="901"/>
      <c r="K310" s="901"/>
      <c r="L310" s="899"/>
      <c r="M310" s="899"/>
      <c r="N310" s="899"/>
      <c r="O310" s="899"/>
      <c r="P310" s="899"/>
      <c r="Q310" s="899"/>
      <c r="R310" s="899"/>
      <c r="S310" s="899"/>
      <c r="T310" s="899"/>
      <c r="U310" s="899"/>
      <c r="V310" s="899"/>
      <c r="W310" s="899"/>
      <c r="X310" s="899"/>
      <c r="Y310" s="899"/>
    </row>
    <row r="311" ht="18.0" customHeight="1">
      <c r="A311" s="899"/>
      <c r="B311" s="900"/>
      <c r="C311" s="899"/>
      <c r="D311" s="899"/>
      <c r="E311" s="899"/>
      <c r="F311" s="901"/>
      <c r="G311" s="901"/>
      <c r="H311" s="901"/>
      <c r="I311" s="901"/>
      <c r="J311" s="901"/>
      <c r="K311" s="901"/>
      <c r="L311" s="899"/>
      <c r="M311" s="899"/>
      <c r="N311" s="899"/>
      <c r="O311" s="899"/>
      <c r="P311" s="899"/>
      <c r="Q311" s="899"/>
      <c r="R311" s="899"/>
      <c r="S311" s="899"/>
      <c r="T311" s="899"/>
      <c r="U311" s="899"/>
      <c r="V311" s="899"/>
      <c r="W311" s="899"/>
      <c r="X311" s="899"/>
      <c r="Y311" s="899"/>
    </row>
    <row r="312" ht="18.0" customHeight="1">
      <c r="A312" s="899"/>
      <c r="B312" s="900"/>
      <c r="C312" s="899"/>
      <c r="D312" s="899"/>
      <c r="E312" s="899"/>
      <c r="F312" s="901"/>
      <c r="G312" s="901"/>
      <c r="H312" s="901"/>
      <c r="I312" s="901"/>
      <c r="J312" s="901"/>
      <c r="K312" s="901"/>
      <c r="L312" s="899"/>
      <c r="M312" s="899"/>
      <c r="N312" s="899"/>
      <c r="O312" s="899"/>
      <c r="P312" s="899"/>
      <c r="Q312" s="899"/>
      <c r="R312" s="899"/>
      <c r="S312" s="899"/>
      <c r="T312" s="899"/>
      <c r="U312" s="899"/>
      <c r="V312" s="899"/>
      <c r="W312" s="899"/>
      <c r="X312" s="899"/>
      <c r="Y312" s="899"/>
    </row>
    <row r="313" ht="18.0" customHeight="1">
      <c r="A313" s="899"/>
      <c r="B313" s="900"/>
      <c r="C313" s="899"/>
      <c r="D313" s="899"/>
      <c r="E313" s="899"/>
      <c r="F313" s="901"/>
      <c r="G313" s="901"/>
      <c r="H313" s="901"/>
      <c r="I313" s="901"/>
      <c r="J313" s="901"/>
      <c r="K313" s="901"/>
      <c r="L313" s="899"/>
      <c r="M313" s="899"/>
      <c r="N313" s="899"/>
      <c r="O313" s="899"/>
      <c r="P313" s="899"/>
      <c r="Q313" s="899"/>
      <c r="R313" s="899"/>
      <c r="S313" s="899"/>
      <c r="T313" s="899"/>
      <c r="U313" s="899"/>
      <c r="V313" s="899"/>
      <c r="W313" s="899"/>
      <c r="X313" s="899"/>
      <c r="Y313" s="899"/>
    </row>
    <row r="314" ht="18.0" customHeight="1">
      <c r="A314" s="899"/>
      <c r="B314" s="900"/>
      <c r="C314" s="899"/>
      <c r="D314" s="899"/>
      <c r="E314" s="899"/>
      <c r="F314" s="901"/>
      <c r="G314" s="901"/>
      <c r="H314" s="901"/>
      <c r="I314" s="901"/>
      <c r="J314" s="901"/>
      <c r="K314" s="901"/>
      <c r="L314" s="899"/>
      <c r="M314" s="899"/>
      <c r="N314" s="899"/>
      <c r="O314" s="899"/>
      <c r="P314" s="899"/>
      <c r="Q314" s="899"/>
      <c r="R314" s="899"/>
      <c r="S314" s="899"/>
      <c r="T314" s="899"/>
      <c r="U314" s="899"/>
      <c r="V314" s="899"/>
      <c r="W314" s="899"/>
      <c r="X314" s="899"/>
      <c r="Y314" s="899"/>
    </row>
    <row r="315" ht="18.0" customHeight="1">
      <c r="A315" s="899"/>
      <c r="B315" s="900"/>
      <c r="C315" s="899"/>
      <c r="D315" s="899"/>
      <c r="E315" s="899"/>
      <c r="F315" s="901"/>
      <c r="G315" s="901"/>
      <c r="H315" s="901"/>
      <c r="I315" s="901"/>
      <c r="J315" s="901"/>
      <c r="K315" s="901"/>
      <c r="L315" s="899"/>
      <c r="M315" s="899"/>
      <c r="N315" s="899"/>
      <c r="O315" s="899"/>
      <c r="P315" s="899"/>
      <c r="Q315" s="899"/>
      <c r="R315" s="899"/>
      <c r="S315" s="899"/>
      <c r="T315" s="899"/>
      <c r="U315" s="899"/>
      <c r="V315" s="899"/>
      <c r="W315" s="899"/>
      <c r="X315" s="899"/>
      <c r="Y315" s="899"/>
    </row>
    <row r="316" ht="18.0" customHeight="1">
      <c r="A316" s="899"/>
      <c r="B316" s="900"/>
      <c r="C316" s="899"/>
      <c r="D316" s="899"/>
      <c r="E316" s="899"/>
      <c r="F316" s="901"/>
      <c r="G316" s="901"/>
      <c r="H316" s="901"/>
      <c r="I316" s="901"/>
      <c r="J316" s="901"/>
      <c r="K316" s="901"/>
      <c r="L316" s="899"/>
      <c r="M316" s="899"/>
      <c r="N316" s="899"/>
      <c r="O316" s="899"/>
      <c r="P316" s="899"/>
      <c r="Q316" s="899"/>
      <c r="R316" s="899"/>
      <c r="S316" s="899"/>
      <c r="T316" s="899"/>
      <c r="U316" s="899"/>
      <c r="V316" s="899"/>
      <c r="W316" s="899"/>
      <c r="X316" s="899"/>
      <c r="Y316" s="899"/>
    </row>
    <row r="317" ht="18.0" customHeight="1">
      <c r="A317" s="899"/>
      <c r="B317" s="900"/>
      <c r="C317" s="899"/>
      <c r="D317" s="899"/>
      <c r="E317" s="899"/>
      <c r="F317" s="901"/>
      <c r="G317" s="901"/>
      <c r="H317" s="901"/>
      <c r="I317" s="901"/>
      <c r="J317" s="901"/>
      <c r="K317" s="901"/>
      <c r="L317" s="899"/>
      <c r="M317" s="899"/>
      <c r="N317" s="899"/>
      <c r="O317" s="899"/>
      <c r="P317" s="899"/>
      <c r="Q317" s="899"/>
      <c r="R317" s="899"/>
      <c r="S317" s="899"/>
      <c r="T317" s="899"/>
      <c r="U317" s="899"/>
      <c r="V317" s="899"/>
      <c r="W317" s="899"/>
      <c r="X317" s="899"/>
      <c r="Y317" s="899"/>
    </row>
    <row r="318" ht="18.0" customHeight="1">
      <c r="A318" s="899"/>
      <c r="B318" s="900"/>
      <c r="C318" s="899"/>
      <c r="D318" s="899"/>
      <c r="E318" s="899"/>
      <c r="F318" s="901"/>
      <c r="G318" s="901"/>
      <c r="H318" s="901"/>
      <c r="I318" s="901"/>
      <c r="J318" s="901"/>
      <c r="K318" s="901"/>
      <c r="L318" s="899"/>
      <c r="M318" s="899"/>
      <c r="N318" s="899"/>
      <c r="O318" s="899"/>
      <c r="P318" s="899"/>
      <c r="Q318" s="899"/>
      <c r="R318" s="899"/>
      <c r="S318" s="899"/>
      <c r="T318" s="899"/>
      <c r="U318" s="899"/>
      <c r="V318" s="899"/>
      <c r="W318" s="899"/>
      <c r="X318" s="899"/>
      <c r="Y318" s="899"/>
    </row>
    <row r="319" ht="18.0" customHeight="1">
      <c r="A319" s="899"/>
      <c r="B319" s="900"/>
      <c r="C319" s="899"/>
      <c r="D319" s="899"/>
      <c r="E319" s="899"/>
      <c r="F319" s="901"/>
      <c r="G319" s="901"/>
      <c r="H319" s="901"/>
      <c r="I319" s="901"/>
      <c r="J319" s="901"/>
      <c r="K319" s="901"/>
      <c r="L319" s="899"/>
      <c r="M319" s="899"/>
      <c r="N319" s="899"/>
      <c r="O319" s="899"/>
      <c r="P319" s="899"/>
      <c r="Q319" s="899"/>
      <c r="R319" s="899"/>
      <c r="S319" s="899"/>
      <c r="T319" s="899"/>
      <c r="U319" s="899"/>
      <c r="V319" s="899"/>
      <c r="W319" s="899"/>
      <c r="X319" s="899"/>
      <c r="Y319" s="899"/>
    </row>
    <row r="320" ht="18.0" customHeight="1">
      <c r="A320" s="899"/>
      <c r="B320" s="900"/>
      <c r="C320" s="899"/>
      <c r="D320" s="899"/>
      <c r="E320" s="899"/>
      <c r="F320" s="901"/>
      <c r="G320" s="901"/>
      <c r="H320" s="901"/>
      <c r="I320" s="901"/>
      <c r="J320" s="901"/>
      <c r="K320" s="901"/>
      <c r="L320" s="899"/>
      <c r="M320" s="899"/>
      <c r="N320" s="899"/>
      <c r="O320" s="899"/>
      <c r="P320" s="899"/>
      <c r="Q320" s="899"/>
      <c r="R320" s="899"/>
      <c r="S320" s="899"/>
      <c r="T320" s="899"/>
      <c r="U320" s="899"/>
      <c r="V320" s="899"/>
      <c r="W320" s="899"/>
      <c r="X320" s="899"/>
      <c r="Y320" s="899"/>
    </row>
    <row r="321" ht="18.0" customHeight="1">
      <c r="A321" s="899"/>
      <c r="B321" s="900"/>
      <c r="C321" s="899"/>
      <c r="D321" s="899"/>
      <c r="E321" s="899"/>
      <c r="F321" s="901"/>
      <c r="G321" s="901"/>
      <c r="H321" s="901"/>
      <c r="I321" s="901"/>
      <c r="J321" s="901"/>
      <c r="K321" s="901"/>
      <c r="L321" s="899"/>
      <c r="M321" s="899"/>
      <c r="N321" s="899"/>
      <c r="O321" s="899"/>
      <c r="P321" s="899"/>
      <c r="Q321" s="899"/>
      <c r="R321" s="899"/>
      <c r="S321" s="899"/>
      <c r="T321" s="899"/>
      <c r="U321" s="899"/>
      <c r="V321" s="899"/>
      <c r="W321" s="899"/>
      <c r="X321" s="899"/>
      <c r="Y321" s="899"/>
    </row>
    <row r="322" ht="18.0" customHeight="1">
      <c r="A322" s="899"/>
      <c r="B322" s="900"/>
      <c r="C322" s="899"/>
      <c r="D322" s="899"/>
      <c r="E322" s="899"/>
      <c r="F322" s="901"/>
      <c r="G322" s="901"/>
      <c r="H322" s="901"/>
      <c r="I322" s="901"/>
      <c r="J322" s="901"/>
      <c r="K322" s="901"/>
      <c r="L322" s="899"/>
      <c r="M322" s="899"/>
      <c r="N322" s="899"/>
      <c r="O322" s="899"/>
      <c r="P322" s="899"/>
      <c r="Q322" s="899"/>
      <c r="R322" s="899"/>
      <c r="S322" s="899"/>
      <c r="T322" s="899"/>
      <c r="U322" s="899"/>
      <c r="V322" s="899"/>
      <c r="W322" s="899"/>
      <c r="X322" s="899"/>
      <c r="Y322" s="899"/>
    </row>
    <row r="323" ht="18.0" customHeight="1">
      <c r="A323" s="899"/>
      <c r="B323" s="900"/>
      <c r="C323" s="899"/>
      <c r="D323" s="899"/>
      <c r="E323" s="899"/>
      <c r="F323" s="901"/>
      <c r="G323" s="901"/>
      <c r="H323" s="901"/>
      <c r="I323" s="901"/>
      <c r="J323" s="901"/>
      <c r="K323" s="901"/>
      <c r="L323" s="899"/>
      <c r="M323" s="899"/>
      <c r="N323" s="899"/>
      <c r="O323" s="899"/>
      <c r="P323" s="899"/>
      <c r="Q323" s="899"/>
      <c r="R323" s="899"/>
      <c r="S323" s="899"/>
      <c r="T323" s="899"/>
      <c r="U323" s="899"/>
      <c r="V323" s="899"/>
      <c r="W323" s="899"/>
      <c r="X323" s="899"/>
      <c r="Y323" s="899"/>
    </row>
    <row r="324" ht="18.0" customHeight="1">
      <c r="A324" s="899"/>
      <c r="B324" s="900"/>
      <c r="C324" s="899"/>
      <c r="D324" s="899"/>
      <c r="E324" s="899"/>
      <c r="F324" s="901"/>
      <c r="G324" s="901"/>
      <c r="H324" s="901"/>
      <c r="I324" s="901"/>
      <c r="J324" s="901"/>
      <c r="K324" s="901"/>
      <c r="L324" s="899"/>
      <c r="M324" s="899"/>
      <c r="N324" s="899"/>
      <c r="O324" s="899"/>
      <c r="P324" s="899"/>
      <c r="Q324" s="899"/>
      <c r="R324" s="899"/>
      <c r="S324" s="899"/>
      <c r="T324" s="899"/>
      <c r="U324" s="899"/>
      <c r="V324" s="899"/>
      <c r="W324" s="899"/>
      <c r="X324" s="899"/>
      <c r="Y324" s="899"/>
    </row>
    <row r="325" ht="18.0" customHeight="1">
      <c r="A325" s="899"/>
      <c r="B325" s="900"/>
      <c r="C325" s="899"/>
      <c r="D325" s="899"/>
      <c r="E325" s="899"/>
      <c r="F325" s="901"/>
      <c r="G325" s="901"/>
      <c r="H325" s="901"/>
      <c r="I325" s="901"/>
      <c r="J325" s="901"/>
      <c r="K325" s="901"/>
      <c r="L325" s="899"/>
      <c r="M325" s="899"/>
      <c r="N325" s="899"/>
      <c r="O325" s="899"/>
      <c r="P325" s="899"/>
      <c r="Q325" s="899"/>
      <c r="R325" s="899"/>
      <c r="S325" s="899"/>
      <c r="T325" s="899"/>
      <c r="U325" s="899"/>
      <c r="V325" s="899"/>
      <c r="W325" s="899"/>
      <c r="X325" s="899"/>
      <c r="Y325" s="899"/>
    </row>
    <row r="326" ht="18.0" customHeight="1">
      <c r="A326" s="899"/>
      <c r="B326" s="900"/>
      <c r="C326" s="899"/>
      <c r="D326" s="899"/>
      <c r="E326" s="899"/>
      <c r="F326" s="901"/>
      <c r="G326" s="901"/>
      <c r="H326" s="901"/>
      <c r="I326" s="901"/>
      <c r="J326" s="901"/>
      <c r="K326" s="901"/>
      <c r="L326" s="899"/>
      <c r="M326" s="899"/>
      <c r="N326" s="899"/>
      <c r="O326" s="899"/>
      <c r="P326" s="899"/>
      <c r="Q326" s="899"/>
      <c r="R326" s="899"/>
      <c r="S326" s="899"/>
      <c r="T326" s="899"/>
      <c r="U326" s="899"/>
      <c r="V326" s="899"/>
      <c r="W326" s="899"/>
      <c r="X326" s="899"/>
      <c r="Y326" s="899"/>
    </row>
    <row r="327" ht="18.0" customHeight="1">
      <c r="A327" s="899"/>
      <c r="B327" s="900"/>
      <c r="C327" s="899"/>
      <c r="D327" s="899"/>
      <c r="E327" s="899"/>
      <c r="F327" s="901"/>
      <c r="G327" s="901"/>
      <c r="H327" s="901"/>
      <c r="I327" s="901"/>
      <c r="J327" s="901"/>
      <c r="K327" s="901"/>
      <c r="L327" s="899"/>
      <c r="M327" s="899"/>
      <c r="N327" s="899"/>
      <c r="O327" s="899"/>
      <c r="P327" s="899"/>
      <c r="Q327" s="899"/>
      <c r="R327" s="899"/>
      <c r="S327" s="899"/>
      <c r="T327" s="899"/>
      <c r="U327" s="899"/>
      <c r="V327" s="899"/>
      <c r="W327" s="899"/>
      <c r="X327" s="899"/>
      <c r="Y327" s="899"/>
    </row>
    <row r="328" ht="18.0" customHeight="1">
      <c r="A328" s="899"/>
      <c r="B328" s="900"/>
      <c r="C328" s="899"/>
      <c r="D328" s="899"/>
      <c r="E328" s="899"/>
      <c r="F328" s="901"/>
      <c r="G328" s="901"/>
      <c r="H328" s="901"/>
      <c r="I328" s="901"/>
      <c r="J328" s="901"/>
      <c r="K328" s="901"/>
      <c r="L328" s="899"/>
      <c r="M328" s="899"/>
      <c r="N328" s="899"/>
      <c r="O328" s="899"/>
      <c r="P328" s="899"/>
      <c r="Q328" s="899"/>
      <c r="R328" s="899"/>
      <c r="S328" s="899"/>
      <c r="T328" s="899"/>
      <c r="U328" s="899"/>
      <c r="V328" s="899"/>
      <c r="W328" s="899"/>
      <c r="X328" s="899"/>
      <c r="Y328" s="899"/>
    </row>
    <row r="329" ht="18.0" customHeight="1">
      <c r="A329" s="899"/>
      <c r="B329" s="900"/>
      <c r="C329" s="899"/>
      <c r="D329" s="899"/>
      <c r="E329" s="899"/>
      <c r="F329" s="901"/>
      <c r="G329" s="901"/>
      <c r="H329" s="901"/>
      <c r="I329" s="901"/>
      <c r="J329" s="901"/>
      <c r="K329" s="901"/>
      <c r="L329" s="899"/>
      <c r="M329" s="899"/>
      <c r="N329" s="899"/>
      <c r="O329" s="899"/>
      <c r="P329" s="899"/>
      <c r="Q329" s="899"/>
      <c r="R329" s="899"/>
      <c r="S329" s="899"/>
      <c r="T329" s="899"/>
      <c r="U329" s="899"/>
      <c r="V329" s="899"/>
      <c r="W329" s="899"/>
      <c r="X329" s="899"/>
      <c r="Y329" s="899"/>
    </row>
    <row r="330" ht="18.0" customHeight="1">
      <c r="A330" s="899"/>
      <c r="B330" s="900"/>
      <c r="C330" s="899"/>
      <c r="D330" s="899"/>
      <c r="E330" s="899"/>
      <c r="F330" s="901"/>
      <c r="G330" s="901"/>
      <c r="H330" s="901"/>
      <c r="I330" s="901"/>
      <c r="J330" s="901"/>
      <c r="K330" s="901"/>
      <c r="L330" s="899"/>
      <c r="M330" s="899"/>
      <c r="N330" s="899"/>
      <c r="O330" s="899"/>
      <c r="P330" s="899"/>
      <c r="Q330" s="899"/>
      <c r="R330" s="899"/>
      <c r="S330" s="899"/>
      <c r="T330" s="899"/>
      <c r="U330" s="899"/>
      <c r="V330" s="899"/>
      <c r="W330" s="899"/>
      <c r="X330" s="899"/>
      <c r="Y330" s="899"/>
    </row>
    <row r="331" ht="18.0" customHeight="1">
      <c r="A331" s="899"/>
      <c r="B331" s="900"/>
      <c r="C331" s="899"/>
      <c r="D331" s="899"/>
      <c r="E331" s="899"/>
      <c r="F331" s="901"/>
      <c r="G331" s="901"/>
      <c r="H331" s="901"/>
      <c r="I331" s="901"/>
      <c r="J331" s="901"/>
      <c r="K331" s="901"/>
      <c r="L331" s="899"/>
      <c r="M331" s="899"/>
      <c r="N331" s="899"/>
      <c r="O331" s="899"/>
      <c r="P331" s="899"/>
      <c r="Q331" s="899"/>
      <c r="R331" s="899"/>
      <c r="S331" s="899"/>
      <c r="T331" s="899"/>
      <c r="U331" s="899"/>
      <c r="V331" s="899"/>
      <c r="W331" s="899"/>
      <c r="X331" s="899"/>
      <c r="Y331" s="899"/>
    </row>
    <row r="332" ht="18.0" customHeight="1">
      <c r="A332" s="899"/>
      <c r="B332" s="900"/>
      <c r="C332" s="899"/>
      <c r="D332" s="899"/>
      <c r="E332" s="899"/>
      <c r="F332" s="901"/>
      <c r="G332" s="901"/>
      <c r="H332" s="901"/>
      <c r="I332" s="901"/>
      <c r="J332" s="901"/>
      <c r="K332" s="901"/>
      <c r="L332" s="899"/>
      <c r="M332" s="899"/>
      <c r="N332" s="899"/>
      <c r="O332" s="899"/>
      <c r="P332" s="899"/>
      <c r="Q332" s="899"/>
      <c r="R332" s="899"/>
      <c r="S332" s="899"/>
      <c r="T332" s="899"/>
      <c r="U332" s="899"/>
      <c r="V332" s="899"/>
      <c r="W332" s="899"/>
      <c r="X332" s="899"/>
      <c r="Y332" s="899"/>
    </row>
    <row r="333" ht="18.0" customHeight="1">
      <c r="A333" s="899"/>
      <c r="B333" s="900"/>
      <c r="C333" s="899"/>
      <c r="D333" s="899"/>
      <c r="E333" s="899"/>
      <c r="F333" s="901"/>
      <c r="G333" s="901"/>
      <c r="H333" s="901"/>
      <c r="I333" s="901"/>
      <c r="J333" s="901"/>
      <c r="K333" s="901"/>
      <c r="L333" s="899"/>
      <c r="M333" s="899"/>
      <c r="N333" s="899"/>
      <c r="O333" s="899"/>
      <c r="P333" s="899"/>
      <c r="Q333" s="899"/>
      <c r="R333" s="899"/>
      <c r="S333" s="899"/>
      <c r="T333" s="899"/>
      <c r="U333" s="899"/>
      <c r="V333" s="899"/>
      <c r="W333" s="899"/>
      <c r="X333" s="899"/>
      <c r="Y333" s="899"/>
    </row>
    <row r="334" ht="18.0" customHeight="1">
      <c r="A334" s="899"/>
      <c r="B334" s="900"/>
      <c r="C334" s="899"/>
      <c r="D334" s="899"/>
      <c r="E334" s="899"/>
      <c r="F334" s="901"/>
      <c r="G334" s="901"/>
      <c r="H334" s="901"/>
      <c r="I334" s="901"/>
      <c r="J334" s="901"/>
      <c r="K334" s="901"/>
      <c r="L334" s="899"/>
      <c r="M334" s="899"/>
      <c r="N334" s="899"/>
      <c r="O334" s="899"/>
      <c r="P334" s="899"/>
      <c r="Q334" s="899"/>
      <c r="R334" s="899"/>
      <c r="S334" s="899"/>
      <c r="T334" s="899"/>
      <c r="U334" s="899"/>
      <c r="V334" s="899"/>
      <c r="W334" s="899"/>
      <c r="X334" s="899"/>
      <c r="Y334" s="899"/>
    </row>
    <row r="335" ht="18.0" customHeight="1">
      <c r="A335" s="899"/>
      <c r="B335" s="900"/>
      <c r="C335" s="899"/>
      <c r="D335" s="899"/>
      <c r="E335" s="899"/>
      <c r="F335" s="901"/>
      <c r="G335" s="901"/>
      <c r="H335" s="901"/>
      <c r="I335" s="901"/>
      <c r="J335" s="901"/>
      <c r="K335" s="901"/>
      <c r="L335" s="899"/>
      <c r="M335" s="899"/>
      <c r="N335" s="899"/>
      <c r="O335" s="899"/>
      <c r="P335" s="899"/>
      <c r="Q335" s="899"/>
      <c r="R335" s="899"/>
      <c r="S335" s="899"/>
      <c r="T335" s="899"/>
      <c r="U335" s="899"/>
      <c r="V335" s="899"/>
      <c r="W335" s="899"/>
      <c r="X335" s="899"/>
      <c r="Y335" s="899"/>
    </row>
    <row r="336" ht="18.0" customHeight="1">
      <c r="A336" s="899"/>
      <c r="B336" s="900"/>
      <c r="C336" s="899"/>
      <c r="D336" s="899"/>
      <c r="E336" s="899"/>
      <c r="F336" s="901"/>
      <c r="G336" s="901"/>
      <c r="H336" s="901"/>
      <c r="I336" s="901"/>
      <c r="J336" s="901"/>
      <c r="K336" s="901"/>
      <c r="L336" s="899"/>
      <c r="M336" s="899"/>
      <c r="N336" s="899"/>
      <c r="O336" s="899"/>
      <c r="P336" s="899"/>
      <c r="Q336" s="899"/>
      <c r="R336" s="899"/>
      <c r="S336" s="899"/>
      <c r="T336" s="899"/>
      <c r="U336" s="899"/>
      <c r="V336" s="899"/>
      <c r="W336" s="899"/>
      <c r="X336" s="899"/>
      <c r="Y336" s="899"/>
    </row>
    <row r="337" ht="18.0" customHeight="1">
      <c r="A337" s="899"/>
      <c r="B337" s="900"/>
      <c r="C337" s="899"/>
      <c r="D337" s="899"/>
      <c r="E337" s="899"/>
      <c r="F337" s="901"/>
      <c r="G337" s="901"/>
      <c r="H337" s="901"/>
      <c r="I337" s="901"/>
      <c r="J337" s="901"/>
      <c r="K337" s="901"/>
      <c r="L337" s="899"/>
      <c r="M337" s="899"/>
      <c r="N337" s="899"/>
      <c r="O337" s="899"/>
      <c r="P337" s="899"/>
      <c r="Q337" s="899"/>
      <c r="R337" s="899"/>
      <c r="S337" s="899"/>
      <c r="T337" s="899"/>
      <c r="U337" s="899"/>
      <c r="V337" s="899"/>
      <c r="W337" s="899"/>
      <c r="X337" s="899"/>
      <c r="Y337" s="899"/>
    </row>
    <row r="338" ht="18.0" customHeight="1">
      <c r="A338" s="899"/>
      <c r="B338" s="900"/>
      <c r="C338" s="899"/>
      <c r="D338" s="899"/>
      <c r="E338" s="899"/>
      <c r="F338" s="901"/>
      <c r="G338" s="901"/>
      <c r="H338" s="901"/>
      <c r="I338" s="901"/>
      <c r="J338" s="901"/>
      <c r="K338" s="901"/>
      <c r="L338" s="899"/>
      <c r="M338" s="899"/>
      <c r="N338" s="899"/>
      <c r="O338" s="899"/>
      <c r="P338" s="899"/>
      <c r="Q338" s="899"/>
      <c r="R338" s="899"/>
      <c r="S338" s="899"/>
      <c r="T338" s="899"/>
      <c r="U338" s="899"/>
      <c r="V338" s="899"/>
      <c r="W338" s="899"/>
      <c r="X338" s="899"/>
      <c r="Y338" s="899"/>
    </row>
    <row r="339" ht="18.0" customHeight="1">
      <c r="A339" s="899"/>
      <c r="B339" s="900"/>
      <c r="C339" s="899"/>
      <c r="D339" s="899"/>
      <c r="E339" s="899"/>
      <c r="F339" s="901"/>
      <c r="G339" s="901"/>
      <c r="H339" s="901"/>
      <c r="I339" s="901"/>
      <c r="J339" s="901"/>
      <c r="K339" s="901"/>
      <c r="L339" s="899"/>
      <c r="M339" s="899"/>
      <c r="N339" s="899"/>
      <c r="O339" s="899"/>
      <c r="P339" s="899"/>
      <c r="Q339" s="899"/>
      <c r="R339" s="899"/>
      <c r="S339" s="899"/>
      <c r="T339" s="899"/>
      <c r="U339" s="899"/>
      <c r="V339" s="899"/>
      <c r="W339" s="899"/>
      <c r="X339" s="899"/>
      <c r="Y339" s="899"/>
    </row>
    <row r="340" ht="18.0" customHeight="1">
      <c r="A340" s="899"/>
      <c r="B340" s="900"/>
      <c r="C340" s="899"/>
      <c r="D340" s="899"/>
      <c r="E340" s="899"/>
      <c r="F340" s="901"/>
      <c r="G340" s="901"/>
      <c r="H340" s="901"/>
      <c r="I340" s="901"/>
      <c r="J340" s="901"/>
      <c r="K340" s="901"/>
      <c r="L340" s="899"/>
      <c r="M340" s="899"/>
      <c r="N340" s="899"/>
      <c r="O340" s="899"/>
      <c r="P340" s="899"/>
      <c r="Q340" s="899"/>
      <c r="R340" s="899"/>
      <c r="S340" s="899"/>
      <c r="T340" s="899"/>
      <c r="U340" s="899"/>
      <c r="V340" s="899"/>
      <c r="W340" s="899"/>
      <c r="X340" s="899"/>
      <c r="Y340" s="899"/>
    </row>
    <row r="341" ht="18.0" customHeight="1">
      <c r="A341" s="899"/>
      <c r="B341" s="900"/>
      <c r="C341" s="899"/>
      <c r="D341" s="899"/>
      <c r="E341" s="899"/>
      <c r="F341" s="901"/>
      <c r="G341" s="901"/>
      <c r="H341" s="901"/>
      <c r="I341" s="901"/>
      <c r="J341" s="901"/>
      <c r="K341" s="901"/>
      <c r="L341" s="899"/>
      <c r="M341" s="899"/>
      <c r="N341" s="899"/>
      <c r="O341" s="899"/>
      <c r="P341" s="899"/>
      <c r="Q341" s="899"/>
      <c r="R341" s="899"/>
      <c r="S341" s="899"/>
      <c r="T341" s="899"/>
      <c r="U341" s="899"/>
      <c r="V341" s="899"/>
      <c r="W341" s="899"/>
      <c r="X341" s="899"/>
      <c r="Y341" s="899"/>
    </row>
    <row r="342" ht="18.0" customHeight="1">
      <c r="A342" s="899"/>
      <c r="B342" s="900"/>
      <c r="C342" s="899"/>
      <c r="D342" s="899"/>
      <c r="E342" s="899"/>
      <c r="F342" s="901"/>
      <c r="G342" s="901"/>
      <c r="H342" s="901"/>
      <c r="I342" s="901"/>
      <c r="J342" s="901"/>
      <c r="K342" s="901"/>
      <c r="L342" s="899"/>
      <c r="M342" s="899"/>
      <c r="N342" s="899"/>
      <c r="O342" s="899"/>
      <c r="P342" s="899"/>
      <c r="Q342" s="899"/>
      <c r="R342" s="899"/>
      <c r="S342" s="899"/>
      <c r="T342" s="899"/>
      <c r="U342" s="899"/>
      <c r="V342" s="899"/>
      <c r="W342" s="899"/>
      <c r="X342" s="899"/>
      <c r="Y342" s="899"/>
    </row>
    <row r="343" ht="18.0" customHeight="1">
      <c r="A343" s="899"/>
      <c r="B343" s="900"/>
      <c r="C343" s="899"/>
      <c r="D343" s="899"/>
      <c r="E343" s="899"/>
      <c r="F343" s="901"/>
      <c r="G343" s="901"/>
      <c r="H343" s="901"/>
      <c r="I343" s="901"/>
      <c r="J343" s="901"/>
      <c r="K343" s="901"/>
      <c r="L343" s="899"/>
      <c r="M343" s="899"/>
      <c r="N343" s="899"/>
      <c r="O343" s="899"/>
      <c r="P343" s="899"/>
      <c r="Q343" s="899"/>
      <c r="R343" s="899"/>
      <c r="S343" s="899"/>
      <c r="T343" s="899"/>
      <c r="U343" s="899"/>
      <c r="V343" s="899"/>
      <c r="W343" s="899"/>
      <c r="X343" s="899"/>
      <c r="Y343" s="899"/>
    </row>
    <row r="344" ht="18.0" customHeight="1">
      <c r="A344" s="899"/>
      <c r="B344" s="900"/>
      <c r="C344" s="899"/>
      <c r="D344" s="899"/>
      <c r="E344" s="899"/>
      <c r="F344" s="901"/>
      <c r="G344" s="901"/>
      <c r="H344" s="901"/>
      <c r="I344" s="901"/>
      <c r="J344" s="901"/>
      <c r="K344" s="901"/>
      <c r="L344" s="899"/>
      <c r="M344" s="899"/>
      <c r="N344" s="899"/>
      <c r="O344" s="899"/>
      <c r="P344" s="899"/>
      <c r="Q344" s="899"/>
      <c r="R344" s="899"/>
      <c r="S344" s="899"/>
      <c r="T344" s="899"/>
      <c r="U344" s="899"/>
      <c r="V344" s="899"/>
      <c r="W344" s="899"/>
      <c r="X344" s="899"/>
      <c r="Y344" s="899"/>
    </row>
    <row r="345" ht="18.0" customHeight="1">
      <c r="A345" s="899"/>
      <c r="B345" s="900"/>
      <c r="C345" s="899"/>
      <c r="D345" s="899"/>
      <c r="E345" s="899"/>
      <c r="F345" s="901"/>
      <c r="G345" s="901"/>
      <c r="H345" s="901"/>
      <c r="I345" s="901"/>
      <c r="J345" s="901"/>
      <c r="K345" s="901"/>
      <c r="L345" s="899"/>
      <c r="M345" s="899"/>
      <c r="N345" s="899"/>
      <c r="O345" s="899"/>
      <c r="P345" s="899"/>
      <c r="Q345" s="899"/>
      <c r="R345" s="899"/>
      <c r="S345" s="899"/>
      <c r="T345" s="899"/>
      <c r="U345" s="899"/>
      <c r="V345" s="899"/>
      <c r="W345" s="899"/>
      <c r="X345" s="899"/>
      <c r="Y345" s="899"/>
    </row>
    <row r="346" ht="18.0" customHeight="1">
      <c r="A346" s="899"/>
      <c r="B346" s="900"/>
      <c r="C346" s="899"/>
      <c r="D346" s="899"/>
      <c r="E346" s="899"/>
      <c r="F346" s="901"/>
      <c r="G346" s="901"/>
      <c r="H346" s="901"/>
      <c r="I346" s="901"/>
      <c r="J346" s="901"/>
      <c r="K346" s="901"/>
      <c r="L346" s="899"/>
      <c r="M346" s="899"/>
      <c r="N346" s="899"/>
      <c r="O346" s="899"/>
      <c r="P346" s="899"/>
      <c r="Q346" s="899"/>
      <c r="R346" s="899"/>
      <c r="S346" s="899"/>
      <c r="T346" s="899"/>
      <c r="U346" s="899"/>
      <c r="V346" s="899"/>
      <c r="W346" s="899"/>
      <c r="X346" s="899"/>
      <c r="Y346" s="899"/>
    </row>
    <row r="347" ht="18.0" customHeight="1">
      <c r="A347" s="899"/>
      <c r="B347" s="900"/>
      <c r="C347" s="899"/>
      <c r="D347" s="899"/>
      <c r="E347" s="899"/>
      <c r="F347" s="901"/>
      <c r="G347" s="901"/>
      <c r="H347" s="901"/>
      <c r="I347" s="901"/>
      <c r="J347" s="901"/>
      <c r="K347" s="901"/>
      <c r="L347" s="899"/>
      <c r="M347" s="899"/>
      <c r="N347" s="899"/>
      <c r="O347" s="899"/>
      <c r="P347" s="899"/>
      <c r="Q347" s="899"/>
      <c r="R347" s="899"/>
      <c r="S347" s="899"/>
      <c r="T347" s="899"/>
      <c r="U347" s="899"/>
      <c r="V347" s="899"/>
      <c r="W347" s="899"/>
      <c r="X347" s="899"/>
      <c r="Y347" s="899"/>
    </row>
    <row r="348" ht="18.0" customHeight="1">
      <c r="A348" s="899"/>
      <c r="B348" s="900"/>
      <c r="C348" s="899"/>
      <c r="D348" s="899"/>
      <c r="E348" s="899"/>
      <c r="F348" s="901"/>
      <c r="G348" s="901"/>
      <c r="H348" s="901"/>
      <c r="I348" s="901"/>
      <c r="J348" s="901"/>
      <c r="K348" s="901"/>
      <c r="L348" s="899"/>
      <c r="M348" s="899"/>
      <c r="N348" s="899"/>
      <c r="O348" s="899"/>
      <c r="P348" s="899"/>
      <c r="Q348" s="899"/>
      <c r="R348" s="899"/>
      <c r="S348" s="899"/>
      <c r="T348" s="899"/>
      <c r="U348" s="899"/>
      <c r="V348" s="899"/>
      <c r="W348" s="899"/>
      <c r="X348" s="899"/>
      <c r="Y348" s="899"/>
    </row>
    <row r="349" ht="18.0" customHeight="1">
      <c r="A349" s="899"/>
      <c r="B349" s="900"/>
      <c r="C349" s="899"/>
      <c r="D349" s="899"/>
      <c r="E349" s="899"/>
      <c r="F349" s="901"/>
      <c r="G349" s="901"/>
      <c r="H349" s="901"/>
      <c r="I349" s="901"/>
      <c r="J349" s="901"/>
      <c r="K349" s="901"/>
      <c r="L349" s="899"/>
      <c r="M349" s="899"/>
      <c r="N349" s="899"/>
      <c r="O349" s="899"/>
      <c r="P349" s="899"/>
      <c r="Q349" s="899"/>
      <c r="R349" s="899"/>
      <c r="S349" s="899"/>
      <c r="T349" s="899"/>
      <c r="U349" s="899"/>
      <c r="V349" s="899"/>
      <c r="W349" s="899"/>
      <c r="X349" s="899"/>
      <c r="Y349" s="899"/>
    </row>
    <row r="350" ht="18.0" customHeight="1">
      <c r="A350" s="899"/>
      <c r="B350" s="900"/>
      <c r="C350" s="899"/>
      <c r="D350" s="899"/>
      <c r="E350" s="899"/>
      <c r="F350" s="901"/>
      <c r="G350" s="901"/>
      <c r="H350" s="901"/>
      <c r="I350" s="901"/>
      <c r="J350" s="901"/>
      <c r="K350" s="901"/>
      <c r="L350" s="899"/>
      <c r="M350" s="899"/>
      <c r="N350" s="899"/>
      <c r="O350" s="899"/>
      <c r="P350" s="899"/>
      <c r="Q350" s="899"/>
      <c r="R350" s="899"/>
      <c r="S350" s="899"/>
      <c r="T350" s="899"/>
      <c r="U350" s="899"/>
      <c r="V350" s="899"/>
      <c r="W350" s="899"/>
      <c r="X350" s="899"/>
      <c r="Y350" s="899"/>
    </row>
    <row r="351" ht="18.0" customHeight="1">
      <c r="A351" s="899"/>
      <c r="B351" s="900"/>
      <c r="C351" s="899"/>
      <c r="D351" s="899"/>
      <c r="E351" s="899"/>
      <c r="F351" s="901"/>
      <c r="G351" s="901"/>
      <c r="H351" s="901"/>
      <c r="I351" s="901"/>
      <c r="J351" s="901"/>
      <c r="K351" s="901"/>
      <c r="L351" s="899"/>
      <c r="M351" s="899"/>
      <c r="N351" s="899"/>
      <c r="O351" s="899"/>
      <c r="P351" s="899"/>
      <c r="Q351" s="899"/>
      <c r="R351" s="899"/>
      <c r="S351" s="899"/>
      <c r="T351" s="899"/>
      <c r="U351" s="899"/>
      <c r="V351" s="899"/>
      <c r="W351" s="899"/>
      <c r="X351" s="899"/>
      <c r="Y351" s="899"/>
    </row>
    <row r="352" ht="18.0" customHeight="1">
      <c r="A352" s="899"/>
      <c r="B352" s="900"/>
      <c r="C352" s="899"/>
      <c r="D352" s="899"/>
      <c r="E352" s="899"/>
      <c r="F352" s="901"/>
      <c r="G352" s="901"/>
      <c r="H352" s="901"/>
      <c r="I352" s="901"/>
      <c r="J352" s="901"/>
      <c r="K352" s="901"/>
      <c r="L352" s="899"/>
      <c r="M352" s="899"/>
      <c r="N352" s="899"/>
      <c r="O352" s="899"/>
      <c r="P352" s="899"/>
      <c r="Q352" s="899"/>
      <c r="R352" s="899"/>
      <c r="S352" s="899"/>
      <c r="T352" s="899"/>
      <c r="U352" s="899"/>
      <c r="V352" s="899"/>
      <c r="W352" s="899"/>
      <c r="X352" s="899"/>
      <c r="Y352" s="899"/>
    </row>
    <row r="353" ht="18.0" customHeight="1">
      <c r="A353" s="899"/>
      <c r="B353" s="900"/>
      <c r="C353" s="899"/>
      <c r="D353" s="899"/>
      <c r="E353" s="899"/>
      <c r="F353" s="901"/>
      <c r="G353" s="901"/>
      <c r="H353" s="901"/>
      <c r="I353" s="901"/>
      <c r="J353" s="901"/>
      <c r="K353" s="901"/>
      <c r="L353" s="899"/>
      <c r="M353" s="899"/>
      <c r="N353" s="899"/>
      <c r="O353" s="899"/>
      <c r="P353" s="899"/>
      <c r="Q353" s="899"/>
      <c r="R353" s="899"/>
      <c r="S353" s="899"/>
      <c r="T353" s="899"/>
      <c r="U353" s="899"/>
      <c r="V353" s="899"/>
      <c r="W353" s="899"/>
      <c r="X353" s="899"/>
      <c r="Y353" s="899"/>
    </row>
    <row r="354" ht="18.0" customHeight="1">
      <c r="A354" s="899"/>
      <c r="B354" s="900"/>
      <c r="C354" s="899"/>
      <c r="D354" s="899"/>
      <c r="E354" s="899"/>
      <c r="F354" s="901"/>
      <c r="G354" s="901"/>
      <c r="H354" s="901"/>
      <c r="I354" s="901"/>
      <c r="J354" s="901"/>
      <c r="K354" s="901"/>
      <c r="L354" s="899"/>
      <c r="M354" s="899"/>
      <c r="N354" s="899"/>
      <c r="O354" s="899"/>
      <c r="P354" s="899"/>
      <c r="Q354" s="899"/>
      <c r="R354" s="899"/>
      <c r="S354" s="899"/>
      <c r="T354" s="899"/>
      <c r="U354" s="899"/>
      <c r="V354" s="899"/>
      <c r="W354" s="899"/>
      <c r="X354" s="899"/>
      <c r="Y354" s="899"/>
    </row>
    <row r="355" ht="18.0" customHeight="1">
      <c r="A355" s="899"/>
      <c r="B355" s="900"/>
      <c r="C355" s="899"/>
      <c r="D355" s="899"/>
      <c r="E355" s="899"/>
      <c r="F355" s="901"/>
      <c r="G355" s="901"/>
      <c r="H355" s="901"/>
      <c r="I355" s="901"/>
      <c r="J355" s="901"/>
      <c r="K355" s="901"/>
      <c r="L355" s="899"/>
      <c r="M355" s="899"/>
      <c r="N355" s="899"/>
      <c r="O355" s="899"/>
      <c r="P355" s="899"/>
      <c r="Q355" s="899"/>
      <c r="R355" s="899"/>
      <c r="S355" s="899"/>
      <c r="T355" s="899"/>
      <c r="U355" s="899"/>
      <c r="V355" s="899"/>
      <c r="W355" s="899"/>
      <c r="X355" s="899"/>
      <c r="Y355" s="899"/>
    </row>
    <row r="356" ht="18.0" customHeight="1">
      <c r="A356" s="899"/>
      <c r="B356" s="900"/>
      <c r="C356" s="899"/>
      <c r="D356" s="899"/>
      <c r="E356" s="899"/>
      <c r="F356" s="901"/>
      <c r="G356" s="901"/>
      <c r="H356" s="901"/>
      <c r="I356" s="901"/>
      <c r="J356" s="901"/>
      <c r="K356" s="901"/>
      <c r="L356" s="899"/>
      <c r="M356" s="899"/>
      <c r="N356" s="899"/>
      <c r="O356" s="899"/>
      <c r="P356" s="899"/>
      <c r="Q356" s="899"/>
      <c r="R356" s="899"/>
      <c r="S356" s="899"/>
      <c r="T356" s="899"/>
      <c r="U356" s="899"/>
      <c r="V356" s="899"/>
      <c r="W356" s="899"/>
      <c r="X356" s="899"/>
      <c r="Y356" s="899"/>
    </row>
    <row r="357" ht="18.0" customHeight="1">
      <c r="A357" s="899"/>
      <c r="B357" s="900"/>
      <c r="C357" s="899"/>
      <c r="D357" s="899"/>
      <c r="E357" s="899"/>
      <c r="F357" s="901"/>
      <c r="G357" s="901"/>
      <c r="H357" s="901"/>
      <c r="I357" s="901"/>
      <c r="J357" s="901"/>
      <c r="K357" s="901"/>
      <c r="L357" s="899"/>
      <c r="M357" s="899"/>
      <c r="N357" s="899"/>
      <c r="O357" s="899"/>
      <c r="P357" s="899"/>
      <c r="Q357" s="899"/>
      <c r="R357" s="899"/>
      <c r="S357" s="899"/>
      <c r="T357" s="899"/>
      <c r="U357" s="899"/>
      <c r="V357" s="899"/>
      <c r="W357" s="899"/>
      <c r="X357" s="899"/>
      <c r="Y357" s="899"/>
    </row>
    <row r="358" ht="18.0" customHeight="1">
      <c r="A358" s="899"/>
      <c r="B358" s="900"/>
      <c r="C358" s="899"/>
      <c r="D358" s="899"/>
      <c r="E358" s="899"/>
      <c r="F358" s="901"/>
      <c r="G358" s="901"/>
      <c r="H358" s="901"/>
      <c r="I358" s="901"/>
      <c r="J358" s="901"/>
      <c r="K358" s="901"/>
      <c r="L358" s="899"/>
      <c r="M358" s="899"/>
      <c r="N358" s="899"/>
      <c r="O358" s="899"/>
      <c r="P358" s="899"/>
      <c r="Q358" s="899"/>
      <c r="R358" s="899"/>
      <c r="S358" s="899"/>
      <c r="T358" s="899"/>
      <c r="U358" s="899"/>
      <c r="V358" s="899"/>
      <c r="W358" s="899"/>
      <c r="X358" s="899"/>
      <c r="Y358" s="899"/>
    </row>
    <row r="359" ht="18.0" customHeight="1">
      <c r="A359" s="899"/>
      <c r="B359" s="900"/>
      <c r="C359" s="899"/>
      <c r="D359" s="899"/>
      <c r="E359" s="899"/>
      <c r="F359" s="901"/>
      <c r="G359" s="901"/>
      <c r="H359" s="901"/>
      <c r="I359" s="901"/>
      <c r="J359" s="901"/>
      <c r="K359" s="901"/>
      <c r="L359" s="899"/>
      <c r="M359" s="899"/>
      <c r="N359" s="899"/>
      <c r="O359" s="899"/>
      <c r="P359" s="899"/>
      <c r="Q359" s="899"/>
      <c r="R359" s="899"/>
      <c r="S359" s="899"/>
      <c r="T359" s="899"/>
      <c r="U359" s="899"/>
      <c r="V359" s="899"/>
      <c r="W359" s="899"/>
      <c r="X359" s="899"/>
      <c r="Y359" s="899"/>
    </row>
    <row r="360" ht="18.0" customHeight="1">
      <c r="A360" s="899"/>
      <c r="B360" s="900"/>
      <c r="C360" s="899"/>
      <c r="D360" s="899"/>
      <c r="E360" s="899"/>
      <c r="F360" s="901"/>
      <c r="G360" s="901"/>
      <c r="H360" s="901"/>
      <c r="I360" s="901"/>
      <c r="J360" s="901"/>
      <c r="K360" s="901"/>
      <c r="L360" s="899"/>
      <c r="M360" s="899"/>
      <c r="N360" s="899"/>
      <c r="O360" s="899"/>
      <c r="P360" s="899"/>
      <c r="Q360" s="899"/>
      <c r="R360" s="899"/>
      <c r="S360" s="899"/>
      <c r="T360" s="899"/>
      <c r="U360" s="899"/>
      <c r="V360" s="899"/>
      <c r="W360" s="899"/>
      <c r="X360" s="899"/>
      <c r="Y360" s="899"/>
    </row>
    <row r="361" ht="18.0" customHeight="1">
      <c r="A361" s="899"/>
      <c r="B361" s="900"/>
      <c r="C361" s="899"/>
      <c r="D361" s="899"/>
      <c r="E361" s="899"/>
      <c r="F361" s="901"/>
      <c r="G361" s="901"/>
      <c r="H361" s="901"/>
      <c r="I361" s="901"/>
      <c r="J361" s="901"/>
      <c r="K361" s="901"/>
      <c r="L361" s="899"/>
      <c r="M361" s="899"/>
      <c r="N361" s="899"/>
      <c r="O361" s="899"/>
      <c r="P361" s="899"/>
      <c r="Q361" s="899"/>
      <c r="R361" s="899"/>
      <c r="S361" s="899"/>
      <c r="T361" s="899"/>
      <c r="U361" s="899"/>
      <c r="V361" s="899"/>
      <c r="W361" s="899"/>
      <c r="X361" s="899"/>
      <c r="Y361" s="899"/>
    </row>
    <row r="362" ht="18.0" customHeight="1">
      <c r="A362" s="899"/>
      <c r="B362" s="900"/>
      <c r="C362" s="899"/>
      <c r="D362" s="899"/>
      <c r="E362" s="899"/>
      <c r="F362" s="901"/>
      <c r="G362" s="901"/>
      <c r="H362" s="901"/>
      <c r="I362" s="901"/>
      <c r="J362" s="901"/>
      <c r="K362" s="901"/>
      <c r="L362" s="899"/>
      <c r="M362" s="899"/>
      <c r="N362" s="899"/>
      <c r="O362" s="899"/>
      <c r="P362" s="899"/>
      <c r="Q362" s="899"/>
      <c r="R362" s="899"/>
      <c r="S362" s="899"/>
      <c r="T362" s="899"/>
      <c r="U362" s="899"/>
      <c r="V362" s="899"/>
      <c r="W362" s="899"/>
      <c r="X362" s="899"/>
      <c r="Y362" s="899"/>
    </row>
    <row r="363" ht="18.0" customHeight="1">
      <c r="A363" s="899"/>
      <c r="B363" s="900"/>
      <c r="C363" s="899"/>
      <c r="D363" s="899"/>
      <c r="E363" s="899"/>
      <c r="F363" s="901"/>
      <c r="G363" s="901"/>
      <c r="H363" s="901"/>
      <c r="I363" s="901"/>
      <c r="J363" s="901"/>
      <c r="K363" s="901"/>
      <c r="L363" s="899"/>
      <c r="M363" s="899"/>
      <c r="N363" s="899"/>
      <c r="O363" s="899"/>
      <c r="P363" s="899"/>
      <c r="Q363" s="899"/>
      <c r="R363" s="899"/>
      <c r="S363" s="899"/>
      <c r="T363" s="899"/>
      <c r="U363" s="899"/>
      <c r="V363" s="899"/>
      <c r="W363" s="899"/>
      <c r="X363" s="899"/>
      <c r="Y363" s="899"/>
    </row>
    <row r="364" ht="18.0" customHeight="1">
      <c r="A364" s="899"/>
      <c r="B364" s="900"/>
      <c r="C364" s="899"/>
      <c r="D364" s="899"/>
      <c r="E364" s="899"/>
      <c r="F364" s="901"/>
      <c r="G364" s="901"/>
      <c r="H364" s="901"/>
      <c r="I364" s="901"/>
      <c r="J364" s="901"/>
      <c r="K364" s="901"/>
      <c r="L364" s="899"/>
      <c r="M364" s="899"/>
      <c r="N364" s="899"/>
      <c r="O364" s="899"/>
      <c r="P364" s="899"/>
      <c r="Q364" s="899"/>
      <c r="R364" s="899"/>
      <c r="S364" s="899"/>
      <c r="T364" s="899"/>
      <c r="U364" s="899"/>
      <c r="V364" s="899"/>
      <c r="W364" s="899"/>
      <c r="X364" s="899"/>
      <c r="Y364" s="899"/>
    </row>
    <row r="365" ht="18.0" customHeight="1">
      <c r="A365" s="899"/>
      <c r="B365" s="900"/>
      <c r="C365" s="899"/>
      <c r="D365" s="899"/>
      <c r="E365" s="899"/>
      <c r="F365" s="901"/>
      <c r="G365" s="901"/>
      <c r="H365" s="901"/>
      <c r="I365" s="901"/>
      <c r="J365" s="901"/>
      <c r="K365" s="901"/>
      <c r="L365" s="899"/>
      <c r="M365" s="899"/>
      <c r="N365" s="899"/>
      <c r="O365" s="899"/>
      <c r="P365" s="899"/>
      <c r="Q365" s="899"/>
      <c r="R365" s="899"/>
      <c r="S365" s="899"/>
      <c r="T365" s="899"/>
      <c r="U365" s="899"/>
      <c r="V365" s="899"/>
      <c r="W365" s="899"/>
      <c r="X365" s="899"/>
      <c r="Y365" s="899"/>
    </row>
    <row r="366" ht="18.0" customHeight="1">
      <c r="A366" s="899"/>
      <c r="B366" s="900"/>
      <c r="C366" s="899"/>
      <c r="D366" s="899"/>
      <c r="E366" s="899"/>
      <c r="F366" s="901"/>
      <c r="G366" s="901"/>
      <c r="H366" s="901"/>
      <c r="I366" s="901"/>
      <c r="J366" s="901"/>
      <c r="K366" s="901"/>
      <c r="L366" s="899"/>
      <c r="M366" s="899"/>
      <c r="N366" s="899"/>
      <c r="O366" s="899"/>
      <c r="P366" s="899"/>
      <c r="Q366" s="899"/>
      <c r="R366" s="899"/>
      <c r="S366" s="899"/>
      <c r="T366" s="899"/>
      <c r="U366" s="899"/>
      <c r="V366" s="899"/>
      <c r="W366" s="899"/>
      <c r="X366" s="899"/>
      <c r="Y366" s="899"/>
    </row>
    <row r="367" ht="18.0" customHeight="1">
      <c r="A367" s="899"/>
      <c r="B367" s="900"/>
      <c r="C367" s="899"/>
      <c r="D367" s="899"/>
      <c r="E367" s="899"/>
      <c r="F367" s="901"/>
      <c r="G367" s="901"/>
      <c r="H367" s="901"/>
      <c r="I367" s="901"/>
      <c r="J367" s="901"/>
      <c r="K367" s="901"/>
      <c r="L367" s="899"/>
      <c r="M367" s="899"/>
      <c r="N367" s="899"/>
      <c r="O367" s="899"/>
      <c r="P367" s="899"/>
      <c r="Q367" s="899"/>
      <c r="R367" s="899"/>
      <c r="S367" s="899"/>
      <c r="T367" s="899"/>
      <c r="U367" s="899"/>
      <c r="V367" s="899"/>
      <c r="W367" s="899"/>
      <c r="X367" s="899"/>
      <c r="Y367" s="899"/>
    </row>
    <row r="368" ht="18.0" customHeight="1">
      <c r="A368" s="899"/>
      <c r="B368" s="900"/>
      <c r="C368" s="899"/>
      <c r="D368" s="899"/>
      <c r="E368" s="899"/>
      <c r="F368" s="901"/>
      <c r="G368" s="901"/>
      <c r="H368" s="901"/>
      <c r="I368" s="901"/>
      <c r="J368" s="901"/>
      <c r="K368" s="901"/>
      <c r="L368" s="899"/>
      <c r="M368" s="899"/>
      <c r="N368" s="899"/>
      <c r="O368" s="899"/>
      <c r="P368" s="899"/>
      <c r="Q368" s="899"/>
      <c r="R368" s="899"/>
      <c r="S368" s="899"/>
      <c r="T368" s="899"/>
      <c r="U368" s="899"/>
      <c r="V368" s="899"/>
      <c r="W368" s="899"/>
      <c r="X368" s="899"/>
      <c r="Y368" s="899"/>
    </row>
    <row r="369" ht="18.0" customHeight="1">
      <c r="A369" s="899"/>
      <c r="B369" s="900"/>
      <c r="C369" s="899"/>
      <c r="D369" s="899"/>
      <c r="E369" s="899"/>
      <c r="F369" s="901"/>
      <c r="G369" s="901"/>
      <c r="H369" s="901"/>
      <c r="I369" s="901"/>
      <c r="J369" s="901"/>
      <c r="K369" s="901"/>
      <c r="L369" s="899"/>
      <c r="M369" s="899"/>
      <c r="N369" s="899"/>
      <c r="O369" s="899"/>
      <c r="P369" s="899"/>
      <c r="Q369" s="899"/>
      <c r="R369" s="899"/>
      <c r="S369" s="899"/>
      <c r="T369" s="899"/>
      <c r="U369" s="899"/>
      <c r="V369" s="899"/>
      <c r="W369" s="899"/>
      <c r="X369" s="899"/>
      <c r="Y369" s="899"/>
    </row>
    <row r="370" ht="18.0" customHeight="1">
      <c r="A370" s="899"/>
      <c r="B370" s="900"/>
      <c r="C370" s="899"/>
      <c r="D370" s="899"/>
      <c r="E370" s="899"/>
      <c r="F370" s="901"/>
      <c r="G370" s="901"/>
      <c r="H370" s="901"/>
      <c r="I370" s="901"/>
      <c r="J370" s="901"/>
      <c r="K370" s="901"/>
      <c r="L370" s="899"/>
      <c r="M370" s="899"/>
      <c r="N370" s="899"/>
      <c r="O370" s="899"/>
      <c r="P370" s="899"/>
      <c r="Q370" s="899"/>
      <c r="R370" s="899"/>
      <c r="S370" s="899"/>
      <c r="T370" s="899"/>
      <c r="U370" s="899"/>
      <c r="V370" s="899"/>
      <c r="W370" s="899"/>
      <c r="X370" s="899"/>
      <c r="Y370" s="899"/>
    </row>
    <row r="371" ht="18.0" customHeight="1">
      <c r="A371" s="899"/>
      <c r="B371" s="900"/>
      <c r="C371" s="899"/>
      <c r="D371" s="899"/>
      <c r="E371" s="899"/>
      <c r="F371" s="901"/>
      <c r="G371" s="901"/>
      <c r="H371" s="901"/>
      <c r="I371" s="901"/>
      <c r="J371" s="901"/>
      <c r="K371" s="901"/>
      <c r="L371" s="899"/>
      <c r="M371" s="899"/>
      <c r="N371" s="899"/>
      <c r="O371" s="899"/>
      <c r="P371" s="899"/>
      <c r="Q371" s="899"/>
      <c r="R371" s="899"/>
      <c r="S371" s="899"/>
      <c r="T371" s="899"/>
      <c r="U371" s="899"/>
      <c r="V371" s="899"/>
      <c r="W371" s="899"/>
      <c r="X371" s="899"/>
      <c r="Y371" s="899"/>
    </row>
    <row r="372" ht="18.0" customHeight="1">
      <c r="A372" s="899"/>
      <c r="B372" s="900"/>
      <c r="C372" s="899"/>
      <c r="D372" s="899"/>
      <c r="E372" s="899"/>
      <c r="F372" s="901"/>
      <c r="G372" s="901"/>
      <c r="H372" s="901"/>
      <c r="I372" s="901"/>
      <c r="J372" s="901"/>
      <c r="K372" s="901"/>
      <c r="L372" s="899"/>
      <c r="M372" s="899"/>
      <c r="N372" s="899"/>
      <c r="O372" s="899"/>
      <c r="P372" s="899"/>
      <c r="Q372" s="899"/>
      <c r="R372" s="899"/>
      <c r="S372" s="899"/>
      <c r="T372" s="899"/>
      <c r="U372" s="899"/>
      <c r="V372" s="899"/>
      <c r="W372" s="899"/>
      <c r="X372" s="899"/>
      <c r="Y372" s="899"/>
    </row>
    <row r="373" ht="18.0" customHeight="1">
      <c r="A373" s="899"/>
      <c r="B373" s="900"/>
      <c r="C373" s="899"/>
      <c r="D373" s="899"/>
      <c r="E373" s="899"/>
      <c r="F373" s="901"/>
      <c r="G373" s="901"/>
      <c r="H373" s="901"/>
      <c r="I373" s="901"/>
      <c r="J373" s="901"/>
      <c r="K373" s="901"/>
      <c r="L373" s="899"/>
      <c r="M373" s="899"/>
      <c r="N373" s="899"/>
      <c r="O373" s="899"/>
      <c r="P373" s="899"/>
      <c r="Q373" s="899"/>
      <c r="R373" s="899"/>
      <c r="S373" s="899"/>
      <c r="T373" s="899"/>
      <c r="U373" s="899"/>
      <c r="V373" s="899"/>
      <c r="W373" s="899"/>
      <c r="X373" s="899"/>
      <c r="Y373" s="899"/>
    </row>
    <row r="374" ht="18.0" customHeight="1">
      <c r="A374" s="899"/>
      <c r="B374" s="900"/>
      <c r="C374" s="899"/>
      <c r="D374" s="899"/>
      <c r="E374" s="899"/>
      <c r="F374" s="901"/>
      <c r="G374" s="901"/>
      <c r="H374" s="901"/>
      <c r="I374" s="901"/>
      <c r="J374" s="901"/>
      <c r="K374" s="901"/>
      <c r="L374" s="899"/>
      <c r="M374" s="899"/>
      <c r="N374" s="899"/>
      <c r="O374" s="899"/>
      <c r="P374" s="899"/>
      <c r="Q374" s="899"/>
      <c r="R374" s="899"/>
      <c r="S374" s="899"/>
      <c r="T374" s="899"/>
      <c r="U374" s="899"/>
      <c r="V374" s="899"/>
      <c r="W374" s="899"/>
      <c r="X374" s="899"/>
      <c r="Y374" s="899"/>
    </row>
    <row r="375" ht="18.0" customHeight="1">
      <c r="A375" s="899"/>
      <c r="B375" s="900"/>
      <c r="C375" s="899"/>
      <c r="D375" s="899"/>
      <c r="E375" s="899"/>
      <c r="F375" s="901"/>
      <c r="G375" s="901"/>
      <c r="H375" s="901"/>
      <c r="I375" s="901"/>
      <c r="J375" s="901"/>
      <c r="K375" s="901"/>
      <c r="L375" s="899"/>
      <c r="M375" s="899"/>
      <c r="N375" s="899"/>
      <c r="O375" s="899"/>
      <c r="P375" s="899"/>
      <c r="Q375" s="899"/>
      <c r="R375" s="899"/>
      <c r="S375" s="899"/>
      <c r="T375" s="899"/>
      <c r="U375" s="899"/>
      <c r="V375" s="899"/>
      <c r="W375" s="899"/>
      <c r="X375" s="899"/>
      <c r="Y375" s="899"/>
    </row>
    <row r="376" ht="18.0" customHeight="1">
      <c r="A376" s="899"/>
      <c r="B376" s="900"/>
      <c r="C376" s="899"/>
      <c r="D376" s="899"/>
      <c r="E376" s="899"/>
      <c r="F376" s="901"/>
      <c r="G376" s="901"/>
      <c r="H376" s="901"/>
      <c r="I376" s="901"/>
      <c r="J376" s="901"/>
      <c r="K376" s="901"/>
      <c r="L376" s="899"/>
      <c r="M376" s="899"/>
      <c r="N376" s="899"/>
      <c r="O376" s="899"/>
      <c r="P376" s="899"/>
      <c r="Q376" s="899"/>
      <c r="R376" s="899"/>
      <c r="S376" s="899"/>
      <c r="T376" s="899"/>
      <c r="U376" s="899"/>
      <c r="V376" s="899"/>
      <c r="W376" s="899"/>
      <c r="X376" s="899"/>
      <c r="Y376" s="899"/>
    </row>
    <row r="377" ht="18.0" customHeight="1">
      <c r="A377" s="899"/>
      <c r="B377" s="900"/>
      <c r="C377" s="899"/>
      <c r="D377" s="899"/>
      <c r="E377" s="899"/>
      <c r="F377" s="901"/>
      <c r="G377" s="901"/>
      <c r="H377" s="901"/>
      <c r="I377" s="901"/>
      <c r="J377" s="901"/>
      <c r="K377" s="901"/>
      <c r="L377" s="899"/>
      <c r="M377" s="899"/>
      <c r="N377" s="899"/>
      <c r="O377" s="899"/>
      <c r="P377" s="899"/>
      <c r="Q377" s="899"/>
      <c r="R377" s="899"/>
      <c r="S377" s="899"/>
      <c r="T377" s="899"/>
      <c r="U377" s="899"/>
      <c r="V377" s="899"/>
      <c r="W377" s="899"/>
      <c r="X377" s="899"/>
      <c r="Y377" s="899"/>
    </row>
    <row r="378" ht="18.0" customHeight="1">
      <c r="A378" s="899"/>
      <c r="B378" s="900"/>
      <c r="C378" s="899"/>
      <c r="D378" s="899"/>
      <c r="E378" s="899"/>
      <c r="F378" s="901"/>
      <c r="G378" s="901"/>
      <c r="H378" s="901"/>
      <c r="I378" s="901"/>
      <c r="J378" s="901"/>
      <c r="K378" s="901"/>
      <c r="L378" s="899"/>
      <c r="M378" s="899"/>
      <c r="N378" s="899"/>
      <c r="O378" s="899"/>
      <c r="P378" s="899"/>
      <c r="Q378" s="899"/>
      <c r="R378" s="899"/>
      <c r="S378" s="899"/>
      <c r="T378" s="899"/>
      <c r="U378" s="899"/>
      <c r="V378" s="899"/>
      <c r="W378" s="899"/>
      <c r="X378" s="899"/>
      <c r="Y378" s="899"/>
    </row>
    <row r="379" ht="18.0" customHeight="1">
      <c r="A379" s="899"/>
      <c r="B379" s="900"/>
      <c r="C379" s="899"/>
      <c r="D379" s="899"/>
      <c r="E379" s="899"/>
      <c r="F379" s="901"/>
      <c r="G379" s="901"/>
      <c r="H379" s="901"/>
      <c r="I379" s="901"/>
      <c r="J379" s="901"/>
      <c r="K379" s="901"/>
      <c r="L379" s="899"/>
      <c r="M379" s="899"/>
      <c r="N379" s="899"/>
      <c r="O379" s="899"/>
      <c r="P379" s="899"/>
      <c r="Q379" s="899"/>
      <c r="R379" s="899"/>
      <c r="S379" s="899"/>
      <c r="T379" s="899"/>
      <c r="U379" s="899"/>
      <c r="V379" s="899"/>
      <c r="W379" s="899"/>
      <c r="X379" s="899"/>
      <c r="Y379" s="899"/>
    </row>
    <row r="380" ht="18.0" customHeight="1">
      <c r="A380" s="899"/>
      <c r="B380" s="900"/>
      <c r="C380" s="899"/>
      <c r="D380" s="899"/>
      <c r="E380" s="899"/>
      <c r="F380" s="901"/>
      <c r="G380" s="901"/>
      <c r="H380" s="901"/>
      <c r="I380" s="901"/>
      <c r="J380" s="901"/>
      <c r="K380" s="901"/>
      <c r="L380" s="899"/>
      <c r="M380" s="899"/>
      <c r="N380" s="899"/>
      <c r="O380" s="899"/>
      <c r="P380" s="899"/>
      <c r="Q380" s="899"/>
      <c r="R380" s="899"/>
      <c r="S380" s="899"/>
      <c r="T380" s="899"/>
      <c r="U380" s="899"/>
      <c r="V380" s="899"/>
      <c r="W380" s="899"/>
      <c r="X380" s="899"/>
      <c r="Y380" s="899"/>
    </row>
    <row r="381" ht="18.0" customHeight="1">
      <c r="A381" s="899"/>
      <c r="B381" s="900"/>
      <c r="C381" s="899"/>
      <c r="D381" s="899"/>
      <c r="E381" s="899"/>
      <c r="F381" s="901"/>
      <c r="G381" s="901"/>
      <c r="H381" s="901"/>
      <c r="I381" s="901"/>
      <c r="J381" s="901"/>
      <c r="K381" s="901"/>
      <c r="L381" s="899"/>
      <c r="M381" s="899"/>
      <c r="N381" s="899"/>
      <c r="O381" s="899"/>
      <c r="P381" s="899"/>
      <c r="Q381" s="899"/>
      <c r="R381" s="899"/>
      <c r="S381" s="899"/>
      <c r="T381" s="899"/>
      <c r="U381" s="899"/>
      <c r="V381" s="899"/>
      <c r="W381" s="899"/>
      <c r="X381" s="899"/>
      <c r="Y381" s="899"/>
    </row>
    <row r="382" ht="18.0" customHeight="1">
      <c r="A382" s="899"/>
      <c r="B382" s="900"/>
      <c r="C382" s="899"/>
      <c r="D382" s="899"/>
      <c r="E382" s="899"/>
      <c r="F382" s="901"/>
      <c r="G382" s="901"/>
      <c r="H382" s="901"/>
      <c r="I382" s="901"/>
      <c r="J382" s="901"/>
      <c r="K382" s="901"/>
      <c r="L382" s="899"/>
      <c r="M382" s="899"/>
      <c r="N382" s="899"/>
      <c r="O382" s="899"/>
      <c r="P382" s="899"/>
      <c r="Q382" s="899"/>
      <c r="R382" s="899"/>
      <c r="S382" s="899"/>
      <c r="T382" s="899"/>
      <c r="U382" s="899"/>
      <c r="V382" s="899"/>
      <c r="W382" s="899"/>
      <c r="X382" s="899"/>
      <c r="Y382" s="899"/>
    </row>
    <row r="383" ht="18.0" customHeight="1">
      <c r="A383" s="899"/>
      <c r="B383" s="900"/>
      <c r="C383" s="899"/>
      <c r="D383" s="899"/>
      <c r="E383" s="899"/>
      <c r="F383" s="901"/>
      <c r="G383" s="901"/>
      <c r="H383" s="901"/>
      <c r="I383" s="901"/>
      <c r="J383" s="901"/>
      <c r="K383" s="901"/>
      <c r="L383" s="899"/>
      <c r="M383" s="899"/>
      <c r="N383" s="899"/>
      <c r="O383" s="899"/>
      <c r="P383" s="899"/>
      <c r="Q383" s="899"/>
      <c r="R383" s="899"/>
      <c r="S383" s="899"/>
      <c r="T383" s="899"/>
      <c r="U383" s="899"/>
      <c r="V383" s="899"/>
      <c r="W383" s="899"/>
      <c r="X383" s="899"/>
      <c r="Y383" s="899"/>
    </row>
    <row r="384" ht="18.0" customHeight="1">
      <c r="A384" s="899"/>
      <c r="B384" s="900"/>
      <c r="C384" s="899"/>
      <c r="D384" s="899"/>
      <c r="E384" s="899"/>
      <c r="F384" s="901"/>
      <c r="G384" s="901"/>
      <c r="H384" s="901"/>
      <c r="I384" s="901"/>
      <c r="J384" s="901"/>
      <c r="K384" s="901"/>
      <c r="L384" s="899"/>
      <c r="M384" s="899"/>
      <c r="N384" s="899"/>
      <c r="O384" s="899"/>
      <c r="P384" s="899"/>
      <c r="Q384" s="899"/>
      <c r="R384" s="899"/>
      <c r="S384" s="899"/>
      <c r="T384" s="899"/>
      <c r="U384" s="899"/>
      <c r="V384" s="899"/>
      <c r="W384" s="899"/>
      <c r="X384" s="899"/>
      <c r="Y384" s="899"/>
    </row>
    <row r="385" ht="18.0" customHeight="1">
      <c r="A385" s="899"/>
      <c r="B385" s="900"/>
      <c r="C385" s="899"/>
      <c r="D385" s="899"/>
      <c r="E385" s="899"/>
      <c r="F385" s="901"/>
      <c r="G385" s="901"/>
      <c r="H385" s="901"/>
      <c r="I385" s="901"/>
      <c r="J385" s="901"/>
      <c r="K385" s="901"/>
      <c r="L385" s="899"/>
      <c r="M385" s="899"/>
      <c r="N385" s="899"/>
      <c r="O385" s="899"/>
      <c r="P385" s="899"/>
      <c r="Q385" s="899"/>
      <c r="R385" s="899"/>
      <c r="S385" s="899"/>
      <c r="T385" s="899"/>
      <c r="U385" s="899"/>
      <c r="V385" s="899"/>
      <c r="W385" s="899"/>
      <c r="X385" s="899"/>
      <c r="Y385" s="899"/>
    </row>
    <row r="386" ht="18.0" customHeight="1">
      <c r="A386" s="899"/>
      <c r="B386" s="900"/>
      <c r="C386" s="899"/>
      <c r="D386" s="899"/>
      <c r="E386" s="899"/>
      <c r="F386" s="901"/>
      <c r="G386" s="901"/>
      <c r="H386" s="901"/>
      <c r="I386" s="901"/>
      <c r="J386" s="901"/>
      <c r="K386" s="901"/>
      <c r="L386" s="899"/>
      <c r="M386" s="899"/>
      <c r="N386" s="899"/>
      <c r="O386" s="899"/>
      <c r="P386" s="899"/>
      <c r="Q386" s="899"/>
      <c r="R386" s="899"/>
      <c r="S386" s="899"/>
      <c r="T386" s="899"/>
      <c r="U386" s="899"/>
      <c r="V386" s="899"/>
      <c r="W386" s="899"/>
      <c r="X386" s="899"/>
      <c r="Y386" s="899"/>
    </row>
    <row r="387" ht="18.0" customHeight="1">
      <c r="A387" s="899"/>
      <c r="B387" s="900"/>
      <c r="C387" s="899"/>
      <c r="D387" s="899"/>
      <c r="E387" s="899"/>
      <c r="F387" s="901"/>
      <c r="G387" s="901"/>
      <c r="H387" s="901"/>
      <c r="I387" s="901"/>
      <c r="J387" s="901"/>
      <c r="K387" s="901"/>
      <c r="L387" s="899"/>
      <c r="M387" s="899"/>
      <c r="N387" s="899"/>
      <c r="O387" s="899"/>
      <c r="P387" s="899"/>
      <c r="Q387" s="899"/>
      <c r="R387" s="899"/>
      <c r="S387" s="899"/>
      <c r="T387" s="899"/>
      <c r="U387" s="899"/>
      <c r="V387" s="899"/>
      <c r="W387" s="899"/>
      <c r="X387" s="899"/>
      <c r="Y387" s="899"/>
    </row>
    <row r="388" ht="18.0" customHeight="1">
      <c r="A388" s="899"/>
      <c r="B388" s="900"/>
      <c r="C388" s="899"/>
      <c r="D388" s="899"/>
      <c r="E388" s="899"/>
      <c r="F388" s="901"/>
      <c r="G388" s="901"/>
      <c r="H388" s="901"/>
      <c r="I388" s="901"/>
      <c r="J388" s="901"/>
      <c r="K388" s="901"/>
      <c r="L388" s="899"/>
      <c r="M388" s="899"/>
      <c r="N388" s="899"/>
      <c r="O388" s="899"/>
      <c r="P388" s="899"/>
      <c r="Q388" s="899"/>
      <c r="R388" s="899"/>
      <c r="S388" s="899"/>
      <c r="T388" s="899"/>
      <c r="U388" s="899"/>
      <c r="V388" s="899"/>
      <c r="W388" s="899"/>
      <c r="X388" s="899"/>
      <c r="Y388" s="899"/>
    </row>
    <row r="389" ht="18.0" customHeight="1">
      <c r="A389" s="899"/>
      <c r="B389" s="900"/>
      <c r="C389" s="899"/>
      <c r="D389" s="899"/>
      <c r="E389" s="899"/>
      <c r="F389" s="901"/>
      <c r="G389" s="901"/>
      <c r="H389" s="901"/>
      <c r="I389" s="901"/>
      <c r="J389" s="901"/>
      <c r="K389" s="901"/>
      <c r="L389" s="899"/>
      <c r="M389" s="899"/>
      <c r="N389" s="899"/>
      <c r="O389" s="899"/>
      <c r="P389" s="899"/>
      <c r="Q389" s="899"/>
      <c r="R389" s="899"/>
      <c r="S389" s="899"/>
      <c r="T389" s="899"/>
      <c r="U389" s="899"/>
      <c r="V389" s="899"/>
      <c r="W389" s="899"/>
      <c r="X389" s="899"/>
      <c r="Y389" s="899"/>
    </row>
    <row r="390" ht="18.0" customHeight="1">
      <c r="A390" s="899"/>
      <c r="B390" s="900"/>
      <c r="C390" s="899"/>
      <c r="D390" s="899"/>
      <c r="E390" s="899"/>
      <c r="F390" s="901"/>
      <c r="G390" s="901"/>
      <c r="H390" s="901"/>
      <c r="I390" s="901"/>
      <c r="J390" s="901"/>
      <c r="K390" s="901"/>
      <c r="L390" s="899"/>
      <c r="M390" s="899"/>
      <c r="N390" s="899"/>
      <c r="O390" s="899"/>
      <c r="P390" s="899"/>
      <c r="Q390" s="899"/>
      <c r="R390" s="899"/>
      <c r="S390" s="899"/>
      <c r="T390" s="899"/>
      <c r="U390" s="899"/>
      <c r="V390" s="899"/>
      <c r="W390" s="899"/>
      <c r="X390" s="899"/>
      <c r="Y390" s="899"/>
    </row>
    <row r="391" ht="18.0" customHeight="1">
      <c r="A391" s="899"/>
      <c r="B391" s="900"/>
      <c r="C391" s="899"/>
      <c r="D391" s="899"/>
      <c r="E391" s="899"/>
      <c r="F391" s="901"/>
      <c r="G391" s="901"/>
      <c r="H391" s="901"/>
      <c r="I391" s="901"/>
      <c r="J391" s="901"/>
      <c r="K391" s="901"/>
      <c r="L391" s="899"/>
      <c r="M391" s="899"/>
      <c r="N391" s="899"/>
      <c r="O391" s="899"/>
      <c r="P391" s="899"/>
      <c r="Q391" s="899"/>
      <c r="R391" s="899"/>
      <c r="S391" s="899"/>
      <c r="T391" s="899"/>
      <c r="U391" s="899"/>
      <c r="V391" s="899"/>
      <c r="W391" s="899"/>
      <c r="X391" s="899"/>
      <c r="Y391" s="899"/>
    </row>
    <row r="392" ht="18.0" customHeight="1">
      <c r="A392" s="899"/>
      <c r="B392" s="900"/>
      <c r="C392" s="899"/>
      <c r="D392" s="899"/>
      <c r="E392" s="899"/>
      <c r="F392" s="901"/>
      <c r="G392" s="901"/>
      <c r="H392" s="901"/>
      <c r="I392" s="901"/>
      <c r="J392" s="901"/>
      <c r="K392" s="901"/>
      <c r="L392" s="899"/>
      <c r="M392" s="899"/>
      <c r="N392" s="899"/>
      <c r="O392" s="899"/>
      <c r="P392" s="899"/>
      <c r="Q392" s="899"/>
      <c r="R392" s="899"/>
      <c r="S392" s="899"/>
      <c r="T392" s="899"/>
      <c r="U392" s="899"/>
      <c r="V392" s="899"/>
      <c r="W392" s="899"/>
      <c r="X392" s="899"/>
      <c r="Y392" s="899"/>
    </row>
    <row r="393" ht="18.0" customHeight="1">
      <c r="A393" s="899"/>
      <c r="B393" s="900"/>
      <c r="C393" s="899"/>
      <c r="D393" s="899"/>
      <c r="E393" s="899"/>
      <c r="F393" s="901"/>
      <c r="G393" s="901"/>
      <c r="H393" s="901"/>
      <c r="I393" s="901"/>
      <c r="J393" s="901"/>
      <c r="K393" s="901"/>
      <c r="L393" s="899"/>
      <c r="M393" s="899"/>
      <c r="N393" s="899"/>
      <c r="O393" s="899"/>
      <c r="P393" s="899"/>
      <c r="Q393" s="899"/>
      <c r="R393" s="899"/>
      <c r="S393" s="899"/>
      <c r="T393" s="899"/>
      <c r="U393" s="899"/>
      <c r="V393" s="899"/>
      <c r="W393" s="899"/>
      <c r="X393" s="899"/>
      <c r="Y393" s="899"/>
    </row>
    <row r="394" ht="18.0" customHeight="1">
      <c r="A394" s="899"/>
      <c r="B394" s="900"/>
      <c r="C394" s="899"/>
      <c r="D394" s="899"/>
      <c r="E394" s="899"/>
      <c r="F394" s="901"/>
      <c r="G394" s="901"/>
      <c r="H394" s="901"/>
      <c r="I394" s="901"/>
      <c r="J394" s="901"/>
      <c r="K394" s="901"/>
      <c r="L394" s="899"/>
      <c r="M394" s="899"/>
      <c r="N394" s="899"/>
      <c r="O394" s="899"/>
      <c r="P394" s="899"/>
      <c r="Q394" s="899"/>
      <c r="R394" s="899"/>
      <c r="S394" s="899"/>
      <c r="T394" s="899"/>
      <c r="U394" s="899"/>
      <c r="V394" s="899"/>
      <c r="W394" s="899"/>
      <c r="X394" s="899"/>
      <c r="Y394" s="899"/>
    </row>
    <row r="395" ht="18.0" customHeight="1">
      <c r="A395" s="899"/>
      <c r="B395" s="900"/>
      <c r="C395" s="899"/>
      <c r="D395" s="899"/>
      <c r="E395" s="899"/>
      <c r="F395" s="901"/>
      <c r="G395" s="901"/>
      <c r="H395" s="901"/>
      <c r="I395" s="901"/>
      <c r="J395" s="901"/>
      <c r="K395" s="901"/>
      <c r="L395" s="899"/>
      <c r="M395" s="899"/>
      <c r="N395" s="899"/>
      <c r="O395" s="899"/>
      <c r="P395" s="899"/>
      <c r="Q395" s="899"/>
      <c r="R395" s="899"/>
      <c r="S395" s="899"/>
      <c r="T395" s="899"/>
      <c r="U395" s="899"/>
      <c r="V395" s="899"/>
      <c r="W395" s="899"/>
      <c r="X395" s="899"/>
      <c r="Y395" s="899"/>
    </row>
    <row r="396" ht="18.0" customHeight="1">
      <c r="A396" s="899"/>
      <c r="B396" s="900"/>
      <c r="C396" s="899"/>
      <c r="D396" s="899"/>
      <c r="E396" s="899"/>
      <c r="F396" s="901"/>
      <c r="G396" s="901"/>
      <c r="H396" s="901"/>
      <c r="I396" s="901"/>
      <c r="J396" s="901"/>
      <c r="K396" s="901"/>
      <c r="L396" s="899"/>
      <c r="M396" s="899"/>
      <c r="N396" s="899"/>
      <c r="O396" s="899"/>
      <c r="P396" s="899"/>
      <c r="Q396" s="899"/>
      <c r="R396" s="899"/>
      <c r="S396" s="899"/>
      <c r="T396" s="899"/>
      <c r="U396" s="899"/>
      <c r="V396" s="899"/>
      <c r="W396" s="899"/>
      <c r="X396" s="899"/>
      <c r="Y396" s="899"/>
    </row>
    <row r="397" ht="18.0" customHeight="1">
      <c r="A397" s="899"/>
      <c r="B397" s="900"/>
      <c r="C397" s="899"/>
      <c r="D397" s="899"/>
      <c r="E397" s="899"/>
      <c r="F397" s="901"/>
      <c r="G397" s="901"/>
      <c r="H397" s="901"/>
      <c r="I397" s="901"/>
      <c r="J397" s="901"/>
      <c r="K397" s="901"/>
      <c r="L397" s="899"/>
      <c r="M397" s="899"/>
      <c r="N397" s="899"/>
      <c r="O397" s="899"/>
      <c r="P397" s="899"/>
      <c r="Q397" s="899"/>
      <c r="R397" s="899"/>
      <c r="S397" s="899"/>
      <c r="T397" s="899"/>
      <c r="U397" s="899"/>
      <c r="V397" s="899"/>
      <c r="W397" s="899"/>
      <c r="X397" s="899"/>
      <c r="Y397" s="899"/>
    </row>
    <row r="398" ht="18.0" customHeight="1">
      <c r="A398" s="899"/>
      <c r="B398" s="900"/>
      <c r="C398" s="899"/>
      <c r="D398" s="899"/>
      <c r="E398" s="899"/>
      <c r="F398" s="901"/>
      <c r="G398" s="901"/>
      <c r="H398" s="901"/>
      <c r="I398" s="901"/>
      <c r="J398" s="901"/>
      <c r="K398" s="901"/>
      <c r="L398" s="899"/>
      <c r="M398" s="899"/>
      <c r="N398" s="899"/>
      <c r="O398" s="899"/>
      <c r="P398" s="899"/>
      <c r="Q398" s="899"/>
      <c r="R398" s="899"/>
      <c r="S398" s="899"/>
      <c r="T398" s="899"/>
      <c r="U398" s="899"/>
      <c r="V398" s="899"/>
      <c r="W398" s="899"/>
      <c r="X398" s="899"/>
      <c r="Y398" s="899"/>
    </row>
    <row r="399" ht="18.0" customHeight="1">
      <c r="A399" s="899"/>
      <c r="B399" s="900"/>
      <c r="C399" s="899"/>
      <c r="D399" s="899"/>
      <c r="E399" s="899"/>
      <c r="F399" s="901"/>
      <c r="G399" s="901"/>
      <c r="H399" s="901"/>
      <c r="I399" s="901"/>
      <c r="J399" s="901"/>
      <c r="K399" s="901"/>
      <c r="L399" s="899"/>
      <c r="M399" s="899"/>
      <c r="N399" s="899"/>
      <c r="O399" s="899"/>
      <c r="P399" s="899"/>
      <c r="Q399" s="899"/>
      <c r="R399" s="899"/>
      <c r="S399" s="899"/>
      <c r="T399" s="899"/>
      <c r="U399" s="899"/>
      <c r="V399" s="899"/>
      <c r="W399" s="899"/>
      <c r="X399" s="899"/>
      <c r="Y399" s="899"/>
    </row>
    <row r="400" ht="18.0" customHeight="1">
      <c r="A400" s="899"/>
      <c r="B400" s="900"/>
      <c r="C400" s="899"/>
      <c r="D400" s="899"/>
      <c r="E400" s="899"/>
      <c r="F400" s="901"/>
      <c r="G400" s="901"/>
      <c r="H400" s="901"/>
      <c r="I400" s="901"/>
      <c r="J400" s="901"/>
      <c r="K400" s="901"/>
      <c r="L400" s="899"/>
      <c r="M400" s="899"/>
      <c r="N400" s="899"/>
      <c r="O400" s="899"/>
      <c r="P400" s="899"/>
      <c r="Q400" s="899"/>
      <c r="R400" s="899"/>
      <c r="S400" s="899"/>
      <c r="T400" s="899"/>
      <c r="U400" s="899"/>
      <c r="V400" s="899"/>
      <c r="W400" s="899"/>
      <c r="X400" s="899"/>
      <c r="Y400" s="899"/>
    </row>
    <row r="401" ht="18.0" customHeight="1">
      <c r="A401" s="899"/>
      <c r="B401" s="900"/>
      <c r="C401" s="899"/>
      <c r="D401" s="899"/>
      <c r="E401" s="899"/>
      <c r="F401" s="901"/>
      <c r="G401" s="901"/>
      <c r="H401" s="901"/>
      <c r="I401" s="901"/>
      <c r="J401" s="901"/>
      <c r="K401" s="901"/>
      <c r="L401" s="899"/>
      <c r="M401" s="899"/>
      <c r="N401" s="899"/>
      <c r="O401" s="899"/>
      <c r="P401" s="899"/>
      <c r="Q401" s="899"/>
      <c r="R401" s="899"/>
      <c r="S401" s="899"/>
      <c r="T401" s="899"/>
      <c r="U401" s="899"/>
      <c r="V401" s="899"/>
      <c r="W401" s="899"/>
      <c r="X401" s="899"/>
      <c r="Y401" s="899"/>
    </row>
    <row r="402" ht="18.0" customHeight="1">
      <c r="A402" s="899"/>
      <c r="B402" s="900"/>
      <c r="C402" s="899"/>
      <c r="D402" s="899"/>
      <c r="E402" s="899"/>
      <c r="F402" s="901"/>
      <c r="G402" s="901"/>
      <c r="H402" s="901"/>
      <c r="I402" s="901"/>
      <c r="J402" s="901"/>
      <c r="K402" s="901"/>
      <c r="L402" s="899"/>
      <c r="M402" s="899"/>
      <c r="N402" s="899"/>
      <c r="O402" s="899"/>
      <c r="P402" s="899"/>
      <c r="Q402" s="899"/>
      <c r="R402" s="899"/>
      <c r="S402" s="899"/>
      <c r="T402" s="899"/>
      <c r="U402" s="899"/>
      <c r="V402" s="899"/>
      <c r="W402" s="899"/>
      <c r="X402" s="899"/>
      <c r="Y402" s="899"/>
    </row>
    <row r="403" ht="18.0" customHeight="1">
      <c r="A403" s="899"/>
      <c r="B403" s="900"/>
      <c r="C403" s="899"/>
      <c r="D403" s="899"/>
      <c r="E403" s="899"/>
      <c r="F403" s="901"/>
      <c r="G403" s="901"/>
      <c r="H403" s="901"/>
      <c r="I403" s="901"/>
      <c r="J403" s="901"/>
      <c r="K403" s="901"/>
      <c r="L403" s="899"/>
      <c r="M403" s="899"/>
      <c r="N403" s="899"/>
      <c r="O403" s="899"/>
      <c r="P403" s="899"/>
      <c r="Q403" s="899"/>
      <c r="R403" s="899"/>
      <c r="S403" s="899"/>
      <c r="T403" s="899"/>
      <c r="U403" s="899"/>
      <c r="V403" s="899"/>
      <c r="W403" s="899"/>
      <c r="X403" s="899"/>
      <c r="Y403" s="899"/>
    </row>
    <row r="404" ht="18.0" customHeight="1">
      <c r="A404" s="899"/>
      <c r="B404" s="900"/>
      <c r="C404" s="899"/>
      <c r="D404" s="899"/>
      <c r="E404" s="899"/>
      <c r="F404" s="901"/>
      <c r="G404" s="901"/>
      <c r="H404" s="901"/>
      <c r="I404" s="901"/>
      <c r="J404" s="901"/>
      <c r="K404" s="901"/>
      <c r="L404" s="899"/>
      <c r="M404" s="899"/>
      <c r="N404" s="899"/>
      <c r="O404" s="899"/>
      <c r="P404" s="899"/>
      <c r="Q404" s="899"/>
      <c r="R404" s="899"/>
      <c r="S404" s="899"/>
      <c r="T404" s="899"/>
      <c r="U404" s="899"/>
      <c r="V404" s="899"/>
      <c r="W404" s="899"/>
      <c r="X404" s="899"/>
      <c r="Y404" s="899"/>
    </row>
    <row r="405" ht="18.0" customHeight="1">
      <c r="A405" s="899"/>
      <c r="B405" s="900"/>
      <c r="C405" s="899"/>
      <c r="D405" s="899"/>
      <c r="E405" s="899"/>
      <c r="F405" s="901"/>
      <c r="G405" s="901"/>
      <c r="H405" s="901"/>
      <c r="I405" s="901"/>
      <c r="J405" s="901"/>
      <c r="K405" s="901"/>
      <c r="L405" s="899"/>
      <c r="M405" s="899"/>
      <c r="N405" s="899"/>
      <c r="O405" s="899"/>
      <c r="P405" s="899"/>
      <c r="Q405" s="899"/>
      <c r="R405" s="899"/>
      <c r="S405" s="899"/>
      <c r="T405" s="899"/>
      <c r="U405" s="899"/>
      <c r="V405" s="899"/>
      <c r="W405" s="899"/>
      <c r="X405" s="899"/>
      <c r="Y405" s="899"/>
    </row>
    <row r="406" ht="18.0" customHeight="1">
      <c r="A406" s="899"/>
      <c r="B406" s="900"/>
      <c r="C406" s="899"/>
      <c r="D406" s="899"/>
      <c r="E406" s="899"/>
      <c r="F406" s="901"/>
      <c r="G406" s="901"/>
      <c r="H406" s="901"/>
      <c r="I406" s="901"/>
      <c r="J406" s="901"/>
      <c r="K406" s="901"/>
      <c r="L406" s="899"/>
      <c r="M406" s="899"/>
      <c r="N406" s="899"/>
      <c r="O406" s="899"/>
      <c r="P406" s="899"/>
      <c r="Q406" s="899"/>
      <c r="R406" s="899"/>
      <c r="S406" s="899"/>
      <c r="T406" s="899"/>
      <c r="U406" s="899"/>
      <c r="V406" s="899"/>
      <c r="W406" s="899"/>
      <c r="X406" s="899"/>
      <c r="Y406" s="899"/>
    </row>
    <row r="407" ht="18.0" customHeight="1">
      <c r="A407" s="899"/>
      <c r="B407" s="900"/>
      <c r="C407" s="899"/>
      <c r="D407" s="899"/>
      <c r="E407" s="899"/>
      <c r="F407" s="901"/>
      <c r="G407" s="901"/>
      <c r="H407" s="901"/>
      <c r="I407" s="901"/>
      <c r="J407" s="901"/>
      <c r="K407" s="901"/>
      <c r="L407" s="899"/>
      <c r="M407" s="899"/>
      <c r="N407" s="899"/>
      <c r="O407" s="899"/>
      <c r="P407" s="899"/>
      <c r="Q407" s="899"/>
      <c r="R407" s="899"/>
      <c r="S407" s="899"/>
      <c r="T407" s="899"/>
      <c r="U407" s="899"/>
      <c r="V407" s="899"/>
      <c r="W407" s="899"/>
      <c r="X407" s="899"/>
      <c r="Y407" s="899"/>
    </row>
    <row r="408" ht="18.0" customHeight="1">
      <c r="A408" s="899"/>
      <c r="B408" s="900"/>
      <c r="C408" s="899"/>
      <c r="D408" s="899"/>
      <c r="E408" s="899"/>
      <c r="F408" s="901"/>
      <c r="G408" s="901"/>
      <c r="H408" s="901"/>
      <c r="I408" s="901"/>
      <c r="J408" s="901"/>
      <c r="K408" s="901"/>
      <c r="L408" s="899"/>
      <c r="M408" s="899"/>
      <c r="N408" s="899"/>
      <c r="O408" s="899"/>
      <c r="P408" s="899"/>
      <c r="Q408" s="899"/>
      <c r="R408" s="899"/>
      <c r="S408" s="899"/>
      <c r="T408" s="899"/>
      <c r="U408" s="899"/>
      <c r="V408" s="899"/>
      <c r="W408" s="899"/>
      <c r="X408" s="899"/>
      <c r="Y408" s="899"/>
    </row>
    <row r="409" ht="18.0" customHeight="1">
      <c r="A409" s="899"/>
      <c r="B409" s="900"/>
      <c r="C409" s="899"/>
      <c r="D409" s="899"/>
      <c r="E409" s="899"/>
      <c r="F409" s="901"/>
      <c r="G409" s="901"/>
      <c r="H409" s="901"/>
      <c r="I409" s="901"/>
      <c r="J409" s="901"/>
      <c r="K409" s="901"/>
      <c r="L409" s="899"/>
      <c r="M409" s="899"/>
      <c r="N409" s="899"/>
      <c r="O409" s="899"/>
      <c r="P409" s="899"/>
      <c r="Q409" s="899"/>
      <c r="R409" s="899"/>
      <c r="S409" s="899"/>
      <c r="T409" s="899"/>
      <c r="U409" s="899"/>
      <c r="V409" s="899"/>
      <c r="W409" s="899"/>
      <c r="X409" s="899"/>
      <c r="Y409" s="899"/>
    </row>
    <row r="410" ht="18.0" customHeight="1">
      <c r="A410" s="899"/>
      <c r="B410" s="900"/>
      <c r="C410" s="899"/>
      <c r="D410" s="899"/>
      <c r="E410" s="899"/>
      <c r="F410" s="901"/>
      <c r="G410" s="901"/>
      <c r="H410" s="901"/>
      <c r="I410" s="901"/>
      <c r="J410" s="901"/>
      <c r="K410" s="901"/>
      <c r="L410" s="899"/>
      <c r="M410" s="899"/>
      <c r="N410" s="899"/>
      <c r="O410" s="899"/>
      <c r="P410" s="899"/>
      <c r="Q410" s="899"/>
      <c r="R410" s="899"/>
      <c r="S410" s="899"/>
      <c r="T410" s="899"/>
      <c r="U410" s="899"/>
      <c r="V410" s="899"/>
      <c r="W410" s="899"/>
      <c r="X410" s="899"/>
      <c r="Y410" s="899"/>
    </row>
    <row r="411" ht="18.0" customHeight="1">
      <c r="A411" s="899"/>
      <c r="B411" s="900"/>
      <c r="C411" s="899"/>
      <c r="D411" s="899"/>
      <c r="E411" s="899"/>
      <c r="F411" s="901"/>
      <c r="G411" s="901"/>
      <c r="H411" s="901"/>
      <c r="I411" s="901"/>
      <c r="J411" s="901"/>
      <c r="K411" s="901"/>
      <c r="L411" s="899"/>
      <c r="M411" s="899"/>
      <c r="N411" s="899"/>
      <c r="O411" s="899"/>
      <c r="P411" s="899"/>
      <c r="Q411" s="899"/>
      <c r="R411" s="899"/>
      <c r="S411" s="899"/>
      <c r="T411" s="899"/>
      <c r="U411" s="899"/>
      <c r="V411" s="899"/>
      <c r="W411" s="899"/>
      <c r="X411" s="899"/>
      <c r="Y411" s="899"/>
    </row>
    <row r="412" ht="18.0" customHeight="1">
      <c r="A412" s="899"/>
      <c r="B412" s="900"/>
      <c r="C412" s="899"/>
      <c r="D412" s="899"/>
      <c r="E412" s="899"/>
      <c r="F412" s="901"/>
      <c r="G412" s="901"/>
      <c r="H412" s="901"/>
      <c r="I412" s="901"/>
      <c r="J412" s="901"/>
      <c r="K412" s="901"/>
      <c r="L412" s="899"/>
      <c r="M412" s="899"/>
      <c r="N412" s="899"/>
      <c r="O412" s="899"/>
      <c r="P412" s="899"/>
      <c r="Q412" s="899"/>
      <c r="R412" s="899"/>
      <c r="S412" s="899"/>
      <c r="T412" s="899"/>
      <c r="U412" s="899"/>
      <c r="V412" s="899"/>
      <c r="W412" s="899"/>
      <c r="X412" s="899"/>
      <c r="Y412" s="899"/>
    </row>
    <row r="413" ht="18.0" customHeight="1">
      <c r="A413" s="899"/>
      <c r="B413" s="900"/>
      <c r="C413" s="899"/>
      <c r="D413" s="899"/>
      <c r="E413" s="899"/>
      <c r="F413" s="901"/>
      <c r="G413" s="901"/>
      <c r="H413" s="901"/>
      <c r="I413" s="901"/>
      <c r="J413" s="901"/>
      <c r="K413" s="901"/>
      <c r="L413" s="899"/>
      <c r="M413" s="899"/>
      <c r="N413" s="899"/>
      <c r="O413" s="899"/>
      <c r="P413" s="899"/>
      <c r="Q413" s="899"/>
      <c r="R413" s="899"/>
      <c r="S413" s="899"/>
      <c r="T413" s="899"/>
      <c r="U413" s="899"/>
      <c r="V413" s="899"/>
      <c r="W413" s="899"/>
      <c r="X413" s="899"/>
      <c r="Y413" s="899"/>
    </row>
    <row r="414" ht="18.0" customHeight="1">
      <c r="A414" s="899"/>
      <c r="B414" s="900"/>
      <c r="C414" s="899"/>
      <c r="D414" s="899"/>
      <c r="E414" s="899"/>
      <c r="F414" s="901"/>
      <c r="G414" s="901"/>
      <c r="H414" s="901"/>
      <c r="I414" s="901"/>
      <c r="J414" s="901"/>
      <c r="K414" s="901"/>
      <c r="L414" s="899"/>
      <c r="M414" s="899"/>
      <c r="N414" s="899"/>
      <c r="O414" s="899"/>
      <c r="P414" s="899"/>
      <c r="Q414" s="899"/>
      <c r="R414" s="899"/>
      <c r="S414" s="899"/>
      <c r="T414" s="899"/>
      <c r="U414" s="899"/>
      <c r="V414" s="899"/>
      <c r="W414" s="899"/>
      <c r="X414" s="899"/>
      <c r="Y414" s="899"/>
    </row>
    <row r="415" ht="18.0" customHeight="1">
      <c r="A415" s="899"/>
      <c r="B415" s="900"/>
      <c r="C415" s="899"/>
      <c r="D415" s="899"/>
      <c r="E415" s="899"/>
      <c r="F415" s="901"/>
      <c r="G415" s="901"/>
      <c r="H415" s="901"/>
      <c r="I415" s="901"/>
      <c r="J415" s="901"/>
      <c r="K415" s="901"/>
      <c r="L415" s="899"/>
      <c r="M415" s="899"/>
      <c r="N415" s="899"/>
      <c r="O415" s="899"/>
      <c r="P415" s="899"/>
      <c r="Q415" s="899"/>
      <c r="R415" s="899"/>
      <c r="S415" s="899"/>
      <c r="T415" s="899"/>
      <c r="U415" s="899"/>
      <c r="V415" s="899"/>
      <c r="W415" s="899"/>
      <c r="X415" s="899"/>
      <c r="Y415" s="899"/>
    </row>
    <row r="416" ht="18.0" customHeight="1">
      <c r="A416" s="899"/>
      <c r="B416" s="900"/>
      <c r="C416" s="899"/>
      <c r="D416" s="899"/>
      <c r="E416" s="899"/>
      <c r="F416" s="901"/>
      <c r="G416" s="901"/>
      <c r="H416" s="901"/>
      <c r="I416" s="901"/>
      <c r="J416" s="901"/>
      <c r="K416" s="901"/>
      <c r="L416" s="899"/>
      <c r="M416" s="899"/>
      <c r="N416" s="899"/>
      <c r="O416" s="899"/>
      <c r="P416" s="899"/>
      <c r="Q416" s="899"/>
      <c r="R416" s="899"/>
      <c r="S416" s="899"/>
      <c r="T416" s="899"/>
      <c r="U416" s="899"/>
      <c r="V416" s="899"/>
      <c r="W416" s="899"/>
      <c r="X416" s="899"/>
      <c r="Y416" s="899"/>
    </row>
    <row r="417" ht="18.0" customHeight="1">
      <c r="A417" s="899"/>
      <c r="B417" s="900"/>
      <c r="C417" s="899"/>
      <c r="D417" s="899"/>
      <c r="E417" s="899"/>
      <c r="F417" s="901"/>
      <c r="G417" s="901"/>
      <c r="H417" s="901"/>
      <c r="I417" s="901"/>
      <c r="J417" s="901"/>
      <c r="K417" s="901"/>
      <c r="L417" s="899"/>
      <c r="M417" s="899"/>
      <c r="N417" s="899"/>
      <c r="O417" s="899"/>
      <c r="P417" s="899"/>
      <c r="Q417" s="899"/>
      <c r="R417" s="899"/>
      <c r="S417" s="899"/>
      <c r="T417" s="899"/>
      <c r="U417" s="899"/>
      <c r="V417" s="899"/>
      <c r="W417" s="899"/>
      <c r="X417" s="899"/>
      <c r="Y417" s="899"/>
    </row>
    <row r="418" ht="18.0" customHeight="1">
      <c r="A418" s="899"/>
      <c r="B418" s="900"/>
      <c r="C418" s="899"/>
      <c r="D418" s="899"/>
      <c r="E418" s="899"/>
      <c r="F418" s="901"/>
      <c r="G418" s="901"/>
      <c r="H418" s="901"/>
      <c r="I418" s="901"/>
      <c r="J418" s="901"/>
      <c r="K418" s="901"/>
      <c r="L418" s="899"/>
      <c r="M418" s="899"/>
      <c r="N418" s="899"/>
      <c r="O418" s="899"/>
      <c r="P418" s="899"/>
      <c r="Q418" s="899"/>
      <c r="R418" s="899"/>
      <c r="S418" s="899"/>
      <c r="T418" s="899"/>
      <c r="U418" s="899"/>
      <c r="V418" s="899"/>
      <c r="W418" s="899"/>
      <c r="X418" s="899"/>
      <c r="Y418" s="899"/>
    </row>
    <row r="419" ht="18.0" customHeight="1">
      <c r="A419" s="899"/>
      <c r="B419" s="900"/>
      <c r="C419" s="899"/>
      <c r="D419" s="899"/>
      <c r="E419" s="899"/>
      <c r="F419" s="901"/>
      <c r="G419" s="901"/>
      <c r="H419" s="901"/>
      <c r="I419" s="901"/>
      <c r="J419" s="901"/>
      <c r="K419" s="901"/>
      <c r="L419" s="899"/>
      <c r="M419" s="899"/>
      <c r="N419" s="899"/>
      <c r="O419" s="899"/>
      <c r="P419" s="899"/>
      <c r="Q419" s="899"/>
      <c r="R419" s="899"/>
      <c r="S419" s="899"/>
      <c r="T419" s="899"/>
      <c r="U419" s="899"/>
      <c r="V419" s="899"/>
      <c r="W419" s="899"/>
      <c r="X419" s="899"/>
      <c r="Y419" s="899"/>
    </row>
    <row r="420" ht="18.0" customHeight="1">
      <c r="A420" s="899"/>
      <c r="B420" s="900"/>
      <c r="C420" s="899"/>
      <c r="D420" s="899"/>
      <c r="E420" s="899"/>
      <c r="F420" s="901"/>
      <c r="G420" s="901"/>
      <c r="H420" s="901"/>
      <c r="I420" s="901"/>
      <c r="J420" s="901"/>
      <c r="K420" s="901"/>
      <c r="L420" s="899"/>
      <c r="M420" s="899"/>
      <c r="N420" s="899"/>
      <c r="O420" s="899"/>
      <c r="P420" s="899"/>
      <c r="Q420" s="899"/>
      <c r="R420" s="899"/>
      <c r="S420" s="899"/>
      <c r="T420" s="899"/>
      <c r="U420" s="899"/>
      <c r="V420" s="899"/>
      <c r="W420" s="899"/>
      <c r="X420" s="899"/>
      <c r="Y420" s="899"/>
    </row>
    <row r="421" ht="18.0" customHeight="1">
      <c r="A421" s="899"/>
      <c r="B421" s="900"/>
      <c r="C421" s="899"/>
      <c r="D421" s="899"/>
      <c r="E421" s="899"/>
      <c r="F421" s="901"/>
      <c r="G421" s="901"/>
      <c r="H421" s="901"/>
      <c r="I421" s="901"/>
      <c r="J421" s="901"/>
      <c r="K421" s="901"/>
      <c r="L421" s="899"/>
      <c r="M421" s="899"/>
      <c r="N421" s="899"/>
      <c r="O421" s="899"/>
      <c r="P421" s="899"/>
      <c r="Q421" s="899"/>
      <c r="R421" s="899"/>
      <c r="S421" s="899"/>
      <c r="T421" s="899"/>
      <c r="U421" s="899"/>
      <c r="V421" s="899"/>
      <c r="W421" s="899"/>
      <c r="X421" s="899"/>
      <c r="Y421" s="899"/>
    </row>
    <row r="422" ht="18.0" customHeight="1">
      <c r="A422" s="899"/>
      <c r="B422" s="900"/>
      <c r="C422" s="899"/>
      <c r="D422" s="899"/>
      <c r="E422" s="899"/>
      <c r="F422" s="901"/>
      <c r="G422" s="901"/>
      <c r="H422" s="901"/>
      <c r="I422" s="901"/>
      <c r="J422" s="901"/>
      <c r="K422" s="901"/>
      <c r="L422" s="899"/>
      <c r="M422" s="899"/>
      <c r="N422" s="899"/>
      <c r="O422" s="899"/>
      <c r="P422" s="899"/>
      <c r="Q422" s="899"/>
      <c r="R422" s="899"/>
      <c r="S422" s="899"/>
      <c r="T422" s="899"/>
      <c r="U422" s="899"/>
      <c r="V422" s="899"/>
      <c r="W422" s="899"/>
      <c r="X422" s="899"/>
      <c r="Y422" s="899"/>
    </row>
    <row r="423" ht="18.0" customHeight="1">
      <c r="A423" s="899"/>
      <c r="B423" s="900"/>
      <c r="C423" s="899"/>
      <c r="D423" s="899"/>
      <c r="E423" s="899"/>
      <c r="F423" s="901"/>
      <c r="G423" s="901"/>
      <c r="H423" s="901"/>
      <c r="I423" s="901"/>
      <c r="J423" s="901"/>
      <c r="K423" s="901"/>
      <c r="L423" s="899"/>
      <c r="M423" s="899"/>
      <c r="N423" s="899"/>
      <c r="O423" s="899"/>
      <c r="P423" s="899"/>
      <c r="Q423" s="899"/>
      <c r="R423" s="899"/>
      <c r="S423" s="899"/>
      <c r="T423" s="899"/>
      <c r="U423" s="899"/>
      <c r="V423" s="899"/>
      <c r="W423" s="899"/>
      <c r="X423" s="899"/>
      <c r="Y423" s="899"/>
    </row>
    <row r="424" ht="18.0" customHeight="1">
      <c r="A424" s="899"/>
      <c r="B424" s="900"/>
      <c r="C424" s="899"/>
      <c r="D424" s="899"/>
      <c r="E424" s="899"/>
      <c r="F424" s="901"/>
      <c r="G424" s="901"/>
      <c r="H424" s="901"/>
      <c r="I424" s="901"/>
      <c r="J424" s="901"/>
      <c r="K424" s="901"/>
      <c r="L424" s="899"/>
      <c r="M424" s="899"/>
      <c r="N424" s="899"/>
      <c r="O424" s="899"/>
      <c r="P424" s="899"/>
      <c r="Q424" s="899"/>
      <c r="R424" s="899"/>
      <c r="S424" s="899"/>
      <c r="T424" s="899"/>
      <c r="U424" s="899"/>
      <c r="V424" s="899"/>
      <c r="W424" s="899"/>
      <c r="X424" s="899"/>
      <c r="Y424" s="899"/>
    </row>
    <row r="425" ht="18.0" customHeight="1">
      <c r="A425" s="899"/>
      <c r="B425" s="900"/>
      <c r="C425" s="899"/>
      <c r="D425" s="899"/>
      <c r="E425" s="899"/>
      <c r="F425" s="901"/>
      <c r="G425" s="901"/>
      <c r="H425" s="901"/>
      <c r="I425" s="901"/>
      <c r="J425" s="901"/>
      <c r="K425" s="901"/>
      <c r="L425" s="899"/>
      <c r="M425" s="899"/>
      <c r="N425" s="899"/>
      <c r="O425" s="899"/>
      <c r="P425" s="899"/>
      <c r="Q425" s="899"/>
      <c r="R425" s="899"/>
      <c r="S425" s="899"/>
      <c r="T425" s="899"/>
      <c r="U425" s="899"/>
      <c r="V425" s="899"/>
      <c r="W425" s="899"/>
      <c r="X425" s="899"/>
      <c r="Y425" s="899"/>
    </row>
    <row r="426" ht="18.0" customHeight="1">
      <c r="A426" s="899"/>
      <c r="B426" s="900"/>
      <c r="C426" s="899"/>
      <c r="D426" s="899"/>
      <c r="E426" s="899"/>
      <c r="F426" s="901"/>
      <c r="G426" s="901"/>
      <c r="H426" s="901"/>
      <c r="I426" s="901"/>
      <c r="J426" s="901"/>
      <c r="K426" s="901"/>
      <c r="L426" s="899"/>
      <c r="M426" s="899"/>
      <c r="N426" s="899"/>
      <c r="O426" s="899"/>
      <c r="P426" s="899"/>
      <c r="Q426" s="899"/>
      <c r="R426" s="899"/>
      <c r="S426" s="899"/>
      <c r="T426" s="899"/>
      <c r="U426" s="899"/>
      <c r="V426" s="899"/>
      <c r="W426" s="899"/>
      <c r="X426" s="899"/>
      <c r="Y426" s="899"/>
    </row>
    <row r="427" ht="18.0" customHeight="1">
      <c r="A427" s="899"/>
      <c r="B427" s="900"/>
      <c r="C427" s="899"/>
      <c r="D427" s="899"/>
      <c r="E427" s="899"/>
      <c r="F427" s="901"/>
      <c r="G427" s="901"/>
      <c r="H427" s="901"/>
      <c r="I427" s="901"/>
      <c r="J427" s="901"/>
      <c r="K427" s="901"/>
      <c r="L427" s="899"/>
      <c r="M427" s="899"/>
      <c r="N427" s="899"/>
      <c r="O427" s="899"/>
      <c r="P427" s="899"/>
      <c r="Q427" s="899"/>
      <c r="R427" s="899"/>
      <c r="S427" s="899"/>
      <c r="T427" s="899"/>
      <c r="U427" s="899"/>
      <c r="V427" s="899"/>
      <c r="W427" s="899"/>
      <c r="X427" s="899"/>
      <c r="Y427" s="899"/>
    </row>
    <row r="428" ht="18.0" customHeight="1">
      <c r="A428" s="899"/>
      <c r="B428" s="900"/>
      <c r="C428" s="899"/>
      <c r="D428" s="899"/>
      <c r="E428" s="899"/>
      <c r="F428" s="901"/>
      <c r="G428" s="901"/>
      <c r="H428" s="901"/>
      <c r="I428" s="901"/>
      <c r="J428" s="901"/>
      <c r="K428" s="901"/>
      <c r="L428" s="899"/>
      <c r="M428" s="899"/>
      <c r="N428" s="899"/>
      <c r="O428" s="899"/>
      <c r="P428" s="899"/>
      <c r="Q428" s="899"/>
      <c r="R428" s="899"/>
      <c r="S428" s="899"/>
      <c r="T428" s="899"/>
      <c r="U428" s="899"/>
      <c r="V428" s="899"/>
      <c r="W428" s="899"/>
      <c r="X428" s="899"/>
      <c r="Y428" s="899"/>
    </row>
    <row r="429" ht="18.0" customHeight="1">
      <c r="A429" s="899"/>
      <c r="B429" s="900"/>
      <c r="C429" s="899"/>
      <c r="D429" s="899"/>
      <c r="E429" s="899"/>
      <c r="F429" s="901"/>
      <c r="G429" s="901"/>
      <c r="H429" s="901"/>
      <c r="I429" s="901"/>
      <c r="J429" s="901"/>
      <c r="K429" s="901"/>
      <c r="L429" s="899"/>
      <c r="M429" s="899"/>
      <c r="N429" s="899"/>
      <c r="O429" s="899"/>
      <c r="P429" s="899"/>
      <c r="Q429" s="899"/>
      <c r="R429" s="899"/>
      <c r="S429" s="899"/>
      <c r="T429" s="899"/>
      <c r="U429" s="899"/>
      <c r="V429" s="899"/>
      <c r="W429" s="899"/>
      <c r="X429" s="899"/>
      <c r="Y429" s="899"/>
    </row>
    <row r="430" ht="18.0" customHeight="1">
      <c r="A430" s="899"/>
      <c r="B430" s="900"/>
      <c r="C430" s="899"/>
      <c r="D430" s="899"/>
      <c r="E430" s="899"/>
      <c r="F430" s="901"/>
      <c r="G430" s="901"/>
      <c r="H430" s="901"/>
      <c r="I430" s="901"/>
      <c r="J430" s="901"/>
      <c r="K430" s="901"/>
      <c r="L430" s="899"/>
      <c r="M430" s="899"/>
      <c r="N430" s="899"/>
      <c r="O430" s="899"/>
      <c r="P430" s="899"/>
      <c r="Q430" s="899"/>
      <c r="R430" s="899"/>
      <c r="S430" s="899"/>
      <c r="T430" s="899"/>
      <c r="U430" s="899"/>
      <c r="V430" s="899"/>
      <c r="W430" s="899"/>
      <c r="X430" s="899"/>
      <c r="Y430" s="899"/>
    </row>
    <row r="431" ht="18.0" customHeight="1">
      <c r="A431" s="899"/>
      <c r="B431" s="900"/>
      <c r="C431" s="899"/>
      <c r="D431" s="899"/>
      <c r="E431" s="899"/>
      <c r="F431" s="901"/>
      <c r="G431" s="901"/>
      <c r="H431" s="901"/>
      <c r="I431" s="901"/>
      <c r="J431" s="901"/>
      <c r="K431" s="901"/>
      <c r="L431" s="899"/>
      <c r="M431" s="899"/>
      <c r="N431" s="899"/>
      <c r="O431" s="899"/>
      <c r="P431" s="899"/>
      <c r="Q431" s="899"/>
      <c r="R431" s="899"/>
      <c r="S431" s="899"/>
      <c r="T431" s="899"/>
      <c r="U431" s="899"/>
      <c r="V431" s="899"/>
      <c r="W431" s="899"/>
      <c r="X431" s="899"/>
      <c r="Y431" s="899"/>
    </row>
    <row r="432" ht="18.0" customHeight="1">
      <c r="A432" s="899"/>
      <c r="B432" s="900"/>
      <c r="C432" s="899"/>
      <c r="D432" s="899"/>
      <c r="E432" s="899"/>
      <c r="F432" s="901"/>
      <c r="G432" s="901"/>
      <c r="H432" s="901"/>
      <c r="I432" s="901"/>
      <c r="J432" s="901"/>
      <c r="K432" s="901"/>
      <c r="L432" s="899"/>
      <c r="M432" s="899"/>
      <c r="N432" s="899"/>
      <c r="O432" s="899"/>
      <c r="P432" s="899"/>
      <c r="Q432" s="899"/>
      <c r="R432" s="899"/>
      <c r="S432" s="899"/>
      <c r="T432" s="899"/>
      <c r="U432" s="899"/>
      <c r="V432" s="899"/>
      <c r="W432" s="899"/>
      <c r="X432" s="899"/>
      <c r="Y432" s="899"/>
    </row>
    <row r="433" ht="18.0" customHeight="1">
      <c r="A433" s="899"/>
      <c r="B433" s="900"/>
      <c r="C433" s="899"/>
      <c r="D433" s="899"/>
      <c r="E433" s="899"/>
      <c r="F433" s="901"/>
      <c r="G433" s="901"/>
      <c r="H433" s="901"/>
      <c r="I433" s="901"/>
      <c r="J433" s="901"/>
      <c r="K433" s="901"/>
      <c r="L433" s="899"/>
      <c r="M433" s="899"/>
      <c r="N433" s="899"/>
      <c r="O433" s="899"/>
      <c r="P433" s="899"/>
      <c r="Q433" s="899"/>
      <c r="R433" s="899"/>
      <c r="S433" s="899"/>
      <c r="T433" s="899"/>
      <c r="U433" s="899"/>
      <c r="V433" s="899"/>
      <c r="W433" s="899"/>
      <c r="X433" s="899"/>
      <c r="Y433" s="899"/>
    </row>
    <row r="434" ht="18.0" customHeight="1">
      <c r="A434" s="899"/>
      <c r="B434" s="900"/>
      <c r="C434" s="899"/>
      <c r="D434" s="899"/>
      <c r="E434" s="899"/>
      <c r="F434" s="901"/>
      <c r="G434" s="901"/>
      <c r="H434" s="901"/>
      <c r="I434" s="901"/>
      <c r="J434" s="901"/>
      <c r="K434" s="901"/>
      <c r="L434" s="899"/>
      <c r="M434" s="899"/>
      <c r="N434" s="899"/>
      <c r="O434" s="899"/>
      <c r="P434" s="899"/>
      <c r="Q434" s="899"/>
      <c r="R434" s="899"/>
      <c r="S434" s="899"/>
      <c r="T434" s="899"/>
      <c r="U434" s="899"/>
      <c r="V434" s="899"/>
      <c r="W434" s="899"/>
      <c r="X434" s="899"/>
      <c r="Y434" s="899"/>
    </row>
    <row r="435" ht="18.0" customHeight="1">
      <c r="A435" s="899"/>
      <c r="B435" s="900"/>
      <c r="C435" s="899"/>
      <c r="D435" s="899"/>
      <c r="E435" s="899"/>
      <c r="F435" s="901"/>
      <c r="G435" s="901"/>
      <c r="H435" s="901"/>
      <c r="I435" s="901"/>
      <c r="J435" s="901"/>
      <c r="K435" s="901"/>
      <c r="L435" s="899"/>
      <c r="M435" s="899"/>
      <c r="N435" s="899"/>
      <c r="O435" s="899"/>
      <c r="P435" s="899"/>
      <c r="Q435" s="899"/>
      <c r="R435" s="899"/>
      <c r="S435" s="899"/>
      <c r="T435" s="899"/>
      <c r="U435" s="899"/>
      <c r="V435" s="899"/>
      <c r="W435" s="899"/>
      <c r="X435" s="899"/>
      <c r="Y435" s="899"/>
    </row>
    <row r="436" ht="18.0" customHeight="1">
      <c r="A436" s="899"/>
      <c r="B436" s="900"/>
      <c r="C436" s="899"/>
      <c r="D436" s="899"/>
      <c r="E436" s="899"/>
      <c r="F436" s="901"/>
      <c r="G436" s="901"/>
      <c r="H436" s="901"/>
      <c r="I436" s="901"/>
      <c r="J436" s="901"/>
      <c r="K436" s="901"/>
      <c r="L436" s="899"/>
      <c r="M436" s="899"/>
      <c r="N436" s="899"/>
      <c r="O436" s="899"/>
      <c r="P436" s="899"/>
      <c r="Q436" s="899"/>
      <c r="R436" s="899"/>
      <c r="S436" s="899"/>
      <c r="T436" s="899"/>
      <c r="U436" s="899"/>
      <c r="V436" s="899"/>
      <c r="W436" s="899"/>
      <c r="X436" s="899"/>
      <c r="Y436" s="899"/>
    </row>
    <row r="437" ht="18.0" customHeight="1">
      <c r="A437" s="899"/>
      <c r="B437" s="900"/>
      <c r="C437" s="899"/>
      <c r="D437" s="899"/>
      <c r="E437" s="899"/>
      <c r="F437" s="901"/>
      <c r="G437" s="901"/>
      <c r="H437" s="901"/>
      <c r="I437" s="901"/>
      <c r="J437" s="901"/>
      <c r="K437" s="901"/>
      <c r="L437" s="899"/>
      <c r="M437" s="899"/>
      <c r="N437" s="899"/>
      <c r="O437" s="899"/>
      <c r="P437" s="899"/>
      <c r="Q437" s="899"/>
      <c r="R437" s="899"/>
      <c r="S437" s="899"/>
      <c r="T437" s="899"/>
      <c r="U437" s="899"/>
      <c r="V437" s="899"/>
      <c r="W437" s="899"/>
      <c r="X437" s="899"/>
      <c r="Y437" s="899"/>
    </row>
    <row r="438" ht="18.0" customHeight="1">
      <c r="A438" s="899"/>
      <c r="B438" s="900"/>
      <c r="C438" s="899"/>
      <c r="D438" s="899"/>
      <c r="E438" s="899"/>
      <c r="F438" s="901"/>
      <c r="G438" s="901"/>
      <c r="H438" s="901"/>
      <c r="I438" s="901"/>
      <c r="J438" s="901"/>
      <c r="K438" s="901"/>
      <c r="L438" s="899"/>
      <c r="M438" s="899"/>
      <c r="N438" s="899"/>
      <c r="O438" s="899"/>
      <c r="P438" s="899"/>
      <c r="Q438" s="899"/>
      <c r="R438" s="899"/>
      <c r="S438" s="899"/>
      <c r="T438" s="899"/>
      <c r="U438" s="899"/>
      <c r="V438" s="899"/>
      <c r="W438" s="899"/>
      <c r="X438" s="899"/>
      <c r="Y438" s="899"/>
    </row>
    <row r="439" ht="18.0" customHeight="1">
      <c r="A439" s="899"/>
      <c r="B439" s="900"/>
      <c r="C439" s="899"/>
      <c r="D439" s="899"/>
      <c r="E439" s="899"/>
      <c r="F439" s="901"/>
      <c r="G439" s="901"/>
      <c r="H439" s="901"/>
      <c r="I439" s="901"/>
      <c r="J439" s="901"/>
      <c r="K439" s="901"/>
      <c r="L439" s="899"/>
      <c r="M439" s="899"/>
      <c r="N439" s="899"/>
      <c r="O439" s="899"/>
      <c r="P439" s="899"/>
      <c r="Q439" s="899"/>
      <c r="R439" s="899"/>
      <c r="S439" s="899"/>
      <c r="T439" s="899"/>
      <c r="U439" s="899"/>
      <c r="V439" s="899"/>
      <c r="W439" s="899"/>
      <c r="X439" s="899"/>
      <c r="Y439" s="899"/>
    </row>
    <row r="440" ht="18.0" customHeight="1">
      <c r="A440" s="899"/>
      <c r="B440" s="900"/>
      <c r="C440" s="899"/>
      <c r="D440" s="899"/>
      <c r="E440" s="899"/>
      <c r="F440" s="901"/>
      <c r="G440" s="901"/>
      <c r="H440" s="901"/>
      <c r="I440" s="901"/>
      <c r="J440" s="901"/>
      <c r="K440" s="901"/>
      <c r="L440" s="899"/>
      <c r="M440" s="899"/>
      <c r="N440" s="899"/>
      <c r="O440" s="899"/>
      <c r="P440" s="899"/>
      <c r="Q440" s="899"/>
      <c r="R440" s="899"/>
      <c r="S440" s="899"/>
      <c r="T440" s="899"/>
      <c r="U440" s="899"/>
      <c r="V440" s="899"/>
      <c r="W440" s="899"/>
      <c r="X440" s="899"/>
      <c r="Y440" s="899"/>
    </row>
    <row r="441" ht="18.0" customHeight="1">
      <c r="A441" s="899"/>
      <c r="B441" s="900"/>
      <c r="C441" s="899"/>
      <c r="D441" s="899"/>
      <c r="E441" s="899"/>
      <c r="F441" s="901"/>
      <c r="G441" s="901"/>
      <c r="H441" s="901"/>
      <c r="I441" s="901"/>
      <c r="J441" s="901"/>
      <c r="K441" s="901"/>
      <c r="L441" s="899"/>
      <c r="M441" s="899"/>
      <c r="N441" s="899"/>
      <c r="O441" s="899"/>
      <c r="P441" s="899"/>
      <c r="Q441" s="899"/>
      <c r="R441" s="899"/>
      <c r="S441" s="899"/>
      <c r="T441" s="899"/>
      <c r="U441" s="899"/>
      <c r="V441" s="899"/>
      <c r="W441" s="899"/>
      <c r="X441" s="899"/>
      <c r="Y441" s="899"/>
    </row>
    <row r="442" ht="18.0" customHeight="1">
      <c r="A442" s="899"/>
      <c r="B442" s="900"/>
      <c r="C442" s="899"/>
      <c r="D442" s="899"/>
      <c r="E442" s="899"/>
      <c r="F442" s="901"/>
      <c r="G442" s="901"/>
      <c r="H442" s="901"/>
      <c r="I442" s="901"/>
      <c r="J442" s="901"/>
      <c r="K442" s="901"/>
      <c r="L442" s="899"/>
      <c r="M442" s="899"/>
      <c r="N442" s="899"/>
      <c r="O442" s="899"/>
      <c r="P442" s="899"/>
      <c r="Q442" s="899"/>
      <c r="R442" s="899"/>
      <c r="S442" s="899"/>
      <c r="T442" s="899"/>
      <c r="U442" s="899"/>
      <c r="V442" s="899"/>
      <c r="W442" s="899"/>
      <c r="X442" s="899"/>
      <c r="Y442" s="899"/>
    </row>
    <row r="443" ht="18.0" customHeight="1">
      <c r="A443" s="899"/>
      <c r="B443" s="900"/>
      <c r="C443" s="899"/>
      <c r="D443" s="899"/>
      <c r="E443" s="899"/>
      <c r="F443" s="901"/>
      <c r="G443" s="901"/>
      <c r="H443" s="901"/>
      <c r="I443" s="901"/>
      <c r="J443" s="901"/>
      <c r="K443" s="901"/>
      <c r="L443" s="899"/>
      <c r="M443" s="899"/>
      <c r="N443" s="899"/>
      <c r="O443" s="899"/>
      <c r="P443" s="899"/>
      <c r="Q443" s="899"/>
      <c r="R443" s="899"/>
      <c r="S443" s="899"/>
      <c r="T443" s="899"/>
      <c r="U443" s="899"/>
      <c r="V443" s="899"/>
      <c r="W443" s="899"/>
      <c r="X443" s="899"/>
      <c r="Y443" s="899"/>
    </row>
    <row r="444" ht="18.0" customHeight="1">
      <c r="A444" s="899"/>
      <c r="B444" s="900"/>
      <c r="C444" s="899"/>
      <c r="D444" s="899"/>
      <c r="E444" s="899"/>
      <c r="F444" s="901"/>
      <c r="G444" s="901"/>
      <c r="H444" s="901"/>
      <c r="I444" s="901"/>
      <c r="J444" s="901"/>
      <c r="K444" s="901"/>
      <c r="L444" s="899"/>
      <c r="M444" s="899"/>
      <c r="N444" s="899"/>
      <c r="O444" s="899"/>
      <c r="P444" s="899"/>
      <c r="Q444" s="899"/>
      <c r="R444" s="899"/>
      <c r="S444" s="899"/>
      <c r="T444" s="899"/>
      <c r="U444" s="899"/>
      <c r="V444" s="899"/>
      <c r="W444" s="899"/>
      <c r="X444" s="899"/>
      <c r="Y444" s="899"/>
    </row>
    <row r="445" ht="18.0" customHeight="1">
      <c r="A445" s="899"/>
      <c r="B445" s="900"/>
      <c r="C445" s="899"/>
      <c r="D445" s="899"/>
      <c r="E445" s="899"/>
      <c r="F445" s="901"/>
      <c r="G445" s="901"/>
      <c r="H445" s="901"/>
      <c r="I445" s="901"/>
      <c r="J445" s="901"/>
      <c r="K445" s="901"/>
      <c r="L445" s="899"/>
      <c r="M445" s="899"/>
      <c r="N445" s="899"/>
      <c r="O445" s="899"/>
      <c r="P445" s="899"/>
      <c r="Q445" s="899"/>
      <c r="R445" s="899"/>
      <c r="S445" s="899"/>
      <c r="T445" s="899"/>
      <c r="U445" s="899"/>
      <c r="V445" s="899"/>
      <c r="W445" s="899"/>
      <c r="X445" s="899"/>
      <c r="Y445" s="899"/>
    </row>
    <row r="446" ht="18.0" customHeight="1">
      <c r="A446" s="899"/>
      <c r="B446" s="900"/>
      <c r="C446" s="899"/>
      <c r="D446" s="899"/>
      <c r="E446" s="899"/>
      <c r="F446" s="901"/>
      <c r="G446" s="901"/>
      <c r="H446" s="901"/>
      <c r="I446" s="901"/>
      <c r="J446" s="901"/>
      <c r="K446" s="901"/>
      <c r="L446" s="899"/>
      <c r="M446" s="899"/>
      <c r="N446" s="899"/>
      <c r="O446" s="899"/>
      <c r="P446" s="899"/>
      <c r="Q446" s="899"/>
      <c r="R446" s="899"/>
      <c r="S446" s="899"/>
      <c r="T446" s="899"/>
      <c r="U446" s="899"/>
      <c r="V446" s="899"/>
      <c r="W446" s="899"/>
      <c r="X446" s="899"/>
      <c r="Y446" s="899"/>
    </row>
    <row r="447" ht="18.0" customHeight="1">
      <c r="A447" s="899"/>
      <c r="B447" s="900"/>
      <c r="C447" s="899"/>
      <c r="D447" s="899"/>
      <c r="E447" s="899"/>
      <c r="F447" s="901"/>
      <c r="G447" s="901"/>
      <c r="H447" s="901"/>
      <c r="I447" s="901"/>
      <c r="J447" s="901"/>
      <c r="K447" s="901"/>
      <c r="L447" s="899"/>
      <c r="M447" s="899"/>
      <c r="N447" s="899"/>
      <c r="O447" s="899"/>
      <c r="P447" s="899"/>
      <c r="Q447" s="899"/>
      <c r="R447" s="899"/>
      <c r="S447" s="899"/>
      <c r="T447" s="899"/>
      <c r="U447" s="899"/>
      <c r="V447" s="899"/>
      <c r="W447" s="899"/>
      <c r="X447" s="899"/>
      <c r="Y447" s="899"/>
    </row>
    <row r="448" ht="18.0" customHeight="1">
      <c r="A448" s="899"/>
      <c r="B448" s="900"/>
      <c r="C448" s="899"/>
      <c r="D448" s="899"/>
      <c r="E448" s="899"/>
      <c r="F448" s="901"/>
      <c r="G448" s="901"/>
      <c r="H448" s="901"/>
      <c r="I448" s="901"/>
      <c r="J448" s="901"/>
      <c r="K448" s="901"/>
      <c r="L448" s="899"/>
      <c r="M448" s="899"/>
      <c r="N448" s="899"/>
      <c r="O448" s="899"/>
      <c r="P448" s="899"/>
      <c r="Q448" s="899"/>
      <c r="R448" s="899"/>
      <c r="S448" s="899"/>
      <c r="T448" s="899"/>
      <c r="U448" s="899"/>
      <c r="V448" s="899"/>
      <c r="W448" s="899"/>
      <c r="X448" s="899"/>
      <c r="Y448" s="899"/>
    </row>
    <row r="449" ht="18.0" customHeight="1">
      <c r="A449" s="899"/>
      <c r="B449" s="900"/>
      <c r="C449" s="899"/>
      <c r="D449" s="899"/>
      <c r="E449" s="899"/>
      <c r="F449" s="901"/>
      <c r="G449" s="901"/>
      <c r="H449" s="901"/>
      <c r="I449" s="901"/>
      <c r="J449" s="901"/>
      <c r="K449" s="901"/>
      <c r="L449" s="899"/>
      <c r="M449" s="899"/>
      <c r="N449" s="899"/>
      <c r="O449" s="899"/>
      <c r="P449" s="899"/>
      <c r="Q449" s="899"/>
      <c r="R449" s="899"/>
      <c r="S449" s="899"/>
      <c r="T449" s="899"/>
      <c r="U449" s="899"/>
      <c r="V449" s="899"/>
      <c r="W449" s="899"/>
      <c r="X449" s="899"/>
      <c r="Y449" s="899"/>
    </row>
    <row r="450" ht="18.0" customHeight="1">
      <c r="A450" s="899"/>
      <c r="B450" s="900"/>
      <c r="C450" s="899"/>
      <c r="D450" s="899"/>
      <c r="E450" s="899"/>
      <c r="F450" s="901"/>
      <c r="G450" s="901"/>
      <c r="H450" s="901"/>
      <c r="I450" s="901"/>
      <c r="J450" s="901"/>
      <c r="K450" s="901"/>
      <c r="L450" s="899"/>
      <c r="M450" s="899"/>
      <c r="N450" s="899"/>
      <c r="O450" s="899"/>
      <c r="P450" s="899"/>
      <c r="Q450" s="899"/>
      <c r="R450" s="899"/>
      <c r="S450" s="899"/>
      <c r="T450" s="899"/>
      <c r="U450" s="899"/>
      <c r="V450" s="899"/>
      <c r="W450" s="899"/>
      <c r="X450" s="899"/>
      <c r="Y450" s="899"/>
    </row>
    <row r="451" ht="18.0" customHeight="1">
      <c r="A451" s="899"/>
      <c r="B451" s="900"/>
      <c r="C451" s="899"/>
      <c r="D451" s="899"/>
      <c r="E451" s="899"/>
      <c r="F451" s="901"/>
      <c r="G451" s="901"/>
      <c r="H451" s="901"/>
      <c r="I451" s="901"/>
      <c r="J451" s="901"/>
      <c r="K451" s="901"/>
      <c r="L451" s="899"/>
      <c r="M451" s="899"/>
      <c r="N451" s="899"/>
      <c r="O451" s="899"/>
      <c r="P451" s="899"/>
      <c r="Q451" s="899"/>
      <c r="R451" s="899"/>
      <c r="S451" s="899"/>
      <c r="T451" s="899"/>
      <c r="U451" s="899"/>
      <c r="V451" s="899"/>
      <c r="W451" s="899"/>
      <c r="X451" s="899"/>
      <c r="Y451" s="899"/>
    </row>
    <row r="452" ht="18.0" customHeight="1">
      <c r="A452" s="899"/>
      <c r="B452" s="900"/>
      <c r="C452" s="899"/>
      <c r="D452" s="899"/>
      <c r="E452" s="899"/>
      <c r="F452" s="901"/>
      <c r="G452" s="901"/>
      <c r="H452" s="901"/>
      <c r="I452" s="901"/>
      <c r="J452" s="901"/>
      <c r="K452" s="901"/>
      <c r="L452" s="899"/>
      <c r="M452" s="899"/>
      <c r="N452" s="899"/>
      <c r="O452" s="899"/>
      <c r="P452" s="899"/>
      <c r="Q452" s="899"/>
      <c r="R452" s="899"/>
      <c r="S452" s="899"/>
      <c r="T452" s="899"/>
      <c r="U452" s="899"/>
      <c r="V452" s="899"/>
      <c r="W452" s="899"/>
      <c r="X452" s="899"/>
      <c r="Y452" s="899"/>
    </row>
    <row r="453" ht="18.0" customHeight="1">
      <c r="A453" s="899"/>
      <c r="B453" s="900"/>
      <c r="C453" s="899"/>
      <c r="D453" s="899"/>
      <c r="E453" s="899"/>
      <c r="F453" s="901"/>
      <c r="G453" s="901"/>
      <c r="H453" s="901"/>
      <c r="I453" s="901"/>
      <c r="J453" s="901"/>
      <c r="K453" s="901"/>
      <c r="L453" s="899"/>
      <c r="M453" s="899"/>
      <c r="N453" s="899"/>
      <c r="O453" s="899"/>
      <c r="P453" s="899"/>
      <c r="Q453" s="899"/>
      <c r="R453" s="899"/>
      <c r="S453" s="899"/>
      <c r="T453" s="899"/>
      <c r="U453" s="899"/>
      <c r="V453" s="899"/>
      <c r="W453" s="899"/>
      <c r="X453" s="899"/>
      <c r="Y453" s="899"/>
    </row>
    <row r="454" ht="18.0" customHeight="1">
      <c r="A454" s="899"/>
      <c r="B454" s="900"/>
      <c r="C454" s="899"/>
      <c r="D454" s="899"/>
      <c r="E454" s="899"/>
      <c r="F454" s="901"/>
      <c r="G454" s="901"/>
      <c r="H454" s="901"/>
      <c r="I454" s="901"/>
      <c r="J454" s="901"/>
      <c r="K454" s="901"/>
      <c r="L454" s="899"/>
      <c r="M454" s="899"/>
      <c r="N454" s="899"/>
      <c r="O454" s="899"/>
      <c r="P454" s="899"/>
      <c r="Q454" s="899"/>
      <c r="R454" s="899"/>
      <c r="S454" s="899"/>
      <c r="T454" s="899"/>
      <c r="U454" s="899"/>
      <c r="V454" s="899"/>
      <c r="W454" s="899"/>
      <c r="X454" s="899"/>
      <c r="Y454" s="899"/>
    </row>
    <row r="455" ht="18.0" customHeight="1">
      <c r="A455" s="899"/>
      <c r="B455" s="900"/>
      <c r="C455" s="899"/>
      <c r="D455" s="899"/>
      <c r="E455" s="899"/>
      <c r="F455" s="901"/>
      <c r="G455" s="901"/>
      <c r="H455" s="901"/>
      <c r="I455" s="901"/>
      <c r="J455" s="901"/>
      <c r="K455" s="901"/>
      <c r="L455" s="899"/>
      <c r="M455" s="899"/>
      <c r="N455" s="899"/>
      <c r="O455" s="899"/>
      <c r="P455" s="899"/>
      <c r="Q455" s="899"/>
      <c r="R455" s="899"/>
      <c r="S455" s="899"/>
      <c r="T455" s="899"/>
      <c r="U455" s="899"/>
      <c r="V455" s="899"/>
      <c r="W455" s="899"/>
      <c r="X455" s="899"/>
      <c r="Y455" s="899"/>
    </row>
    <row r="456" ht="18.0" customHeight="1">
      <c r="A456" s="899"/>
      <c r="B456" s="900"/>
      <c r="C456" s="899"/>
      <c r="D456" s="899"/>
      <c r="E456" s="899"/>
      <c r="F456" s="901"/>
      <c r="G456" s="901"/>
      <c r="H456" s="901"/>
      <c r="I456" s="901"/>
      <c r="J456" s="901"/>
      <c r="K456" s="901"/>
      <c r="L456" s="899"/>
      <c r="M456" s="899"/>
      <c r="N456" s="899"/>
      <c r="O456" s="899"/>
      <c r="P456" s="899"/>
      <c r="Q456" s="899"/>
      <c r="R456" s="899"/>
      <c r="S456" s="899"/>
      <c r="T456" s="899"/>
      <c r="U456" s="899"/>
      <c r="V456" s="899"/>
      <c r="W456" s="899"/>
      <c r="X456" s="899"/>
      <c r="Y456" s="899"/>
    </row>
    <row r="457" ht="18.0" customHeight="1">
      <c r="A457" s="899"/>
      <c r="B457" s="900"/>
      <c r="C457" s="899"/>
      <c r="D457" s="899"/>
      <c r="E457" s="899"/>
      <c r="F457" s="901"/>
      <c r="G457" s="901"/>
      <c r="H457" s="901"/>
      <c r="I457" s="901"/>
      <c r="J457" s="901"/>
      <c r="K457" s="901"/>
      <c r="L457" s="899"/>
      <c r="M457" s="899"/>
      <c r="N457" s="899"/>
      <c r="O457" s="899"/>
      <c r="P457" s="899"/>
      <c r="Q457" s="899"/>
      <c r="R457" s="899"/>
      <c r="S457" s="899"/>
      <c r="T457" s="899"/>
      <c r="U457" s="899"/>
      <c r="V457" s="899"/>
      <c r="W457" s="899"/>
      <c r="X457" s="899"/>
      <c r="Y457" s="899"/>
    </row>
    <row r="458" ht="18.0" customHeight="1">
      <c r="A458" s="899"/>
      <c r="B458" s="900"/>
      <c r="C458" s="899"/>
      <c r="D458" s="899"/>
      <c r="E458" s="899"/>
      <c r="F458" s="901"/>
      <c r="G458" s="901"/>
      <c r="H458" s="901"/>
      <c r="I458" s="901"/>
      <c r="J458" s="901"/>
      <c r="K458" s="901"/>
      <c r="L458" s="899"/>
      <c r="M458" s="899"/>
      <c r="N458" s="899"/>
      <c r="O458" s="899"/>
      <c r="P458" s="899"/>
      <c r="Q458" s="899"/>
      <c r="R458" s="899"/>
      <c r="S458" s="899"/>
      <c r="T458" s="899"/>
      <c r="U458" s="899"/>
      <c r="V458" s="899"/>
      <c r="W458" s="899"/>
      <c r="X458" s="899"/>
      <c r="Y458" s="899"/>
    </row>
    <row r="459" ht="18.0" customHeight="1">
      <c r="A459" s="899"/>
      <c r="B459" s="900"/>
      <c r="C459" s="899"/>
      <c r="D459" s="899"/>
      <c r="E459" s="899"/>
      <c r="F459" s="901"/>
      <c r="G459" s="901"/>
      <c r="H459" s="901"/>
      <c r="I459" s="901"/>
      <c r="J459" s="901"/>
      <c r="K459" s="901"/>
      <c r="L459" s="899"/>
      <c r="M459" s="899"/>
      <c r="N459" s="899"/>
      <c r="O459" s="899"/>
      <c r="P459" s="899"/>
      <c r="Q459" s="899"/>
      <c r="R459" s="899"/>
      <c r="S459" s="899"/>
      <c r="T459" s="899"/>
      <c r="U459" s="899"/>
      <c r="V459" s="899"/>
      <c r="W459" s="899"/>
      <c r="X459" s="899"/>
      <c r="Y459" s="899"/>
    </row>
    <row r="460" ht="18.0" customHeight="1">
      <c r="A460" s="899"/>
      <c r="B460" s="900"/>
      <c r="C460" s="899"/>
      <c r="D460" s="899"/>
      <c r="E460" s="899"/>
      <c r="F460" s="901"/>
      <c r="G460" s="901"/>
      <c r="H460" s="901"/>
      <c r="I460" s="901"/>
      <c r="J460" s="901"/>
      <c r="K460" s="901"/>
      <c r="L460" s="899"/>
      <c r="M460" s="899"/>
      <c r="N460" s="899"/>
      <c r="O460" s="899"/>
      <c r="P460" s="899"/>
      <c r="Q460" s="899"/>
      <c r="R460" s="899"/>
      <c r="S460" s="899"/>
      <c r="T460" s="899"/>
      <c r="U460" s="899"/>
      <c r="V460" s="899"/>
      <c r="W460" s="899"/>
      <c r="X460" s="899"/>
      <c r="Y460" s="899"/>
    </row>
    <row r="461" ht="18.0" customHeight="1">
      <c r="A461" s="899"/>
      <c r="B461" s="900"/>
      <c r="C461" s="899"/>
      <c r="D461" s="899"/>
      <c r="E461" s="899"/>
      <c r="F461" s="901"/>
      <c r="G461" s="901"/>
      <c r="H461" s="901"/>
      <c r="I461" s="901"/>
      <c r="J461" s="901"/>
      <c r="K461" s="901"/>
      <c r="L461" s="899"/>
      <c r="M461" s="899"/>
      <c r="N461" s="899"/>
      <c r="O461" s="899"/>
      <c r="P461" s="899"/>
      <c r="Q461" s="899"/>
      <c r="R461" s="899"/>
      <c r="S461" s="899"/>
      <c r="T461" s="899"/>
      <c r="U461" s="899"/>
      <c r="V461" s="899"/>
      <c r="W461" s="899"/>
      <c r="X461" s="899"/>
      <c r="Y461" s="899"/>
    </row>
    <row r="462" ht="18.0" customHeight="1">
      <c r="A462" s="899"/>
      <c r="B462" s="900"/>
      <c r="C462" s="899"/>
      <c r="D462" s="899"/>
      <c r="E462" s="899"/>
      <c r="F462" s="901"/>
      <c r="G462" s="901"/>
      <c r="H462" s="901"/>
      <c r="I462" s="901"/>
      <c r="J462" s="901"/>
      <c r="K462" s="901"/>
      <c r="L462" s="899"/>
      <c r="M462" s="899"/>
      <c r="N462" s="899"/>
      <c r="O462" s="899"/>
      <c r="P462" s="899"/>
      <c r="Q462" s="899"/>
      <c r="R462" s="899"/>
      <c r="S462" s="899"/>
      <c r="T462" s="899"/>
      <c r="U462" s="899"/>
      <c r="V462" s="899"/>
      <c r="W462" s="899"/>
      <c r="X462" s="899"/>
      <c r="Y462" s="899"/>
    </row>
    <row r="463" ht="18.0" customHeight="1">
      <c r="A463" s="899"/>
      <c r="B463" s="900"/>
      <c r="C463" s="899"/>
      <c r="D463" s="899"/>
      <c r="E463" s="899"/>
      <c r="F463" s="901"/>
      <c r="G463" s="901"/>
      <c r="H463" s="901"/>
      <c r="I463" s="901"/>
      <c r="J463" s="901"/>
      <c r="K463" s="901"/>
      <c r="L463" s="899"/>
      <c r="M463" s="899"/>
      <c r="N463" s="899"/>
      <c r="O463" s="899"/>
      <c r="P463" s="899"/>
      <c r="Q463" s="899"/>
      <c r="R463" s="899"/>
      <c r="S463" s="899"/>
      <c r="T463" s="899"/>
      <c r="U463" s="899"/>
      <c r="V463" s="899"/>
      <c r="W463" s="899"/>
      <c r="X463" s="899"/>
      <c r="Y463" s="899"/>
    </row>
    <row r="464" ht="18.0" customHeight="1">
      <c r="A464" s="899"/>
      <c r="B464" s="900"/>
      <c r="C464" s="899"/>
      <c r="D464" s="899"/>
      <c r="E464" s="899"/>
      <c r="F464" s="901"/>
      <c r="G464" s="901"/>
      <c r="H464" s="901"/>
      <c r="I464" s="901"/>
      <c r="J464" s="901"/>
      <c r="K464" s="901"/>
      <c r="L464" s="899"/>
      <c r="M464" s="899"/>
      <c r="N464" s="899"/>
      <c r="O464" s="899"/>
      <c r="P464" s="899"/>
      <c r="Q464" s="899"/>
      <c r="R464" s="899"/>
      <c r="S464" s="899"/>
      <c r="T464" s="899"/>
      <c r="U464" s="899"/>
      <c r="V464" s="899"/>
      <c r="W464" s="899"/>
      <c r="X464" s="899"/>
      <c r="Y464" s="899"/>
    </row>
    <row r="465" ht="18.0" customHeight="1">
      <c r="A465" s="899"/>
      <c r="B465" s="900"/>
      <c r="C465" s="899"/>
      <c r="D465" s="899"/>
      <c r="E465" s="899"/>
      <c r="F465" s="901"/>
      <c r="G465" s="901"/>
      <c r="H465" s="901"/>
      <c r="I465" s="901"/>
      <c r="J465" s="901"/>
      <c r="K465" s="901"/>
      <c r="L465" s="899"/>
      <c r="M465" s="899"/>
      <c r="N465" s="899"/>
      <c r="O465" s="899"/>
      <c r="P465" s="899"/>
      <c r="Q465" s="899"/>
      <c r="R465" s="899"/>
      <c r="S465" s="899"/>
      <c r="T465" s="899"/>
      <c r="U465" s="899"/>
      <c r="V465" s="899"/>
      <c r="W465" s="899"/>
      <c r="X465" s="899"/>
      <c r="Y465" s="899"/>
    </row>
    <row r="466" ht="18.0" customHeight="1">
      <c r="A466" s="899"/>
      <c r="B466" s="900"/>
      <c r="C466" s="899"/>
      <c r="D466" s="899"/>
      <c r="E466" s="899"/>
      <c r="F466" s="901"/>
      <c r="G466" s="901"/>
      <c r="H466" s="901"/>
      <c r="I466" s="901"/>
      <c r="J466" s="901"/>
      <c r="K466" s="901"/>
      <c r="L466" s="899"/>
      <c r="M466" s="899"/>
      <c r="N466" s="899"/>
      <c r="O466" s="899"/>
      <c r="P466" s="899"/>
      <c r="Q466" s="899"/>
      <c r="R466" s="899"/>
      <c r="S466" s="899"/>
      <c r="T466" s="899"/>
      <c r="U466" s="899"/>
      <c r="V466" s="899"/>
      <c r="W466" s="899"/>
      <c r="X466" s="899"/>
      <c r="Y466" s="899"/>
    </row>
    <row r="467" ht="18.0" customHeight="1">
      <c r="A467" s="899"/>
      <c r="B467" s="900"/>
      <c r="C467" s="899"/>
      <c r="D467" s="899"/>
      <c r="E467" s="899"/>
      <c r="F467" s="901"/>
      <c r="G467" s="901"/>
      <c r="H467" s="901"/>
      <c r="I467" s="901"/>
      <c r="J467" s="901"/>
      <c r="K467" s="901"/>
      <c r="L467" s="899"/>
      <c r="M467" s="899"/>
      <c r="N467" s="899"/>
      <c r="O467" s="899"/>
      <c r="P467" s="899"/>
      <c r="Q467" s="899"/>
      <c r="R467" s="899"/>
      <c r="S467" s="899"/>
      <c r="T467" s="899"/>
      <c r="U467" s="899"/>
      <c r="V467" s="899"/>
      <c r="W467" s="899"/>
      <c r="X467" s="899"/>
      <c r="Y467" s="899"/>
    </row>
    <row r="468" ht="18.0" customHeight="1">
      <c r="A468" s="899"/>
      <c r="B468" s="900"/>
      <c r="C468" s="899"/>
      <c r="D468" s="899"/>
      <c r="E468" s="899"/>
      <c r="F468" s="901"/>
      <c r="G468" s="901"/>
      <c r="H468" s="901"/>
      <c r="I468" s="901"/>
      <c r="J468" s="901"/>
      <c r="K468" s="901"/>
      <c r="L468" s="899"/>
      <c r="M468" s="899"/>
      <c r="N468" s="899"/>
      <c r="O468" s="899"/>
      <c r="P468" s="899"/>
      <c r="Q468" s="899"/>
      <c r="R468" s="899"/>
      <c r="S468" s="899"/>
      <c r="T468" s="899"/>
      <c r="U468" s="899"/>
      <c r="V468" s="899"/>
      <c r="W468" s="899"/>
      <c r="X468" s="899"/>
      <c r="Y468" s="899"/>
    </row>
    <row r="469" ht="18.0" customHeight="1">
      <c r="A469" s="899"/>
      <c r="B469" s="900"/>
      <c r="C469" s="899"/>
      <c r="D469" s="899"/>
      <c r="E469" s="899"/>
      <c r="F469" s="901"/>
      <c r="G469" s="901"/>
      <c r="H469" s="901"/>
      <c r="I469" s="901"/>
      <c r="J469" s="901"/>
      <c r="K469" s="901"/>
      <c r="L469" s="899"/>
      <c r="M469" s="899"/>
      <c r="N469" s="899"/>
      <c r="O469" s="899"/>
      <c r="P469" s="899"/>
      <c r="Q469" s="899"/>
      <c r="R469" s="899"/>
      <c r="S469" s="899"/>
      <c r="T469" s="899"/>
      <c r="U469" s="899"/>
      <c r="V469" s="899"/>
      <c r="W469" s="899"/>
      <c r="X469" s="899"/>
      <c r="Y469" s="899"/>
    </row>
    <row r="470" ht="18.0" customHeight="1">
      <c r="A470" s="899"/>
      <c r="B470" s="900"/>
      <c r="C470" s="899"/>
      <c r="D470" s="899"/>
      <c r="E470" s="899"/>
      <c r="F470" s="901"/>
      <c r="G470" s="901"/>
      <c r="H470" s="901"/>
      <c r="I470" s="901"/>
      <c r="J470" s="901"/>
      <c r="K470" s="901"/>
      <c r="L470" s="899"/>
      <c r="M470" s="899"/>
      <c r="N470" s="899"/>
      <c r="O470" s="899"/>
      <c r="P470" s="899"/>
      <c r="Q470" s="899"/>
      <c r="R470" s="899"/>
      <c r="S470" s="899"/>
      <c r="T470" s="899"/>
      <c r="U470" s="899"/>
      <c r="V470" s="899"/>
      <c r="W470" s="899"/>
      <c r="X470" s="899"/>
      <c r="Y470" s="899"/>
    </row>
    <row r="471" ht="18.0" customHeight="1">
      <c r="A471" s="899"/>
      <c r="B471" s="900"/>
      <c r="C471" s="899"/>
      <c r="D471" s="899"/>
      <c r="E471" s="899"/>
      <c r="F471" s="901"/>
      <c r="G471" s="901"/>
      <c r="H471" s="901"/>
      <c r="I471" s="901"/>
      <c r="J471" s="901"/>
      <c r="K471" s="901"/>
      <c r="L471" s="899"/>
      <c r="M471" s="899"/>
      <c r="N471" s="899"/>
      <c r="O471" s="899"/>
      <c r="P471" s="899"/>
      <c r="Q471" s="899"/>
      <c r="R471" s="899"/>
      <c r="S471" s="899"/>
      <c r="T471" s="899"/>
      <c r="U471" s="899"/>
      <c r="V471" s="899"/>
      <c r="W471" s="899"/>
      <c r="X471" s="899"/>
      <c r="Y471" s="899"/>
    </row>
    <row r="472" ht="18.0" customHeight="1">
      <c r="A472" s="899"/>
      <c r="B472" s="900"/>
      <c r="C472" s="899"/>
      <c r="D472" s="899"/>
      <c r="E472" s="899"/>
      <c r="F472" s="901"/>
      <c r="G472" s="901"/>
      <c r="H472" s="901"/>
      <c r="I472" s="901"/>
      <c r="J472" s="901"/>
      <c r="K472" s="901"/>
      <c r="L472" s="899"/>
      <c r="M472" s="899"/>
      <c r="N472" s="899"/>
      <c r="O472" s="899"/>
      <c r="P472" s="899"/>
      <c r="Q472" s="899"/>
      <c r="R472" s="899"/>
      <c r="S472" s="899"/>
      <c r="T472" s="899"/>
      <c r="U472" s="899"/>
      <c r="V472" s="899"/>
      <c r="W472" s="899"/>
      <c r="X472" s="899"/>
      <c r="Y472" s="899"/>
    </row>
    <row r="473" ht="18.0" customHeight="1">
      <c r="A473" s="899"/>
      <c r="B473" s="900"/>
      <c r="C473" s="899"/>
      <c r="D473" s="899"/>
      <c r="E473" s="899"/>
      <c r="F473" s="901"/>
      <c r="G473" s="901"/>
      <c r="H473" s="901"/>
      <c r="I473" s="901"/>
      <c r="J473" s="901"/>
      <c r="K473" s="901"/>
      <c r="L473" s="899"/>
      <c r="M473" s="899"/>
      <c r="N473" s="899"/>
      <c r="O473" s="899"/>
      <c r="P473" s="899"/>
      <c r="Q473" s="899"/>
      <c r="R473" s="899"/>
      <c r="S473" s="899"/>
      <c r="T473" s="899"/>
      <c r="U473" s="899"/>
      <c r="V473" s="899"/>
      <c r="W473" s="899"/>
      <c r="X473" s="899"/>
      <c r="Y473" s="899"/>
    </row>
    <row r="474" ht="18.0" customHeight="1">
      <c r="A474" s="899"/>
      <c r="B474" s="900"/>
      <c r="C474" s="899"/>
      <c r="D474" s="899"/>
      <c r="E474" s="899"/>
      <c r="F474" s="901"/>
      <c r="G474" s="901"/>
      <c r="H474" s="901"/>
      <c r="I474" s="901"/>
      <c r="J474" s="901"/>
      <c r="K474" s="901"/>
      <c r="L474" s="899"/>
      <c r="M474" s="899"/>
      <c r="N474" s="899"/>
      <c r="O474" s="899"/>
      <c r="P474" s="899"/>
      <c r="Q474" s="899"/>
      <c r="R474" s="899"/>
      <c r="S474" s="899"/>
      <c r="T474" s="899"/>
      <c r="U474" s="899"/>
      <c r="V474" s="899"/>
      <c r="W474" s="899"/>
      <c r="X474" s="899"/>
      <c r="Y474" s="899"/>
    </row>
    <row r="475" ht="18.0" customHeight="1">
      <c r="A475" s="899"/>
      <c r="B475" s="900"/>
      <c r="C475" s="899"/>
      <c r="D475" s="899"/>
      <c r="E475" s="899"/>
      <c r="F475" s="901"/>
      <c r="G475" s="901"/>
      <c r="H475" s="901"/>
      <c r="I475" s="901"/>
      <c r="J475" s="901"/>
      <c r="K475" s="901"/>
      <c r="L475" s="899"/>
      <c r="M475" s="899"/>
      <c r="N475" s="899"/>
      <c r="O475" s="899"/>
      <c r="P475" s="899"/>
      <c r="Q475" s="899"/>
      <c r="R475" s="899"/>
      <c r="S475" s="899"/>
      <c r="T475" s="899"/>
      <c r="U475" s="899"/>
      <c r="V475" s="899"/>
      <c r="W475" s="899"/>
      <c r="X475" s="899"/>
      <c r="Y475" s="899"/>
    </row>
    <row r="476" ht="18.0" customHeight="1">
      <c r="A476" s="899"/>
      <c r="B476" s="900"/>
      <c r="C476" s="899"/>
      <c r="D476" s="899"/>
      <c r="E476" s="899"/>
      <c r="F476" s="901"/>
      <c r="G476" s="901"/>
      <c r="H476" s="901"/>
      <c r="I476" s="901"/>
      <c r="J476" s="901"/>
      <c r="K476" s="901"/>
      <c r="L476" s="899"/>
      <c r="M476" s="899"/>
      <c r="N476" s="899"/>
      <c r="O476" s="899"/>
      <c r="P476" s="899"/>
      <c r="Q476" s="899"/>
      <c r="R476" s="899"/>
      <c r="S476" s="899"/>
      <c r="T476" s="899"/>
      <c r="U476" s="899"/>
      <c r="V476" s="899"/>
      <c r="W476" s="899"/>
      <c r="X476" s="899"/>
      <c r="Y476" s="899"/>
    </row>
    <row r="477" ht="18.0" customHeight="1">
      <c r="A477" s="899"/>
      <c r="B477" s="900"/>
      <c r="C477" s="899"/>
      <c r="D477" s="899"/>
      <c r="E477" s="899"/>
      <c r="F477" s="901"/>
      <c r="G477" s="901"/>
      <c r="H477" s="901"/>
      <c r="I477" s="901"/>
      <c r="J477" s="901"/>
      <c r="K477" s="901"/>
      <c r="L477" s="899"/>
      <c r="M477" s="899"/>
      <c r="N477" s="899"/>
      <c r="O477" s="899"/>
      <c r="P477" s="899"/>
      <c r="Q477" s="899"/>
      <c r="R477" s="899"/>
      <c r="S477" s="899"/>
      <c r="T477" s="899"/>
      <c r="U477" s="899"/>
      <c r="V477" s="899"/>
      <c r="W477" s="899"/>
      <c r="X477" s="899"/>
      <c r="Y477" s="899"/>
    </row>
    <row r="478" ht="18.0" customHeight="1">
      <c r="A478" s="899"/>
      <c r="B478" s="900"/>
      <c r="C478" s="899"/>
      <c r="D478" s="899"/>
      <c r="E478" s="899"/>
      <c r="F478" s="901"/>
      <c r="G478" s="901"/>
      <c r="H478" s="901"/>
      <c r="I478" s="901"/>
      <c r="J478" s="901"/>
      <c r="K478" s="901"/>
      <c r="L478" s="899"/>
      <c r="M478" s="899"/>
      <c r="N478" s="899"/>
      <c r="O478" s="899"/>
      <c r="P478" s="899"/>
      <c r="Q478" s="899"/>
      <c r="R478" s="899"/>
      <c r="S478" s="899"/>
      <c r="T478" s="899"/>
      <c r="U478" s="899"/>
      <c r="V478" s="899"/>
      <c r="W478" s="899"/>
      <c r="X478" s="899"/>
      <c r="Y478" s="899"/>
    </row>
    <row r="479" ht="18.0" customHeight="1">
      <c r="A479" s="899"/>
      <c r="B479" s="900"/>
      <c r="C479" s="899"/>
      <c r="D479" s="899"/>
      <c r="E479" s="899"/>
      <c r="F479" s="901"/>
      <c r="G479" s="901"/>
      <c r="H479" s="901"/>
      <c r="I479" s="901"/>
      <c r="J479" s="901"/>
      <c r="K479" s="901"/>
      <c r="L479" s="899"/>
      <c r="M479" s="899"/>
      <c r="N479" s="899"/>
      <c r="O479" s="899"/>
      <c r="P479" s="899"/>
      <c r="Q479" s="899"/>
      <c r="R479" s="899"/>
      <c r="S479" s="899"/>
      <c r="T479" s="899"/>
      <c r="U479" s="899"/>
      <c r="V479" s="899"/>
      <c r="W479" s="899"/>
      <c r="X479" s="899"/>
      <c r="Y479" s="899"/>
    </row>
    <row r="480" ht="18.0" customHeight="1">
      <c r="A480" s="899"/>
      <c r="B480" s="900"/>
      <c r="C480" s="899"/>
      <c r="D480" s="899"/>
      <c r="E480" s="899"/>
      <c r="F480" s="901"/>
      <c r="G480" s="901"/>
      <c r="H480" s="901"/>
      <c r="I480" s="901"/>
      <c r="J480" s="901"/>
      <c r="K480" s="901"/>
      <c r="L480" s="899"/>
      <c r="M480" s="899"/>
      <c r="N480" s="899"/>
      <c r="O480" s="899"/>
      <c r="P480" s="899"/>
      <c r="Q480" s="899"/>
      <c r="R480" s="899"/>
      <c r="S480" s="899"/>
      <c r="T480" s="899"/>
      <c r="U480" s="899"/>
      <c r="V480" s="899"/>
      <c r="W480" s="899"/>
      <c r="X480" s="899"/>
      <c r="Y480" s="899"/>
    </row>
    <row r="481" ht="18.0" customHeight="1">
      <c r="A481" s="899"/>
      <c r="B481" s="900"/>
      <c r="C481" s="899"/>
      <c r="D481" s="899"/>
      <c r="E481" s="899"/>
      <c r="F481" s="901"/>
      <c r="G481" s="901"/>
      <c r="H481" s="901"/>
      <c r="I481" s="901"/>
      <c r="J481" s="901"/>
      <c r="K481" s="901"/>
      <c r="L481" s="899"/>
      <c r="M481" s="899"/>
      <c r="N481" s="899"/>
      <c r="O481" s="899"/>
      <c r="P481" s="899"/>
      <c r="Q481" s="899"/>
      <c r="R481" s="899"/>
      <c r="S481" s="899"/>
      <c r="T481" s="899"/>
      <c r="U481" s="899"/>
      <c r="V481" s="899"/>
      <c r="W481" s="899"/>
      <c r="X481" s="899"/>
      <c r="Y481" s="899"/>
    </row>
    <row r="482" ht="18.0" customHeight="1">
      <c r="A482" s="899"/>
      <c r="B482" s="900"/>
      <c r="C482" s="899"/>
      <c r="D482" s="899"/>
      <c r="E482" s="899"/>
      <c r="F482" s="901"/>
      <c r="G482" s="901"/>
      <c r="H482" s="901"/>
      <c r="I482" s="901"/>
      <c r="J482" s="901"/>
      <c r="K482" s="901"/>
      <c r="L482" s="899"/>
      <c r="M482" s="899"/>
      <c r="N482" s="899"/>
      <c r="O482" s="899"/>
      <c r="P482" s="899"/>
      <c r="Q482" s="899"/>
      <c r="R482" s="899"/>
      <c r="S482" s="899"/>
      <c r="T482" s="899"/>
      <c r="U482" s="899"/>
      <c r="V482" s="899"/>
      <c r="W482" s="899"/>
      <c r="X482" s="899"/>
      <c r="Y482" s="899"/>
    </row>
    <row r="483" ht="18.0" customHeight="1">
      <c r="A483" s="899"/>
      <c r="B483" s="900"/>
      <c r="C483" s="899"/>
      <c r="D483" s="899"/>
      <c r="E483" s="899"/>
      <c r="F483" s="901"/>
      <c r="G483" s="901"/>
      <c r="H483" s="901"/>
      <c r="I483" s="901"/>
      <c r="J483" s="901"/>
      <c r="K483" s="901"/>
      <c r="L483" s="899"/>
      <c r="M483" s="899"/>
      <c r="N483" s="899"/>
      <c r="O483" s="899"/>
      <c r="P483" s="899"/>
      <c r="Q483" s="899"/>
      <c r="R483" s="899"/>
      <c r="S483" s="899"/>
      <c r="T483" s="899"/>
      <c r="U483" s="899"/>
      <c r="V483" s="899"/>
      <c r="W483" s="899"/>
      <c r="X483" s="899"/>
      <c r="Y483" s="899"/>
    </row>
    <row r="484" ht="18.0" customHeight="1">
      <c r="A484" s="899"/>
      <c r="B484" s="900"/>
      <c r="C484" s="899"/>
      <c r="D484" s="899"/>
      <c r="E484" s="899"/>
      <c r="F484" s="901"/>
      <c r="G484" s="901"/>
      <c r="H484" s="901"/>
      <c r="I484" s="901"/>
      <c r="J484" s="901"/>
      <c r="K484" s="901"/>
      <c r="L484" s="899"/>
      <c r="M484" s="899"/>
      <c r="N484" s="899"/>
      <c r="O484" s="899"/>
      <c r="P484" s="899"/>
      <c r="Q484" s="899"/>
      <c r="R484" s="899"/>
      <c r="S484" s="899"/>
      <c r="T484" s="899"/>
      <c r="U484" s="899"/>
      <c r="V484" s="899"/>
      <c r="W484" s="899"/>
      <c r="X484" s="899"/>
      <c r="Y484" s="899"/>
    </row>
    <row r="485" ht="18.0" customHeight="1">
      <c r="A485" s="899"/>
      <c r="B485" s="900"/>
      <c r="C485" s="899"/>
      <c r="D485" s="899"/>
      <c r="E485" s="899"/>
      <c r="F485" s="901"/>
      <c r="G485" s="901"/>
      <c r="H485" s="901"/>
      <c r="I485" s="901"/>
      <c r="J485" s="901"/>
      <c r="K485" s="901"/>
      <c r="L485" s="899"/>
      <c r="M485" s="899"/>
      <c r="N485" s="899"/>
      <c r="O485" s="899"/>
      <c r="P485" s="899"/>
      <c r="Q485" s="899"/>
      <c r="R485" s="899"/>
      <c r="S485" s="899"/>
      <c r="T485" s="899"/>
      <c r="U485" s="899"/>
      <c r="V485" s="899"/>
      <c r="W485" s="899"/>
      <c r="X485" s="899"/>
      <c r="Y485" s="899"/>
    </row>
    <row r="486" ht="18.0" customHeight="1">
      <c r="A486" s="899"/>
      <c r="B486" s="900"/>
      <c r="C486" s="899"/>
      <c r="D486" s="899"/>
      <c r="E486" s="899"/>
      <c r="F486" s="901"/>
      <c r="G486" s="901"/>
      <c r="H486" s="901"/>
      <c r="I486" s="901"/>
      <c r="J486" s="901"/>
      <c r="K486" s="901"/>
      <c r="L486" s="899"/>
      <c r="M486" s="899"/>
      <c r="N486" s="899"/>
      <c r="O486" s="899"/>
      <c r="P486" s="899"/>
      <c r="Q486" s="899"/>
      <c r="R486" s="899"/>
      <c r="S486" s="899"/>
      <c r="T486" s="899"/>
      <c r="U486" s="899"/>
      <c r="V486" s="899"/>
      <c r="W486" s="899"/>
      <c r="X486" s="899"/>
      <c r="Y486" s="899"/>
    </row>
    <row r="487" ht="18.0" customHeight="1">
      <c r="A487" s="899"/>
      <c r="B487" s="900"/>
      <c r="C487" s="899"/>
      <c r="D487" s="899"/>
      <c r="E487" s="899"/>
      <c r="F487" s="901"/>
      <c r="G487" s="901"/>
      <c r="H487" s="901"/>
      <c r="I487" s="901"/>
      <c r="J487" s="901"/>
      <c r="K487" s="901"/>
      <c r="L487" s="899"/>
      <c r="M487" s="899"/>
      <c r="N487" s="899"/>
      <c r="O487" s="899"/>
      <c r="P487" s="899"/>
      <c r="Q487" s="899"/>
      <c r="R487" s="899"/>
      <c r="S487" s="899"/>
      <c r="T487" s="899"/>
      <c r="U487" s="899"/>
      <c r="V487" s="899"/>
      <c r="W487" s="899"/>
      <c r="X487" s="899"/>
      <c r="Y487" s="899"/>
    </row>
    <row r="488" ht="18.0" customHeight="1">
      <c r="A488" s="899"/>
      <c r="B488" s="900"/>
      <c r="C488" s="899"/>
      <c r="D488" s="899"/>
      <c r="E488" s="899"/>
      <c r="F488" s="901"/>
      <c r="G488" s="901"/>
      <c r="H488" s="901"/>
      <c r="I488" s="901"/>
      <c r="J488" s="901"/>
      <c r="K488" s="901"/>
      <c r="L488" s="899"/>
      <c r="M488" s="899"/>
      <c r="N488" s="899"/>
      <c r="O488" s="899"/>
      <c r="P488" s="899"/>
      <c r="Q488" s="899"/>
      <c r="R488" s="899"/>
      <c r="S488" s="899"/>
      <c r="T488" s="899"/>
      <c r="U488" s="899"/>
      <c r="V488" s="899"/>
      <c r="W488" s="899"/>
      <c r="X488" s="899"/>
      <c r="Y488" s="899"/>
    </row>
    <row r="489" ht="18.0" customHeight="1">
      <c r="A489" s="899"/>
      <c r="B489" s="900"/>
      <c r="C489" s="899"/>
      <c r="D489" s="899"/>
      <c r="E489" s="899"/>
      <c r="F489" s="901"/>
      <c r="G489" s="901"/>
      <c r="H489" s="901"/>
      <c r="I489" s="901"/>
      <c r="J489" s="901"/>
      <c r="K489" s="901"/>
      <c r="L489" s="899"/>
      <c r="M489" s="899"/>
      <c r="N489" s="899"/>
      <c r="O489" s="899"/>
      <c r="P489" s="899"/>
      <c r="Q489" s="899"/>
      <c r="R489" s="899"/>
      <c r="S489" s="899"/>
      <c r="T489" s="899"/>
      <c r="U489" s="899"/>
      <c r="V489" s="899"/>
      <c r="W489" s="899"/>
      <c r="X489" s="899"/>
      <c r="Y489" s="899"/>
    </row>
    <row r="490" ht="18.0" customHeight="1">
      <c r="A490" s="899"/>
      <c r="B490" s="900"/>
      <c r="C490" s="899"/>
      <c r="D490" s="899"/>
      <c r="E490" s="899"/>
      <c r="F490" s="901"/>
      <c r="G490" s="901"/>
      <c r="H490" s="901"/>
      <c r="I490" s="901"/>
      <c r="J490" s="901"/>
      <c r="K490" s="901"/>
      <c r="L490" s="899"/>
      <c r="M490" s="899"/>
      <c r="N490" s="899"/>
      <c r="O490" s="899"/>
      <c r="P490" s="899"/>
      <c r="Q490" s="899"/>
      <c r="R490" s="899"/>
      <c r="S490" s="899"/>
      <c r="T490" s="899"/>
      <c r="U490" s="899"/>
      <c r="V490" s="899"/>
      <c r="W490" s="899"/>
      <c r="X490" s="899"/>
      <c r="Y490" s="899"/>
    </row>
    <row r="491" ht="18.0" customHeight="1">
      <c r="A491" s="899"/>
      <c r="B491" s="900"/>
      <c r="C491" s="899"/>
      <c r="D491" s="899"/>
      <c r="E491" s="899"/>
      <c r="F491" s="901"/>
      <c r="G491" s="901"/>
      <c r="H491" s="901"/>
      <c r="I491" s="901"/>
      <c r="J491" s="901"/>
      <c r="K491" s="901"/>
      <c r="L491" s="899"/>
      <c r="M491" s="899"/>
      <c r="N491" s="899"/>
      <c r="O491" s="899"/>
      <c r="P491" s="899"/>
      <c r="Q491" s="899"/>
      <c r="R491" s="899"/>
      <c r="S491" s="899"/>
      <c r="T491" s="899"/>
      <c r="U491" s="899"/>
      <c r="V491" s="899"/>
      <c r="W491" s="899"/>
      <c r="X491" s="899"/>
      <c r="Y491" s="899"/>
    </row>
    <row r="492" ht="18.0" customHeight="1">
      <c r="A492" s="899"/>
      <c r="B492" s="900"/>
      <c r="C492" s="899"/>
      <c r="D492" s="899"/>
      <c r="E492" s="899"/>
      <c r="F492" s="901"/>
      <c r="G492" s="901"/>
      <c r="H492" s="901"/>
      <c r="I492" s="901"/>
      <c r="J492" s="901"/>
      <c r="K492" s="901"/>
      <c r="L492" s="899"/>
      <c r="M492" s="899"/>
      <c r="N492" s="899"/>
      <c r="O492" s="899"/>
      <c r="P492" s="899"/>
      <c r="Q492" s="899"/>
      <c r="R492" s="899"/>
      <c r="S492" s="899"/>
      <c r="T492" s="899"/>
      <c r="U492" s="899"/>
      <c r="V492" s="899"/>
      <c r="W492" s="899"/>
      <c r="X492" s="899"/>
      <c r="Y492" s="899"/>
    </row>
    <row r="493" ht="18.0" customHeight="1">
      <c r="A493" s="899"/>
      <c r="B493" s="900"/>
      <c r="C493" s="899"/>
      <c r="D493" s="899"/>
      <c r="E493" s="899"/>
      <c r="F493" s="901"/>
      <c r="G493" s="901"/>
      <c r="H493" s="901"/>
      <c r="I493" s="901"/>
      <c r="J493" s="901"/>
      <c r="K493" s="901"/>
      <c r="L493" s="899"/>
      <c r="M493" s="899"/>
      <c r="N493" s="899"/>
      <c r="O493" s="899"/>
      <c r="P493" s="899"/>
      <c r="Q493" s="899"/>
      <c r="R493" s="899"/>
      <c r="S493" s="899"/>
      <c r="T493" s="899"/>
      <c r="U493" s="899"/>
      <c r="V493" s="899"/>
      <c r="W493" s="899"/>
      <c r="X493" s="899"/>
      <c r="Y493" s="899"/>
    </row>
    <row r="494" ht="18.0" customHeight="1">
      <c r="A494" s="899"/>
      <c r="B494" s="900"/>
      <c r="C494" s="899"/>
      <c r="D494" s="899"/>
      <c r="E494" s="899"/>
      <c r="F494" s="901"/>
      <c r="G494" s="901"/>
      <c r="H494" s="901"/>
      <c r="I494" s="901"/>
      <c r="J494" s="901"/>
      <c r="K494" s="901"/>
      <c r="L494" s="899"/>
      <c r="M494" s="899"/>
      <c r="N494" s="899"/>
      <c r="O494" s="899"/>
      <c r="P494" s="899"/>
      <c r="Q494" s="899"/>
      <c r="R494" s="899"/>
      <c r="S494" s="899"/>
      <c r="T494" s="899"/>
      <c r="U494" s="899"/>
      <c r="V494" s="899"/>
      <c r="W494" s="899"/>
      <c r="X494" s="899"/>
      <c r="Y494" s="899"/>
    </row>
    <row r="495" ht="18.0" customHeight="1">
      <c r="A495" s="899"/>
      <c r="B495" s="900"/>
      <c r="C495" s="899"/>
      <c r="D495" s="899"/>
      <c r="E495" s="899"/>
      <c r="F495" s="901"/>
      <c r="G495" s="901"/>
      <c r="H495" s="901"/>
      <c r="I495" s="901"/>
      <c r="J495" s="901"/>
      <c r="K495" s="901"/>
      <c r="L495" s="899"/>
      <c r="M495" s="899"/>
      <c r="N495" s="899"/>
      <c r="O495" s="899"/>
      <c r="P495" s="899"/>
      <c r="Q495" s="899"/>
      <c r="R495" s="899"/>
      <c r="S495" s="899"/>
      <c r="T495" s="899"/>
      <c r="U495" s="899"/>
      <c r="V495" s="899"/>
      <c r="W495" s="899"/>
      <c r="X495" s="899"/>
      <c r="Y495" s="899"/>
    </row>
    <row r="496" ht="18.0" customHeight="1">
      <c r="A496" s="899"/>
      <c r="B496" s="900"/>
      <c r="C496" s="899"/>
      <c r="D496" s="899"/>
      <c r="E496" s="899"/>
      <c r="F496" s="901"/>
      <c r="G496" s="901"/>
      <c r="H496" s="901"/>
      <c r="I496" s="901"/>
      <c r="J496" s="901"/>
      <c r="K496" s="901"/>
      <c r="L496" s="899"/>
      <c r="M496" s="899"/>
      <c r="N496" s="899"/>
      <c r="O496" s="899"/>
      <c r="P496" s="899"/>
      <c r="Q496" s="899"/>
      <c r="R496" s="899"/>
      <c r="S496" s="899"/>
      <c r="T496" s="899"/>
      <c r="U496" s="899"/>
      <c r="V496" s="899"/>
      <c r="W496" s="899"/>
      <c r="X496" s="899"/>
      <c r="Y496" s="899"/>
    </row>
    <row r="497" ht="18.0" customHeight="1">
      <c r="A497" s="899"/>
      <c r="B497" s="900"/>
      <c r="C497" s="899"/>
      <c r="D497" s="899"/>
      <c r="E497" s="899"/>
      <c r="F497" s="901"/>
      <c r="G497" s="901"/>
      <c r="H497" s="901"/>
      <c r="I497" s="901"/>
      <c r="J497" s="901"/>
      <c r="K497" s="901"/>
      <c r="L497" s="899"/>
      <c r="M497" s="899"/>
      <c r="N497" s="899"/>
      <c r="O497" s="899"/>
      <c r="P497" s="899"/>
      <c r="Q497" s="899"/>
      <c r="R497" s="899"/>
      <c r="S497" s="899"/>
      <c r="T497" s="899"/>
      <c r="U497" s="899"/>
      <c r="V497" s="899"/>
      <c r="W497" s="899"/>
      <c r="X497" s="899"/>
      <c r="Y497" s="899"/>
    </row>
    <row r="498" ht="18.0" customHeight="1">
      <c r="A498" s="899"/>
      <c r="B498" s="900"/>
      <c r="C498" s="899"/>
      <c r="D498" s="899"/>
      <c r="E498" s="899"/>
      <c r="F498" s="901"/>
      <c r="G498" s="901"/>
      <c r="H498" s="901"/>
      <c r="I498" s="901"/>
      <c r="J498" s="901"/>
      <c r="K498" s="901"/>
      <c r="L498" s="899"/>
      <c r="M498" s="899"/>
      <c r="N498" s="899"/>
      <c r="O498" s="899"/>
      <c r="P498" s="899"/>
      <c r="Q498" s="899"/>
      <c r="R498" s="899"/>
      <c r="S498" s="899"/>
      <c r="T498" s="899"/>
      <c r="U498" s="899"/>
      <c r="V498" s="899"/>
      <c r="W498" s="899"/>
      <c r="X498" s="899"/>
      <c r="Y498" s="899"/>
    </row>
    <row r="499" ht="18.0" customHeight="1">
      <c r="A499" s="899"/>
      <c r="B499" s="900"/>
      <c r="C499" s="899"/>
      <c r="D499" s="899"/>
      <c r="E499" s="899"/>
      <c r="F499" s="901"/>
      <c r="G499" s="901"/>
      <c r="H499" s="901"/>
      <c r="I499" s="901"/>
      <c r="J499" s="901"/>
      <c r="K499" s="901"/>
      <c r="L499" s="899"/>
      <c r="M499" s="899"/>
      <c r="N499" s="899"/>
      <c r="O499" s="899"/>
      <c r="P499" s="899"/>
      <c r="Q499" s="899"/>
      <c r="R499" s="899"/>
      <c r="S499" s="899"/>
      <c r="T499" s="899"/>
      <c r="U499" s="899"/>
      <c r="V499" s="899"/>
      <c r="W499" s="899"/>
      <c r="X499" s="899"/>
      <c r="Y499" s="899"/>
    </row>
    <row r="500" ht="18.0" customHeight="1">
      <c r="A500" s="899"/>
      <c r="B500" s="900"/>
      <c r="C500" s="899"/>
      <c r="D500" s="899"/>
      <c r="E500" s="899"/>
      <c r="F500" s="901"/>
      <c r="G500" s="901"/>
      <c r="H500" s="901"/>
      <c r="I500" s="901"/>
      <c r="J500" s="901"/>
      <c r="K500" s="901"/>
      <c r="L500" s="899"/>
      <c r="M500" s="899"/>
      <c r="N500" s="899"/>
      <c r="O500" s="899"/>
      <c r="P500" s="899"/>
      <c r="Q500" s="899"/>
      <c r="R500" s="899"/>
      <c r="S500" s="899"/>
      <c r="T500" s="899"/>
      <c r="U500" s="899"/>
      <c r="V500" s="899"/>
      <c r="W500" s="899"/>
      <c r="X500" s="899"/>
      <c r="Y500" s="899"/>
    </row>
    <row r="501" ht="18.0" customHeight="1">
      <c r="A501" s="899"/>
      <c r="B501" s="900"/>
      <c r="C501" s="899"/>
      <c r="D501" s="899"/>
      <c r="E501" s="899"/>
      <c r="F501" s="901"/>
      <c r="G501" s="901"/>
      <c r="H501" s="901"/>
      <c r="I501" s="901"/>
      <c r="J501" s="901"/>
      <c r="K501" s="901"/>
      <c r="L501" s="899"/>
      <c r="M501" s="899"/>
      <c r="N501" s="899"/>
      <c r="O501" s="899"/>
      <c r="P501" s="899"/>
      <c r="Q501" s="899"/>
      <c r="R501" s="899"/>
      <c r="S501" s="899"/>
      <c r="T501" s="899"/>
      <c r="U501" s="899"/>
      <c r="V501" s="899"/>
      <c r="W501" s="899"/>
      <c r="X501" s="899"/>
      <c r="Y501" s="899"/>
    </row>
    <row r="502" ht="18.0" customHeight="1">
      <c r="A502" s="899"/>
      <c r="B502" s="900"/>
      <c r="C502" s="899"/>
      <c r="D502" s="899"/>
      <c r="E502" s="899"/>
      <c r="F502" s="901"/>
      <c r="G502" s="901"/>
      <c r="H502" s="901"/>
      <c r="I502" s="901"/>
      <c r="J502" s="901"/>
      <c r="K502" s="901"/>
      <c r="L502" s="899"/>
      <c r="M502" s="899"/>
      <c r="N502" s="899"/>
      <c r="O502" s="899"/>
      <c r="P502" s="899"/>
      <c r="Q502" s="899"/>
      <c r="R502" s="899"/>
      <c r="S502" s="899"/>
      <c r="T502" s="899"/>
      <c r="U502" s="899"/>
      <c r="V502" s="899"/>
      <c r="W502" s="899"/>
      <c r="X502" s="899"/>
      <c r="Y502" s="899"/>
    </row>
    <row r="503" ht="18.0" customHeight="1">
      <c r="A503" s="899"/>
      <c r="B503" s="900"/>
      <c r="C503" s="899"/>
      <c r="D503" s="899"/>
      <c r="E503" s="899"/>
      <c r="F503" s="901"/>
      <c r="G503" s="901"/>
      <c r="H503" s="901"/>
      <c r="I503" s="901"/>
      <c r="J503" s="901"/>
      <c r="K503" s="901"/>
      <c r="L503" s="899"/>
      <c r="M503" s="899"/>
      <c r="N503" s="899"/>
      <c r="O503" s="899"/>
      <c r="P503" s="899"/>
      <c r="Q503" s="899"/>
      <c r="R503" s="899"/>
      <c r="S503" s="899"/>
      <c r="T503" s="899"/>
      <c r="U503" s="899"/>
      <c r="V503" s="899"/>
      <c r="W503" s="899"/>
      <c r="X503" s="899"/>
      <c r="Y503" s="899"/>
    </row>
    <row r="504" ht="18.0" customHeight="1">
      <c r="A504" s="899"/>
      <c r="B504" s="900"/>
      <c r="C504" s="899"/>
      <c r="D504" s="899"/>
      <c r="E504" s="899"/>
      <c r="F504" s="901"/>
      <c r="G504" s="901"/>
      <c r="H504" s="901"/>
      <c r="I504" s="901"/>
      <c r="J504" s="901"/>
      <c r="K504" s="901"/>
      <c r="L504" s="899"/>
      <c r="M504" s="899"/>
      <c r="N504" s="899"/>
      <c r="O504" s="899"/>
      <c r="P504" s="899"/>
      <c r="Q504" s="899"/>
      <c r="R504" s="899"/>
      <c r="S504" s="899"/>
      <c r="T504" s="899"/>
      <c r="U504" s="899"/>
      <c r="V504" s="899"/>
      <c r="W504" s="899"/>
      <c r="X504" s="899"/>
      <c r="Y504" s="899"/>
    </row>
    <row r="505" ht="18.0" customHeight="1">
      <c r="A505" s="899"/>
      <c r="B505" s="900"/>
      <c r="C505" s="899"/>
      <c r="D505" s="899"/>
      <c r="E505" s="899"/>
      <c r="F505" s="901"/>
      <c r="G505" s="901"/>
      <c r="H505" s="901"/>
      <c r="I505" s="901"/>
      <c r="J505" s="901"/>
      <c r="K505" s="901"/>
      <c r="L505" s="899"/>
      <c r="M505" s="899"/>
      <c r="N505" s="899"/>
      <c r="O505" s="899"/>
      <c r="P505" s="899"/>
      <c r="Q505" s="899"/>
      <c r="R505" s="899"/>
      <c r="S505" s="899"/>
      <c r="T505" s="899"/>
      <c r="U505" s="899"/>
      <c r="V505" s="899"/>
      <c r="W505" s="899"/>
      <c r="X505" s="899"/>
      <c r="Y505" s="899"/>
    </row>
    <row r="506" ht="18.0" customHeight="1">
      <c r="A506" s="899"/>
      <c r="B506" s="900"/>
      <c r="C506" s="899"/>
      <c r="D506" s="899"/>
      <c r="E506" s="899"/>
      <c r="F506" s="901"/>
      <c r="G506" s="901"/>
      <c r="H506" s="901"/>
      <c r="I506" s="901"/>
      <c r="J506" s="901"/>
      <c r="K506" s="901"/>
      <c r="L506" s="899"/>
      <c r="M506" s="899"/>
      <c r="N506" s="899"/>
      <c r="O506" s="899"/>
      <c r="P506" s="899"/>
      <c r="Q506" s="899"/>
      <c r="R506" s="899"/>
      <c r="S506" s="899"/>
      <c r="T506" s="899"/>
      <c r="U506" s="899"/>
      <c r="V506" s="899"/>
      <c r="W506" s="899"/>
      <c r="X506" s="899"/>
      <c r="Y506" s="899"/>
    </row>
    <row r="507" ht="18.0" customHeight="1">
      <c r="A507" s="899"/>
      <c r="B507" s="900"/>
      <c r="C507" s="899"/>
      <c r="D507" s="899"/>
      <c r="E507" s="899"/>
      <c r="F507" s="901"/>
      <c r="G507" s="901"/>
      <c r="H507" s="901"/>
      <c r="I507" s="901"/>
      <c r="J507" s="901"/>
      <c r="K507" s="901"/>
      <c r="L507" s="899"/>
      <c r="M507" s="899"/>
      <c r="N507" s="899"/>
      <c r="O507" s="899"/>
      <c r="P507" s="899"/>
      <c r="Q507" s="899"/>
      <c r="R507" s="899"/>
      <c r="S507" s="899"/>
      <c r="T507" s="899"/>
      <c r="U507" s="899"/>
      <c r="V507" s="899"/>
      <c r="W507" s="899"/>
      <c r="X507" s="899"/>
      <c r="Y507" s="899"/>
    </row>
    <row r="508" ht="18.0" customHeight="1">
      <c r="A508" s="899"/>
      <c r="B508" s="900"/>
      <c r="C508" s="899"/>
      <c r="D508" s="899"/>
      <c r="E508" s="899"/>
      <c r="F508" s="901"/>
      <c r="G508" s="901"/>
      <c r="H508" s="901"/>
      <c r="I508" s="901"/>
      <c r="J508" s="901"/>
      <c r="K508" s="901"/>
      <c r="L508" s="899"/>
      <c r="M508" s="899"/>
      <c r="N508" s="899"/>
      <c r="O508" s="899"/>
      <c r="P508" s="899"/>
      <c r="Q508" s="899"/>
      <c r="R508" s="899"/>
      <c r="S508" s="899"/>
      <c r="T508" s="899"/>
      <c r="U508" s="899"/>
      <c r="V508" s="899"/>
      <c r="W508" s="899"/>
      <c r="X508" s="899"/>
      <c r="Y508" s="899"/>
    </row>
    <row r="509" ht="18.0" customHeight="1">
      <c r="A509" s="899"/>
      <c r="B509" s="900"/>
      <c r="C509" s="899"/>
      <c r="D509" s="899"/>
      <c r="E509" s="899"/>
      <c r="F509" s="901"/>
      <c r="G509" s="901"/>
      <c r="H509" s="901"/>
      <c r="I509" s="901"/>
      <c r="J509" s="901"/>
      <c r="K509" s="901"/>
      <c r="L509" s="899"/>
      <c r="M509" s="899"/>
      <c r="N509" s="899"/>
      <c r="O509" s="899"/>
      <c r="P509" s="899"/>
      <c r="Q509" s="899"/>
      <c r="R509" s="899"/>
      <c r="S509" s="899"/>
      <c r="T509" s="899"/>
      <c r="U509" s="899"/>
      <c r="V509" s="899"/>
      <c r="W509" s="899"/>
      <c r="X509" s="899"/>
      <c r="Y509" s="899"/>
    </row>
    <row r="510" ht="18.0" customHeight="1">
      <c r="A510" s="899"/>
      <c r="B510" s="900"/>
      <c r="C510" s="899"/>
      <c r="D510" s="899"/>
      <c r="E510" s="899"/>
      <c r="F510" s="901"/>
      <c r="G510" s="901"/>
      <c r="H510" s="901"/>
      <c r="I510" s="901"/>
      <c r="J510" s="901"/>
      <c r="K510" s="901"/>
      <c r="L510" s="899"/>
      <c r="M510" s="899"/>
      <c r="N510" s="899"/>
      <c r="O510" s="899"/>
      <c r="P510" s="899"/>
      <c r="Q510" s="899"/>
      <c r="R510" s="899"/>
      <c r="S510" s="899"/>
      <c r="T510" s="899"/>
      <c r="U510" s="899"/>
      <c r="V510" s="899"/>
      <c r="W510" s="899"/>
      <c r="X510" s="899"/>
      <c r="Y510" s="899"/>
    </row>
    <row r="511" ht="18.0" customHeight="1">
      <c r="A511" s="899"/>
      <c r="B511" s="900"/>
      <c r="C511" s="899"/>
      <c r="D511" s="899"/>
      <c r="E511" s="899"/>
      <c r="F511" s="901"/>
      <c r="G511" s="901"/>
      <c r="H511" s="901"/>
      <c r="I511" s="901"/>
      <c r="J511" s="901"/>
      <c r="K511" s="901"/>
      <c r="L511" s="899"/>
      <c r="M511" s="899"/>
      <c r="N511" s="899"/>
      <c r="O511" s="899"/>
      <c r="P511" s="899"/>
      <c r="Q511" s="899"/>
      <c r="R511" s="899"/>
      <c r="S511" s="899"/>
      <c r="T511" s="899"/>
      <c r="U511" s="899"/>
      <c r="V511" s="899"/>
      <c r="W511" s="899"/>
      <c r="X511" s="899"/>
      <c r="Y511" s="899"/>
    </row>
    <row r="512" ht="18.0" customHeight="1">
      <c r="A512" s="899"/>
      <c r="B512" s="900"/>
      <c r="C512" s="899"/>
      <c r="D512" s="899"/>
      <c r="E512" s="899"/>
      <c r="F512" s="901"/>
      <c r="G512" s="901"/>
      <c r="H512" s="901"/>
      <c r="I512" s="901"/>
      <c r="J512" s="901"/>
      <c r="K512" s="901"/>
      <c r="L512" s="899"/>
      <c r="M512" s="899"/>
      <c r="N512" s="899"/>
      <c r="O512" s="899"/>
      <c r="P512" s="899"/>
      <c r="Q512" s="899"/>
      <c r="R512" s="899"/>
      <c r="S512" s="899"/>
      <c r="T512" s="899"/>
      <c r="U512" s="899"/>
      <c r="V512" s="899"/>
      <c r="W512" s="899"/>
      <c r="X512" s="899"/>
      <c r="Y512" s="899"/>
    </row>
    <row r="513" ht="18.0" customHeight="1">
      <c r="A513" s="899"/>
      <c r="B513" s="900"/>
      <c r="C513" s="899"/>
      <c r="D513" s="899"/>
      <c r="E513" s="899"/>
      <c r="F513" s="901"/>
      <c r="G513" s="901"/>
      <c r="H513" s="901"/>
      <c r="I513" s="901"/>
      <c r="J513" s="901"/>
      <c r="K513" s="901"/>
      <c r="L513" s="899"/>
      <c r="M513" s="899"/>
      <c r="N513" s="899"/>
      <c r="O513" s="899"/>
      <c r="P513" s="899"/>
      <c r="Q513" s="899"/>
      <c r="R513" s="899"/>
      <c r="S513" s="899"/>
      <c r="T513" s="899"/>
      <c r="U513" s="899"/>
      <c r="V513" s="899"/>
      <c r="W513" s="899"/>
      <c r="X513" s="899"/>
      <c r="Y513" s="899"/>
    </row>
    <row r="514" ht="18.0" customHeight="1">
      <c r="A514" s="899"/>
      <c r="B514" s="900"/>
      <c r="C514" s="899"/>
      <c r="D514" s="899"/>
      <c r="E514" s="899"/>
      <c r="F514" s="901"/>
      <c r="G514" s="901"/>
      <c r="H514" s="901"/>
      <c r="I514" s="901"/>
      <c r="J514" s="901"/>
      <c r="K514" s="901"/>
      <c r="L514" s="899"/>
      <c r="M514" s="899"/>
      <c r="N514" s="899"/>
      <c r="O514" s="899"/>
      <c r="P514" s="899"/>
      <c r="Q514" s="899"/>
      <c r="R514" s="899"/>
      <c r="S514" s="899"/>
      <c r="T514" s="899"/>
      <c r="U514" s="899"/>
      <c r="V514" s="899"/>
      <c r="W514" s="899"/>
      <c r="X514" s="899"/>
      <c r="Y514" s="899"/>
    </row>
    <row r="515" ht="18.0" customHeight="1">
      <c r="A515" s="899"/>
      <c r="B515" s="900"/>
      <c r="C515" s="899"/>
      <c r="D515" s="899"/>
      <c r="E515" s="899"/>
      <c r="F515" s="901"/>
      <c r="G515" s="901"/>
      <c r="H515" s="901"/>
      <c r="I515" s="901"/>
      <c r="J515" s="901"/>
      <c r="K515" s="901"/>
      <c r="L515" s="899"/>
      <c r="M515" s="899"/>
      <c r="N515" s="899"/>
      <c r="O515" s="899"/>
      <c r="P515" s="899"/>
      <c r="Q515" s="899"/>
      <c r="R515" s="899"/>
      <c r="S515" s="899"/>
      <c r="T515" s="899"/>
      <c r="U515" s="899"/>
      <c r="V515" s="899"/>
      <c r="W515" s="899"/>
      <c r="X515" s="899"/>
      <c r="Y515" s="899"/>
    </row>
    <row r="516" ht="18.0" customHeight="1">
      <c r="A516" s="899"/>
      <c r="B516" s="900"/>
      <c r="C516" s="899"/>
      <c r="D516" s="899"/>
      <c r="E516" s="899"/>
      <c r="F516" s="901"/>
      <c r="G516" s="901"/>
      <c r="H516" s="901"/>
      <c r="I516" s="901"/>
      <c r="J516" s="901"/>
      <c r="K516" s="901"/>
      <c r="L516" s="899"/>
      <c r="M516" s="899"/>
      <c r="N516" s="899"/>
      <c r="O516" s="899"/>
      <c r="P516" s="899"/>
      <c r="Q516" s="899"/>
      <c r="R516" s="899"/>
      <c r="S516" s="899"/>
      <c r="T516" s="899"/>
      <c r="U516" s="899"/>
      <c r="V516" s="899"/>
      <c r="W516" s="899"/>
      <c r="X516" s="899"/>
      <c r="Y516" s="899"/>
    </row>
    <row r="517" ht="18.0" customHeight="1">
      <c r="A517" s="899"/>
      <c r="B517" s="900"/>
      <c r="C517" s="899"/>
      <c r="D517" s="899"/>
      <c r="E517" s="899"/>
      <c r="F517" s="901"/>
      <c r="G517" s="901"/>
      <c r="H517" s="901"/>
      <c r="I517" s="901"/>
      <c r="J517" s="901"/>
      <c r="K517" s="901"/>
      <c r="L517" s="899"/>
      <c r="M517" s="899"/>
      <c r="N517" s="899"/>
      <c r="O517" s="899"/>
      <c r="P517" s="899"/>
      <c r="Q517" s="899"/>
      <c r="R517" s="899"/>
      <c r="S517" s="899"/>
      <c r="T517" s="899"/>
      <c r="U517" s="899"/>
      <c r="V517" s="899"/>
      <c r="W517" s="899"/>
      <c r="X517" s="899"/>
      <c r="Y517" s="899"/>
    </row>
    <row r="518" ht="18.0" customHeight="1">
      <c r="A518" s="899"/>
      <c r="B518" s="900"/>
      <c r="C518" s="899"/>
      <c r="D518" s="899"/>
      <c r="E518" s="899"/>
      <c r="F518" s="901"/>
      <c r="G518" s="901"/>
      <c r="H518" s="901"/>
      <c r="I518" s="901"/>
      <c r="J518" s="901"/>
      <c r="K518" s="901"/>
      <c r="L518" s="899"/>
      <c r="M518" s="899"/>
      <c r="N518" s="899"/>
      <c r="O518" s="899"/>
      <c r="P518" s="899"/>
      <c r="Q518" s="899"/>
      <c r="R518" s="899"/>
      <c r="S518" s="899"/>
      <c r="T518" s="899"/>
      <c r="U518" s="899"/>
      <c r="V518" s="899"/>
      <c r="W518" s="899"/>
      <c r="X518" s="899"/>
      <c r="Y518" s="899"/>
    </row>
    <row r="519" ht="18.0" customHeight="1">
      <c r="A519" s="899"/>
      <c r="B519" s="900"/>
      <c r="C519" s="899"/>
      <c r="D519" s="899"/>
      <c r="E519" s="899"/>
      <c r="F519" s="901"/>
      <c r="G519" s="901"/>
      <c r="H519" s="901"/>
      <c r="I519" s="901"/>
      <c r="J519" s="901"/>
      <c r="K519" s="901"/>
      <c r="L519" s="899"/>
      <c r="M519" s="899"/>
      <c r="N519" s="899"/>
      <c r="O519" s="899"/>
      <c r="P519" s="899"/>
      <c r="Q519" s="899"/>
      <c r="R519" s="899"/>
      <c r="S519" s="899"/>
      <c r="T519" s="899"/>
      <c r="U519" s="899"/>
      <c r="V519" s="899"/>
      <c r="W519" s="899"/>
      <c r="X519" s="899"/>
      <c r="Y519" s="899"/>
    </row>
    <row r="520" ht="18.0" customHeight="1">
      <c r="A520" s="899"/>
      <c r="B520" s="900"/>
      <c r="C520" s="899"/>
      <c r="D520" s="899"/>
      <c r="E520" s="899"/>
      <c r="F520" s="901"/>
      <c r="G520" s="901"/>
      <c r="H520" s="901"/>
      <c r="I520" s="901"/>
      <c r="J520" s="901"/>
      <c r="K520" s="901"/>
      <c r="L520" s="899"/>
      <c r="M520" s="899"/>
      <c r="N520" s="899"/>
      <c r="O520" s="899"/>
      <c r="P520" s="899"/>
      <c r="Q520" s="899"/>
      <c r="R520" s="899"/>
      <c r="S520" s="899"/>
      <c r="T520" s="899"/>
      <c r="U520" s="899"/>
      <c r="V520" s="899"/>
      <c r="W520" s="899"/>
      <c r="X520" s="899"/>
      <c r="Y520" s="899"/>
    </row>
    <row r="521" ht="18.0" customHeight="1">
      <c r="A521" s="899"/>
      <c r="B521" s="900"/>
      <c r="C521" s="899"/>
      <c r="D521" s="899"/>
      <c r="E521" s="899"/>
      <c r="F521" s="901"/>
      <c r="G521" s="901"/>
      <c r="H521" s="901"/>
      <c r="I521" s="901"/>
      <c r="J521" s="901"/>
      <c r="K521" s="901"/>
      <c r="L521" s="899"/>
      <c r="M521" s="899"/>
      <c r="N521" s="899"/>
      <c r="O521" s="899"/>
      <c r="P521" s="899"/>
      <c r="Q521" s="899"/>
      <c r="R521" s="899"/>
      <c r="S521" s="899"/>
      <c r="T521" s="899"/>
      <c r="U521" s="899"/>
      <c r="V521" s="899"/>
      <c r="W521" s="899"/>
      <c r="X521" s="899"/>
      <c r="Y521" s="899"/>
    </row>
    <row r="522" ht="18.0" customHeight="1">
      <c r="A522" s="899"/>
      <c r="B522" s="900"/>
      <c r="C522" s="899"/>
      <c r="D522" s="899"/>
      <c r="E522" s="899"/>
      <c r="F522" s="901"/>
      <c r="G522" s="901"/>
      <c r="H522" s="901"/>
      <c r="I522" s="901"/>
      <c r="J522" s="901"/>
      <c r="K522" s="901"/>
      <c r="L522" s="899"/>
      <c r="M522" s="899"/>
      <c r="N522" s="899"/>
      <c r="O522" s="899"/>
      <c r="P522" s="899"/>
      <c r="Q522" s="899"/>
      <c r="R522" s="899"/>
      <c r="S522" s="899"/>
      <c r="T522" s="899"/>
      <c r="U522" s="899"/>
      <c r="V522" s="899"/>
      <c r="W522" s="899"/>
      <c r="X522" s="899"/>
      <c r="Y522" s="899"/>
    </row>
    <row r="523" ht="18.0" customHeight="1">
      <c r="A523" s="899"/>
      <c r="B523" s="900"/>
      <c r="C523" s="899"/>
      <c r="D523" s="899"/>
      <c r="E523" s="899"/>
      <c r="F523" s="901"/>
      <c r="G523" s="901"/>
      <c r="H523" s="901"/>
      <c r="I523" s="901"/>
      <c r="J523" s="901"/>
      <c r="K523" s="901"/>
      <c r="L523" s="899"/>
      <c r="M523" s="899"/>
      <c r="N523" s="899"/>
      <c r="O523" s="899"/>
      <c r="P523" s="899"/>
      <c r="Q523" s="899"/>
      <c r="R523" s="899"/>
      <c r="S523" s="899"/>
      <c r="T523" s="899"/>
      <c r="U523" s="899"/>
      <c r="V523" s="899"/>
      <c r="W523" s="899"/>
      <c r="X523" s="899"/>
      <c r="Y523" s="899"/>
    </row>
    <row r="524" ht="18.0" customHeight="1">
      <c r="A524" s="899"/>
      <c r="B524" s="900"/>
      <c r="C524" s="899"/>
      <c r="D524" s="899"/>
      <c r="E524" s="899"/>
      <c r="F524" s="901"/>
      <c r="G524" s="901"/>
      <c r="H524" s="901"/>
      <c r="I524" s="901"/>
      <c r="J524" s="901"/>
      <c r="K524" s="901"/>
      <c r="L524" s="899"/>
      <c r="M524" s="899"/>
      <c r="N524" s="899"/>
      <c r="O524" s="899"/>
      <c r="P524" s="899"/>
      <c r="Q524" s="899"/>
      <c r="R524" s="899"/>
      <c r="S524" s="899"/>
      <c r="T524" s="899"/>
      <c r="U524" s="899"/>
      <c r="V524" s="899"/>
      <c r="W524" s="899"/>
      <c r="X524" s="899"/>
      <c r="Y524" s="899"/>
    </row>
    <row r="525" ht="18.0" customHeight="1">
      <c r="A525" s="899"/>
      <c r="B525" s="900"/>
      <c r="C525" s="899"/>
      <c r="D525" s="899"/>
      <c r="E525" s="899"/>
      <c r="F525" s="901"/>
      <c r="G525" s="901"/>
      <c r="H525" s="901"/>
      <c r="I525" s="901"/>
      <c r="J525" s="901"/>
      <c r="K525" s="901"/>
      <c r="L525" s="899"/>
      <c r="M525" s="899"/>
      <c r="N525" s="899"/>
      <c r="O525" s="899"/>
      <c r="P525" s="899"/>
      <c r="Q525" s="899"/>
      <c r="R525" s="899"/>
      <c r="S525" s="899"/>
      <c r="T525" s="899"/>
      <c r="U525" s="899"/>
      <c r="V525" s="899"/>
      <c r="W525" s="899"/>
      <c r="X525" s="899"/>
      <c r="Y525" s="899"/>
    </row>
    <row r="526" ht="18.0" customHeight="1">
      <c r="A526" s="899"/>
      <c r="B526" s="900"/>
      <c r="C526" s="899"/>
      <c r="D526" s="899"/>
      <c r="E526" s="899"/>
      <c r="F526" s="901"/>
      <c r="G526" s="901"/>
      <c r="H526" s="901"/>
      <c r="I526" s="901"/>
      <c r="J526" s="901"/>
      <c r="K526" s="901"/>
      <c r="L526" s="899"/>
      <c r="M526" s="899"/>
      <c r="N526" s="899"/>
      <c r="O526" s="899"/>
      <c r="P526" s="899"/>
      <c r="Q526" s="899"/>
      <c r="R526" s="899"/>
      <c r="S526" s="899"/>
      <c r="T526" s="899"/>
      <c r="U526" s="899"/>
      <c r="V526" s="899"/>
      <c r="W526" s="899"/>
      <c r="X526" s="899"/>
      <c r="Y526" s="899"/>
    </row>
    <row r="527" ht="18.0" customHeight="1">
      <c r="A527" s="899"/>
      <c r="B527" s="900"/>
      <c r="C527" s="899"/>
      <c r="D527" s="899"/>
      <c r="E527" s="899"/>
      <c r="F527" s="901"/>
      <c r="G527" s="901"/>
      <c r="H527" s="901"/>
      <c r="I527" s="901"/>
      <c r="J527" s="901"/>
      <c r="K527" s="901"/>
      <c r="L527" s="899"/>
      <c r="M527" s="899"/>
      <c r="N527" s="899"/>
      <c r="O527" s="899"/>
      <c r="P527" s="899"/>
      <c r="Q527" s="899"/>
      <c r="R527" s="899"/>
      <c r="S527" s="899"/>
      <c r="T527" s="899"/>
      <c r="U527" s="899"/>
      <c r="V527" s="899"/>
      <c r="W527" s="899"/>
      <c r="X527" s="899"/>
      <c r="Y527" s="899"/>
    </row>
    <row r="528" ht="18.0" customHeight="1">
      <c r="A528" s="899"/>
      <c r="B528" s="900"/>
      <c r="C528" s="899"/>
      <c r="D528" s="899"/>
      <c r="E528" s="899"/>
      <c r="F528" s="901"/>
      <c r="G528" s="901"/>
      <c r="H528" s="901"/>
      <c r="I528" s="901"/>
      <c r="J528" s="901"/>
      <c r="K528" s="901"/>
      <c r="L528" s="899"/>
      <c r="M528" s="899"/>
      <c r="N528" s="899"/>
      <c r="O528" s="899"/>
      <c r="P528" s="899"/>
      <c r="Q528" s="899"/>
      <c r="R528" s="899"/>
      <c r="S528" s="899"/>
      <c r="T528" s="899"/>
      <c r="U528" s="899"/>
      <c r="V528" s="899"/>
      <c r="W528" s="899"/>
      <c r="X528" s="899"/>
      <c r="Y528" s="899"/>
    </row>
    <row r="529" ht="18.0" customHeight="1">
      <c r="A529" s="899"/>
      <c r="B529" s="900"/>
      <c r="C529" s="899"/>
      <c r="D529" s="899"/>
      <c r="E529" s="899"/>
      <c r="F529" s="901"/>
      <c r="G529" s="901"/>
      <c r="H529" s="901"/>
      <c r="I529" s="901"/>
      <c r="J529" s="901"/>
      <c r="K529" s="901"/>
      <c r="L529" s="899"/>
      <c r="M529" s="899"/>
      <c r="N529" s="899"/>
      <c r="O529" s="899"/>
      <c r="P529" s="899"/>
      <c r="Q529" s="899"/>
      <c r="R529" s="899"/>
      <c r="S529" s="899"/>
      <c r="T529" s="899"/>
      <c r="U529" s="899"/>
      <c r="V529" s="899"/>
      <c r="W529" s="899"/>
      <c r="X529" s="899"/>
      <c r="Y529" s="899"/>
    </row>
    <row r="530" ht="18.0" customHeight="1">
      <c r="A530" s="899"/>
      <c r="B530" s="900"/>
      <c r="C530" s="899"/>
      <c r="D530" s="899"/>
      <c r="E530" s="899"/>
      <c r="F530" s="901"/>
      <c r="G530" s="901"/>
      <c r="H530" s="901"/>
      <c r="I530" s="901"/>
      <c r="J530" s="901"/>
      <c r="K530" s="901"/>
      <c r="L530" s="899"/>
      <c r="M530" s="899"/>
      <c r="N530" s="899"/>
      <c r="O530" s="899"/>
      <c r="P530" s="899"/>
      <c r="Q530" s="899"/>
      <c r="R530" s="899"/>
      <c r="S530" s="899"/>
      <c r="T530" s="899"/>
      <c r="U530" s="899"/>
      <c r="V530" s="899"/>
      <c r="W530" s="899"/>
      <c r="X530" s="899"/>
      <c r="Y530" s="899"/>
    </row>
    <row r="531" ht="18.0" customHeight="1">
      <c r="A531" s="899"/>
      <c r="B531" s="900"/>
      <c r="C531" s="899"/>
      <c r="D531" s="899"/>
      <c r="E531" s="899"/>
      <c r="F531" s="901"/>
      <c r="G531" s="901"/>
      <c r="H531" s="901"/>
      <c r="I531" s="901"/>
      <c r="J531" s="901"/>
      <c r="K531" s="901"/>
      <c r="L531" s="899"/>
      <c r="M531" s="899"/>
      <c r="N531" s="899"/>
      <c r="O531" s="899"/>
      <c r="P531" s="899"/>
      <c r="Q531" s="899"/>
      <c r="R531" s="899"/>
      <c r="S531" s="899"/>
      <c r="T531" s="899"/>
      <c r="U531" s="899"/>
      <c r="V531" s="899"/>
      <c r="W531" s="899"/>
      <c r="X531" s="899"/>
      <c r="Y531" s="899"/>
    </row>
    <row r="532" ht="18.0" customHeight="1">
      <c r="A532" s="899"/>
      <c r="B532" s="900"/>
      <c r="C532" s="899"/>
      <c r="D532" s="899"/>
      <c r="E532" s="899"/>
      <c r="F532" s="901"/>
      <c r="G532" s="901"/>
      <c r="H532" s="901"/>
      <c r="I532" s="901"/>
      <c r="J532" s="901"/>
      <c r="K532" s="901"/>
      <c r="L532" s="899"/>
      <c r="M532" s="899"/>
      <c r="N532" s="899"/>
      <c r="O532" s="899"/>
      <c r="P532" s="899"/>
      <c r="Q532" s="899"/>
      <c r="R532" s="899"/>
      <c r="S532" s="899"/>
      <c r="T532" s="899"/>
      <c r="U532" s="899"/>
      <c r="V532" s="899"/>
      <c r="W532" s="899"/>
      <c r="X532" s="899"/>
      <c r="Y532" s="899"/>
    </row>
    <row r="533" ht="18.0" customHeight="1">
      <c r="A533" s="899"/>
      <c r="B533" s="900"/>
      <c r="C533" s="899"/>
      <c r="D533" s="899"/>
      <c r="E533" s="899"/>
      <c r="F533" s="901"/>
      <c r="G533" s="901"/>
      <c r="H533" s="901"/>
      <c r="I533" s="901"/>
      <c r="J533" s="901"/>
      <c r="K533" s="901"/>
      <c r="L533" s="899"/>
      <c r="M533" s="899"/>
      <c r="N533" s="899"/>
      <c r="O533" s="899"/>
      <c r="P533" s="899"/>
      <c r="Q533" s="899"/>
      <c r="R533" s="899"/>
      <c r="S533" s="899"/>
      <c r="T533" s="899"/>
      <c r="U533" s="899"/>
      <c r="V533" s="899"/>
      <c r="W533" s="899"/>
      <c r="X533" s="899"/>
      <c r="Y533" s="899"/>
    </row>
    <row r="534" ht="18.0" customHeight="1">
      <c r="A534" s="899"/>
      <c r="B534" s="900"/>
      <c r="C534" s="899"/>
      <c r="D534" s="899"/>
      <c r="E534" s="899"/>
      <c r="F534" s="901"/>
      <c r="G534" s="901"/>
      <c r="H534" s="901"/>
      <c r="I534" s="901"/>
      <c r="J534" s="901"/>
      <c r="K534" s="901"/>
      <c r="L534" s="899"/>
      <c r="M534" s="899"/>
      <c r="N534" s="899"/>
      <c r="O534" s="899"/>
      <c r="P534" s="899"/>
      <c r="Q534" s="899"/>
      <c r="R534" s="899"/>
      <c r="S534" s="899"/>
      <c r="T534" s="899"/>
      <c r="U534" s="899"/>
      <c r="V534" s="899"/>
      <c r="W534" s="899"/>
      <c r="X534" s="899"/>
      <c r="Y534" s="899"/>
    </row>
    <row r="535" ht="18.0" customHeight="1">
      <c r="A535" s="899"/>
      <c r="B535" s="900"/>
      <c r="C535" s="899"/>
      <c r="D535" s="899"/>
      <c r="E535" s="899"/>
      <c r="F535" s="901"/>
      <c r="G535" s="901"/>
      <c r="H535" s="901"/>
      <c r="I535" s="901"/>
      <c r="J535" s="901"/>
      <c r="K535" s="901"/>
      <c r="L535" s="899"/>
      <c r="M535" s="899"/>
      <c r="N535" s="899"/>
      <c r="O535" s="899"/>
      <c r="P535" s="899"/>
      <c r="Q535" s="899"/>
      <c r="R535" s="899"/>
      <c r="S535" s="899"/>
      <c r="T535" s="899"/>
      <c r="U535" s="899"/>
      <c r="V535" s="899"/>
      <c r="W535" s="899"/>
      <c r="X535" s="899"/>
      <c r="Y535" s="899"/>
    </row>
    <row r="536" ht="18.0" customHeight="1">
      <c r="A536" s="899"/>
      <c r="B536" s="900"/>
      <c r="C536" s="899"/>
      <c r="D536" s="899"/>
      <c r="E536" s="899"/>
      <c r="F536" s="901"/>
      <c r="G536" s="901"/>
      <c r="H536" s="901"/>
      <c r="I536" s="901"/>
      <c r="J536" s="901"/>
      <c r="K536" s="901"/>
      <c r="L536" s="899"/>
      <c r="M536" s="899"/>
      <c r="N536" s="899"/>
      <c r="O536" s="899"/>
      <c r="P536" s="899"/>
      <c r="Q536" s="899"/>
      <c r="R536" s="899"/>
      <c r="S536" s="899"/>
      <c r="T536" s="899"/>
      <c r="U536" s="899"/>
      <c r="V536" s="899"/>
      <c r="W536" s="899"/>
      <c r="X536" s="899"/>
      <c r="Y536" s="899"/>
    </row>
    <row r="537" ht="18.0" customHeight="1">
      <c r="A537" s="899"/>
      <c r="B537" s="900"/>
      <c r="C537" s="899"/>
      <c r="D537" s="899"/>
      <c r="E537" s="899"/>
      <c r="F537" s="901"/>
      <c r="G537" s="901"/>
      <c r="H537" s="901"/>
      <c r="I537" s="901"/>
      <c r="J537" s="901"/>
      <c r="K537" s="901"/>
      <c r="L537" s="899"/>
      <c r="M537" s="899"/>
      <c r="N537" s="899"/>
      <c r="O537" s="899"/>
      <c r="P537" s="899"/>
      <c r="Q537" s="899"/>
      <c r="R537" s="899"/>
      <c r="S537" s="899"/>
      <c r="T537" s="899"/>
      <c r="U537" s="899"/>
      <c r="V537" s="899"/>
      <c r="W537" s="899"/>
      <c r="X537" s="899"/>
      <c r="Y537" s="899"/>
    </row>
    <row r="538" ht="18.0" customHeight="1">
      <c r="A538" s="899"/>
      <c r="B538" s="900"/>
      <c r="C538" s="899"/>
      <c r="D538" s="899"/>
      <c r="E538" s="899"/>
      <c r="F538" s="901"/>
      <c r="G538" s="901"/>
      <c r="H538" s="901"/>
      <c r="I538" s="901"/>
      <c r="J538" s="901"/>
      <c r="K538" s="901"/>
      <c r="L538" s="899"/>
      <c r="M538" s="899"/>
      <c r="N538" s="899"/>
      <c r="O538" s="899"/>
      <c r="P538" s="899"/>
      <c r="Q538" s="899"/>
      <c r="R538" s="899"/>
      <c r="S538" s="899"/>
      <c r="T538" s="899"/>
      <c r="U538" s="899"/>
      <c r="V538" s="899"/>
      <c r="W538" s="899"/>
      <c r="X538" s="899"/>
      <c r="Y538" s="899"/>
    </row>
    <row r="539" ht="18.0" customHeight="1">
      <c r="A539" s="899"/>
      <c r="B539" s="900"/>
      <c r="C539" s="899"/>
      <c r="D539" s="899"/>
      <c r="E539" s="899"/>
      <c r="F539" s="901"/>
      <c r="G539" s="901"/>
      <c r="H539" s="901"/>
      <c r="I539" s="901"/>
      <c r="J539" s="901"/>
      <c r="K539" s="901"/>
      <c r="L539" s="899"/>
      <c r="M539" s="899"/>
      <c r="N539" s="899"/>
      <c r="O539" s="899"/>
      <c r="P539" s="899"/>
      <c r="Q539" s="899"/>
      <c r="R539" s="899"/>
      <c r="S539" s="899"/>
      <c r="T539" s="899"/>
      <c r="U539" s="899"/>
      <c r="V539" s="899"/>
      <c r="W539" s="899"/>
      <c r="X539" s="899"/>
      <c r="Y539" s="899"/>
    </row>
    <row r="540" ht="18.0" customHeight="1">
      <c r="A540" s="899"/>
      <c r="B540" s="900"/>
      <c r="C540" s="899"/>
      <c r="D540" s="899"/>
      <c r="E540" s="899"/>
      <c r="F540" s="901"/>
      <c r="G540" s="901"/>
      <c r="H540" s="901"/>
      <c r="I540" s="901"/>
      <c r="J540" s="901"/>
      <c r="K540" s="901"/>
      <c r="L540" s="899"/>
      <c r="M540" s="899"/>
      <c r="N540" s="899"/>
      <c r="O540" s="899"/>
      <c r="P540" s="899"/>
      <c r="Q540" s="899"/>
      <c r="R540" s="899"/>
      <c r="S540" s="899"/>
      <c r="T540" s="899"/>
      <c r="U540" s="899"/>
      <c r="V540" s="899"/>
      <c r="W540" s="899"/>
      <c r="X540" s="899"/>
      <c r="Y540" s="899"/>
    </row>
    <row r="541" ht="18.0" customHeight="1">
      <c r="A541" s="899"/>
      <c r="B541" s="900"/>
      <c r="C541" s="899"/>
      <c r="D541" s="899"/>
      <c r="E541" s="899"/>
      <c r="F541" s="901"/>
      <c r="G541" s="901"/>
      <c r="H541" s="901"/>
      <c r="I541" s="901"/>
      <c r="J541" s="901"/>
      <c r="K541" s="901"/>
      <c r="L541" s="899"/>
      <c r="M541" s="899"/>
      <c r="N541" s="899"/>
      <c r="O541" s="899"/>
      <c r="P541" s="899"/>
      <c r="Q541" s="899"/>
      <c r="R541" s="899"/>
      <c r="S541" s="899"/>
      <c r="T541" s="899"/>
      <c r="U541" s="899"/>
      <c r="V541" s="899"/>
      <c r="W541" s="899"/>
      <c r="X541" s="899"/>
      <c r="Y541" s="899"/>
    </row>
    <row r="542" ht="18.0" customHeight="1">
      <c r="A542" s="899"/>
      <c r="B542" s="900"/>
      <c r="C542" s="899"/>
      <c r="D542" s="899"/>
      <c r="E542" s="899"/>
      <c r="F542" s="901"/>
      <c r="G542" s="901"/>
      <c r="H542" s="901"/>
      <c r="I542" s="901"/>
      <c r="J542" s="901"/>
      <c r="K542" s="901"/>
      <c r="L542" s="899"/>
      <c r="M542" s="899"/>
      <c r="N542" s="899"/>
      <c r="O542" s="899"/>
      <c r="P542" s="899"/>
      <c r="Q542" s="899"/>
      <c r="R542" s="899"/>
      <c r="S542" s="899"/>
      <c r="T542" s="899"/>
      <c r="U542" s="899"/>
      <c r="V542" s="899"/>
      <c r="W542" s="899"/>
      <c r="X542" s="899"/>
      <c r="Y542" s="899"/>
    </row>
    <row r="543" ht="18.0" customHeight="1">
      <c r="A543" s="899"/>
      <c r="B543" s="900"/>
      <c r="C543" s="899"/>
      <c r="D543" s="899"/>
      <c r="E543" s="899"/>
      <c r="F543" s="901"/>
      <c r="G543" s="901"/>
      <c r="H543" s="901"/>
      <c r="I543" s="901"/>
      <c r="J543" s="901"/>
      <c r="K543" s="901"/>
      <c r="L543" s="899"/>
      <c r="M543" s="899"/>
      <c r="N543" s="899"/>
      <c r="O543" s="899"/>
      <c r="P543" s="899"/>
      <c r="Q543" s="899"/>
      <c r="R543" s="899"/>
      <c r="S543" s="899"/>
      <c r="T543" s="899"/>
      <c r="U543" s="899"/>
      <c r="V543" s="899"/>
      <c r="W543" s="899"/>
      <c r="X543" s="899"/>
      <c r="Y543" s="899"/>
    </row>
    <row r="544" ht="18.0" customHeight="1">
      <c r="A544" s="899"/>
      <c r="B544" s="900"/>
      <c r="C544" s="899"/>
      <c r="D544" s="899"/>
      <c r="E544" s="899"/>
      <c r="F544" s="901"/>
      <c r="G544" s="901"/>
      <c r="H544" s="901"/>
      <c r="I544" s="901"/>
      <c r="J544" s="901"/>
      <c r="K544" s="901"/>
      <c r="L544" s="899"/>
      <c r="M544" s="899"/>
      <c r="N544" s="899"/>
      <c r="O544" s="899"/>
      <c r="P544" s="899"/>
      <c r="Q544" s="899"/>
      <c r="R544" s="899"/>
      <c r="S544" s="899"/>
      <c r="T544" s="899"/>
      <c r="U544" s="899"/>
      <c r="V544" s="899"/>
      <c r="W544" s="899"/>
      <c r="X544" s="899"/>
      <c r="Y544" s="899"/>
    </row>
    <row r="545" ht="18.0" customHeight="1">
      <c r="A545" s="899"/>
      <c r="B545" s="900"/>
      <c r="C545" s="899"/>
      <c r="D545" s="899"/>
      <c r="E545" s="899"/>
      <c r="F545" s="901"/>
      <c r="G545" s="901"/>
      <c r="H545" s="901"/>
      <c r="I545" s="901"/>
      <c r="J545" s="901"/>
      <c r="K545" s="901"/>
      <c r="L545" s="899"/>
      <c r="M545" s="899"/>
      <c r="N545" s="899"/>
      <c r="O545" s="899"/>
      <c r="P545" s="899"/>
      <c r="Q545" s="899"/>
      <c r="R545" s="899"/>
      <c r="S545" s="899"/>
      <c r="T545" s="899"/>
      <c r="U545" s="899"/>
      <c r="V545" s="899"/>
      <c r="W545" s="899"/>
      <c r="X545" s="899"/>
      <c r="Y545" s="899"/>
    </row>
    <row r="546" ht="18.0" customHeight="1">
      <c r="A546" s="899"/>
      <c r="B546" s="900"/>
      <c r="C546" s="899"/>
      <c r="D546" s="899"/>
      <c r="E546" s="899"/>
      <c r="F546" s="901"/>
      <c r="G546" s="901"/>
      <c r="H546" s="901"/>
      <c r="I546" s="901"/>
      <c r="J546" s="901"/>
      <c r="K546" s="901"/>
      <c r="L546" s="899"/>
      <c r="M546" s="899"/>
      <c r="N546" s="899"/>
      <c r="O546" s="899"/>
      <c r="P546" s="899"/>
      <c r="Q546" s="899"/>
      <c r="R546" s="899"/>
      <c r="S546" s="899"/>
      <c r="T546" s="899"/>
      <c r="U546" s="899"/>
      <c r="V546" s="899"/>
      <c r="W546" s="899"/>
      <c r="X546" s="899"/>
      <c r="Y546" s="899"/>
    </row>
    <row r="547" ht="18.0" customHeight="1">
      <c r="A547" s="899"/>
      <c r="B547" s="900"/>
      <c r="C547" s="899"/>
      <c r="D547" s="899"/>
      <c r="E547" s="899"/>
      <c r="F547" s="901"/>
      <c r="G547" s="901"/>
      <c r="H547" s="901"/>
      <c r="I547" s="901"/>
      <c r="J547" s="901"/>
      <c r="K547" s="901"/>
      <c r="L547" s="899"/>
      <c r="M547" s="899"/>
      <c r="N547" s="899"/>
      <c r="O547" s="899"/>
      <c r="P547" s="899"/>
      <c r="Q547" s="899"/>
      <c r="R547" s="899"/>
      <c r="S547" s="899"/>
      <c r="T547" s="899"/>
      <c r="U547" s="899"/>
      <c r="V547" s="899"/>
      <c r="W547" s="899"/>
      <c r="X547" s="899"/>
      <c r="Y547" s="899"/>
    </row>
    <row r="548" ht="18.0" customHeight="1">
      <c r="A548" s="899"/>
      <c r="B548" s="900"/>
      <c r="C548" s="899"/>
      <c r="D548" s="899"/>
      <c r="E548" s="899"/>
      <c r="F548" s="901"/>
      <c r="G548" s="901"/>
      <c r="H548" s="901"/>
      <c r="I548" s="901"/>
      <c r="J548" s="901"/>
      <c r="K548" s="901"/>
      <c r="L548" s="899"/>
      <c r="M548" s="899"/>
      <c r="N548" s="899"/>
      <c r="O548" s="899"/>
      <c r="P548" s="899"/>
      <c r="Q548" s="899"/>
      <c r="R548" s="899"/>
      <c r="S548" s="899"/>
      <c r="T548" s="899"/>
      <c r="U548" s="899"/>
      <c r="V548" s="899"/>
      <c r="W548" s="899"/>
      <c r="X548" s="899"/>
      <c r="Y548" s="899"/>
    </row>
    <row r="549" ht="18.0" customHeight="1">
      <c r="A549" s="899"/>
      <c r="B549" s="900"/>
      <c r="C549" s="899"/>
      <c r="D549" s="899"/>
      <c r="E549" s="899"/>
      <c r="F549" s="901"/>
      <c r="G549" s="901"/>
      <c r="H549" s="901"/>
      <c r="I549" s="901"/>
      <c r="J549" s="901"/>
      <c r="K549" s="901"/>
      <c r="L549" s="899"/>
      <c r="M549" s="899"/>
      <c r="N549" s="899"/>
      <c r="O549" s="899"/>
      <c r="P549" s="899"/>
      <c r="Q549" s="899"/>
      <c r="R549" s="899"/>
      <c r="S549" s="899"/>
      <c r="T549" s="899"/>
      <c r="U549" s="899"/>
      <c r="V549" s="899"/>
      <c r="W549" s="899"/>
      <c r="X549" s="899"/>
      <c r="Y549" s="899"/>
    </row>
    <row r="550" ht="18.0" customHeight="1">
      <c r="A550" s="899"/>
      <c r="B550" s="900"/>
      <c r="C550" s="899"/>
      <c r="D550" s="899"/>
      <c r="E550" s="899"/>
      <c r="F550" s="901"/>
      <c r="G550" s="901"/>
      <c r="H550" s="901"/>
      <c r="I550" s="901"/>
      <c r="J550" s="901"/>
      <c r="K550" s="901"/>
      <c r="L550" s="899"/>
      <c r="M550" s="899"/>
      <c r="N550" s="899"/>
      <c r="O550" s="899"/>
      <c r="P550" s="899"/>
      <c r="Q550" s="899"/>
      <c r="R550" s="899"/>
      <c r="S550" s="899"/>
      <c r="T550" s="899"/>
      <c r="U550" s="899"/>
      <c r="V550" s="899"/>
      <c r="W550" s="899"/>
      <c r="X550" s="899"/>
      <c r="Y550" s="899"/>
    </row>
    <row r="551" ht="18.0" customHeight="1">
      <c r="A551" s="899"/>
      <c r="B551" s="900"/>
      <c r="C551" s="899"/>
      <c r="D551" s="899"/>
      <c r="E551" s="899"/>
      <c r="F551" s="901"/>
      <c r="G551" s="901"/>
      <c r="H551" s="901"/>
      <c r="I551" s="901"/>
      <c r="J551" s="901"/>
      <c r="K551" s="901"/>
      <c r="L551" s="899"/>
      <c r="M551" s="899"/>
      <c r="N551" s="899"/>
      <c r="O551" s="899"/>
      <c r="P551" s="899"/>
      <c r="Q551" s="899"/>
      <c r="R551" s="899"/>
      <c r="S551" s="899"/>
      <c r="T551" s="899"/>
      <c r="U551" s="899"/>
      <c r="V551" s="899"/>
      <c r="W551" s="899"/>
      <c r="X551" s="899"/>
      <c r="Y551" s="899"/>
    </row>
    <row r="552" ht="18.0" customHeight="1">
      <c r="A552" s="899"/>
      <c r="B552" s="900"/>
      <c r="C552" s="899"/>
      <c r="D552" s="899"/>
      <c r="E552" s="899"/>
      <c r="F552" s="901"/>
      <c r="G552" s="901"/>
      <c r="H552" s="901"/>
      <c r="I552" s="901"/>
      <c r="J552" s="901"/>
      <c r="K552" s="901"/>
      <c r="L552" s="899"/>
      <c r="M552" s="899"/>
      <c r="N552" s="899"/>
      <c r="O552" s="899"/>
      <c r="P552" s="899"/>
      <c r="Q552" s="899"/>
      <c r="R552" s="899"/>
      <c r="S552" s="899"/>
      <c r="T552" s="899"/>
      <c r="U552" s="899"/>
      <c r="V552" s="899"/>
      <c r="W552" s="899"/>
      <c r="X552" s="899"/>
      <c r="Y552" s="899"/>
    </row>
    <row r="553" ht="18.0" customHeight="1">
      <c r="A553" s="899"/>
      <c r="B553" s="900"/>
      <c r="C553" s="899"/>
      <c r="D553" s="899"/>
      <c r="E553" s="899"/>
      <c r="F553" s="901"/>
      <c r="G553" s="901"/>
      <c r="H553" s="901"/>
      <c r="I553" s="901"/>
      <c r="J553" s="901"/>
      <c r="K553" s="901"/>
      <c r="L553" s="899"/>
      <c r="M553" s="899"/>
      <c r="N553" s="899"/>
      <c r="O553" s="899"/>
      <c r="P553" s="899"/>
      <c r="Q553" s="899"/>
      <c r="R553" s="899"/>
      <c r="S553" s="899"/>
      <c r="T553" s="899"/>
      <c r="U553" s="899"/>
      <c r="V553" s="899"/>
      <c r="W553" s="899"/>
      <c r="X553" s="899"/>
      <c r="Y553" s="899"/>
    </row>
    <row r="554" ht="18.0" customHeight="1">
      <c r="A554" s="899"/>
      <c r="B554" s="900"/>
      <c r="C554" s="899"/>
      <c r="D554" s="899"/>
      <c r="E554" s="899"/>
      <c r="F554" s="901"/>
      <c r="G554" s="901"/>
      <c r="H554" s="901"/>
      <c r="I554" s="901"/>
      <c r="J554" s="901"/>
      <c r="K554" s="901"/>
      <c r="L554" s="899"/>
      <c r="M554" s="899"/>
      <c r="N554" s="899"/>
      <c r="O554" s="899"/>
      <c r="P554" s="899"/>
      <c r="Q554" s="899"/>
      <c r="R554" s="899"/>
      <c r="S554" s="899"/>
      <c r="T554" s="899"/>
      <c r="U554" s="899"/>
      <c r="V554" s="899"/>
      <c r="W554" s="899"/>
      <c r="X554" s="899"/>
      <c r="Y554" s="899"/>
    </row>
    <row r="555" ht="18.0" customHeight="1">
      <c r="A555" s="899"/>
      <c r="B555" s="900"/>
      <c r="C555" s="899"/>
      <c r="D555" s="899"/>
      <c r="E555" s="899"/>
      <c r="F555" s="901"/>
      <c r="G555" s="901"/>
      <c r="H555" s="901"/>
      <c r="I555" s="901"/>
      <c r="J555" s="901"/>
      <c r="K555" s="901"/>
      <c r="L555" s="899"/>
      <c r="M555" s="899"/>
      <c r="N555" s="899"/>
      <c r="O555" s="899"/>
      <c r="P555" s="899"/>
      <c r="Q555" s="899"/>
      <c r="R555" s="899"/>
      <c r="S555" s="899"/>
      <c r="T555" s="899"/>
      <c r="U555" s="899"/>
      <c r="V555" s="899"/>
      <c r="W555" s="899"/>
      <c r="X555" s="899"/>
      <c r="Y555" s="899"/>
    </row>
    <row r="556" ht="18.0" customHeight="1">
      <c r="A556" s="899"/>
      <c r="B556" s="900"/>
      <c r="C556" s="899"/>
      <c r="D556" s="899"/>
      <c r="E556" s="899"/>
      <c r="F556" s="901"/>
      <c r="G556" s="901"/>
      <c r="H556" s="901"/>
      <c r="I556" s="901"/>
      <c r="J556" s="901"/>
      <c r="K556" s="901"/>
      <c r="L556" s="899"/>
      <c r="M556" s="899"/>
      <c r="N556" s="899"/>
      <c r="O556" s="899"/>
      <c r="P556" s="899"/>
      <c r="Q556" s="899"/>
      <c r="R556" s="899"/>
      <c r="S556" s="899"/>
      <c r="T556" s="899"/>
      <c r="U556" s="899"/>
      <c r="V556" s="899"/>
      <c r="W556" s="899"/>
      <c r="X556" s="899"/>
      <c r="Y556" s="899"/>
    </row>
    <row r="557" ht="18.0" customHeight="1">
      <c r="A557" s="899"/>
      <c r="B557" s="900"/>
      <c r="C557" s="899"/>
      <c r="D557" s="899"/>
      <c r="E557" s="899"/>
      <c r="F557" s="901"/>
      <c r="G557" s="901"/>
      <c r="H557" s="901"/>
      <c r="I557" s="901"/>
      <c r="J557" s="901"/>
      <c r="K557" s="901"/>
      <c r="L557" s="899"/>
      <c r="M557" s="899"/>
      <c r="N557" s="899"/>
      <c r="O557" s="899"/>
      <c r="P557" s="899"/>
      <c r="Q557" s="899"/>
      <c r="R557" s="899"/>
      <c r="S557" s="899"/>
      <c r="T557" s="899"/>
      <c r="U557" s="899"/>
      <c r="V557" s="899"/>
      <c r="W557" s="899"/>
      <c r="X557" s="899"/>
      <c r="Y557" s="899"/>
    </row>
    <row r="558" ht="18.0" customHeight="1">
      <c r="A558" s="899"/>
      <c r="B558" s="900"/>
      <c r="C558" s="899"/>
      <c r="D558" s="899"/>
      <c r="E558" s="899"/>
      <c r="F558" s="901"/>
      <c r="G558" s="901"/>
      <c r="H558" s="901"/>
      <c r="I558" s="901"/>
      <c r="J558" s="901"/>
      <c r="K558" s="901"/>
      <c r="L558" s="899"/>
      <c r="M558" s="899"/>
      <c r="N558" s="899"/>
      <c r="O558" s="899"/>
      <c r="P558" s="899"/>
      <c r="Q558" s="899"/>
      <c r="R558" s="899"/>
      <c r="S558" s="899"/>
      <c r="T558" s="899"/>
      <c r="U558" s="899"/>
      <c r="V558" s="899"/>
      <c r="W558" s="899"/>
      <c r="X558" s="899"/>
      <c r="Y558" s="899"/>
    </row>
    <row r="559" ht="18.0" customHeight="1">
      <c r="A559" s="899"/>
      <c r="B559" s="900"/>
      <c r="C559" s="899"/>
      <c r="D559" s="899"/>
      <c r="E559" s="899"/>
      <c r="F559" s="901"/>
      <c r="G559" s="901"/>
      <c r="H559" s="901"/>
      <c r="I559" s="901"/>
      <c r="J559" s="901"/>
      <c r="K559" s="901"/>
      <c r="L559" s="899"/>
      <c r="M559" s="899"/>
      <c r="N559" s="899"/>
      <c r="O559" s="899"/>
      <c r="P559" s="899"/>
      <c r="Q559" s="899"/>
      <c r="R559" s="899"/>
      <c r="S559" s="899"/>
      <c r="T559" s="899"/>
      <c r="U559" s="899"/>
      <c r="V559" s="899"/>
      <c r="W559" s="899"/>
      <c r="X559" s="899"/>
      <c r="Y559" s="899"/>
    </row>
    <row r="560" ht="18.0" customHeight="1">
      <c r="A560" s="899"/>
      <c r="B560" s="900"/>
      <c r="C560" s="899"/>
      <c r="D560" s="899"/>
      <c r="E560" s="899"/>
      <c r="F560" s="901"/>
      <c r="G560" s="901"/>
      <c r="H560" s="901"/>
      <c r="I560" s="901"/>
      <c r="J560" s="901"/>
      <c r="K560" s="901"/>
      <c r="L560" s="899"/>
      <c r="M560" s="899"/>
      <c r="N560" s="899"/>
      <c r="O560" s="899"/>
      <c r="P560" s="899"/>
      <c r="Q560" s="899"/>
      <c r="R560" s="899"/>
      <c r="S560" s="899"/>
      <c r="T560" s="899"/>
      <c r="U560" s="899"/>
      <c r="V560" s="899"/>
      <c r="W560" s="899"/>
      <c r="X560" s="899"/>
      <c r="Y560" s="899"/>
    </row>
    <row r="561" ht="18.0" customHeight="1">
      <c r="A561" s="899"/>
      <c r="B561" s="900"/>
      <c r="C561" s="899"/>
      <c r="D561" s="899"/>
      <c r="E561" s="899"/>
      <c r="F561" s="901"/>
      <c r="G561" s="901"/>
      <c r="H561" s="901"/>
      <c r="I561" s="901"/>
      <c r="J561" s="901"/>
      <c r="K561" s="901"/>
      <c r="L561" s="899"/>
      <c r="M561" s="899"/>
      <c r="N561" s="899"/>
      <c r="O561" s="899"/>
      <c r="P561" s="899"/>
      <c r="Q561" s="899"/>
      <c r="R561" s="899"/>
      <c r="S561" s="899"/>
      <c r="T561" s="899"/>
      <c r="U561" s="899"/>
      <c r="V561" s="899"/>
      <c r="W561" s="899"/>
      <c r="X561" s="899"/>
      <c r="Y561" s="899"/>
    </row>
    <row r="562" ht="18.0" customHeight="1">
      <c r="A562" s="899"/>
      <c r="B562" s="900"/>
      <c r="C562" s="899"/>
      <c r="D562" s="899"/>
      <c r="E562" s="899"/>
      <c r="F562" s="901"/>
      <c r="G562" s="901"/>
      <c r="H562" s="901"/>
      <c r="I562" s="901"/>
      <c r="J562" s="901"/>
      <c r="K562" s="901"/>
      <c r="L562" s="899"/>
      <c r="M562" s="899"/>
      <c r="N562" s="899"/>
      <c r="O562" s="899"/>
      <c r="P562" s="899"/>
      <c r="Q562" s="899"/>
      <c r="R562" s="899"/>
      <c r="S562" s="899"/>
      <c r="T562" s="899"/>
      <c r="U562" s="899"/>
      <c r="V562" s="899"/>
      <c r="W562" s="899"/>
      <c r="X562" s="899"/>
      <c r="Y562" s="899"/>
    </row>
    <row r="563" ht="18.0" customHeight="1">
      <c r="A563" s="899"/>
      <c r="B563" s="900"/>
      <c r="C563" s="899"/>
      <c r="D563" s="899"/>
      <c r="E563" s="899"/>
      <c r="F563" s="901"/>
      <c r="G563" s="901"/>
      <c r="H563" s="901"/>
      <c r="I563" s="901"/>
      <c r="J563" s="901"/>
      <c r="K563" s="901"/>
      <c r="L563" s="899"/>
      <c r="M563" s="899"/>
      <c r="N563" s="899"/>
      <c r="O563" s="899"/>
      <c r="P563" s="899"/>
      <c r="Q563" s="899"/>
      <c r="R563" s="899"/>
      <c r="S563" s="899"/>
      <c r="T563" s="899"/>
      <c r="U563" s="899"/>
      <c r="V563" s="899"/>
      <c r="W563" s="899"/>
      <c r="X563" s="899"/>
      <c r="Y563" s="899"/>
    </row>
    <row r="564" ht="18.0" customHeight="1">
      <c r="A564" s="899"/>
      <c r="B564" s="900"/>
      <c r="C564" s="899"/>
      <c r="D564" s="899"/>
      <c r="E564" s="899"/>
      <c r="F564" s="901"/>
      <c r="G564" s="901"/>
      <c r="H564" s="901"/>
      <c r="I564" s="901"/>
      <c r="J564" s="901"/>
      <c r="K564" s="901"/>
      <c r="L564" s="899"/>
      <c r="M564" s="899"/>
      <c r="N564" s="899"/>
      <c r="O564" s="899"/>
      <c r="P564" s="899"/>
      <c r="Q564" s="899"/>
      <c r="R564" s="899"/>
      <c r="S564" s="899"/>
      <c r="T564" s="899"/>
      <c r="U564" s="899"/>
      <c r="V564" s="899"/>
      <c r="W564" s="899"/>
      <c r="X564" s="899"/>
      <c r="Y564" s="899"/>
    </row>
    <row r="565" ht="18.0" customHeight="1">
      <c r="A565" s="899"/>
      <c r="B565" s="900"/>
      <c r="C565" s="899"/>
      <c r="D565" s="899"/>
      <c r="E565" s="899"/>
      <c r="F565" s="901"/>
      <c r="G565" s="901"/>
      <c r="H565" s="901"/>
      <c r="I565" s="901"/>
      <c r="J565" s="901"/>
      <c r="K565" s="901"/>
      <c r="L565" s="899"/>
      <c r="M565" s="899"/>
      <c r="N565" s="899"/>
      <c r="O565" s="899"/>
      <c r="P565" s="899"/>
      <c r="Q565" s="899"/>
      <c r="R565" s="899"/>
      <c r="S565" s="899"/>
      <c r="T565" s="899"/>
      <c r="U565" s="899"/>
      <c r="V565" s="899"/>
      <c r="W565" s="899"/>
      <c r="X565" s="899"/>
      <c r="Y565" s="899"/>
    </row>
    <row r="566" ht="18.0" customHeight="1">
      <c r="A566" s="899"/>
      <c r="B566" s="900"/>
      <c r="C566" s="899"/>
      <c r="D566" s="899"/>
      <c r="E566" s="899"/>
      <c r="F566" s="901"/>
      <c r="G566" s="901"/>
      <c r="H566" s="901"/>
      <c r="I566" s="901"/>
      <c r="J566" s="901"/>
      <c r="K566" s="901"/>
      <c r="L566" s="899"/>
      <c r="M566" s="899"/>
      <c r="N566" s="899"/>
      <c r="O566" s="899"/>
      <c r="P566" s="899"/>
      <c r="Q566" s="899"/>
      <c r="R566" s="899"/>
      <c r="S566" s="899"/>
      <c r="T566" s="899"/>
      <c r="U566" s="899"/>
      <c r="V566" s="899"/>
      <c r="W566" s="899"/>
      <c r="X566" s="899"/>
      <c r="Y566" s="899"/>
    </row>
    <row r="567" ht="18.0" customHeight="1">
      <c r="A567" s="899"/>
      <c r="B567" s="900"/>
      <c r="C567" s="899"/>
      <c r="D567" s="899"/>
      <c r="E567" s="899"/>
      <c r="F567" s="901"/>
      <c r="G567" s="901"/>
      <c r="H567" s="901"/>
      <c r="I567" s="901"/>
      <c r="J567" s="901"/>
      <c r="K567" s="901"/>
      <c r="L567" s="899"/>
      <c r="M567" s="899"/>
      <c r="N567" s="899"/>
      <c r="O567" s="899"/>
      <c r="P567" s="899"/>
      <c r="Q567" s="899"/>
      <c r="R567" s="899"/>
      <c r="S567" s="899"/>
      <c r="T567" s="899"/>
      <c r="U567" s="899"/>
      <c r="V567" s="899"/>
      <c r="W567" s="899"/>
      <c r="X567" s="899"/>
      <c r="Y567" s="899"/>
    </row>
    <row r="568" ht="18.0" customHeight="1">
      <c r="A568" s="899"/>
      <c r="B568" s="900"/>
      <c r="C568" s="899"/>
      <c r="D568" s="899"/>
      <c r="E568" s="899"/>
      <c r="F568" s="901"/>
      <c r="G568" s="901"/>
      <c r="H568" s="901"/>
      <c r="I568" s="901"/>
      <c r="J568" s="901"/>
      <c r="K568" s="901"/>
      <c r="L568" s="899"/>
      <c r="M568" s="899"/>
      <c r="N568" s="899"/>
      <c r="O568" s="899"/>
      <c r="P568" s="899"/>
      <c r="Q568" s="899"/>
      <c r="R568" s="899"/>
      <c r="S568" s="899"/>
      <c r="T568" s="899"/>
      <c r="U568" s="899"/>
      <c r="V568" s="899"/>
      <c r="W568" s="899"/>
      <c r="X568" s="899"/>
      <c r="Y568" s="899"/>
    </row>
    <row r="569" ht="18.0" customHeight="1">
      <c r="A569" s="899"/>
      <c r="B569" s="900"/>
      <c r="C569" s="899"/>
      <c r="D569" s="899"/>
      <c r="E569" s="899"/>
      <c r="F569" s="901"/>
      <c r="G569" s="901"/>
      <c r="H569" s="901"/>
      <c r="I569" s="901"/>
      <c r="J569" s="901"/>
      <c r="K569" s="901"/>
      <c r="L569" s="899"/>
      <c r="M569" s="899"/>
      <c r="N569" s="899"/>
      <c r="O569" s="899"/>
      <c r="P569" s="899"/>
      <c r="Q569" s="899"/>
      <c r="R569" s="899"/>
      <c r="S569" s="899"/>
      <c r="T569" s="899"/>
      <c r="U569" s="899"/>
      <c r="V569" s="899"/>
      <c r="W569" s="899"/>
      <c r="X569" s="899"/>
      <c r="Y569" s="899"/>
    </row>
    <row r="570" ht="18.0" customHeight="1">
      <c r="A570" s="899"/>
      <c r="B570" s="900"/>
      <c r="C570" s="899"/>
      <c r="D570" s="899"/>
      <c r="E570" s="899"/>
      <c r="F570" s="901"/>
      <c r="G570" s="901"/>
      <c r="H570" s="901"/>
      <c r="I570" s="901"/>
      <c r="J570" s="901"/>
      <c r="K570" s="901"/>
      <c r="L570" s="899"/>
      <c r="M570" s="899"/>
      <c r="N570" s="899"/>
      <c r="O570" s="899"/>
      <c r="P570" s="899"/>
      <c r="Q570" s="899"/>
      <c r="R570" s="899"/>
      <c r="S570" s="899"/>
      <c r="T570" s="899"/>
      <c r="U570" s="899"/>
      <c r="V570" s="899"/>
      <c r="W570" s="899"/>
      <c r="X570" s="899"/>
      <c r="Y570" s="899"/>
    </row>
    <row r="571" ht="18.0" customHeight="1">
      <c r="A571" s="899"/>
      <c r="B571" s="900"/>
      <c r="C571" s="899"/>
      <c r="D571" s="899"/>
      <c r="E571" s="899"/>
      <c r="F571" s="901"/>
      <c r="G571" s="901"/>
      <c r="H571" s="901"/>
      <c r="I571" s="901"/>
      <c r="J571" s="901"/>
      <c r="K571" s="901"/>
      <c r="L571" s="899"/>
      <c r="M571" s="899"/>
      <c r="N571" s="899"/>
      <c r="O571" s="899"/>
      <c r="P571" s="899"/>
      <c r="Q571" s="899"/>
      <c r="R571" s="899"/>
      <c r="S571" s="899"/>
      <c r="T571" s="899"/>
      <c r="U571" s="899"/>
      <c r="V571" s="899"/>
      <c r="W571" s="899"/>
      <c r="X571" s="899"/>
      <c r="Y571" s="899"/>
    </row>
    <row r="572" ht="18.0" customHeight="1">
      <c r="A572" s="899"/>
      <c r="B572" s="900"/>
      <c r="C572" s="899"/>
      <c r="D572" s="899"/>
      <c r="E572" s="899"/>
      <c r="F572" s="901"/>
      <c r="G572" s="901"/>
      <c r="H572" s="901"/>
      <c r="I572" s="901"/>
      <c r="J572" s="901"/>
      <c r="K572" s="901"/>
      <c r="L572" s="899"/>
      <c r="M572" s="899"/>
      <c r="N572" s="899"/>
      <c r="O572" s="899"/>
      <c r="P572" s="899"/>
      <c r="Q572" s="899"/>
      <c r="R572" s="899"/>
      <c r="S572" s="899"/>
      <c r="T572" s="899"/>
      <c r="U572" s="899"/>
      <c r="V572" s="899"/>
      <c r="W572" s="899"/>
      <c r="X572" s="899"/>
      <c r="Y572" s="899"/>
    </row>
    <row r="573" ht="18.0" customHeight="1">
      <c r="A573" s="899"/>
      <c r="B573" s="900"/>
      <c r="C573" s="899"/>
      <c r="D573" s="899"/>
      <c r="E573" s="899"/>
      <c r="F573" s="901"/>
      <c r="G573" s="901"/>
      <c r="H573" s="901"/>
      <c r="I573" s="901"/>
      <c r="J573" s="901"/>
      <c r="K573" s="901"/>
      <c r="L573" s="899"/>
      <c r="M573" s="899"/>
      <c r="N573" s="899"/>
      <c r="O573" s="899"/>
      <c r="P573" s="899"/>
      <c r="Q573" s="899"/>
      <c r="R573" s="899"/>
      <c r="S573" s="899"/>
      <c r="T573" s="899"/>
      <c r="U573" s="899"/>
      <c r="V573" s="899"/>
      <c r="W573" s="899"/>
      <c r="X573" s="899"/>
      <c r="Y573" s="899"/>
    </row>
    <row r="574" ht="18.0" customHeight="1">
      <c r="A574" s="899"/>
      <c r="B574" s="900"/>
      <c r="C574" s="899"/>
      <c r="D574" s="899"/>
      <c r="E574" s="899"/>
      <c r="F574" s="901"/>
      <c r="G574" s="901"/>
      <c r="H574" s="901"/>
      <c r="I574" s="901"/>
      <c r="J574" s="901"/>
      <c r="K574" s="901"/>
      <c r="L574" s="899"/>
      <c r="M574" s="899"/>
      <c r="N574" s="899"/>
      <c r="O574" s="899"/>
      <c r="P574" s="899"/>
      <c r="Q574" s="899"/>
      <c r="R574" s="899"/>
      <c r="S574" s="899"/>
      <c r="T574" s="899"/>
      <c r="U574" s="899"/>
      <c r="V574" s="899"/>
      <c r="W574" s="899"/>
      <c r="X574" s="899"/>
      <c r="Y574" s="899"/>
    </row>
    <row r="575" ht="18.0" customHeight="1">
      <c r="A575" s="899"/>
      <c r="B575" s="900"/>
      <c r="C575" s="899"/>
      <c r="D575" s="899"/>
      <c r="E575" s="899"/>
      <c r="F575" s="901"/>
      <c r="G575" s="901"/>
      <c r="H575" s="901"/>
      <c r="I575" s="901"/>
      <c r="J575" s="901"/>
      <c r="K575" s="901"/>
      <c r="L575" s="899"/>
      <c r="M575" s="899"/>
      <c r="N575" s="899"/>
      <c r="O575" s="899"/>
      <c r="P575" s="899"/>
      <c r="Q575" s="899"/>
      <c r="R575" s="899"/>
      <c r="S575" s="899"/>
      <c r="T575" s="899"/>
      <c r="U575" s="899"/>
      <c r="V575" s="899"/>
      <c r="W575" s="899"/>
      <c r="X575" s="899"/>
      <c r="Y575" s="899"/>
    </row>
    <row r="576" ht="18.0" customHeight="1">
      <c r="A576" s="899"/>
      <c r="B576" s="900"/>
      <c r="C576" s="899"/>
      <c r="D576" s="899"/>
      <c r="E576" s="899"/>
      <c r="F576" s="901"/>
      <c r="G576" s="901"/>
      <c r="H576" s="901"/>
      <c r="I576" s="901"/>
      <c r="J576" s="901"/>
      <c r="K576" s="901"/>
      <c r="L576" s="899"/>
      <c r="M576" s="899"/>
      <c r="N576" s="899"/>
      <c r="O576" s="899"/>
      <c r="P576" s="899"/>
      <c r="Q576" s="899"/>
      <c r="R576" s="899"/>
      <c r="S576" s="899"/>
      <c r="T576" s="899"/>
      <c r="U576" s="899"/>
      <c r="V576" s="899"/>
      <c r="W576" s="899"/>
      <c r="X576" s="899"/>
      <c r="Y576" s="899"/>
    </row>
    <row r="577" ht="18.0" customHeight="1">
      <c r="A577" s="899"/>
      <c r="B577" s="900"/>
      <c r="C577" s="899"/>
      <c r="D577" s="899"/>
      <c r="E577" s="899"/>
      <c r="F577" s="901"/>
      <c r="G577" s="901"/>
      <c r="H577" s="901"/>
      <c r="I577" s="901"/>
      <c r="J577" s="901"/>
      <c r="K577" s="901"/>
      <c r="L577" s="899"/>
      <c r="M577" s="899"/>
      <c r="N577" s="899"/>
      <c r="O577" s="899"/>
      <c r="P577" s="899"/>
      <c r="Q577" s="899"/>
      <c r="R577" s="899"/>
      <c r="S577" s="899"/>
      <c r="T577" s="899"/>
      <c r="U577" s="899"/>
      <c r="V577" s="899"/>
      <c r="W577" s="899"/>
      <c r="X577" s="899"/>
      <c r="Y577" s="899"/>
    </row>
    <row r="578" ht="18.0" customHeight="1">
      <c r="A578" s="899"/>
      <c r="B578" s="900"/>
      <c r="C578" s="899"/>
      <c r="D578" s="899"/>
      <c r="E578" s="899"/>
      <c r="F578" s="901"/>
      <c r="G578" s="901"/>
      <c r="H578" s="901"/>
      <c r="I578" s="901"/>
      <c r="J578" s="901"/>
      <c r="K578" s="901"/>
      <c r="L578" s="899"/>
      <c r="M578" s="899"/>
      <c r="N578" s="899"/>
      <c r="O578" s="899"/>
      <c r="P578" s="899"/>
      <c r="Q578" s="899"/>
      <c r="R578" s="899"/>
      <c r="S578" s="899"/>
      <c r="T578" s="899"/>
      <c r="U578" s="899"/>
      <c r="V578" s="899"/>
      <c r="W578" s="899"/>
      <c r="X578" s="899"/>
      <c r="Y578" s="899"/>
    </row>
    <row r="579" ht="18.0" customHeight="1">
      <c r="A579" s="899"/>
      <c r="B579" s="900"/>
      <c r="C579" s="899"/>
      <c r="D579" s="899"/>
      <c r="E579" s="899"/>
      <c r="F579" s="901"/>
      <c r="G579" s="901"/>
      <c r="H579" s="901"/>
      <c r="I579" s="901"/>
      <c r="J579" s="901"/>
      <c r="K579" s="901"/>
      <c r="L579" s="899"/>
      <c r="M579" s="899"/>
      <c r="N579" s="899"/>
      <c r="O579" s="899"/>
      <c r="P579" s="899"/>
      <c r="Q579" s="899"/>
      <c r="R579" s="899"/>
      <c r="S579" s="899"/>
      <c r="T579" s="899"/>
      <c r="U579" s="899"/>
      <c r="V579" s="899"/>
      <c r="W579" s="899"/>
      <c r="X579" s="899"/>
      <c r="Y579" s="899"/>
    </row>
    <row r="580" ht="18.0" customHeight="1">
      <c r="A580" s="899"/>
      <c r="B580" s="900"/>
      <c r="C580" s="899"/>
      <c r="D580" s="899"/>
      <c r="E580" s="899"/>
      <c r="F580" s="901"/>
      <c r="G580" s="901"/>
      <c r="H580" s="901"/>
      <c r="I580" s="901"/>
      <c r="J580" s="901"/>
      <c r="K580" s="901"/>
      <c r="L580" s="899"/>
      <c r="M580" s="899"/>
      <c r="N580" s="899"/>
      <c r="O580" s="899"/>
      <c r="P580" s="899"/>
      <c r="Q580" s="899"/>
      <c r="R580" s="899"/>
      <c r="S580" s="899"/>
      <c r="T580" s="899"/>
      <c r="U580" s="899"/>
      <c r="V580" s="899"/>
      <c r="W580" s="899"/>
      <c r="X580" s="899"/>
      <c r="Y580" s="899"/>
    </row>
    <row r="581" ht="18.0" customHeight="1">
      <c r="A581" s="899"/>
      <c r="B581" s="900"/>
      <c r="C581" s="899"/>
      <c r="D581" s="899"/>
      <c r="E581" s="899"/>
      <c r="F581" s="901"/>
      <c r="G581" s="901"/>
      <c r="H581" s="901"/>
      <c r="I581" s="901"/>
      <c r="J581" s="901"/>
      <c r="K581" s="901"/>
      <c r="L581" s="899"/>
      <c r="M581" s="899"/>
      <c r="N581" s="899"/>
      <c r="O581" s="899"/>
      <c r="P581" s="899"/>
      <c r="Q581" s="899"/>
      <c r="R581" s="899"/>
      <c r="S581" s="899"/>
      <c r="T581" s="899"/>
      <c r="U581" s="899"/>
      <c r="V581" s="899"/>
      <c r="W581" s="899"/>
      <c r="X581" s="899"/>
      <c r="Y581" s="899"/>
    </row>
    <row r="582" ht="18.0" customHeight="1">
      <c r="A582" s="899"/>
      <c r="B582" s="900"/>
      <c r="C582" s="899"/>
      <c r="D582" s="899"/>
      <c r="E582" s="899"/>
      <c r="F582" s="901"/>
      <c r="G582" s="901"/>
      <c r="H582" s="901"/>
      <c r="I582" s="901"/>
      <c r="J582" s="901"/>
      <c r="K582" s="901"/>
      <c r="L582" s="899"/>
      <c r="M582" s="899"/>
      <c r="N582" s="899"/>
      <c r="O582" s="899"/>
      <c r="P582" s="899"/>
      <c r="Q582" s="899"/>
      <c r="R582" s="899"/>
      <c r="S582" s="899"/>
      <c r="T582" s="899"/>
      <c r="U582" s="899"/>
      <c r="V582" s="899"/>
      <c r="W582" s="899"/>
      <c r="X582" s="899"/>
      <c r="Y582" s="899"/>
    </row>
    <row r="583" ht="18.0" customHeight="1">
      <c r="A583" s="899"/>
      <c r="B583" s="900"/>
      <c r="C583" s="899"/>
      <c r="D583" s="899"/>
      <c r="E583" s="899"/>
      <c r="F583" s="901"/>
      <c r="G583" s="901"/>
      <c r="H583" s="901"/>
      <c r="I583" s="901"/>
      <c r="J583" s="901"/>
      <c r="K583" s="901"/>
      <c r="L583" s="899"/>
      <c r="M583" s="899"/>
      <c r="N583" s="899"/>
      <c r="O583" s="899"/>
      <c r="P583" s="899"/>
      <c r="Q583" s="899"/>
      <c r="R583" s="899"/>
      <c r="S583" s="899"/>
      <c r="T583" s="899"/>
      <c r="U583" s="899"/>
      <c r="V583" s="899"/>
      <c r="W583" s="899"/>
      <c r="X583" s="899"/>
      <c r="Y583" s="899"/>
    </row>
    <row r="584" ht="18.0" customHeight="1">
      <c r="A584" s="899"/>
      <c r="B584" s="900"/>
      <c r="C584" s="899"/>
      <c r="D584" s="899"/>
      <c r="E584" s="899"/>
      <c r="F584" s="901"/>
      <c r="G584" s="901"/>
      <c r="H584" s="901"/>
      <c r="I584" s="901"/>
      <c r="J584" s="901"/>
      <c r="K584" s="901"/>
      <c r="L584" s="899"/>
      <c r="M584" s="899"/>
      <c r="N584" s="899"/>
      <c r="O584" s="899"/>
      <c r="P584" s="899"/>
      <c r="Q584" s="899"/>
      <c r="R584" s="899"/>
      <c r="S584" s="899"/>
      <c r="T584" s="899"/>
      <c r="U584" s="899"/>
      <c r="V584" s="899"/>
      <c r="W584" s="899"/>
      <c r="X584" s="899"/>
      <c r="Y584" s="899"/>
    </row>
    <row r="585" ht="18.0" customHeight="1">
      <c r="A585" s="899"/>
      <c r="B585" s="900"/>
      <c r="C585" s="899"/>
      <c r="D585" s="899"/>
      <c r="E585" s="899"/>
      <c r="F585" s="901"/>
      <c r="G585" s="901"/>
      <c r="H585" s="901"/>
      <c r="I585" s="901"/>
      <c r="J585" s="901"/>
      <c r="K585" s="901"/>
      <c r="L585" s="899"/>
      <c r="M585" s="899"/>
      <c r="N585" s="899"/>
      <c r="O585" s="899"/>
      <c r="P585" s="899"/>
      <c r="Q585" s="899"/>
      <c r="R585" s="899"/>
      <c r="S585" s="899"/>
      <c r="T585" s="899"/>
      <c r="U585" s="899"/>
      <c r="V585" s="899"/>
      <c r="W585" s="899"/>
      <c r="X585" s="899"/>
      <c r="Y585" s="899"/>
    </row>
    <row r="586" ht="18.0" customHeight="1">
      <c r="A586" s="899"/>
      <c r="B586" s="900"/>
      <c r="C586" s="899"/>
      <c r="D586" s="899"/>
      <c r="E586" s="899"/>
      <c r="F586" s="901"/>
      <c r="G586" s="901"/>
      <c r="H586" s="901"/>
      <c r="I586" s="901"/>
      <c r="J586" s="901"/>
      <c r="K586" s="901"/>
      <c r="L586" s="899"/>
      <c r="M586" s="899"/>
      <c r="N586" s="899"/>
      <c r="O586" s="899"/>
      <c r="P586" s="899"/>
      <c r="Q586" s="899"/>
      <c r="R586" s="899"/>
      <c r="S586" s="899"/>
      <c r="T586" s="899"/>
      <c r="U586" s="899"/>
      <c r="V586" s="899"/>
      <c r="W586" s="899"/>
      <c r="X586" s="899"/>
      <c r="Y586" s="899"/>
    </row>
    <row r="587" ht="18.0" customHeight="1">
      <c r="A587" s="899"/>
      <c r="B587" s="900"/>
      <c r="C587" s="899"/>
      <c r="D587" s="899"/>
      <c r="E587" s="899"/>
      <c r="F587" s="901"/>
      <c r="G587" s="901"/>
      <c r="H587" s="901"/>
      <c r="I587" s="901"/>
      <c r="J587" s="901"/>
      <c r="K587" s="901"/>
      <c r="L587" s="899"/>
      <c r="M587" s="899"/>
      <c r="N587" s="899"/>
      <c r="O587" s="899"/>
      <c r="P587" s="899"/>
      <c r="Q587" s="899"/>
      <c r="R587" s="899"/>
      <c r="S587" s="899"/>
      <c r="T587" s="899"/>
      <c r="U587" s="899"/>
      <c r="V587" s="899"/>
      <c r="W587" s="899"/>
      <c r="X587" s="899"/>
      <c r="Y587" s="899"/>
    </row>
    <row r="588" ht="18.0" customHeight="1">
      <c r="A588" s="899"/>
      <c r="B588" s="900"/>
      <c r="C588" s="899"/>
      <c r="D588" s="899"/>
      <c r="E588" s="899"/>
      <c r="F588" s="901"/>
      <c r="G588" s="901"/>
      <c r="H588" s="901"/>
      <c r="I588" s="901"/>
      <c r="J588" s="901"/>
      <c r="K588" s="901"/>
      <c r="L588" s="899"/>
      <c r="M588" s="899"/>
      <c r="N588" s="899"/>
      <c r="O588" s="899"/>
      <c r="P588" s="899"/>
      <c r="Q588" s="899"/>
      <c r="R588" s="899"/>
      <c r="S588" s="899"/>
      <c r="T588" s="899"/>
      <c r="U588" s="899"/>
      <c r="V588" s="899"/>
      <c r="W588" s="899"/>
      <c r="X588" s="899"/>
      <c r="Y588" s="899"/>
    </row>
    <row r="589" ht="18.0" customHeight="1">
      <c r="A589" s="899"/>
      <c r="B589" s="900"/>
      <c r="C589" s="899"/>
      <c r="D589" s="899"/>
      <c r="E589" s="899"/>
      <c r="F589" s="901"/>
      <c r="G589" s="901"/>
      <c r="H589" s="901"/>
      <c r="I589" s="901"/>
      <c r="J589" s="901"/>
      <c r="K589" s="901"/>
      <c r="L589" s="899"/>
      <c r="M589" s="899"/>
      <c r="N589" s="899"/>
      <c r="O589" s="899"/>
      <c r="P589" s="899"/>
      <c r="Q589" s="899"/>
      <c r="R589" s="899"/>
      <c r="S589" s="899"/>
      <c r="T589" s="899"/>
      <c r="U589" s="899"/>
      <c r="V589" s="899"/>
      <c r="W589" s="899"/>
      <c r="X589" s="899"/>
      <c r="Y589" s="899"/>
    </row>
    <row r="590" ht="18.0" customHeight="1">
      <c r="A590" s="899"/>
      <c r="B590" s="900"/>
      <c r="C590" s="899"/>
      <c r="D590" s="899"/>
      <c r="E590" s="899"/>
      <c r="F590" s="901"/>
      <c r="G590" s="901"/>
      <c r="H590" s="901"/>
      <c r="I590" s="901"/>
      <c r="J590" s="901"/>
      <c r="K590" s="901"/>
      <c r="L590" s="899"/>
      <c r="M590" s="899"/>
      <c r="N590" s="899"/>
      <c r="O590" s="899"/>
      <c r="P590" s="899"/>
      <c r="Q590" s="899"/>
      <c r="R590" s="899"/>
      <c r="S590" s="899"/>
      <c r="T590" s="899"/>
      <c r="U590" s="899"/>
      <c r="V590" s="899"/>
      <c r="W590" s="899"/>
      <c r="X590" s="899"/>
      <c r="Y590" s="899"/>
    </row>
    <row r="591" ht="18.0" customHeight="1">
      <c r="A591" s="899"/>
      <c r="B591" s="900"/>
      <c r="C591" s="899"/>
      <c r="D591" s="899"/>
      <c r="E591" s="899"/>
      <c r="F591" s="901"/>
      <c r="G591" s="901"/>
      <c r="H591" s="901"/>
      <c r="I591" s="901"/>
      <c r="J591" s="901"/>
      <c r="K591" s="901"/>
      <c r="L591" s="899"/>
      <c r="M591" s="899"/>
      <c r="N591" s="899"/>
      <c r="O591" s="899"/>
      <c r="P591" s="899"/>
      <c r="Q591" s="899"/>
      <c r="R591" s="899"/>
      <c r="S591" s="899"/>
      <c r="T591" s="899"/>
      <c r="U591" s="899"/>
      <c r="V591" s="899"/>
      <c r="W591" s="899"/>
      <c r="X591" s="899"/>
      <c r="Y591" s="899"/>
    </row>
    <row r="592" ht="18.0" customHeight="1">
      <c r="A592" s="899"/>
      <c r="B592" s="900"/>
      <c r="C592" s="899"/>
      <c r="D592" s="899"/>
      <c r="E592" s="899"/>
      <c r="F592" s="901"/>
      <c r="G592" s="901"/>
      <c r="H592" s="901"/>
      <c r="I592" s="901"/>
      <c r="J592" s="901"/>
      <c r="K592" s="901"/>
      <c r="L592" s="899"/>
      <c r="M592" s="899"/>
      <c r="N592" s="899"/>
      <c r="O592" s="899"/>
      <c r="P592" s="899"/>
      <c r="Q592" s="899"/>
      <c r="R592" s="899"/>
      <c r="S592" s="899"/>
      <c r="T592" s="899"/>
      <c r="U592" s="899"/>
      <c r="V592" s="899"/>
      <c r="W592" s="899"/>
      <c r="X592" s="899"/>
      <c r="Y592" s="899"/>
    </row>
    <row r="593" ht="18.0" customHeight="1">
      <c r="A593" s="899"/>
      <c r="B593" s="900"/>
      <c r="C593" s="899"/>
      <c r="D593" s="899"/>
      <c r="E593" s="899"/>
      <c r="F593" s="901"/>
      <c r="G593" s="901"/>
      <c r="H593" s="901"/>
      <c r="I593" s="901"/>
      <c r="J593" s="901"/>
      <c r="K593" s="901"/>
      <c r="L593" s="899"/>
      <c r="M593" s="899"/>
      <c r="N593" s="899"/>
      <c r="O593" s="899"/>
      <c r="P593" s="899"/>
      <c r="Q593" s="899"/>
      <c r="R593" s="899"/>
      <c r="S593" s="899"/>
      <c r="T593" s="899"/>
      <c r="U593" s="899"/>
      <c r="V593" s="899"/>
      <c r="W593" s="899"/>
      <c r="X593" s="899"/>
      <c r="Y593" s="899"/>
    </row>
    <row r="594" ht="18.0" customHeight="1">
      <c r="A594" s="899"/>
      <c r="B594" s="900"/>
      <c r="C594" s="899"/>
      <c r="D594" s="899"/>
      <c r="E594" s="899"/>
      <c r="F594" s="901"/>
      <c r="G594" s="901"/>
      <c r="H594" s="901"/>
      <c r="I594" s="901"/>
      <c r="J594" s="901"/>
      <c r="K594" s="901"/>
      <c r="L594" s="899"/>
      <c r="M594" s="899"/>
      <c r="N594" s="899"/>
      <c r="O594" s="899"/>
      <c r="P594" s="899"/>
      <c r="Q594" s="899"/>
      <c r="R594" s="899"/>
      <c r="S594" s="899"/>
      <c r="T594" s="899"/>
      <c r="U594" s="899"/>
      <c r="V594" s="899"/>
      <c r="W594" s="899"/>
      <c r="X594" s="899"/>
      <c r="Y594" s="899"/>
    </row>
    <row r="595" ht="18.0" customHeight="1">
      <c r="A595" s="899"/>
      <c r="B595" s="900"/>
      <c r="C595" s="899"/>
      <c r="D595" s="899"/>
      <c r="E595" s="899"/>
      <c r="F595" s="901"/>
      <c r="G595" s="901"/>
      <c r="H595" s="901"/>
      <c r="I595" s="901"/>
      <c r="J595" s="901"/>
      <c r="K595" s="901"/>
      <c r="L595" s="899"/>
      <c r="M595" s="899"/>
      <c r="N595" s="899"/>
      <c r="O595" s="899"/>
      <c r="P595" s="899"/>
      <c r="Q595" s="899"/>
      <c r="R595" s="899"/>
      <c r="S595" s="899"/>
      <c r="T595" s="899"/>
      <c r="U595" s="899"/>
      <c r="V595" s="899"/>
      <c r="W595" s="899"/>
      <c r="X595" s="899"/>
      <c r="Y595" s="899"/>
    </row>
    <row r="596" ht="18.0" customHeight="1">
      <c r="A596" s="899"/>
      <c r="B596" s="900"/>
      <c r="C596" s="899"/>
      <c r="D596" s="899"/>
      <c r="E596" s="899"/>
      <c r="F596" s="901"/>
      <c r="G596" s="901"/>
      <c r="H596" s="901"/>
      <c r="I596" s="901"/>
      <c r="J596" s="901"/>
      <c r="K596" s="901"/>
      <c r="L596" s="899"/>
      <c r="M596" s="899"/>
      <c r="N596" s="899"/>
      <c r="O596" s="899"/>
      <c r="P596" s="899"/>
      <c r="Q596" s="899"/>
      <c r="R596" s="899"/>
      <c r="S596" s="899"/>
      <c r="T596" s="899"/>
      <c r="U596" s="899"/>
      <c r="V596" s="899"/>
      <c r="W596" s="899"/>
      <c r="X596" s="899"/>
      <c r="Y596" s="899"/>
    </row>
    <row r="597" ht="18.0" customHeight="1">
      <c r="A597" s="899"/>
      <c r="B597" s="900"/>
      <c r="C597" s="899"/>
      <c r="D597" s="899"/>
      <c r="E597" s="899"/>
      <c r="F597" s="901"/>
      <c r="G597" s="901"/>
      <c r="H597" s="901"/>
      <c r="I597" s="901"/>
      <c r="J597" s="901"/>
      <c r="K597" s="901"/>
      <c r="L597" s="899"/>
      <c r="M597" s="899"/>
      <c r="N597" s="899"/>
      <c r="O597" s="899"/>
      <c r="P597" s="899"/>
      <c r="Q597" s="899"/>
      <c r="R597" s="899"/>
      <c r="S597" s="899"/>
      <c r="T597" s="899"/>
      <c r="U597" s="899"/>
      <c r="V597" s="899"/>
      <c r="W597" s="899"/>
      <c r="X597" s="899"/>
      <c r="Y597" s="899"/>
    </row>
    <row r="598" ht="18.0" customHeight="1">
      <c r="A598" s="899"/>
      <c r="B598" s="900"/>
      <c r="C598" s="899"/>
      <c r="D598" s="899"/>
      <c r="E598" s="899"/>
      <c r="F598" s="901"/>
      <c r="G598" s="901"/>
      <c r="H598" s="901"/>
      <c r="I598" s="901"/>
      <c r="J598" s="901"/>
      <c r="K598" s="901"/>
      <c r="L598" s="899"/>
      <c r="M598" s="899"/>
      <c r="N598" s="899"/>
      <c r="O598" s="899"/>
      <c r="P598" s="899"/>
      <c r="Q598" s="899"/>
      <c r="R598" s="899"/>
      <c r="S598" s="899"/>
      <c r="T598" s="899"/>
      <c r="U598" s="899"/>
      <c r="V598" s="899"/>
      <c r="W598" s="899"/>
      <c r="X598" s="899"/>
      <c r="Y598" s="899"/>
    </row>
    <row r="599" ht="18.0" customHeight="1">
      <c r="A599" s="899"/>
      <c r="B599" s="900"/>
      <c r="C599" s="899"/>
      <c r="D599" s="899"/>
      <c r="E599" s="899"/>
      <c r="F599" s="901"/>
      <c r="G599" s="901"/>
      <c r="H599" s="901"/>
      <c r="I599" s="901"/>
      <c r="J599" s="901"/>
      <c r="K599" s="901"/>
      <c r="L599" s="899"/>
      <c r="M599" s="899"/>
      <c r="N599" s="899"/>
      <c r="O599" s="899"/>
      <c r="P599" s="899"/>
      <c r="Q599" s="899"/>
      <c r="R599" s="899"/>
      <c r="S599" s="899"/>
      <c r="T599" s="899"/>
      <c r="U599" s="899"/>
      <c r="V599" s="899"/>
      <c r="W599" s="899"/>
      <c r="X599" s="899"/>
      <c r="Y599" s="899"/>
    </row>
    <row r="600" ht="18.0" customHeight="1">
      <c r="A600" s="899"/>
      <c r="B600" s="900"/>
      <c r="C600" s="899"/>
      <c r="D600" s="899"/>
      <c r="E600" s="899"/>
      <c r="F600" s="901"/>
      <c r="G600" s="901"/>
      <c r="H600" s="901"/>
      <c r="I600" s="901"/>
      <c r="J600" s="901"/>
      <c r="K600" s="901"/>
      <c r="L600" s="899"/>
      <c r="M600" s="899"/>
      <c r="N600" s="899"/>
      <c r="O600" s="899"/>
      <c r="P600" s="899"/>
      <c r="Q600" s="899"/>
      <c r="R600" s="899"/>
      <c r="S600" s="899"/>
      <c r="T600" s="899"/>
      <c r="U600" s="899"/>
      <c r="V600" s="899"/>
      <c r="W600" s="899"/>
      <c r="X600" s="899"/>
      <c r="Y600" s="899"/>
    </row>
    <row r="601" ht="18.0" customHeight="1">
      <c r="A601" s="899"/>
      <c r="B601" s="900"/>
      <c r="C601" s="899"/>
      <c r="D601" s="899"/>
      <c r="E601" s="899"/>
      <c r="F601" s="901"/>
      <c r="G601" s="901"/>
      <c r="H601" s="901"/>
      <c r="I601" s="901"/>
      <c r="J601" s="901"/>
      <c r="K601" s="901"/>
      <c r="L601" s="899"/>
      <c r="M601" s="899"/>
      <c r="N601" s="899"/>
      <c r="O601" s="899"/>
      <c r="P601" s="899"/>
      <c r="Q601" s="899"/>
      <c r="R601" s="899"/>
      <c r="S601" s="899"/>
      <c r="T601" s="899"/>
      <c r="U601" s="899"/>
      <c r="V601" s="899"/>
      <c r="W601" s="899"/>
      <c r="X601" s="899"/>
      <c r="Y601" s="899"/>
    </row>
    <row r="602" ht="18.0" customHeight="1">
      <c r="A602" s="899"/>
      <c r="B602" s="900"/>
      <c r="C602" s="899"/>
      <c r="D602" s="899"/>
      <c r="E602" s="899"/>
      <c r="F602" s="901"/>
      <c r="G602" s="901"/>
      <c r="H602" s="901"/>
      <c r="I602" s="901"/>
      <c r="J602" s="901"/>
      <c r="K602" s="901"/>
      <c r="L602" s="899"/>
      <c r="M602" s="899"/>
      <c r="N602" s="899"/>
      <c r="O602" s="899"/>
      <c r="P602" s="899"/>
      <c r="Q602" s="899"/>
      <c r="R602" s="899"/>
      <c r="S602" s="899"/>
      <c r="T602" s="899"/>
      <c r="U602" s="899"/>
      <c r="V602" s="899"/>
      <c r="W602" s="899"/>
      <c r="X602" s="899"/>
      <c r="Y602" s="899"/>
    </row>
    <row r="603" ht="18.0" customHeight="1">
      <c r="A603" s="899"/>
      <c r="B603" s="900"/>
      <c r="C603" s="899"/>
      <c r="D603" s="899"/>
      <c r="E603" s="899"/>
      <c r="F603" s="901"/>
      <c r="G603" s="901"/>
      <c r="H603" s="901"/>
      <c r="I603" s="901"/>
      <c r="J603" s="901"/>
      <c r="K603" s="901"/>
      <c r="L603" s="899"/>
      <c r="M603" s="899"/>
      <c r="N603" s="899"/>
      <c r="O603" s="899"/>
      <c r="P603" s="899"/>
      <c r="Q603" s="899"/>
      <c r="R603" s="899"/>
      <c r="S603" s="899"/>
      <c r="T603" s="899"/>
      <c r="U603" s="899"/>
      <c r="V603" s="899"/>
      <c r="W603" s="899"/>
      <c r="X603" s="899"/>
      <c r="Y603" s="899"/>
    </row>
    <row r="604" ht="18.0" customHeight="1">
      <c r="A604" s="899"/>
      <c r="B604" s="900"/>
      <c r="C604" s="899"/>
      <c r="D604" s="899"/>
      <c r="E604" s="899"/>
      <c r="F604" s="901"/>
      <c r="G604" s="901"/>
      <c r="H604" s="901"/>
      <c r="I604" s="901"/>
      <c r="J604" s="901"/>
      <c r="K604" s="901"/>
      <c r="L604" s="899"/>
      <c r="M604" s="899"/>
      <c r="N604" s="899"/>
      <c r="O604" s="899"/>
      <c r="P604" s="899"/>
      <c r="Q604" s="899"/>
      <c r="R604" s="899"/>
      <c r="S604" s="899"/>
      <c r="T604" s="899"/>
      <c r="U604" s="899"/>
      <c r="V604" s="899"/>
      <c r="W604" s="899"/>
      <c r="X604" s="899"/>
      <c r="Y604" s="899"/>
    </row>
    <row r="605" ht="18.0" customHeight="1">
      <c r="A605" s="899"/>
      <c r="B605" s="900"/>
      <c r="C605" s="899"/>
      <c r="D605" s="899"/>
      <c r="E605" s="899"/>
      <c r="F605" s="901"/>
      <c r="G605" s="901"/>
      <c r="H605" s="901"/>
      <c r="I605" s="901"/>
      <c r="J605" s="901"/>
      <c r="K605" s="901"/>
      <c r="L605" s="899"/>
      <c r="M605" s="899"/>
      <c r="N605" s="899"/>
      <c r="O605" s="899"/>
      <c r="P605" s="899"/>
      <c r="Q605" s="899"/>
      <c r="R605" s="899"/>
      <c r="S605" s="899"/>
      <c r="T605" s="899"/>
      <c r="U605" s="899"/>
      <c r="V605" s="899"/>
      <c r="W605" s="899"/>
      <c r="X605" s="899"/>
      <c r="Y605" s="899"/>
    </row>
    <row r="606" ht="18.0" customHeight="1">
      <c r="A606" s="899"/>
      <c r="B606" s="900"/>
      <c r="C606" s="899"/>
      <c r="D606" s="899"/>
      <c r="E606" s="899"/>
      <c r="F606" s="901"/>
      <c r="G606" s="901"/>
      <c r="H606" s="901"/>
      <c r="I606" s="901"/>
      <c r="J606" s="901"/>
      <c r="K606" s="901"/>
      <c r="L606" s="899"/>
      <c r="M606" s="899"/>
      <c r="N606" s="899"/>
      <c r="O606" s="899"/>
      <c r="P606" s="899"/>
      <c r="Q606" s="899"/>
      <c r="R606" s="899"/>
      <c r="S606" s="899"/>
      <c r="T606" s="899"/>
      <c r="U606" s="899"/>
      <c r="V606" s="899"/>
      <c r="W606" s="899"/>
      <c r="X606" s="899"/>
      <c r="Y606" s="899"/>
    </row>
    <row r="607" ht="18.0" customHeight="1">
      <c r="A607" s="899"/>
      <c r="B607" s="900"/>
      <c r="C607" s="899"/>
      <c r="D607" s="899"/>
      <c r="E607" s="899"/>
      <c r="F607" s="901"/>
      <c r="G607" s="901"/>
      <c r="H607" s="901"/>
      <c r="I607" s="901"/>
      <c r="J607" s="901"/>
      <c r="K607" s="901"/>
      <c r="L607" s="899"/>
      <c r="M607" s="899"/>
      <c r="N607" s="899"/>
      <c r="O607" s="899"/>
      <c r="P607" s="899"/>
      <c r="Q607" s="899"/>
      <c r="R607" s="899"/>
      <c r="S607" s="899"/>
      <c r="T607" s="899"/>
      <c r="U607" s="899"/>
      <c r="V607" s="899"/>
      <c r="W607" s="899"/>
      <c r="X607" s="899"/>
      <c r="Y607" s="899"/>
    </row>
    <row r="608" ht="18.0" customHeight="1">
      <c r="A608" s="899"/>
      <c r="B608" s="900"/>
      <c r="C608" s="899"/>
      <c r="D608" s="899"/>
      <c r="E608" s="899"/>
      <c r="F608" s="901"/>
      <c r="G608" s="901"/>
      <c r="H608" s="901"/>
      <c r="I608" s="901"/>
      <c r="J608" s="901"/>
      <c r="K608" s="901"/>
      <c r="L608" s="899"/>
      <c r="M608" s="899"/>
      <c r="N608" s="899"/>
      <c r="O608" s="899"/>
      <c r="P608" s="899"/>
      <c r="Q608" s="899"/>
      <c r="R608" s="899"/>
      <c r="S608" s="899"/>
      <c r="T608" s="899"/>
      <c r="U608" s="899"/>
      <c r="V608" s="899"/>
      <c r="W608" s="899"/>
      <c r="X608" s="899"/>
      <c r="Y608" s="899"/>
    </row>
    <row r="609" ht="18.0" customHeight="1">
      <c r="A609" s="899"/>
      <c r="B609" s="900"/>
      <c r="C609" s="899"/>
      <c r="D609" s="899"/>
      <c r="E609" s="899"/>
      <c r="F609" s="901"/>
      <c r="G609" s="901"/>
      <c r="H609" s="901"/>
      <c r="I609" s="901"/>
      <c r="J609" s="901"/>
      <c r="K609" s="901"/>
      <c r="L609" s="899"/>
      <c r="M609" s="899"/>
      <c r="N609" s="899"/>
      <c r="O609" s="899"/>
      <c r="P609" s="899"/>
      <c r="Q609" s="899"/>
      <c r="R609" s="899"/>
      <c r="S609" s="899"/>
      <c r="T609" s="899"/>
      <c r="U609" s="899"/>
      <c r="V609" s="899"/>
      <c r="W609" s="899"/>
      <c r="X609" s="899"/>
      <c r="Y609" s="899"/>
    </row>
    <row r="610" ht="18.0" customHeight="1">
      <c r="A610" s="899"/>
      <c r="B610" s="900"/>
      <c r="C610" s="899"/>
      <c r="D610" s="899"/>
      <c r="E610" s="899"/>
      <c r="F610" s="901"/>
      <c r="G610" s="901"/>
      <c r="H610" s="901"/>
      <c r="I610" s="901"/>
      <c r="J610" s="901"/>
      <c r="K610" s="901"/>
      <c r="L610" s="899"/>
      <c r="M610" s="899"/>
      <c r="N610" s="899"/>
      <c r="O610" s="899"/>
      <c r="P610" s="899"/>
      <c r="Q610" s="899"/>
      <c r="R610" s="899"/>
      <c r="S610" s="899"/>
      <c r="T610" s="899"/>
      <c r="U610" s="899"/>
      <c r="V610" s="899"/>
      <c r="W610" s="899"/>
      <c r="X610" s="899"/>
      <c r="Y610" s="899"/>
    </row>
    <row r="611" ht="18.0" customHeight="1">
      <c r="A611" s="899"/>
      <c r="B611" s="900"/>
      <c r="C611" s="899"/>
      <c r="D611" s="899"/>
      <c r="E611" s="899"/>
      <c r="F611" s="901"/>
      <c r="G611" s="901"/>
      <c r="H611" s="901"/>
      <c r="I611" s="901"/>
      <c r="J611" s="901"/>
      <c r="K611" s="901"/>
      <c r="L611" s="899"/>
      <c r="M611" s="899"/>
      <c r="N611" s="899"/>
      <c r="O611" s="899"/>
      <c r="P611" s="899"/>
      <c r="Q611" s="899"/>
      <c r="R611" s="899"/>
      <c r="S611" s="899"/>
      <c r="T611" s="899"/>
      <c r="U611" s="899"/>
      <c r="V611" s="899"/>
      <c r="W611" s="899"/>
      <c r="X611" s="899"/>
      <c r="Y611" s="899"/>
    </row>
    <row r="612" ht="18.0" customHeight="1">
      <c r="A612" s="899"/>
      <c r="B612" s="900"/>
      <c r="C612" s="899"/>
      <c r="D612" s="899"/>
      <c r="E612" s="899"/>
      <c r="F612" s="901"/>
      <c r="G612" s="901"/>
      <c r="H612" s="901"/>
      <c r="I612" s="901"/>
      <c r="J612" s="901"/>
      <c r="K612" s="901"/>
      <c r="L612" s="899"/>
      <c r="M612" s="899"/>
      <c r="N612" s="899"/>
      <c r="O612" s="899"/>
      <c r="P612" s="899"/>
      <c r="Q612" s="899"/>
      <c r="R612" s="899"/>
      <c r="S612" s="899"/>
      <c r="T612" s="899"/>
      <c r="U612" s="899"/>
      <c r="V612" s="899"/>
      <c r="W612" s="899"/>
      <c r="X612" s="899"/>
      <c r="Y612" s="899"/>
    </row>
    <row r="613" ht="18.0" customHeight="1">
      <c r="A613" s="899"/>
      <c r="B613" s="900"/>
      <c r="C613" s="899"/>
      <c r="D613" s="899"/>
      <c r="E613" s="899"/>
      <c r="F613" s="901"/>
      <c r="G613" s="901"/>
      <c r="H613" s="901"/>
      <c r="I613" s="901"/>
      <c r="J613" s="901"/>
      <c r="K613" s="901"/>
      <c r="L613" s="899"/>
      <c r="M613" s="899"/>
      <c r="N613" s="899"/>
      <c r="O613" s="899"/>
      <c r="P613" s="899"/>
      <c r="Q613" s="899"/>
      <c r="R613" s="899"/>
      <c r="S613" s="899"/>
      <c r="T613" s="899"/>
      <c r="U613" s="899"/>
      <c r="V613" s="899"/>
      <c r="W613" s="899"/>
      <c r="X613" s="899"/>
      <c r="Y613" s="899"/>
    </row>
    <row r="614" ht="18.0" customHeight="1">
      <c r="A614" s="899"/>
      <c r="B614" s="900"/>
      <c r="C614" s="899"/>
      <c r="D614" s="899"/>
      <c r="E614" s="899"/>
      <c r="F614" s="901"/>
      <c r="G614" s="901"/>
      <c r="H614" s="901"/>
      <c r="I614" s="901"/>
      <c r="J614" s="901"/>
      <c r="K614" s="901"/>
      <c r="L614" s="899"/>
      <c r="M614" s="899"/>
      <c r="N614" s="899"/>
      <c r="O614" s="899"/>
      <c r="P614" s="899"/>
      <c r="Q614" s="899"/>
      <c r="R614" s="899"/>
      <c r="S614" s="899"/>
      <c r="T614" s="899"/>
      <c r="U614" s="899"/>
      <c r="V614" s="899"/>
      <c r="W614" s="899"/>
      <c r="X614" s="899"/>
      <c r="Y614" s="899"/>
    </row>
    <row r="615" ht="18.0" customHeight="1">
      <c r="A615" s="899"/>
      <c r="B615" s="900"/>
      <c r="C615" s="899"/>
      <c r="D615" s="899"/>
      <c r="E615" s="899"/>
      <c r="F615" s="901"/>
      <c r="G615" s="901"/>
      <c r="H615" s="901"/>
      <c r="I615" s="901"/>
      <c r="J615" s="901"/>
      <c r="K615" s="901"/>
      <c r="L615" s="899"/>
      <c r="M615" s="899"/>
      <c r="N615" s="899"/>
      <c r="O615" s="899"/>
      <c r="P615" s="899"/>
      <c r="Q615" s="899"/>
      <c r="R615" s="899"/>
      <c r="S615" s="899"/>
      <c r="T615" s="899"/>
      <c r="U615" s="899"/>
      <c r="V615" s="899"/>
      <c r="W615" s="899"/>
      <c r="X615" s="899"/>
      <c r="Y615" s="899"/>
    </row>
    <row r="616" ht="18.0" customHeight="1">
      <c r="A616" s="899"/>
      <c r="B616" s="900"/>
      <c r="C616" s="899"/>
      <c r="D616" s="899"/>
      <c r="E616" s="899"/>
      <c r="F616" s="901"/>
      <c r="G616" s="901"/>
      <c r="H616" s="901"/>
      <c r="I616" s="901"/>
      <c r="J616" s="901"/>
      <c r="K616" s="901"/>
      <c r="L616" s="899"/>
      <c r="M616" s="899"/>
      <c r="N616" s="899"/>
      <c r="O616" s="899"/>
      <c r="P616" s="899"/>
      <c r="Q616" s="899"/>
      <c r="R616" s="899"/>
      <c r="S616" s="899"/>
      <c r="T616" s="899"/>
      <c r="U616" s="899"/>
      <c r="V616" s="899"/>
      <c r="W616" s="899"/>
      <c r="X616" s="899"/>
      <c r="Y616" s="899"/>
    </row>
    <row r="617" ht="18.0" customHeight="1">
      <c r="A617" s="899"/>
      <c r="B617" s="900"/>
      <c r="C617" s="899"/>
      <c r="D617" s="899"/>
      <c r="E617" s="899"/>
      <c r="F617" s="901"/>
      <c r="G617" s="901"/>
      <c r="H617" s="901"/>
      <c r="I617" s="901"/>
      <c r="J617" s="901"/>
      <c r="K617" s="901"/>
      <c r="L617" s="899"/>
      <c r="M617" s="899"/>
      <c r="N617" s="899"/>
      <c r="O617" s="899"/>
      <c r="P617" s="899"/>
      <c r="Q617" s="899"/>
      <c r="R617" s="899"/>
      <c r="S617" s="899"/>
      <c r="T617" s="899"/>
      <c r="U617" s="899"/>
      <c r="V617" s="899"/>
      <c r="W617" s="899"/>
      <c r="X617" s="899"/>
      <c r="Y617" s="899"/>
    </row>
    <row r="618" ht="18.0" customHeight="1">
      <c r="A618" s="899"/>
      <c r="B618" s="900"/>
      <c r="C618" s="899"/>
      <c r="D618" s="899"/>
      <c r="E618" s="899"/>
      <c r="F618" s="901"/>
      <c r="G618" s="901"/>
      <c r="H618" s="901"/>
      <c r="I618" s="901"/>
      <c r="J618" s="901"/>
      <c r="K618" s="901"/>
      <c r="L618" s="899"/>
      <c r="M618" s="899"/>
      <c r="N618" s="899"/>
      <c r="O618" s="899"/>
      <c r="P618" s="899"/>
      <c r="Q618" s="899"/>
      <c r="R618" s="899"/>
      <c r="S618" s="899"/>
      <c r="T618" s="899"/>
      <c r="U618" s="899"/>
      <c r="V618" s="899"/>
      <c r="W618" s="899"/>
      <c r="X618" s="899"/>
      <c r="Y618" s="899"/>
    </row>
    <row r="619" ht="18.0" customHeight="1">
      <c r="A619" s="899"/>
      <c r="B619" s="900"/>
      <c r="C619" s="899"/>
      <c r="D619" s="899"/>
      <c r="E619" s="899"/>
      <c r="F619" s="901"/>
      <c r="G619" s="901"/>
      <c r="H619" s="901"/>
      <c r="I619" s="901"/>
      <c r="J619" s="901"/>
      <c r="K619" s="901"/>
      <c r="L619" s="899"/>
      <c r="M619" s="899"/>
      <c r="N619" s="899"/>
      <c r="O619" s="899"/>
      <c r="P619" s="899"/>
      <c r="Q619" s="899"/>
      <c r="R619" s="899"/>
      <c r="S619" s="899"/>
      <c r="T619" s="899"/>
      <c r="U619" s="899"/>
      <c r="V619" s="899"/>
      <c r="W619" s="899"/>
      <c r="X619" s="899"/>
      <c r="Y619" s="899"/>
    </row>
    <row r="620" ht="18.0" customHeight="1">
      <c r="A620" s="899"/>
      <c r="B620" s="900"/>
      <c r="C620" s="899"/>
      <c r="D620" s="899"/>
      <c r="E620" s="899"/>
      <c r="F620" s="901"/>
      <c r="G620" s="901"/>
      <c r="H620" s="901"/>
      <c r="I620" s="901"/>
      <c r="J620" s="901"/>
      <c r="K620" s="901"/>
      <c r="L620" s="899"/>
      <c r="M620" s="899"/>
      <c r="N620" s="899"/>
      <c r="O620" s="899"/>
      <c r="P620" s="899"/>
      <c r="Q620" s="899"/>
      <c r="R620" s="899"/>
      <c r="S620" s="899"/>
      <c r="T620" s="899"/>
      <c r="U620" s="899"/>
      <c r="V620" s="899"/>
      <c r="W620" s="899"/>
      <c r="X620" s="899"/>
      <c r="Y620" s="899"/>
    </row>
    <row r="621" ht="18.0" customHeight="1">
      <c r="A621" s="899"/>
      <c r="B621" s="900"/>
      <c r="C621" s="899"/>
      <c r="D621" s="899"/>
      <c r="E621" s="899"/>
      <c r="F621" s="901"/>
      <c r="G621" s="901"/>
      <c r="H621" s="901"/>
      <c r="I621" s="901"/>
      <c r="J621" s="901"/>
      <c r="K621" s="901"/>
      <c r="L621" s="899"/>
      <c r="M621" s="899"/>
      <c r="N621" s="899"/>
      <c r="O621" s="899"/>
      <c r="P621" s="899"/>
      <c r="Q621" s="899"/>
      <c r="R621" s="899"/>
      <c r="S621" s="899"/>
      <c r="T621" s="899"/>
      <c r="U621" s="899"/>
      <c r="V621" s="899"/>
      <c r="W621" s="899"/>
      <c r="X621" s="899"/>
      <c r="Y621" s="899"/>
    </row>
    <row r="622" ht="18.0" customHeight="1">
      <c r="A622" s="899"/>
      <c r="B622" s="900"/>
      <c r="C622" s="899"/>
      <c r="D622" s="899"/>
      <c r="E622" s="899"/>
      <c r="F622" s="901"/>
      <c r="G622" s="901"/>
      <c r="H622" s="901"/>
      <c r="I622" s="901"/>
      <c r="J622" s="901"/>
      <c r="K622" s="901"/>
      <c r="L622" s="899"/>
      <c r="M622" s="899"/>
      <c r="N622" s="899"/>
      <c r="O622" s="899"/>
      <c r="P622" s="899"/>
      <c r="Q622" s="899"/>
      <c r="R622" s="899"/>
      <c r="S622" s="899"/>
      <c r="T622" s="899"/>
      <c r="U622" s="899"/>
      <c r="V622" s="899"/>
      <c r="W622" s="899"/>
      <c r="X622" s="899"/>
      <c r="Y622" s="899"/>
    </row>
    <row r="623" ht="18.0" customHeight="1">
      <c r="A623" s="899"/>
      <c r="B623" s="900"/>
      <c r="C623" s="899"/>
      <c r="D623" s="899"/>
      <c r="E623" s="899"/>
      <c r="F623" s="901"/>
      <c r="G623" s="901"/>
      <c r="H623" s="901"/>
      <c r="I623" s="901"/>
      <c r="J623" s="901"/>
      <c r="K623" s="901"/>
      <c r="L623" s="899"/>
      <c r="M623" s="899"/>
      <c r="N623" s="899"/>
      <c r="O623" s="899"/>
      <c r="P623" s="899"/>
      <c r="Q623" s="899"/>
      <c r="R623" s="899"/>
      <c r="S623" s="899"/>
      <c r="T623" s="899"/>
      <c r="U623" s="899"/>
      <c r="V623" s="899"/>
      <c r="W623" s="899"/>
      <c r="X623" s="899"/>
      <c r="Y623" s="899"/>
    </row>
    <row r="624" ht="18.0" customHeight="1">
      <c r="A624" s="899"/>
      <c r="B624" s="900"/>
      <c r="C624" s="899"/>
      <c r="D624" s="899"/>
      <c r="E624" s="899"/>
      <c r="F624" s="901"/>
      <c r="G624" s="901"/>
      <c r="H624" s="901"/>
      <c r="I624" s="901"/>
      <c r="J624" s="901"/>
      <c r="K624" s="901"/>
      <c r="L624" s="899"/>
      <c r="M624" s="899"/>
      <c r="N624" s="899"/>
      <c r="O624" s="899"/>
      <c r="P624" s="899"/>
      <c r="Q624" s="899"/>
      <c r="R624" s="899"/>
      <c r="S624" s="899"/>
      <c r="T624" s="899"/>
      <c r="U624" s="899"/>
      <c r="V624" s="899"/>
      <c r="W624" s="899"/>
      <c r="X624" s="899"/>
      <c r="Y624" s="899"/>
    </row>
    <row r="625" ht="18.0" customHeight="1">
      <c r="A625" s="899"/>
      <c r="B625" s="900"/>
      <c r="C625" s="899"/>
      <c r="D625" s="899"/>
      <c r="E625" s="899"/>
      <c r="F625" s="901"/>
      <c r="G625" s="901"/>
      <c r="H625" s="901"/>
      <c r="I625" s="901"/>
      <c r="J625" s="901"/>
      <c r="K625" s="901"/>
      <c r="L625" s="899"/>
      <c r="M625" s="899"/>
      <c r="N625" s="899"/>
      <c r="O625" s="899"/>
      <c r="P625" s="899"/>
      <c r="Q625" s="899"/>
      <c r="R625" s="899"/>
      <c r="S625" s="899"/>
      <c r="T625" s="899"/>
      <c r="U625" s="899"/>
      <c r="V625" s="899"/>
      <c r="W625" s="899"/>
      <c r="X625" s="899"/>
      <c r="Y625" s="899"/>
    </row>
    <row r="626" ht="18.0" customHeight="1">
      <c r="A626" s="899"/>
      <c r="B626" s="900"/>
      <c r="C626" s="899"/>
      <c r="D626" s="899"/>
      <c r="E626" s="899"/>
      <c r="F626" s="901"/>
      <c r="G626" s="901"/>
      <c r="H626" s="901"/>
      <c r="I626" s="901"/>
      <c r="J626" s="901"/>
      <c r="K626" s="901"/>
      <c r="L626" s="899"/>
      <c r="M626" s="899"/>
      <c r="N626" s="899"/>
      <c r="O626" s="899"/>
      <c r="P626" s="899"/>
      <c r="Q626" s="899"/>
      <c r="R626" s="899"/>
      <c r="S626" s="899"/>
      <c r="T626" s="899"/>
      <c r="U626" s="899"/>
      <c r="V626" s="899"/>
      <c r="W626" s="899"/>
      <c r="X626" s="899"/>
      <c r="Y626" s="899"/>
    </row>
    <row r="627" ht="18.0" customHeight="1">
      <c r="A627" s="899"/>
      <c r="B627" s="900"/>
      <c r="C627" s="899"/>
      <c r="D627" s="899"/>
      <c r="E627" s="899"/>
      <c r="F627" s="901"/>
      <c r="G627" s="901"/>
      <c r="H627" s="901"/>
      <c r="I627" s="901"/>
      <c r="J627" s="901"/>
      <c r="K627" s="901"/>
      <c r="L627" s="899"/>
      <c r="M627" s="899"/>
      <c r="N627" s="899"/>
      <c r="O627" s="899"/>
      <c r="P627" s="899"/>
      <c r="Q627" s="899"/>
      <c r="R627" s="899"/>
      <c r="S627" s="899"/>
      <c r="T627" s="899"/>
      <c r="U627" s="899"/>
      <c r="V627" s="899"/>
      <c r="W627" s="899"/>
      <c r="X627" s="899"/>
      <c r="Y627" s="899"/>
    </row>
    <row r="628" ht="18.0" customHeight="1">
      <c r="A628" s="899"/>
      <c r="B628" s="900"/>
      <c r="C628" s="899"/>
      <c r="D628" s="899"/>
      <c r="E628" s="899"/>
      <c r="F628" s="901"/>
      <c r="G628" s="901"/>
      <c r="H628" s="901"/>
      <c r="I628" s="901"/>
      <c r="J628" s="901"/>
      <c r="K628" s="901"/>
      <c r="L628" s="899"/>
      <c r="M628" s="899"/>
      <c r="N628" s="899"/>
      <c r="O628" s="899"/>
      <c r="P628" s="899"/>
      <c r="Q628" s="899"/>
      <c r="R628" s="899"/>
      <c r="S628" s="899"/>
      <c r="T628" s="899"/>
      <c r="U628" s="899"/>
      <c r="V628" s="899"/>
      <c r="W628" s="899"/>
      <c r="X628" s="899"/>
      <c r="Y628" s="899"/>
    </row>
    <row r="629" ht="18.0" customHeight="1">
      <c r="A629" s="899"/>
      <c r="B629" s="900"/>
      <c r="C629" s="899"/>
      <c r="D629" s="899"/>
      <c r="E629" s="899"/>
      <c r="F629" s="901"/>
      <c r="G629" s="901"/>
      <c r="H629" s="901"/>
      <c r="I629" s="901"/>
      <c r="J629" s="901"/>
      <c r="K629" s="901"/>
      <c r="L629" s="899"/>
      <c r="M629" s="899"/>
      <c r="N629" s="899"/>
      <c r="O629" s="899"/>
      <c r="P629" s="899"/>
      <c r="Q629" s="899"/>
      <c r="R629" s="899"/>
      <c r="S629" s="899"/>
      <c r="T629" s="899"/>
      <c r="U629" s="899"/>
      <c r="V629" s="899"/>
      <c r="W629" s="899"/>
      <c r="X629" s="899"/>
      <c r="Y629" s="899"/>
    </row>
    <row r="630" ht="18.0" customHeight="1">
      <c r="A630" s="899"/>
      <c r="B630" s="900"/>
      <c r="C630" s="899"/>
      <c r="D630" s="899"/>
      <c r="E630" s="899"/>
      <c r="F630" s="901"/>
      <c r="G630" s="901"/>
      <c r="H630" s="901"/>
      <c r="I630" s="901"/>
      <c r="J630" s="901"/>
      <c r="K630" s="901"/>
      <c r="L630" s="899"/>
      <c r="M630" s="899"/>
      <c r="N630" s="899"/>
      <c r="O630" s="899"/>
      <c r="P630" s="899"/>
      <c r="Q630" s="899"/>
      <c r="R630" s="899"/>
      <c r="S630" s="899"/>
      <c r="T630" s="899"/>
      <c r="U630" s="899"/>
      <c r="V630" s="899"/>
      <c r="W630" s="899"/>
      <c r="X630" s="899"/>
      <c r="Y630" s="899"/>
    </row>
    <row r="631" ht="18.0" customHeight="1">
      <c r="A631" s="899"/>
      <c r="B631" s="900"/>
      <c r="C631" s="899"/>
      <c r="D631" s="899"/>
      <c r="E631" s="899"/>
      <c r="F631" s="901"/>
      <c r="G631" s="901"/>
      <c r="H631" s="901"/>
      <c r="I631" s="901"/>
      <c r="J631" s="901"/>
      <c r="K631" s="901"/>
      <c r="L631" s="899"/>
      <c r="M631" s="899"/>
      <c r="N631" s="899"/>
      <c r="O631" s="899"/>
      <c r="P631" s="899"/>
      <c r="Q631" s="899"/>
      <c r="R631" s="899"/>
      <c r="S631" s="899"/>
      <c r="T631" s="899"/>
      <c r="U631" s="899"/>
      <c r="V631" s="899"/>
      <c r="W631" s="899"/>
      <c r="X631" s="899"/>
      <c r="Y631" s="899"/>
    </row>
    <row r="632" ht="18.0" customHeight="1">
      <c r="A632" s="899"/>
      <c r="B632" s="900"/>
      <c r="C632" s="899"/>
      <c r="D632" s="899"/>
      <c r="E632" s="899"/>
      <c r="F632" s="901"/>
      <c r="G632" s="901"/>
      <c r="H632" s="901"/>
      <c r="I632" s="901"/>
      <c r="J632" s="901"/>
      <c r="K632" s="901"/>
      <c r="L632" s="899"/>
      <c r="M632" s="899"/>
      <c r="N632" s="899"/>
      <c r="O632" s="899"/>
      <c r="P632" s="899"/>
      <c r="Q632" s="899"/>
      <c r="R632" s="899"/>
      <c r="S632" s="899"/>
      <c r="T632" s="899"/>
      <c r="U632" s="899"/>
      <c r="V632" s="899"/>
      <c r="W632" s="899"/>
      <c r="X632" s="899"/>
      <c r="Y632" s="899"/>
    </row>
    <row r="633" ht="18.0" customHeight="1">
      <c r="A633" s="899"/>
      <c r="B633" s="900"/>
      <c r="C633" s="899"/>
      <c r="D633" s="899"/>
      <c r="E633" s="899"/>
      <c r="F633" s="901"/>
      <c r="G633" s="901"/>
      <c r="H633" s="901"/>
      <c r="I633" s="901"/>
      <c r="J633" s="901"/>
      <c r="K633" s="901"/>
      <c r="L633" s="899"/>
      <c r="M633" s="899"/>
      <c r="N633" s="899"/>
      <c r="O633" s="899"/>
      <c r="P633" s="899"/>
      <c r="Q633" s="899"/>
      <c r="R633" s="899"/>
      <c r="S633" s="899"/>
      <c r="T633" s="899"/>
      <c r="U633" s="899"/>
      <c r="V633" s="899"/>
      <c r="W633" s="899"/>
      <c r="X633" s="899"/>
      <c r="Y633" s="899"/>
    </row>
    <row r="634" ht="18.0" customHeight="1">
      <c r="A634" s="899"/>
      <c r="B634" s="900"/>
      <c r="C634" s="899"/>
      <c r="D634" s="899"/>
      <c r="E634" s="899"/>
      <c r="F634" s="901"/>
      <c r="G634" s="901"/>
      <c r="H634" s="901"/>
      <c r="I634" s="901"/>
      <c r="J634" s="901"/>
      <c r="K634" s="901"/>
      <c r="L634" s="899"/>
      <c r="M634" s="899"/>
      <c r="N634" s="899"/>
      <c r="O634" s="899"/>
      <c r="P634" s="899"/>
      <c r="Q634" s="899"/>
      <c r="R634" s="899"/>
      <c r="S634" s="899"/>
      <c r="T634" s="899"/>
      <c r="U634" s="899"/>
      <c r="V634" s="899"/>
      <c r="W634" s="899"/>
      <c r="X634" s="899"/>
      <c r="Y634" s="899"/>
    </row>
    <row r="635" ht="18.0" customHeight="1">
      <c r="A635" s="899"/>
      <c r="B635" s="900"/>
      <c r="C635" s="899"/>
      <c r="D635" s="899"/>
      <c r="E635" s="899"/>
      <c r="F635" s="901"/>
      <c r="G635" s="901"/>
      <c r="H635" s="901"/>
      <c r="I635" s="901"/>
      <c r="J635" s="901"/>
      <c r="K635" s="901"/>
      <c r="L635" s="899"/>
      <c r="M635" s="899"/>
      <c r="N635" s="899"/>
      <c r="O635" s="899"/>
      <c r="P635" s="899"/>
      <c r="Q635" s="899"/>
      <c r="R635" s="899"/>
      <c r="S635" s="899"/>
      <c r="T635" s="899"/>
      <c r="U635" s="899"/>
      <c r="V635" s="899"/>
      <c r="W635" s="899"/>
      <c r="X635" s="899"/>
      <c r="Y635" s="899"/>
    </row>
    <row r="636" ht="18.0" customHeight="1">
      <c r="A636" s="899"/>
      <c r="B636" s="900"/>
      <c r="C636" s="899"/>
      <c r="D636" s="899"/>
      <c r="E636" s="899"/>
      <c r="F636" s="901"/>
      <c r="G636" s="901"/>
      <c r="H636" s="901"/>
      <c r="I636" s="901"/>
      <c r="J636" s="901"/>
      <c r="K636" s="901"/>
      <c r="L636" s="899"/>
      <c r="M636" s="899"/>
      <c r="N636" s="899"/>
      <c r="O636" s="899"/>
      <c r="P636" s="899"/>
      <c r="Q636" s="899"/>
      <c r="R636" s="899"/>
      <c r="S636" s="899"/>
      <c r="T636" s="899"/>
      <c r="U636" s="899"/>
      <c r="V636" s="899"/>
      <c r="W636" s="899"/>
      <c r="X636" s="899"/>
      <c r="Y636" s="899"/>
    </row>
    <row r="637" ht="18.0" customHeight="1">
      <c r="A637" s="899"/>
      <c r="B637" s="900"/>
      <c r="C637" s="899"/>
      <c r="D637" s="899"/>
      <c r="E637" s="899"/>
      <c r="F637" s="901"/>
      <c r="G637" s="901"/>
      <c r="H637" s="901"/>
      <c r="I637" s="901"/>
      <c r="J637" s="901"/>
      <c r="K637" s="901"/>
      <c r="L637" s="899"/>
      <c r="M637" s="899"/>
      <c r="N637" s="899"/>
      <c r="O637" s="899"/>
      <c r="P637" s="899"/>
      <c r="Q637" s="899"/>
      <c r="R637" s="899"/>
      <c r="S637" s="899"/>
      <c r="T637" s="899"/>
      <c r="U637" s="899"/>
      <c r="V637" s="899"/>
      <c r="W637" s="899"/>
      <c r="X637" s="899"/>
      <c r="Y637" s="899"/>
    </row>
    <row r="638" ht="18.0" customHeight="1">
      <c r="A638" s="899"/>
      <c r="B638" s="900"/>
      <c r="C638" s="899"/>
      <c r="D638" s="899"/>
      <c r="E638" s="899"/>
      <c r="F638" s="901"/>
      <c r="G638" s="901"/>
      <c r="H638" s="901"/>
      <c r="I638" s="901"/>
      <c r="J638" s="901"/>
      <c r="K638" s="901"/>
      <c r="L638" s="899"/>
      <c r="M638" s="899"/>
      <c r="N638" s="899"/>
      <c r="O638" s="899"/>
      <c r="P638" s="899"/>
      <c r="Q638" s="899"/>
      <c r="R638" s="899"/>
      <c r="S638" s="899"/>
      <c r="T638" s="899"/>
      <c r="U638" s="899"/>
      <c r="V638" s="899"/>
      <c r="W638" s="899"/>
      <c r="X638" s="899"/>
      <c r="Y638" s="899"/>
    </row>
    <row r="639" ht="18.0" customHeight="1">
      <c r="A639" s="899"/>
      <c r="B639" s="900"/>
      <c r="C639" s="899"/>
      <c r="D639" s="899"/>
      <c r="E639" s="899"/>
      <c r="F639" s="901"/>
      <c r="G639" s="901"/>
      <c r="H639" s="901"/>
      <c r="I639" s="901"/>
      <c r="J639" s="901"/>
      <c r="K639" s="901"/>
      <c r="L639" s="899"/>
      <c r="M639" s="899"/>
      <c r="N639" s="899"/>
      <c r="O639" s="899"/>
      <c r="P639" s="899"/>
      <c r="Q639" s="899"/>
      <c r="R639" s="899"/>
      <c r="S639" s="899"/>
      <c r="T639" s="899"/>
      <c r="U639" s="899"/>
      <c r="V639" s="899"/>
      <c r="W639" s="899"/>
      <c r="X639" s="899"/>
      <c r="Y639" s="899"/>
    </row>
    <row r="640" ht="18.0" customHeight="1">
      <c r="A640" s="899"/>
      <c r="B640" s="900"/>
      <c r="C640" s="899"/>
      <c r="D640" s="899"/>
      <c r="E640" s="899"/>
      <c r="F640" s="901"/>
      <c r="G640" s="901"/>
      <c r="H640" s="901"/>
      <c r="I640" s="901"/>
      <c r="J640" s="901"/>
      <c r="K640" s="901"/>
      <c r="L640" s="899"/>
      <c r="M640" s="899"/>
      <c r="N640" s="899"/>
      <c r="O640" s="899"/>
      <c r="P640" s="899"/>
      <c r="Q640" s="899"/>
      <c r="R640" s="899"/>
      <c r="S640" s="899"/>
      <c r="T640" s="899"/>
      <c r="U640" s="899"/>
      <c r="V640" s="899"/>
      <c r="W640" s="899"/>
      <c r="X640" s="899"/>
      <c r="Y640" s="899"/>
    </row>
    <row r="641" ht="18.0" customHeight="1">
      <c r="A641" s="899"/>
      <c r="B641" s="900"/>
      <c r="C641" s="899"/>
      <c r="D641" s="899"/>
      <c r="E641" s="899"/>
      <c r="F641" s="901"/>
      <c r="G641" s="901"/>
      <c r="H641" s="901"/>
      <c r="I641" s="901"/>
      <c r="J641" s="901"/>
      <c r="K641" s="901"/>
      <c r="L641" s="899"/>
      <c r="M641" s="899"/>
      <c r="N641" s="899"/>
      <c r="O641" s="899"/>
      <c r="P641" s="899"/>
      <c r="Q641" s="899"/>
      <c r="R641" s="899"/>
      <c r="S641" s="899"/>
      <c r="T641" s="899"/>
      <c r="U641" s="899"/>
      <c r="V641" s="899"/>
      <c r="W641" s="899"/>
      <c r="X641" s="899"/>
      <c r="Y641" s="899"/>
    </row>
    <row r="642" ht="18.0" customHeight="1">
      <c r="A642" s="899"/>
      <c r="B642" s="900"/>
      <c r="C642" s="899"/>
      <c r="D642" s="899"/>
      <c r="E642" s="899"/>
      <c r="F642" s="901"/>
      <c r="G642" s="901"/>
      <c r="H642" s="901"/>
      <c r="I642" s="901"/>
      <c r="J642" s="901"/>
      <c r="K642" s="901"/>
      <c r="L642" s="899"/>
      <c r="M642" s="899"/>
      <c r="N642" s="899"/>
      <c r="O642" s="899"/>
      <c r="P642" s="899"/>
      <c r="Q642" s="899"/>
      <c r="R642" s="899"/>
      <c r="S642" s="899"/>
      <c r="T642" s="899"/>
      <c r="U642" s="899"/>
      <c r="V642" s="899"/>
      <c r="W642" s="899"/>
      <c r="X642" s="899"/>
      <c r="Y642" s="899"/>
    </row>
    <row r="643" ht="18.0" customHeight="1">
      <c r="A643" s="899"/>
      <c r="B643" s="900"/>
      <c r="C643" s="899"/>
      <c r="D643" s="899"/>
      <c r="E643" s="899"/>
      <c r="F643" s="901"/>
      <c r="G643" s="901"/>
      <c r="H643" s="901"/>
      <c r="I643" s="901"/>
      <c r="J643" s="901"/>
      <c r="K643" s="901"/>
      <c r="L643" s="899"/>
      <c r="M643" s="899"/>
      <c r="N643" s="899"/>
      <c r="O643" s="899"/>
      <c r="P643" s="899"/>
      <c r="Q643" s="899"/>
      <c r="R643" s="899"/>
      <c r="S643" s="899"/>
      <c r="T643" s="899"/>
      <c r="U643" s="899"/>
      <c r="V643" s="899"/>
      <c r="W643" s="899"/>
      <c r="X643" s="899"/>
      <c r="Y643" s="899"/>
    </row>
    <row r="644" ht="18.0" customHeight="1">
      <c r="A644" s="899"/>
      <c r="B644" s="900"/>
      <c r="C644" s="899"/>
      <c r="D644" s="899"/>
      <c r="E644" s="899"/>
      <c r="F644" s="901"/>
      <c r="G644" s="901"/>
      <c r="H644" s="901"/>
      <c r="I644" s="901"/>
      <c r="J644" s="901"/>
      <c r="K644" s="901"/>
      <c r="L644" s="899"/>
      <c r="M644" s="899"/>
      <c r="N644" s="899"/>
      <c r="O644" s="899"/>
      <c r="P644" s="899"/>
      <c r="Q644" s="899"/>
      <c r="R644" s="899"/>
      <c r="S644" s="899"/>
      <c r="T644" s="899"/>
      <c r="U644" s="899"/>
      <c r="V644" s="899"/>
      <c r="W644" s="899"/>
      <c r="X644" s="899"/>
      <c r="Y644" s="899"/>
    </row>
    <row r="645" ht="18.0" customHeight="1">
      <c r="A645" s="899"/>
      <c r="B645" s="900"/>
      <c r="C645" s="899"/>
      <c r="D645" s="899"/>
      <c r="E645" s="899"/>
      <c r="F645" s="901"/>
      <c r="G645" s="901"/>
      <c r="H645" s="901"/>
      <c r="I645" s="901"/>
      <c r="J645" s="901"/>
      <c r="K645" s="901"/>
      <c r="L645" s="899"/>
      <c r="M645" s="899"/>
      <c r="N645" s="899"/>
      <c r="O645" s="899"/>
      <c r="P645" s="899"/>
      <c r="Q645" s="899"/>
      <c r="R645" s="899"/>
      <c r="S645" s="899"/>
      <c r="T645" s="899"/>
      <c r="U645" s="899"/>
      <c r="V645" s="899"/>
      <c r="W645" s="899"/>
      <c r="X645" s="899"/>
      <c r="Y645" s="899"/>
    </row>
    <row r="646" ht="18.0" customHeight="1">
      <c r="A646" s="899"/>
      <c r="B646" s="900"/>
      <c r="C646" s="899"/>
      <c r="D646" s="899"/>
      <c r="E646" s="899"/>
      <c r="F646" s="901"/>
      <c r="G646" s="901"/>
      <c r="H646" s="901"/>
      <c r="I646" s="901"/>
      <c r="J646" s="901"/>
      <c r="K646" s="901"/>
      <c r="L646" s="899"/>
      <c r="M646" s="899"/>
      <c r="N646" s="899"/>
      <c r="O646" s="899"/>
      <c r="P646" s="899"/>
      <c r="Q646" s="899"/>
      <c r="R646" s="899"/>
      <c r="S646" s="899"/>
      <c r="T646" s="899"/>
      <c r="U646" s="899"/>
      <c r="V646" s="899"/>
      <c r="W646" s="899"/>
      <c r="X646" s="899"/>
      <c r="Y646" s="899"/>
    </row>
    <row r="647" ht="18.0" customHeight="1">
      <c r="A647" s="899"/>
      <c r="B647" s="900"/>
      <c r="C647" s="899"/>
      <c r="D647" s="899"/>
      <c r="E647" s="899"/>
      <c r="F647" s="901"/>
      <c r="G647" s="901"/>
      <c r="H647" s="901"/>
      <c r="I647" s="901"/>
      <c r="J647" s="901"/>
      <c r="K647" s="901"/>
      <c r="L647" s="899"/>
      <c r="M647" s="899"/>
      <c r="N647" s="899"/>
      <c r="O647" s="899"/>
      <c r="P647" s="899"/>
      <c r="Q647" s="899"/>
      <c r="R647" s="899"/>
      <c r="S647" s="899"/>
      <c r="T647" s="899"/>
      <c r="U647" s="899"/>
      <c r="V647" s="899"/>
      <c r="W647" s="899"/>
      <c r="X647" s="899"/>
      <c r="Y647" s="899"/>
    </row>
    <row r="648" ht="18.0" customHeight="1">
      <c r="A648" s="899"/>
      <c r="B648" s="900"/>
      <c r="C648" s="899"/>
      <c r="D648" s="899"/>
      <c r="E648" s="899"/>
      <c r="F648" s="901"/>
      <c r="G648" s="901"/>
      <c r="H648" s="901"/>
      <c r="I648" s="901"/>
      <c r="J648" s="901"/>
      <c r="K648" s="901"/>
      <c r="L648" s="899"/>
      <c r="M648" s="899"/>
      <c r="N648" s="899"/>
      <c r="O648" s="899"/>
      <c r="P648" s="899"/>
      <c r="Q648" s="899"/>
      <c r="R648" s="899"/>
      <c r="S648" s="899"/>
      <c r="T648" s="899"/>
      <c r="U648" s="899"/>
      <c r="V648" s="899"/>
      <c r="W648" s="899"/>
      <c r="X648" s="899"/>
      <c r="Y648" s="899"/>
    </row>
    <row r="649" ht="18.0" customHeight="1">
      <c r="A649" s="899"/>
      <c r="B649" s="900"/>
      <c r="C649" s="899"/>
      <c r="D649" s="899"/>
      <c r="E649" s="899"/>
      <c r="F649" s="901"/>
      <c r="G649" s="901"/>
      <c r="H649" s="901"/>
      <c r="I649" s="901"/>
      <c r="J649" s="901"/>
      <c r="K649" s="901"/>
      <c r="L649" s="899"/>
      <c r="M649" s="899"/>
      <c r="N649" s="899"/>
      <c r="O649" s="899"/>
      <c r="P649" s="899"/>
      <c r="Q649" s="899"/>
      <c r="R649" s="899"/>
      <c r="S649" s="899"/>
      <c r="T649" s="899"/>
      <c r="U649" s="899"/>
      <c r="V649" s="899"/>
      <c r="W649" s="899"/>
      <c r="X649" s="899"/>
      <c r="Y649" s="899"/>
    </row>
    <row r="650" ht="18.0" customHeight="1">
      <c r="A650" s="899"/>
      <c r="B650" s="900"/>
      <c r="C650" s="899"/>
      <c r="D650" s="899"/>
      <c r="E650" s="899"/>
      <c r="F650" s="901"/>
      <c r="G650" s="901"/>
      <c r="H650" s="901"/>
      <c r="I650" s="901"/>
      <c r="J650" s="901"/>
      <c r="K650" s="901"/>
      <c r="L650" s="899"/>
      <c r="M650" s="899"/>
      <c r="N650" s="899"/>
      <c r="O650" s="899"/>
      <c r="P650" s="899"/>
      <c r="Q650" s="899"/>
      <c r="R650" s="899"/>
      <c r="S650" s="899"/>
      <c r="T650" s="899"/>
      <c r="U650" s="899"/>
      <c r="V650" s="899"/>
      <c r="W650" s="899"/>
      <c r="X650" s="899"/>
      <c r="Y650" s="899"/>
    </row>
    <row r="651" ht="18.0" customHeight="1">
      <c r="A651" s="899"/>
      <c r="B651" s="900"/>
      <c r="C651" s="899"/>
      <c r="D651" s="899"/>
      <c r="E651" s="899"/>
      <c r="F651" s="901"/>
      <c r="G651" s="901"/>
      <c r="H651" s="901"/>
      <c r="I651" s="901"/>
      <c r="J651" s="901"/>
      <c r="K651" s="901"/>
      <c r="L651" s="899"/>
      <c r="M651" s="899"/>
      <c r="N651" s="899"/>
      <c r="O651" s="899"/>
      <c r="P651" s="899"/>
      <c r="Q651" s="899"/>
      <c r="R651" s="899"/>
      <c r="S651" s="899"/>
      <c r="T651" s="899"/>
      <c r="U651" s="899"/>
      <c r="V651" s="899"/>
      <c r="W651" s="899"/>
      <c r="X651" s="899"/>
      <c r="Y651" s="899"/>
    </row>
    <row r="652" ht="18.0" customHeight="1">
      <c r="A652" s="899"/>
      <c r="B652" s="900"/>
      <c r="C652" s="899"/>
      <c r="D652" s="899"/>
      <c r="E652" s="899"/>
      <c r="F652" s="901"/>
      <c r="G652" s="901"/>
      <c r="H652" s="901"/>
      <c r="I652" s="901"/>
      <c r="J652" s="901"/>
      <c r="K652" s="901"/>
      <c r="L652" s="899"/>
      <c r="M652" s="899"/>
      <c r="N652" s="899"/>
      <c r="O652" s="899"/>
      <c r="P652" s="899"/>
      <c r="Q652" s="899"/>
      <c r="R652" s="899"/>
      <c r="S652" s="899"/>
      <c r="T652" s="899"/>
      <c r="U652" s="899"/>
      <c r="V652" s="899"/>
      <c r="W652" s="899"/>
      <c r="X652" s="899"/>
      <c r="Y652" s="899"/>
    </row>
    <row r="653" ht="18.0" customHeight="1">
      <c r="A653" s="899"/>
      <c r="B653" s="900"/>
      <c r="C653" s="899"/>
      <c r="D653" s="899"/>
      <c r="E653" s="899"/>
      <c r="F653" s="901"/>
      <c r="G653" s="901"/>
      <c r="H653" s="901"/>
      <c r="I653" s="901"/>
      <c r="J653" s="901"/>
      <c r="K653" s="901"/>
      <c r="L653" s="899"/>
      <c r="M653" s="899"/>
      <c r="N653" s="899"/>
      <c r="O653" s="899"/>
      <c r="P653" s="899"/>
      <c r="Q653" s="899"/>
      <c r="R653" s="899"/>
      <c r="S653" s="899"/>
      <c r="T653" s="899"/>
      <c r="U653" s="899"/>
      <c r="V653" s="899"/>
      <c r="W653" s="899"/>
      <c r="X653" s="899"/>
      <c r="Y653" s="899"/>
    </row>
    <row r="654" ht="18.0" customHeight="1">
      <c r="A654" s="899"/>
      <c r="B654" s="900"/>
      <c r="C654" s="899"/>
      <c r="D654" s="899"/>
      <c r="E654" s="899"/>
      <c r="F654" s="901"/>
      <c r="G654" s="901"/>
      <c r="H654" s="901"/>
      <c r="I654" s="901"/>
      <c r="J654" s="901"/>
      <c r="K654" s="901"/>
      <c r="L654" s="899"/>
      <c r="M654" s="899"/>
      <c r="N654" s="899"/>
      <c r="O654" s="899"/>
      <c r="P654" s="899"/>
      <c r="Q654" s="899"/>
      <c r="R654" s="899"/>
      <c r="S654" s="899"/>
      <c r="T654" s="899"/>
      <c r="U654" s="899"/>
      <c r="V654" s="899"/>
      <c r="W654" s="899"/>
      <c r="X654" s="899"/>
      <c r="Y654" s="899"/>
    </row>
    <row r="655" ht="18.0" customHeight="1">
      <c r="A655" s="899"/>
      <c r="B655" s="900"/>
      <c r="C655" s="899"/>
      <c r="D655" s="899"/>
      <c r="E655" s="899"/>
      <c r="F655" s="901"/>
      <c r="G655" s="901"/>
      <c r="H655" s="901"/>
      <c r="I655" s="901"/>
      <c r="J655" s="901"/>
      <c r="K655" s="901"/>
      <c r="L655" s="899"/>
      <c r="M655" s="899"/>
      <c r="N655" s="899"/>
      <c r="O655" s="899"/>
      <c r="P655" s="899"/>
      <c r="Q655" s="899"/>
      <c r="R655" s="899"/>
      <c r="S655" s="899"/>
      <c r="T655" s="899"/>
      <c r="U655" s="899"/>
      <c r="V655" s="899"/>
      <c r="W655" s="899"/>
      <c r="X655" s="899"/>
      <c r="Y655" s="899"/>
    </row>
    <row r="656" ht="18.0" customHeight="1">
      <c r="A656" s="899"/>
      <c r="B656" s="900"/>
      <c r="C656" s="899"/>
      <c r="D656" s="899"/>
      <c r="E656" s="899"/>
      <c r="F656" s="901"/>
      <c r="G656" s="901"/>
      <c r="H656" s="901"/>
      <c r="I656" s="901"/>
      <c r="J656" s="901"/>
      <c r="K656" s="901"/>
      <c r="L656" s="899"/>
      <c r="M656" s="899"/>
      <c r="N656" s="899"/>
      <c r="O656" s="899"/>
      <c r="P656" s="899"/>
      <c r="Q656" s="899"/>
      <c r="R656" s="899"/>
      <c r="S656" s="899"/>
      <c r="T656" s="899"/>
      <c r="U656" s="899"/>
      <c r="V656" s="899"/>
      <c r="W656" s="899"/>
      <c r="X656" s="899"/>
      <c r="Y656" s="899"/>
    </row>
    <row r="657" ht="18.0" customHeight="1">
      <c r="A657" s="899"/>
      <c r="B657" s="900"/>
      <c r="C657" s="899"/>
      <c r="D657" s="899"/>
      <c r="E657" s="899"/>
      <c r="F657" s="901"/>
      <c r="G657" s="901"/>
      <c r="H657" s="901"/>
      <c r="I657" s="901"/>
      <c r="J657" s="901"/>
      <c r="K657" s="901"/>
      <c r="L657" s="899"/>
      <c r="M657" s="899"/>
      <c r="N657" s="899"/>
      <c r="O657" s="899"/>
      <c r="P657" s="899"/>
      <c r="Q657" s="899"/>
      <c r="R657" s="899"/>
      <c r="S657" s="899"/>
      <c r="T657" s="899"/>
      <c r="U657" s="899"/>
      <c r="V657" s="899"/>
      <c r="W657" s="899"/>
      <c r="X657" s="899"/>
      <c r="Y657" s="899"/>
    </row>
    <row r="658" ht="18.0" customHeight="1">
      <c r="A658" s="899"/>
      <c r="B658" s="900"/>
      <c r="C658" s="899"/>
      <c r="D658" s="899"/>
      <c r="E658" s="899"/>
      <c r="F658" s="901"/>
      <c r="G658" s="901"/>
      <c r="H658" s="901"/>
      <c r="I658" s="901"/>
      <c r="J658" s="901"/>
      <c r="K658" s="901"/>
      <c r="L658" s="899"/>
      <c r="M658" s="899"/>
      <c r="N658" s="899"/>
      <c r="O658" s="899"/>
      <c r="P658" s="899"/>
      <c r="Q658" s="899"/>
      <c r="R658" s="899"/>
      <c r="S658" s="899"/>
      <c r="T658" s="899"/>
      <c r="U658" s="899"/>
      <c r="V658" s="899"/>
      <c r="W658" s="899"/>
      <c r="X658" s="899"/>
      <c r="Y658" s="899"/>
    </row>
    <row r="659" ht="18.0" customHeight="1">
      <c r="A659" s="899"/>
      <c r="B659" s="900"/>
      <c r="C659" s="899"/>
      <c r="D659" s="899"/>
      <c r="E659" s="899"/>
      <c r="F659" s="901"/>
      <c r="G659" s="901"/>
      <c r="H659" s="901"/>
      <c r="I659" s="901"/>
      <c r="J659" s="901"/>
      <c r="K659" s="901"/>
      <c r="L659" s="899"/>
      <c r="M659" s="899"/>
      <c r="N659" s="899"/>
      <c r="O659" s="899"/>
      <c r="P659" s="899"/>
      <c r="Q659" s="899"/>
      <c r="R659" s="899"/>
      <c r="S659" s="899"/>
      <c r="T659" s="899"/>
      <c r="U659" s="899"/>
      <c r="V659" s="899"/>
      <c r="W659" s="899"/>
      <c r="X659" s="899"/>
      <c r="Y659" s="899"/>
    </row>
    <row r="660" ht="18.0" customHeight="1">
      <c r="A660" s="899"/>
      <c r="B660" s="900"/>
      <c r="C660" s="899"/>
      <c r="D660" s="899"/>
      <c r="E660" s="899"/>
      <c r="F660" s="901"/>
      <c r="G660" s="901"/>
      <c r="H660" s="901"/>
      <c r="I660" s="901"/>
      <c r="J660" s="901"/>
      <c r="K660" s="901"/>
      <c r="L660" s="899"/>
      <c r="M660" s="899"/>
      <c r="N660" s="899"/>
      <c r="O660" s="899"/>
      <c r="P660" s="899"/>
      <c r="Q660" s="899"/>
      <c r="R660" s="899"/>
      <c r="S660" s="899"/>
      <c r="T660" s="899"/>
      <c r="U660" s="899"/>
      <c r="V660" s="899"/>
      <c r="W660" s="899"/>
      <c r="X660" s="899"/>
      <c r="Y660" s="899"/>
    </row>
    <row r="661" ht="18.0" customHeight="1">
      <c r="A661" s="899"/>
      <c r="B661" s="900"/>
      <c r="C661" s="899"/>
      <c r="D661" s="899"/>
      <c r="E661" s="899"/>
      <c r="F661" s="901"/>
      <c r="G661" s="901"/>
      <c r="H661" s="901"/>
      <c r="I661" s="901"/>
      <c r="J661" s="901"/>
      <c r="K661" s="901"/>
      <c r="L661" s="899"/>
      <c r="M661" s="899"/>
      <c r="N661" s="899"/>
      <c r="O661" s="899"/>
      <c r="P661" s="899"/>
      <c r="Q661" s="899"/>
      <c r="R661" s="899"/>
      <c r="S661" s="899"/>
      <c r="T661" s="899"/>
      <c r="U661" s="899"/>
      <c r="V661" s="899"/>
      <c r="W661" s="899"/>
      <c r="X661" s="899"/>
      <c r="Y661" s="899"/>
    </row>
    <row r="662" ht="18.0" customHeight="1">
      <c r="A662" s="899"/>
      <c r="B662" s="900"/>
      <c r="C662" s="899"/>
      <c r="D662" s="899"/>
      <c r="E662" s="899"/>
      <c r="F662" s="901"/>
      <c r="G662" s="901"/>
      <c r="H662" s="901"/>
      <c r="I662" s="901"/>
      <c r="J662" s="901"/>
      <c r="K662" s="901"/>
      <c r="L662" s="899"/>
      <c r="M662" s="899"/>
      <c r="N662" s="899"/>
      <c r="O662" s="899"/>
      <c r="P662" s="899"/>
      <c r="Q662" s="899"/>
      <c r="R662" s="899"/>
      <c r="S662" s="899"/>
      <c r="T662" s="899"/>
      <c r="U662" s="899"/>
      <c r="V662" s="899"/>
      <c r="W662" s="899"/>
      <c r="X662" s="899"/>
      <c r="Y662" s="899"/>
    </row>
    <row r="663" ht="18.0" customHeight="1">
      <c r="A663" s="899"/>
      <c r="B663" s="900"/>
      <c r="C663" s="899"/>
      <c r="D663" s="899"/>
      <c r="E663" s="899"/>
      <c r="F663" s="901"/>
      <c r="G663" s="901"/>
      <c r="H663" s="901"/>
      <c r="I663" s="901"/>
      <c r="J663" s="901"/>
      <c r="K663" s="901"/>
      <c r="L663" s="899"/>
      <c r="M663" s="899"/>
      <c r="N663" s="899"/>
      <c r="O663" s="899"/>
      <c r="P663" s="899"/>
      <c r="Q663" s="899"/>
      <c r="R663" s="899"/>
      <c r="S663" s="899"/>
      <c r="T663" s="899"/>
      <c r="U663" s="899"/>
      <c r="V663" s="899"/>
      <c r="W663" s="899"/>
      <c r="X663" s="899"/>
      <c r="Y663" s="899"/>
    </row>
    <row r="664" ht="18.0" customHeight="1">
      <c r="A664" s="899"/>
      <c r="B664" s="900"/>
      <c r="C664" s="899"/>
      <c r="D664" s="899"/>
      <c r="E664" s="899"/>
      <c r="F664" s="901"/>
      <c r="G664" s="901"/>
      <c r="H664" s="901"/>
      <c r="I664" s="901"/>
      <c r="J664" s="901"/>
      <c r="K664" s="901"/>
      <c r="L664" s="899"/>
      <c r="M664" s="899"/>
      <c r="N664" s="899"/>
      <c r="O664" s="899"/>
      <c r="P664" s="899"/>
      <c r="Q664" s="899"/>
      <c r="R664" s="899"/>
      <c r="S664" s="899"/>
      <c r="T664" s="899"/>
      <c r="U664" s="899"/>
      <c r="V664" s="899"/>
      <c r="W664" s="899"/>
      <c r="X664" s="899"/>
      <c r="Y664" s="899"/>
    </row>
    <row r="665" ht="18.0" customHeight="1">
      <c r="A665" s="899"/>
      <c r="B665" s="900"/>
      <c r="C665" s="899"/>
      <c r="D665" s="899"/>
      <c r="E665" s="899"/>
      <c r="F665" s="901"/>
      <c r="G665" s="901"/>
      <c r="H665" s="901"/>
      <c r="I665" s="901"/>
      <c r="J665" s="901"/>
      <c r="K665" s="901"/>
      <c r="L665" s="899"/>
      <c r="M665" s="899"/>
      <c r="N665" s="899"/>
      <c r="O665" s="899"/>
      <c r="P665" s="899"/>
      <c r="Q665" s="899"/>
      <c r="R665" s="899"/>
      <c r="S665" s="899"/>
      <c r="T665" s="899"/>
      <c r="U665" s="899"/>
      <c r="V665" s="899"/>
      <c r="W665" s="899"/>
      <c r="X665" s="899"/>
      <c r="Y665" s="899"/>
    </row>
    <row r="666" ht="18.0" customHeight="1">
      <c r="A666" s="899"/>
      <c r="B666" s="900"/>
      <c r="C666" s="899"/>
      <c r="D666" s="899"/>
      <c r="E666" s="899"/>
      <c r="F666" s="901"/>
      <c r="G666" s="901"/>
      <c r="H666" s="901"/>
      <c r="I666" s="901"/>
      <c r="J666" s="901"/>
      <c r="K666" s="901"/>
      <c r="L666" s="899"/>
      <c r="M666" s="899"/>
      <c r="N666" s="899"/>
      <c r="O666" s="899"/>
      <c r="P666" s="899"/>
      <c r="Q666" s="899"/>
      <c r="R666" s="899"/>
      <c r="S666" s="899"/>
      <c r="T666" s="899"/>
      <c r="U666" s="899"/>
      <c r="V666" s="899"/>
      <c r="W666" s="899"/>
      <c r="X666" s="899"/>
      <c r="Y666" s="899"/>
    </row>
    <row r="667" ht="18.0" customHeight="1">
      <c r="A667" s="899"/>
      <c r="B667" s="900"/>
      <c r="C667" s="899"/>
      <c r="D667" s="899"/>
      <c r="E667" s="899"/>
      <c r="F667" s="901"/>
      <c r="G667" s="901"/>
      <c r="H667" s="901"/>
      <c r="I667" s="901"/>
      <c r="J667" s="901"/>
      <c r="K667" s="901"/>
      <c r="L667" s="899"/>
      <c r="M667" s="899"/>
      <c r="N667" s="899"/>
      <c r="O667" s="899"/>
      <c r="P667" s="899"/>
      <c r="Q667" s="899"/>
      <c r="R667" s="899"/>
      <c r="S667" s="899"/>
      <c r="T667" s="899"/>
      <c r="U667" s="899"/>
      <c r="V667" s="899"/>
      <c r="W667" s="899"/>
      <c r="X667" s="899"/>
      <c r="Y667" s="899"/>
    </row>
    <row r="668" ht="18.0" customHeight="1">
      <c r="A668" s="899"/>
      <c r="B668" s="900"/>
      <c r="C668" s="899"/>
      <c r="D668" s="899"/>
      <c r="E668" s="899"/>
      <c r="F668" s="901"/>
      <c r="G668" s="901"/>
      <c r="H668" s="901"/>
      <c r="I668" s="901"/>
      <c r="J668" s="901"/>
      <c r="K668" s="901"/>
      <c r="L668" s="899"/>
      <c r="M668" s="899"/>
      <c r="N668" s="899"/>
      <c r="O668" s="899"/>
      <c r="P668" s="899"/>
      <c r="Q668" s="899"/>
      <c r="R668" s="899"/>
      <c r="S668" s="899"/>
      <c r="T668" s="899"/>
      <c r="U668" s="899"/>
      <c r="V668" s="899"/>
      <c r="W668" s="899"/>
      <c r="X668" s="899"/>
      <c r="Y668" s="899"/>
    </row>
    <row r="669" ht="18.0" customHeight="1">
      <c r="A669" s="899"/>
      <c r="B669" s="900"/>
      <c r="C669" s="899"/>
      <c r="D669" s="899"/>
      <c r="E669" s="899"/>
      <c r="F669" s="901"/>
      <c r="G669" s="901"/>
      <c r="H669" s="901"/>
      <c r="I669" s="901"/>
      <c r="J669" s="901"/>
      <c r="K669" s="901"/>
      <c r="L669" s="899"/>
      <c r="M669" s="899"/>
      <c r="N669" s="899"/>
      <c r="O669" s="899"/>
      <c r="P669" s="899"/>
      <c r="Q669" s="899"/>
      <c r="R669" s="899"/>
      <c r="S669" s="899"/>
      <c r="T669" s="899"/>
      <c r="U669" s="899"/>
      <c r="V669" s="899"/>
      <c r="W669" s="899"/>
      <c r="X669" s="899"/>
      <c r="Y669" s="899"/>
    </row>
    <row r="670" ht="18.0" customHeight="1">
      <c r="A670" s="899"/>
      <c r="B670" s="900"/>
      <c r="C670" s="899"/>
      <c r="D670" s="899"/>
      <c r="E670" s="899"/>
      <c r="F670" s="901"/>
      <c r="G670" s="901"/>
      <c r="H670" s="901"/>
      <c r="I670" s="901"/>
      <c r="J670" s="901"/>
      <c r="K670" s="901"/>
      <c r="L670" s="899"/>
      <c r="M670" s="899"/>
      <c r="N670" s="899"/>
      <c r="O670" s="899"/>
      <c r="P670" s="899"/>
      <c r="Q670" s="899"/>
      <c r="R670" s="899"/>
      <c r="S670" s="899"/>
      <c r="T670" s="899"/>
      <c r="U670" s="899"/>
      <c r="V670" s="899"/>
      <c r="W670" s="899"/>
      <c r="X670" s="899"/>
      <c r="Y670" s="899"/>
    </row>
    <row r="671" ht="18.0" customHeight="1">
      <c r="A671" s="899"/>
      <c r="B671" s="900"/>
      <c r="C671" s="899"/>
      <c r="D671" s="899"/>
      <c r="E671" s="899"/>
      <c r="F671" s="901"/>
      <c r="G671" s="901"/>
      <c r="H671" s="901"/>
      <c r="I671" s="901"/>
      <c r="J671" s="901"/>
      <c r="K671" s="901"/>
      <c r="L671" s="899"/>
      <c r="M671" s="899"/>
      <c r="N671" s="899"/>
      <c r="O671" s="899"/>
      <c r="P671" s="899"/>
      <c r="Q671" s="899"/>
      <c r="R671" s="899"/>
      <c r="S671" s="899"/>
      <c r="T671" s="899"/>
      <c r="U671" s="899"/>
      <c r="V671" s="899"/>
      <c r="W671" s="899"/>
      <c r="X671" s="899"/>
      <c r="Y671" s="899"/>
    </row>
    <row r="672" ht="18.0" customHeight="1">
      <c r="A672" s="899"/>
      <c r="B672" s="900"/>
      <c r="C672" s="899"/>
      <c r="D672" s="899"/>
      <c r="E672" s="899"/>
      <c r="F672" s="901"/>
      <c r="G672" s="901"/>
      <c r="H672" s="901"/>
      <c r="I672" s="901"/>
      <c r="J672" s="901"/>
      <c r="K672" s="901"/>
      <c r="L672" s="899"/>
      <c r="M672" s="899"/>
      <c r="N672" s="899"/>
      <c r="O672" s="899"/>
      <c r="P672" s="899"/>
      <c r="Q672" s="899"/>
      <c r="R672" s="899"/>
      <c r="S672" s="899"/>
      <c r="T672" s="899"/>
      <c r="U672" s="899"/>
      <c r="V672" s="899"/>
      <c r="W672" s="899"/>
      <c r="X672" s="899"/>
      <c r="Y672" s="899"/>
    </row>
    <row r="673" ht="18.0" customHeight="1">
      <c r="A673" s="899"/>
      <c r="B673" s="900"/>
      <c r="C673" s="899"/>
      <c r="D673" s="899"/>
      <c r="E673" s="899"/>
      <c r="F673" s="901"/>
      <c r="G673" s="901"/>
      <c r="H673" s="901"/>
      <c r="I673" s="901"/>
      <c r="J673" s="901"/>
      <c r="K673" s="901"/>
      <c r="L673" s="899"/>
      <c r="M673" s="899"/>
      <c r="N673" s="899"/>
      <c r="O673" s="899"/>
      <c r="P673" s="899"/>
      <c r="Q673" s="899"/>
      <c r="R673" s="899"/>
      <c r="S673" s="899"/>
      <c r="T673" s="899"/>
      <c r="U673" s="899"/>
      <c r="V673" s="899"/>
      <c r="W673" s="899"/>
      <c r="X673" s="899"/>
      <c r="Y673" s="899"/>
    </row>
    <row r="674" ht="18.0" customHeight="1">
      <c r="A674" s="899"/>
      <c r="B674" s="900"/>
      <c r="C674" s="899"/>
      <c r="D674" s="899"/>
      <c r="E674" s="899"/>
      <c r="F674" s="901"/>
      <c r="G674" s="901"/>
      <c r="H674" s="901"/>
      <c r="I674" s="901"/>
      <c r="J674" s="901"/>
      <c r="K674" s="901"/>
      <c r="L674" s="899"/>
      <c r="M674" s="899"/>
      <c r="N674" s="899"/>
      <c r="O674" s="899"/>
      <c r="P674" s="899"/>
      <c r="Q674" s="899"/>
      <c r="R674" s="899"/>
      <c r="S674" s="899"/>
      <c r="T674" s="899"/>
      <c r="U674" s="899"/>
      <c r="V674" s="899"/>
      <c r="W674" s="899"/>
      <c r="X674" s="899"/>
      <c r="Y674" s="899"/>
    </row>
    <row r="675" ht="18.0" customHeight="1">
      <c r="A675" s="899"/>
      <c r="B675" s="900"/>
      <c r="C675" s="899"/>
      <c r="D675" s="899"/>
      <c r="E675" s="899"/>
      <c r="F675" s="901"/>
      <c r="G675" s="901"/>
      <c r="H675" s="901"/>
      <c r="I675" s="901"/>
      <c r="J675" s="901"/>
      <c r="K675" s="901"/>
      <c r="L675" s="899"/>
      <c r="M675" s="899"/>
      <c r="N675" s="899"/>
      <c r="O675" s="899"/>
      <c r="P675" s="899"/>
      <c r="Q675" s="899"/>
      <c r="R675" s="899"/>
      <c r="S675" s="899"/>
      <c r="T675" s="899"/>
      <c r="U675" s="899"/>
      <c r="V675" s="899"/>
      <c r="W675" s="899"/>
      <c r="X675" s="899"/>
      <c r="Y675" s="899"/>
    </row>
    <row r="676" ht="18.0" customHeight="1">
      <c r="A676" s="899"/>
      <c r="B676" s="900"/>
      <c r="C676" s="899"/>
      <c r="D676" s="899"/>
      <c r="E676" s="899"/>
      <c r="F676" s="901"/>
      <c r="G676" s="901"/>
      <c r="H676" s="901"/>
      <c r="I676" s="901"/>
      <c r="J676" s="901"/>
      <c r="K676" s="901"/>
      <c r="L676" s="899"/>
      <c r="M676" s="899"/>
      <c r="N676" s="899"/>
      <c r="O676" s="899"/>
      <c r="P676" s="899"/>
      <c r="Q676" s="899"/>
      <c r="R676" s="899"/>
      <c r="S676" s="899"/>
      <c r="T676" s="899"/>
      <c r="U676" s="899"/>
      <c r="V676" s="899"/>
      <c r="W676" s="899"/>
      <c r="X676" s="899"/>
      <c r="Y676" s="899"/>
    </row>
    <row r="677" ht="18.0" customHeight="1">
      <c r="A677" s="899"/>
      <c r="B677" s="900"/>
      <c r="C677" s="899"/>
      <c r="D677" s="899"/>
      <c r="E677" s="899"/>
      <c r="F677" s="901"/>
      <c r="G677" s="901"/>
      <c r="H677" s="901"/>
      <c r="I677" s="901"/>
      <c r="J677" s="901"/>
      <c r="K677" s="901"/>
      <c r="L677" s="899"/>
      <c r="M677" s="899"/>
      <c r="N677" s="899"/>
      <c r="O677" s="899"/>
      <c r="P677" s="899"/>
      <c r="Q677" s="899"/>
      <c r="R677" s="899"/>
      <c r="S677" s="899"/>
      <c r="T677" s="899"/>
      <c r="U677" s="899"/>
      <c r="V677" s="899"/>
      <c r="W677" s="899"/>
      <c r="X677" s="899"/>
      <c r="Y677" s="899"/>
    </row>
    <row r="678" ht="18.0" customHeight="1">
      <c r="A678" s="899"/>
      <c r="B678" s="900"/>
      <c r="C678" s="899"/>
      <c r="D678" s="899"/>
      <c r="E678" s="899"/>
      <c r="F678" s="901"/>
      <c r="G678" s="901"/>
      <c r="H678" s="901"/>
      <c r="I678" s="901"/>
      <c r="J678" s="901"/>
      <c r="K678" s="901"/>
      <c r="L678" s="899"/>
      <c r="M678" s="899"/>
      <c r="N678" s="899"/>
      <c r="O678" s="899"/>
      <c r="P678" s="899"/>
      <c r="Q678" s="899"/>
      <c r="R678" s="899"/>
      <c r="S678" s="899"/>
      <c r="T678" s="899"/>
      <c r="U678" s="899"/>
      <c r="V678" s="899"/>
      <c r="W678" s="899"/>
      <c r="X678" s="899"/>
      <c r="Y678" s="899"/>
    </row>
    <row r="679" ht="18.0" customHeight="1">
      <c r="A679" s="899"/>
      <c r="B679" s="900"/>
      <c r="C679" s="899"/>
      <c r="D679" s="899"/>
      <c r="E679" s="899"/>
      <c r="F679" s="901"/>
      <c r="G679" s="901"/>
      <c r="H679" s="901"/>
      <c r="I679" s="901"/>
      <c r="J679" s="901"/>
      <c r="K679" s="901"/>
      <c r="L679" s="899"/>
      <c r="M679" s="899"/>
      <c r="N679" s="899"/>
      <c r="O679" s="899"/>
      <c r="P679" s="899"/>
      <c r="Q679" s="899"/>
      <c r="R679" s="899"/>
      <c r="S679" s="899"/>
      <c r="T679" s="899"/>
      <c r="U679" s="899"/>
      <c r="V679" s="899"/>
      <c r="W679" s="899"/>
      <c r="X679" s="899"/>
      <c r="Y679" s="899"/>
    </row>
    <row r="680" ht="18.0" customHeight="1">
      <c r="A680" s="899"/>
      <c r="B680" s="900"/>
      <c r="C680" s="899"/>
      <c r="D680" s="899"/>
      <c r="E680" s="899"/>
      <c r="F680" s="901"/>
      <c r="G680" s="901"/>
      <c r="H680" s="901"/>
      <c r="I680" s="901"/>
      <c r="J680" s="901"/>
      <c r="K680" s="901"/>
      <c r="L680" s="899"/>
      <c r="M680" s="899"/>
      <c r="N680" s="899"/>
      <c r="O680" s="899"/>
      <c r="P680" s="899"/>
      <c r="Q680" s="899"/>
      <c r="R680" s="899"/>
      <c r="S680" s="899"/>
      <c r="T680" s="899"/>
      <c r="U680" s="899"/>
      <c r="V680" s="899"/>
      <c r="W680" s="899"/>
      <c r="X680" s="899"/>
      <c r="Y680" s="899"/>
    </row>
    <row r="681" ht="18.0" customHeight="1">
      <c r="A681" s="899"/>
      <c r="B681" s="900"/>
      <c r="C681" s="899"/>
      <c r="D681" s="899"/>
      <c r="E681" s="899"/>
      <c r="F681" s="901"/>
      <c r="G681" s="901"/>
      <c r="H681" s="901"/>
      <c r="I681" s="901"/>
      <c r="J681" s="901"/>
      <c r="K681" s="901"/>
      <c r="L681" s="899"/>
      <c r="M681" s="899"/>
      <c r="N681" s="899"/>
      <c r="O681" s="899"/>
      <c r="P681" s="899"/>
      <c r="Q681" s="899"/>
      <c r="R681" s="899"/>
      <c r="S681" s="899"/>
      <c r="T681" s="899"/>
      <c r="U681" s="899"/>
      <c r="V681" s="899"/>
      <c r="W681" s="899"/>
      <c r="X681" s="899"/>
      <c r="Y681" s="899"/>
    </row>
    <row r="682" ht="18.0" customHeight="1">
      <c r="A682" s="899"/>
      <c r="B682" s="900"/>
      <c r="C682" s="899"/>
      <c r="D682" s="899"/>
      <c r="E682" s="899"/>
      <c r="F682" s="901"/>
      <c r="G682" s="901"/>
      <c r="H682" s="901"/>
      <c r="I682" s="901"/>
      <c r="J682" s="901"/>
      <c r="K682" s="901"/>
      <c r="L682" s="899"/>
      <c r="M682" s="899"/>
      <c r="N682" s="899"/>
      <c r="O682" s="899"/>
      <c r="P682" s="899"/>
      <c r="Q682" s="899"/>
      <c r="R682" s="899"/>
      <c r="S682" s="899"/>
      <c r="T682" s="899"/>
      <c r="U682" s="899"/>
      <c r="V682" s="899"/>
      <c r="W682" s="899"/>
      <c r="X682" s="899"/>
      <c r="Y682" s="899"/>
    </row>
    <row r="683" ht="18.0" customHeight="1">
      <c r="A683" s="899"/>
      <c r="B683" s="900"/>
      <c r="C683" s="899"/>
      <c r="D683" s="899"/>
      <c r="E683" s="899"/>
      <c r="F683" s="901"/>
      <c r="G683" s="901"/>
      <c r="H683" s="901"/>
      <c r="I683" s="901"/>
      <c r="J683" s="901"/>
      <c r="K683" s="901"/>
      <c r="L683" s="899"/>
      <c r="M683" s="899"/>
      <c r="N683" s="899"/>
      <c r="O683" s="899"/>
      <c r="P683" s="899"/>
      <c r="Q683" s="899"/>
      <c r="R683" s="899"/>
      <c r="S683" s="899"/>
      <c r="T683" s="899"/>
      <c r="U683" s="899"/>
      <c r="V683" s="899"/>
      <c r="W683" s="899"/>
      <c r="X683" s="899"/>
      <c r="Y683" s="899"/>
    </row>
    <row r="684" ht="18.0" customHeight="1">
      <c r="A684" s="899"/>
      <c r="B684" s="900"/>
      <c r="C684" s="899"/>
      <c r="D684" s="899"/>
      <c r="E684" s="899"/>
      <c r="F684" s="901"/>
      <c r="G684" s="901"/>
      <c r="H684" s="901"/>
      <c r="I684" s="901"/>
      <c r="J684" s="901"/>
      <c r="K684" s="901"/>
      <c r="L684" s="899"/>
      <c r="M684" s="899"/>
      <c r="N684" s="899"/>
      <c r="O684" s="899"/>
      <c r="P684" s="899"/>
      <c r="Q684" s="899"/>
      <c r="R684" s="899"/>
      <c r="S684" s="899"/>
      <c r="T684" s="899"/>
      <c r="U684" s="899"/>
      <c r="V684" s="899"/>
      <c r="W684" s="899"/>
      <c r="X684" s="899"/>
      <c r="Y684" s="899"/>
    </row>
    <row r="685" ht="18.0" customHeight="1">
      <c r="A685" s="899"/>
      <c r="B685" s="900"/>
      <c r="C685" s="899"/>
      <c r="D685" s="899"/>
      <c r="E685" s="899"/>
      <c r="F685" s="901"/>
      <c r="G685" s="901"/>
      <c r="H685" s="901"/>
      <c r="I685" s="901"/>
      <c r="J685" s="901"/>
      <c r="K685" s="901"/>
      <c r="L685" s="899"/>
      <c r="M685" s="899"/>
      <c r="N685" s="899"/>
      <c r="O685" s="899"/>
      <c r="P685" s="899"/>
      <c r="Q685" s="899"/>
      <c r="R685" s="899"/>
      <c r="S685" s="899"/>
      <c r="T685" s="899"/>
      <c r="U685" s="899"/>
      <c r="V685" s="899"/>
      <c r="W685" s="899"/>
      <c r="X685" s="899"/>
      <c r="Y685" s="899"/>
    </row>
    <row r="686" ht="18.0" customHeight="1">
      <c r="A686" s="899"/>
      <c r="B686" s="900"/>
      <c r="C686" s="899"/>
      <c r="D686" s="899"/>
      <c r="E686" s="899"/>
      <c r="F686" s="901"/>
      <c r="G686" s="901"/>
      <c r="H686" s="901"/>
      <c r="I686" s="901"/>
      <c r="J686" s="901"/>
      <c r="K686" s="901"/>
      <c r="L686" s="899"/>
      <c r="M686" s="899"/>
      <c r="N686" s="899"/>
      <c r="O686" s="899"/>
      <c r="P686" s="899"/>
      <c r="Q686" s="899"/>
      <c r="R686" s="899"/>
      <c r="S686" s="899"/>
      <c r="T686" s="899"/>
      <c r="U686" s="899"/>
      <c r="V686" s="899"/>
      <c r="W686" s="899"/>
      <c r="X686" s="899"/>
      <c r="Y686" s="899"/>
    </row>
    <row r="687" ht="18.0" customHeight="1">
      <c r="A687" s="899"/>
      <c r="B687" s="900"/>
      <c r="C687" s="899"/>
      <c r="D687" s="899"/>
      <c r="E687" s="899"/>
      <c r="F687" s="901"/>
      <c r="G687" s="901"/>
      <c r="H687" s="901"/>
      <c r="I687" s="901"/>
      <c r="J687" s="901"/>
      <c r="K687" s="901"/>
      <c r="L687" s="899"/>
      <c r="M687" s="899"/>
      <c r="N687" s="899"/>
      <c r="O687" s="899"/>
      <c r="P687" s="899"/>
      <c r="Q687" s="899"/>
      <c r="R687" s="899"/>
      <c r="S687" s="899"/>
      <c r="T687" s="899"/>
      <c r="U687" s="899"/>
      <c r="V687" s="899"/>
      <c r="W687" s="899"/>
      <c r="X687" s="899"/>
      <c r="Y687" s="899"/>
    </row>
    <row r="688" ht="18.0" customHeight="1">
      <c r="A688" s="899"/>
      <c r="B688" s="900"/>
      <c r="C688" s="899"/>
      <c r="D688" s="899"/>
      <c r="E688" s="899"/>
      <c r="F688" s="901"/>
      <c r="G688" s="901"/>
      <c r="H688" s="901"/>
      <c r="I688" s="901"/>
      <c r="J688" s="901"/>
      <c r="K688" s="901"/>
      <c r="L688" s="899"/>
      <c r="M688" s="899"/>
      <c r="N688" s="899"/>
      <c r="O688" s="899"/>
      <c r="P688" s="899"/>
      <c r="Q688" s="899"/>
      <c r="R688" s="899"/>
      <c r="S688" s="899"/>
      <c r="T688" s="899"/>
      <c r="U688" s="899"/>
      <c r="V688" s="899"/>
      <c r="W688" s="899"/>
      <c r="X688" s="899"/>
      <c r="Y688" s="899"/>
    </row>
    <row r="689" ht="18.0" customHeight="1">
      <c r="A689" s="899"/>
      <c r="B689" s="900"/>
      <c r="C689" s="899"/>
      <c r="D689" s="899"/>
      <c r="E689" s="899"/>
      <c r="F689" s="901"/>
      <c r="G689" s="901"/>
      <c r="H689" s="901"/>
      <c r="I689" s="901"/>
      <c r="J689" s="901"/>
      <c r="K689" s="901"/>
      <c r="L689" s="899"/>
      <c r="M689" s="899"/>
      <c r="N689" s="899"/>
      <c r="O689" s="899"/>
      <c r="P689" s="899"/>
      <c r="Q689" s="899"/>
      <c r="R689" s="899"/>
      <c r="S689" s="899"/>
      <c r="T689" s="899"/>
      <c r="U689" s="899"/>
      <c r="V689" s="899"/>
      <c r="W689" s="899"/>
      <c r="X689" s="899"/>
      <c r="Y689" s="899"/>
    </row>
    <row r="690" ht="18.0" customHeight="1">
      <c r="A690" s="899"/>
      <c r="B690" s="900"/>
      <c r="C690" s="899"/>
      <c r="D690" s="899"/>
      <c r="E690" s="899"/>
      <c r="F690" s="901"/>
      <c r="G690" s="901"/>
      <c r="H690" s="901"/>
      <c r="I690" s="901"/>
      <c r="J690" s="901"/>
      <c r="K690" s="901"/>
      <c r="L690" s="899"/>
      <c r="M690" s="899"/>
      <c r="N690" s="899"/>
      <c r="O690" s="899"/>
      <c r="P690" s="899"/>
      <c r="Q690" s="899"/>
      <c r="R690" s="899"/>
      <c r="S690" s="899"/>
      <c r="T690" s="899"/>
      <c r="U690" s="899"/>
      <c r="V690" s="899"/>
      <c r="W690" s="899"/>
      <c r="X690" s="899"/>
      <c r="Y690" s="899"/>
    </row>
    <row r="691" ht="18.0" customHeight="1">
      <c r="A691" s="899"/>
      <c r="B691" s="900"/>
      <c r="C691" s="899"/>
      <c r="D691" s="899"/>
      <c r="E691" s="899"/>
      <c r="F691" s="901"/>
      <c r="G691" s="901"/>
      <c r="H691" s="901"/>
      <c r="I691" s="901"/>
      <c r="J691" s="901"/>
      <c r="K691" s="901"/>
      <c r="L691" s="899"/>
      <c r="M691" s="899"/>
      <c r="N691" s="899"/>
      <c r="O691" s="899"/>
      <c r="P691" s="899"/>
      <c r="Q691" s="899"/>
      <c r="R691" s="899"/>
      <c r="S691" s="899"/>
      <c r="T691" s="899"/>
      <c r="U691" s="899"/>
      <c r="V691" s="899"/>
      <c r="W691" s="899"/>
      <c r="X691" s="899"/>
      <c r="Y691" s="899"/>
    </row>
    <row r="692" ht="18.0" customHeight="1">
      <c r="A692" s="899"/>
      <c r="B692" s="900"/>
      <c r="C692" s="899"/>
      <c r="D692" s="899"/>
      <c r="E692" s="899"/>
      <c r="F692" s="901"/>
      <c r="G692" s="901"/>
      <c r="H692" s="901"/>
      <c r="I692" s="901"/>
      <c r="J692" s="901"/>
      <c r="K692" s="901"/>
      <c r="L692" s="899"/>
      <c r="M692" s="899"/>
      <c r="N692" s="899"/>
      <c r="O692" s="899"/>
      <c r="P692" s="899"/>
      <c r="Q692" s="899"/>
      <c r="R692" s="899"/>
      <c r="S692" s="899"/>
      <c r="T692" s="899"/>
      <c r="U692" s="899"/>
      <c r="V692" s="899"/>
      <c r="W692" s="899"/>
      <c r="X692" s="899"/>
      <c r="Y692" s="899"/>
    </row>
    <row r="693" ht="18.0" customHeight="1">
      <c r="A693" s="899"/>
      <c r="B693" s="900"/>
      <c r="C693" s="899"/>
      <c r="D693" s="899"/>
      <c r="E693" s="899"/>
      <c r="F693" s="901"/>
      <c r="G693" s="901"/>
      <c r="H693" s="901"/>
      <c r="I693" s="901"/>
      <c r="J693" s="901"/>
      <c r="K693" s="901"/>
      <c r="L693" s="899"/>
      <c r="M693" s="899"/>
      <c r="N693" s="899"/>
      <c r="O693" s="899"/>
      <c r="P693" s="899"/>
      <c r="Q693" s="899"/>
      <c r="R693" s="899"/>
      <c r="S693" s="899"/>
      <c r="T693" s="899"/>
      <c r="U693" s="899"/>
      <c r="V693" s="899"/>
      <c r="W693" s="899"/>
      <c r="X693" s="899"/>
      <c r="Y693" s="899"/>
    </row>
    <row r="694" ht="18.0" customHeight="1">
      <c r="A694" s="899"/>
      <c r="B694" s="900"/>
      <c r="C694" s="899"/>
      <c r="D694" s="899"/>
      <c r="E694" s="899"/>
      <c r="F694" s="901"/>
      <c r="G694" s="901"/>
      <c r="H694" s="901"/>
      <c r="I694" s="901"/>
      <c r="J694" s="901"/>
      <c r="K694" s="901"/>
      <c r="L694" s="899"/>
      <c r="M694" s="899"/>
      <c r="N694" s="899"/>
      <c r="O694" s="899"/>
      <c r="P694" s="899"/>
      <c r="Q694" s="899"/>
      <c r="R694" s="899"/>
      <c r="S694" s="899"/>
      <c r="T694" s="899"/>
      <c r="U694" s="899"/>
      <c r="V694" s="899"/>
      <c r="W694" s="899"/>
      <c r="X694" s="899"/>
      <c r="Y694" s="899"/>
    </row>
    <row r="695" ht="18.0" customHeight="1">
      <c r="A695" s="899"/>
      <c r="B695" s="900"/>
      <c r="C695" s="899"/>
      <c r="D695" s="899"/>
      <c r="E695" s="899"/>
      <c r="F695" s="901"/>
      <c r="G695" s="901"/>
      <c r="H695" s="901"/>
      <c r="I695" s="901"/>
      <c r="J695" s="901"/>
      <c r="K695" s="901"/>
      <c r="L695" s="899"/>
      <c r="M695" s="899"/>
      <c r="N695" s="899"/>
      <c r="O695" s="899"/>
      <c r="P695" s="899"/>
      <c r="Q695" s="899"/>
      <c r="R695" s="899"/>
      <c r="S695" s="899"/>
      <c r="T695" s="899"/>
      <c r="U695" s="899"/>
      <c r="V695" s="899"/>
      <c r="W695" s="899"/>
      <c r="X695" s="899"/>
      <c r="Y695" s="899"/>
    </row>
    <row r="696" ht="18.0" customHeight="1">
      <c r="A696" s="899"/>
      <c r="B696" s="900"/>
      <c r="C696" s="899"/>
      <c r="D696" s="899"/>
      <c r="E696" s="899"/>
      <c r="F696" s="901"/>
      <c r="G696" s="901"/>
      <c r="H696" s="901"/>
      <c r="I696" s="901"/>
      <c r="J696" s="901"/>
      <c r="K696" s="901"/>
      <c r="L696" s="899"/>
      <c r="M696" s="899"/>
      <c r="N696" s="899"/>
      <c r="O696" s="899"/>
      <c r="P696" s="899"/>
      <c r="Q696" s="899"/>
      <c r="R696" s="899"/>
      <c r="S696" s="899"/>
      <c r="T696" s="899"/>
      <c r="U696" s="899"/>
      <c r="V696" s="899"/>
      <c r="W696" s="899"/>
      <c r="X696" s="899"/>
      <c r="Y696" s="899"/>
    </row>
    <row r="697" ht="18.0" customHeight="1">
      <c r="A697" s="899"/>
      <c r="B697" s="900"/>
      <c r="C697" s="899"/>
      <c r="D697" s="899"/>
      <c r="E697" s="899"/>
      <c r="F697" s="901"/>
      <c r="G697" s="901"/>
      <c r="H697" s="901"/>
      <c r="I697" s="901"/>
      <c r="J697" s="901"/>
      <c r="K697" s="901"/>
      <c r="L697" s="899"/>
      <c r="M697" s="899"/>
      <c r="N697" s="899"/>
      <c r="O697" s="899"/>
      <c r="P697" s="899"/>
      <c r="Q697" s="899"/>
      <c r="R697" s="899"/>
      <c r="S697" s="899"/>
      <c r="T697" s="899"/>
      <c r="U697" s="899"/>
      <c r="V697" s="899"/>
      <c r="W697" s="899"/>
      <c r="X697" s="899"/>
      <c r="Y697" s="899"/>
    </row>
    <row r="698" ht="18.0" customHeight="1">
      <c r="A698" s="899"/>
      <c r="B698" s="900"/>
      <c r="C698" s="899"/>
      <c r="D698" s="899"/>
      <c r="E698" s="899"/>
      <c r="F698" s="901"/>
      <c r="G698" s="901"/>
      <c r="H698" s="901"/>
      <c r="I698" s="901"/>
      <c r="J698" s="901"/>
      <c r="K698" s="901"/>
      <c r="L698" s="899"/>
      <c r="M698" s="899"/>
      <c r="N698" s="899"/>
      <c r="O698" s="899"/>
      <c r="P698" s="899"/>
      <c r="Q698" s="899"/>
      <c r="R698" s="899"/>
      <c r="S698" s="899"/>
      <c r="T698" s="899"/>
      <c r="U698" s="899"/>
      <c r="V698" s="899"/>
      <c r="W698" s="899"/>
      <c r="X698" s="899"/>
      <c r="Y698" s="899"/>
    </row>
    <row r="699" ht="18.0" customHeight="1">
      <c r="A699" s="899"/>
      <c r="B699" s="900"/>
      <c r="C699" s="899"/>
      <c r="D699" s="899"/>
      <c r="E699" s="899"/>
      <c r="F699" s="901"/>
      <c r="G699" s="901"/>
      <c r="H699" s="901"/>
      <c r="I699" s="901"/>
      <c r="J699" s="901"/>
      <c r="K699" s="901"/>
      <c r="L699" s="899"/>
      <c r="M699" s="899"/>
      <c r="N699" s="899"/>
      <c r="O699" s="899"/>
      <c r="P699" s="899"/>
      <c r="Q699" s="899"/>
      <c r="R699" s="899"/>
      <c r="S699" s="899"/>
      <c r="T699" s="899"/>
      <c r="U699" s="899"/>
      <c r="V699" s="899"/>
      <c r="W699" s="899"/>
      <c r="X699" s="899"/>
      <c r="Y699" s="899"/>
    </row>
    <row r="700" ht="18.0" customHeight="1">
      <c r="A700" s="899"/>
      <c r="B700" s="900"/>
      <c r="C700" s="899"/>
      <c r="D700" s="899"/>
      <c r="E700" s="899"/>
      <c r="F700" s="901"/>
      <c r="G700" s="901"/>
      <c r="H700" s="901"/>
      <c r="I700" s="901"/>
      <c r="J700" s="901"/>
      <c r="K700" s="901"/>
      <c r="L700" s="899"/>
      <c r="M700" s="899"/>
      <c r="N700" s="899"/>
      <c r="O700" s="899"/>
      <c r="P700" s="899"/>
      <c r="Q700" s="899"/>
      <c r="R700" s="899"/>
      <c r="S700" s="899"/>
      <c r="T700" s="899"/>
      <c r="U700" s="899"/>
      <c r="V700" s="899"/>
      <c r="W700" s="899"/>
      <c r="X700" s="899"/>
      <c r="Y700" s="899"/>
    </row>
    <row r="701" ht="18.0" customHeight="1">
      <c r="A701" s="899"/>
      <c r="B701" s="900"/>
      <c r="C701" s="899"/>
      <c r="D701" s="899"/>
      <c r="E701" s="899"/>
      <c r="F701" s="901"/>
      <c r="G701" s="901"/>
      <c r="H701" s="901"/>
      <c r="I701" s="901"/>
      <c r="J701" s="901"/>
      <c r="K701" s="901"/>
      <c r="L701" s="899"/>
      <c r="M701" s="899"/>
      <c r="N701" s="899"/>
      <c r="O701" s="899"/>
      <c r="P701" s="899"/>
      <c r="Q701" s="899"/>
      <c r="R701" s="899"/>
      <c r="S701" s="899"/>
      <c r="T701" s="899"/>
      <c r="U701" s="899"/>
      <c r="V701" s="899"/>
      <c r="W701" s="899"/>
      <c r="X701" s="899"/>
      <c r="Y701" s="899"/>
    </row>
    <row r="702" ht="18.0" customHeight="1">
      <c r="A702" s="899"/>
      <c r="B702" s="900"/>
      <c r="C702" s="899"/>
      <c r="D702" s="899"/>
      <c r="E702" s="899"/>
      <c r="F702" s="901"/>
      <c r="G702" s="901"/>
      <c r="H702" s="901"/>
      <c r="I702" s="901"/>
      <c r="J702" s="901"/>
      <c r="K702" s="901"/>
      <c r="L702" s="899"/>
      <c r="M702" s="899"/>
      <c r="N702" s="899"/>
      <c r="O702" s="899"/>
      <c r="P702" s="899"/>
      <c r="Q702" s="899"/>
      <c r="R702" s="899"/>
      <c r="S702" s="899"/>
      <c r="T702" s="899"/>
      <c r="U702" s="899"/>
      <c r="V702" s="899"/>
      <c r="W702" s="899"/>
      <c r="X702" s="899"/>
      <c r="Y702" s="899"/>
    </row>
    <row r="703" ht="18.0" customHeight="1">
      <c r="A703" s="899"/>
      <c r="B703" s="900"/>
      <c r="C703" s="899"/>
      <c r="D703" s="899"/>
      <c r="E703" s="899"/>
      <c r="F703" s="901"/>
      <c r="G703" s="901"/>
      <c r="H703" s="901"/>
      <c r="I703" s="901"/>
      <c r="J703" s="901"/>
      <c r="K703" s="901"/>
      <c r="L703" s="899"/>
      <c r="M703" s="899"/>
      <c r="N703" s="899"/>
      <c r="O703" s="899"/>
      <c r="P703" s="899"/>
      <c r="Q703" s="899"/>
      <c r="R703" s="899"/>
      <c r="S703" s="899"/>
      <c r="T703" s="899"/>
      <c r="U703" s="899"/>
      <c r="V703" s="899"/>
      <c r="W703" s="899"/>
      <c r="X703" s="899"/>
      <c r="Y703" s="899"/>
    </row>
    <row r="704" ht="18.0" customHeight="1">
      <c r="A704" s="899"/>
      <c r="B704" s="900"/>
      <c r="C704" s="899"/>
      <c r="D704" s="899"/>
      <c r="E704" s="899"/>
      <c r="F704" s="901"/>
      <c r="G704" s="901"/>
      <c r="H704" s="901"/>
      <c r="I704" s="901"/>
      <c r="J704" s="901"/>
      <c r="K704" s="901"/>
      <c r="L704" s="899"/>
      <c r="M704" s="899"/>
      <c r="N704" s="899"/>
      <c r="O704" s="899"/>
      <c r="P704" s="899"/>
      <c r="Q704" s="899"/>
      <c r="R704" s="899"/>
      <c r="S704" s="899"/>
      <c r="T704" s="899"/>
      <c r="U704" s="899"/>
      <c r="V704" s="899"/>
      <c r="W704" s="899"/>
      <c r="X704" s="899"/>
      <c r="Y704" s="899"/>
    </row>
    <row r="705" ht="18.0" customHeight="1">
      <c r="A705" s="899"/>
      <c r="B705" s="900"/>
      <c r="C705" s="899"/>
      <c r="D705" s="899"/>
      <c r="E705" s="899"/>
      <c r="F705" s="901"/>
      <c r="G705" s="901"/>
      <c r="H705" s="901"/>
      <c r="I705" s="901"/>
      <c r="J705" s="901"/>
      <c r="K705" s="901"/>
      <c r="L705" s="899"/>
      <c r="M705" s="899"/>
      <c r="N705" s="899"/>
      <c r="O705" s="899"/>
      <c r="P705" s="899"/>
      <c r="Q705" s="899"/>
      <c r="R705" s="899"/>
      <c r="S705" s="899"/>
      <c r="T705" s="899"/>
      <c r="U705" s="899"/>
      <c r="V705" s="899"/>
      <c r="W705" s="899"/>
      <c r="X705" s="899"/>
      <c r="Y705" s="899"/>
    </row>
    <row r="706" ht="18.0" customHeight="1">
      <c r="A706" s="899"/>
      <c r="B706" s="900"/>
      <c r="C706" s="899"/>
      <c r="D706" s="899"/>
      <c r="E706" s="899"/>
      <c r="F706" s="901"/>
      <c r="G706" s="901"/>
      <c r="H706" s="901"/>
      <c r="I706" s="901"/>
      <c r="J706" s="901"/>
      <c r="K706" s="901"/>
      <c r="L706" s="899"/>
      <c r="M706" s="899"/>
      <c r="N706" s="899"/>
      <c r="O706" s="899"/>
      <c r="P706" s="899"/>
      <c r="Q706" s="899"/>
      <c r="R706" s="899"/>
      <c r="S706" s="899"/>
      <c r="T706" s="899"/>
      <c r="U706" s="899"/>
      <c r="V706" s="899"/>
      <c r="W706" s="899"/>
      <c r="X706" s="899"/>
      <c r="Y706" s="899"/>
    </row>
    <row r="707" ht="18.0" customHeight="1">
      <c r="A707" s="899"/>
      <c r="B707" s="900"/>
      <c r="C707" s="899"/>
      <c r="D707" s="899"/>
      <c r="E707" s="899"/>
      <c r="F707" s="901"/>
      <c r="G707" s="901"/>
      <c r="H707" s="901"/>
      <c r="I707" s="901"/>
      <c r="J707" s="901"/>
      <c r="K707" s="901"/>
      <c r="L707" s="899"/>
      <c r="M707" s="899"/>
      <c r="N707" s="899"/>
      <c r="O707" s="899"/>
      <c r="P707" s="899"/>
      <c r="Q707" s="899"/>
      <c r="R707" s="899"/>
      <c r="S707" s="899"/>
      <c r="T707" s="899"/>
      <c r="U707" s="899"/>
      <c r="V707" s="899"/>
      <c r="W707" s="899"/>
      <c r="X707" s="899"/>
      <c r="Y707" s="899"/>
    </row>
    <row r="708" ht="18.0" customHeight="1">
      <c r="A708" s="899"/>
      <c r="B708" s="900"/>
      <c r="C708" s="899"/>
      <c r="D708" s="899"/>
      <c r="E708" s="899"/>
      <c r="F708" s="901"/>
      <c r="G708" s="901"/>
      <c r="H708" s="901"/>
      <c r="I708" s="901"/>
      <c r="J708" s="901"/>
      <c r="K708" s="901"/>
      <c r="L708" s="899"/>
      <c r="M708" s="899"/>
      <c r="N708" s="899"/>
      <c r="O708" s="899"/>
      <c r="P708" s="899"/>
      <c r="Q708" s="899"/>
      <c r="R708" s="899"/>
      <c r="S708" s="899"/>
      <c r="T708" s="899"/>
      <c r="U708" s="899"/>
      <c r="V708" s="899"/>
      <c r="W708" s="899"/>
      <c r="X708" s="899"/>
      <c r="Y708" s="899"/>
    </row>
    <row r="709" ht="18.0" customHeight="1">
      <c r="A709" s="899"/>
      <c r="B709" s="900"/>
      <c r="C709" s="899"/>
      <c r="D709" s="899"/>
      <c r="E709" s="899"/>
      <c r="F709" s="901"/>
      <c r="G709" s="901"/>
      <c r="H709" s="901"/>
      <c r="I709" s="901"/>
      <c r="J709" s="901"/>
      <c r="K709" s="901"/>
      <c r="L709" s="899"/>
      <c r="M709" s="899"/>
      <c r="N709" s="899"/>
      <c r="O709" s="899"/>
      <c r="P709" s="899"/>
      <c r="Q709" s="899"/>
      <c r="R709" s="899"/>
      <c r="S709" s="899"/>
      <c r="T709" s="899"/>
      <c r="U709" s="899"/>
      <c r="V709" s="899"/>
      <c r="W709" s="899"/>
      <c r="X709" s="899"/>
      <c r="Y709" s="899"/>
    </row>
    <row r="710" ht="18.0" customHeight="1">
      <c r="A710" s="899"/>
      <c r="B710" s="900"/>
      <c r="C710" s="899"/>
      <c r="D710" s="899"/>
      <c r="E710" s="899"/>
      <c r="F710" s="901"/>
      <c r="G710" s="901"/>
      <c r="H710" s="901"/>
      <c r="I710" s="901"/>
      <c r="J710" s="901"/>
      <c r="K710" s="901"/>
      <c r="L710" s="899"/>
      <c r="M710" s="899"/>
      <c r="N710" s="899"/>
      <c r="O710" s="899"/>
      <c r="P710" s="899"/>
      <c r="Q710" s="899"/>
      <c r="R710" s="899"/>
      <c r="S710" s="899"/>
      <c r="T710" s="899"/>
      <c r="U710" s="899"/>
      <c r="V710" s="899"/>
      <c r="W710" s="899"/>
      <c r="X710" s="899"/>
      <c r="Y710" s="899"/>
    </row>
    <row r="711" ht="18.0" customHeight="1">
      <c r="A711" s="899"/>
      <c r="B711" s="900"/>
      <c r="C711" s="899"/>
      <c r="D711" s="899"/>
      <c r="E711" s="899"/>
      <c r="F711" s="901"/>
      <c r="G711" s="901"/>
      <c r="H711" s="901"/>
      <c r="I711" s="901"/>
      <c r="J711" s="901"/>
      <c r="K711" s="901"/>
      <c r="L711" s="899"/>
      <c r="M711" s="899"/>
      <c r="N711" s="899"/>
      <c r="O711" s="899"/>
      <c r="P711" s="899"/>
      <c r="Q711" s="899"/>
      <c r="R711" s="899"/>
      <c r="S711" s="899"/>
      <c r="T711" s="899"/>
      <c r="U711" s="899"/>
      <c r="V711" s="899"/>
      <c r="W711" s="899"/>
      <c r="X711" s="899"/>
      <c r="Y711" s="899"/>
    </row>
    <row r="712" ht="18.0" customHeight="1">
      <c r="A712" s="899"/>
      <c r="B712" s="900"/>
      <c r="C712" s="899"/>
      <c r="D712" s="899"/>
      <c r="E712" s="899"/>
      <c r="F712" s="901"/>
      <c r="G712" s="901"/>
      <c r="H712" s="901"/>
      <c r="I712" s="901"/>
      <c r="J712" s="901"/>
      <c r="K712" s="901"/>
      <c r="L712" s="899"/>
      <c r="M712" s="899"/>
      <c r="N712" s="899"/>
      <c r="O712" s="899"/>
      <c r="P712" s="899"/>
      <c r="Q712" s="899"/>
      <c r="R712" s="899"/>
      <c r="S712" s="899"/>
      <c r="T712" s="899"/>
      <c r="U712" s="899"/>
      <c r="V712" s="899"/>
      <c r="W712" s="899"/>
      <c r="X712" s="899"/>
      <c r="Y712" s="899"/>
    </row>
    <row r="713" ht="18.0" customHeight="1">
      <c r="A713" s="899"/>
      <c r="B713" s="900"/>
      <c r="C713" s="899"/>
      <c r="D713" s="899"/>
      <c r="E713" s="899"/>
      <c r="F713" s="901"/>
      <c r="G713" s="901"/>
      <c r="H713" s="901"/>
      <c r="I713" s="901"/>
      <c r="J713" s="901"/>
      <c r="K713" s="901"/>
      <c r="L713" s="899"/>
      <c r="M713" s="899"/>
      <c r="N713" s="899"/>
      <c r="O713" s="899"/>
      <c r="P713" s="899"/>
      <c r="Q713" s="899"/>
      <c r="R713" s="899"/>
      <c r="S713" s="899"/>
      <c r="T713" s="899"/>
      <c r="U713" s="899"/>
      <c r="V713" s="899"/>
      <c r="W713" s="899"/>
      <c r="X713" s="899"/>
      <c r="Y713" s="899"/>
    </row>
    <row r="714" ht="18.0" customHeight="1">
      <c r="A714" s="899"/>
      <c r="B714" s="900"/>
      <c r="C714" s="899"/>
      <c r="D714" s="899"/>
      <c r="E714" s="899"/>
      <c r="F714" s="901"/>
      <c r="G714" s="901"/>
      <c r="H714" s="901"/>
      <c r="I714" s="901"/>
      <c r="J714" s="901"/>
      <c r="K714" s="901"/>
      <c r="L714" s="899"/>
      <c r="M714" s="899"/>
      <c r="N714" s="899"/>
      <c r="O714" s="899"/>
      <c r="P714" s="899"/>
      <c r="Q714" s="899"/>
      <c r="R714" s="899"/>
      <c r="S714" s="899"/>
      <c r="T714" s="899"/>
      <c r="U714" s="899"/>
      <c r="V714" s="899"/>
      <c r="W714" s="899"/>
      <c r="X714" s="899"/>
      <c r="Y714" s="899"/>
    </row>
    <row r="715" ht="18.0" customHeight="1">
      <c r="A715" s="899"/>
      <c r="B715" s="900"/>
      <c r="C715" s="899"/>
      <c r="D715" s="899"/>
      <c r="E715" s="899"/>
      <c r="F715" s="901"/>
      <c r="G715" s="901"/>
      <c r="H715" s="901"/>
      <c r="I715" s="901"/>
      <c r="J715" s="901"/>
      <c r="K715" s="901"/>
      <c r="L715" s="899"/>
      <c r="M715" s="899"/>
      <c r="N715" s="899"/>
      <c r="O715" s="899"/>
      <c r="P715" s="899"/>
      <c r="Q715" s="899"/>
      <c r="R715" s="899"/>
      <c r="S715" s="899"/>
      <c r="T715" s="899"/>
      <c r="U715" s="899"/>
      <c r="V715" s="899"/>
      <c r="W715" s="899"/>
      <c r="X715" s="899"/>
      <c r="Y715" s="899"/>
    </row>
    <row r="716" ht="18.0" customHeight="1">
      <c r="A716" s="899"/>
      <c r="B716" s="900"/>
      <c r="C716" s="899"/>
      <c r="D716" s="899"/>
      <c r="E716" s="899"/>
      <c r="F716" s="901"/>
      <c r="G716" s="901"/>
      <c r="H716" s="901"/>
      <c r="I716" s="901"/>
      <c r="J716" s="901"/>
      <c r="K716" s="901"/>
      <c r="L716" s="899"/>
      <c r="M716" s="899"/>
      <c r="N716" s="899"/>
      <c r="O716" s="899"/>
      <c r="P716" s="899"/>
      <c r="Q716" s="899"/>
      <c r="R716" s="899"/>
      <c r="S716" s="899"/>
      <c r="T716" s="899"/>
      <c r="U716" s="899"/>
      <c r="V716" s="899"/>
      <c r="W716" s="899"/>
      <c r="X716" s="899"/>
      <c r="Y716" s="899"/>
    </row>
    <row r="717" ht="18.0" customHeight="1">
      <c r="A717" s="899"/>
      <c r="B717" s="900"/>
      <c r="C717" s="899"/>
      <c r="D717" s="899"/>
      <c r="E717" s="899"/>
      <c r="F717" s="901"/>
      <c r="G717" s="901"/>
      <c r="H717" s="901"/>
      <c r="I717" s="901"/>
      <c r="J717" s="901"/>
      <c r="K717" s="901"/>
      <c r="L717" s="899"/>
      <c r="M717" s="899"/>
      <c r="N717" s="899"/>
      <c r="O717" s="899"/>
      <c r="P717" s="899"/>
      <c r="Q717" s="899"/>
      <c r="R717" s="899"/>
      <c r="S717" s="899"/>
      <c r="T717" s="899"/>
      <c r="U717" s="899"/>
      <c r="V717" s="899"/>
      <c r="W717" s="899"/>
      <c r="X717" s="899"/>
      <c r="Y717" s="899"/>
    </row>
    <row r="718" ht="18.0" customHeight="1">
      <c r="A718" s="899"/>
      <c r="B718" s="900"/>
      <c r="C718" s="899"/>
      <c r="D718" s="899"/>
      <c r="E718" s="899"/>
      <c r="F718" s="901"/>
      <c r="G718" s="901"/>
      <c r="H718" s="901"/>
      <c r="I718" s="901"/>
      <c r="J718" s="901"/>
      <c r="K718" s="901"/>
      <c r="L718" s="899"/>
      <c r="M718" s="899"/>
      <c r="N718" s="899"/>
      <c r="O718" s="899"/>
      <c r="P718" s="899"/>
      <c r="Q718" s="899"/>
      <c r="R718" s="899"/>
      <c r="S718" s="899"/>
      <c r="T718" s="899"/>
      <c r="U718" s="899"/>
      <c r="V718" s="899"/>
      <c r="W718" s="899"/>
      <c r="X718" s="899"/>
      <c r="Y718" s="899"/>
    </row>
    <row r="719" ht="18.0" customHeight="1">
      <c r="A719" s="899"/>
      <c r="B719" s="900"/>
      <c r="C719" s="899"/>
      <c r="D719" s="899"/>
      <c r="E719" s="899"/>
      <c r="F719" s="901"/>
      <c r="G719" s="901"/>
      <c r="H719" s="901"/>
      <c r="I719" s="901"/>
      <c r="J719" s="901"/>
      <c r="K719" s="901"/>
      <c r="L719" s="899"/>
      <c r="M719" s="899"/>
      <c r="N719" s="899"/>
      <c r="O719" s="899"/>
      <c r="P719" s="899"/>
      <c r="Q719" s="899"/>
      <c r="R719" s="899"/>
      <c r="S719" s="899"/>
      <c r="T719" s="899"/>
      <c r="U719" s="899"/>
      <c r="V719" s="899"/>
      <c r="W719" s="899"/>
      <c r="X719" s="899"/>
      <c r="Y719" s="899"/>
    </row>
    <row r="720" ht="18.0" customHeight="1">
      <c r="A720" s="899"/>
      <c r="B720" s="900"/>
      <c r="C720" s="899"/>
      <c r="D720" s="899"/>
      <c r="E720" s="899"/>
      <c r="F720" s="901"/>
      <c r="G720" s="901"/>
      <c r="H720" s="901"/>
      <c r="I720" s="901"/>
      <c r="J720" s="901"/>
      <c r="K720" s="901"/>
      <c r="L720" s="899"/>
      <c r="M720" s="899"/>
      <c r="N720" s="899"/>
      <c r="O720" s="899"/>
      <c r="P720" s="899"/>
      <c r="Q720" s="899"/>
      <c r="R720" s="899"/>
      <c r="S720" s="899"/>
      <c r="T720" s="899"/>
      <c r="U720" s="899"/>
      <c r="V720" s="899"/>
      <c r="W720" s="899"/>
      <c r="X720" s="899"/>
      <c r="Y720" s="899"/>
    </row>
    <row r="721" ht="18.0" customHeight="1">
      <c r="A721" s="899"/>
      <c r="B721" s="900"/>
      <c r="C721" s="899"/>
      <c r="D721" s="899"/>
      <c r="E721" s="899"/>
      <c r="F721" s="901"/>
      <c r="G721" s="901"/>
      <c r="H721" s="901"/>
      <c r="I721" s="901"/>
      <c r="J721" s="901"/>
      <c r="K721" s="901"/>
      <c r="L721" s="899"/>
      <c r="M721" s="899"/>
      <c r="N721" s="899"/>
      <c r="O721" s="899"/>
      <c r="P721" s="899"/>
      <c r="Q721" s="899"/>
      <c r="R721" s="899"/>
      <c r="S721" s="899"/>
      <c r="T721" s="899"/>
      <c r="U721" s="899"/>
      <c r="V721" s="899"/>
      <c r="W721" s="899"/>
      <c r="X721" s="899"/>
      <c r="Y721" s="899"/>
    </row>
    <row r="722" ht="18.0" customHeight="1">
      <c r="A722" s="899"/>
      <c r="B722" s="900"/>
      <c r="C722" s="899"/>
      <c r="D722" s="899"/>
      <c r="E722" s="899"/>
      <c r="F722" s="901"/>
      <c r="G722" s="901"/>
      <c r="H722" s="901"/>
      <c r="I722" s="901"/>
      <c r="J722" s="901"/>
      <c r="K722" s="901"/>
      <c r="L722" s="899"/>
      <c r="M722" s="899"/>
      <c r="N722" s="899"/>
      <c r="O722" s="899"/>
      <c r="P722" s="899"/>
      <c r="Q722" s="899"/>
      <c r="R722" s="899"/>
      <c r="S722" s="899"/>
      <c r="T722" s="899"/>
      <c r="U722" s="899"/>
      <c r="V722" s="899"/>
      <c r="W722" s="899"/>
      <c r="X722" s="899"/>
      <c r="Y722" s="899"/>
    </row>
    <row r="723" ht="18.0" customHeight="1">
      <c r="A723" s="899"/>
      <c r="B723" s="900"/>
      <c r="C723" s="899"/>
      <c r="D723" s="899"/>
      <c r="E723" s="899"/>
      <c r="F723" s="901"/>
      <c r="G723" s="901"/>
      <c r="H723" s="901"/>
      <c r="I723" s="901"/>
      <c r="J723" s="901"/>
      <c r="K723" s="901"/>
      <c r="L723" s="899"/>
      <c r="M723" s="899"/>
      <c r="N723" s="899"/>
      <c r="O723" s="899"/>
      <c r="P723" s="899"/>
      <c r="Q723" s="899"/>
      <c r="R723" s="899"/>
      <c r="S723" s="899"/>
      <c r="T723" s="899"/>
      <c r="U723" s="899"/>
      <c r="V723" s="899"/>
      <c r="W723" s="899"/>
      <c r="X723" s="899"/>
      <c r="Y723" s="899"/>
    </row>
    <row r="724" ht="18.0" customHeight="1">
      <c r="A724" s="899"/>
      <c r="B724" s="900"/>
      <c r="C724" s="899"/>
      <c r="D724" s="899"/>
      <c r="E724" s="899"/>
      <c r="F724" s="901"/>
      <c r="G724" s="901"/>
      <c r="H724" s="901"/>
      <c r="I724" s="901"/>
      <c r="J724" s="901"/>
      <c r="K724" s="901"/>
      <c r="L724" s="899"/>
      <c r="M724" s="899"/>
      <c r="N724" s="899"/>
      <c r="O724" s="899"/>
      <c r="P724" s="899"/>
      <c r="Q724" s="899"/>
      <c r="R724" s="899"/>
      <c r="S724" s="899"/>
      <c r="T724" s="899"/>
      <c r="U724" s="899"/>
      <c r="V724" s="899"/>
      <c r="W724" s="899"/>
      <c r="X724" s="899"/>
      <c r="Y724" s="899"/>
    </row>
    <row r="725" ht="18.0" customHeight="1">
      <c r="A725" s="899"/>
      <c r="B725" s="900"/>
      <c r="C725" s="899"/>
      <c r="D725" s="899"/>
      <c r="E725" s="899"/>
      <c r="F725" s="901"/>
      <c r="G725" s="901"/>
      <c r="H725" s="901"/>
      <c r="I725" s="901"/>
      <c r="J725" s="901"/>
      <c r="K725" s="901"/>
      <c r="L725" s="899"/>
      <c r="M725" s="899"/>
      <c r="N725" s="899"/>
      <c r="O725" s="899"/>
      <c r="P725" s="899"/>
      <c r="Q725" s="899"/>
      <c r="R725" s="899"/>
      <c r="S725" s="899"/>
      <c r="T725" s="899"/>
      <c r="U725" s="899"/>
      <c r="V725" s="899"/>
      <c r="W725" s="899"/>
      <c r="X725" s="899"/>
      <c r="Y725" s="899"/>
    </row>
    <row r="726" ht="18.0" customHeight="1">
      <c r="A726" s="899"/>
      <c r="B726" s="900"/>
      <c r="C726" s="899"/>
      <c r="D726" s="899"/>
      <c r="E726" s="899"/>
      <c r="F726" s="901"/>
      <c r="G726" s="901"/>
      <c r="H726" s="901"/>
      <c r="I726" s="901"/>
      <c r="J726" s="901"/>
      <c r="K726" s="901"/>
      <c r="L726" s="899"/>
      <c r="M726" s="899"/>
      <c r="N726" s="899"/>
      <c r="O726" s="899"/>
      <c r="P726" s="899"/>
      <c r="Q726" s="899"/>
      <c r="R726" s="899"/>
      <c r="S726" s="899"/>
      <c r="T726" s="899"/>
      <c r="U726" s="899"/>
      <c r="V726" s="899"/>
      <c r="W726" s="899"/>
      <c r="X726" s="899"/>
      <c r="Y726" s="899"/>
    </row>
    <row r="727" ht="18.0" customHeight="1">
      <c r="A727" s="899"/>
      <c r="B727" s="900"/>
      <c r="C727" s="899"/>
      <c r="D727" s="899"/>
      <c r="E727" s="899"/>
      <c r="F727" s="901"/>
      <c r="G727" s="901"/>
      <c r="H727" s="901"/>
      <c r="I727" s="901"/>
      <c r="J727" s="901"/>
      <c r="K727" s="901"/>
      <c r="L727" s="899"/>
      <c r="M727" s="899"/>
      <c r="N727" s="899"/>
      <c r="O727" s="899"/>
      <c r="P727" s="899"/>
      <c r="Q727" s="899"/>
      <c r="R727" s="899"/>
      <c r="S727" s="899"/>
      <c r="T727" s="899"/>
      <c r="U727" s="899"/>
      <c r="V727" s="899"/>
      <c r="W727" s="899"/>
      <c r="X727" s="899"/>
      <c r="Y727" s="899"/>
    </row>
    <row r="728" ht="18.0" customHeight="1">
      <c r="A728" s="899"/>
      <c r="B728" s="900"/>
      <c r="C728" s="899"/>
      <c r="D728" s="899"/>
      <c r="E728" s="899"/>
      <c r="F728" s="901"/>
      <c r="G728" s="901"/>
      <c r="H728" s="901"/>
      <c r="I728" s="901"/>
      <c r="J728" s="901"/>
      <c r="K728" s="901"/>
      <c r="L728" s="899"/>
      <c r="M728" s="899"/>
      <c r="N728" s="899"/>
      <c r="O728" s="899"/>
      <c r="P728" s="899"/>
      <c r="Q728" s="899"/>
      <c r="R728" s="899"/>
      <c r="S728" s="899"/>
      <c r="T728" s="899"/>
      <c r="U728" s="899"/>
      <c r="V728" s="899"/>
      <c r="W728" s="899"/>
      <c r="X728" s="899"/>
      <c r="Y728" s="899"/>
    </row>
    <row r="729" ht="18.0" customHeight="1">
      <c r="A729" s="899"/>
      <c r="B729" s="900"/>
      <c r="C729" s="899"/>
      <c r="D729" s="899"/>
      <c r="E729" s="899"/>
      <c r="F729" s="901"/>
      <c r="G729" s="901"/>
      <c r="H729" s="901"/>
      <c r="I729" s="901"/>
      <c r="J729" s="901"/>
      <c r="K729" s="901"/>
      <c r="L729" s="899"/>
      <c r="M729" s="899"/>
      <c r="N729" s="899"/>
      <c r="O729" s="899"/>
      <c r="P729" s="899"/>
      <c r="Q729" s="899"/>
      <c r="R729" s="899"/>
      <c r="S729" s="899"/>
      <c r="T729" s="899"/>
      <c r="U729" s="899"/>
      <c r="V729" s="899"/>
      <c r="W729" s="899"/>
      <c r="X729" s="899"/>
      <c r="Y729" s="899"/>
    </row>
    <row r="730" ht="18.0" customHeight="1">
      <c r="A730" s="899"/>
      <c r="B730" s="900"/>
      <c r="C730" s="899"/>
      <c r="D730" s="899"/>
      <c r="E730" s="899"/>
      <c r="F730" s="901"/>
      <c r="G730" s="901"/>
      <c r="H730" s="901"/>
      <c r="I730" s="901"/>
      <c r="J730" s="901"/>
      <c r="K730" s="901"/>
      <c r="L730" s="899"/>
      <c r="M730" s="899"/>
      <c r="N730" s="899"/>
      <c r="O730" s="899"/>
      <c r="P730" s="899"/>
      <c r="Q730" s="899"/>
      <c r="R730" s="899"/>
      <c r="S730" s="899"/>
      <c r="T730" s="899"/>
      <c r="U730" s="899"/>
      <c r="V730" s="899"/>
      <c r="W730" s="899"/>
      <c r="X730" s="899"/>
      <c r="Y730" s="899"/>
    </row>
    <row r="731" ht="18.0" customHeight="1">
      <c r="A731" s="899"/>
      <c r="B731" s="900"/>
      <c r="C731" s="899"/>
      <c r="D731" s="899"/>
      <c r="E731" s="899"/>
      <c r="F731" s="901"/>
      <c r="G731" s="901"/>
      <c r="H731" s="901"/>
      <c r="I731" s="901"/>
      <c r="J731" s="901"/>
      <c r="K731" s="901"/>
      <c r="L731" s="899"/>
      <c r="M731" s="899"/>
      <c r="N731" s="899"/>
      <c r="O731" s="899"/>
      <c r="P731" s="899"/>
      <c r="Q731" s="899"/>
      <c r="R731" s="899"/>
      <c r="S731" s="899"/>
      <c r="T731" s="899"/>
      <c r="U731" s="899"/>
      <c r="V731" s="899"/>
      <c r="W731" s="899"/>
      <c r="X731" s="899"/>
      <c r="Y731" s="899"/>
    </row>
    <row r="732" ht="18.0" customHeight="1">
      <c r="A732" s="899"/>
      <c r="B732" s="900"/>
      <c r="C732" s="899"/>
      <c r="D732" s="899"/>
      <c r="E732" s="899"/>
      <c r="F732" s="901"/>
      <c r="G732" s="901"/>
      <c r="H732" s="901"/>
      <c r="I732" s="901"/>
      <c r="J732" s="901"/>
      <c r="K732" s="901"/>
      <c r="L732" s="899"/>
      <c r="M732" s="899"/>
      <c r="N732" s="899"/>
      <c r="O732" s="899"/>
      <c r="P732" s="899"/>
      <c r="Q732" s="899"/>
      <c r="R732" s="899"/>
      <c r="S732" s="899"/>
      <c r="T732" s="899"/>
      <c r="U732" s="899"/>
      <c r="V732" s="899"/>
      <c r="W732" s="899"/>
      <c r="X732" s="899"/>
      <c r="Y732" s="899"/>
    </row>
    <row r="733" ht="18.0" customHeight="1">
      <c r="A733" s="899"/>
      <c r="B733" s="900"/>
      <c r="C733" s="899"/>
      <c r="D733" s="899"/>
      <c r="E733" s="899"/>
      <c r="F733" s="901"/>
      <c r="G733" s="901"/>
      <c r="H733" s="901"/>
      <c r="I733" s="901"/>
      <c r="J733" s="901"/>
      <c r="K733" s="901"/>
      <c r="L733" s="899"/>
      <c r="M733" s="899"/>
      <c r="N733" s="899"/>
      <c r="O733" s="899"/>
      <c r="P733" s="899"/>
      <c r="Q733" s="899"/>
      <c r="R733" s="899"/>
      <c r="S733" s="899"/>
      <c r="T733" s="899"/>
      <c r="U733" s="899"/>
      <c r="V733" s="899"/>
      <c r="W733" s="899"/>
      <c r="X733" s="899"/>
      <c r="Y733" s="899"/>
    </row>
    <row r="734" ht="18.0" customHeight="1">
      <c r="A734" s="899"/>
      <c r="B734" s="900"/>
      <c r="C734" s="899"/>
      <c r="D734" s="899"/>
      <c r="E734" s="899"/>
      <c r="F734" s="901"/>
      <c r="G734" s="901"/>
      <c r="H734" s="901"/>
      <c r="I734" s="901"/>
      <c r="J734" s="901"/>
      <c r="K734" s="901"/>
      <c r="L734" s="899"/>
      <c r="M734" s="899"/>
      <c r="N734" s="899"/>
      <c r="O734" s="899"/>
      <c r="P734" s="899"/>
      <c r="Q734" s="899"/>
      <c r="R734" s="899"/>
      <c r="S734" s="899"/>
      <c r="T734" s="899"/>
      <c r="U734" s="899"/>
      <c r="V734" s="899"/>
      <c r="W734" s="899"/>
      <c r="X734" s="899"/>
      <c r="Y734" s="899"/>
    </row>
    <row r="735" ht="18.0" customHeight="1">
      <c r="A735" s="899"/>
      <c r="B735" s="900"/>
      <c r="C735" s="899"/>
      <c r="D735" s="899"/>
      <c r="E735" s="899"/>
      <c r="F735" s="901"/>
      <c r="G735" s="901"/>
      <c r="H735" s="901"/>
      <c r="I735" s="901"/>
      <c r="J735" s="901"/>
      <c r="K735" s="901"/>
      <c r="L735" s="899"/>
      <c r="M735" s="899"/>
      <c r="N735" s="899"/>
      <c r="O735" s="899"/>
      <c r="P735" s="899"/>
      <c r="Q735" s="899"/>
      <c r="R735" s="899"/>
      <c r="S735" s="899"/>
      <c r="T735" s="899"/>
      <c r="U735" s="899"/>
      <c r="V735" s="899"/>
      <c r="W735" s="899"/>
      <c r="X735" s="899"/>
      <c r="Y735" s="899"/>
    </row>
    <row r="736" ht="18.0" customHeight="1">
      <c r="A736" s="899"/>
      <c r="B736" s="900"/>
      <c r="C736" s="899"/>
      <c r="D736" s="899"/>
      <c r="E736" s="899"/>
      <c r="F736" s="901"/>
      <c r="G736" s="901"/>
      <c r="H736" s="901"/>
      <c r="I736" s="901"/>
      <c r="J736" s="901"/>
      <c r="K736" s="901"/>
      <c r="L736" s="899"/>
      <c r="M736" s="899"/>
      <c r="N736" s="899"/>
      <c r="O736" s="899"/>
      <c r="P736" s="899"/>
      <c r="Q736" s="899"/>
      <c r="R736" s="899"/>
      <c r="S736" s="899"/>
      <c r="T736" s="899"/>
      <c r="U736" s="899"/>
      <c r="V736" s="899"/>
      <c r="W736" s="899"/>
      <c r="X736" s="899"/>
      <c r="Y736" s="899"/>
    </row>
    <row r="737" ht="18.0" customHeight="1">
      <c r="A737" s="899"/>
      <c r="B737" s="900"/>
      <c r="C737" s="899"/>
      <c r="D737" s="899"/>
      <c r="E737" s="899"/>
      <c r="F737" s="901"/>
      <c r="G737" s="901"/>
      <c r="H737" s="901"/>
      <c r="I737" s="901"/>
      <c r="J737" s="901"/>
      <c r="K737" s="901"/>
      <c r="L737" s="899"/>
      <c r="M737" s="899"/>
      <c r="N737" s="899"/>
      <c r="O737" s="899"/>
      <c r="P737" s="899"/>
      <c r="Q737" s="899"/>
      <c r="R737" s="899"/>
      <c r="S737" s="899"/>
      <c r="T737" s="899"/>
      <c r="U737" s="899"/>
      <c r="V737" s="899"/>
      <c r="W737" s="899"/>
      <c r="X737" s="899"/>
      <c r="Y737" s="899"/>
    </row>
    <row r="738" ht="18.0" customHeight="1">
      <c r="A738" s="899"/>
      <c r="B738" s="900"/>
      <c r="C738" s="899"/>
      <c r="D738" s="899"/>
      <c r="E738" s="899"/>
      <c r="F738" s="901"/>
      <c r="G738" s="901"/>
      <c r="H738" s="901"/>
      <c r="I738" s="901"/>
      <c r="J738" s="901"/>
      <c r="K738" s="901"/>
      <c r="L738" s="899"/>
      <c r="M738" s="899"/>
      <c r="N738" s="899"/>
      <c r="O738" s="899"/>
      <c r="P738" s="899"/>
      <c r="Q738" s="899"/>
      <c r="R738" s="899"/>
      <c r="S738" s="899"/>
      <c r="T738" s="899"/>
      <c r="U738" s="899"/>
      <c r="V738" s="899"/>
      <c r="W738" s="899"/>
      <c r="X738" s="899"/>
      <c r="Y738" s="899"/>
    </row>
    <row r="739" ht="18.0" customHeight="1">
      <c r="A739" s="899"/>
      <c r="B739" s="900"/>
      <c r="C739" s="899"/>
      <c r="D739" s="899"/>
      <c r="E739" s="899"/>
      <c r="F739" s="901"/>
      <c r="G739" s="901"/>
      <c r="H739" s="901"/>
      <c r="I739" s="901"/>
      <c r="J739" s="901"/>
      <c r="K739" s="901"/>
      <c r="L739" s="899"/>
      <c r="M739" s="899"/>
      <c r="N739" s="899"/>
      <c r="O739" s="899"/>
      <c r="P739" s="899"/>
      <c r="Q739" s="899"/>
      <c r="R739" s="899"/>
      <c r="S739" s="899"/>
      <c r="T739" s="899"/>
      <c r="U739" s="899"/>
      <c r="V739" s="899"/>
      <c r="W739" s="899"/>
      <c r="X739" s="899"/>
      <c r="Y739" s="899"/>
    </row>
    <row r="740" ht="18.0" customHeight="1">
      <c r="A740" s="899"/>
      <c r="B740" s="900"/>
      <c r="C740" s="899"/>
      <c r="D740" s="899"/>
      <c r="E740" s="899"/>
      <c r="F740" s="901"/>
      <c r="G740" s="901"/>
      <c r="H740" s="901"/>
      <c r="I740" s="901"/>
      <c r="J740" s="901"/>
      <c r="K740" s="901"/>
      <c r="L740" s="899"/>
      <c r="M740" s="899"/>
      <c r="N740" s="899"/>
      <c r="O740" s="899"/>
      <c r="P740" s="899"/>
      <c r="Q740" s="899"/>
      <c r="R740" s="899"/>
      <c r="S740" s="899"/>
      <c r="T740" s="899"/>
      <c r="U740" s="899"/>
      <c r="V740" s="899"/>
      <c r="W740" s="899"/>
      <c r="X740" s="899"/>
      <c r="Y740" s="899"/>
    </row>
    <row r="741" ht="18.0" customHeight="1">
      <c r="A741" s="899"/>
      <c r="B741" s="900"/>
      <c r="C741" s="899"/>
      <c r="D741" s="899"/>
      <c r="E741" s="899"/>
      <c r="F741" s="901"/>
      <c r="G741" s="901"/>
      <c r="H741" s="901"/>
      <c r="I741" s="901"/>
      <c r="J741" s="901"/>
      <c r="K741" s="901"/>
      <c r="L741" s="899"/>
      <c r="M741" s="899"/>
      <c r="N741" s="899"/>
      <c r="O741" s="899"/>
      <c r="P741" s="899"/>
      <c r="Q741" s="899"/>
      <c r="R741" s="899"/>
      <c r="S741" s="899"/>
      <c r="T741" s="899"/>
      <c r="U741" s="899"/>
      <c r="V741" s="899"/>
      <c r="W741" s="899"/>
      <c r="X741" s="899"/>
      <c r="Y741" s="899"/>
    </row>
    <row r="742" ht="18.0" customHeight="1">
      <c r="A742" s="899"/>
      <c r="B742" s="900"/>
      <c r="C742" s="899"/>
      <c r="D742" s="899"/>
      <c r="E742" s="899"/>
      <c r="F742" s="901"/>
      <c r="G742" s="901"/>
      <c r="H742" s="901"/>
      <c r="I742" s="901"/>
      <c r="J742" s="901"/>
      <c r="K742" s="901"/>
      <c r="L742" s="899"/>
      <c r="M742" s="899"/>
      <c r="N742" s="899"/>
      <c r="O742" s="899"/>
      <c r="P742" s="899"/>
      <c r="Q742" s="899"/>
      <c r="R742" s="899"/>
      <c r="S742" s="899"/>
      <c r="T742" s="899"/>
      <c r="U742" s="899"/>
      <c r="V742" s="899"/>
      <c r="W742" s="899"/>
      <c r="X742" s="899"/>
      <c r="Y742" s="899"/>
    </row>
    <row r="743" ht="18.0" customHeight="1">
      <c r="A743" s="899"/>
      <c r="B743" s="900"/>
      <c r="C743" s="899"/>
      <c r="D743" s="899"/>
      <c r="E743" s="899"/>
      <c r="F743" s="901"/>
      <c r="G743" s="901"/>
      <c r="H743" s="901"/>
      <c r="I743" s="901"/>
      <c r="J743" s="901"/>
      <c r="K743" s="901"/>
      <c r="L743" s="899"/>
      <c r="M743" s="899"/>
      <c r="N743" s="899"/>
      <c r="O743" s="899"/>
      <c r="P743" s="899"/>
      <c r="Q743" s="899"/>
      <c r="R743" s="899"/>
      <c r="S743" s="899"/>
      <c r="T743" s="899"/>
      <c r="U743" s="899"/>
      <c r="V743" s="899"/>
      <c r="W743" s="899"/>
      <c r="X743" s="899"/>
      <c r="Y743" s="899"/>
    </row>
    <row r="744" ht="18.0" customHeight="1">
      <c r="A744" s="899"/>
      <c r="B744" s="900"/>
      <c r="C744" s="899"/>
      <c r="D744" s="899"/>
      <c r="E744" s="899"/>
      <c r="F744" s="901"/>
      <c r="G744" s="901"/>
      <c r="H744" s="901"/>
      <c r="I744" s="901"/>
      <c r="J744" s="901"/>
      <c r="K744" s="901"/>
      <c r="L744" s="899"/>
      <c r="M744" s="899"/>
      <c r="N744" s="899"/>
      <c r="O744" s="899"/>
      <c r="P744" s="899"/>
      <c r="Q744" s="899"/>
      <c r="R744" s="899"/>
      <c r="S744" s="899"/>
      <c r="T744" s="899"/>
      <c r="U744" s="899"/>
      <c r="V744" s="899"/>
      <c r="W744" s="899"/>
      <c r="X744" s="899"/>
      <c r="Y744" s="899"/>
    </row>
    <row r="745" ht="18.0" customHeight="1">
      <c r="A745" s="899"/>
      <c r="B745" s="900"/>
      <c r="C745" s="899"/>
      <c r="D745" s="899"/>
      <c r="E745" s="899"/>
      <c r="F745" s="901"/>
      <c r="G745" s="901"/>
      <c r="H745" s="901"/>
      <c r="I745" s="901"/>
      <c r="J745" s="901"/>
      <c r="K745" s="901"/>
      <c r="L745" s="899"/>
      <c r="M745" s="899"/>
      <c r="N745" s="899"/>
      <c r="O745" s="899"/>
      <c r="P745" s="899"/>
      <c r="Q745" s="899"/>
      <c r="R745" s="899"/>
      <c r="S745" s="899"/>
      <c r="T745" s="899"/>
      <c r="U745" s="899"/>
      <c r="V745" s="899"/>
      <c r="W745" s="899"/>
      <c r="X745" s="899"/>
      <c r="Y745" s="899"/>
    </row>
    <row r="746" ht="18.0" customHeight="1">
      <c r="A746" s="899"/>
      <c r="B746" s="900"/>
      <c r="C746" s="899"/>
      <c r="D746" s="899"/>
      <c r="E746" s="899"/>
      <c r="F746" s="901"/>
      <c r="G746" s="901"/>
      <c r="H746" s="901"/>
      <c r="I746" s="901"/>
      <c r="J746" s="901"/>
      <c r="K746" s="901"/>
      <c r="L746" s="899"/>
      <c r="M746" s="899"/>
      <c r="N746" s="899"/>
      <c r="O746" s="899"/>
      <c r="P746" s="899"/>
      <c r="Q746" s="899"/>
      <c r="R746" s="899"/>
      <c r="S746" s="899"/>
      <c r="T746" s="899"/>
      <c r="U746" s="899"/>
      <c r="V746" s="899"/>
      <c r="W746" s="899"/>
      <c r="X746" s="899"/>
      <c r="Y746" s="899"/>
    </row>
    <row r="747" ht="18.0" customHeight="1">
      <c r="A747" s="899"/>
      <c r="B747" s="900"/>
      <c r="C747" s="899"/>
      <c r="D747" s="899"/>
      <c r="E747" s="899"/>
      <c r="F747" s="901"/>
      <c r="G747" s="901"/>
      <c r="H747" s="901"/>
      <c r="I747" s="901"/>
      <c r="J747" s="901"/>
      <c r="K747" s="901"/>
      <c r="L747" s="899"/>
      <c r="M747" s="899"/>
      <c r="N747" s="899"/>
      <c r="O747" s="899"/>
      <c r="P747" s="899"/>
      <c r="Q747" s="899"/>
      <c r="R747" s="899"/>
      <c r="S747" s="899"/>
      <c r="T747" s="899"/>
      <c r="U747" s="899"/>
      <c r="V747" s="899"/>
      <c r="W747" s="899"/>
      <c r="X747" s="899"/>
      <c r="Y747" s="899"/>
    </row>
    <row r="748" ht="18.0" customHeight="1">
      <c r="A748" s="899"/>
      <c r="B748" s="900"/>
      <c r="C748" s="899"/>
      <c r="D748" s="899"/>
      <c r="E748" s="899"/>
      <c r="F748" s="901"/>
      <c r="G748" s="901"/>
      <c r="H748" s="901"/>
      <c r="I748" s="901"/>
      <c r="J748" s="901"/>
      <c r="K748" s="901"/>
      <c r="L748" s="899"/>
      <c r="M748" s="899"/>
      <c r="N748" s="899"/>
      <c r="O748" s="899"/>
      <c r="P748" s="899"/>
      <c r="Q748" s="899"/>
      <c r="R748" s="899"/>
      <c r="S748" s="899"/>
      <c r="T748" s="899"/>
      <c r="U748" s="899"/>
      <c r="V748" s="899"/>
      <c r="W748" s="899"/>
      <c r="X748" s="899"/>
      <c r="Y748" s="899"/>
    </row>
    <row r="749" ht="18.0" customHeight="1">
      <c r="A749" s="899"/>
      <c r="B749" s="900"/>
      <c r="C749" s="899"/>
      <c r="D749" s="899"/>
      <c r="E749" s="899"/>
      <c r="F749" s="901"/>
      <c r="G749" s="901"/>
      <c r="H749" s="901"/>
      <c r="I749" s="901"/>
      <c r="J749" s="901"/>
      <c r="K749" s="901"/>
      <c r="L749" s="899"/>
      <c r="M749" s="899"/>
      <c r="N749" s="899"/>
      <c r="O749" s="899"/>
      <c r="P749" s="899"/>
      <c r="Q749" s="899"/>
      <c r="R749" s="899"/>
      <c r="S749" s="899"/>
      <c r="T749" s="899"/>
      <c r="U749" s="899"/>
      <c r="V749" s="899"/>
      <c r="W749" s="899"/>
      <c r="X749" s="899"/>
      <c r="Y749" s="899"/>
    </row>
    <row r="750" ht="18.0" customHeight="1">
      <c r="A750" s="899"/>
      <c r="B750" s="900"/>
      <c r="C750" s="899"/>
      <c r="D750" s="899"/>
      <c r="E750" s="899"/>
      <c r="F750" s="901"/>
      <c r="G750" s="901"/>
      <c r="H750" s="901"/>
      <c r="I750" s="901"/>
      <c r="J750" s="901"/>
      <c r="K750" s="901"/>
      <c r="L750" s="899"/>
      <c r="M750" s="899"/>
      <c r="N750" s="899"/>
      <c r="O750" s="899"/>
      <c r="P750" s="899"/>
      <c r="Q750" s="899"/>
      <c r="R750" s="899"/>
      <c r="S750" s="899"/>
      <c r="T750" s="899"/>
      <c r="U750" s="899"/>
      <c r="V750" s="899"/>
      <c r="W750" s="899"/>
      <c r="X750" s="899"/>
      <c r="Y750" s="899"/>
    </row>
    <row r="751" ht="18.0" customHeight="1">
      <c r="A751" s="899"/>
      <c r="B751" s="900"/>
      <c r="C751" s="899"/>
      <c r="D751" s="899"/>
      <c r="E751" s="899"/>
      <c r="F751" s="901"/>
      <c r="G751" s="901"/>
      <c r="H751" s="901"/>
      <c r="I751" s="901"/>
      <c r="J751" s="901"/>
      <c r="K751" s="901"/>
      <c r="L751" s="899"/>
      <c r="M751" s="899"/>
      <c r="N751" s="899"/>
      <c r="O751" s="899"/>
      <c r="P751" s="899"/>
      <c r="Q751" s="899"/>
      <c r="R751" s="899"/>
      <c r="S751" s="899"/>
      <c r="T751" s="899"/>
      <c r="U751" s="899"/>
      <c r="V751" s="899"/>
      <c r="W751" s="899"/>
      <c r="X751" s="899"/>
      <c r="Y751" s="899"/>
    </row>
    <row r="752" ht="18.0" customHeight="1">
      <c r="A752" s="899"/>
      <c r="B752" s="900"/>
      <c r="C752" s="899"/>
      <c r="D752" s="899"/>
      <c r="E752" s="899"/>
      <c r="F752" s="901"/>
      <c r="G752" s="901"/>
      <c r="H752" s="901"/>
      <c r="I752" s="901"/>
      <c r="J752" s="901"/>
      <c r="K752" s="901"/>
      <c r="L752" s="899"/>
      <c r="M752" s="899"/>
      <c r="N752" s="899"/>
      <c r="O752" s="899"/>
      <c r="P752" s="899"/>
      <c r="Q752" s="899"/>
      <c r="R752" s="899"/>
      <c r="S752" s="899"/>
      <c r="T752" s="899"/>
      <c r="U752" s="899"/>
      <c r="V752" s="899"/>
      <c r="W752" s="899"/>
      <c r="X752" s="899"/>
      <c r="Y752" s="899"/>
    </row>
    <row r="753" ht="18.0" customHeight="1">
      <c r="A753" s="899"/>
      <c r="B753" s="900"/>
      <c r="C753" s="899"/>
      <c r="D753" s="899"/>
      <c r="E753" s="899"/>
      <c r="F753" s="901"/>
      <c r="G753" s="901"/>
      <c r="H753" s="901"/>
      <c r="I753" s="901"/>
      <c r="J753" s="901"/>
      <c r="K753" s="901"/>
      <c r="L753" s="899"/>
      <c r="M753" s="899"/>
      <c r="N753" s="899"/>
      <c r="O753" s="899"/>
      <c r="P753" s="899"/>
      <c r="Q753" s="899"/>
      <c r="R753" s="899"/>
      <c r="S753" s="899"/>
      <c r="T753" s="899"/>
      <c r="U753" s="899"/>
      <c r="V753" s="899"/>
      <c r="W753" s="899"/>
      <c r="X753" s="899"/>
      <c r="Y753" s="899"/>
    </row>
    <row r="754" ht="18.0" customHeight="1">
      <c r="A754" s="899"/>
      <c r="B754" s="900"/>
      <c r="C754" s="899"/>
      <c r="D754" s="899"/>
      <c r="E754" s="899"/>
      <c r="F754" s="901"/>
      <c r="G754" s="901"/>
      <c r="H754" s="901"/>
      <c r="I754" s="901"/>
      <c r="J754" s="901"/>
      <c r="K754" s="901"/>
      <c r="L754" s="899"/>
      <c r="M754" s="899"/>
      <c r="N754" s="899"/>
      <c r="O754" s="899"/>
      <c r="P754" s="899"/>
      <c r="Q754" s="899"/>
      <c r="R754" s="899"/>
      <c r="S754" s="899"/>
      <c r="T754" s="899"/>
      <c r="U754" s="899"/>
      <c r="V754" s="899"/>
      <c r="W754" s="899"/>
      <c r="X754" s="899"/>
      <c r="Y754" s="899"/>
    </row>
    <row r="755" ht="18.0" customHeight="1">
      <c r="A755" s="899"/>
      <c r="B755" s="900"/>
      <c r="C755" s="899"/>
      <c r="D755" s="899"/>
      <c r="E755" s="899"/>
      <c r="F755" s="901"/>
      <c r="G755" s="901"/>
      <c r="H755" s="901"/>
      <c r="I755" s="901"/>
      <c r="J755" s="901"/>
      <c r="K755" s="901"/>
      <c r="L755" s="899"/>
      <c r="M755" s="899"/>
      <c r="N755" s="899"/>
      <c r="O755" s="899"/>
      <c r="P755" s="899"/>
      <c r="Q755" s="899"/>
      <c r="R755" s="899"/>
      <c r="S755" s="899"/>
      <c r="T755" s="899"/>
      <c r="U755" s="899"/>
      <c r="V755" s="899"/>
      <c r="W755" s="899"/>
      <c r="X755" s="899"/>
      <c r="Y755" s="899"/>
    </row>
    <row r="756" ht="18.0" customHeight="1">
      <c r="A756" s="899"/>
      <c r="B756" s="900"/>
      <c r="C756" s="899"/>
      <c r="D756" s="899"/>
      <c r="E756" s="899"/>
      <c r="F756" s="901"/>
      <c r="G756" s="901"/>
      <c r="H756" s="901"/>
      <c r="I756" s="901"/>
      <c r="J756" s="901"/>
      <c r="K756" s="901"/>
      <c r="L756" s="899"/>
      <c r="M756" s="899"/>
      <c r="N756" s="899"/>
      <c r="O756" s="899"/>
      <c r="P756" s="899"/>
      <c r="Q756" s="899"/>
      <c r="R756" s="899"/>
      <c r="S756" s="899"/>
      <c r="T756" s="899"/>
      <c r="U756" s="899"/>
      <c r="V756" s="899"/>
      <c r="W756" s="899"/>
      <c r="X756" s="899"/>
      <c r="Y756" s="899"/>
    </row>
    <row r="757" ht="18.0" customHeight="1">
      <c r="A757" s="899"/>
      <c r="B757" s="900"/>
      <c r="C757" s="899"/>
      <c r="D757" s="899"/>
      <c r="E757" s="899"/>
      <c r="F757" s="901"/>
      <c r="G757" s="901"/>
      <c r="H757" s="901"/>
      <c r="I757" s="901"/>
      <c r="J757" s="901"/>
      <c r="K757" s="901"/>
      <c r="L757" s="899"/>
      <c r="M757" s="899"/>
      <c r="N757" s="899"/>
      <c r="O757" s="899"/>
      <c r="P757" s="899"/>
      <c r="Q757" s="899"/>
      <c r="R757" s="899"/>
      <c r="S757" s="899"/>
      <c r="T757" s="899"/>
      <c r="U757" s="899"/>
      <c r="V757" s="899"/>
      <c r="W757" s="899"/>
      <c r="X757" s="899"/>
      <c r="Y757" s="899"/>
    </row>
    <row r="758" ht="18.0" customHeight="1">
      <c r="A758" s="899"/>
      <c r="B758" s="900"/>
      <c r="C758" s="899"/>
      <c r="D758" s="899"/>
      <c r="E758" s="899"/>
      <c r="F758" s="901"/>
      <c r="G758" s="901"/>
      <c r="H758" s="901"/>
      <c r="I758" s="901"/>
      <c r="J758" s="901"/>
      <c r="K758" s="901"/>
      <c r="L758" s="899"/>
      <c r="M758" s="899"/>
      <c r="N758" s="899"/>
      <c r="O758" s="899"/>
      <c r="P758" s="899"/>
      <c r="Q758" s="899"/>
      <c r="R758" s="899"/>
      <c r="S758" s="899"/>
      <c r="T758" s="899"/>
      <c r="U758" s="899"/>
      <c r="V758" s="899"/>
      <c r="W758" s="899"/>
      <c r="X758" s="899"/>
      <c r="Y758" s="899"/>
    </row>
    <row r="759" ht="18.0" customHeight="1">
      <c r="A759" s="899"/>
      <c r="B759" s="900"/>
      <c r="C759" s="899"/>
      <c r="D759" s="899"/>
      <c r="E759" s="899"/>
      <c r="F759" s="901"/>
      <c r="G759" s="901"/>
      <c r="H759" s="901"/>
      <c r="I759" s="901"/>
      <c r="J759" s="901"/>
      <c r="K759" s="901"/>
      <c r="L759" s="899"/>
      <c r="M759" s="899"/>
      <c r="N759" s="899"/>
      <c r="O759" s="899"/>
      <c r="P759" s="899"/>
      <c r="Q759" s="899"/>
      <c r="R759" s="899"/>
      <c r="S759" s="899"/>
      <c r="T759" s="899"/>
      <c r="U759" s="899"/>
      <c r="V759" s="899"/>
      <c r="W759" s="899"/>
      <c r="X759" s="899"/>
      <c r="Y759" s="899"/>
    </row>
    <row r="760" ht="18.0" customHeight="1">
      <c r="A760" s="899"/>
      <c r="B760" s="900"/>
      <c r="C760" s="899"/>
      <c r="D760" s="899"/>
      <c r="E760" s="899"/>
      <c r="F760" s="901"/>
      <c r="G760" s="901"/>
      <c r="H760" s="901"/>
      <c r="I760" s="901"/>
      <c r="J760" s="901"/>
      <c r="K760" s="901"/>
      <c r="L760" s="899"/>
      <c r="M760" s="899"/>
      <c r="N760" s="899"/>
      <c r="O760" s="899"/>
      <c r="P760" s="899"/>
      <c r="Q760" s="899"/>
      <c r="R760" s="899"/>
      <c r="S760" s="899"/>
      <c r="T760" s="899"/>
      <c r="U760" s="899"/>
      <c r="V760" s="899"/>
      <c r="W760" s="899"/>
      <c r="X760" s="899"/>
      <c r="Y760" s="899"/>
    </row>
    <row r="761" ht="18.0" customHeight="1">
      <c r="A761" s="899"/>
      <c r="B761" s="900"/>
      <c r="C761" s="899"/>
      <c r="D761" s="899"/>
      <c r="E761" s="899"/>
      <c r="F761" s="901"/>
      <c r="G761" s="901"/>
      <c r="H761" s="901"/>
      <c r="I761" s="901"/>
      <c r="J761" s="901"/>
      <c r="K761" s="901"/>
      <c r="L761" s="899"/>
      <c r="M761" s="899"/>
      <c r="N761" s="899"/>
      <c r="O761" s="899"/>
      <c r="P761" s="899"/>
      <c r="Q761" s="899"/>
      <c r="R761" s="899"/>
      <c r="S761" s="899"/>
      <c r="T761" s="899"/>
      <c r="U761" s="899"/>
      <c r="V761" s="899"/>
      <c r="W761" s="899"/>
      <c r="X761" s="899"/>
      <c r="Y761" s="899"/>
    </row>
    <row r="762" ht="18.0" customHeight="1">
      <c r="A762" s="899"/>
      <c r="B762" s="900"/>
      <c r="C762" s="899"/>
      <c r="D762" s="899"/>
      <c r="E762" s="899"/>
      <c r="F762" s="901"/>
      <c r="G762" s="901"/>
      <c r="H762" s="901"/>
      <c r="I762" s="901"/>
      <c r="J762" s="901"/>
      <c r="K762" s="901"/>
      <c r="L762" s="899"/>
      <c r="M762" s="899"/>
      <c r="N762" s="899"/>
      <c r="O762" s="899"/>
      <c r="P762" s="899"/>
      <c r="Q762" s="899"/>
      <c r="R762" s="899"/>
      <c r="S762" s="899"/>
      <c r="T762" s="899"/>
      <c r="U762" s="899"/>
      <c r="V762" s="899"/>
      <c r="W762" s="899"/>
      <c r="X762" s="899"/>
      <c r="Y762" s="899"/>
    </row>
    <row r="763" ht="18.0" customHeight="1">
      <c r="A763" s="899"/>
      <c r="B763" s="900"/>
      <c r="C763" s="899"/>
      <c r="D763" s="899"/>
      <c r="E763" s="899"/>
      <c r="F763" s="901"/>
      <c r="G763" s="901"/>
      <c r="H763" s="901"/>
      <c r="I763" s="901"/>
      <c r="J763" s="901"/>
      <c r="K763" s="901"/>
      <c r="L763" s="899"/>
      <c r="M763" s="899"/>
      <c r="N763" s="899"/>
      <c r="O763" s="899"/>
      <c r="P763" s="899"/>
      <c r="Q763" s="899"/>
      <c r="R763" s="899"/>
      <c r="S763" s="899"/>
      <c r="T763" s="899"/>
      <c r="U763" s="899"/>
      <c r="V763" s="899"/>
      <c r="W763" s="899"/>
      <c r="X763" s="899"/>
      <c r="Y763" s="899"/>
    </row>
    <row r="764" ht="18.0" customHeight="1">
      <c r="A764" s="899"/>
      <c r="B764" s="900"/>
      <c r="C764" s="899"/>
      <c r="D764" s="899"/>
      <c r="E764" s="899"/>
      <c r="F764" s="901"/>
      <c r="G764" s="901"/>
      <c r="H764" s="901"/>
      <c r="I764" s="901"/>
      <c r="J764" s="901"/>
      <c r="K764" s="901"/>
      <c r="L764" s="899"/>
      <c r="M764" s="899"/>
      <c r="N764" s="899"/>
      <c r="O764" s="899"/>
      <c r="P764" s="899"/>
      <c r="Q764" s="899"/>
      <c r="R764" s="899"/>
      <c r="S764" s="899"/>
      <c r="T764" s="899"/>
      <c r="U764" s="899"/>
      <c r="V764" s="899"/>
      <c r="W764" s="899"/>
      <c r="X764" s="899"/>
      <c r="Y764" s="899"/>
    </row>
    <row r="765" ht="18.0" customHeight="1">
      <c r="A765" s="899"/>
      <c r="B765" s="900"/>
      <c r="C765" s="899"/>
      <c r="D765" s="899"/>
      <c r="E765" s="899"/>
      <c r="F765" s="901"/>
      <c r="G765" s="901"/>
      <c r="H765" s="901"/>
      <c r="I765" s="901"/>
      <c r="J765" s="901"/>
      <c r="K765" s="901"/>
      <c r="L765" s="899"/>
      <c r="M765" s="899"/>
      <c r="N765" s="899"/>
      <c r="O765" s="899"/>
      <c r="P765" s="899"/>
      <c r="Q765" s="899"/>
      <c r="R765" s="899"/>
      <c r="S765" s="899"/>
      <c r="T765" s="899"/>
      <c r="U765" s="899"/>
      <c r="V765" s="899"/>
      <c r="W765" s="899"/>
      <c r="X765" s="899"/>
      <c r="Y765" s="899"/>
    </row>
    <row r="766" ht="18.0" customHeight="1">
      <c r="A766" s="899"/>
      <c r="B766" s="900"/>
      <c r="C766" s="899"/>
      <c r="D766" s="899"/>
      <c r="E766" s="899"/>
      <c r="F766" s="901"/>
      <c r="G766" s="901"/>
      <c r="H766" s="901"/>
      <c r="I766" s="901"/>
      <c r="J766" s="901"/>
      <c r="K766" s="901"/>
      <c r="L766" s="899"/>
      <c r="M766" s="899"/>
      <c r="N766" s="899"/>
      <c r="O766" s="899"/>
      <c r="P766" s="899"/>
      <c r="Q766" s="899"/>
      <c r="R766" s="899"/>
      <c r="S766" s="899"/>
      <c r="T766" s="899"/>
      <c r="U766" s="899"/>
      <c r="V766" s="899"/>
      <c r="W766" s="899"/>
      <c r="X766" s="899"/>
      <c r="Y766" s="899"/>
    </row>
    <row r="767" ht="18.0" customHeight="1">
      <c r="A767" s="899"/>
      <c r="B767" s="900"/>
      <c r="C767" s="899"/>
      <c r="D767" s="899"/>
      <c r="E767" s="899"/>
      <c r="F767" s="901"/>
      <c r="G767" s="901"/>
      <c r="H767" s="901"/>
      <c r="I767" s="901"/>
      <c r="J767" s="901"/>
      <c r="K767" s="901"/>
      <c r="L767" s="899"/>
      <c r="M767" s="899"/>
      <c r="N767" s="899"/>
      <c r="O767" s="899"/>
      <c r="P767" s="899"/>
      <c r="Q767" s="899"/>
      <c r="R767" s="899"/>
      <c r="S767" s="899"/>
      <c r="T767" s="899"/>
      <c r="U767" s="899"/>
      <c r="V767" s="899"/>
      <c r="W767" s="899"/>
      <c r="X767" s="899"/>
      <c r="Y767" s="899"/>
    </row>
    <row r="768" ht="18.0" customHeight="1">
      <c r="A768" s="899"/>
      <c r="B768" s="900"/>
      <c r="C768" s="899"/>
      <c r="D768" s="899"/>
      <c r="E768" s="899"/>
      <c r="F768" s="901"/>
      <c r="G768" s="901"/>
      <c r="H768" s="901"/>
      <c r="I768" s="901"/>
      <c r="J768" s="901"/>
      <c r="K768" s="901"/>
      <c r="L768" s="899"/>
      <c r="M768" s="899"/>
      <c r="N768" s="899"/>
      <c r="O768" s="899"/>
      <c r="P768" s="899"/>
      <c r="Q768" s="899"/>
      <c r="R768" s="899"/>
      <c r="S768" s="899"/>
      <c r="T768" s="899"/>
      <c r="U768" s="899"/>
      <c r="V768" s="899"/>
      <c r="W768" s="899"/>
      <c r="X768" s="899"/>
      <c r="Y768" s="899"/>
    </row>
    <row r="769" ht="18.0" customHeight="1">
      <c r="A769" s="899"/>
      <c r="B769" s="900"/>
      <c r="C769" s="899"/>
      <c r="D769" s="899"/>
      <c r="E769" s="899"/>
      <c r="F769" s="901"/>
      <c r="G769" s="901"/>
      <c r="H769" s="901"/>
      <c r="I769" s="901"/>
      <c r="J769" s="901"/>
      <c r="K769" s="901"/>
      <c r="L769" s="899"/>
      <c r="M769" s="899"/>
      <c r="N769" s="899"/>
      <c r="O769" s="899"/>
      <c r="P769" s="899"/>
      <c r="Q769" s="899"/>
      <c r="R769" s="899"/>
      <c r="S769" s="899"/>
      <c r="T769" s="899"/>
      <c r="U769" s="899"/>
      <c r="V769" s="899"/>
      <c r="W769" s="899"/>
      <c r="X769" s="899"/>
      <c r="Y769" s="899"/>
    </row>
    <row r="770" ht="18.0" customHeight="1">
      <c r="A770" s="899"/>
      <c r="B770" s="900"/>
      <c r="C770" s="899"/>
      <c r="D770" s="899"/>
      <c r="E770" s="899"/>
      <c r="F770" s="901"/>
      <c r="G770" s="901"/>
      <c r="H770" s="901"/>
      <c r="I770" s="901"/>
      <c r="J770" s="901"/>
      <c r="K770" s="901"/>
      <c r="L770" s="899"/>
      <c r="M770" s="899"/>
      <c r="N770" s="899"/>
      <c r="O770" s="899"/>
      <c r="P770" s="899"/>
      <c r="Q770" s="899"/>
      <c r="R770" s="899"/>
      <c r="S770" s="899"/>
      <c r="T770" s="899"/>
      <c r="U770" s="899"/>
      <c r="V770" s="899"/>
      <c r="W770" s="899"/>
      <c r="X770" s="899"/>
      <c r="Y770" s="899"/>
    </row>
    <row r="771" ht="18.0" customHeight="1">
      <c r="A771" s="899"/>
      <c r="B771" s="900"/>
      <c r="C771" s="899"/>
      <c r="D771" s="899"/>
      <c r="E771" s="899"/>
      <c r="F771" s="901"/>
      <c r="G771" s="901"/>
      <c r="H771" s="901"/>
      <c r="I771" s="901"/>
      <c r="J771" s="901"/>
      <c r="K771" s="901"/>
      <c r="L771" s="899"/>
      <c r="M771" s="899"/>
      <c r="N771" s="899"/>
      <c r="O771" s="899"/>
      <c r="P771" s="899"/>
      <c r="Q771" s="899"/>
      <c r="R771" s="899"/>
      <c r="S771" s="899"/>
      <c r="T771" s="899"/>
      <c r="U771" s="899"/>
      <c r="V771" s="899"/>
      <c r="W771" s="899"/>
      <c r="X771" s="899"/>
      <c r="Y771" s="899"/>
    </row>
    <row r="772" ht="18.0" customHeight="1">
      <c r="A772" s="899"/>
      <c r="B772" s="900"/>
      <c r="C772" s="899"/>
      <c r="D772" s="899"/>
      <c r="E772" s="899"/>
      <c r="F772" s="901"/>
      <c r="G772" s="901"/>
      <c r="H772" s="901"/>
      <c r="I772" s="901"/>
      <c r="J772" s="901"/>
      <c r="K772" s="901"/>
      <c r="L772" s="899"/>
      <c r="M772" s="899"/>
      <c r="N772" s="899"/>
      <c r="O772" s="899"/>
      <c r="P772" s="899"/>
      <c r="Q772" s="899"/>
      <c r="R772" s="899"/>
      <c r="S772" s="899"/>
      <c r="T772" s="899"/>
      <c r="U772" s="899"/>
      <c r="V772" s="899"/>
      <c r="W772" s="899"/>
      <c r="X772" s="899"/>
      <c r="Y772" s="899"/>
    </row>
    <row r="773" ht="18.0" customHeight="1">
      <c r="A773" s="899"/>
      <c r="B773" s="900"/>
      <c r="C773" s="899"/>
      <c r="D773" s="899"/>
      <c r="E773" s="899"/>
      <c r="F773" s="901"/>
      <c r="G773" s="901"/>
      <c r="H773" s="901"/>
      <c r="I773" s="901"/>
      <c r="J773" s="901"/>
      <c r="K773" s="901"/>
      <c r="L773" s="899"/>
      <c r="M773" s="899"/>
      <c r="N773" s="899"/>
      <c r="O773" s="899"/>
      <c r="P773" s="899"/>
      <c r="Q773" s="899"/>
      <c r="R773" s="899"/>
      <c r="S773" s="899"/>
      <c r="T773" s="899"/>
      <c r="U773" s="899"/>
      <c r="V773" s="899"/>
      <c r="W773" s="899"/>
      <c r="X773" s="899"/>
      <c r="Y773" s="899"/>
    </row>
    <row r="774" ht="18.0" customHeight="1">
      <c r="A774" s="899"/>
      <c r="B774" s="900"/>
      <c r="C774" s="899"/>
      <c r="D774" s="899"/>
      <c r="E774" s="899"/>
      <c r="F774" s="901"/>
      <c r="G774" s="901"/>
      <c r="H774" s="901"/>
      <c r="I774" s="901"/>
      <c r="J774" s="901"/>
      <c r="K774" s="901"/>
      <c r="L774" s="899"/>
      <c r="M774" s="899"/>
      <c r="N774" s="899"/>
      <c r="O774" s="899"/>
      <c r="P774" s="899"/>
      <c r="Q774" s="899"/>
      <c r="R774" s="899"/>
      <c r="S774" s="899"/>
      <c r="T774" s="899"/>
      <c r="U774" s="899"/>
      <c r="V774" s="899"/>
      <c r="W774" s="899"/>
      <c r="X774" s="899"/>
      <c r="Y774" s="899"/>
    </row>
    <row r="775" ht="18.0" customHeight="1">
      <c r="A775" s="899"/>
      <c r="B775" s="900"/>
      <c r="C775" s="899"/>
      <c r="D775" s="899"/>
      <c r="E775" s="899"/>
      <c r="F775" s="901"/>
      <c r="G775" s="901"/>
      <c r="H775" s="901"/>
      <c r="I775" s="901"/>
      <c r="J775" s="901"/>
      <c r="K775" s="901"/>
      <c r="L775" s="899"/>
      <c r="M775" s="899"/>
      <c r="N775" s="899"/>
      <c r="O775" s="899"/>
      <c r="P775" s="899"/>
      <c r="Q775" s="899"/>
      <c r="R775" s="899"/>
      <c r="S775" s="899"/>
      <c r="T775" s="899"/>
      <c r="U775" s="899"/>
      <c r="V775" s="899"/>
      <c r="W775" s="899"/>
      <c r="X775" s="899"/>
      <c r="Y775" s="899"/>
    </row>
    <row r="776" ht="18.0" customHeight="1">
      <c r="A776" s="899"/>
      <c r="B776" s="900"/>
      <c r="C776" s="899"/>
      <c r="D776" s="899"/>
      <c r="E776" s="899"/>
      <c r="F776" s="901"/>
      <c r="G776" s="901"/>
      <c r="H776" s="901"/>
      <c r="I776" s="901"/>
      <c r="J776" s="901"/>
      <c r="K776" s="901"/>
      <c r="L776" s="899"/>
      <c r="M776" s="899"/>
      <c r="N776" s="899"/>
      <c r="O776" s="899"/>
      <c r="P776" s="899"/>
      <c r="Q776" s="899"/>
      <c r="R776" s="899"/>
      <c r="S776" s="899"/>
      <c r="T776" s="899"/>
      <c r="U776" s="899"/>
      <c r="V776" s="899"/>
      <c r="W776" s="899"/>
      <c r="X776" s="899"/>
      <c r="Y776" s="899"/>
    </row>
    <row r="777" ht="18.0" customHeight="1">
      <c r="A777" s="899"/>
      <c r="B777" s="900"/>
      <c r="C777" s="899"/>
      <c r="D777" s="899"/>
      <c r="E777" s="899"/>
      <c r="F777" s="901"/>
      <c r="G777" s="901"/>
      <c r="H777" s="901"/>
      <c r="I777" s="901"/>
      <c r="J777" s="901"/>
      <c r="K777" s="901"/>
      <c r="L777" s="899"/>
      <c r="M777" s="899"/>
      <c r="N777" s="899"/>
      <c r="O777" s="899"/>
      <c r="P777" s="899"/>
      <c r="Q777" s="899"/>
      <c r="R777" s="899"/>
      <c r="S777" s="899"/>
      <c r="T777" s="899"/>
      <c r="U777" s="899"/>
      <c r="V777" s="899"/>
      <c r="W777" s="899"/>
      <c r="X777" s="899"/>
      <c r="Y777" s="899"/>
    </row>
    <row r="778" ht="18.0" customHeight="1">
      <c r="A778" s="899"/>
      <c r="B778" s="900"/>
      <c r="C778" s="899"/>
      <c r="D778" s="899"/>
      <c r="E778" s="899"/>
      <c r="F778" s="901"/>
      <c r="G778" s="901"/>
      <c r="H778" s="901"/>
      <c r="I778" s="901"/>
      <c r="J778" s="901"/>
      <c r="K778" s="901"/>
      <c r="L778" s="899"/>
      <c r="M778" s="899"/>
      <c r="N778" s="899"/>
      <c r="O778" s="899"/>
      <c r="P778" s="899"/>
      <c r="Q778" s="899"/>
      <c r="R778" s="899"/>
      <c r="S778" s="899"/>
      <c r="T778" s="899"/>
      <c r="U778" s="899"/>
      <c r="V778" s="899"/>
      <c r="W778" s="899"/>
      <c r="X778" s="899"/>
      <c r="Y778" s="899"/>
    </row>
    <row r="779" ht="18.0" customHeight="1">
      <c r="A779" s="899"/>
      <c r="B779" s="900"/>
      <c r="C779" s="899"/>
      <c r="D779" s="899"/>
      <c r="E779" s="899"/>
      <c r="F779" s="901"/>
      <c r="G779" s="901"/>
      <c r="H779" s="901"/>
      <c r="I779" s="901"/>
      <c r="J779" s="901"/>
      <c r="K779" s="901"/>
      <c r="L779" s="899"/>
      <c r="M779" s="899"/>
      <c r="N779" s="899"/>
      <c r="O779" s="899"/>
      <c r="P779" s="899"/>
      <c r="Q779" s="899"/>
      <c r="R779" s="899"/>
      <c r="S779" s="899"/>
      <c r="T779" s="899"/>
      <c r="U779" s="899"/>
      <c r="V779" s="899"/>
      <c r="W779" s="899"/>
      <c r="X779" s="899"/>
      <c r="Y779" s="899"/>
    </row>
    <row r="780" ht="18.0" customHeight="1">
      <c r="A780" s="899"/>
      <c r="B780" s="900"/>
      <c r="C780" s="899"/>
      <c r="D780" s="899"/>
      <c r="E780" s="899"/>
      <c r="F780" s="901"/>
      <c r="G780" s="901"/>
      <c r="H780" s="901"/>
      <c r="I780" s="901"/>
      <c r="J780" s="901"/>
      <c r="K780" s="901"/>
      <c r="L780" s="899"/>
      <c r="M780" s="899"/>
      <c r="N780" s="899"/>
      <c r="O780" s="899"/>
      <c r="P780" s="899"/>
      <c r="Q780" s="899"/>
      <c r="R780" s="899"/>
      <c r="S780" s="899"/>
      <c r="T780" s="899"/>
      <c r="U780" s="899"/>
      <c r="V780" s="899"/>
      <c r="W780" s="899"/>
      <c r="X780" s="899"/>
      <c r="Y780" s="899"/>
    </row>
    <row r="781" ht="18.0" customHeight="1">
      <c r="A781" s="899"/>
      <c r="B781" s="900"/>
      <c r="C781" s="899"/>
      <c r="D781" s="899"/>
      <c r="E781" s="899"/>
      <c r="F781" s="901"/>
      <c r="G781" s="901"/>
      <c r="H781" s="901"/>
      <c r="I781" s="901"/>
      <c r="J781" s="901"/>
      <c r="K781" s="901"/>
      <c r="L781" s="899"/>
      <c r="M781" s="899"/>
      <c r="N781" s="899"/>
      <c r="O781" s="899"/>
      <c r="P781" s="899"/>
      <c r="Q781" s="899"/>
      <c r="R781" s="899"/>
      <c r="S781" s="899"/>
      <c r="T781" s="899"/>
      <c r="U781" s="899"/>
      <c r="V781" s="899"/>
      <c r="W781" s="899"/>
      <c r="X781" s="899"/>
      <c r="Y781" s="899"/>
    </row>
    <row r="782" ht="18.0" customHeight="1">
      <c r="A782" s="899"/>
      <c r="B782" s="900"/>
      <c r="C782" s="899"/>
      <c r="D782" s="899"/>
      <c r="E782" s="899"/>
      <c r="F782" s="901"/>
      <c r="G782" s="901"/>
      <c r="H782" s="901"/>
      <c r="I782" s="901"/>
      <c r="J782" s="901"/>
      <c r="K782" s="901"/>
      <c r="L782" s="899"/>
      <c r="M782" s="899"/>
      <c r="N782" s="899"/>
      <c r="O782" s="899"/>
      <c r="P782" s="899"/>
      <c r="Q782" s="899"/>
      <c r="R782" s="899"/>
      <c r="S782" s="899"/>
      <c r="T782" s="899"/>
      <c r="U782" s="899"/>
      <c r="V782" s="899"/>
      <c r="W782" s="899"/>
      <c r="X782" s="899"/>
      <c r="Y782" s="899"/>
    </row>
    <row r="783" ht="18.0" customHeight="1">
      <c r="A783" s="899"/>
      <c r="B783" s="900"/>
      <c r="C783" s="899"/>
      <c r="D783" s="899"/>
      <c r="E783" s="899"/>
      <c r="F783" s="901"/>
      <c r="G783" s="901"/>
      <c r="H783" s="901"/>
      <c r="I783" s="901"/>
      <c r="J783" s="901"/>
      <c r="K783" s="901"/>
      <c r="L783" s="899"/>
      <c r="M783" s="899"/>
      <c r="N783" s="899"/>
      <c r="O783" s="899"/>
      <c r="P783" s="899"/>
      <c r="Q783" s="899"/>
      <c r="R783" s="899"/>
      <c r="S783" s="899"/>
      <c r="T783" s="899"/>
      <c r="U783" s="899"/>
      <c r="V783" s="899"/>
      <c r="W783" s="899"/>
      <c r="X783" s="899"/>
      <c r="Y783" s="899"/>
    </row>
    <row r="784" ht="18.0" customHeight="1">
      <c r="A784" s="899"/>
      <c r="B784" s="900"/>
      <c r="C784" s="899"/>
      <c r="D784" s="899"/>
      <c r="E784" s="899"/>
      <c r="F784" s="901"/>
      <c r="G784" s="901"/>
      <c r="H784" s="901"/>
      <c r="I784" s="901"/>
      <c r="J784" s="901"/>
      <c r="K784" s="901"/>
      <c r="L784" s="899"/>
      <c r="M784" s="899"/>
      <c r="N784" s="899"/>
      <c r="O784" s="899"/>
      <c r="P784" s="899"/>
      <c r="Q784" s="899"/>
      <c r="R784" s="899"/>
      <c r="S784" s="899"/>
      <c r="T784" s="899"/>
      <c r="U784" s="899"/>
      <c r="V784" s="899"/>
      <c r="W784" s="899"/>
      <c r="X784" s="899"/>
      <c r="Y784" s="899"/>
    </row>
    <row r="785" ht="18.0" customHeight="1">
      <c r="A785" s="899"/>
      <c r="B785" s="900"/>
      <c r="C785" s="899"/>
      <c r="D785" s="899"/>
      <c r="E785" s="899"/>
      <c r="F785" s="901"/>
      <c r="G785" s="901"/>
      <c r="H785" s="901"/>
      <c r="I785" s="901"/>
      <c r="J785" s="901"/>
      <c r="K785" s="901"/>
      <c r="L785" s="899"/>
      <c r="M785" s="899"/>
      <c r="N785" s="899"/>
      <c r="O785" s="899"/>
      <c r="P785" s="899"/>
      <c r="Q785" s="899"/>
      <c r="R785" s="899"/>
      <c r="S785" s="899"/>
      <c r="T785" s="899"/>
      <c r="U785" s="899"/>
      <c r="V785" s="899"/>
      <c r="W785" s="899"/>
      <c r="X785" s="899"/>
      <c r="Y785" s="899"/>
    </row>
    <row r="786" ht="18.0" customHeight="1">
      <c r="A786" s="899"/>
      <c r="B786" s="900"/>
      <c r="C786" s="899"/>
      <c r="D786" s="899"/>
      <c r="E786" s="899"/>
      <c r="F786" s="901"/>
      <c r="G786" s="901"/>
      <c r="H786" s="901"/>
      <c r="I786" s="901"/>
      <c r="J786" s="901"/>
      <c r="K786" s="901"/>
      <c r="L786" s="899"/>
      <c r="M786" s="899"/>
      <c r="N786" s="899"/>
      <c r="O786" s="899"/>
      <c r="P786" s="899"/>
      <c r="Q786" s="899"/>
      <c r="R786" s="899"/>
      <c r="S786" s="899"/>
      <c r="T786" s="899"/>
      <c r="U786" s="899"/>
      <c r="V786" s="899"/>
      <c r="W786" s="899"/>
      <c r="X786" s="899"/>
      <c r="Y786" s="899"/>
    </row>
    <row r="787" ht="18.0" customHeight="1">
      <c r="A787" s="899"/>
      <c r="B787" s="900"/>
      <c r="C787" s="899"/>
      <c r="D787" s="899"/>
      <c r="E787" s="899"/>
      <c r="F787" s="901"/>
      <c r="G787" s="901"/>
      <c r="H787" s="901"/>
      <c r="I787" s="901"/>
      <c r="J787" s="901"/>
      <c r="K787" s="901"/>
      <c r="L787" s="899"/>
      <c r="M787" s="899"/>
      <c r="N787" s="899"/>
      <c r="O787" s="899"/>
      <c r="P787" s="899"/>
      <c r="Q787" s="899"/>
      <c r="R787" s="899"/>
      <c r="S787" s="899"/>
      <c r="T787" s="899"/>
      <c r="U787" s="899"/>
      <c r="V787" s="899"/>
      <c r="W787" s="899"/>
      <c r="X787" s="899"/>
      <c r="Y787" s="899"/>
    </row>
    <row r="788" ht="18.0" customHeight="1">
      <c r="A788" s="899"/>
      <c r="B788" s="900"/>
      <c r="C788" s="899"/>
      <c r="D788" s="899"/>
      <c r="E788" s="899"/>
      <c r="F788" s="901"/>
      <c r="G788" s="901"/>
      <c r="H788" s="901"/>
      <c r="I788" s="901"/>
      <c r="J788" s="901"/>
      <c r="K788" s="901"/>
      <c r="L788" s="899"/>
      <c r="M788" s="899"/>
      <c r="N788" s="899"/>
      <c r="O788" s="899"/>
      <c r="P788" s="899"/>
      <c r="Q788" s="899"/>
      <c r="R788" s="899"/>
      <c r="S788" s="899"/>
      <c r="T788" s="899"/>
      <c r="U788" s="899"/>
      <c r="V788" s="899"/>
      <c r="W788" s="899"/>
      <c r="X788" s="899"/>
      <c r="Y788" s="899"/>
    </row>
    <row r="789" ht="18.0" customHeight="1">
      <c r="A789" s="899"/>
      <c r="B789" s="900"/>
      <c r="C789" s="899"/>
      <c r="D789" s="899"/>
      <c r="E789" s="899"/>
      <c r="F789" s="901"/>
      <c r="G789" s="901"/>
      <c r="H789" s="901"/>
      <c r="I789" s="901"/>
      <c r="J789" s="901"/>
      <c r="K789" s="901"/>
      <c r="L789" s="899"/>
      <c r="M789" s="899"/>
      <c r="N789" s="899"/>
      <c r="O789" s="899"/>
      <c r="P789" s="899"/>
      <c r="Q789" s="899"/>
      <c r="R789" s="899"/>
      <c r="S789" s="899"/>
      <c r="T789" s="899"/>
      <c r="U789" s="899"/>
      <c r="V789" s="899"/>
      <c r="W789" s="899"/>
      <c r="X789" s="899"/>
      <c r="Y789" s="899"/>
    </row>
    <row r="790" ht="18.0" customHeight="1">
      <c r="A790" s="899"/>
      <c r="B790" s="900"/>
      <c r="C790" s="899"/>
      <c r="D790" s="899"/>
      <c r="E790" s="899"/>
      <c r="F790" s="901"/>
      <c r="G790" s="901"/>
      <c r="H790" s="901"/>
      <c r="I790" s="901"/>
      <c r="J790" s="901"/>
      <c r="K790" s="901"/>
      <c r="L790" s="899"/>
      <c r="M790" s="899"/>
      <c r="N790" s="899"/>
      <c r="O790" s="899"/>
      <c r="P790" s="899"/>
      <c r="Q790" s="899"/>
      <c r="R790" s="899"/>
      <c r="S790" s="899"/>
      <c r="T790" s="899"/>
      <c r="U790" s="899"/>
      <c r="V790" s="899"/>
      <c r="W790" s="899"/>
      <c r="X790" s="899"/>
      <c r="Y790" s="899"/>
    </row>
    <row r="791" ht="18.0" customHeight="1">
      <c r="A791" s="899"/>
      <c r="B791" s="900"/>
      <c r="C791" s="899"/>
      <c r="D791" s="899"/>
      <c r="E791" s="899"/>
      <c r="F791" s="901"/>
      <c r="G791" s="901"/>
      <c r="H791" s="901"/>
      <c r="I791" s="901"/>
      <c r="J791" s="901"/>
      <c r="K791" s="901"/>
      <c r="L791" s="899"/>
      <c r="M791" s="899"/>
      <c r="N791" s="899"/>
      <c r="O791" s="899"/>
      <c r="P791" s="899"/>
      <c r="Q791" s="899"/>
      <c r="R791" s="899"/>
      <c r="S791" s="899"/>
      <c r="T791" s="899"/>
      <c r="U791" s="899"/>
      <c r="V791" s="899"/>
      <c r="W791" s="899"/>
      <c r="X791" s="899"/>
      <c r="Y791" s="899"/>
    </row>
    <row r="792" ht="18.0" customHeight="1">
      <c r="A792" s="899"/>
      <c r="B792" s="900"/>
      <c r="C792" s="899"/>
      <c r="D792" s="899"/>
      <c r="E792" s="899"/>
      <c r="F792" s="901"/>
      <c r="G792" s="901"/>
      <c r="H792" s="901"/>
      <c r="I792" s="901"/>
      <c r="J792" s="901"/>
      <c r="K792" s="901"/>
      <c r="L792" s="899"/>
      <c r="M792" s="899"/>
      <c r="N792" s="899"/>
      <c r="O792" s="899"/>
      <c r="P792" s="899"/>
      <c r="Q792" s="899"/>
      <c r="R792" s="899"/>
      <c r="S792" s="899"/>
      <c r="T792" s="899"/>
      <c r="U792" s="899"/>
      <c r="V792" s="899"/>
      <c r="W792" s="899"/>
      <c r="X792" s="899"/>
      <c r="Y792" s="899"/>
    </row>
    <row r="793" ht="18.0" customHeight="1">
      <c r="A793" s="899"/>
      <c r="B793" s="900"/>
      <c r="C793" s="899"/>
      <c r="D793" s="899"/>
      <c r="E793" s="899"/>
      <c r="F793" s="901"/>
      <c r="G793" s="901"/>
      <c r="H793" s="901"/>
      <c r="I793" s="901"/>
      <c r="J793" s="901"/>
      <c r="K793" s="901"/>
      <c r="L793" s="899"/>
      <c r="M793" s="899"/>
      <c r="N793" s="899"/>
      <c r="O793" s="899"/>
      <c r="P793" s="899"/>
      <c r="Q793" s="899"/>
      <c r="R793" s="899"/>
      <c r="S793" s="899"/>
      <c r="T793" s="899"/>
      <c r="U793" s="899"/>
      <c r="V793" s="899"/>
      <c r="W793" s="899"/>
      <c r="X793" s="899"/>
      <c r="Y793" s="899"/>
    </row>
    <row r="794" ht="18.0" customHeight="1">
      <c r="A794" s="899"/>
      <c r="B794" s="900"/>
      <c r="C794" s="899"/>
      <c r="D794" s="899"/>
      <c r="E794" s="899"/>
      <c r="F794" s="901"/>
      <c r="G794" s="901"/>
      <c r="H794" s="901"/>
      <c r="I794" s="901"/>
      <c r="J794" s="901"/>
      <c r="K794" s="901"/>
      <c r="L794" s="899"/>
      <c r="M794" s="899"/>
      <c r="N794" s="899"/>
      <c r="O794" s="899"/>
      <c r="P794" s="899"/>
      <c r="Q794" s="899"/>
      <c r="R794" s="899"/>
      <c r="S794" s="899"/>
      <c r="T794" s="899"/>
      <c r="U794" s="899"/>
      <c r="V794" s="899"/>
      <c r="W794" s="899"/>
      <c r="X794" s="899"/>
      <c r="Y794" s="899"/>
    </row>
    <row r="795" ht="18.0" customHeight="1">
      <c r="A795" s="899"/>
      <c r="B795" s="900"/>
      <c r="C795" s="899"/>
      <c r="D795" s="899"/>
      <c r="E795" s="899"/>
      <c r="F795" s="901"/>
      <c r="G795" s="901"/>
      <c r="H795" s="901"/>
      <c r="I795" s="901"/>
      <c r="J795" s="901"/>
      <c r="K795" s="901"/>
      <c r="L795" s="899"/>
      <c r="M795" s="899"/>
      <c r="N795" s="899"/>
      <c r="O795" s="899"/>
      <c r="P795" s="899"/>
      <c r="Q795" s="899"/>
      <c r="R795" s="899"/>
      <c r="S795" s="899"/>
      <c r="T795" s="899"/>
      <c r="U795" s="899"/>
      <c r="V795" s="899"/>
      <c r="W795" s="899"/>
      <c r="X795" s="899"/>
      <c r="Y795" s="899"/>
    </row>
    <row r="796" ht="18.0" customHeight="1">
      <c r="A796" s="899"/>
      <c r="B796" s="900"/>
      <c r="C796" s="899"/>
      <c r="D796" s="899"/>
      <c r="E796" s="899"/>
      <c r="F796" s="901"/>
      <c r="G796" s="901"/>
      <c r="H796" s="901"/>
      <c r="I796" s="901"/>
      <c r="J796" s="901"/>
      <c r="K796" s="901"/>
      <c r="L796" s="899"/>
      <c r="M796" s="899"/>
      <c r="N796" s="899"/>
      <c r="O796" s="899"/>
      <c r="P796" s="899"/>
      <c r="Q796" s="899"/>
      <c r="R796" s="899"/>
      <c r="S796" s="899"/>
      <c r="T796" s="899"/>
      <c r="U796" s="899"/>
      <c r="V796" s="899"/>
      <c r="W796" s="899"/>
      <c r="X796" s="899"/>
      <c r="Y796" s="899"/>
    </row>
    <row r="797" ht="18.0" customHeight="1">
      <c r="A797" s="899"/>
      <c r="B797" s="900"/>
      <c r="C797" s="899"/>
      <c r="D797" s="899"/>
      <c r="E797" s="899"/>
      <c r="F797" s="901"/>
      <c r="G797" s="901"/>
      <c r="H797" s="901"/>
      <c r="I797" s="901"/>
      <c r="J797" s="901"/>
      <c r="K797" s="901"/>
      <c r="L797" s="899"/>
      <c r="M797" s="899"/>
      <c r="N797" s="899"/>
      <c r="O797" s="899"/>
      <c r="P797" s="899"/>
      <c r="Q797" s="899"/>
      <c r="R797" s="899"/>
      <c r="S797" s="899"/>
      <c r="T797" s="899"/>
      <c r="U797" s="899"/>
      <c r="V797" s="899"/>
      <c r="W797" s="899"/>
      <c r="X797" s="899"/>
      <c r="Y797" s="899"/>
    </row>
    <row r="798" ht="18.0" customHeight="1">
      <c r="A798" s="899"/>
      <c r="B798" s="900"/>
      <c r="C798" s="899"/>
      <c r="D798" s="899"/>
      <c r="E798" s="899"/>
      <c r="F798" s="901"/>
      <c r="G798" s="901"/>
      <c r="H798" s="901"/>
      <c r="I798" s="901"/>
      <c r="J798" s="901"/>
      <c r="K798" s="901"/>
      <c r="L798" s="899"/>
      <c r="M798" s="899"/>
      <c r="N798" s="899"/>
      <c r="O798" s="899"/>
      <c r="P798" s="899"/>
      <c r="Q798" s="899"/>
      <c r="R798" s="899"/>
      <c r="S798" s="899"/>
      <c r="T798" s="899"/>
      <c r="U798" s="899"/>
      <c r="V798" s="899"/>
      <c r="W798" s="899"/>
      <c r="X798" s="899"/>
      <c r="Y798" s="899"/>
    </row>
    <row r="799" ht="18.0" customHeight="1">
      <c r="A799" s="899"/>
      <c r="B799" s="900"/>
      <c r="C799" s="899"/>
      <c r="D799" s="899"/>
      <c r="E799" s="899"/>
      <c r="F799" s="901"/>
      <c r="G799" s="901"/>
      <c r="H799" s="901"/>
      <c r="I799" s="901"/>
      <c r="J799" s="901"/>
      <c r="K799" s="901"/>
      <c r="L799" s="899"/>
      <c r="M799" s="899"/>
      <c r="N799" s="899"/>
      <c r="O799" s="899"/>
      <c r="P799" s="899"/>
      <c r="Q799" s="899"/>
      <c r="R799" s="899"/>
      <c r="S799" s="899"/>
      <c r="T799" s="899"/>
      <c r="U799" s="899"/>
      <c r="V799" s="899"/>
      <c r="W799" s="899"/>
      <c r="X799" s="899"/>
      <c r="Y799" s="899"/>
    </row>
    <row r="800" ht="18.0" customHeight="1">
      <c r="A800" s="899"/>
      <c r="B800" s="900"/>
      <c r="C800" s="899"/>
      <c r="D800" s="899"/>
      <c r="E800" s="899"/>
      <c r="F800" s="901"/>
      <c r="G800" s="901"/>
      <c r="H800" s="901"/>
      <c r="I800" s="901"/>
      <c r="J800" s="901"/>
      <c r="K800" s="901"/>
      <c r="L800" s="899"/>
      <c r="M800" s="899"/>
      <c r="N800" s="899"/>
      <c r="O800" s="899"/>
      <c r="P800" s="899"/>
      <c r="Q800" s="899"/>
      <c r="R800" s="899"/>
      <c r="S800" s="899"/>
      <c r="T800" s="899"/>
      <c r="U800" s="899"/>
      <c r="V800" s="899"/>
      <c r="W800" s="899"/>
      <c r="X800" s="899"/>
      <c r="Y800" s="899"/>
    </row>
    <row r="801" ht="18.0" customHeight="1">
      <c r="A801" s="899"/>
      <c r="B801" s="900"/>
      <c r="C801" s="899"/>
      <c r="D801" s="899"/>
      <c r="E801" s="899"/>
      <c r="F801" s="901"/>
      <c r="G801" s="901"/>
      <c r="H801" s="901"/>
      <c r="I801" s="901"/>
      <c r="J801" s="901"/>
      <c r="K801" s="901"/>
      <c r="L801" s="899"/>
      <c r="M801" s="899"/>
      <c r="N801" s="899"/>
      <c r="O801" s="899"/>
      <c r="P801" s="899"/>
      <c r="Q801" s="899"/>
      <c r="R801" s="899"/>
      <c r="S801" s="899"/>
      <c r="T801" s="899"/>
      <c r="U801" s="899"/>
      <c r="V801" s="899"/>
      <c r="W801" s="899"/>
      <c r="X801" s="899"/>
      <c r="Y801" s="899"/>
    </row>
    <row r="802" ht="18.0" customHeight="1">
      <c r="A802" s="899"/>
      <c r="B802" s="900"/>
      <c r="C802" s="899"/>
      <c r="D802" s="899"/>
      <c r="E802" s="899"/>
      <c r="F802" s="901"/>
      <c r="G802" s="901"/>
      <c r="H802" s="901"/>
      <c r="I802" s="901"/>
      <c r="J802" s="901"/>
      <c r="K802" s="901"/>
      <c r="L802" s="899"/>
      <c r="M802" s="899"/>
      <c r="N802" s="899"/>
      <c r="O802" s="899"/>
      <c r="P802" s="899"/>
      <c r="Q802" s="899"/>
      <c r="R802" s="899"/>
      <c r="S802" s="899"/>
      <c r="T802" s="899"/>
      <c r="U802" s="899"/>
      <c r="V802" s="899"/>
      <c r="W802" s="899"/>
      <c r="X802" s="899"/>
      <c r="Y802" s="899"/>
    </row>
    <row r="803" ht="18.0" customHeight="1">
      <c r="A803" s="899"/>
      <c r="B803" s="900"/>
      <c r="C803" s="899"/>
      <c r="D803" s="899"/>
      <c r="E803" s="899"/>
      <c r="F803" s="901"/>
      <c r="G803" s="901"/>
      <c r="H803" s="901"/>
      <c r="I803" s="901"/>
      <c r="J803" s="901"/>
      <c r="K803" s="901"/>
      <c r="L803" s="899"/>
      <c r="M803" s="899"/>
      <c r="N803" s="899"/>
      <c r="O803" s="899"/>
      <c r="P803" s="899"/>
      <c r="Q803" s="899"/>
      <c r="R803" s="899"/>
      <c r="S803" s="899"/>
      <c r="T803" s="899"/>
      <c r="U803" s="899"/>
      <c r="V803" s="899"/>
      <c r="W803" s="899"/>
      <c r="X803" s="899"/>
      <c r="Y803" s="899"/>
    </row>
    <row r="804" ht="18.0" customHeight="1">
      <c r="A804" s="899"/>
      <c r="B804" s="900"/>
      <c r="C804" s="899"/>
      <c r="D804" s="899"/>
      <c r="E804" s="899"/>
      <c r="F804" s="901"/>
      <c r="G804" s="901"/>
      <c r="H804" s="901"/>
      <c r="I804" s="901"/>
      <c r="J804" s="901"/>
      <c r="K804" s="901"/>
      <c r="L804" s="899"/>
      <c r="M804" s="899"/>
      <c r="N804" s="899"/>
      <c r="O804" s="899"/>
      <c r="P804" s="899"/>
      <c r="Q804" s="899"/>
      <c r="R804" s="899"/>
      <c r="S804" s="899"/>
      <c r="T804" s="899"/>
      <c r="U804" s="899"/>
      <c r="V804" s="899"/>
      <c r="W804" s="899"/>
      <c r="X804" s="899"/>
      <c r="Y804" s="899"/>
    </row>
    <row r="805" ht="18.0" customHeight="1">
      <c r="A805" s="899"/>
      <c r="B805" s="900"/>
      <c r="C805" s="899"/>
      <c r="D805" s="899"/>
      <c r="E805" s="899"/>
      <c r="F805" s="901"/>
      <c r="G805" s="901"/>
      <c r="H805" s="901"/>
      <c r="I805" s="901"/>
      <c r="J805" s="901"/>
      <c r="K805" s="901"/>
      <c r="L805" s="899"/>
      <c r="M805" s="899"/>
      <c r="N805" s="899"/>
      <c r="O805" s="899"/>
      <c r="P805" s="899"/>
      <c r="Q805" s="899"/>
      <c r="R805" s="899"/>
      <c r="S805" s="899"/>
      <c r="T805" s="899"/>
      <c r="U805" s="899"/>
      <c r="V805" s="899"/>
      <c r="W805" s="899"/>
      <c r="X805" s="899"/>
      <c r="Y805" s="899"/>
    </row>
    <row r="806" ht="18.0" customHeight="1">
      <c r="A806" s="899"/>
      <c r="B806" s="900"/>
      <c r="C806" s="899"/>
      <c r="D806" s="899"/>
      <c r="E806" s="899"/>
      <c r="F806" s="901"/>
      <c r="G806" s="901"/>
      <c r="H806" s="901"/>
      <c r="I806" s="901"/>
      <c r="J806" s="901"/>
      <c r="K806" s="901"/>
      <c r="L806" s="899"/>
      <c r="M806" s="899"/>
      <c r="N806" s="899"/>
      <c r="O806" s="899"/>
      <c r="P806" s="899"/>
      <c r="Q806" s="899"/>
      <c r="R806" s="899"/>
      <c r="S806" s="899"/>
      <c r="T806" s="899"/>
      <c r="U806" s="899"/>
      <c r="V806" s="899"/>
      <c r="W806" s="899"/>
      <c r="X806" s="899"/>
      <c r="Y806" s="899"/>
    </row>
    <row r="807" ht="18.0" customHeight="1">
      <c r="A807" s="899"/>
      <c r="B807" s="900"/>
      <c r="C807" s="899"/>
      <c r="D807" s="899"/>
      <c r="E807" s="899"/>
      <c r="F807" s="901"/>
      <c r="G807" s="901"/>
      <c r="H807" s="901"/>
      <c r="I807" s="901"/>
      <c r="J807" s="901"/>
      <c r="K807" s="901"/>
      <c r="L807" s="899"/>
      <c r="M807" s="899"/>
      <c r="N807" s="899"/>
      <c r="O807" s="899"/>
      <c r="P807" s="899"/>
      <c r="Q807" s="899"/>
      <c r="R807" s="899"/>
      <c r="S807" s="899"/>
      <c r="T807" s="899"/>
      <c r="U807" s="899"/>
      <c r="V807" s="899"/>
      <c r="W807" s="899"/>
      <c r="X807" s="899"/>
      <c r="Y807" s="899"/>
    </row>
    <row r="808" ht="18.0" customHeight="1">
      <c r="A808" s="899"/>
      <c r="B808" s="900"/>
      <c r="C808" s="899"/>
      <c r="D808" s="899"/>
      <c r="E808" s="899"/>
      <c r="F808" s="901"/>
      <c r="G808" s="901"/>
      <c r="H808" s="901"/>
      <c r="I808" s="901"/>
      <c r="J808" s="901"/>
      <c r="K808" s="901"/>
      <c r="L808" s="899"/>
      <c r="M808" s="899"/>
      <c r="N808" s="899"/>
      <c r="O808" s="899"/>
      <c r="P808" s="899"/>
      <c r="Q808" s="899"/>
      <c r="R808" s="899"/>
      <c r="S808" s="899"/>
      <c r="T808" s="899"/>
      <c r="U808" s="899"/>
      <c r="V808" s="899"/>
      <c r="W808" s="899"/>
      <c r="X808" s="899"/>
      <c r="Y808" s="899"/>
    </row>
    <row r="809" ht="18.0" customHeight="1">
      <c r="A809" s="899"/>
      <c r="B809" s="900"/>
      <c r="C809" s="899"/>
      <c r="D809" s="899"/>
      <c r="E809" s="899"/>
      <c r="F809" s="901"/>
      <c r="G809" s="901"/>
      <c r="H809" s="901"/>
      <c r="I809" s="901"/>
      <c r="J809" s="901"/>
      <c r="K809" s="901"/>
      <c r="L809" s="899"/>
      <c r="M809" s="899"/>
      <c r="N809" s="899"/>
      <c r="O809" s="899"/>
      <c r="P809" s="899"/>
      <c r="Q809" s="899"/>
      <c r="R809" s="899"/>
      <c r="S809" s="899"/>
      <c r="T809" s="899"/>
      <c r="U809" s="899"/>
      <c r="V809" s="899"/>
      <c r="W809" s="899"/>
      <c r="X809" s="899"/>
      <c r="Y809" s="899"/>
    </row>
    <row r="810" ht="18.0" customHeight="1">
      <c r="A810" s="899"/>
      <c r="B810" s="900"/>
      <c r="C810" s="899"/>
      <c r="D810" s="899"/>
      <c r="E810" s="899"/>
      <c r="F810" s="901"/>
      <c r="G810" s="901"/>
      <c r="H810" s="901"/>
      <c r="I810" s="901"/>
      <c r="J810" s="901"/>
      <c r="K810" s="901"/>
      <c r="L810" s="899"/>
      <c r="M810" s="899"/>
      <c r="N810" s="899"/>
      <c r="O810" s="899"/>
      <c r="P810" s="899"/>
      <c r="Q810" s="899"/>
      <c r="R810" s="899"/>
      <c r="S810" s="899"/>
      <c r="T810" s="899"/>
      <c r="U810" s="899"/>
      <c r="V810" s="899"/>
      <c r="W810" s="899"/>
      <c r="X810" s="899"/>
      <c r="Y810" s="899"/>
    </row>
    <row r="811" ht="18.0" customHeight="1">
      <c r="A811" s="899"/>
      <c r="B811" s="900"/>
      <c r="C811" s="899"/>
      <c r="D811" s="899"/>
      <c r="E811" s="899"/>
      <c r="F811" s="901"/>
      <c r="G811" s="901"/>
      <c r="H811" s="901"/>
      <c r="I811" s="901"/>
      <c r="J811" s="901"/>
      <c r="K811" s="901"/>
      <c r="L811" s="899"/>
      <c r="M811" s="899"/>
      <c r="N811" s="899"/>
      <c r="O811" s="899"/>
      <c r="P811" s="899"/>
      <c r="Q811" s="899"/>
      <c r="R811" s="899"/>
      <c r="S811" s="899"/>
      <c r="T811" s="899"/>
      <c r="U811" s="899"/>
      <c r="V811" s="899"/>
      <c r="W811" s="899"/>
      <c r="X811" s="899"/>
      <c r="Y811" s="899"/>
    </row>
    <row r="812" ht="18.0" customHeight="1">
      <c r="A812" s="899"/>
      <c r="B812" s="900"/>
      <c r="C812" s="899"/>
      <c r="D812" s="899"/>
      <c r="E812" s="899"/>
      <c r="F812" s="901"/>
      <c r="G812" s="901"/>
      <c r="H812" s="901"/>
      <c r="I812" s="901"/>
      <c r="J812" s="901"/>
      <c r="K812" s="901"/>
      <c r="L812" s="899"/>
      <c r="M812" s="899"/>
      <c r="N812" s="899"/>
      <c r="O812" s="899"/>
      <c r="P812" s="899"/>
      <c r="Q812" s="899"/>
      <c r="R812" s="899"/>
      <c r="S812" s="899"/>
      <c r="T812" s="899"/>
      <c r="U812" s="899"/>
      <c r="V812" s="899"/>
      <c r="W812" s="899"/>
      <c r="X812" s="899"/>
      <c r="Y812" s="899"/>
    </row>
    <row r="813" ht="18.0" customHeight="1">
      <c r="A813" s="899"/>
      <c r="B813" s="900"/>
      <c r="C813" s="899"/>
      <c r="D813" s="899"/>
      <c r="E813" s="899"/>
      <c r="F813" s="901"/>
      <c r="G813" s="901"/>
      <c r="H813" s="901"/>
      <c r="I813" s="901"/>
      <c r="J813" s="901"/>
      <c r="K813" s="901"/>
      <c r="L813" s="899"/>
      <c r="M813" s="899"/>
      <c r="N813" s="899"/>
      <c r="O813" s="899"/>
      <c r="P813" s="899"/>
      <c r="Q813" s="899"/>
      <c r="R813" s="899"/>
      <c r="S813" s="899"/>
      <c r="T813" s="899"/>
      <c r="U813" s="899"/>
      <c r="V813" s="899"/>
      <c r="W813" s="899"/>
      <c r="X813" s="899"/>
      <c r="Y813" s="899"/>
    </row>
    <row r="814" ht="18.0" customHeight="1">
      <c r="A814" s="899"/>
      <c r="B814" s="900"/>
      <c r="C814" s="899"/>
      <c r="D814" s="899"/>
      <c r="E814" s="899"/>
      <c r="F814" s="901"/>
      <c r="G814" s="901"/>
      <c r="H814" s="901"/>
      <c r="I814" s="901"/>
      <c r="J814" s="901"/>
      <c r="K814" s="901"/>
      <c r="L814" s="899"/>
      <c r="M814" s="899"/>
      <c r="N814" s="899"/>
      <c r="O814" s="899"/>
      <c r="P814" s="899"/>
      <c r="Q814" s="899"/>
      <c r="R814" s="899"/>
      <c r="S814" s="899"/>
      <c r="T814" s="899"/>
      <c r="U814" s="899"/>
      <c r="V814" s="899"/>
      <c r="W814" s="899"/>
      <c r="X814" s="899"/>
      <c r="Y814" s="899"/>
    </row>
    <row r="815" ht="18.0" customHeight="1">
      <c r="A815" s="899"/>
      <c r="B815" s="900"/>
      <c r="C815" s="899"/>
      <c r="D815" s="899"/>
      <c r="E815" s="899"/>
      <c r="F815" s="901"/>
      <c r="G815" s="901"/>
      <c r="H815" s="901"/>
      <c r="I815" s="901"/>
      <c r="J815" s="901"/>
      <c r="K815" s="901"/>
      <c r="L815" s="899"/>
      <c r="M815" s="899"/>
      <c r="N815" s="899"/>
      <c r="O815" s="899"/>
      <c r="P815" s="899"/>
      <c r="Q815" s="899"/>
      <c r="R815" s="899"/>
      <c r="S815" s="899"/>
      <c r="T815" s="899"/>
      <c r="U815" s="899"/>
      <c r="V815" s="899"/>
      <c r="W815" s="899"/>
      <c r="X815" s="899"/>
      <c r="Y815" s="899"/>
    </row>
    <row r="816" ht="18.0" customHeight="1">
      <c r="A816" s="899"/>
      <c r="B816" s="900"/>
      <c r="C816" s="899"/>
      <c r="D816" s="899"/>
      <c r="E816" s="899"/>
      <c r="F816" s="901"/>
      <c r="G816" s="901"/>
      <c r="H816" s="901"/>
      <c r="I816" s="901"/>
      <c r="J816" s="901"/>
      <c r="K816" s="901"/>
      <c r="L816" s="899"/>
      <c r="M816" s="899"/>
      <c r="N816" s="899"/>
      <c r="O816" s="899"/>
      <c r="P816" s="899"/>
      <c r="Q816" s="899"/>
      <c r="R816" s="899"/>
      <c r="S816" s="899"/>
      <c r="T816" s="899"/>
      <c r="U816" s="899"/>
      <c r="V816" s="899"/>
      <c r="W816" s="899"/>
      <c r="X816" s="899"/>
      <c r="Y816" s="899"/>
    </row>
    <row r="817" ht="18.0" customHeight="1">
      <c r="A817" s="899"/>
      <c r="B817" s="900"/>
      <c r="C817" s="899"/>
      <c r="D817" s="899"/>
      <c r="E817" s="899"/>
      <c r="F817" s="901"/>
      <c r="G817" s="901"/>
      <c r="H817" s="901"/>
      <c r="I817" s="901"/>
      <c r="J817" s="901"/>
      <c r="K817" s="901"/>
      <c r="L817" s="899"/>
      <c r="M817" s="899"/>
      <c r="N817" s="899"/>
      <c r="O817" s="899"/>
      <c r="P817" s="899"/>
      <c r="Q817" s="899"/>
      <c r="R817" s="899"/>
      <c r="S817" s="899"/>
      <c r="T817" s="899"/>
      <c r="U817" s="899"/>
      <c r="V817" s="899"/>
      <c r="W817" s="899"/>
      <c r="X817" s="899"/>
      <c r="Y817" s="899"/>
    </row>
    <row r="818" ht="18.0" customHeight="1">
      <c r="A818" s="899"/>
      <c r="B818" s="900"/>
      <c r="C818" s="899"/>
      <c r="D818" s="899"/>
      <c r="E818" s="899"/>
      <c r="F818" s="901"/>
      <c r="G818" s="901"/>
      <c r="H818" s="901"/>
      <c r="I818" s="901"/>
      <c r="J818" s="901"/>
      <c r="K818" s="901"/>
      <c r="L818" s="899"/>
      <c r="M818" s="899"/>
      <c r="N818" s="899"/>
      <c r="O818" s="899"/>
      <c r="P818" s="899"/>
      <c r="Q818" s="899"/>
      <c r="R818" s="899"/>
      <c r="S818" s="899"/>
      <c r="T818" s="899"/>
      <c r="U818" s="899"/>
      <c r="V818" s="899"/>
      <c r="W818" s="899"/>
      <c r="X818" s="899"/>
      <c r="Y818" s="899"/>
    </row>
    <row r="819" ht="18.0" customHeight="1">
      <c r="A819" s="899"/>
      <c r="B819" s="900"/>
      <c r="C819" s="899"/>
      <c r="D819" s="899"/>
      <c r="E819" s="899"/>
      <c r="F819" s="901"/>
      <c r="G819" s="901"/>
      <c r="H819" s="901"/>
      <c r="I819" s="901"/>
      <c r="J819" s="901"/>
      <c r="K819" s="901"/>
      <c r="L819" s="899"/>
      <c r="M819" s="899"/>
      <c r="N819" s="899"/>
      <c r="O819" s="899"/>
      <c r="P819" s="899"/>
      <c r="Q819" s="899"/>
      <c r="R819" s="899"/>
      <c r="S819" s="899"/>
      <c r="T819" s="899"/>
      <c r="U819" s="899"/>
      <c r="V819" s="899"/>
      <c r="W819" s="899"/>
      <c r="X819" s="899"/>
      <c r="Y819" s="899"/>
    </row>
    <row r="820" ht="18.0" customHeight="1">
      <c r="A820" s="899"/>
      <c r="B820" s="900"/>
      <c r="C820" s="899"/>
      <c r="D820" s="899"/>
      <c r="E820" s="899"/>
      <c r="F820" s="901"/>
      <c r="G820" s="901"/>
      <c r="H820" s="901"/>
      <c r="I820" s="901"/>
      <c r="J820" s="901"/>
      <c r="K820" s="901"/>
      <c r="L820" s="899"/>
      <c r="M820" s="899"/>
      <c r="N820" s="899"/>
      <c r="O820" s="899"/>
      <c r="P820" s="899"/>
      <c r="Q820" s="899"/>
      <c r="R820" s="899"/>
      <c r="S820" s="899"/>
      <c r="T820" s="899"/>
      <c r="U820" s="899"/>
      <c r="V820" s="899"/>
      <c r="W820" s="899"/>
      <c r="X820" s="899"/>
      <c r="Y820" s="899"/>
    </row>
    <row r="821" ht="18.0" customHeight="1">
      <c r="A821" s="899"/>
      <c r="B821" s="900"/>
      <c r="C821" s="899"/>
      <c r="D821" s="899"/>
      <c r="E821" s="899"/>
      <c r="F821" s="901"/>
      <c r="G821" s="901"/>
      <c r="H821" s="901"/>
      <c r="I821" s="901"/>
      <c r="J821" s="901"/>
      <c r="K821" s="901"/>
      <c r="L821" s="899"/>
      <c r="M821" s="899"/>
      <c r="N821" s="899"/>
      <c r="O821" s="899"/>
      <c r="P821" s="899"/>
      <c r="Q821" s="899"/>
      <c r="R821" s="899"/>
      <c r="S821" s="899"/>
      <c r="T821" s="899"/>
      <c r="U821" s="899"/>
      <c r="V821" s="899"/>
      <c r="W821" s="899"/>
      <c r="X821" s="899"/>
      <c r="Y821" s="899"/>
    </row>
    <row r="822" ht="18.0" customHeight="1">
      <c r="A822" s="899"/>
      <c r="B822" s="900"/>
      <c r="C822" s="899"/>
      <c r="D822" s="899"/>
      <c r="E822" s="899"/>
      <c r="F822" s="901"/>
      <c r="G822" s="901"/>
      <c r="H822" s="901"/>
      <c r="I822" s="901"/>
      <c r="J822" s="901"/>
      <c r="K822" s="901"/>
      <c r="L822" s="899"/>
      <c r="M822" s="899"/>
      <c r="N822" s="899"/>
      <c r="O822" s="899"/>
      <c r="P822" s="899"/>
      <c r="Q822" s="899"/>
      <c r="R822" s="899"/>
      <c r="S822" s="899"/>
      <c r="T822" s="899"/>
      <c r="U822" s="899"/>
      <c r="V822" s="899"/>
      <c r="W822" s="899"/>
      <c r="X822" s="899"/>
      <c r="Y822" s="899"/>
    </row>
    <row r="823" ht="18.0" customHeight="1">
      <c r="A823" s="899"/>
      <c r="B823" s="900"/>
      <c r="C823" s="899"/>
      <c r="D823" s="899"/>
      <c r="E823" s="899"/>
      <c r="F823" s="901"/>
      <c r="G823" s="901"/>
      <c r="H823" s="901"/>
      <c r="I823" s="901"/>
      <c r="J823" s="901"/>
      <c r="K823" s="901"/>
      <c r="L823" s="899"/>
      <c r="M823" s="899"/>
      <c r="N823" s="899"/>
      <c r="O823" s="899"/>
      <c r="P823" s="899"/>
      <c r="Q823" s="899"/>
      <c r="R823" s="899"/>
      <c r="S823" s="899"/>
      <c r="T823" s="899"/>
      <c r="U823" s="899"/>
      <c r="V823" s="899"/>
      <c r="W823" s="899"/>
      <c r="X823" s="899"/>
      <c r="Y823" s="899"/>
    </row>
    <row r="824" ht="18.0" customHeight="1">
      <c r="A824" s="899"/>
      <c r="B824" s="900"/>
      <c r="C824" s="899"/>
      <c r="D824" s="899"/>
      <c r="E824" s="899"/>
      <c r="F824" s="901"/>
      <c r="G824" s="901"/>
      <c r="H824" s="901"/>
      <c r="I824" s="901"/>
      <c r="J824" s="901"/>
      <c r="K824" s="901"/>
      <c r="L824" s="899"/>
      <c r="M824" s="899"/>
      <c r="N824" s="899"/>
      <c r="O824" s="899"/>
      <c r="P824" s="899"/>
      <c r="Q824" s="899"/>
      <c r="R824" s="899"/>
      <c r="S824" s="899"/>
      <c r="T824" s="899"/>
      <c r="U824" s="899"/>
      <c r="V824" s="899"/>
      <c r="W824" s="899"/>
      <c r="X824" s="899"/>
      <c r="Y824" s="899"/>
    </row>
    <row r="825" ht="18.0" customHeight="1">
      <c r="A825" s="899"/>
      <c r="B825" s="900"/>
      <c r="C825" s="899"/>
      <c r="D825" s="899"/>
      <c r="E825" s="899"/>
      <c r="F825" s="901"/>
      <c r="G825" s="901"/>
      <c r="H825" s="901"/>
      <c r="I825" s="901"/>
      <c r="J825" s="901"/>
      <c r="K825" s="901"/>
      <c r="L825" s="899"/>
      <c r="M825" s="899"/>
      <c r="N825" s="899"/>
      <c r="O825" s="899"/>
      <c r="P825" s="899"/>
      <c r="Q825" s="899"/>
      <c r="R825" s="899"/>
      <c r="S825" s="899"/>
      <c r="T825" s="899"/>
      <c r="U825" s="899"/>
      <c r="V825" s="899"/>
      <c r="W825" s="899"/>
      <c r="X825" s="899"/>
      <c r="Y825" s="899"/>
    </row>
    <row r="826" ht="18.0" customHeight="1">
      <c r="A826" s="899"/>
      <c r="B826" s="900"/>
      <c r="C826" s="899"/>
      <c r="D826" s="899"/>
      <c r="E826" s="899"/>
      <c r="F826" s="901"/>
      <c r="G826" s="901"/>
      <c r="H826" s="901"/>
      <c r="I826" s="901"/>
      <c r="J826" s="901"/>
      <c r="K826" s="901"/>
      <c r="L826" s="899"/>
      <c r="M826" s="899"/>
      <c r="N826" s="899"/>
      <c r="O826" s="899"/>
      <c r="P826" s="899"/>
      <c r="Q826" s="899"/>
      <c r="R826" s="899"/>
      <c r="S826" s="899"/>
      <c r="T826" s="899"/>
      <c r="U826" s="899"/>
      <c r="V826" s="899"/>
      <c r="W826" s="899"/>
      <c r="X826" s="899"/>
      <c r="Y826" s="899"/>
    </row>
    <row r="827" ht="18.0" customHeight="1">
      <c r="A827" s="899"/>
      <c r="B827" s="900"/>
      <c r="C827" s="899"/>
      <c r="D827" s="899"/>
      <c r="E827" s="899"/>
      <c r="F827" s="901"/>
      <c r="G827" s="901"/>
      <c r="H827" s="901"/>
      <c r="I827" s="901"/>
      <c r="J827" s="901"/>
      <c r="K827" s="901"/>
      <c r="L827" s="899"/>
      <c r="M827" s="899"/>
      <c r="N827" s="899"/>
      <c r="O827" s="899"/>
      <c r="P827" s="899"/>
      <c r="Q827" s="899"/>
      <c r="R827" s="899"/>
      <c r="S827" s="899"/>
      <c r="T827" s="899"/>
      <c r="U827" s="899"/>
      <c r="V827" s="899"/>
      <c r="W827" s="899"/>
      <c r="X827" s="899"/>
      <c r="Y827" s="899"/>
    </row>
    <row r="828" ht="18.0" customHeight="1">
      <c r="A828" s="899"/>
      <c r="B828" s="900"/>
      <c r="C828" s="899"/>
      <c r="D828" s="899"/>
      <c r="E828" s="899"/>
      <c r="F828" s="901"/>
      <c r="G828" s="901"/>
      <c r="H828" s="901"/>
      <c r="I828" s="901"/>
      <c r="J828" s="901"/>
      <c r="K828" s="901"/>
      <c r="L828" s="899"/>
      <c r="M828" s="899"/>
      <c r="N828" s="899"/>
      <c r="O828" s="899"/>
      <c r="P828" s="899"/>
      <c r="Q828" s="899"/>
      <c r="R828" s="899"/>
      <c r="S828" s="899"/>
      <c r="T828" s="899"/>
      <c r="U828" s="899"/>
      <c r="V828" s="899"/>
      <c r="W828" s="899"/>
      <c r="X828" s="899"/>
      <c r="Y828" s="899"/>
    </row>
    <row r="829" ht="18.0" customHeight="1">
      <c r="A829" s="899"/>
      <c r="B829" s="900"/>
      <c r="C829" s="899"/>
      <c r="D829" s="899"/>
      <c r="E829" s="899"/>
      <c r="F829" s="901"/>
      <c r="G829" s="901"/>
      <c r="H829" s="901"/>
      <c r="I829" s="901"/>
      <c r="J829" s="901"/>
      <c r="K829" s="901"/>
      <c r="L829" s="899"/>
      <c r="M829" s="899"/>
      <c r="N829" s="899"/>
      <c r="O829" s="899"/>
      <c r="P829" s="899"/>
      <c r="Q829" s="899"/>
      <c r="R829" s="899"/>
      <c r="S829" s="899"/>
      <c r="T829" s="899"/>
      <c r="U829" s="899"/>
      <c r="V829" s="899"/>
      <c r="W829" s="899"/>
      <c r="X829" s="899"/>
      <c r="Y829" s="899"/>
    </row>
    <row r="830" ht="18.0" customHeight="1">
      <c r="A830" s="899"/>
      <c r="B830" s="900"/>
      <c r="C830" s="899"/>
      <c r="D830" s="899"/>
      <c r="E830" s="899"/>
      <c r="F830" s="901"/>
      <c r="G830" s="901"/>
      <c r="H830" s="901"/>
      <c r="I830" s="901"/>
      <c r="J830" s="901"/>
      <c r="K830" s="901"/>
      <c r="L830" s="899"/>
      <c r="M830" s="899"/>
      <c r="N830" s="899"/>
      <c r="O830" s="899"/>
      <c r="P830" s="899"/>
      <c r="Q830" s="899"/>
      <c r="R830" s="899"/>
      <c r="S830" s="899"/>
      <c r="T830" s="899"/>
      <c r="U830" s="899"/>
      <c r="V830" s="899"/>
      <c r="W830" s="899"/>
      <c r="X830" s="899"/>
      <c r="Y830" s="899"/>
    </row>
    <row r="831" ht="18.0" customHeight="1">
      <c r="A831" s="899"/>
      <c r="B831" s="900"/>
      <c r="C831" s="899"/>
      <c r="D831" s="899"/>
      <c r="E831" s="899"/>
      <c r="F831" s="901"/>
      <c r="G831" s="901"/>
      <c r="H831" s="901"/>
      <c r="I831" s="901"/>
      <c r="J831" s="901"/>
      <c r="K831" s="901"/>
      <c r="L831" s="899"/>
      <c r="M831" s="899"/>
      <c r="N831" s="899"/>
      <c r="O831" s="899"/>
      <c r="P831" s="899"/>
      <c r="Q831" s="899"/>
      <c r="R831" s="899"/>
      <c r="S831" s="899"/>
      <c r="T831" s="899"/>
      <c r="U831" s="899"/>
      <c r="V831" s="899"/>
      <c r="W831" s="899"/>
      <c r="X831" s="899"/>
      <c r="Y831" s="899"/>
    </row>
    <row r="832" ht="18.0" customHeight="1">
      <c r="A832" s="899"/>
      <c r="B832" s="900"/>
      <c r="C832" s="899"/>
      <c r="D832" s="899"/>
      <c r="E832" s="899"/>
      <c r="F832" s="901"/>
      <c r="G832" s="901"/>
      <c r="H832" s="901"/>
      <c r="I832" s="901"/>
      <c r="J832" s="901"/>
      <c r="K832" s="901"/>
      <c r="L832" s="899"/>
      <c r="M832" s="899"/>
      <c r="N832" s="899"/>
      <c r="O832" s="899"/>
      <c r="P832" s="899"/>
      <c r="Q832" s="899"/>
      <c r="R832" s="899"/>
      <c r="S832" s="899"/>
      <c r="T832" s="899"/>
      <c r="U832" s="899"/>
      <c r="V832" s="899"/>
      <c r="W832" s="899"/>
      <c r="X832" s="899"/>
      <c r="Y832" s="899"/>
    </row>
    <row r="833" ht="18.0" customHeight="1">
      <c r="A833" s="899"/>
      <c r="B833" s="900"/>
      <c r="C833" s="899"/>
      <c r="D833" s="899"/>
      <c r="E833" s="899"/>
      <c r="F833" s="901"/>
      <c r="G833" s="901"/>
      <c r="H833" s="901"/>
      <c r="I833" s="901"/>
      <c r="J833" s="901"/>
      <c r="K833" s="901"/>
      <c r="L833" s="899"/>
      <c r="M833" s="899"/>
      <c r="N833" s="899"/>
      <c r="O833" s="899"/>
      <c r="P833" s="899"/>
      <c r="Q833" s="899"/>
      <c r="R833" s="899"/>
      <c r="S833" s="899"/>
      <c r="T833" s="899"/>
      <c r="U833" s="899"/>
      <c r="V833" s="899"/>
      <c r="W833" s="899"/>
      <c r="X833" s="899"/>
      <c r="Y833" s="899"/>
    </row>
    <row r="834" ht="18.0" customHeight="1">
      <c r="A834" s="899"/>
      <c r="B834" s="900"/>
      <c r="C834" s="899"/>
      <c r="D834" s="899"/>
      <c r="E834" s="899"/>
      <c r="F834" s="901"/>
      <c r="G834" s="901"/>
      <c r="H834" s="901"/>
      <c r="I834" s="901"/>
      <c r="J834" s="901"/>
      <c r="K834" s="901"/>
      <c r="L834" s="899"/>
      <c r="M834" s="899"/>
      <c r="N834" s="899"/>
      <c r="O834" s="899"/>
      <c r="P834" s="899"/>
      <c r="Q834" s="899"/>
      <c r="R834" s="899"/>
      <c r="S834" s="899"/>
      <c r="T834" s="899"/>
      <c r="U834" s="899"/>
      <c r="V834" s="899"/>
      <c r="W834" s="899"/>
      <c r="X834" s="899"/>
      <c r="Y834" s="899"/>
    </row>
    <row r="835" ht="18.0" customHeight="1">
      <c r="A835" s="899"/>
      <c r="B835" s="900"/>
      <c r="C835" s="899"/>
      <c r="D835" s="899"/>
      <c r="E835" s="899"/>
      <c r="F835" s="901"/>
      <c r="G835" s="901"/>
      <c r="H835" s="901"/>
      <c r="I835" s="901"/>
      <c r="J835" s="901"/>
      <c r="K835" s="901"/>
      <c r="L835" s="899"/>
      <c r="M835" s="899"/>
      <c r="N835" s="899"/>
      <c r="O835" s="899"/>
      <c r="P835" s="899"/>
      <c r="Q835" s="899"/>
      <c r="R835" s="899"/>
      <c r="S835" s="899"/>
      <c r="T835" s="899"/>
      <c r="U835" s="899"/>
      <c r="V835" s="899"/>
      <c r="W835" s="899"/>
      <c r="X835" s="899"/>
      <c r="Y835" s="899"/>
    </row>
    <row r="836" ht="18.0" customHeight="1">
      <c r="A836" s="899"/>
      <c r="B836" s="900"/>
      <c r="C836" s="899"/>
      <c r="D836" s="899"/>
      <c r="E836" s="899"/>
      <c r="F836" s="901"/>
      <c r="G836" s="901"/>
      <c r="H836" s="901"/>
      <c r="I836" s="901"/>
      <c r="J836" s="901"/>
      <c r="K836" s="901"/>
      <c r="L836" s="899"/>
      <c r="M836" s="899"/>
      <c r="N836" s="899"/>
      <c r="O836" s="899"/>
      <c r="P836" s="899"/>
      <c r="Q836" s="899"/>
      <c r="R836" s="899"/>
      <c r="S836" s="899"/>
      <c r="T836" s="899"/>
      <c r="U836" s="899"/>
      <c r="V836" s="899"/>
      <c r="W836" s="899"/>
      <c r="X836" s="899"/>
      <c r="Y836" s="899"/>
    </row>
    <row r="837" ht="18.0" customHeight="1">
      <c r="A837" s="899"/>
      <c r="B837" s="900"/>
      <c r="C837" s="899"/>
      <c r="D837" s="899"/>
      <c r="E837" s="899"/>
      <c r="F837" s="901"/>
      <c r="G837" s="901"/>
      <c r="H837" s="901"/>
      <c r="I837" s="901"/>
      <c r="J837" s="901"/>
      <c r="K837" s="901"/>
      <c r="L837" s="899"/>
      <c r="M837" s="899"/>
      <c r="N837" s="899"/>
      <c r="O837" s="899"/>
      <c r="P837" s="899"/>
      <c r="Q837" s="899"/>
      <c r="R837" s="899"/>
      <c r="S837" s="899"/>
      <c r="T837" s="899"/>
      <c r="U837" s="899"/>
      <c r="V837" s="899"/>
      <c r="W837" s="899"/>
      <c r="X837" s="899"/>
      <c r="Y837" s="899"/>
    </row>
    <row r="838" ht="18.0" customHeight="1">
      <c r="A838" s="899"/>
      <c r="B838" s="900"/>
      <c r="C838" s="899"/>
      <c r="D838" s="899"/>
      <c r="E838" s="899"/>
      <c r="F838" s="901"/>
      <c r="G838" s="901"/>
      <c r="H838" s="901"/>
      <c r="I838" s="901"/>
      <c r="J838" s="901"/>
      <c r="K838" s="901"/>
      <c r="L838" s="899"/>
      <c r="M838" s="899"/>
      <c r="N838" s="899"/>
      <c r="O838" s="899"/>
      <c r="P838" s="899"/>
      <c r="Q838" s="899"/>
      <c r="R838" s="899"/>
      <c r="S838" s="899"/>
      <c r="T838" s="899"/>
      <c r="U838" s="899"/>
      <c r="V838" s="899"/>
      <c r="W838" s="899"/>
      <c r="X838" s="899"/>
      <c r="Y838" s="899"/>
    </row>
    <row r="839" ht="18.0" customHeight="1">
      <c r="A839" s="899"/>
      <c r="B839" s="900"/>
      <c r="C839" s="899"/>
      <c r="D839" s="899"/>
      <c r="E839" s="899"/>
      <c r="F839" s="901"/>
      <c r="G839" s="901"/>
      <c r="H839" s="901"/>
      <c r="I839" s="901"/>
      <c r="J839" s="901"/>
      <c r="K839" s="901"/>
      <c r="L839" s="899"/>
      <c r="M839" s="899"/>
      <c r="N839" s="899"/>
      <c r="O839" s="899"/>
      <c r="P839" s="899"/>
      <c r="Q839" s="899"/>
      <c r="R839" s="899"/>
      <c r="S839" s="899"/>
      <c r="T839" s="899"/>
      <c r="U839" s="899"/>
      <c r="V839" s="899"/>
      <c r="W839" s="899"/>
      <c r="X839" s="899"/>
      <c r="Y839" s="899"/>
    </row>
    <row r="840" ht="18.0" customHeight="1">
      <c r="A840" s="899"/>
      <c r="B840" s="900"/>
      <c r="C840" s="899"/>
      <c r="D840" s="899"/>
      <c r="E840" s="899"/>
      <c r="F840" s="901"/>
      <c r="G840" s="901"/>
      <c r="H840" s="901"/>
      <c r="I840" s="901"/>
      <c r="J840" s="901"/>
      <c r="K840" s="901"/>
      <c r="L840" s="899"/>
      <c r="M840" s="899"/>
      <c r="N840" s="899"/>
      <c r="O840" s="899"/>
      <c r="P840" s="899"/>
      <c r="Q840" s="899"/>
      <c r="R840" s="899"/>
      <c r="S840" s="899"/>
      <c r="T840" s="899"/>
      <c r="U840" s="899"/>
      <c r="V840" s="899"/>
      <c r="W840" s="899"/>
      <c r="X840" s="899"/>
      <c r="Y840" s="899"/>
    </row>
    <row r="841" ht="18.0" customHeight="1">
      <c r="A841" s="899"/>
      <c r="B841" s="900"/>
      <c r="C841" s="899"/>
      <c r="D841" s="899"/>
      <c r="E841" s="899"/>
      <c r="F841" s="901"/>
      <c r="G841" s="901"/>
      <c r="H841" s="901"/>
      <c r="I841" s="901"/>
      <c r="J841" s="901"/>
      <c r="K841" s="901"/>
      <c r="L841" s="899"/>
      <c r="M841" s="899"/>
      <c r="N841" s="899"/>
      <c r="O841" s="899"/>
      <c r="P841" s="899"/>
      <c r="Q841" s="899"/>
      <c r="R841" s="899"/>
      <c r="S841" s="899"/>
      <c r="T841" s="899"/>
      <c r="U841" s="899"/>
      <c r="V841" s="899"/>
      <c r="W841" s="899"/>
      <c r="X841" s="899"/>
      <c r="Y841" s="899"/>
    </row>
    <row r="842" ht="18.0" customHeight="1">
      <c r="A842" s="899"/>
      <c r="B842" s="900"/>
      <c r="C842" s="899"/>
      <c r="D842" s="899"/>
      <c r="E842" s="899"/>
      <c r="F842" s="901"/>
      <c r="G842" s="901"/>
      <c r="H842" s="901"/>
      <c r="I842" s="901"/>
      <c r="J842" s="901"/>
      <c r="K842" s="901"/>
      <c r="L842" s="899"/>
      <c r="M842" s="899"/>
      <c r="N842" s="899"/>
      <c r="O842" s="899"/>
      <c r="P842" s="899"/>
      <c r="Q842" s="899"/>
      <c r="R842" s="899"/>
      <c r="S842" s="899"/>
      <c r="T842" s="899"/>
      <c r="U842" s="899"/>
      <c r="V842" s="899"/>
      <c r="W842" s="899"/>
      <c r="X842" s="899"/>
      <c r="Y842" s="899"/>
    </row>
    <row r="843" ht="18.0" customHeight="1">
      <c r="A843" s="899"/>
      <c r="B843" s="900"/>
      <c r="C843" s="899"/>
      <c r="D843" s="899"/>
      <c r="E843" s="899"/>
      <c r="F843" s="901"/>
      <c r="G843" s="901"/>
      <c r="H843" s="901"/>
      <c r="I843" s="901"/>
      <c r="J843" s="901"/>
      <c r="K843" s="901"/>
      <c r="L843" s="899"/>
      <c r="M843" s="899"/>
      <c r="N843" s="899"/>
      <c r="O843" s="899"/>
      <c r="P843" s="899"/>
      <c r="Q843" s="899"/>
      <c r="R843" s="899"/>
      <c r="S843" s="899"/>
      <c r="T843" s="899"/>
      <c r="U843" s="899"/>
      <c r="V843" s="899"/>
      <c r="W843" s="899"/>
      <c r="X843" s="899"/>
      <c r="Y843" s="899"/>
    </row>
    <row r="844" ht="18.0" customHeight="1">
      <c r="A844" s="899"/>
      <c r="B844" s="900"/>
      <c r="C844" s="899"/>
      <c r="D844" s="899"/>
      <c r="E844" s="899"/>
      <c r="F844" s="901"/>
      <c r="G844" s="901"/>
      <c r="H844" s="901"/>
      <c r="I844" s="901"/>
      <c r="J844" s="901"/>
      <c r="K844" s="901"/>
      <c r="L844" s="899"/>
      <c r="M844" s="899"/>
      <c r="N844" s="899"/>
      <c r="O844" s="899"/>
      <c r="P844" s="899"/>
      <c r="Q844" s="899"/>
      <c r="R844" s="899"/>
      <c r="S844" s="899"/>
      <c r="T844" s="899"/>
      <c r="U844" s="899"/>
      <c r="V844" s="899"/>
      <c r="W844" s="899"/>
      <c r="X844" s="899"/>
      <c r="Y844" s="899"/>
    </row>
    <row r="845" ht="18.0" customHeight="1">
      <c r="A845" s="899"/>
      <c r="B845" s="900"/>
      <c r="C845" s="899"/>
      <c r="D845" s="899"/>
      <c r="E845" s="899"/>
      <c r="F845" s="901"/>
      <c r="G845" s="901"/>
      <c r="H845" s="901"/>
      <c r="I845" s="901"/>
      <c r="J845" s="901"/>
      <c r="K845" s="901"/>
      <c r="L845" s="899"/>
      <c r="M845" s="899"/>
      <c r="N845" s="899"/>
      <c r="O845" s="899"/>
      <c r="P845" s="899"/>
      <c r="Q845" s="899"/>
      <c r="R845" s="899"/>
      <c r="S845" s="899"/>
      <c r="T845" s="899"/>
      <c r="U845" s="899"/>
      <c r="V845" s="899"/>
      <c r="W845" s="899"/>
      <c r="X845" s="899"/>
      <c r="Y845" s="899"/>
    </row>
    <row r="846" ht="18.0" customHeight="1">
      <c r="A846" s="899"/>
      <c r="B846" s="900"/>
      <c r="C846" s="899"/>
      <c r="D846" s="899"/>
      <c r="E846" s="899"/>
      <c r="F846" s="901"/>
      <c r="G846" s="901"/>
      <c r="H846" s="901"/>
      <c r="I846" s="901"/>
      <c r="J846" s="901"/>
      <c r="K846" s="901"/>
      <c r="L846" s="899"/>
      <c r="M846" s="899"/>
      <c r="N846" s="899"/>
      <c r="O846" s="899"/>
      <c r="P846" s="899"/>
      <c r="Q846" s="899"/>
      <c r="R846" s="899"/>
      <c r="S846" s="899"/>
      <c r="T846" s="899"/>
      <c r="U846" s="899"/>
      <c r="V846" s="899"/>
      <c r="W846" s="899"/>
      <c r="X846" s="899"/>
      <c r="Y846" s="899"/>
    </row>
    <row r="847" ht="18.0" customHeight="1">
      <c r="A847" s="899"/>
      <c r="B847" s="900"/>
      <c r="C847" s="899"/>
      <c r="D847" s="899"/>
      <c r="E847" s="899"/>
      <c r="F847" s="901"/>
      <c r="G847" s="901"/>
      <c r="H847" s="901"/>
      <c r="I847" s="901"/>
      <c r="J847" s="901"/>
      <c r="K847" s="901"/>
      <c r="L847" s="899"/>
      <c r="M847" s="899"/>
      <c r="N847" s="899"/>
      <c r="O847" s="899"/>
      <c r="P847" s="899"/>
      <c r="Q847" s="899"/>
      <c r="R847" s="899"/>
      <c r="S847" s="899"/>
      <c r="T847" s="899"/>
      <c r="U847" s="899"/>
      <c r="V847" s="899"/>
      <c r="W847" s="899"/>
      <c r="X847" s="899"/>
      <c r="Y847" s="899"/>
    </row>
    <row r="848" ht="18.0" customHeight="1">
      <c r="A848" s="899"/>
      <c r="B848" s="900"/>
      <c r="C848" s="899"/>
      <c r="D848" s="899"/>
      <c r="E848" s="899"/>
      <c r="F848" s="901"/>
      <c r="G848" s="901"/>
      <c r="H848" s="901"/>
      <c r="I848" s="901"/>
      <c r="J848" s="901"/>
      <c r="K848" s="901"/>
      <c r="L848" s="899"/>
      <c r="M848" s="899"/>
      <c r="N848" s="899"/>
      <c r="O848" s="899"/>
      <c r="P848" s="899"/>
      <c r="Q848" s="899"/>
      <c r="R848" s="899"/>
      <c r="S848" s="899"/>
      <c r="T848" s="899"/>
      <c r="U848" s="899"/>
      <c r="V848" s="899"/>
      <c r="W848" s="899"/>
      <c r="X848" s="899"/>
      <c r="Y848" s="899"/>
    </row>
    <row r="849" ht="18.0" customHeight="1">
      <c r="A849" s="899"/>
      <c r="B849" s="900"/>
      <c r="C849" s="899"/>
      <c r="D849" s="899"/>
      <c r="E849" s="899"/>
      <c r="F849" s="901"/>
      <c r="G849" s="901"/>
      <c r="H849" s="901"/>
      <c r="I849" s="901"/>
      <c r="J849" s="901"/>
      <c r="K849" s="901"/>
      <c r="L849" s="899"/>
      <c r="M849" s="899"/>
      <c r="N849" s="899"/>
      <c r="O849" s="899"/>
      <c r="P849" s="899"/>
      <c r="Q849" s="899"/>
      <c r="R849" s="899"/>
      <c r="S849" s="899"/>
      <c r="T849" s="899"/>
      <c r="U849" s="899"/>
      <c r="V849" s="899"/>
      <c r="W849" s="899"/>
      <c r="X849" s="899"/>
      <c r="Y849" s="899"/>
    </row>
    <row r="850" ht="18.0" customHeight="1">
      <c r="A850" s="899"/>
      <c r="B850" s="900"/>
      <c r="C850" s="899"/>
      <c r="D850" s="899"/>
      <c r="E850" s="899"/>
      <c r="F850" s="901"/>
      <c r="G850" s="901"/>
      <c r="H850" s="901"/>
      <c r="I850" s="901"/>
      <c r="J850" s="901"/>
      <c r="K850" s="901"/>
      <c r="L850" s="899"/>
      <c r="M850" s="899"/>
      <c r="N850" s="899"/>
      <c r="O850" s="899"/>
      <c r="P850" s="899"/>
      <c r="Q850" s="899"/>
      <c r="R850" s="899"/>
      <c r="S850" s="899"/>
      <c r="T850" s="899"/>
      <c r="U850" s="899"/>
      <c r="V850" s="899"/>
      <c r="W850" s="899"/>
      <c r="X850" s="899"/>
      <c r="Y850" s="899"/>
    </row>
    <row r="851" ht="18.0" customHeight="1">
      <c r="A851" s="899"/>
      <c r="B851" s="900"/>
      <c r="C851" s="899"/>
      <c r="D851" s="899"/>
      <c r="E851" s="899"/>
      <c r="F851" s="901"/>
      <c r="G851" s="901"/>
      <c r="H851" s="901"/>
      <c r="I851" s="901"/>
      <c r="J851" s="901"/>
      <c r="K851" s="901"/>
      <c r="L851" s="899"/>
      <c r="M851" s="899"/>
      <c r="N851" s="899"/>
      <c r="O851" s="899"/>
      <c r="P851" s="899"/>
      <c r="Q851" s="899"/>
      <c r="R851" s="899"/>
      <c r="S851" s="899"/>
      <c r="T851" s="899"/>
      <c r="U851" s="899"/>
      <c r="V851" s="899"/>
      <c r="W851" s="899"/>
      <c r="X851" s="899"/>
      <c r="Y851" s="899"/>
    </row>
    <row r="852" ht="18.0" customHeight="1">
      <c r="A852" s="899"/>
      <c r="B852" s="900"/>
      <c r="C852" s="899"/>
      <c r="D852" s="899"/>
      <c r="E852" s="899"/>
      <c r="F852" s="901"/>
      <c r="G852" s="901"/>
      <c r="H852" s="901"/>
      <c r="I852" s="901"/>
      <c r="J852" s="901"/>
      <c r="K852" s="901"/>
      <c r="L852" s="899"/>
      <c r="M852" s="899"/>
      <c r="N852" s="899"/>
      <c r="O852" s="899"/>
      <c r="P852" s="899"/>
      <c r="Q852" s="899"/>
      <c r="R852" s="899"/>
      <c r="S852" s="899"/>
      <c r="T852" s="899"/>
      <c r="U852" s="899"/>
      <c r="V852" s="899"/>
      <c r="W852" s="899"/>
      <c r="X852" s="899"/>
      <c r="Y852" s="899"/>
    </row>
    <row r="853" ht="18.0" customHeight="1">
      <c r="A853" s="899"/>
      <c r="B853" s="900"/>
      <c r="C853" s="899"/>
      <c r="D853" s="899"/>
      <c r="E853" s="899"/>
      <c r="F853" s="901"/>
      <c r="G853" s="901"/>
      <c r="H853" s="901"/>
      <c r="I853" s="901"/>
      <c r="J853" s="901"/>
      <c r="K853" s="901"/>
      <c r="L853" s="899"/>
      <c r="M853" s="899"/>
      <c r="N853" s="899"/>
      <c r="O853" s="899"/>
      <c r="P853" s="899"/>
      <c r="Q853" s="899"/>
      <c r="R853" s="899"/>
      <c r="S853" s="899"/>
      <c r="T853" s="899"/>
      <c r="U853" s="899"/>
      <c r="V853" s="899"/>
      <c r="W853" s="899"/>
      <c r="X853" s="899"/>
      <c r="Y853" s="899"/>
    </row>
    <row r="854" ht="18.0" customHeight="1">
      <c r="A854" s="899"/>
      <c r="B854" s="900"/>
      <c r="C854" s="899"/>
      <c r="D854" s="899"/>
      <c r="E854" s="899"/>
      <c r="F854" s="901"/>
      <c r="G854" s="901"/>
      <c r="H854" s="901"/>
      <c r="I854" s="901"/>
      <c r="J854" s="901"/>
      <c r="K854" s="901"/>
      <c r="L854" s="899"/>
      <c r="M854" s="899"/>
      <c r="N854" s="899"/>
      <c r="O854" s="899"/>
      <c r="P854" s="899"/>
      <c r="Q854" s="899"/>
      <c r="R854" s="899"/>
      <c r="S854" s="899"/>
      <c r="T854" s="899"/>
      <c r="U854" s="899"/>
      <c r="V854" s="899"/>
      <c r="W854" s="899"/>
      <c r="X854" s="899"/>
      <c r="Y854" s="899"/>
    </row>
    <row r="855" ht="18.0" customHeight="1">
      <c r="A855" s="899"/>
      <c r="B855" s="900"/>
      <c r="C855" s="899"/>
      <c r="D855" s="899"/>
      <c r="E855" s="899"/>
      <c r="F855" s="901"/>
      <c r="G855" s="901"/>
      <c r="H855" s="901"/>
      <c r="I855" s="901"/>
      <c r="J855" s="901"/>
      <c r="K855" s="901"/>
      <c r="L855" s="899"/>
      <c r="M855" s="899"/>
      <c r="N855" s="899"/>
      <c r="O855" s="899"/>
      <c r="P855" s="899"/>
      <c r="Q855" s="899"/>
      <c r="R855" s="899"/>
      <c r="S855" s="899"/>
      <c r="T855" s="899"/>
      <c r="U855" s="899"/>
      <c r="V855" s="899"/>
      <c r="W855" s="899"/>
      <c r="X855" s="899"/>
      <c r="Y855" s="899"/>
    </row>
    <row r="856" ht="18.0" customHeight="1">
      <c r="A856" s="899"/>
      <c r="B856" s="900"/>
      <c r="C856" s="899"/>
      <c r="D856" s="899"/>
      <c r="E856" s="899"/>
      <c r="F856" s="901"/>
      <c r="G856" s="901"/>
      <c r="H856" s="901"/>
      <c r="I856" s="901"/>
      <c r="J856" s="901"/>
      <c r="K856" s="901"/>
      <c r="L856" s="899"/>
      <c r="M856" s="899"/>
      <c r="N856" s="899"/>
      <c r="O856" s="899"/>
      <c r="P856" s="899"/>
      <c r="Q856" s="899"/>
      <c r="R856" s="899"/>
      <c r="S856" s="899"/>
      <c r="T856" s="899"/>
      <c r="U856" s="899"/>
      <c r="V856" s="899"/>
      <c r="W856" s="899"/>
      <c r="X856" s="899"/>
      <c r="Y856" s="899"/>
    </row>
    <row r="857" ht="18.0" customHeight="1">
      <c r="A857" s="899"/>
      <c r="B857" s="900"/>
      <c r="C857" s="899"/>
      <c r="D857" s="899"/>
      <c r="E857" s="899"/>
      <c r="F857" s="901"/>
      <c r="G857" s="901"/>
      <c r="H857" s="901"/>
      <c r="I857" s="901"/>
      <c r="J857" s="901"/>
      <c r="K857" s="901"/>
      <c r="L857" s="899"/>
      <c r="M857" s="899"/>
      <c r="N857" s="899"/>
      <c r="O857" s="899"/>
      <c r="P857" s="899"/>
      <c r="Q857" s="899"/>
      <c r="R857" s="899"/>
      <c r="S857" s="899"/>
      <c r="T857" s="899"/>
      <c r="U857" s="899"/>
      <c r="V857" s="899"/>
      <c r="W857" s="899"/>
      <c r="X857" s="899"/>
      <c r="Y857" s="899"/>
    </row>
    <row r="858" ht="18.0" customHeight="1">
      <c r="A858" s="899"/>
      <c r="B858" s="900"/>
      <c r="C858" s="899"/>
      <c r="D858" s="899"/>
      <c r="E858" s="899"/>
      <c r="F858" s="901"/>
      <c r="G858" s="901"/>
      <c r="H858" s="901"/>
      <c r="I858" s="901"/>
      <c r="J858" s="901"/>
      <c r="K858" s="901"/>
      <c r="L858" s="899"/>
      <c r="M858" s="899"/>
      <c r="N858" s="899"/>
      <c r="O858" s="899"/>
      <c r="P858" s="899"/>
      <c r="Q858" s="899"/>
      <c r="R858" s="899"/>
      <c r="S858" s="899"/>
      <c r="T858" s="899"/>
      <c r="U858" s="899"/>
      <c r="V858" s="899"/>
      <c r="W858" s="899"/>
      <c r="X858" s="899"/>
      <c r="Y858" s="899"/>
    </row>
    <row r="859" ht="18.0" customHeight="1">
      <c r="A859" s="899"/>
      <c r="B859" s="900"/>
      <c r="C859" s="899"/>
      <c r="D859" s="899"/>
      <c r="E859" s="899"/>
      <c r="F859" s="901"/>
      <c r="G859" s="901"/>
      <c r="H859" s="901"/>
      <c r="I859" s="901"/>
      <c r="J859" s="901"/>
      <c r="K859" s="901"/>
      <c r="L859" s="899"/>
      <c r="M859" s="899"/>
      <c r="N859" s="899"/>
      <c r="O859" s="899"/>
      <c r="P859" s="899"/>
      <c r="Q859" s="899"/>
      <c r="R859" s="899"/>
      <c r="S859" s="899"/>
      <c r="T859" s="899"/>
      <c r="U859" s="899"/>
      <c r="V859" s="899"/>
      <c r="W859" s="899"/>
      <c r="X859" s="899"/>
      <c r="Y859" s="899"/>
    </row>
    <row r="860" ht="18.0" customHeight="1">
      <c r="A860" s="899"/>
      <c r="B860" s="900"/>
      <c r="C860" s="899"/>
      <c r="D860" s="899"/>
      <c r="E860" s="899"/>
      <c r="F860" s="901"/>
      <c r="G860" s="901"/>
      <c r="H860" s="901"/>
      <c r="I860" s="901"/>
      <c r="J860" s="901"/>
      <c r="K860" s="901"/>
      <c r="L860" s="899"/>
      <c r="M860" s="899"/>
      <c r="N860" s="899"/>
      <c r="O860" s="899"/>
      <c r="P860" s="899"/>
      <c r="Q860" s="899"/>
      <c r="R860" s="899"/>
      <c r="S860" s="899"/>
      <c r="T860" s="899"/>
      <c r="U860" s="899"/>
      <c r="V860" s="899"/>
      <c r="W860" s="899"/>
      <c r="X860" s="899"/>
      <c r="Y860" s="899"/>
    </row>
    <row r="861" ht="18.0" customHeight="1">
      <c r="A861" s="899"/>
      <c r="B861" s="900"/>
      <c r="C861" s="899"/>
      <c r="D861" s="899"/>
      <c r="E861" s="899"/>
      <c r="F861" s="901"/>
      <c r="G861" s="901"/>
      <c r="H861" s="901"/>
      <c r="I861" s="901"/>
      <c r="J861" s="901"/>
      <c r="K861" s="901"/>
      <c r="L861" s="899"/>
      <c r="M861" s="899"/>
      <c r="N861" s="899"/>
      <c r="O861" s="899"/>
      <c r="P861" s="899"/>
      <c r="Q861" s="899"/>
      <c r="R861" s="899"/>
      <c r="S861" s="899"/>
      <c r="T861" s="899"/>
      <c r="U861" s="899"/>
      <c r="V861" s="899"/>
      <c r="W861" s="899"/>
      <c r="X861" s="899"/>
      <c r="Y861" s="899"/>
    </row>
    <row r="862" ht="18.0" customHeight="1">
      <c r="A862" s="899"/>
      <c r="B862" s="900"/>
      <c r="C862" s="899"/>
      <c r="D862" s="899"/>
      <c r="E862" s="899"/>
      <c r="F862" s="901"/>
      <c r="G862" s="901"/>
      <c r="H862" s="901"/>
      <c r="I862" s="901"/>
      <c r="J862" s="901"/>
      <c r="K862" s="901"/>
      <c r="L862" s="899"/>
      <c r="M862" s="899"/>
      <c r="N862" s="899"/>
      <c r="O862" s="899"/>
      <c r="P862" s="899"/>
      <c r="Q862" s="899"/>
      <c r="R862" s="899"/>
      <c r="S862" s="899"/>
      <c r="T862" s="899"/>
      <c r="U862" s="899"/>
      <c r="V862" s="899"/>
      <c r="W862" s="899"/>
      <c r="X862" s="899"/>
      <c r="Y862" s="899"/>
    </row>
    <row r="863" ht="18.0" customHeight="1">
      <c r="A863" s="899"/>
      <c r="B863" s="900"/>
      <c r="C863" s="899"/>
      <c r="D863" s="899"/>
      <c r="E863" s="899"/>
      <c r="F863" s="901"/>
      <c r="G863" s="901"/>
      <c r="H863" s="901"/>
      <c r="I863" s="901"/>
      <c r="J863" s="901"/>
      <c r="K863" s="901"/>
      <c r="L863" s="899"/>
      <c r="M863" s="899"/>
      <c r="N863" s="899"/>
      <c r="O863" s="899"/>
      <c r="P863" s="899"/>
      <c r="Q863" s="899"/>
      <c r="R863" s="899"/>
      <c r="S863" s="899"/>
      <c r="T863" s="899"/>
      <c r="U863" s="899"/>
      <c r="V863" s="899"/>
      <c r="W863" s="899"/>
      <c r="X863" s="899"/>
      <c r="Y863" s="899"/>
    </row>
    <row r="864" ht="18.0" customHeight="1">
      <c r="A864" s="899"/>
      <c r="B864" s="900"/>
      <c r="C864" s="899"/>
      <c r="D864" s="899"/>
      <c r="E864" s="899"/>
      <c r="F864" s="901"/>
      <c r="G864" s="901"/>
      <c r="H864" s="901"/>
      <c r="I864" s="901"/>
      <c r="J864" s="901"/>
      <c r="K864" s="901"/>
      <c r="L864" s="899"/>
      <c r="M864" s="899"/>
      <c r="N864" s="899"/>
      <c r="O864" s="899"/>
      <c r="P864" s="899"/>
      <c r="Q864" s="899"/>
      <c r="R864" s="899"/>
      <c r="S864" s="899"/>
      <c r="T864" s="899"/>
      <c r="U864" s="899"/>
      <c r="V864" s="899"/>
      <c r="W864" s="899"/>
      <c r="X864" s="899"/>
      <c r="Y864" s="899"/>
    </row>
    <row r="865" ht="18.0" customHeight="1">
      <c r="A865" s="899"/>
      <c r="B865" s="900"/>
      <c r="C865" s="899"/>
      <c r="D865" s="899"/>
      <c r="E865" s="899"/>
      <c r="F865" s="901"/>
      <c r="G865" s="901"/>
      <c r="H865" s="901"/>
      <c r="I865" s="901"/>
      <c r="J865" s="901"/>
      <c r="K865" s="901"/>
      <c r="L865" s="899"/>
      <c r="M865" s="899"/>
      <c r="N865" s="899"/>
      <c r="O865" s="899"/>
      <c r="P865" s="899"/>
      <c r="Q865" s="899"/>
      <c r="R865" s="899"/>
      <c r="S865" s="899"/>
      <c r="T865" s="899"/>
      <c r="U865" s="899"/>
      <c r="V865" s="899"/>
      <c r="W865" s="899"/>
      <c r="X865" s="899"/>
      <c r="Y865" s="899"/>
    </row>
    <row r="866" ht="18.0" customHeight="1">
      <c r="A866" s="899"/>
      <c r="B866" s="900"/>
      <c r="C866" s="899"/>
      <c r="D866" s="899"/>
      <c r="E866" s="899"/>
      <c r="F866" s="901"/>
      <c r="G866" s="901"/>
      <c r="H866" s="901"/>
      <c r="I866" s="901"/>
      <c r="J866" s="901"/>
      <c r="K866" s="901"/>
      <c r="L866" s="899"/>
      <c r="M866" s="899"/>
      <c r="N866" s="899"/>
      <c r="O866" s="899"/>
      <c r="P866" s="899"/>
      <c r="Q866" s="899"/>
      <c r="R866" s="899"/>
      <c r="S866" s="899"/>
      <c r="T866" s="899"/>
      <c r="U866" s="899"/>
      <c r="V866" s="899"/>
      <c r="W866" s="899"/>
      <c r="X866" s="899"/>
      <c r="Y866" s="899"/>
    </row>
    <row r="867" ht="18.0" customHeight="1">
      <c r="A867" s="899"/>
      <c r="B867" s="900"/>
      <c r="C867" s="899"/>
      <c r="D867" s="899"/>
      <c r="E867" s="899"/>
      <c r="F867" s="901"/>
      <c r="G867" s="901"/>
      <c r="H867" s="901"/>
      <c r="I867" s="901"/>
      <c r="J867" s="901"/>
      <c r="K867" s="901"/>
      <c r="L867" s="899"/>
      <c r="M867" s="899"/>
      <c r="N867" s="899"/>
      <c r="O867" s="899"/>
      <c r="P867" s="899"/>
      <c r="Q867" s="899"/>
      <c r="R867" s="899"/>
      <c r="S867" s="899"/>
      <c r="T867" s="899"/>
      <c r="U867" s="899"/>
      <c r="V867" s="899"/>
      <c r="W867" s="899"/>
      <c r="X867" s="899"/>
      <c r="Y867" s="899"/>
    </row>
    <row r="868" ht="18.0" customHeight="1">
      <c r="A868" s="899"/>
      <c r="B868" s="900"/>
      <c r="C868" s="899"/>
      <c r="D868" s="899"/>
      <c r="E868" s="899"/>
      <c r="F868" s="901"/>
      <c r="G868" s="901"/>
      <c r="H868" s="901"/>
      <c r="I868" s="901"/>
      <c r="J868" s="901"/>
      <c r="K868" s="901"/>
      <c r="L868" s="899"/>
      <c r="M868" s="899"/>
      <c r="N868" s="899"/>
      <c r="O868" s="899"/>
      <c r="P868" s="899"/>
      <c r="Q868" s="899"/>
      <c r="R868" s="899"/>
      <c r="S868" s="899"/>
      <c r="T868" s="899"/>
      <c r="U868" s="899"/>
      <c r="V868" s="899"/>
      <c r="W868" s="899"/>
      <c r="X868" s="899"/>
      <c r="Y868" s="899"/>
    </row>
    <row r="869" ht="18.0" customHeight="1">
      <c r="A869" s="899"/>
      <c r="B869" s="900"/>
      <c r="C869" s="899"/>
      <c r="D869" s="899"/>
      <c r="E869" s="899"/>
      <c r="F869" s="901"/>
      <c r="G869" s="901"/>
      <c r="H869" s="901"/>
      <c r="I869" s="901"/>
      <c r="J869" s="901"/>
      <c r="K869" s="901"/>
      <c r="L869" s="899"/>
      <c r="M869" s="899"/>
      <c r="N869" s="899"/>
      <c r="O869" s="899"/>
      <c r="P869" s="899"/>
      <c r="Q869" s="899"/>
      <c r="R869" s="899"/>
      <c r="S869" s="899"/>
      <c r="T869" s="899"/>
      <c r="U869" s="899"/>
      <c r="V869" s="899"/>
      <c r="W869" s="899"/>
      <c r="X869" s="899"/>
      <c r="Y869" s="899"/>
    </row>
    <row r="870" ht="18.0" customHeight="1">
      <c r="A870" s="899"/>
      <c r="B870" s="900"/>
      <c r="C870" s="899"/>
      <c r="D870" s="899"/>
      <c r="E870" s="899"/>
      <c r="F870" s="901"/>
      <c r="G870" s="901"/>
      <c r="H870" s="901"/>
      <c r="I870" s="901"/>
      <c r="J870" s="901"/>
      <c r="K870" s="901"/>
      <c r="L870" s="899"/>
      <c r="M870" s="899"/>
      <c r="N870" s="899"/>
      <c r="O870" s="899"/>
      <c r="P870" s="899"/>
      <c r="Q870" s="899"/>
      <c r="R870" s="899"/>
      <c r="S870" s="899"/>
      <c r="T870" s="899"/>
      <c r="U870" s="899"/>
      <c r="V870" s="899"/>
      <c r="W870" s="899"/>
      <c r="X870" s="899"/>
      <c r="Y870" s="899"/>
    </row>
    <row r="871" ht="18.0" customHeight="1">
      <c r="A871" s="899"/>
      <c r="B871" s="900"/>
      <c r="C871" s="899"/>
      <c r="D871" s="899"/>
      <c r="E871" s="899"/>
      <c r="F871" s="901"/>
      <c r="G871" s="901"/>
      <c r="H871" s="901"/>
      <c r="I871" s="901"/>
      <c r="J871" s="901"/>
      <c r="K871" s="901"/>
      <c r="L871" s="899"/>
      <c r="M871" s="899"/>
      <c r="N871" s="899"/>
      <c r="O871" s="899"/>
      <c r="P871" s="899"/>
      <c r="Q871" s="899"/>
      <c r="R871" s="899"/>
      <c r="S871" s="899"/>
      <c r="T871" s="899"/>
      <c r="U871" s="899"/>
      <c r="V871" s="899"/>
      <c r="W871" s="899"/>
      <c r="X871" s="899"/>
      <c r="Y871" s="899"/>
    </row>
    <row r="872" ht="18.0" customHeight="1">
      <c r="A872" s="899"/>
      <c r="B872" s="900"/>
      <c r="C872" s="899"/>
      <c r="D872" s="899"/>
      <c r="E872" s="899"/>
      <c r="F872" s="901"/>
      <c r="G872" s="901"/>
      <c r="H872" s="901"/>
      <c r="I872" s="901"/>
      <c r="J872" s="901"/>
      <c r="K872" s="901"/>
      <c r="L872" s="899"/>
      <c r="M872" s="899"/>
      <c r="N872" s="899"/>
      <c r="O872" s="899"/>
      <c r="P872" s="899"/>
      <c r="Q872" s="899"/>
      <c r="R872" s="899"/>
      <c r="S872" s="899"/>
      <c r="T872" s="899"/>
      <c r="U872" s="899"/>
      <c r="V872" s="899"/>
      <c r="W872" s="899"/>
      <c r="X872" s="899"/>
      <c r="Y872" s="899"/>
    </row>
    <row r="873" ht="18.0" customHeight="1">
      <c r="A873" s="899"/>
      <c r="B873" s="900"/>
      <c r="C873" s="899"/>
      <c r="D873" s="899"/>
      <c r="E873" s="899"/>
      <c r="F873" s="901"/>
      <c r="G873" s="901"/>
      <c r="H873" s="901"/>
      <c r="I873" s="901"/>
      <c r="J873" s="901"/>
      <c r="K873" s="901"/>
      <c r="L873" s="899"/>
      <c r="M873" s="899"/>
      <c r="N873" s="899"/>
      <c r="O873" s="899"/>
      <c r="P873" s="899"/>
      <c r="Q873" s="899"/>
      <c r="R873" s="899"/>
      <c r="S873" s="899"/>
      <c r="T873" s="899"/>
      <c r="U873" s="899"/>
      <c r="V873" s="899"/>
      <c r="W873" s="899"/>
      <c r="X873" s="899"/>
      <c r="Y873" s="899"/>
    </row>
    <row r="874" ht="18.0" customHeight="1">
      <c r="A874" s="899"/>
      <c r="B874" s="900"/>
      <c r="C874" s="899"/>
      <c r="D874" s="899"/>
      <c r="E874" s="899"/>
      <c r="F874" s="901"/>
      <c r="G874" s="901"/>
      <c r="H874" s="901"/>
      <c r="I874" s="901"/>
      <c r="J874" s="901"/>
      <c r="K874" s="901"/>
      <c r="L874" s="899"/>
      <c r="M874" s="899"/>
      <c r="N874" s="899"/>
      <c r="O874" s="899"/>
      <c r="P874" s="899"/>
      <c r="Q874" s="899"/>
      <c r="R874" s="899"/>
      <c r="S874" s="899"/>
      <c r="T874" s="899"/>
      <c r="U874" s="899"/>
      <c r="V874" s="899"/>
      <c r="W874" s="899"/>
      <c r="X874" s="899"/>
      <c r="Y874" s="899"/>
    </row>
    <row r="875" ht="18.0" customHeight="1">
      <c r="A875" s="899"/>
      <c r="B875" s="900"/>
      <c r="C875" s="899"/>
      <c r="D875" s="899"/>
      <c r="E875" s="899"/>
      <c r="F875" s="901"/>
      <c r="G875" s="901"/>
      <c r="H875" s="901"/>
      <c r="I875" s="901"/>
      <c r="J875" s="901"/>
      <c r="K875" s="901"/>
      <c r="L875" s="899"/>
      <c r="M875" s="899"/>
      <c r="N875" s="899"/>
      <c r="O875" s="899"/>
      <c r="P875" s="899"/>
      <c r="Q875" s="899"/>
      <c r="R875" s="899"/>
      <c r="S875" s="899"/>
      <c r="T875" s="899"/>
      <c r="U875" s="899"/>
      <c r="V875" s="899"/>
      <c r="W875" s="899"/>
      <c r="X875" s="899"/>
      <c r="Y875" s="899"/>
    </row>
    <row r="876" ht="18.0" customHeight="1">
      <c r="A876" s="899"/>
      <c r="B876" s="900"/>
      <c r="C876" s="899"/>
      <c r="D876" s="899"/>
      <c r="E876" s="899"/>
      <c r="F876" s="901"/>
      <c r="G876" s="901"/>
      <c r="H876" s="901"/>
      <c r="I876" s="901"/>
      <c r="J876" s="901"/>
      <c r="K876" s="901"/>
      <c r="L876" s="899"/>
      <c r="M876" s="899"/>
      <c r="N876" s="899"/>
      <c r="O876" s="899"/>
      <c r="P876" s="899"/>
      <c r="Q876" s="899"/>
      <c r="R876" s="899"/>
      <c r="S876" s="899"/>
      <c r="T876" s="899"/>
      <c r="U876" s="899"/>
      <c r="V876" s="899"/>
      <c r="W876" s="899"/>
      <c r="X876" s="899"/>
      <c r="Y876" s="899"/>
    </row>
    <row r="877" ht="18.0" customHeight="1">
      <c r="A877" s="899"/>
      <c r="B877" s="900"/>
      <c r="C877" s="899"/>
      <c r="D877" s="899"/>
      <c r="E877" s="899"/>
      <c r="F877" s="901"/>
      <c r="G877" s="901"/>
      <c r="H877" s="901"/>
      <c r="I877" s="901"/>
      <c r="J877" s="901"/>
      <c r="K877" s="901"/>
      <c r="L877" s="899"/>
      <c r="M877" s="899"/>
      <c r="N877" s="899"/>
      <c r="O877" s="899"/>
      <c r="P877" s="899"/>
      <c r="Q877" s="899"/>
      <c r="R877" s="899"/>
      <c r="S877" s="899"/>
      <c r="T877" s="899"/>
      <c r="U877" s="899"/>
      <c r="V877" s="899"/>
      <c r="W877" s="899"/>
      <c r="X877" s="899"/>
      <c r="Y877" s="899"/>
    </row>
    <row r="878" ht="18.0" customHeight="1">
      <c r="A878" s="899"/>
      <c r="B878" s="900"/>
      <c r="C878" s="899"/>
      <c r="D878" s="899"/>
      <c r="E878" s="899"/>
      <c r="F878" s="901"/>
      <c r="G878" s="901"/>
      <c r="H878" s="901"/>
      <c r="I878" s="901"/>
      <c r="J878" s="901"/>
      <c r="K878" s="901"/>
      <c r="L878" s="899"/>
      <c r="M878" s="899"/>
      <c r="N878" s="899"/>
      <c r="O878" s="899"/>
      <c r="P878" s="899"/>
      <c r="Q878" s="899"/>
      <c r="R878" s="899"/>
      <c r="S878" s="899"/>
      <c r="T878" s="899"/>
      <c r="U878" s="899"/>
      <c r="V878" s="899"/>
      <c r="W878" s="899"/>
      <c r="X878" s="899"/>
      <c r="Y878" s="899"/>
    </row>
    <row r="879" ht="18.0" customHeight="1">
      <c r="A879" s="899"/>
      <c r="B879" s="900"/>
      <c r="C879" s="899"/>
      <c r="D879" s="899"/>
      <c r="E879" s="899"/>
      <c r="F879" s="901"/>
      <c r="G879" s="901"/>
      <c r="H879" s="901"/>
      <c r="I879" s="901"/>
      <c r="J879" s="901"/>
      <c r="K879" s="901"/>
      <c r="L879" s="899"/>
      <c r="M879" s="899"/>
      <c r="N879" s="899"/>
      <c r="O879" s="899"/>
      <c r="P879" s="899"/>
      <c r="Q879" s="899"/>
      <c r="R879" s="899"/>
      <c r="S879" s="899"/>
      <c r="T879" s="899"/>
      <c r="U879" s="899"/>
      <c r="V879" s="899"/>
      <c r="W879" s="899"/>
      <c r="X879" s="899"/>
      <c r="Y879" s="899"/>
    </row>
    <row r="880" ht="18.0" customHeight="1">
      <c r="A880" s="899"/>
      <c r="B880" s="900"/>
      <c r="C880" s="899"/>
      <c r="D880" s="899"/>
      <c r="E880" s="899"/>
      <c r="F880" s="901"/>
      <c r="G880" s="901"/>
      <c r="H880" s="901"/>
      <c r="I880" s="901"/>
      <c r="J880" s="901"/>
      <c r="K880" s="901"/>
      <c r="L880" s="899"/>
      <c r="M880" s="899"/>
      <c r="N880" s="899"/>
      <c r="O880" s="899"/>
      <c r="P880" s="899"/>
      <c r="Q880" s="899"/>
      <c r="R880" s="899"/>
      <c r="S880" s="899"/>
      <c r="T880" s="899"/>
      <c r="U880" s="899"/>
      <c r="V880" s="899"/>
      <c r="W880" s="899"/>
      <c r="X880" s="899"/>
      <c r="Y880" s="899"/>
    </row>
    <row r="881" ht="18.0" customHeight="1">
      <c r="A881" s="899"/>
      <c r="B881" s="900"/>
      <c r="C881" s="899"/>
      <c r="D881" s="899"/>
      <c r="E881" s="899"/>
      <c r="F881" s="901"/>
      <c r="G881" s="901"/>
      <c r="H881" s="901"/>
      <c r="I881" s="901"/>
      <c r="J881" s="901"/>
      <c r="K881" s="901"/>
      <c r="L881" s="899"/>
      <c r="M881" s="899"/>
      <c r="N881" s="899"/>
      <c r="O881" s="899"/>
      <c r="P881" s="899"/>
      <c r="Q881" s="899"/>
      <c r="R881" s="899"/>
      <c r="S881" s="899"/>
      <c r="T881" s="899"/>
      <c r="U881" s="899"/>
      <c r="V881" s="899"/>
      <c r="W881" s="899"/>
      <c r="X881" s="899"/>
      <c r="Y881" s="899"/>
    </row>
    <row r="882" ht="18.0" customHeight="1">
      <c r="A882" s="899"/>
      <c r="B882" s="900"/>
      <c r="C882" s="899"/>
      <c r="D882" s="899"/>
      <c r="E882" s="899"/>
      <c r="F882" s="901"/>
      <c r="G882" s="901"/>
      <c r="H882" s="901"/>
      <c r="I882" s="901"/>
      <c r="J882" s="901"/>
      <c r="K882" s="901"/>
      <c r="L882" s="899"/>
      <c r="M882" s="899"/>
      <c r="N882" s="899"/>
      <c r="O882" s="899"/>
      <c r="P882" s="899"/>
      <c r="Q882" s="899"/>
      <c r="R882" s="899"/>
      <c r="S882" s="899"/>
      <c r="T882" s="899"/>
      <c r="U882" s="899"/>
      <c r="V882" s="899"/>
      <c r="W882" s="899"/>
      <c r="X882" s="899"/>
      <c r="Y882" s="899"/>
    </row>
    <row r="883" ht="18.0" customHeight="1">
      <c r="A883" s="899"/>
      <c r="B883" s="900"/>
      <c r="C883" s="899"/>
      <c r="D883" s="899"/>
      <c r="E883" s="899"/>
      <c r="F883" s="901"/>
      <c r="G883" s="901"/>
      <c r="H883" s="901"/>
      <c r="I883" s="901"/>
      <c r="J883" s="901"/>
      <c r="K883" s="901"/>
      <c r="L883" s="899"/>
      <c r="M883" s="899"/>
      <c r="N883" s="899"/>
      <c r="O883" s="899"/>
      <c r="P883" s="899"/>
      <c r="Q883" s="899"/>
      <c r="R883" s="899"/>
      <c r="S883" s="899"/>
      <c r="T883" s="899"/>
      <c r="U883" s="899"/>
      <c r="V883" s="899"/>
      <c r="W883" s="899"/>
      <c r="X883" s="899"/>
      <c r="Y883" s="899"/>
    </row>
    <row r="884" ht="18.0" customHeight="1">
      <c r="A884" s="899"/>
      <c r="B884" s="900"/>
      <c r="C884" s="899"/>
      <c r="D884" s="899"/>
      <c r="E884" s="899"/>
      <c r="F884" s="901"/>
      <c r="G884" s="901"/>
      <c r="H884" s="901"/>
      <c r="I884" s="901"/>
      <c r="J884" s="901"/>
      <c r="K884" s="901"/>
      <c r="L884" s="899"/>
      <c r="M884" s="899"/>
      <c r="N884" s="899"/>
      <c r="O884" s="899"/>
      <c r="P884" s="899"/>
      <c r="Q884" s="899"/>
      <c r="R884" s="899"/>
      <c r="S884" s="899"/>
      <c r="T884" s="899"/>
      <c r="U884" s="899"/>
      <c r="V884" s="899"/>
      <c r="W884" s="899"/>
      <c r="X884" s="899"/>
      <c r="Y884" s="899"/>
    </row>
    <row r="885" ht="18.0" customHeight="1">
      <c r="A885" s="899"/>
      <c r="B885" s="900"/>
      <c r="C885" s="899"/>
      <c r="D885" s="899"/>
      <c r="E885" s="899"/>
      <c r="F885" s="901"/>
      <c r="G885" s="901"/>
      <c r="H885" s="901"/>
      <c r="I885" s="901"/>
      <c r="J885" s="901"/>
      <c r="K885" s="901"/>
      <c r="L885" s="899"/>
      <c r="M885" s="899"/>
      <c r="N885" s="899"/>
      <c r="O885" s="899"/>
      <c r="P885" s="899"/>
      <c r="Q885" s="899"/>
      <c r="R885" s="899"/>
      <c r="S885" s="899"/>
      <c r="T885" s="899"/>
      <c r="U885" s="899"/>
      <c r="V885" s="899"/>
      <c r="W885" s="899"/>
      <c r="X885" s="899"/>
      <c r="Y885" s="899"/>
    </row>
    <row r="886" ht="18.0" customHeight="1">
      <c r="A886" s="899"/>
      <c r="B886" s="900"/>
      <c r="C886" s="899"/>
      <c r="D886" s="899"/>
      <c r="E886" s="899"/>
      <c r="F886" s="901"/>
      <c r="G886" s="901"/>
      <c r="H886" s="901"/>
      <c r="I886" s="901"/>
      <c r="J886" s="901"/>
      <c r="K886" s="901"/>
      <c r="L886" s="899"/>
      <c r="M886" s="899"/>
      <c r="N886" s="899"/>
      <c r="O886" s="899"/>
      <c r="P886" s="899"/>
      <c r="Q886" s="899"/>
      <c r="R886" s="899"/>
      <c r="S886" s="899"/>
      <c r="T886" s="899"/>
      <c r="U886" s="899"/>
      <c r="V886" s="899"/>
      <c r="W886" s="899"/>
      <c r="X886" s="899"/>
      <c r="Y886" s="899"/>
    </row>
    <row r="887" ht="18.0" customHeight="1">
      <c r="A887" s="899"/>
      <c r="B887" s="900"/>
      <c r="C887" s="899"/>
      <c r="D887" s="899"/>
      <c r="E887" s="899"/>
      <c r="F887" s="901"/>
      <c r="G887" s="901"/>
      <c r="H887" s="901"/>
      <c r="I887" s="901"/>
      <c r="J887" s="901"/>
      <c r="K887" s="901"/>
      <c r="L887" s="899"/>
      <c r="M887" s="899"/>
      <c r="N887" s="899"/>
      <c r="O887" s="899"/>
      <c r="P887" s="899"/>
      <c r="Q887" s="899"/>
      <c r="R887" s="899"/>
      <c r="S887" s="899"/>
      <c r="T887" s="899"/>
      <c r="U887" s="899"/>
      <c r="V887" s="899"/>
      <c r="W887" s="899"/>
      <c r="X887" s="899"/>
      <c r="Y887" s="899"/>
    </row>
    <row r="888" ht="18.0" customHeight="1">
      <c r="A888" s="899"/>
      <c r="B888" s="900"/>
      <c r="C888" s="899"/>
      <c r="D888" s="899"/>
      <c r="E888" s="899"/>
      <c r="F888" s="901"/>
      <c r="G888" s="901"/>
      <c r="H888" s="901"/>
      <c r="I888" s="901"/>
      <c r="J888" s="901"/>
      <c r="K888" s="901"/>
      <c r="L888" s="899"/>
      <c r="M888" s="899"/>
      <c r="N888" s="899"/>
      <c r="O888" s="899"/>
      <c r="P888" s="899"/>
      <c r="Q888" s="899"/>
      <c r="R888" s="899"/>
      <c r="S888" s="899"/>
      <c r="T888" s="899"/>
      <c r="U888" s="899"/>
      <c r="V888" s="899"/>
      <c r="W888" s="899"/>
      <c r="X888" s="899"/>
      <c r="Y888" s="899"/>
    </row>
    <row r="889" ht="18.0" customHeight="1">
      <c r="A889" s="899"/>
      <c r="B889" s="900"/>
      <c r="C889" s="899"/>
      <c r="D889" s="899"/>
      <c r="E889" s="899"/>
      <c r="F889" s="901"/>
      <c r="G889" s="901"/>
      <c r="H889" s="901"/>
      <c r="I889" s="901"/>
      <c r="J889" s="901"/>
      <c r="K889" s="901"/>
      <c r="L889" s="899"/>
      <c r="M889" s="899"/>
      <c r="N889" s="899"/>
      <c r="O889" s="899"/>
      <c r="P889" s="899"/>
      <c r="Q889" s="899"/>
      <c r="R889" s="899"/>
      <c r="S889" s="899"/>
      <c r="T889" s="899"/>
      <c r="U889" s="899"/>
      <c r="V889" s="899"/>
      <c r="W889" s="899"/>
      <c r="X889" s="899"/>
      <c r="Y889" s="899"/>
    </row>
    <row r="890" ht="18.0" customHeight="1">
      <c r="A890" s="899"/>
      <c r="B890" s="900"/>
      <c r="C890" s="899"/>
      <c r="D890" s="899"/>
      <c r="E890" s="899"/>
      <c r="F890" s="901"/>
      <c r="G890" s="901"/>
      <c r="H890" s="901"/>
      <c r="I890" s="901"/>
      <c r="J890" s="901"/>
      <c r="K890" s="901"/>
      <c r="L890" s="899"/>
      <c r="M890" s="899"/>
      <c r="N890" s="899"/>
      <c r="O890" s="899"/>
      <c r="P890" s="899"/>
      <c r="Q890" s="899"/>
      <c r="R890" s="899"/>
      <c r="S890" s="899"/>
      <c r="T890" s="899"/>
      <c r="U890" s="899"/>
      <c r="V890" s="899"/>
      <c r="W890" s="899"/>
      <c r="X890" s="899"/>
      <c r="Y890" s="899"/>
    </row>
    <row r="891" ht="18.0" customHeight="1">
      <c r="A891" s="899"/>
      <c r="B891" s="900"/>
      <c r="C891" s="899"/>
      <c r="D891" s="899"/>
      <c r="E891" s="899"/>
      <c r="F891" s="901"/>
      <c r="G891" s="901"/>
      <c r="H891" s="901"/>
      <c r="I891" s="901"/>
      <c r="J891" s="901"/>
      <c r="K891" s="901"/>
      <c r="L891" s="899"/>
      <c r="M891" s="899"/>
      <c r="N891" s="899"/>
      <c r="O891" s="899"/>
      <c r="P891" s="899"/>
      <c r="Q891" s="899"/>
      <c r="R891" s="899"/>
      <c r="S891" s="899"/>
      <c r="T891" s="899"/>
      <c r="U891" s="899"/>
      <c r="V891" s="899"/>
      <c r="W891" s="899"/>
      <c r="X891" s="899"/>
      <c r="Y891" s="899"/>
    </row>
    <row r="892" ht="18.0" customHeight="1">
      <c r="A892" s="899"/>
      <c r="B892" s="900"/>
      <c r="C892" s="899"/>
      <c r="D892" s="899"/>
      <c r="E892" s="899"/>
      <c r="F892" s="901"/>
      <c r="G892" s="901"/>
      <c r="H892" s="901"/>
      <c r="I892" s="901"/>
      <c r="J892" s="901"/>
      <c r="K892" s="901"/>
      <c r="L892" s="899"/>
      <c r="M892" s="899"/>
      <c r="N892" s="899"/>
      <c r="O892" s="899"/>
      <c r="P892" s="899"/>
      <c r="Q892" s="899"/>
      <c r="R892" s="899"/>
      <c r="S892" s="899"/>
      <c r="T892" s="899"/>
      <c r="U892" s="899"/>
      <c r="V892" s="899"/>
      <c r="W892" s="899"/>
      <c r="X892" s="899"/>
      <c r="Y892" s="899"/>
    </row>
    <row r="893" ht="18.0" customHeight="1">
      <c r="A893" s="899"/>
      <c r="B893" s="900"/>
      <c r="C893" s="899"/>
      <c r="D893" s="899"/>
      <c r="E893" s="899"/>
      <c r="F893" s="901"/>
      <c r="G893" s="901"/>
      <c r="H893" s="901"/>
      <c r="I893" s="901"/>
      <c r="J893" s="901"/>
      <c r="K893" s="901"/>
      <c r="L893" s="899"/>
      <c r="M893" s="899"/>
      <c r="N893" s="899"/>
      <c r="O893" s="899"/>
      <c r="P893" s="899"/>
      <c r="Q893" s="899"/>
      <c r="R893" s="899"/>
      <c r="S893" s="899"/>
      <c r="T893" s="899"/>
      <c r="U893" s="899"/>
      <c r="V893" s="899"/>
      <c r="W893" s="899"/>
      <c r="X893" s="899"/>
      <c r="Y893" s="899"/>
    </row>
    <row r="894" ht="18.0" customHeight="1">
      <c r="A894" s="899"/>
      <c r="B894" s="900"/>
      <c r="C894" s="899"/>
      <c r="D894" s="899"/>
      <c r="E894" s="899"/>
      <c r="F894" s="901"/>
      <c r="G894" s="901"/>
      <c r="H894" s="901"/>
      <c r="I894" s="901"/>
      <c r="J894" s="901"/>
      <c r="K894" s="901"/>
      <c r="L894" s="899"/>
      <c r="M894" s="899"/>
      <c r="N894" s="899"/>
      <c r="O894" s="899"/>
      <c r="P894" s="899"/>
      <c r="Q894" s="899"/>
      <c r="R894" s="899"/>
      <c r="S894" s="899"/>
      <c r="T894" s="899"/>
      <c r="U894" s="899"/>
      <c r="V894" s="899"/>
      <c r="W894" s="899"/>
      <c r="X894" s="899"/>
      <c r="Y894" s="899"/>
    </row>
    <row r="895" ht="18.0" customHeight="1">
      <c r="A895" s="899"/>
      <c r="B895" s="900"/>
      <c r="C895" s="899"/>
      <c r="D895" s="899"/>
      <c r="E895" s="899"/>
      <c r="F895" s="901"/>
      <c r="G895" s="901"/>
      <c r="H895" s="901"/>
      <c r="I895" s="901"/>
      <c r="J895" s="901"/>
      <c r="K895" s="901"/>
      <c r="L895" s="899"/>
      <c r="M895" s="899"/>
      <c r="N895" s="899"/>
      <c r="O895" s="899"/>
      <c r="P895" s="899"/>
      <c r="Q895" s="899"/>
      <c r="R895" s="899"/>
      <c r="S895" s="899"/>
      <c r="T895" s="899"/>
      <c r="U895" s="899"/>
      <c r="V895" s="899"/>
      <c r="W895" s="899"/>
      <c r="X895" s="899"/>
      <c r="Y895" s="899"/>
    </row>
    <row r="896" ht="18.0" customHeight="1">
      <c r="A896" s="899"/>
      <c r="B896" s="900"/>
      <c r="C896" s="899"/>
      <c r="D896" s="899"/>
      <c r="E896" s="899"/>
      <c r="F896" s="901"/>
      <c r="G896" s="901"/>
      <c r="H896" s="901"/>
      <c r="I896" s="901"/>
      <c r="J896" s="901"/>
      <c r="K896" s="901"/>
      <c r="L896" s="899"/>
      <c r="M896" s="899"/>
      <c r="N896" s="899"/>
      <c r="O896" s="899"/>
      <c r="P896" s="899"/>
      <c r="Q896" s="899"/>
      <c r="R896" s="899"/>
      <c r="S896" s="899"/>
      <c r="T896" s="899"/>
      <c r="U896" s="899"/>
      <c r="V896" s="899"/>
      <c r="W896" s="899"/>
      <c r="X896" s="899"/>
      <c r="Y896" s="899"/>
    </row>
    <row r="897" ht="18.0" customHeight="1">
      <c r="A897" s="899"/>
      <c r="B897" s="900"/>
      <c r="C897" s="899"/>
      <c r="D897" s="899"/>
      <c r="E897" s="899"/>
      <c r="F897" s="901"/>
      <c r="G897" s="901"/>
      <c r="H897" s="901"/>
      <c r="I897" s="901"/>
      <c r="J897" s="901"/>
      <c r="K897" s="901"/>
      <c r="L897" s="899"/>
      <c r="M897" s="899"/>
      <c r="N897" s="899"/>
      <c r="O897" s="899"/>
      <c r="P897" s="899"/>
      <c r="Q897" s="899"/>
      <c r="R897" s="899"/>
      <c r="S897" s="899"/>
      <c r="T897" s="899"/>
      <c r="U897" s="899"/>
      <c r="V897" s="899"/>
      <c r="W897" s="899"/>
      <c r="X897" s="899"/>
      <c r="Y897" s="899"/>
    </row>
    <row r="898" ht="18.0" customHeight="1">
      <c r="A898" s="899"/>
      <c r="B898" s="900"/>
      <c r="C898" s="899"/>
      <c r="D898" s="899"/>
      <c r="E898" s="899"/>
      <c r="F898" s="901"/>
      <c r="G898" s="901"/>
      <c r="H898" s="901"/>
      <c r="I898" s="901"/>
      <c r="J898" s="901"/>
      <c r="K898" s="901"/>
      <c r="L898" s="899"/>
      <c r="M898" s="899"/>
      <c r="N898" s="899"/>
      <c r="O898" s="899"/>
      <c r="P898" s="899"/>
      <c r="Q898" s="899"/>
      <c r="R898" s="899"/>
      <c r="S898" s="899"/>
      <c r="T898" s="899"/>
      <c r="U898" s="899"/>
      <c r="V898" s="899"/>
      <c r="W898" s="899"/>
      <c r="X898" s="899"/>
      <c r="Y898" s="899"/>
    </row>
    <row r="899" ht="18.0" customHeight="1">
      <c r="A899" s="899"/>
      <c r="B899" s="900"/>
      <c r="C899" s="899"/>
      <c r="D899" s="899"/>
      <c r="E899" s="899"/>
      <c r="F899" s="901"/>
      <c r="G899" s="901"/>
      <c r="H899" s="901"/>
      <c r="I899" s="901"/>
      <c r="J899" s="901"/>
      <c r="K899" s="901"/>
      <c r="L899" s="899"/>
      <c r="M899" s="899"/>
      <c r="N899" s="899"/>
      <c r="O899" s="899"/>
      <c r="P899" s="899"/>
      <c r="Q899" s="899"/>
      <c r="R899" s="899"/>
      <c r="S899" s="899"/>
      <c r="T899" s="899"/>
      <c r="U899" s="899"/>
      <c r="V899" s="899"/>
      <c r="W899" s="899"/>
      <c r="X899" s="899"/>
      <c r="Y899" s="899"/>
    </row>
    <row r="900" ht="18.0" customHeight="1">
      <c r="A900" s="899"/>
      <c r="B900" s="900"/>
      <c r="C900" s="899"/>
      <c r="D900" s="899"/>
      <c r="E900" s="899"/>
      <c r="F900" s="901"/>
      <c r="G900" s="901"/>
      <c r="H900" s="901"/>
      <c r="I900" s="901"/>
      <c r="J900" s="901"/>
      <c r="K900" s="901"/>
      <c r="L900" s="899"/>
      <c r="M900" s="899"/>
      <c r="N900" s="899"/>
      <c r="O900" s="899"/>
      <c r="P900" s="899"/>
      <c r="Q900" s="899"/>
      <c r="R900" s="899"/>
      <c r="S900" s="899"/>
      <c r="T900" s="899"/>
      <c r="U900" s="899"/>
      <c r="V900" s="899"/>
      <c r="W900" s="899"/>
      <c r="X900" s="899"/>
      <c r="Y900" s="899"/>
    </row>
    <row r="901" ht="18.0" customHeight="1">
      <c r="A901" s="899"/>
      <c r="B901" s="900"/>
      <c r="C901" s="899"/>
      <c r="D901" s="899"/>
      <c r="E901" s="899"/>
      <c r="F901" s="901"/>
      <c r="G901" s="901"/>
      <c r="H901" s="901"/>
      <c r="I901" s="901"/>
      <c r="J901" s="901"/>
      <c r="K901" s="901"/>
      <c r="L901" s="899"/>
      <c r="M901" s="899"/>
      <c r="N901" s="899"/>
      <c r="O901" s="899"/>
      <c r="P901" s="899"/>
      <c r="Q901" s="899"/>
      <c r="R901" s="899"/>
      <c r="S901" s="899"/>
      <c r="T901" s="899"/>
      <c r="U901" s="899"/>
      <c r="V901" s="899"/>
      <c r="W901" s="899"/>
      <c r="X901" s="899"/>
      <c r="Y901" s="899"/>
    </row>
    <row r="902" ht="18.0" customHeight="1">
      <c r="A902" s="899"/>
      <c r="B902" s="900"/>
      <c r="C902" s="899"/>
      <c r="D902" s="899"/>
      <c r="E902" s="899"/>
      <c r="F902" s="901"/>
      <c r="G902" s="901"/>
      <c r="H902" s="901"/>
      <c r="I902" s="901"/>
      <c r="J902" s="901"/>
      <c r="K902" s="901"/>
      <c r="L902" s="899"/>
      <c r="M902" s="899"/>
      <c r="N902" s="899"/>
      <c r="O902" s="899"/>
      <c r="P902" s="899"/>
      <c r="Q902" s="899"/>
      <c r="R902" s="899"/>
      <c r="S902" s="899"/>
      <c r="T902" s="899"/>
      <c r="U902" s="899"/>
      <c r="V902" s="899"/>
      <c r="W902" s="899"/>
      <c r="X902" s="899"/>
      <c r="Y902" s="899"/>
    </row>
    <row r="903" ht="18.0" customHeight="1">
      <c r="A903" s="899"/>
      <c r="B903" s="900"/>
      <c r="C903" s="899"/>
      <c r="D903" s="899"/>
      <c r="E903" s="899"/>
      <c r="F903" s="901"/>
      <c r="G903" s="901"/>
      <c r="H903" s="901"/>
      <c r="I903" s="901"/>
      <c r="J903" s="901"/>
      <c r="K903" s="901"/>
      <c r="L903" s="899"/>
      <c r="M903" s="899"/>
      <c r="N903" s="899"/>
      <c r="O903" s="899"/>
      <c r="P903" s="899"/>
      <c r="Q903" s="899"/>
      <c r="R903" s="899"/>
      <c r="S903" s="899"/>
      <c r="T903" s="899"/>
      <c r="U903" s="899"/>
      <c r="V903" s="899"/>
      <c r="W903" s="899"/>
      <c r="X903" s="899"/>
      <c r="Y903" s="899"/>
    </row>
    <row r="904" ht="18.0" customHeight="1">
      <c r="A904" s="899"/>
      <c r="B904" s="900"/>
      <c r="C904" s="899"/>
      <c r="D904" s="899"/>
      <c r="E904" s="899"/>
      <c r="F904" s="901"/>
      <c r="G904" s="901"/>
      <c r="H904" s="901"/>
      <c r="I904" s="901"/>
      <c r="J904" s="901"/>
      <c r="K904" s="901"/>
      <c r="L904" s="899"/>
      <c r="M904" s="899"/>
      <c r="N904" s="899"/>
      <c r="O904" s="899"/>
      <c r="P904" s="899"/>
      <c r="Q904" s="899"/>
      <c r="R904" s="899"/>
      <c r="S904" s="899"/>
      <c r="T904" s="899"/>
      <c r="U904" s="899"/>
      <c r="V904" s="899"/>
      <c r="W904" s="899"/>
      <c r="X904" s="899"/>
      <c r="Y904" s="899"/>
    </row>
    <row r="905" ht="18.0" customHeight="1">
      <c r="A905" s="899"/>
      <c r="B905" s="900"/>
      <c r="C905" s="899"/>
      <c r="D905" s="899"/>
      <c r="E905" s="899"/>
      <c r="F905" s="901"/>
      <c r="G905" s="901"/>
      <c r="H905" s="901"/>
      <c r="I905" s="901"/>
      <c r="J905" s="901"/>
      <c r="K905" s="901"/>
      <c r="L905" s="899"/>
      <c r="M905" s="899"/>
      <c r="N905" s="899"/>
      <c r="O905" s="899"/>
      <c r="P905" s="899"/>
      <c r="Q905" s="899"/>
      <c r="R905" s="899"/>
      <c r="S905" s="899"/>
      <c r="T905" s="899"/>
      <c r="U905" s="899"/>
      <c r="V905" s="899"/>
      <c r="W905" s="899"/>
      <c r="X905" s="899"/>
      <c r="Y905" s="899"/>
    </row>
    <row r="906" ht="18.0" customHeight="1">
      <c r="A906" s="899"/>
      <c r="B906" s="900"/>
      <c r="C906" s="899"/>
      <c r="D906" s="899"/>
      <c r="E906" s="899"/>
      <c r="F906" s="901"/>
      <c r="G906" s="901"/>
      <c r="H906" s="901"/>
      <c r="I906" s="901"/>
      <c r="J906" s="901"/>
      <c r="K906" s="901"/>
      <c r="L906" s="899"/>
      <c r="M906" s="899"/>
      <c r="N906" s="899"/>
      <c r="O906" s="899"/>
      <c r="P906" s="899"/>
      <c r="Q906" s="899"/>
      <c r="R906" s="899"/>
      <c r="S906" s="899"/>
      <c r="T906" s="899"/>
      <c r="U906" s="899"/>
      <c r="V906" s="899"/>
      <c r="W906" s="899"/>
      <c r="X906" s="899"/>
      <c r="Y906" s="899"/>
    </row>
    <row r="907" ht="18.0" customHeight="1">
      <c r="A907" s="899"/>
      <c r="B907" s="900"/>
      <c r="C907" s="899"/>
      <c r="D907" s="899"/>
      <c r="E907" s="899"/>
      <c r="F907" s="901"/>
      <c r="G907" s="901"/>
      <c r="H907" s="901"/>
      <c r="I907" s="901"/>
      <c r="J907" s="901"/>
      <c r="K907" s="901"/>
      <c r="L907" s="899"/>
      <c r="M907" s="899"/>
      <c r="N907" s="899"/>
      <c r="O907" s="899"/>
      <c r="P907" s="899"/>
      <c r="Q907" s="899"/>
      <c r="R907" s="899"/>
      <c r="S907" s="899"/>
      <c r="T907" s="899"/>
      <c r="U907" s="899"/>
      <c r="V907" s="899"/>
      <c r="W907" s="899"/>
      <c r="X907" s="899"/>
      <c r="Y907" s="899"/>
    </row>
    <row r="908" ht="18.0" customHeight="1">
      <c r="A908" s="899"/>
      <c r="B908" s="900"/>
      <c r="C908" s="899"/>
      <c r="D908" s="899"/>
      <c r="E908" s="899"/>
      <c r="F908" s="901"/>
      <c r="G908" s="901"/>
      <c r="H908" s="901"/>
      <c r="I908" s="901"/>
      <c r="J908" s="901"/>
      <c r="K908" s="901"/>
      <c r="L908" s="899"/>
      <c r="M908" s="899"/>
      <c r="N908" s="899"/>
      <c r="O908" s="899"/>
      <c r="P908" s="899"/>
      <c r="Q908" s="899"/>
      <c r="R908" s="899"/>
      <c r="S908" s="899"/>
      <c r="T908" s="899"/>
      <c r="U908" s="899"/>
      <c r="V908" s="899"/>
      <c r="W908" s="899"/>
      <c r="X908" s="899"/>
      <c r="Y908" s="899"/>
    </row>
    <row r="909" ht="18.0" customHeight="1">
      <c r="A909" s="899"/>
      <c r="B909" s="900"/>
      <c r="C909" s="899"/>
      <c r="D909" s="899"/>
      <c r="E909" s="899"/>
      <c r="F909" s="901"/>
      <c r="G909" s="901"/>
      <c r="H909" s="901"/>
      <c r="I909" s="901"/>
      <c r="J909" s="901"/>
      <c r="K909" s="901"/>
      <c r="L909" s="899"/>
      <c r="M909" s="899"/>
      <c r="N909" s="899"/>
      <c r="O909" s="899"/>
      <c r="P909" s="899"/>
      <c r="Q909" s="899"/>
      <c r="R909" s="899"/>
      <c r="S909" s="899"/>
      <c r="T909" s="899"/>
      <c r="U909" s="899"/>
      <c r="V909" s="899"/>
      <c r="W909" s="899"/>
      <c r="X909" s="899"/>
      <c r="Y909" s="899"/>
    </row>
    <row r="910" ht="18.0" customHeight="1">
      <c r="A910" s="899"/>
      <c r="B910" s="900"/>
      <c r="C910" s="899"/>
      <c r="D910" s="899"/>
      <c r="E910" s="899"/>
      <c r="F910" s="901"/>
      <c r="G910" s="901"/>
      <c r="H910" s="901"/>
      <c r="I910" s="901"/>
      <c r="J910" s="901"/>
      <c r="K910" s="901"/>
      <c r="L910" s="899"/>
      <c r="M910" s="899"/>
      <c r="N910" s="899"/>
      <c r="O910" s="899"/>
      <c r="P910" s="899"/>
      <c r="Q910" s="899"/>
      <c r="R910" s="899"/>
      <c r="S910" s="899"/>
      <c r="T910" s="899"/>
      <c r="U910" s="899"/>
      <c r="V910" s="899"/>
      <c r="W910" s="899"/>
      <c r="X910" s="899"/>
      <c r="Y910" s="899"/>
    </row>
    <row r="911" ht="18.0" customHeight="1">
      <c r="A911" s="899"/>
      <c r="B911" s="900"/>
      <c r="C911" s="899"/>
      <c r="D911" s="899"/>
      <c r="E911" s="899"/>
      <c r="F911" s="901"/>
      <c r="G911" s="901"/>
      <c r="H911" s="901"/>
      <c r="I911" s="901"/>
      <c r="J911" s="901"/>
      <c r="K911" s="901"/>
      <c r="L911" s="899"/>
      <c r="M911" s="899"/>
      <c r="N911" s="899"/>
      <c r="O911" s="899"/>
      <c r="P911" s="899"/>
      <c r="Q911" s="899"/>
      <c r="R911" s="899"/>
      <c r="S911" s="899"/>
      <c r="T911" s="899"/>
      <c r="U911" s="899"/>
      <c r="V911" s="899"/>
      <c r="W911" s="899"/>
      <c r="X911" s="899"/>
      <c r="Y911" s="899"/>
    </row>
    <row r="912" ht="18.0" customHeight="1">
      <c r="A912" s="899"/>
      <c r="B912" s="900"/>
      <c r="C912" s="899"/>
      <c r="D912" s="899"/>
      <c r="E912" s="899"/>
      <c r="F912" s="901"/>
      <c r="G912" s="901"/>
      <c r="H912" s="901"/>
      <c r="I912" s="901"/>
      <c r="J912" s="901"/>
      <c r="K912" s="901"/>
      <c r="L912" s="899"/>
      <c r="M912" s="899"/>
      <c r="N912" s="899"/>
      <c r="O912" s="899"/>
      <c r="P912" s="899"/>
      <c r="Q912" s="899"/>
      <c r="R912" s="899"/>
      <c r="S912" s="899"/>
      <c r="T912" s="899"/>
      <c r="U912" s="899"/>
      <c r="V912" s="899"/>
      <c r="W912" s="899"/>
      <c r="X912" s="899"/>
      <c r="Y912" s="899"/>
    </row>
    <row r="913" ht="18.0" customHeight="1">
      <c r="A913" s="899"/>
      <c r="B913" s="900"/>
      <c r="C913" s="899"/>
      <c r="D913" s="899"/>
      <c r="E913" s="899"/>
      <c r="F913" s="901"/>
      <c r="G913" s="901"/>
      <c r="H913" s="901"/>
      <c r="I913" s="901"/>
      <c r="J913" s="901"/>
      <c r="K913" s="901"/>
      <c r="L913" s="899"/>
      <c r="M913" s="899"/>
      <c r="N913" s="899"/>
      <c r="O913" s="899"/>
      <c r="P913" s="899"/>
      <c r="Q913" s="899"/>
      <c r="R913" s="899"/>
      <c r="S913" s="899"/>
      <c r="T913" s="899"/>
      <c r="U913" s="899"/>
      <c r="V913" s="899"/>
      <c r="W913" s="899"/>
      <c r="X913" s="899"/>
      <c r="Y913" s="899"/>
    </row>
    <row r="914" ht="18.0" customHeight="1">
      <c r="A914" s="899"/>
      <c r="B914" s="900"/>
      <c r="C914" s="899"/>
      <c r="D914" s="899"/>
      <c r="E914" s="899"/>
      <c r="F914" s="901"/>
      <c r="G914" s="901"/>
      <c r="H914" s="901"/>
      <c r="I914" s="901"/>
      <c r="J914" s="901"/>
      <c r="K914" s="901"/>
      <c r="L914" s="899"/>
      <c r="M914" s="899"/>
      <c r="N914" s="899"/>
      <c r="O914" s="899"/>
      <c r="P914" s="899"/>
      <c r="Q914" s="899"/>
      <c r="R914" s="899"/>
      <c r="S914" s="899"/>
      <c r="T914" s="899"/>
      <c r="U914" s="899"/>
      <c r="V914" s="899"/>
      <c r="W914" s="899"/>
      <c r="X914" s="899"/>
      <c r="Y914" s="899"/>
    </row>
    <row r="915" ht="18.0" customHeight="1">
      <c r="A915" s="899"/>
      <c r="B915" s="900"/>
      <c r="C915" s="899"/>
      <c r="D915" s="899"/>
      <c r="E915" s="899"/>
      <c r="F915" s="901"/>
      <c r="G915" s="901"/>
      <c r="H915" s="901"/>
      <c r="I915" s="901"/>
      <c r="J915" s="901"/>
      <c r="K915" s="901"/>
      <c r="L915" s="899"/>
      <c r="M915" s="899"/>
      <c r="N915" s="899"/>
      <c r="O915" s="899"/>
      <c r="P915" s="899"/>
      <c r="Q915" s="899"/>
      <c r="R915" s="899"/>
      <c r="S915" s="899"/>
      <c r="T915" s="899"/>
      <c r="U915" s="899"/>
      <c r="V915" s="899"/>
      <c r="W915" s="899"/>
      <c r="X915" s="899"/>
      <c r="Y915" s="899"/>
    </row>
    <row r="916" ht="18.0" customHeight="1">
      <c r="A916" s="899"/>
      <c r="B916" s="900"/>
      <c r="C916" s="899"/>
      <c r="D916" s="899"/>
      <c r="E916" s="899"/>
      <c r="F916" s="901"/>
      <c r="G916" s="901"/>
      <c r="H916" s="901"/>
      <c r="I916" s="901"/>
      <c r="J916" s="901"/>
      <c r="K916" s="901"/>
      <c r="L916" s="899"/>
      <c r="M916" s="899"/>
      <c r="N916" s="899"/>
      <c r="O916" s="899"/>
      <c r="P916" s="899"/>
      <c r="Q916" s="899"/>
      <c r="R916" s="899"/>
      <c r="S916" s="899"/>
      <c r="T916" s="899"/>
      <c r="U916" s="899"/>
      <c r="V916" s="899"/>
      <c r="W916" s="899"/>
      <c r="X916" s="899"/>
      <c r="Y916" s="899"/>
    </row>
    <row r="917" ht="18.0" customHeight="1">
      <c r="A917" s="899"/>
      <c r="B917" s="900"/>
      <c r="C917" s="899"/>
      <c r="D917" s="899"/>
      <c r="E917" s="899"/>
      <c r="F917" s="901"/>
      <c r="G917" s="901"/>
      <c r="H917" s="901"/>
      <c r="I917" s="901"/>
      <c r="J917" s="901"/>
      <c r="K917" s="901"/>
      <c r="L917" s="899"/>
      <c r="M917" s="899"/>
      <c r="N917" s="899"/>
      <c r="O917" s="899"/>
      <c r="P917" s="899"/>
      <c r="Q917" s="899"/>
      <c r="R917" s="899"/>
      <c r="S917" s="899"/>
      <c r="T917" s="899"/>
      <c r="U917" s="899"/>
      <c r="V917" s="899"/>
      <c r="W917" s="899"/>
      <c r="X917" s="899"/>
      <c r="Y917" s="899"/>
    </row>
    <row r="918" ht="18.0" customHeight="1">
      <c r="A918" s="899"/>
      <c r="B918" s="900"/>
      <c r="C918" s="899"/>
      <c r="D918" s="899"/>
      <c r="E918" s="899"/>
      <c r="F918" s="901"/>
      <c r="G918" s="901"/>
      <c r="H918" s="901"/>
      <c r="I918" s="901"/>
      <c r="J918" s="901"/>
      <c r="K918" s="901"/>
      <c r="L918" s="899"/>
      <c r="M918" s="899"/>
      <c r="N918" s="899"/>
      <c r="O918" s="899"/>
      <c r="P918" s="899"/>
      <c r="Q918" s="899"/>
      <c r="R918" s="899"/>
      <c r="S918" s="899"/>
      <c r="T918" s="899"/>
      <c r="U918" s="899"/>
      <c r="V918" s="899"/>
      <c r="W918" s="899"/>
      <c r="X918" s="899"/>
      <c r="Y918" s="899"/>
    </row>
    <row r="919" ht="18.0" customHeight="1">
      <c r="A919" s="899"/>
      <c r="B919" s="900"/>
      <c r="C919" s="899"/>
      <c r="D919" s="899"/>
      <c r="E919" s="899"/>
      <c r="F919" s="901"/>
      <c r="G919" s="901"/>
      <c r="H919" s="901"/>
      <c r="I919" s="901"/>
      <c r="J919" s="901"/>
      <c r="K919" s="901"/>
      <c r="L919" s="899"/>
      <c r="M919" s="899"/>
      <c r="N919" s="899"/>
      <c r="O919" s="899"/>
      <c r="P919" s="899"/>
      <c r="Q919" s="899"/>
      <c r="R919" s="899"/>
      <c r="S919" s="899"/>
      <c r="T919" s="899"/>
      <c r="U919" s="899"/>
      <c r="V919" s="899"/>
      <c r="W919" s="899"/>
      <c r="X919" s="899"/>
      <c r="Y919" s="899"/>
    </row>
    <row r="920" ht="18.0" customHeight="1">
      <c r="A920" s="899"/>
      <c r="B920" s="900"/>
      <c r="C920" s="899"/>
      <c r="D920" s="899"/>
      <c r="E920" s="899"/>
      <c r="F920" s="901"/>
      <c r="G920" s="901"/>
      <c r="H920" s="901"/>
      <c r="I920" s="901"/>
      <c r="J920" s="901"/>
      <c r="K920" s="901"/>
      <c r="L920" s="899"/>
      <c r="M920" s="899"/>
      <c r="N920" s="899"/>
      <c r="O920" s="899"/>
      <c r="P920" s="899"/>
      <c r="Q920" s="899"/>
      <c r="R920" s="899"/>
      <c r="S920" s="899"/>
      <c r="T920" s="899"/>
      <c r="U920" s="899"/>
      <c r="V920" s="899"/>
      <c r="W920" s="899"/>
      <c r="X920" s="899"/>
      <c r="Y920" s="899"/>
    </row>
    <row r="921" ht="18.0" customHeight="1">
      <c r="A921" s="899"/>
      <c r="B921" s="900"/>
      <c r="C921" s="899"/>
      <c r="D921" s="899"/>
      <c r="E921" s="899"/>
      <c r="F921" s="901"/>
      <c r="G921" s="901"/>
      <c r="H921" s="901"/>
      <c r="I921" s="901"/>
      <c r="J921" s="901"/>
      <c r="K921" s="901"/>
      <c r="L921" s="899"/>
      <c r="M921" s="899"/>
      <c r="N921" s="899"/>
      <c r="O921" s="899"/>
      <c r="P921" s="899"/>
      <c r="Q921" s="899"/>
      <c r="R921" s="899"/>
      <c r="S921" s="899"/>
      <c r="T921" s="899"/>
      <c r="U921" s="899"/>
      <c r="V921" s="899"/>
      <c r="W921" s="899"/>
      <c r="X921" s="899"/>
      <c r="Y921" s="899"/>
    </row>
    <row r="922" ht="18.0" customHeight="1">
      <c r="A922" s="899"/>
      <c r="B922" s="900"/>
      <c r="C922" s="899"/>
      <c r="D922" s="899"/>
      <c r="E922" s="899"/>
      <c r="F922" s="901"/>
      <c r="G922" s="901"/>
      <c r="H922" s="901"/>
      <c r="I922" s="901"/>
      <c r="J922" s="901"/>
      <c r="K922" s="901"/>
      <c r="L922" s="899"/>
      <c r="M922" s="899"/>
      <c r="N922" s="899"/>
      <c r="O922" s="899"/>
      <c r="P922" s="899"/>
      <c r="Q922" s="899"/>
      <c r="R922" s="899"/>
      <c r="S922" s="899"/>
      <c r="T922" s="899"/>
      <c r="U922" s="899"/>
      <c r="V922" s="899"/>
      <c r="W922" s="899"/>
      <c r="X922" s="899"/>
      <c r="Y922" s="899"/>
    </row>
    <row r="923" ht="18.0" customHeight="1">
      <c r="A923" s="899"/>
      <c r="B923" s="900"/>
      <c r="C923" s="899"/>
      <c r="D923" s="899"/>
      <c r="E923" s="899"/>
      <c r="F923" s="901"/>
      <c r="G923" s="901"/>
      <c r="H923" s="901"/>
      <c r="I923" s="901"/>
      <c r="J923" s="901"/>
      <c r="K923" s="901"/>
      <c r="L923" s="899"/>
      <c r="M923" s="899"/>
      <c r="N923" s="899"/>
      <c r="O923" s="899"/>
      <c r="P923" s="899"/>
      <c r="Q923" s="899"/>
      <c r="R923" s="899"/>
      <c r="S923" s="899"/>
      <c r="T923" s="899"/>
      <c r="U923" s="899"/>
      <c r="V923" s="899"/>
      <c r="W923" s="899"/>
      <c r="X923" s="899"/>
      <c r="Y923" s="899"/>
    </row>
    <row r="924" ht="18.0" customHeight="1">
      <c r="A924" s="899"/>
      <c r="B924" s="900"/>
      <c r="C924" s="899"/>
      <c r="D924" s="899"/>
      <c r="E924" s="899"/>
      <c r="F924" s="901"/>
      <c r="G924" s="901"/>
      <c r="H924" s="901"/>
      <c r="I924" s="901"/>
      <c r="J924" s="901"/>
      <c r="K924" s="901"/>
      <c r="L924" s="899"/>
      <c r="M924" s="899"/>
      <c r="N924" s="899"/>
      <c r="O924" s="899"/>
      <c r="P924" s="899"/>
      <c r="Q924" s="899"/>
      <c r="R924" s="899"/>
      <c r="S924" s="899"/>
      <c r="T924" s="899"/>
      <c r="U924" s="899"/>
      <c r="V924" s="899"/>
      <c r="W924" s="899"/>
      <c r="X924" s="899"/>
      <c r="Y924" s="899"/>
    </row>
    <row r="925" ht="18.0" customHeight="1">
      <c r="A925" s="899"/>
      <c r="B925" s="900"/>
      <c r="C925" s="899"/>
      <c r="D925" s="899"/>
      <c r="E925" s="899"/>
      <c r="F925" s="901"/>
      <c r="G925" s="901"/>
      <c r="H925" s="901"/>
      <c r="I925" s="901"/>
      <c r="J925" s="901"/>
      <c r="K925" s="901"/>
      <c r="L925" s="899"/>
      <c r="M925" s="899"/>
      <c r="N925" s="899"/>
      <c r="O925" s="899"/>
      <c r="P925" s="899"/>
      <c r="Q925" s="899"/>
      <c r="R925" s="899"/>
      <c r="S925" s="899"/>
      <c r="T925" s="899"/>
      <c r="U925" s="899"/>
      <c r="V925" s="899"/>
      <c r="W925" s="899"/>
      <c r="X925" s="899"/>
      <c r="Y925" s="899"/>
    </row>
    <row r="926" ht="18.0" customHeight="1">
      <c r="A926" s="899"/>
      <c r="B926" s="900"/>
      <c r="C926" s="899"/>
      <c r="D926" s="899"/>
      <c r="E926" s="899"/>
      <c r="F926" s="901"/>
      <c r="G926" s="901"/>
      <c r="H926" s="901"/>
      <c r="I926" s="901"/>
      <c r="J926" s="901"/>
      <c r="K926" s="901"/>
      <c r="L926" s="899"/>
      <c r="M926" s="899"/>
      <c r="N926" s="899"/>
      <c r="O926" s="899"/>
      <c r="P926" s="899"/>
      <c r="Q926" s="899"/>
      <c r="R926" s="899"/>
      <c r="S926" s="899"/>
      <c r="T926" s="899"/>
      <c r="U926" s="899"/>
      <c r="V926" s="899"/>
      <c r="W926" s="899"/>
      <c r="X926" s="899"/>
      <c r="Y926" s="899"/>
    </row>
    <row r="927" ht="18.0" customHeight="1">
      <c r="A927" s="899"/>
      <c r="B927" s="900"/>
      <c r="C927" s="899"/>
      <c r="D927" s="899"/>
      <c r="E927" s="899"/>
      <c r="F927" s="901"/>
      <c r="G927" s="901"/>
      <c r="H927" s="901"/>
      <c r="I927" s="901"/>
      <c r="J927" s="901"/>
      <c r="K927" s="901"/>
      <c r="L927" s="899"/>
      <c r="M927" s="899"/>
      <c r="N927" s="899"/>
      <c r="O927" s="899"/>
      <c r="P927" s="899"/>
      <c r="Q927" s="899"/>
      <c r="R927" s="899"/>
      <c r="S927" s="899"/>
      <c r="T927" s="899"/>
      <c r="U927" s="899"/>
      <c r="V927" s="899"/>
      <c r="W927" s="899"/>
      <c r="X927" s="899"/>
      <c r="Y927" s="899"/>
    </row>
    <row r="928" ht="18.0" customHeight="1">
      <c r="A928" s="899"/>
      <c r="B928" s="900"/>
      <c r="C928" s="899"/>
      <c r="D928" s="899"/>
      <c r="E928" s="899"/>
      <c r="F928" s="901"/>
      <c r="G928" s="901"/>
      <c r="H928" s="901"/>
      <c r="I928" s="901"/>
      <c r="J928" s="901"/>
      <c r="K928" s="901"/>
      <c r="L928" s="899"/>
      <c r="M928" s="899"/>
      <c r="N928" s="899"/>
      <c r="O928" s="899"/>
      <c r="P928" s="899"/>
      <c r="Q928" s="899"/>
      <c r="R928" s="899"/>
      <c r="S928" s="899"/>
      <c r="T928" s="899"/>
      <c r="U928" s="899"/>
      <c r="V928" s="899"/>
      <c r="W928" s="899"/>
      <c r="X928" s="899"/>
      <c r="Y928" s="899"/>
    </row>
    <row r="929" ht="18.0" customHeight="1">
      <c r="A929" s="899"/>
      <c r="B929" s="900"/>
      <c r="C929" s="899"/>
      <c r="D929" s="899"/>
      <c r="E929" s="899"/>
      <c r="F929" s="901"/>
      <c r="G929" s="901"/>
      <c r="H929" s="901"/>
      <c r="I929" s="901"/>
      <c r="J929" s="901"/>
      <c r="K929" s="901"/>
      <c r="L929" s="899"/>
      <c r="M929" s="899"/>
      <c r="N929" s="899"/>
      <c r="O929" s="899"/>
      <c r="P929" s="899"/>
      <c r="Q929" s="899"/>
      <c r="R929" s="899"/>
      <c r="S929" s="899"/>
      <c r="T929" s="899"/>
      <c r="U929" s="899"/>
      <c r="V929" s="899"/>
      <c r="W929" s="899"/>
      <c r="X929" s="899"/>
      <c r="Y929" s="899"/>
    </row>
    <row r="930" ht="18.0" customHeight="1">
      <c r="A930" s="899"/>
      <c r="B930" s="900"/>
      <c r="C930" s="899"/>
      <c r="D930" s="899"/>
      <c r="E930" s="899"/>
      <c r="F930" s="901"/>
      <c r="G930" s="901"/>
      <c r="H930" s="901"/>
      <c r="I930" s="901"/>
      <c r="J930" s="901"/>
      <c r="K930" s="901"/>
      <c r="L930" s="899"/>
      <c r="M930" s="899"/>
      <c r="N930" s="899"/>
      <c r="O930" s="899"/>
      <c r="P930" s="899"/>
      <c r="Q930" s="899"/>
      <c r="R930" s="899"/>
      <c r="S930" s="899"/>
      <c r="T930" s="899"/>
      <c r="U930" s="899"/>
      <c r="V930" s="899"/>
      <c r="W930" s="899"/>
      <c r="X930" s="899"/>
      <c r="Y930" s="899"/>
    </row>
    <row r="931" ht="18.0" customHeight="1">
      <c r="A931" s="899"/>
      <c r="B931" s="900"/>
      <c r="C931" s="899"/>
      <c r="D931" s="899"/>
      <c r="E931" s="899"/>
      <c r="F931" s="901"/>
      <c r="G931" s="901"/>
      <c r="H931" s="901"/>
      <c r="I931" s="901"/>
      <c r="J931" s="901"/>
      <c r="K931" s="901"/>
      <c r="L931" s="899"/>
      <c r="M931" s="899"/>
      <c r="N931" s="899"/>
      <c r="O931" s="899"/>
      <c r="P931" s="899"/>
      <c r="Q931" s="899"/>
      <c r="R931" s="899"/>
      <c r="S931" s="899"/>
      <c r="T931" s="899"/>
      <c r="U931" s="899"/>
      <c r="V931" s="899"/>
      <c r="W931" s="899"/>
      <c r="X931" s="899"/>
      <c r="Y931" s="899"/>
    </row>
    <row r="932" ht="18.0" customHeight="1">
      <c r="A932" s="899"/>
      <c r="B932" s="900"/>
      <c r="C932" s="899"/>
      <c r="D932" s="899"/>
      <c r="E932" s="899"/>
      <c r="F932" s="901"/>
      <c r="G932" s="901"/>
      <c r="H932" s="901"/>
      <c r="I932" s="901"/>
      <c r="J932" s="901"/>
      <c r="K932" s="901"/>
      <c r="L932" s="899"/>
      <c r="M932" s="899"/>
      <c r="N932" s="899"/>
      <c r="O932" s="899"/>
      <c r="P932" s="899"/>
      <c r="Q932" s="899"/>
      <c r="R932" s="899"/>
      <c r="S932" s="899"/>
      <c r="T932" s="899"/>
      <c r="U932" s="899"/>
      <c r="V932" s="899"/>
      <c r="W932" s="899"/>
      <c r="X932" s="899"/>
      <c r="Y932" s="899"/>
    </row>
    <row r="933" ht="18.0" customHeight="1">
      <c r="A933" s="899"/>
      <c r="B933" s="900"/>
      <c r="C933" s="899"/>
      <c r="D933" s="899"/>
      <c r="E933" s="899"/>
      <c r="F933" s="901"/>
      <c r="G933" s="901"/>
      <c r="H933" s="901"/>
      <c r="I933" s="901"/>
      <c r="J933" s="901"/>
      <c r="K933" s="901"/>
      <c r="L933" s="899"/>
      <c r="M933" s="899"/>
      <c r="N933" s="899"/>
      <c r="O933" s="899"/>
      <c r="P933" s="899"/>
      <c r="Q933" s="899"/>
      <c r="R933" s="899"/>
      <c r="S933" s="899"/>
      <c r="T933" s="899"/>
      <c r="U933" s="899"/>
      <c r="V933" s="899"/>
      <c r="W933" s="899"/>
      <c r="X933" s="899"/>
      <c r="Y933" s="899"/>
    </row>
    <row r="934" ht="18.0" customHeight="1">
      <c r="A934" s="899"/>
      <c r="B934" s="900"/>
      <c r="C934" s="899"/>
      <c r="D934" s="899"/>
      <c r="E934" s="899"/>
      <c r="F934" s="901"/>
      <c r="G934" s="901"/>
      <c r="H934" s="901"/>
      <c r="I934" s="901"/>
      <c r="J934" s="901"/>
      <c r="K934" s="901"/>
      <c r="L934" s="899"/>
      <c r="M934" s="899"/>
      <c r="N934" s="899"/>
      <c r="O934" s="899"/>
      <c r="P934" s="899"/>
      <c r="Q934" s="899"/>
      <c r="R934" s="899"/>
      <c r="S934" s="899"/>
      <c r="T934" s="899"/>
      <c r="U934" s="899"/>
      <c r="V934" s="899"/>
      <c r="W934" s="899"/>
      <c r="X934" s="899"/>
      <c r="Y934" s="899"/>
    </row>
    <row r="935" ht="18.0" customHeight="1">
      <c r="A935" s="899"/>
      <c r="B935" s="900"/>
      <c r="C935" s="899"/>
      <c r="D935" s="899"/>
      <c r="E935" s="899"/>
      <c r="F935" s="901"/>
      <c r="G935" s="901"/>
      <c r="H935" s="901"/>
      <c r="I935" s="901"/>
      <c r="J935" s="901"/>
      <c r="K935" s="901"/>
      <c r="L935" s="899"/>
      <c r="M935" s="899"/>
      <c r="N935" s="899"/>
      <c r="O935" s="899"/>
      <c r="P935" s="899"/>
      <c r="Q935" s="899"/>
      <c r="R935" s="899"/>
      <c r="S935" s="899"/>
      <c r="T935" s="899"/>
      <c r="U935" s="899"/>
      <c r="V935" s="899"/>
      <c r="W935" s="899"/>
      <c r="X935" s="899"/>
      <c r="Y935" s="899"/>
    </row>
    <row r="936" ht="18.0" customHeight="1">
      <c r="A936" s="899"/>
      <c r="B936" s="900"/>
      <c r="C936" s="899"/>
      <c r="D936" s="899"/>
      <c r="E936" s="899"/>
      <c r="F936" s="901"/>
      <c r="G936" s="901"/>
      <c r="H936" s="901"/>
      <c r="I936" s="901"/>
      <c r="J936" s="901"/>
      <c r="K936" s="901"/>
      <c r="L936" s="899"/>
      <c r="M936" s="899"/>
      <c r="N936" s="899"/>
      <c r="O936" s="899"/>
      <c r="P936" s="899"/>
      <c r="Q936" s="899"/>
      <c r="R936" s="899"/>
      <c r="S936" s="899"/>
      <c r="T936" s="899"/>
      <c r="U936" s="899"/>
      <c r="V936" s="899"/>
      <c r="W936" s="899"/>
      <c r="X936" s="899"/>
      <c r="Y936" s="899"/>
    </row>
    <row r="937" ht="18.0" customHeight="1">
      <c r="A937" s="899"/>
      <c r="B937" s="900"/>
      <c r="C937" s="899"/>
      <c r="D937" s="899"/>
      <c r="E937" s="899"/>
      <c r="F937" s="901"/>
      <c r="G937" s="901"/>
      <c r="H937" s="901"/>
      <c r="I937" s="901"/>
      <c r="J937" s="901"/>
      <c r="K937" s="901"/>
      <c r="L937" s="899"/>
      <c r="M937" s="899"/>
      <c r="N937" s="899"/>
      <c r="O937" s="899"/>
      <c r="P937" s="899"/>
      <c r="Q937" s="899"/>
      <c r="R937" s="899"/>
      <c r="S937" s="899"/>
      <c r="T937" s="899"/>
      <c r="U937" s="899"/>
      <c r="V937" s="899"/>
      <c r="W937" s="899"/>
      <c r="X937" s="899"/>
      <c r="Y937" s="899"/>
    </row>
    <row r="938" ht="18.0" customHeight="1">
      <c r="A938" s="899"/>
      <c r="B938" s="900"/>
      <c r="C938" s="899"/>
      <c r="D938" s="899"/>
      <c r="E938" s="899"/>
      <c r="F938" s="901"/>
      <c r="G938" s="901"/>
      <c r="H938" s="901"/>
      <c r="I938" s="901"/>
      <c r="J938" s="901"/>
      <c r="K938" s="901"/>
      <c r="L938" s="899"/>
      <c r="M938" s="899"/>
      <c r="N938" s="899"/>
      <c r="O938" s="899"/>
      <c r="P938" s="899"/>
      <c r="Q938" s="899"/>
      <c r="R938" s="899"/>
      <c r="S938" s="899"/>
      <c r="T938" s="899"/>
      <c r="U938" s="899"/>
      <c r="V938" s="899"/>
      <c r="W938" s="899"/>
      <c r="X938" s="899"/>
      <c r="Y938" s="899"/>
    </row>
    <row r="939" ht="18.0" customHeight="1">
      <c r="A939" s="899"/>
      <c r="B939" s="900"/>
      <c r="C939" s="899"/>
      <c r="D939" s="899"/>
      <c r="E939" s="899"/>
      <c r="F939" s="901"/>
      <c r="G939" s="901"/>
      <c r="H939" s="901"/>
      <c r="I939" s="901"/>
      <c r="J939" s="901"/>
      <c r="K939" s="901"/>
      <c r="L939" s="899"/>
      <c r="M939" s="899"/>
      <c r="N939" s="899"/>
      <c r="O939" s="899"/>
      <c r="P939" s="899"/>
      <c r="Q939" s="899"/>
      <c r="R939" s="899"/>
      <c r="S939" s="899"/>
      <c r="T939" s="899"/>
      <c r="U939" s="899"/>
      <c r="V939" s="899"/>
      <c r="W939" s="899"/>
      <c r="X939" s="899"/>
      <c r="Y939" s="899"/>
    </row>
    <row r="940" ht="18.0" customHeight="1">
      <c r="A940" s="899"/>
      <c r="B940" s="900"/>
      <c r="C940" s="899"/>
      <c r="D940" s="899"/>
      <c r="E940" s="899"/>
      <c r="F940" s="901"/>
      <c r="G940" s="901"/>
      <c r="H940" s="901"/>
      <c r="I940" s="901"/>
      <c r="J940" s="901"/>
      <c r="K940" s="901"/>
      <c r="L940" s="899"/>
      <c r="M940" s="899"/>
      <c r="N940" s="899"/>
      <c r="O940" s="899"/>
      <c r="P940" s="899"/>
      <c r="Q940" s="899"/>
      <c r="R940" s="899"/>
      <c r="S940" s="899"/>
      <c r="T940" s="899"/>
      <c r="U940" s="899"/>
      <c r="V940" s="899"/>
      <c r="W940" s="899"/>
      <c r="X940" s="899"/>
      <c r="Y940" s="899"/>
    </row>
    <row r="941" ht="18.0" customHeight="1">
      <c r="A941" s="899"/>
      <c r="B941" s="900"/>
      <c r="C941" s="899"/>
      <c r="D941" s="899"/>
      <c r="E941" s="899"/>
      <c r="F941" s="901"/>
      <c r="G941" s="901"/>
      <c r="H941" s="901"/>
      <c r="I941" s="901"/>
      <c r="J941" s="901"/>
      <c r="K941" s="901"/>
      <c r="L941" s="899"/>
      <c r="M941" s="899"/>
      <c r="N941" s="899"/>
      <c r="O941" s="899"/>
      <c r="P941" s="899"/>
      <c r="Q941" s="899"/>
      <c r="R941" s="899"/>
      <c r="S941" s="899"/>
      <c r="T941" s="899"/>
      <c r="U941" s="899"/>
      <c r="V941" s="899"/>
      <c r="W941" s="899"/>
      <c r="X941" s="899"/>
      <c r="Y941" s="899"/>
    </row>
    <row r="942" ht="18.0" customHeight="1">
      <c r="A942" s="899"/>
      <c r="B942" s="900"/>
      <c r="C942" s="899"/>
      <c r="D942" s="899"/>
      <c r="E942" s="899"/>
      <c r="F942" s="901"/>
      <c r="G942" s="901"/>
      <c r="H942" s="901"/>
      <c r="I942" s="901"/>
      <c r="J942" s="901"/>
      <c r="K942" s="901"/>
      <c r="L942" s="899"/>
      <c r="M942" s="899"/>
      <c r="N942" s="899"/>
      <c r="O942" s="899"/>
      <c r="P942" s="899"/>
      <c r="Q942" s="899"/>
      <c r="R942" s="899"/>
      <c r="S942" s="899"/>
      <c r="T942" s="899"/>
      <c r="U942" s="899"/>
      <c r="V942" s="899"/>
      <c r="W942" s="899"/>
      <c r="X942" s="899"/>
      <c r="Y942" s="899"/>
    </row>
    <row r="943" ht="18.0" customHeight="1">
      <c r="A943" s="899"/>
      <c r="B943" s="900"/>
      <c r="C943" s="899"/>
      <c r="D943" s="899"/>
      <c r="E943" s="899"/>
      <c r="F943" s="901"/>
      <c r="G943" s="901"/>
      <c r="H943" s="901"/>
      <c r="I943" s="901"/>
      <c r="J943" s="901"/>
      <c r="K943" s="901"/>
      <c r="L943" s="899"/>
      <c r="M943" s="899"/>
      <c r="N943" s="899"/>
      <c r="O943" s="899"/>
      <c r="P943" s="899"/>
      <c r="Q943" s="899"/>
      <c r="R943" s="899"/>
      <c r="S943" s="899"/>
      <c r="T943" s="899"/>
      <c r="U943" s="899"/>
      <c r="V943" s="899"/>
      <c r="W943" s="899"/>
      <c r="X943" s="899"/>
      <c r="Y943" s="899"/>
    </row>
    <row r="944" ht="18.0" customHeight="1">
      <c r="A944" s="899"/>
      <c r="B944" s="900"/>
      <c r="C944" s="899"/>
      <c r="D944" s="899"/>
      <c r="E944" s="899"/>
      <c r="F944" s="901"/>
      <c r="G944" s="901"/>
      <c r="H944" s="901"/>
      <c r="I944" s="901"/>
      <c r="J944" s="901"/>
      <c r="K944" s="901"/>
      <c r="L944" s="899"/>
      <c r="M944" s="899"/>
      <c r="N944" s="899"/>
      <c r="O944" s="899"/>
      <c r="P944" s="899"/>
      <c r="Q944" s="899"/>
      <c r="R944" s="899"/>
      <c r="S944" s="899"/>
      <c r="T944" s="899"/>
      <c r="U944" s="899"/>
      <c r="V944" s="899"/>
      <c r="W944" s="899"/>
      <c r="X944" s="899"/>
      <c r="Y944" s="899"/>
    </row>
    <row r="945" ht="18.0" customHeight="1">
      <c r="A945" s="899"/>
      <c r="B945" s="900"/>
      <c r="C945" s="899"/>
      <c r="D945" s="899"/>
      <c r="E945" s="899"/>
      <c r="F945" s="901"/>
      <c r="G945" s="901"/>
      <c r="H945" s="901"/>
      <c r="I945" s="901"/>
      <c r="J945" s="901"/>
      <c r="K945" s="901"/>
      <c r="L945" s="899"/>
      <c r="M945" s="899"/>
      <c r="N945" s="899"/>
      <c r="O945" s="899"/>
      <c r="P945" s="899"/>
      <c r="Q945" s="899"/>
      <c r="R945" s="899"/>
      <c r="S945" s="899"/>
      <c r="T945" s="899"/>
      <c r="U945" s="899"/>
      <c r="V945" s="899"/>
      <c r="W945" s="899"/>
      <c r="X945" s="899"/>
      <c r="Y945" s="899"/>
    </row>
    <row r="946" ht="18.0" customHeight="1">
      <c r="A946" s="899"/>
      <c r="B946" s="900"/>
      <c r="C946" s="899"/>
      <c r="D946" s="899"/>
      <c r="E946" s="899"/>
      <c r="F946" s="901"/>
      <c r="G946" s="901"/>
      <c r="H946" s="901"/>
      <c r="I946" s="901"/>
      <c r="J946" s="901"/>
      <c r="K946" s="901"/>
      <c r="L946" s="899"/>
      <c r="M946" s="899"/>
      <c r="N946" s="899"/>
      <c r="O946" s="899"/>
      <c r="P946" s="899"/>
      <c r="Q946" s="899"/>
      <c r="R946" s="899"/>
      <c r="S946" s="899"/>
      <c r="T946" s="899"/>
      <c r="U946" s="899"/>
      <c r="V946" s="899"/>
      <c r="W946" s="899"/>
      <c r="X946" s="899"/>
      <c r="Y946" s="899"/>
    </row>
    <row r="947" ht="18.0" customHeight="1">
      <c r="A947" s="899"/>
      <c r="B947" s="900"/>
      <c r="C947" s="899"/>
      <c r="D947" s="899"/>
      <c r="E947" s="899"/>
      <c r="F947" s="901"/>
      <c r="G947" s="901"/>
      <c r="H947" s="901"/>
      <c r="I947" s="901"/>
      <c r="J947" s="901"/>
      <c r="K947" s="901"/>
      <c r="L947" s="899"/>
      <c r="M947" s="899"/>
      <c r="N947" s="899"/>
      <c r="O947" s="899"/>
      <c r="P947" s="899"/>
      <c r="Q947" s="899"/>
      <c r="R947" s="899"/>
      <c r="S947" s="899"/>
      <c r="T947" s="899"/>
      <c r="U947" s="899"/>
      <c r="V947" s="899"/>
      <c r="W947" s="899"/>
      <c r="X947" s="899"/>
      <c r="Y947" s="899"/>
    </row>
    <row r="948" ht="18.0" customHeight="1">
      <c r="A948" s="899"/>
      <c r="B948" s="900"/>
      <c r="C948" s="899"/>
      <c r="D948" s="899"/>
      <c r="E948" s="899"/>
      <c r="F948" s="901"/>
      <c r="G948" s="901"/>
      <c r="H948" s="901"/>
      <c r="I948" s="901"/>
      <c r="J948" s="901"/>
      <c r="K948" s="901"/>
      <c r="L948" s="899"/>
      <c r="M948" s="899"/>
      <c r="N948" s="899"/>
      <c r="O948" s="899"/>
      <c r="P948" s="899"/>
      <c r="Q948" s="899"/>
      <c r="R948" s="899"/>
      <c r="S948" s="899"/>
      <c r="T948" s="899"/>
      <c r="U948" s="899"/>
      <c r="V948" s="899"/>
      <c r="W948" s="899"/>
      <c r="X948" s="899"/>
      <c r="Y948" s="899"/>
    </row>
    <row r="949" ht="18.0" customHeight="1">
      <c r="A949" s="899"/>
      <c r="B949" s="900"/>
      <c r="C949" s="899"/>
      <c r="D949" s="899"/>
      <c r="E949" s="899"/>
      <c r="F949" s="901"/>
      <c r="G949" s="901"/>
      <c r="H949" s="901"/>
      <c r="I949" s="901"/>
      <c r="J949" s="901"/>
      <c r="K949" s="901"/>
      <c r="L949" s="899"/>
      <c r="M949" s="899"/>
      <c r="N949" s="899"/>
      <c r="O949" s="899"/>
      <c r="P949" s="899"/>
      <c r="Q949" s="899"/>
      <c r="R949" s="899"/>
      <c r="S949" s="899"/>
      <c r="T949" s="899"/>
      <c r="U949" s="899"/>
      <c r="V949" s="899"/>
      <c r="W949" s="899"/>
      <c r="X949" s="899"/>
      <c r="Y949" s="899"/>
    </row>
    <row r="950" ht="18.0" customHeight="1">
      <c r="A950" s="899"/>
      <c r="B950" s="900"/>
      <c r="C950" s="899"/>
      <c r="D950" s="899"/>
      <c r="E950" s="899"/>
      <c r="F950" s="901"/>
      <c r="G950" s="901"/>
      <c r="H950" s="901"/>
      <c r="I950" s="901"/>
      <c r="J950" s="901"/>
      <c r="K950" s="901"/>
      <c r="L950" s="899"/>
      <c r="M950" s="899"/>
      <c r="N950" s="899"/>
      <c r="O950" s="899"/>
      <c r="P950" s="899"/>
      <c r="Q950" s="899"/>
      <c r="R950" s="899"/>
      <c r="S950" s="899"/>
      <c r="T950" s="899"/>
      <c r="U950" s="899"/>
      <c r="V950" s="899"/>
      <c r="W950" s="899"/>
      <c r="X950" s="899"/>
      <c r="Y950" s="899"/>
    </row>
    <row r="951" ht="18.0" customHeight="1">
      <c r="A951" s="899"/>
      <c r="B951" s="900"/>
      <c r="C951" s="899"/>
      <c r="D951" s="899"/>
      <c r="E951" s="899"/>
      <c r="F951" s="901"/>
      <c r="G951" s="901"/>
      <c r="H951" s="901"/>
      <c r="I951" s="901"/>
      <c r="J951" s="901"/>
      <c r="K951" s="901"/>
      <c r="L951" s="899"/>
      <c r="M951" s="899"/>
      <c r="N951" s="899"/>
      <c r="O951" s="899"/>
      <c r="P951" s="899"/>
      <c r="Q951" s="899"/>
      <c r="R951" s="899"/>
      <c r="S951" s="899"/>
      <c r="T951" s="899"/>
      <c r="U951" s="899"/>
      <c r="V951" s="899"/>
      <c r="W951" s="899"/>
      <c r="X951" s="899"/>
      <c r="Y951" s="899"/>
    </row>
    <row r="952" ht="18.0" customHeight="1">
      <c r="A952" s="899"/>
      <c r="B952" s="900"/>
      <c r="C952" s="899"/>
      <c r="D952" s="899"/>
      <c r="E952" s="899"/>
      <c r="F952" s="901"/>
      <c r="G952" s="901"/>
      <c r="H952" s="901"/>
      <c r="I952" s="901"/>
      <c r="J952" s="901"/>
      <c r="K952" s="901"/>
      <c r="L952" s="899"/>
      <c r="M952" s="899"/>
      <c r="N952" s="899"/>
      <c r="O952" s="899"/>
      <c r="P952" s="899"/>
      <c r="Q952" s="899"/>
      <c r="R952" s="899"/>
      <c r="S952" s="899"/>
      <c r="T952" s="899"/>
      <c r="U952" s="899"/>
      <c r="V952" s="899"/>
      <c r="W952" s="899"/>
      <c r="X952" s="899"/>
      <c r="Y952" s="899"/>
    </row>
    <row r="953" ht="18.0" customHeight="1">
      <c r="A953" s="899"/>
      <c r="B953" s="900"/>
      <c r="C953" s="899"/>
      <c r="D953" s="899"/>
      <c r="E953" s="899"/>
      <c r="F953" s="901"/>
      <c r="G953" s="901"/>
      <c r="H953" s="901"/>
      <c r="I953" s="901"/>
      <c r="J953" s="901"/>
      <c r="K953" s="901"/>
      <c r="L953" s="899"/>
      <c r="M953" s="899"/>
      <c r="N953" s="899"/>
      <c r="O953" s="899"/>
      <c r="P953" s="899"/>
      <c r="Q953" s="899"/>
      <c r="R953" s="899"/>
      <c r="S953" s="899"/>
      <c r="T953" s="899"/>
      <c r="U953" s="899"/>
      <c r="V953" s="899"/>
      <c r="W953" s="899"/>
      <c r="X953" s="899"/>
      <c r="Y953" s="899"/>
    </row>
    <row r="954" ht="18.0" customHeight="1">
      <c r="A954" s="899"/>
      <c r="B954" s="900"/>
      <c r="C954" s="899"/>
      <c r="D954" s="899"/>
      <c r="E954" s="899"/>
      <c r="F954" s="901"/>
      <c r="G954" s="901"/>
      <c r="H954" s="901"/>
      <c r="I954" s="901"/>
      <c r="J954" s="901"/>
      <c r="K954" s="901"/>
      <c r="L954" s="899"/>
      <c r="M954" s="899"/>
      <c r="N954" s="899"/>
      <c r="O954" s="899"/>
      <c r="P954" s="899"/>
      <c r="Q954" s="899"/>
      <c r="R954" s="899"/>
      <c r="S954" s="899"/>
      <c r="T954" s="899"/>
      <c r="U954" s="899"/>
      <c r="V954" s="899"/>
      <c r="W954" s="899"/>
      <c r="X954" s="899"/>
      <c r="Y954" s="899"/>
    </row>
    <row r="955" ht="18.0" customHeight="1">
      <c r="A955" s="899"/>
      <c r="B955" s="900"/>
      <c r="C955" s="899"/>
      <c r="D955" s="899"/>
      <c r="E955" s="899"/>
      <c r="F955" s="901"/>
      <c r="G955" s="901"/>
      <c r="H955" s="901"/>
      <c r="I955" s="901"/>
      <c r="J955" s="901"/>
      <c r="K955" s="901"/>
      <c r="L955" s="899"/>
      <c r="M955" s="899"/>
      <c r="N955" s="899"/>
      <c r="O955" s="899"/>
      <c r="P955" s="899"/>
      <c r="Q955" s="899"/>
      <c r="R955" s="899"/>
      <c r="S955" s="899"/>
      <c r="T955" s="899"/>
      <c r="U955" s="899"/>
      <c r="V955" s="899"/>
      <c r="W955" s="899"/>
      <c r="X955" s="899"/>
      <c r="Y955" s="899"/>
    </row>
    <row r="956" ht="18.0" customHeight="1">
      <c r="A956" s="899"/>
      <c r="B956" s="900"/>
      <c r="C956" s="899"/>
      <c r="D956" s="899"/>
      <c r="E956" s="899"/>
      <c r="F956" s="901"/>
      <c r="G956" s="901"/>
      <c r="H956" s="901"/>
      <c r="I956" s="901"/>
      <c r="J956" s="901"/>
      <c r="K956" s="901"/>
      <c r="L956" s="899"/>
      <c r="M956" s="899"/>
      <c r="N956" s="899"/>
      <c r="O956" s="899"/>
      <c r="P956" s="899"/>
      <c r="Q956" s="899"/>
      <c r="R956" s="899"/>
      <c r="S956" s="899"/>
      <c r="T956" s="899"/>
      <c r="U956" s="899"/>
      <c r="V956" s="899"/>
      <c r="W956" s="899"/>
      <c r="X956" s="899"/>
      <c r="Y956" s="899"/>
    </row>
    <row r="957" ht="18.0" customHeight="1">
      <c r="A957" s="899"/>
      <c r="B957" s="900"/>
      <c r="C957" s="899"/>
      <c r="D957" s="899"/>
      <c r="E957" s="899"/>
      <c r="F957" s="901"/>
      <c r="G957" s="901"/>
      <c r="H957" s="901"/>
      <c r="I957" s="901"/>
      <c r="J957" s="901"/>
      <c r="K957" s="901"/>
      <c r="L957" s="899"/>
      <c r="M957" s="899"/>
      <c r="N957" s="899"/>
      <c r="O957" s="899"/>
      <c r="P957" s="899"/>
      <c r="Q957" s="899"/>
      <c r="R957" s="899"/>
      <c r="S957" s="899"/>
      <c r="T957" s="899"/>
      <c r="U957" s="899"/>
      <c r="V957" s="899"/>
      <c r="W957" s="899"/>
      <c r="X957" s="899"/>
      <c r="Y957" s="899"/>
    </row>
    <row r="958" ht="18.0" customHeight="1">
      <c r="A958" s="899"/>
      <c r="B958" s="900"/>
      <c r="C958" s="899"/>
      <c r="D958" s="899"/>
      <c r="E958" s="899"/>
      <c r="F958" s="901"/>
      <c r="G958" s="901"/>
      <c r="H958" s="901"/>
      <c r="I958" s="901"/>
      <c r="J958" s="901"/>
      <c r="K958" s="901"/>
      <c r="L958" s="899"/>
      <c r="M958" s="899"/>
      <c r="N958" s="899"/>
      <c r="O958" s="899"/>
      <c r="P958" s="899"/>
      <c r="Q958" s="899"/>
      <c r="R958" s="899"/>
      <c r="S958" s="899"/>
      <c r="T958" s="899"/>
      <c r="U958" s="899"/>
      <c r="V958" s="899"/>
      <c r="W958" s="899"/>
      <c r="X958" s="899"/>
      <c r="Y958" s="899"/>
    </row>
    <row r="959" ht="18.0" customHeight="1">
      <c r="A959" s="899"/>
      <c r="B959" s="900"/>
      <c r="C959" s="899"/>
      <c r="D959" s="899"/>
      <c r="E959" s="899"/>
      <c r="F959" s="901"/>
      <c r="G959" s="901"/>
      <c r="H959" s="901"/>
      <c r="I959" s="901"/>
      <c r="J959" s="901"/>
      <c r="K959" s="901"/>
      <c r="L959" s="899"/>
      <c r="M959" s="899"/>
      <c r="N959" s="899"/>
      <c r="O959" s="899"/>
      <c r="P959" s="899"/>
      <c r="Q959" s="899"/>
      <c r="R959" s="899"/>
      <c r="S959" s="899"/>
      <c r="T959" s="899"/>
      <c r="U959" s="899"/>
      <c r="V959" s="899"/>
      <c r="W959" s="899"/>
      <c r="X959" s="899"/>
      <c r="Y959" s="899"/>
    </row>
    <row r="960" ht="18.0" customHeight="1">
      <c r="A960" s="899"/>
      <c r="B960" s="900"/>
      <c r="C960" s="899"/>
      <c r="D960" s="899"/>
      <c r="E960" s="899"/>
      <c r="F960" s="901"/>
      <c r="G960" s="901"/>
      <c r="H960" s="901"/>
      <c r="I960" s="901"/>
      <c r="J960" s="901"/>
      <c r="K960" s="901"/>
      <c r="L960" s="899"/>
      <c r="M960" s="899"/>
      <c r="N960" s="899"/>
      <c r="O960" s="899"/>
      <c r="P960" s="899"/>
      <c r="Q960" s="899"/>
      <c r="R960" s="899"/>
      <c r="S960" s="899"/>
      <c r="T960" s="899"/>
      <c r="U960" s="899"/>
      <c r="V960" s="899"/>
      <c r="W960" s="899"/>
      <c r="X960" s="899"/>
      <c r="Y960" s="899"/>
    </row>
    <row r="961" ht="18.0" customHeight="1">
      <c r="A961" s="899"/>
      <c r="B961" s="900"/>
      <c r="C961" s="899"/>
      <c r="D961" s="899"/>
      <c r="E961" s="899"/>
      <c r="F961" s="901"/>
      <c r="G961" s="901"/>
      <c r="H961" s="901"/>
      <c r="I961" s="901"/>
      <c r="J961" s="901"/>
      <c r="K961" s="901"/>
      <c r="L961" s="899"/>
      <c r="M961" s="899"/>
      <c r="N961" s="899"/>
      <c r="O961" s="899"/>
      <c r="P961" s="899"/>
      <c r="Q961" s="899"/>
      <c r="R961" s="899"/>
      <c r="S961" s="899"/>
      <c r="T961" s="899"/>
      <c r="U961" s="899"/>
      <c r="V961" s="899"/>
      <c r="W961" s="899"/>
      <c r="X961" s="899"/>
      <c r="Y961" s="899"/>
    </row>
    <row r="962" ht="18.0" customHeight="1">
      <c r="A962" s="899"/>
      <c r="B962" s="900"/>
      <c r="C962" s="899"/>
      <c r="D962" s="899"/>
      <c r="E962" s="899"/>
      <c r="F962" s="901"/>
      <c r="G962" s="901"/>
      <c r="H962" s="901"/>
      <c r="I962" s="901"/>
      <c r="J962" s="901"/>
      <c r="K962" s="901"/>
      <c r="L962" s="899"/>
      <c r="M962" s="899"/>
      <c r="N962" s="899"/>
      <c r="O962" s="899"/>
      <c r="P962" s="899"/>
      <c r="Q962" s="899"/>
      <c r="R962" s="899"/>
      <c r="S962" s="899"/>
      <c r="T962" s="899"/>
      <c r="U962" s="899"/>
      <c r="V962" s="899"/>
      <c r="W962" s="899"/>
      <c r="X962" s="899"/>
      <c r="Y962" s="899"/>
    </row>
    <row r="963" ht="18.0" customHeight="1">
      <c r="A963" s="899"/>
      <c r="B963" s="900"/>
      <c r="C963" s="899"/>
      <c r="D963" s="899"/>
      <c r="E963" s="899"/>
      <c r="F963" s="901"/>
      <c r="G963" s="901"/>
      <c r="H963" s="901"/>
      <c r="I963" s="901"/>
      <c r="J963" s="901"/>
      <c r="K963" s="901"/>
      <c r="L963" s="899"/>
      <c r="M963" s="899"/>
      <c r="N963" s="899"/>
      <c r="O963" s="899"/>
      <c r="P963" s="899"/>
      <c r="Q963" s="899"/>
      <c r="R963" s="899"/>
      <c r="S963" s="899"/>
      <c r="T963" s="899"/>
      <c r="U963" s="899"/>
      <c r="V963" s="899"/>
      <c r="W963" s="899"/>
      <c r="X963" s="899"/>
      <c r="Y963" s="899"/>
    </row>
    <row r="964" ht="18.0" customHeight="1">
      <c r="A964" s="899"/>
      <c r="B964" s="900"/>
      <c r="C964" s="899"/>
      <c r="D964" s="899"/>
      <c r="E964" s="899"/>
      <c r="F964" s="901"/>
      <c r="G964" s="901"/>
      <c r="H964" s="901"/>
      <c r="I964" s="901"/>
      <c r="J964" s="901"/>
      <c r="K964" s="901"/>
      <c r="L964" s="899"/>
      <c r="M964" s="899"/>
      <c r="N964" s="899"/>
      <c r="O964" s="899"/>
      <c r="P964" s="899"/>
      <c r="Q964" s="899"/>
      <c r="R964" s="899"/>
      <c r="S964" s="899"/>
      <c r="T964" s="899"/>
      <c r="U964" s="899"/>
      <c r="V964" s="899"/>
      <c r="W964" s="899"/>
      <c r="X964" s="899"/>
      <c r="Y964" s="899"/>
    </row>
    <row r="965" ht="18.0" customHeight="1">
      <c r="A965" s="899"/>
      <c r="B965" s="900"/>
      <c r="C965" s="899"/>
      <c r="D965" s="899"/>
      <c r="E965" s="899"/>
      <c r="F965" s="901"/>
      <c r="G965" s="901"/>
      <c r="H965" s="901"/>
      <c r="I965" s="901"/>
      <c r="J965" s="901"/>
      <c r="K965" s="901"/>
      <c r="L965" s="899"/>
      <c r="M965" s="899"/>
      <c r="N965" s="899"/>
      <c r="O965" s="899"/>
      <c r="P965" s="899"/>
      <c r="Q965" s="899"/>
      <c r="R965" s="899"/>
      <c r="S965" s="899"/>
      <c r="T965" s="899"/>
      <c r="U965" s="899"/>
      <c r="V965" s="899"/>
      <c r="W965" s="899"/>
      <c r="X965" s="899"/>
      <c r="Y965" s="899"/>
    </row>
    <row r="966" ht="18.0" customHeight="1">
      <c r="A966" s="899"/>
      <c r="B966" s="900"/>
      <c r="C966" s="899"/>
      <c r="D966" s="899"/>
      <c r="E966" s="899"/>
      <c r="F966" s="901"/>
      <c r="G966" s="901"/>
      <c r="H966" s="901"/>
      <c r="I966" s="901"/>
      <c r="J966" s="901"/>
      <c r="K966" s="901"/>
      <c r="L966" s="899"/>
      <c r="M966" s="899"/>
      <c r="N966" s="899"/>
      <c r="O966" s="899"/>
      <c r="P966" s="899"/>
      <c r="Q966" s="899"/>
      <c r="R966" s="899"/>
      <c r="S966" s="899"/>
      <c r="T966" s="899"/>
      <c r="U966" s="899"/>
      <c r="V966" s="899"/>
      <c r="W966" s="899"/>
      <c r="X966" s="899"/>
      <c r="Y966" s="899"/>
    </row>
    <row r="967" ht="18.0" customHeight="1">
      <c r="A967" s="899"/>
      <c r="B967" s="900"/>
      <c r="C967" s="899"/>
      <c r="D967" s="899"/>
      <c r="E967" s="899"/>
      <c r="F967" s="901"/>
      <c r="G967" s="901"/>
      <c r="H967" s="901"/>
      <c r="I967" s="901"/>
      <c r="J967" s="901"/>
      <c r="K967" s="901"/>
      <c r="L967" s="899"/>
      <c r="M967" s="899"/>
      <c r="N967" s="899"/>
      <c r="O967" s="899"/>
      <c r="P967" s="899"/>
      <c r="Q967" s="899"/>
      <c r="R967" s="899"/>
      <c r="S967" s="899"/>
      <c r="T967" s="899"/>
      <c r="U967" s="899"/>
      <c r="V967" s="899"/>
      <c r="W967" s="899"/>
      <c r="X967" s="899"/>
      <c r="Y967" s="899"/>
    </row>
    <row r="968" ht="18.0" customHeight="1">
      <c r="A968" s="899"/>
      <c r="B968" s="900"/>
      <c r="C968" s="899"/>
      <c r="D968" s="899"/>
      <c r="E968" s="899"/>
      <c r="F968" s="901"/>
      <c r="G968" s="901"/>
      <c r="H968" s="901"/>
      <c r="I968" s="901"/>
      <c r="J968" s="901"/>
      <c r="K968" s="901"/>
      <c r="L968" s="899"/>
      <c r="M968" s="899"/>
      <c r="N968" s="899"/>
      <c r="O968" s="899"/>
      <c r="P968" s="899"/>
      <c r="Q968" s="899"/>
      <c r="R968" s="899"/>
      <c r="S968" s="899"/>
      <c r="T968" s="899"/>
      <c r="U968" s="899"/>
      <c r="V968" s="899"/>
      <c r="W968" s="899"/>
      <c r="X968" s="899"/>
      <c r="Y968" s="899"/>
    </row>
    <row r="969" ht="18.0" customHeight="1">
      <c r="A969" s="899"/>
      <c r="B969" s="900"/>
      <c r="C969" s="899"/>
      <c r="D969" s="899"/>
      <c r="E969" s="899"/>
      <c r="F969" s="901"/>
      <c r="G969" s="901"/>
      <c r="H969" s="901"/>
      <c r="I969" s="901"/>
      <c r="J969" s="901"/>
      <c r="K969" s="901"/>
      <c r="L969" s="899"/>
      <c r="M969" s="899"/>
      <c r="N969" s="899"/>
      <c r="O969" s="899"/>
      <c r="P969" s="899"/>
      <c r="Q969" s="899"/>
      <c r="R969" s="899"/>
      <c r="S969" s="899"/>
      <c r="T969" s="899"/>
      <c r="U969" s="899"/>
      <c r="V969" s="899"/>
      <c r="W969" s="899"/>
      <c r="X969" s="899"/>
      <c r="Y969" s="899"/>
    </row>
    <row r="970" ht="18.0" customHeight="1">
      <c r="A970" s="899"/>
      <c r="B970" s="900"/>
      <c r="C970" s="899"/>
      <c r="D970" s="899"/>
      <c r="E970" s="899"/>
      <c r="F970" s="901"/>
      <c r="G970" s="901"/>
      <c r="H970" s="901"/>
      <c r="I970" s="901"/>
      <c r="J970" s="901"/>
      <c r="K970" s="901"/>
      <c r="L970" s="899"/>
      <c r="M970" s="899"/>
      <c r="N970" s="899"/>
      <c r="O970" s="899"/>
      <c r="P970" s="899"/>
      <c r="Q970" s="899"/>
      <c r="R970" s="899"/>
      <c r="S970" s="899"/>
      <c r="T970" s="899"/>
      <c r="U970" s="899"/>
      <c r="V970" s="899"/>
      <c r="W970" s="899"/>
      <c r="X970" s="899"/>
      <c r="Y970" s="899"/>
    </row>
    <row r="971" ht="18.0" customHeight="1">
      <c r="A971" s="899"/>
      <c r="B971" s="900"/>
      <c r="C971" s="899"/>
      <c r="D971" s="899"/>
      <c r="E971" s="899"/>
      <c r="F971" s="901"/>
      <c r="G971" s="901"/>
      <c r="H971" s="901"/>
      <c r="I971" s="901"/>
      <c r="J971" s="901"/>
      <c r="K971" s="901"/>
      <c r="L971" s="899"/>
      <c r="M971" s="899"/>
      <c r="N971" s="899"/>
      <c r="O971" s="899"/>
      <c r="P971" s="899"/>
      <c r="Q971" s="899"/>
      <c r="R971" s="899"/>
      <c r="S971" s="899"/>
      <c r="T971" s="899"/>
      <c r="U971" s="899"/>
      <c r="V971" s="899"/>
      <c r="W971" s="899"/>
      <c r="X971" s="899"/>
      <c r="Y971" s="899"/>
    </row>
    <row r="972" ht="18.0" customHeight="1">
      <c r="A972" s="899"/>
      <c r="B972" s="900"/>
      <c r="C972" s="899"/>
      <c r="D972" s="899"/>
      <c r="E972" s="899"/>
      <c r="F972" s="901"/>
      <c r="G972" s="901"/>
      <c r="H972" s="901"/>
      <c r="I972" s="901"/>
      <c r="J972" s="901"/>
      <c r="K972" s="901"/>
      <c r="L972" s="899"/>
      <c r="M972" s="899"/>
      <c r="N972" s="899"/>
      <c r="O972" s="899"/>
      <c r="P972" s="899"/>
      <c r="Q972" s="899"/>
      <c r="R972" s="899"/>
      <c r="S972" s="899"/>
      <c r="T972" s="899"/>
      <c r="U972" s="899"/>
      <c r="V972" s="899"/>
      <c r="W972" s="899"/>
      <c r="X972" s="899"/>
      <c r="Y972" s="899"/>
    </row>
    <row r="973" ht="18.0" customHeight="1">
      <c r="A973" s="899"/>
      <c r="B973" s="900"/>
      <c r="C973" s="899"/>
      <c r="D973" s="899"/>
      <c r="E973" s="899"/>
      <c r="F973" s="901"/>
      <c r="G973" s="901"/>
      <c r="H973" s="901"/>
      <c r="I973" s="901"/>
      <c r="J973" s="901"/>
      <c r="K973" s="901"/>
      <c r="L973" s="899"/>
      <c r="M973" s="899"/>
      <c r="N973" s="899"/>
      <c r="O973" s="899"/>
      <c r="P973" s="899"/>
      <c r="Q973" s="899"/>
      <c r="R973" s="899"/>
      <c r="S973" s="899"/>
      <c r="T973" s="899"/>
      <c r="U973" s="899"/>
      <c r="V973" s="899"/>
      <c r="W973" s="899"/>
      <c r="X973" s="899"/>
      <c r="Y973" s="899"/>
    </row>
    <row r="974" ht="18.0" customHeight="1">
      <c r="A974" s="899"/>
      <c r="B974" s="900"/>
      <c r="C974" s="899"/>
      <c r="D974" s="899"/>
      <c r="E974" s="899"/>
      <c r="F974" s="901"/>
      <c r="G974" s="901"/>
      <c r="H974" s="901"/>
      <c r="I974" s="901"/>
      <c r="J974" s="901"/>
      <c r="K974" s="901"/>
      <c r="L974" s="899"/>
      <c r="M974" s="899"/>
      <c r="N974" s="899"/>
      <c r="O974" s="899"/>
      <c r="P974" s="899"/>
      <c r="Q974" s="899"/>
      <c r="R974" s="899"/>
      <c r="S974" s="899"/>
      <c r="T974" s="899"/>
      <c r="U974" s="899"/>
      <c r="V974" s="899"/>
      <c r="W974" s="899"/>
      <c r="X974" s="899"/>
      <c r="Y974" s="899"/>
    </row>
    <row r="975" ht="18.0" customHeight="1">
      <c r="A975" s="899"/>
      <c r="B975" s="900"/>
      <c r="C975" s="899"/>
      <c r="D975" s="899"/>
      <c r="E975" s="899"/>
      <c r="F975" s="901"/>
      <c r="G975" s="901"/>
      <c r="H975" s="901"/>
      <c r="I975" s="901"/>
      <c r="J975" s="901"/>
      <c r="K975" s="901"/>
      <c r="L975" s="899"/>
      <c r="M975" s="899"/>
      <c r="N975" s="899"/>
      <c r="O975" s="899"/>
      <c r="P975" s="899"/>
      <c r="Q975" s="899"/>
      <c r="R975" s="899"/>
      <c r="S975" s="899"/>
      <c r="T975" s="899"/>
      <c r="U975" s="899"/>
      <c r="V975" s="899"/>
      <c r="W975" s="899"/>
      <c r="X975" s="899"/>
      <c r="Y975" s="899"/>
    </row>
    <row r="976" ht="18.0" customHeight="1">
      <c r="A976" s="899"/>
      <c r="B976" s="900"/>
      <c r="C976" s="899"/>
      <c r="D976" s="899"/>
      <c r="E976" s="899"/>
      <c r="F976" s="901"/>
      <c r="G976" s="901"/>
      <c r="H976" s="901"/>
      <c r="I976" s="901"/>
      <c r="J976" s="901"/>
      <c r="K976" s="901"/>
      <c r="L976" s="899"/>
      <c r="M976" s="899"/>
      <c r="N976" s="899"/>
      <c r="O976" s="899"/>
      <c r="P976" s="899"/>
      <c r="Q976" s="899"/>
      <c r="R976" s="899"/>
      <c r="S976" s="899"/>
      <c r="T976" s="899"/>
      <c r="U976" s="899"/>
      <c r="V976" s="899"/>
      <c r="W976" s="899"/>
      <c r="X976" s="899"/>
      <c r="Y976" s="899"/>
    </row>
    <row r="977" ht="18.0" customHeight="1">
      <c r="A977" s="899"/>
      <c r="B977" s="900"/>
      <c r="C977" s="899"/>
      <c r="D977" s="899"/>
      <c r="E977" s="899"/>
      <c r="F977" s="901"/>
      <c r="G977" s="901"/>
      <c r="H977" s="901"/>
      <c r="I977" s="901"/>
      <c r="J977" s="901"/>
      <c r="K977" s="901"/>
      <c r="L977" s="899"/>
      <c r="M977" s="899"/>
      <c r="N977" s="899"/>
      <c r="O977" s="899"/>
      <c r="P977" s="899"/>
      <c r="Q977" s="899"/>
      <c r="R977" s="899"/>
      <c r="S977" s="899"/>
      <c r="T977" s="899"/>
      <c r="U977" s="899"/>
      <c r="V977" s="899"/>
      <c r="W977" s="899"/>
      <c r="X977" s="899"/>
      <c r="Y977" s="899"/>
    </row>
    <row r="978" ht="18.0" customHeight="1">
      <c r="A978" s="899"/>
      <c r="B978" s="900"/>
      <c r="C978" s="899"/>
      <c r="D978" s="899"/>
      <c r="E978" s="899"/>
      <c r="F978" s="901"/>
      <c r="G978" s="901"/>
      <c r="H978" s="901"/>
      <c r="I978" s="901"/>
      <c r="J978" s="901"/>
      <c r="K978" s="901"/>
      <c r="L978" s="899"/>
      <c r="M978" s="899"/>
      <c r="N978" s="899"/>
      <c r="O978" s="899"/>
      <c r="P978" s="899"/>
      <c r="Q978" s="899"/>
      <c r="R978" s="899"/>
      <c r="S978" s="899"/>
      <c r="T978" s="899"/>
      <c r="U978" s="899"/>
      <c r="V978" s="899"/>
      <c r="W978" s="899"/>
      <c r="X978" s="899"/>
      <c r="Y978" s="899"/>
    </row>
    <row r="979" ht="18.0" customHeight="1">
      <c r="A979" s="899"/>
      <c r="B979" s="900"/>
      <c r="C979" s="899"/>
      <c r="D979" s="899"/>
      <c r="E979" s="899"/>
      <c r="F979" s="901"/>
      <c r="G979" s="901"/>
      <c r="H979" s="901"/>
      <c r="I979" s="901"/>
      <c r="J979" s="901"/>
      <c r="K979" s="901"/>
      <c r="L979" s="899"/>
      <c r="M979" s="899"/>
      <c r="N979" s="899"/>
      <c r="O979" s="899"/>
      <c r="P979" s="899"/>
      <c r="Q979" s="899"/>
      <c r="R979" s="899"/>
      <c r="S979" s="899"/>
      <c r="T979" s="899"/>
      <c r="U979" s="899"/>
      <c r="V979" s="899"/>
      <c r="W979" s="899"/>
      <c r="X979" s="899"/>
      <c r="Y979" s="899"/>
    </row>
    <row r="980" ht="18.0" customHeight="1">
      <c r="A980" s="899"/>
      <c r="B980" s="900"/>
      <c r="C980" s="899"/>
      <c r="D980" s="899"/>
      <c r="E980" s="899"/>
      <c r="F980" s="901"/>
      <c r="G980" s="901"/>
      <c r="H980" s="901"/>
      <c r="I980" s="901"/>
      <c r="J980" s="901"/>
      <c r="K980" s="901"/>
      <c r="L980" s="899"/>
      <c r="M980" s="899"/>
      <c r="N980" s="899"/>
      <c r="O980" s="899"/>
      <c r="P980" s="899"/>
      <c r="Q980" s="899"/>
      <c r="R980" s="899"/>
      <c r="S980" s="899"/>
      <c r="T980" s="899"/>
      <c r="U980" s="899"/>
      <c r="V980" s="899"/>
      <c r="W980" s="899"/>
      <c r="X980" s="899"/>
      <c r="Y980" s="899"/>
    </row>
    <row r="981" ht="18.0" customHeight="1">
      <c r="A981" s="899"/>
      <c r="B981" s="900"/>
      <c r="C981" s="899"/>
      <c r="D981" s="899"/>
      <c r="E981" s="899"/>
      <c r="F981" s="901"/>
      <c r="G981" s="901"/>
      <c r="H981" s="901"/>
      <c r="I981" s="901"/>
      <c r="J981" s="901"/>
      <c r="K981" s="901"/>
      <c r="L981" s="899"/>
      <c r="M981" s="899"/>
      <c r="N981" s="899"/>
      <c r="O981" s="899"/>
      <c r="P981" s="899"/>
      <c r="Q981" s="899"/>
      <c r="R981" s="899"/>
      <c r="S981" s="899"/>
      <c r="T981" s="899"/>
      <c r="U981" s="899"/>
      <c r="V981" s="899"/>
      <c r="W981" s="899"/>
      <c r="X981" s="899"/>
      <c r="Y981" s="899"/>
    </row>
    <row r="982" ht="18.0" customHeight="1">
      <c r="A982" s="899"/>
      <c r="B982" s="900"/>
      <c r="C982" s="899"/>
      <c r="D982" s="899"/>
      <c r="E982" s="899"/>
      <c r="F982" s="901"/>
      <c r="G982" s="901"/>
      <c r="H982" s="901"/>
      <c r="I982" s="901"/>
      <c r="J982" s="901"/>
      <c r="K982" s="901"/>
      <c r="L982" s="899"/>
      <c r="M982" s="899"/>
      <c r="N982" s="899"/>
      <c r="O982" s="899"/>
      <c r="P982" s="899"/>
      <c r="Q982" s="899"/>
      <c r="R982" s="899"/>
      <c r="S982" s="899"/>
      <c r="T982" s="899"/>
      <c r="U982" s="899"/>
      <c r="V982" s="899"/>
      <c r="W982" s="899"/>
      <c r="X982" s="899"/>
      <c r="Y982" s="899"/>
    </row>
    <row r="983" ht="18.0" customHeight="1">
      <c r="A983" s="899"/>
      <c r="B983" s="900"/>
      <c r="C983" s="899"/>
      <c r="D983" s="899"/>
      <c r="E983" s="899"/>
      <c r="F983" s="901"/>
      <c r="G983" s="901"/>
      <c r="H983" s="901"/>
      <c r="I983" s="901"/>
      <c r="J983" s="901"/>
      <c r="K983" s="901"/>
      <c r="L983" s="899"/>
      <c r="M983" s="899"/>
      <c r="N983" s="899"/>
      <c r="O983" s="899"/>
      <c r="P983" s="899"/>
      <c r="Q983" s="899"/>
      <c r="R983" s="899"/>
      <c r="S983" s="899"/>
      <c r="T983" s="899"/>
      <c r="U983" s="899"/>
      <c r="V983" s="899"/>
      <c r="W983" s="899"/>
      <c r="X983" s="899"/>
      <c r="Y983" s="899"/>
    </row>
    <row r="984" ht="18.0" customHeight="1">
      <c r="A984" s="899"/>
      <c r="B984" s="900"/>
      <c r="C984" s="899"/>
      <c r="D984" s="899"/>
      <c r="E984" s="899"/>
      <c r="F984" s="901"/>
      <c r="G984" s="901"/>
      <c r="H984" s="901"/>
      <c r="I984" s="901"/>
      <c r="J984" s="901"/>
      <c r="K984" s="901"/>
      <c r="L984" s="899"/>
      <c r="M984" s="899"/>
      <c r="N984" s="899"/>
      <c r="O984" s="899"/>
      <c r="P984" s="899"/>
      <c r="Q984" s="899"/>
      <c r="R984" s="899"/>
      <c r="S984" s="899"/>
      <c r="T984" s="899"/>
      <c r="U984" s="899"/>
      <c r="V984" s="899"/>
      <c r="W984" s="899"/>
      <c r="X984" s="899"/>
      <c r="Y984" s="899"/>
    </row>
    <row r="985" ht="18.0" customHeight="1">
      <c r="A985" s="899"/>
      <c r="B985" s="900"/>
      <c r="C985" s="899"/>
      <c r="D985" s="899"/>
      <c r="E985" s="899"/>
      <c r="F985" s="901"/>
      <c r="G985" s="901"/>
      <c r="H985" s="901"/>
      <c r="I985" s="901"/>
      <c r="J985" s="901"/>
      <c r="K985" s="901"/>
      <c r="L985" s="899"/>
      <c r="M985" s="899"/>
      <c r="N985" s="899"/>
      <c r="O985" s="899"/>
      <c r="P985" s="899"/>
      <c r="Q985" s="899"/>
      <c r="R985" s="899"/>
      <c r="S985" s="899"/>
      <c r="T985" s="899"/>
      <c r="U985" s="899"/>
      <c r="V985" s="899"/>
      <c r="W985" s="899"/>
      <c r="X985" s="899"/>
      <c r="Y985" s="899"/>
    </row>
    <row r="986" ht="18.0" customHeight="1">
      <c r="A986" s="899"/>
      <c r="B986" s="900"/>
      <c r="C986" s="899"/>
      <c r="D986" s="899"/>
      <c r="E986" s="899"/>
      <c r="F986" s="901"/>
      <c r="G986" s="901"/>
      <c r="H986" s="901"/>
      <c r="I986" s="901"/>
      <c r="J986" s="901"/>
      <c r="K986" s="901"/>
      <c r="L986" s="899"/>
      <c r="M986" s="899"/>
      <c r="N986" s="899"/>
      <c r="O986" s="899"/>
      <c r="P986" s="899"/>
      <c r="Q986" s="899"/>
      <c r="R986" s="899"/>
      <c r="S986" s="899"/>
      <c r="T986" s="899"/>
      <c r="U986" s="899"/>
      <c r="V986" s="899"/>
      <c r="W986" s="899"/>
      <c r="X986" s="899"/>
      <c r="Y986" s="899"/>
    </row>
    <row r="987" ht="18.0" customHeight="1">
      <c r="A987" s="899"/>
      <c r="B987" s="900"/>
      <c r="C987" s="899"/>
      <c r="D987" s="899"/>
      <c r="E987" s="899"/>
      <c r="F987" s="901"/>
      <c r="G987" s="901"/>
      <c r="H987" s="901"/>
      <c r="I987" s="901"/>
      <c r="J987" s="901"/>
      <c r="K987" s="901"/>
      <c r="L987" s="899"/>
      <c r="M987" s="899"/>
      <c r="N987" s="899"/>
      <c r="O987" s="899"/>
      <c r="P987" s="899"/>
      <c r="Q987" s="899"/>
      <c r="R987" s="899"/>
      <c r="S987" s="899"/>
      <c r="T987" s="899"/>
      <c r="U987" s="899"/>
      <c r="V987" s="899"/>
      <c r="W987" s="899"/>
      <c r="X987" s="899"/>
      <c r="Y987" s="899"/>
    </row>
    <row r="988" ht="18.0" customHeight="1">
      <c r="A988" s="899"/>
      <c r="B988" s="900"/>
      <c r="C988" s="899"/>
      <c r="D988" s="899"/>
      <c r="E988" s="899"/>
      <c r="F988" s="901"/>
      <c r="G988" s="901"/>
      <c r="H988" s="901"/>
      <c r="I988" s="901"/>
      <c r="J988" s="901"/>
      <c r="K988" s="901"/>
      <c r="L988" s="899"/>
      <c r="M988" s="899"/>
      <c r="N988" s="899"/>
      <c r="O988" s="899"/>
      <c r="P988" s="899"/>
      <c r="Q988" s="899"/>
      <c r="R988" s="899"/>
      <c r="S988" s="899"/>
      <c r="T988" s="899"/>
      <c r="U988" s="899"/>
      <c r="V988" s="899"/>
      <c r="W988" s="899"/>
      <c r="X988" s="899"/>
      <c r="Y988" s="899"/>
    </row>
    <row r="989" ht="18.0" customHeight="1">
      <c r="A989" s="899"/>
      <c r="B989" s="900"/>
      <c r="C989" s="899"/>
      <c r="D989" s="899"/>
      <c r="E989" s="899"/>
      <c r="F989" s="901"/>
      <c r="G989" s="901"/>
      <c r="H989" s="901"/>
      <c r="I989" s="901"/>
      <c r="J989" s="901"/>
      <c r="K989" s="901"/>
      <c r="L989" s="899"/>
      <c r="M989" s="899"/>
      <c r="N989" s="899"/>
      <c r="O989" s="899"/>
      <c r="P989" s="899"/>
      <c r="Q989" s="899"/>
      <c r="R989" s="899"/>
      <c r="S989" s="899"/>
      <c r="T989" s="899"/>
      <c r="U989" s="899"/>
      <c r="V989" s="899"/>
      <c r="W989" s="899"/>
      <c r="X989" s="899"/>
      <c r="Y989" s="899"/>
    </row>
    <row r="990" ht="18.0" customHeight="1">
      <c r="A990" s="899"/>
      <c r="B990" s="900"/>
      <c r="C990" s="899"/>
      <c r="D990" s="899"/>
      <c r="E990" s="899"/>
      <c r="F990" s="901"/>
      <c r="G990" s="901"/>
      <c r="H990" s="901"/>
      <c r="I990" s="901"/>
      <c r="J990" s="901"/>
      <c r="K990" s="901"/>
      <c r="L990" s="899"/>
      <c r="M990" s="899"/>
      <c r="N990" s="899"/>
      <c r="O990" s="899"/>
      <c r="P990" s="899"/>
      <c r="Q990" s="899"/>
      <c r="R990" s="899"/>
      <c r="S990" s="899"/>
      <c r="T990" s="899"/>
      <c r="U990" s="899"/>
      <c r="V990" s="899"/>
      <c r="W990" s="899"/>
      <c r="X990" s="899"/>
      <c r="Y990" s="899"/>
    </row>
    <row r="991" ht="18.0" customHeight="1">
      <c r="A991" s="899"/>
      <c r="B991" s="900"/>
      <c r="C991" s="899"/>
      <c r="D991" s="899"/>
      <c r="E991" s="899"/>
      <c r="F991" s="901"/>
      <c r="G991" s="901"/>
      <c r="H991" s="901"/>
      <c r="I991" s="901"/>
      <c r="J991" s="901"/>
      <c r="K991" s="901"/>
      <c r="L991" s="899"/>
      <c r="M991" s="899"/>
      <c r="N991" s="899"/>
      <c r="O991" s="899"/>
      <c r="P991" s="899"/>
      <c r="Q991" s="899"/>
      <c r="R991" s="899"/>
      <c r="S991" s="899"/>
      <c r="T991" s="899"/>
      <c r="U991" s="899"/>
      <c r="V991" s="899"/>
      <c r="W991" s="899"/>
      <c r="X991" s="899"/>
      <c r="Y991" s="899"/>
    </row>
    <row r="992" ht="18.0" customHeight="1">
      <c r="A992" s="899"/>
      <c r="B992" s="900"/>
      <c r="C992" s="899"/>
      <c r="D992" s="899"/>
      <c r="E992" s="899"/>
      <c r="F992" s="901"/>
      <c r="G992" s="901"/>
      <c r="H992" s="901"/>
      <c r="I992" s="901"/>
      <c r="J992" s="901"/>
      <c r="K992" s="901"/>
      <c r="L992" s="899"/>
      <c r="M992" s="899"/>
      <c r="N992" s="899"/>
      <c r="O992" s="899"/>
      <c r="P992" s="899"/>
      <c r="Q992" s="899"/>
      <c r="R992" s="899"/>
      <c r="S992" s="899"/>
      <c r="T992" s="899"/>
      <c r="U992" s="899"/>
      <c r="V992" s="899"/>
      <c r="W992" s="899"/>
      <c r="X992" s="899"/>
      <c r="Y992" s="899"/>
    </row>
    <row r="993" ht="18.0" customHeight="1">
      <c r="A993" s="899"/>
      <c r="B993" s="900"/>
      <c r="C993" s="899"/>
      <c r="D993" s="899"/>
      <c r="E993" s="899"/>
      <c r="F993" s="901"/>
      <c r="G993" s="901"/>
      <c r="H993" s="901"/>
      <c r="I993" s="901"/>
      <c r="J993" s="901"/>
      <c r="K993" s="901"/>
      <c r="L993" s="899"/>
      <c r="M993" s="899"/>
      <c r="N993" s="899"/>
      <c r="O993" s="899"/>
      <c r="P993" s="899"/>
      <c r="Q993" s="899"/>
      <c r="R993" s="899"/>
      <c r="S993" s="899"/>
      <c r="T993" s="899"/>
      <c r="U993" s="899"/>
      <c r="V993" s="899"/>
      <c r="W993" s="899"/>
      <c r="X993" s="899"/>
      <c r="Y993" s="899"/>
    </row>
    <row r="994" ht="18.0" customHeight="1">
      <c r="A994" s="899"/>
      <c r="B994" s="900"/>
      <c r="C994" s="899"/>
      <c r="D994" s="899"/>
      <c r="E994" s="899"/>
      <c r="F994" s="901"/>
      <c r="G994" s="901"/>
      <c r="H994" s="901"/>
      <c r="I994" s="901"/>
      <c r="J994" s="901"/>
      <c r="K994" s="901"/>
      <c r="L994" s="899"/>
      <c r="M994" s="899"/>
      <c r="N994" s="899"/>
      <c r="O994" s="899"/>
      <c r="P994" s="899"/>
      <c r="Q994" s="899"/>
      <c r="R994" s="899"/>
      <c r="S994" s="899"/>
      <c r="T994" s="899"/>
      <c r="U994" s="899"/>
      <c r="V994" s="899"/>
      <c r="W994" s="899"/>
      <c r="X994" s="899"/>
      <c r="Y994" s="899"/>
    </row>
    <row r="995" ht="18.0" customHeight="1">
      <c r="A995" s="899"/>
      <c r="B995" s="900"/>
      <c r="C995" s="899"/>
      <c r="D995" s="899"/>
      <c r="E995" s="899"/>
      <c r="F995" s="901"/>
      <c r="G995" s="901"/>
      <c r="H995" s="901"/>
      <c r="I995" s="901"/>
      <c r="J995" s="901"/>
      <c r="K995" s="901"/>
      <c r="L995" s="899"/>
      <c r="M995" s="899"/>
      <c r="N995" s="899"/>
      <c r="O995" s="899"/>
      <c r="P995" s="899"/>
      <c r="Q995" s="899"/>
      <c r="R995" s="899"/>
      <c r="S995" s="899"/>
      <c r="T995" s="899"/>
      <c r="U995" s="899"/>
      <c r="V995" s="899"/>
      <c r="W995" s="899"/>
      <c r="X995" s="899"/>
      <c r="Y995" s="899"/>
    </row>
    <row r="996" ht="18.0" customHeight="1">
      <c r="A996" s="899"/>
      <c r="B996" s="900"/>
      <c r="C996" s="899"/>
      <c r="D996" s="899"/>
      <c r="E996" s="899"/>
      <c r="F996" s="901"/>
      <c r="G996" s="901"/>
      <c r="H996" s="901"/>
      <c r="I996" s="901"/>
      <c r="J996" s="901"/>
      <c r="K996" s="901"/>
      <c r="L996" s="899"/>
      <c r="M996" s="899"/>
      <c r="N996" s="899"/>
      <c r="O996" s="899"/>
      <c r="P996" s="899"/>
      <c r="Q996" s="899"/>
      <c r="R996" s="899"/>
      <c r="S996" s="899"/>
      <c r="T996" s="899"/>
      <c r="U996" s="899"/>
      <c r="V996" s="899"/>
      <c r="W996" s="899"/>
      <c r="X996" s="899"/>
      <c r="Y996" s="899"/>
    </row>
    <row r="997" ht="18.0" customHeight="1">
      <c r="A997" s="899"/>
      <c r="B997" s="900"/>
      <c r="C997" s="899"/>
      <c r="D997" s="899"/>
      <c r="E997" s="899"/>
      <c r="F997" s="901"/>
      <c r="G997" s="901"/>
      <c r="H997" s="901"/>
      <c r="I997" s="901"/>
      <c r="J997" s="901"/>
      <c r="K997" s="901"/>
      <c r="L997" s="899"/>
      <c r="M997" s="899"/>
      <c r="N997" s="899"/>
      <c r="O997" s="899"/>
      <c r="P997" s="899"/>
      <c r="Q997" s="899"/>
      <c r="R997" s="899"/>
      <c r="S997" s="899"/>
      <c r="T997" s="899"/>
      <c r="U997" s="899"/>
      <c r="V997" s="899"/>
      <c r="W997" s="899"/>
      <c r="X997" s="899"/>
      <c r="Y997" s="899"/>
    </row>
    <row r="998" ht="18.0" customHeight="1">
      <c r="A998" s="899"/>
      <c r="B998" s="900"/>
      <c r="C998" s="899"/>
      <c r="D998" s="899"/>
      <c r="E998" s="899"/>
      <c r="F998" s="901"/>
      <c r="G998" s="901"/>
      <c r="H998" s="901"/>
      <c r="I998" s="901"/>
      <c r="J998" s="901"/>
      <c r="K998" s="901"/>
      <c r="L998" s="899"/>
      <c r="M998" s="899"/>
      <c r="N998" s="899"/>
      <c r="O998" s="899"/>
      <c r="P998" s="899"/>
      <c r="Q998" s="899"/>
      <c r="R998" s="899"/>
      <c r="S998" s="899"/>
      <c r="T998" s="899"/>
      <c r="U998" s="899"/>
      <c r="V998" s="899"/>
      <c r="W998" s="899"/>
      <c r="X998" s="899"/>
      <c r="Y998" s="899"/>
    </row>
    <row r="999" ht="18.0" customHeight="1">
      <c r="A999" s="899"/>
      <c r="B999" s="900"/>
      <c r="C999" s="899"/>
      <c r="D999" s="899"/>
      <c r="E999" s="899"/>
      <c r="F999" s="901"/>
      <c r="G999" s="901"/>
      <c r="H999" s="901"/>
      <c r="I999" s="901"/>
      <c r="J999" s="901"/>
      <c r="K999" s="901"/>
      <c r="L999" s="899"/>
      <c r="M999" s="899"/>
      <c r="N999" s="899"/>
      <c r="O999" s="899"/>
      <c r="P999" s="899"/>
      <c r="Q999" s="899"/>
      <c r="R999" s="899"/>
      <c r="S999" s="899"/>
      <c r="T999" s="899"/>
      <c r="U999" s="899"/>
      <c r="V999" s="899"/>
      <c r="W999" s="899"/>
      <c r="X999" s="899"/>
      <c r="Y999" s="899"/>
    </row>
    <row r="1000" ht="18.0" customHeight="1">
      <c r="A1000" s="899"/>
      <c r="B1000" s="900"/>
      <c r="C1000" s="899"/>
      <c r="D1000" s="899"/>
      <c r="E1000" s="899"/>
      <c r="F1000" s="901"/>
      <c r="G1000" s="901"/>
      <c r="H1000" s="901"/>
      <c r="I1000" s="901"/>
      <c r="J1000" s="901"/>
      <c r="K1000" s="901"/>
      <c r="L1000" s="899"/>
      <c r="M1000" s="899"/>
      <c r="N1000" s="899"/>
      <c r="O1000" s="899"/>
      <c r="P1000" s="899"/>
      <c r="Q1000" s="899"/>
      <c r="R1000" s="899"/>
      <c r="S1000" s="899"/>
      <c r="T1000" s="899"/>
      <c r="U1000" s="899"/>
      <c r="V1000" s="899"/>
      <c r="W1000" s="899"/>
      <c r="X1000" s="899"/>
      <c r="Y1000" s="899"/>
    </row>
    <row r="1001" ht="18.0" customHeight="1">
      <c r="A1001" s="899"/>
      <c r="B1001" s="900"/>
      <c r="C1001" s="899"/>
      <c r="D1001" s="899"/>
      <c r="E1001" s="899"/>
      <c r="F1001" s="901"/>
      <c r="G1001" s="901"/>
      <c r="H1001" s="901"/>
      <c r="I1001" s="901"/>
      <c r="J1001" s="901"/>
      <c r="K1001" s="901"/>
      <c r="L1001" s="899"/>
      <c r="M1001" s="899"/>
      <c r="N1001" s="899"/>
      <c r="O1001" s="899"/>
      <c r="P1001" s="899"/>
      <c r="Q1001" s="899"/>
      <c r="R1001" s="899"/>
      <c r="S1001" s="899"/>
      <c r="T1001" s="899"/>
      <c r="U1001" s="899"/>
      <c r="V1001" s="899"/>
      <c r="W1001" s="899"/>
      <c r="X1001" s="899"/>
      <c r="Y1001" s="899"/>
    </row>
    <row r="1002" ht="18.0" customHeight="1">
      <c r="A1002" s="899"/>
      <c r="B1002" s="900"/>
      <c r="C1002" s="899"/>
      <c r="D1002" s="899"/>
      <c r="E1002" s="899"/>
      <c r="F1002" s="901"/>
      <c r="G1002" s="901"/>
      <c r="H1002" s="901"/>
      <c r="I1002" s="901"/>
      <c r="J1002" s="901"/>
      <c r="K1002" s="901"/>
      <c r="L1002" s="899"/>
      <c r="M1002" s="899"/>
      <c r="N1002" s="899"/>
      <c r="O1002" s="899"/>
      <c r="P1002" s="899"/>
      <c r="Q1002" s="899"/>
      <c r="R1002" s="899"/>
      <c r="S1002" s="899"/>
      <c r="T1002" s="899"/>
      <c r="U1002" s="899"/>
      <c r="V1002" s="899"/>
      <c r="W1002" s="899"/>
      <c r="X1002" s="899"/>
      <c r="Y1002" s="899"/>
    </row>
    <row r="1003" ht="18.0" customHeight="1">
      <c r="A1003" s="899"/>
      <c r="B1003" s="900"/>
      <c r="C1003" s="899"/>
      <c r="D1003" s="899"/>
      <c r="E1003" s="899"/>
      <c r="F1003" s="901"/>
      <c r="G1003" s="901"/>
      <c r="H1003" s="901"/>
      <c r="I1003" s="901"/>
      <c r="J1003" s="901"/>
      <c r="K1003" s="901"/>
      <c r="L1003" s="899"/>
      <c r="M1003" s="899"/>
      <c r="N1003" s="899"/>
      <c r="O1003" s="899"/>
      <c r="P1003" s="899"/>
      <c r="Q1003" s="899"/>
      <c r="R1003" s="899"/>
      <c r="S1003" s="899"/>
      <c r="T1003" s="899"/>
      <c r="U1003" s="899"/>
      <c r="V1003" s="899"/>
      <c r="W1003" s="899"/>
      <c r="X1003" s="899"/>
      <c r="Y1003" s="899"/>
    </row>
    <row r="1004" ht="18.0" customHeight="1">
      <c r="A1004" s="899"/>
      <c r="B1004" s="900"/>
      <c r="C1004" s="899"/>
      <c r="D1004" s="899"/>
      <c r="E1004" s="899"/>
      <c r="F1004" s="901"/>
      <c r="G1004" s="901"/>
      <c r="H1004" s="901"/>
      <c r="I1004" s="901"/>
      <c r="J1004" s="901"/>
      <c r="K1004" s="901"/>
      <c r="L1004" s="899"/>
      <c r="M1004" s="899"/>
      <c r="N1004" s="899"/>
      <c r="O1004" s="899"/>
      <c r="P1004" s="899"/>
      <c r="Q1004" s="899"/>
      <c r="R1004" s="899"/>
      <c r="S1004" s="899"/>
      <c r="T1004" s="899"/>
      <c r="U1004" s="899"/>
      <c r="V1004" s="899"/>
      <c r="W1004" s="899"/>
      <c r="X1004" s="899"/>
      <c r="Y1004" s="899"/>
    </row>
    <row r="1005" ht="18.0" customHeight="1">
      <c r="A1005" s="899"/>
      <c r="B1005" s="900"/>
      <c r="C1005" s="899"/>
      <c r="D1005" s="899"/>
      <c r="E1005" s="899"/>
      <c r="F1005" s="901"/>
      <c r="G1005" s="901"/>
      <c r="H1005" s="901"/>
      <c r="I1005" s="901"/>
      <c r="J1005" s="901"/>
      <c r="K1005" s="901"/>
      <c r="L1005" s="899"/>
      <c r="M1005" s="899"/>
      <c r="N1005" s="899"/>
      <c r="O1005" s="899"/>
      <c r="P1005" s="899"/>
      <c r="Q1005" s="899"/>
      <c r="R1005" s="899"/>
      <c r="S1005" s="899"/>
      <c r="T1005" s="899"/>
      <c r="U1005" s="899"/>
      <c r="V1005" s="899"/>
      <c r="W1005" s="899"/>
      <c r="X1005" s="899"/>
      <c r="Y1005" s="899"/>
    </row>
    <row r="1006" ht="18.0" customHeight="1">
      <c r="A1006" s="899"/>
      <c r="B1006" s="900"/>
      <c r="C1006" s="899"/>
      <c r="D1006" s="899"/>
      <c r="E1006" s="899"/>
      <c r="F1006" s="901"/>
      <c r="G1006" s="901"/>
      <c r="H1006" s="901"/>
      <c r="I1006" s="901"/>
      <c r="J1006" s="901"/>
      <c r="K1006" s="901"/>
      <c r="L1006" s="899"/>
      <c r="M1006" s="899"/>
      <c r="N1006" s="899"/>
      <c r="O1006" s="899"/>
      <c r="P1006" s="899"/>
      <c r="Q1006" s="899"/>
      <c r="R1006" s="899"/>
      <c r="S1006" s="899"/>
      <c r="T1006" s="899"/>
      <c r="U1006" s="899"/>
      <c r="V1006" s="899"/>
      <c r="W1006" s="899"/>
      <c r="X1006" s="899"/>
      <c r="Y1006" s="899"/>
    </row>
    <row r="1007" ht="18.0" customHeight="1">
      <c r="A1007" s="899"/>
      <c r="B1007" s="900"/>
      <c r="C1007" s="899"/>
      <c r="D1007" s="899"/>
      <c r="E1007" s="899"/>
      <c r="F1007" s="901"/>
      <c r="G1007" s="901"/>
      <c r="H1007" s="901"/>
      <c r="I1007" s="901"/>
      <c r="J1007" s="901"/>
      <c r="K1007" s="901"/>
      <c r="L1007" s="899"/>
      <c r="M1007" s="899"/>
      <c r="N1007" s="899"/>
      <c r="O1007" s="899"/>
      <c r="P1007" s="899"/>
      <c r="Q1007" s="899"/>
      <c r="R1007" s="899"/>
      <c r="S1007" s="899"/>
      <c r="T1007" s="899"/>
      <c r="U1007" s="899"/>
      <c r="V1007" s="899"/>
      <c r="W1007" s="899"/>
      <c r="X1007" s="899"/>
      <c r="Y1007" s="899"/>
    </row>
    <row r="1008" ht="18.0" customHeight="1">
      <c r="A1008" s="899"/>
      <c r="B1008" s="900"/>
      <c r="C1008" s="899"/>
      <c r="D1008" s="899"/>
      <c r="E1008" s="899"/>
      <c r="F1008" s="901"/>
      <c r="G1008" s="901"/>
      <c r="H1008" s="901"/>
      <c r="I1008" s="901"/>
      <c r="J1008" s="901"/>
      <c r="K1008" s="901"/>
      <c r="L1008" s="899"/>
      <c r="M1008" s="899"/>
      <c r="N1008" s="899"/>
      <c r="O1008" s="899"/>
      <c r="P1008" s="899"/>
      <c r="Q1008" s="899"/>
      <c r="R1008" s="899"/>
      <c r="S1008" s="899"/>
      <c r="T1008" s="899"/>
      <c r="U1008" s="899"/>
      <c r="V1008" s="899"/>
      <c r="W1008" s="899"/>
      <c r="X1008" s="899"/>
      <c r="Y1008" s="899"/>
    </row>
    <row r="1009" ht="18.0" customHeight="1">
      <c r="A1009" s="899"/>
      <c r="B1009" s="900"/>
      <c r="C1009" s="899"/>
      <c r="D1009" s="899"/>
      <c r="E1009" s="899"/>
      <c r="F1009" s="901"/>
      <c r="G1009" s="901"/>
      <c r="H1009" s="901"/>
      <c r="I1009" s="901"/>
      <c r="J1009" s="901"/>
      <c r="K1009" s="901"/>
      <c r="L1009" s="899"/>
      <c r="M1009" s="899"/>
      <c r="N1009" s="899"/>
      <c r="O1009" s="899"/>
      <c r="P1009" s="899"/>
      <c r="Q1009" s="899"/>
      <c r="R1009" s="899"/>
      <c r="S1009" s="899"/>
      <c r="T1009" s="899"/>
      <c r="U1009" s="899"/>
      <c r="V1009" s="899"/>
      <c r="W1009" s="899"/>
      <c r="X1009" s="899"/>
      <c r="Y1009" s="899"/>
    </row>
    <row r="1010" ht="18.0" customHeight="1">
      <c r="A1010" s="899"/>
      <c r="B1010" s="900"/>
      <c r="C1010" s="899"/>
      <c r="D1010" s="899"/>
      <c r="E1010" s="899"/>
      <c r="F1010" s="901"/>
      <c r="G1010" s="901"/>
      <c r="H1010" s="901"/>
      <c r="I1010" s="901"/>
      <c r="J1010" s="901"/>
      <c r="K1010" s="901"/>
      <c r="L1010" s="899"/>
      <c r="M1010" s="899"/>
      <c r="N1010" s="899"/>
      <c r="O1010" s="899"/>
      <c r="P1010" s="899"/>
      <c r="Q1010" s="899"/>
      <c r="R1010" s="899"/>
      <c r="S1010" s="899"/>
      <c r="T1010" s="899"/>
      <c r="U1010" s="899"/>
      <c r="V1010" s="899"/>
      <c r="W1010" s="899"/>
      <c r="X1010" s="899"/>
      <c r="Y1010" s="899"/>
    </row>
    <row r="1011" ht="18.0" customHeight="1">
      <c r="A1011" s="899"/>
      <c r="B1011" s="900"/>
      <c r="C1011" s="899"/>
      <c r="D1011" s="899"/>
      <c r="E1011" s="899"/>
      <c r="F1011" s="901"/>
      <c r="G1011" s="901"/>
      <c r="H1011" s="901"/>
      <c r="I1011" s="901"/>
      <c r="J1011" s="901"/>
      <c r="K1011" s="901"/>
      <c r="L1011" s="899"/>
      <c r="M1011" s="899"/>
      <c r="N1011" s="899"/>
      <c r="O1011" s="899"/>
      <c r="P1011" s="899"/>
      <c r="Q1011" s="899"/>
      <c r="R1011" s="899"/>
      <c r="S1011" s="899"/>
      <c r="T1011" s="899"/>
      <c r="U1011" s="899"/>
      <c r="V1011" s="899"/>
      <c r="W1011" s="899"/>
      <c r="X1011" s="899"/>
      <c r="Y1011" s="899"/>
    </row>
    <row r="1012" ht="18.0" customHeight="1">
      <c r="A1012" s="899"/>
      <c r="B1012" s="900"/>
      <c r="C1012" s="899"/>
      <c r="D1012" s="899"/>
      <c r="E1012" s="899"/>
      <c r="F1012" s="901"/>
      <c r="G1012" s="901"/>
      <c r="H1012" s="901"/>
      <c r="I1012" s="901"/>
      <c r="J1012" s="901"/>
      <c r="K1012" s="901"/>
      <c r="L1012" s="899"/>
      <c r="M1012" s="899"/>
      <c r="N1012" s="899"/>
      <c r="O1012" s="899"/>
      <c r="P1012" s="899"/>
      <c r="Q1012" s="899"/>
      <c r="R1012" s="899"/>
      <c r="S1012" s="899"/>
      <c r="T1012" s="899"/>
      <c r="U1012" s="899"/>
      <c r="V1012" s="899"/>
      <c r="W1012" s="899"/>
      <c r="X1012" s="899"/>
      <c r="Y1012" s="899"/>
    </row>
    <row r="1013" ht="18.0" customHeight="1">
      <c r="A1013" s="899"/>
      <c r="B1013" s="900"/>
      <c r="C1013" s="899"/>
      <c r="D1013" s="899"/>
      <c r="E1013" s="899"/>
      <c r="F1013" s="901"/>
      <c r="G1013" s="901"/>
      <c r="H1013" s="901"/>
      <c r="I1013" s="901"/>
      <c r="J1013" s="901"/>
      <c r="K1013" s="901"/>
      <c r="L1013" s="899"/>
      <c r="M1013" s="899"/>
      <c r="N1013" s="899"/>
      <c r="O1013" s="899"/>
      <c r="P1013" s="899"/>
      <c r="Q1013" s="899"/>
      <c r="R1013" s="899"/>
      <c r="S1013" s="899"/>
      <c r="T1013" s="899"/>
      <c r="U1013" s="899"/>
      <c r="V1013" s="899"/>
      <c r="W1013" s="899"/>
      <c r="X1013" s="899"/>
      <c r="Y1013" s="899"/>
    </row>
    <row r="1014" ht="18.0" customHeight="1">
      <c r="A1014" s="899"/>
      <c r="B1014" s="900"/>
      <c r="C1014" s="899"/>
      <c r="D1014" s="899"/>
      <c r="E1014" s="899"/>
      <c r="F1014" s="901"/>
      <c r="G1014" s="901"/>
      <c r="H1014" s="901"/>
      <c r="I1014" s="901"/>
      <c r="J1014" s="901"/>
      <c r="K1014" s="901"/>
      <c r="L1014" s="899"/>
      <c r="M1014" s="899"/>
      <c r="N1014" s="899"/>
      <c r="O1014" s="899"/>
      <c r="P1014" s="899"/>
      <c r="Q1014" s="899"/>
      <c r="R1014" s="899"/>
      <c r="S1014" s="899"/>
      <c r="T1014" s="899"/>
      <c r="U1014" s="899"/>
      <c r="V1014" s="899"/>
      <c r="W1014" s="899"/>
      <c r="X1014" s="899"/>
      <c r="Y1014" s="899"/>
    </row>
    <row r="1015" ht="18.0" customHeight="1">
      <c r="A1015" s="899"/>
      <c r="B1015" s="900"/>
      <c r="C1015" s="899"/>
      <c r="D1015" s="899"/>
      <c r="E1015" s="899"/>
      <c r="F1015" s="901"/>
      <c r="G1015" s="901"/>
      <c r="H1015" s="901"/>
      <c r="I1015" s="901"/>
      <c r="J1015" s="901"/>
      <c r="K1015" s="901"/>
      <c r="L1015" s="899"/>
      <c r="M1015" s="899"/>
      <c r="N1015" s="899"/>
      <c r="O1015" s="899"/>
      <c r="P1015" s="899"/>
      <c r="Q1015" s="899"/>
      <c r="R1015" s="899"/>
      <c r="S1015" s="899"/>
      <c r="T1015" s="899"/>
      <c r="U1015" s="899"/>
      <c r="V1015" s="899"/>
      <c r="W1015" s="899"/>
      <c r="X1015" s="899"/>
      <c r="Y1015" s="899"/>
    </row>
    <row r="1016" ht="18.0" customHeight="1">
      <c r="A1016" s="899"/>
      <c r="B1016" s="900"/>
      <c r="C1016" s="899"/>
      <c r="D1016" s="899"/>
      <c r="E1016" s="899"/>
      <c r="F1016" s="901"/>
      <c r="G1016" s="901"/>
      <c r="H1016" s="901"/>
      <c r="I1016" s="901"/>
      <c r="J1016" s="901"/>
      <c r="K1016" s="901"/>
      <c r="L1016" s="899"/>
      <c r="M1016" s="899"/>
      <c r="N1016" s="899"/>
      <c r="O1016" s="899"/>
      <c r="P1016" s="899"/>
      <c r="Q1016" s="899"/>
      <c r="R1016" s="899"/>
      <c r="S1016" s="899"/>
      <c r="T1016" s="899"/>
      <c r="U1016" s="899"/>
      <c r="V1016" s="899"/>
      <c r="W1016" s="899"/>
      <c r="X1016" s="899"/>
      <c r="Y1016" s="899"/>
    </row>
    <row r="1017" ht="18.0" customHeight="1">
      <c r="A1017" s="899"/>
      <c r="B1017" s="900"/>
      <c r="C1017" s="899"/>
      <c r="D1017" s="899"/>
      <c r="E1017" s="899"/>
      <c r="F1017" s="901"/>
      <c r="G1017" s="901"/>
      <c r="H1017" s="901"/>
      <c r="I1017" s="901"/>
      <c r="J1017" s="901"/>
      <c r="K1017" s="901"/>
      <c r="L1017" s="899"/>
      <c r="M1017" s="899"/>
      <c r="N1017" s="899"/>
      <c r="O1017" s="899"/>
      <c r="P1017" s="899"/>
      <c r="Q1017" s="899"/>
      <c r="R1017" s="899"/>
      <c r="S1017" s="899"/>
      <c r="T1017" s="899"/>
      <c r="U1017" s="899"/>
      <c r="V1017" s="899"/>
      <c r="W1017" s="899"/>
      <c r="X1017" s="899"/>
      <c r="Y1017" s="899"/>
    </row>
    <row r="1018" ht="18.0" customHeight="1">
      <c r="A1018" s="899"/>
      <c r="B1018" s="900"/>
      <c r="C1018" s="899"/>
      <c r="D1018" s="899"/>
      <c r="E1018" s="899"/>
      <c r="F1018" s="901"/>
      <c r="G1018" s="901"/>
      <c r="H1018" s="901"/>
      <c r="I1018" s="901"/>
      <c r="J1018" s="901"/>
      <c r="K1018" s="901"/>
      <c r="L1018" s="899"/>
      <c r="M1018" s="899"/>
      <c r="N1018" s="899"/>
      <c r="O1018" s="899"/>
      <c r="P1018" s="899"/>
      <c r="Q1018" s="899"/>
      <c r="R1018" s="899"/>
      <c r="S1018" s="899"/>
      <c r="T1018" s="899"/>
      <c r="U1018" s="899"/>
      <c r="V1018" s="899"/>
      <c r="W1018" s="899"/>
      <c r="X1018" s="899"/>
      <c r="Y1018" s="899"/>
    </row>
    <row r="1019" ht="18.0" customHeight="1">
      <c r="A1019" s="899"/>
      <c r="B1019" s="900"/>
      <c r="C1019" s="899"/>
      <c r="D1019" s="899"/>
      <c r="E1019" s="899"/>
      <c r="F1019" s="901"/>
      <c r="G1019" s="901"/>
      <c r="H1019" s="901"/>
      <c r="I1019" s="901"/>
      <c r="J1019" s="901"/>
      <c r="K1019" s="901"/>
      <c r="L1019" s="899"/>
      <c r="M1019" s="899"/>
      <c r="N1019" s="899"/>
      <c r="O1019" s="899"/>
      <c r="P1019" s="899"/>
      <c r="Q1019" s="899"/>
      <c r="R1019" s="899"/>
      <c r="S1019" s="899"/>
      <c r="T1019" s="899"/>
      <c r="U1019" s="899"/>
      <c r="V1019" s="899"/>
      <c r="W1019" s="899"/>
      <c r="X1019" s="899"/>
      <c r="Y1019" s="899"/>
    </row>
    <row r="1020" ht="18.0" customHeight="1">
      <c r="A1020" s="899"/>
      <c r="B1020" s="900"/>
      <c r="C1020" s="899"/>
      <c r="D1020" s="899"/>
      <c r="E1020" s="899"/>
      <c r="F1020" s="901"/>
      <c r="G1020" s="901"/>
      <c r="H1020" s="901"/>
      <c r="I1020" s="901"/>
      <c r="J1020" s="901"/>
      <c r="K1020" s="901"/>
      <c r="L1020" s="899"/>
      <c r="M1020" s="899"/>
      <c r="N1020" s="899"/>
      <c r="O1020" s="899"/>
      <c r="P1020" s="899"/>
      <c r="Q1020" s="899"/>
      <c r="R1020" s="899"/>
      <c r="S1020" s="899"/>
      <c r="T1020" s="899"/>
      <c r="U1020" s="899"/>
      <c r="V1020" s="899"/>
      <c r="W1020" s="899"/>
      <c r="X1020" s="899"/>
      <c r="Y1020" s="899"/>
    </row>
    <row r="1021" ht="18.0" customHeight="1">
      <c r="A1021" s="899"/>
      <c r="B1021" s="900"/>
      <c r="C1021" s="899"/>
      <c r="D1021" s="899"/>
      <c r="E1021" s="899"/>
      <c r="F1021" s="901"/>
      <c r="G1021" s="901"/>
      <c r="H1021" s="901"/>
      <c r="I1021" s="901"/>
      <c r="J1021" s="901"/>
      <c r="K1021" s="901"/>
      <c r="L1021" s="899"/>
      <c r="M1021" s="899"/>
      <c r="N1021" s="899"/>
      <c r="O1021" s="899"/>
      <c r="P1021" s="899"/>
      <c r="Q1021" s="899"/>
      <c r="R1021" s="899"/>
      <c r="S1021" s="899"/>
      <c r="T1021" s="899"/>
      <c r="U1021" s="899"/>
      <c r="V1021" s="899"/>
      <c r="W1021" s="899"/>
      <c r="X1021" s="899"/>
      <c r="Y1021" s="899"/>
    </row>
    <row r="1022" ht="18.0" customHeight="1">
      <c r="A1022" s="899"/>
      <c r="B1022" s="900"/>
      <c r="C1022" s="899"/>
      <c r="D1022" s="899"/>
      <c r="E1022" s="899"/>
      <c r="F1022" s="901"/>
      <c r="G1022" s="901"/>
      <c r="H1022" s="901"/>
      <c r="I1022" s="901"/>
      <c r="J1022" s="901"/>
      <c r="K1022" s="901"/>
      <c r="L1022" s="899"/>
      <c r="M1022" s="899"/>
      <c r="N1022" s="899"/>
      <c r="O1022" s="899"/>
      <c r="P1022" s="899"/>
      <c r="Q1022" s="899"/>
      <c r="R1022" s="899"/>
      <c r="S1022" s="899"/>
      <c r="T1022" s="899"/>
      <c r="U1022" s="899"/>
      <c r="V1022" s="899"/>
      <c r="W1022" s="899"/>
      <c r="X1022" s="899"/>
      <c r="Y1022" s="899"/>
    </row>
    <row r="1023" ht="18.0" customHeight="1">
      <c r="A1023" s="899"/>
      <c r="B1023" s="900"/>
      <c r="C1023" s="899"/>
      <c r="D1023" s="899"/>
      <c r="E1023" s="899"/>
      <c r="F1023" s="901"/>
      <c r="G1023" s="901"/>
      <c r="H1023" s="901"/>
      <c r="I1023" s="901"/>
      <c r="J1023" s="901"/>
      <c r="K1023" s="901"/>
      <c r="L1023" s="899"/>
      <c r="M1023" s="899"/>
      <c r="N1023" s="899"/>
      <c r="O1023" s="899"/>
      <c r="P1023" s="899"/>
      <c r="Q1023" s="899"/>
      <c r="R1023" s="899"/>
      <c r="S1023" s="899"/>
      <c r="T1023" s="899"/>
      <c r="U1023" s="899"/>
      <c r="V1023" s="899"/>
      <c r="W1023" s="899"/>
      <c r="X1023" s="899"/>
      <c r="Y1023" s="899"/>
    </row>
    <row r="1024" ht="18.0" customHeight="1">
      <c r="A1024" s="899"/>
      <c r="B1024" s="900"/>
      <c r="C1024" s="899"/>
      <c r="D1024" s="899"/>
      <c r="E1024" s="899"/>
      <c r="F1024" s="901"/>
      <c r="G1024" s="901"/>
      <c r="H1024" s="901"/>
      <c r="I1024" s="901"/>
      <c r="J1024" s="901"/>
      <c r="K1024" s="901"/>
      <c r="L1024" s="899"/>
      <c r="M1024" s="899"/>
      <c r="N1024" s="899"/>
      <c r="O1024" s="899"/>
      <c r="P1024" s="899"/>
      <c r="Q1024" s="899"/>
      <c r="R1024" s="899"/>
      <c r="S1024" s="899"/>
      <c r="T1024" s="899"/>
      <c r="U1024" s="899"/>
      <c r="V1024" s="899"/>
      <c r="W1024" s="899"/>
      <c r="X1024" s="899"/>
      <c r="Y1024" s="899"/>
    </row>
    <row r="1025" ht="18.0" customHeight="1">
      <c r="A1025" s="899"/>
      <c r="B1025" s="900"/>
      <c r="C1025" s="899"/>
      <c r="D1025" s="899"/>
      <c r="E1025" s="899"/>
      <c r="F1025" s="901"/>
      <c r="G1025" s="901"/>
      <c r="H1025" s="901"/>
      <c r="I1025" s="901"/>
      <c r="J1025" s="901"/>
      <c r="K1025" s="901"/>
      <c r="L1025" s="899"/>
      <c r="M1025" s="899"/>
      <c r="N1025" s="899"/>
      <c r="O1025" s="899"/>
      <c r="P1025" s="899"/>
      <c r="Q1025" s="899"/>
      <c r="R1025" s="899"/>
      <c r="S1025" s="899"/>
      <c r="T1025" s="899"/>
      <c r="U1025" s="899"/>
      <c r="V1025" s="899"/>
      <c r="W1025" s="899"/>
      <c r="X1025" s="899"/>
      <c r="Y1025" s="899"/>
    </row>
    <row r="1026" ht="18.0" customHeight="1">
      <c r="A1026" s="899"/>
      <c r="B1026" s="900"/>
      <c r="C1026" s="899"/>
      <c r="D1026" s="899"/>
      <c r="E1026" s="899"/>
      <c r="F1026" s="901"/>
      <c r="G1026" s="901"/>
      <c r="H1026" s="901"/>
      <c r="I1026" s="901"/>
      <c r="J1026" s="901"/>
      <c r="K1026" s="901"/>
      <c r="L1026" s="899"/>
      <c r="M1026" s="899"/>
      <c r="N1026" s="899"/>
      <c r="O1026" s="899"/>
      <c r="P1026" s="899"/>
      <c r="Q1026" s="899"/>
      <c r="R1026" s="899"/>
      <c r="S1026" s="899"/>
      <c r="T1026" s="899"/>
      <c r="U1026" s="899"/>
      <c r="V1026" s="899"/>
      <c r="W1026" s="899"/>
      <c r="X1026" s="899"/>
      <c r="Y1026" s="899"/>
    </row>
    <row r="1027" ht="18.0" customHeight="1">
      <c r="A1027" s="899"/>
      <c r="B1027" s="900"/>
      <c r="C1027" s="899"/>
      <c r="D1027" s="899"/>
      <c r="E1027" s="899"/>
      <c r="F1027" s="901"/>
      <c r="G1027" s="901"/>
      <c r="H1027" s="901"/>
      <c r="I1027" s="901"/>
      <c r="J1027" s="901"/>
      <c r="K1027" s="901"/>
      <c r="L1027" s="899"/>
      <c r="M1027" s="899"/>
      <c r="N1027" s="899"/>
      <c r="O1027" s="899"/>
      <c r="P1027" s="899"/>
      <c r="Q1027" s="899"/>
      <c r="R1027" s="899"/>
      <c r="S1027" s="899"/>
      <c r="T1027" s="899"/>
      <c r="U1027" s="899"/>
      <c r="V1027" s="899"/>
      <c r="W1027" s="899"/>
      <c r="X1027" s="899"/>
      <c r="Y1027" s="899"/>
    </row>
    <row r="1028" ht="18.0" customHeight="1">
      <c r="A1028" s="899"/>
      <c r="B1028" s="900"/>
      <c r="C1028" s="899"/>
      <c r="D1028" s="899"/>
      <c r="E1028" s="899"/>
      <c r="F1028" s="901"/>
      <c r="G1028" s="901"/>
      <c r="H1028" s="901"/>
      <c r="I1028" s="901"/>
      <c r="J1028" s="901"/>
      <c r="K1028" s="901"/>
      <c r="L1028" s="899"/>
      <c r="M1028" s="899"/>
      <c r="N1028" s="899"/>
      <c r="O1028" s="899"/>
      <c r="P1028" s="899"/>
      <c r="Q1028" s="899"/>
      <c r="R1028" s="899"/>
      <c r="S1028" s="899"/>
      <c r="T1028" s="899"/>
      <c r="U1028" s="899"/>
      <c r="V1028" s="899"/>
      <c r="W1028" s="899"/>
      <c r="X1028" s="899"/>
      <c r="Y1028" s="899"/>
    </row>
    <row r="1029" ht="18.0" customHeight="1">
      <c r="A1029" s="899"/>
      <c r="B1029" s="900"/>
      <c r="C1029" s="899"/>
      <c r="D1029" s="899"/>
      <c r="E1029" s="899"/>
      <c r="F1029" s="901"/>
      <c r="G1029" s="901"/>
      <c r="H1029" s="901"/>
      <c r="I1029" s="901"/>
      <c r="J1029" s="901"/>
      <c r="K1029" s="901"/>
      <c r="L1029" s="899"/>
      <c r="M1029" s="899"/>
      <c r="N1029" s="899"/>
      <c r="O1029" s="899"/>
      <c r="P1029" s="899"/>
      <c r="Q1029" s="899"/>
      <c r="R1029" s="899"/>
      <c r="S1029" s="899"/>
      <c r="T1029" s="899"/>
      <c r="U1029" s="899"/>
      <c r="V1029" s="899"/>
      <c r="W1029" s="899"/>
      <c r="X1029" s="899"/>
      <c r="Y1029" s="899"/>
    </row>
    <row r="1030" ht="18.0" customHeight="1">
      <c r="A1030" s="899"/>
      <c r="B1030" s="900"/>
      <c r="C1030" s="899"/>
      <c r="D1030" s="899"/>
      <c r="E1030" s="899"/>
      <c r="F1030" s="901"/>
      <c r="G1030" s="901"/>
      <c r="H1030" s="901"/>
      <c r="I1030" s="901"/>
      <c r="J1030" s="901"/>
      <c r="K1030" s="901"/>
      <c r="L1030" s="899"/>
      <c r="M1030" s="899"/>
      <c r="N1030" s="899"/>
      <c r="O1030" s="899"/>
      <c r="P1030" s="899"/>
      <c r="Q1030" s="899"/>
      <c r="R1030" s="899"/>
      <c r="S1030" s="899"/>
      <c r="T1030" s="899"/>
      <c r="U1030" s="899"/>
      <c r="V1030" s="899"/>
      <c r="W1030" s="899"/>
      <c r="X1030" s="899"/>
      <c r="Y1030" s="899"/>
    </row>
    <row r="1031" ht="18.0" customHeight="1">
      <c r="A1031" s="899"/>
      <c r="B1031" s="900"/>
      <c r="C1031" s="899"/>
      <c r="D1031" s="899"/>
      <c r="E1031" s="899"/>
      <c r="F1031" s="901"/>
      <c r="G1031" s="901"/>
      <c r="H1031" s="901"/>
      <c r="I1031" s="901"/>
      <c r="J1031" s="901"/>
      <c r="K1031" s="901"/>
      <c r="L1031" s="899"/>
      <c r="M1031" s="899"/>
      <c r="N1031" s="899"/>
      <c r="O1031" s="899"/>
      <c r="P1031" s="899"/>
      <c r="Q1031" s="899"/>
      <c r="R1031" s="899"/>
      <c r="S1031" s="899"/>
      <c r="T1031" s="899"/>
      <c r="U1031" s="899"/>
      <c r="V1031" s="899"/>
      <c r="W1031" s="899"/>
      <c r="X1031" s="899"/>
      <c r="Y1031" s="899"/>
    </row>
    <row r="1032" ht="18.0" customHeight="1">
      <c r="A1032" s="899"/>
      <c r="B1032" s="900"/>
      <c r="C1032" s="899"/>
      <c r="D1032" s="899"/>
      <c r="E1032" s="899"/>
      <c r="F1032" s="901"/>
      <c r="G1032" s="901"/>
      <c r="H1032" s="901"/>
      <c r="I1032" s="901"/>
      <c r="J1032" s="901"/>
      <c r="K1032" s="901"/>
      <c r="L1032" s="899"/>
      <c r="M1032" s="899"/>
      <c r="N1032" s="899"/>
      <c r="O1032" s="899"/>
      <c r="P1032" s="899"/>
      <c r="Q1032" s="899"/>
      <c r="R1032" s="899"/>
      <c r="S1032" s="899"/>
      <c r="T1032" s="899"/>
      <c r="U1032" s="899"/>
      <c r="V1032" s="899"/>
      <c r="W1032" s="899"/>
      <c r="X1032" s="899"/>
      <c r="Y1032" s="899"/>
    </row>
    <row r="1033" ht="18.0" customHeight="1">
      <c r="A1033" s="899"/>
      <c r="B1033" s="900"/>
      <c r="C1033" s="899"/>
      <c r="D1033" s="899"/>
      <c r="E1033" s="899"/>
      <c r="F1033" s="901"/>
      <c r="G1033" s="901"/>
      <c r="H1033" s="901"/>
      <c r="I1033" s="901"/>
      <c r="J1033" s="901"/>
      <c r="K1033" s="901"/>
      <c r="L1033" s="899"/>
      <c r="M1033" s="899"/>
      <c r="N1033" s="899"/>
      <c r="O1033" s="899"/>
      <c r="P1033" s="899"/>
      <c r="Q1033" s="899"/>
      <c r="R1033" s="899"/>
      <c r="S1033" s="899"/>
      <c r="T1033" s="899"/>
      <c r="U1033" s="899"/>
      <c r="V1033" s="899"/>
      <c r="W1033" s="899"/>
      <c r="X1033" s="899"/>
      <c r="Y1033" s="899"/>
    </row>
    <row r="1034" ht="18.0" customHeight="1">
      <c r="A1034" s="899"/>
      <c r="B1034" s="900"/>
      <c r="C1034" s="899"/>
      <c r="D1034" s="899"/>
      <c r="E1034" s="899"/>
      <c r="F1034" s="901"/>
      <c r="G1034" s="901"/>
      <c r="H1034" s="901"/>
      <c r="I1034" s="901"/>
      <c r="J1034" s="901"/>
      <c r="K1034" s="901"/>
      <c r="L1034" s="899"/>
      <c r="M1034" s="899"/>
      <c r="N1034" s="899"/>
      <c r="O1034" s="899"/>
      <c r="P1034" s="899"/>
      <c r="Q1034" s="899"/>
      <c r="R1034" s="899"/>
      <c r="S1034" s="899"/>
      <c r="T1034" s="899"/>
      <c r="U1034" s="899"/>
      <c r="V1034" s="899"/>
      <c r="W1034" s="899"/>
      <c r="X1034" s="899"/>
      <c r="Y1034" s="899"/>
    </row>
    <row r="1035" ht="18.0" customHeight="1">
      <c r="A1035" s="899"/>
      <c r="B1035" s="900"/>
      <c r="C1035" s="899"/>
      <c r="D1035" s="899"/>
      <c r="E1035" s="899"/>
      <c r="F1035" s="901"/>
      <c r="G1035" s="901"/>
      <c r="H1035" s="901"/>
      <c r="I1035" s="901"/>
      <c r="J1035" s="901"/>
      <c r="K1035" s="901"/>
      <c r="L1035" s="899"/>
      <c r="M1035" s="899"/>
      <c r="N1035" s="899"/>
      <c r="O1035" s="899"/>
      <c r="P1035" s="899"/>
      <c r="Q1035" s="899"/>
      <c r="R1035" s="899"/>
      <c r="S1035" s="899"/>
      <c r="T1035" s="899"/>
      <c r="U1035" s="899"/>
      <c r="V1035" s="899"/>
      <c r="W1035" s="899"/>
      <c r="X1035" s="899"/>
      <c r="Y1035" s="899"/>
    </row>
    <row r="1036" ht="18.0" customHeight="1">
      <c r="A1036" s="899"/>
      <c r="B1036" s="900"/>
      <c r="C1036" s="899"/>
      <c r="D1036" s="899"/>
      <c r="E1036" s="899"/>
      <c r="F1036" s="901"/>
      <c r="G1036" s="901"/>
      <c r="H1036" s="901"/>
      <c r="I1036" s="901"/>
      <c r="J1036" s="901"/>
      <c r="K1036" s="901"/>
      <c r="L1036" s="899"/>
      <c r="M1036" s="899"/>
      <c r="N1036" s="899"/>
      <c r="O1036" s="899"/>
      <c r="P1036" s="899"/>
      <c r="Q1036" s="899"/>
      <c r="R1036" s="899"/>
      <c r="S1036" s="899"/>
      <c r="T1036" s="899"/>
      <c r="U1036" s="899"/>
      <c r="V1036" s="899"/>
      <c r="W1036" s="899"/>
      <c r="X1036" s="899"/>
      <c r="Y1036" s="899"/>
    </row>
    <row r="1037" ht="18.0" customHeight="1">
      <c r="A1037" s="899"/>
      <c r="B1037" s="900"/>
      <c r="C1037" s="899"/>
      <c r="D1037" s="899"/>
      <c r="E1037" s="899"/>
      <c r="F1037" s="901"/>
      <c r="G1037" s="901"/>
      <c r="H1037" s="901"/>
      <c r="I1037" s="901"/>
      <c r="J1037" s="901"/>
      <c r="K1037" s="901"/>
      <c r="L1037" s="899"/>
      <c r="M1037" s="899"/>
      <c r="N1037" s="899"/>
      <c r="O1037" s="899"/>
      <c r="P1037" s="899"/>
      <c r="Q1037" s="899"/>
      <c r="R1037" s="899"/>
      <c r="S1037" s="899"/>
      <c r="T1037" s="899"/>
      <c r="U1037" s="899"/>
      <c r="V1037" s="899"/>
      <c r="W1037" s="899"/>
      <c r="X1037" s="899"/>
      <c r="Y1037" s="899"/>
    </row>
    <row r="1038" ht="18.0" customHeight="1">
      <c r="A1038" s="899"/>
      <c r="B1038" s="900"/>
      <c r="C1038" s="899"/>
      <c r="D1038" s="899"/>
      <c r="E1038" s="899"/>
      <c r="F1038" s="901"/>
      <c r="G1038" s="901"/>
      <c r="H1038" s="901"/>
      <c r="I1038" s="901"/>
      <c r="J1038" s="901"/>
      <c r="K1038" s="901"/>
      <c r="L1038" s="899"/>
      <c r="M1038" s="899"/>
      <c r="N1038" s="899"/>
      <c r="O1038" s="899"/>
      <c r="P1038" s="899"/>
      <c r="Q1038" s="899"/>
      <c r="R1038" s="899"/>
      <c r="S1038" s="899"/>
      <c r="T1038" s="899"/>
      <c r="U1038" s="899"/>
      <c r="V1038" s="899"/>
      <c r="W1038" s="899"/>
      <c r="X1038" s="899"/>
      <c r="Y1038" s="899"/>
    </row>
    <row r="1039" ht="18.0" customHeight="1">
      <c r="A1039" s="899"/>
      <c r="B1039" s="900"/>
      <c r="C1039" s="899"/>
      <c r="D1039" s="899"/>
      <c r="E1039" s="899"/>
      <c r="F1039" s="901"/>
      <c r="G1039" s="901"/>
      <c r="H1039" s="901"/>
      <c r="I1039" s="901"/>
      <c r="J1039" s="901"/>
      <c r="K1039" s="901"/>
      <c r="L1039" s="899"/>
      <c r="M1039" s="899"/>
      <c r="N1039" s="899"/>
      <c r="O1039" s="899"/>
      <c r="P1039" s="899"/>
      <c r="Q1039" s="899"/>
      <c r="R1039" s="899"/>
      <c r="S1039" s="899"/>
      <c r="T1039" s="899"/>
      <c r="U1039" s="899"/>
      <c r="V1039" s="899"/>
      <c r="W1039" s="899"/>
      <c r="X1039" s="899"/>
      <c r="Y1039" s="899"/>
    </row>
    <row r="1040" ht="18.0" customHeight="1">
      <c r="A1040" s="899"/>
      <c r="B1040" s="900"/>
      <c r="C1040" s="899"/>
      <c r="D1040" s="899"/>
      <c r="E1040" s="899"/>
      <c r="F1040" s="901"/>
      <c r="G1040" s="901"/>
      <c r="H1040" s="901"/>
      <c r="I1040" s="901"/>
      <c r="J1040" s="901"/>
      <c r="K1040" s="901"/>
      <c r="L1040" s="899"/>
      <c r="M1040" s="899"/>
      <c r="N1040" s="899"/>
      <c r="O1040" s="899"/>
      <c r="P1040" s="899"/>
      <c r="Q1040" s="899"/>
      <c r="R1040" s="899"/>
      <c r="S1040" s="899"/>
      <c r="T1040" s="899"/>
      <c r="U1040" s="899"/>
      <c r="V1040" s="899"/>
      <c r="W1040" s="899"/>
      <c r="X1040" s="899"/>
      <c r="Y1040" s="899"/>
    </row>
    <row r="1041" ht="18.0" customHeight="1">
      <c r="A1041" s="899"/>
      <c r="B1041" s="900"/>
      <c r="C1041" s="899"/>
      <c r="D1041" s="899"/>
      <c r="E1041" s="899"/>
      <c r="F1041" s="901"/>
      <c r="G1041" s="901"/>
      <c r="H1041" s="901"/>
      <c r="I1041" s="901"/>
      <c r="J1041" s="901"/>
      <c r="K1041" s="901"/>
      <c r="L1041" s="899"/>
      <c r="M1041" s="899"/>
      <c r="N1041" s="899"/>
      <c r="O1041" s="899"/>
      <c r="P1041" s="899"/>
      <c r="Q1041" s="899"/>
      <c r="R1041" s="899"/>
      <c r="S1041" s="899"/>
      <c r="T1041" s="899"/>
      <c r="U1041" s="899"/>
      <c r="V1041" s="899"/>
      <c r="W1041" s="899"/>
      <c r="X1041" s="899"/>
      <c r="Y1041" s="899"/>
    </row>
    <row r="1042" ht="18.0" customHeight="1">
      <c r="A1042" s="899"/>
      <c r="B1042" s="900"/>
      <c r="C1042" s="899"/>
      <c r="D1042" s="899"/>
      <c r="E1042" s="899"/>
      <c r="F1042" s="901"/>
      <c r="G1042" s="901"/>
      <c r="H1042" s="901"/>
      <c r="I1042" s="901"/>
      <c r="J1042" s="901"/>
      <c r="K1042" s="901"/>
      <c r="L1042" s="899"/>
      <c r="M1042" s="899"/>
      <c r="N1042" s="899"/>
      <c r="O1042" s="899"/>
      <c r="P1042" s="899"/>
      <c r="Q1042" s="899"/>
      <c r="R1042" s="899"/>
      <c r="S1042" s="899"/>
      <c r="T1042" s="899"/>
      <c r="U1042" s="899"/>
      <c r="V1042" s="899"/>
      <c r="W1042" s="899"/>
      <c r="X1042" s="899"/>
      <c r="Y1042" s="899"/>
    </row>
    <row r="1043" ht="18.0" customHeight="1">
      <c r="A1043" s="899"/>
      <c r="B1043" s="900"/>
      <c r="C1043" s="899"/>
      <c r="D1043" s="899"/>
      <c r="E1043" s="899"/>
      <c r="F1043" s="901"/>
      <c r="G1043" s="901"/>
      <c r="H1043" s="901"/>
      <c r="I1043" s="901"/>
      <c r="J1043" s="901"/>
      <c r="K1043" s="901"/>
      <c r="L1043" s="899"/>
      <c r="M1043" s="899"/>
      <c r="N1043" s="899"/>
      <c r="O1043" s="899"/>
      <c r="P1043" s="899"/>
      <c r="Q1043" s="899"/>
      <c r="R1043" s="899"/>
      <c r="S1043" s="899"/>
      <c r="T1043" s="899"/>
      <c r="U1043" s="899"/>
      <c r="V1043" s="899"/>
      <c r="W1043" s="899"/>
      <c r="X1043" s="899"/>
      <c r="Y1043" s="899"/>
    </row>
    <row r="1044" ht="18.0" customHeight="1">
      <c r="A1044" s="899"/>
      <c r="B1044" s="900"/>
      <c r="C1044" s="899"/>
      <c r="D1044" s="899"/>
      <c r="E1044" s="899"/>
      <c r="F1044" s="901"/>
      <c r="G1044" s="901"/>
      <c r="H1044" s="901"/>
      <c r="I1044" s="901"/>
      <c r="J1044" s="901"/>
      <c r="K1044" s="901"/>
      <c r="L1044" s="899"/>
      <c r="M1044" s="899"/>
      <c r="N1044" s="899"/>
      <c r="O1044" s="899"/>
      <c r="P1044" s="899"/>
      <c r="Q1044" s="899"/>
      <c r="R1044" s="899"/>
      <c r="S1044" s="899"/>
      <c r="T1044" s="899"/>
      <c r="U1044" s="899"/>
      <c r="V1044" s="899"/>
      <c r="W1044" s="899"/>
      <c r="X1044" s="899"/>
      <c r="Y1044" s="899"/>
    </row>
    <row r="1045" ht="18.0" customHeight="1">
      <c r="A1045" s="899"/>
      <c r="B1045" s="900"/>
      <c r="C1045" s="899"/>
      <c r="D1045" s="899"/>
      <c r="E1045" s="899"/>
      <c r="F1045" s="901"/>
      <c r="G1045" s="901"/>
      <c r="H1045" s="901"/>
      <c r="I1045" s="901"/>
      <c r="J1045" s="901"/>
      <c r="K1045" s="901"/>
      <c r="L1045" s="899"/>
      <c r="M1045" s="899"/>
      <c r="N1045" s="899"/>
      <c r="O1045" s="899"/>
      <c r="P1045" s="899"/>
      <c r="Q1045" s="899"/>
      <c r="R1045" s="899"/>
      <c r="S1045" s="899"/>
      <c r="T1045" s="899"/>
      <c r="U1045" s="899"/>
      <c r="V1045" s="899"/>
      <c r="W1045" s="899"/>
      <c r="X1045" s="899"/>
      <c r="Y1045" s="899"/>
    </row>
    <row r="1046" ht="18.0" customHeight="1">
      <c r="A1046" s="899"/>
      <c r="B1046" s="900"/>
      <c r="C1046" s="899"/>
      <c r="D1046" s="899"/>
      <c r="E1046" s="899"/>
      <c r="F1046" s="901"/>
      <c r="G1046" s="901"/>
      <c r="H1046" s="901"/>
      <c r="I1046" s="901"/>
      <c r="J1046" s="901"/>
      <c r="K1046" s="901"/>
      <c r="L1046" s="899"/>
      <c r="M1046" s="899"/>
      <c r="N1046" s="899"/>
      <c r="O1046" s="899"/>
      <c r="P1046" s="899"/>
      <c r="Q1046" s="899"/>
      <c r="R1046" s="899"/>
      <c r="S1046" s="899"/>
      <c r="T1046" s="899"/>
      <c r="U1046" s="899"/>
      <c r="V1046" s="899"/>
      <c r="W1046" s="899"/>
      <c r="X1046" s="899"/>
      <c r="Y1046" s="899"/>
    </row>
    <row r="1047" ht="18.0" customHeight="1">
      <c r="A1047" s="899"/>
      <c r="B1047" s="900"/>
      <c r="C1047" s="899"/>
      <c r="D1047" s="899"/>
      <c r="E1047" s="899"/>
      <c r="F1047" s="901"/>
      <c r="G1047" s="901"/>
      <c r="H1047" s="901"/>
      <c r="I1047" s="901"/>
      <c r="J1047" s="901"/>
      <c r="K1047" s="901"/>
      <c r="L1047" s="899"/>
      <c r="M1047" s="899"/>
      <c r="N1047" s="899"/>
      <c r="O1047" s="899"/>
      <c r="P1047" s="899"/>
      <c r="Q1047" s="899"/>
      <c r="R1047" s="899"/>
      <c r="S1047" s="899"/>
      <c r="T1047" s="899"/>
      <c r="U1047" s="899"/>
      <c r="V1047" s="899"/>
      <c r="W1047" s="899"/>
      <c r="X1047" s="899"/>
      <c r="Y1047" s="899"/>
    </row>
    <row r="1048" ht="18.0" customHeight="1">
      <c r="A1048" s="899"/>
      <c r="B1048" s="900"/>
      <c r="C1048" s="899"/>
      <c r="D1048" s="899"/>
      <c r="E1048" s="899"/>
      <c r="F1048" s="901"/>
      <c r="G1048" s="901"/>
      <c r="H1048" s="901"/>
      <c r="I1048" s="901"/>
      <c r="J1048" s="901"/>
      <c r="K1048" s="901"/>
      <c r="L1048" s="899"/>
      <c r="M1048" s="899"/>
      <c r="N1048" s="899"/>
      <c r="O1048" s="899"/>
      <c r="P1048" s="899"/>
      <c r="Q1048" s="899"/>
      <c r="R1048" s="899"/>
      <c r="S1048" s="899"/>
      <c r="T1048" s="899"/>
      <c r="U1048" s="899"/>
      <c r="V1048" s="899"/>
      <c r="W1048" s="899"/>
      <c r="X1048" s="899"/>
      <c r="Y1048" s="899"/>
    </row>
    <row r="1049" ht="18.0" customHeight="1">
      <c r="A1049" s="899"/>
      <c r="B1049" s="900"/>
      <c r="C1049" s="899"/>
      <c r="D1049" s="899"/>
      <c r="E1049" s="899"/>
      <c r="F1049" s="901"/>
      <c r="G1049" s="901"/>
      <c r="H1049" s="901"/>
      <c r="I1049" s="901"/>
      <c r="J1049" s="901"/>
      <c r="K1049" s="901"/>
      <c r="L1049" s="899"/>
      <c r="M1049" s="899"/>
      <c r="N1049" s="899"/>
      <c r="O1049" s="899"/>
      <c r="P1049" s="899"/>
      <c r="Q1049" s="899"/>
      <c r="R1049" s="899"/>
      <c r="S1049" s="899"/>
      <c r="T1049" s="899"/>
      <c r="U1049" s="899"/>
      <c r="V1049" s="899"/>
      <c r="W1049" s="899"/>
      <c r="X1049" s="899"/>
      <c r="Y1049" s="899"/>
    </row>
    <row r="1050" ht="18.0" customHeight="1">
      <c r="A1050" s="899"/>
      <c r="B1050" s="900"/>
      <c r="C1050" s="899"/>
      <c r="D1050" s="899"/>
      <c r="E1050" s="899"/>
      <c r="F1050" s="901"/>
      <c r="G1050" s="901"/>
      <c r="H1050" s="901"/>
      <c r="I1050" s="901"/>
      <c r="J1050" s="901"/>
      <c r="K1050" s="901"/>
      <c r="L1050" s="899"/>
      <c r="M1050" s="899"/>
      <c r="N1050" s="899"/>
      <c r="O1050" s="899"/>
      <c r="P1050" s="899"/>
      <c r="Q1050" s="899"/>
      <c r="R1050" s="899"/>
      <c r="S1050" s="899"/>
      <c r="T1050" s="899"/>
      <c r="U1050" s="899"/>
      <c r="V1050" s="899"/>
      <c r="W1050" s="899"/>
      <c r="X1050" s="899"/>
      <c r="Y1050" s="899"/>
    </row>
    <row r="1051" ht="18.0" customHeight="1">
      <c r="A1051" s="899"/>
      <c r="B1051" s="900"/>
      <c r="C1051" s="899"/>
      <c r="D1051" s="899"/>
      <c r="E1051" s="899"/>
      <c r="F1051" s="901"/>
      <c r="G1051" s="901"/>
      <c r="H1051" s="901"/>
      <c r="I1051" s="901"/>
      <c r="J1051" s="901"/>
      <c r="K1051" s="901"/>
      <c r="L1051" s="899"/>
      <c r="M1051" s="899"/>
      <c r="N1051" s="899"/>
      <c r="O1051" s="899"/>
      <c r="P1051" s="899"/>
      <c r="Q1051" s="899"/>
      <c r="R1051" s="899"/>
      <c r="S1051" s="899"/>
      <c r="T1051" s="899"/>
      <c r="U1051" s="899"/>
      <c r="V1051" s="899"/>
      <c r="W1051" s="899"/>
      <c r="X1051" s="899"/>
      <c r="Y1051" s="899"/>
    </row>
    <row r="1052" ht="18.0" customHeight="1">
      <c r="A1052" s="899"/>
      <c r="B1052" s="900"/>
      <c r="C1052" s="899"/>
      <c r="D1052" s="899"/>
      <c r="E1052" s="899"/>
      <c r="F1052" s="901"/>
      <c r="G1052" s="901"/>
      <c r="H1052" s="901"/>
      <c r="I1052" s="901"/>
      <c r="J1052" s="901"/>
      <c r="K1052" s="901"/>
      <c r="L1052" s="899"/>
      <c r="M1052" s="899"/>
      <c r="N1052" s="899"/>
      <c r="O1052" s="899"/>
      <c r="P1052" s="899"/>
      <c r="Q1052" s="899"/>
      <c r="R1052" s="899"/>
      <c r="S1052" s="899"/>
      <c r="T1052" s="899"/>
      <c r="U1052" s="899"/>
      <c r="V1052" s="899"/>
      <c r="W1052" s="899"/>
      <c r="X1052" s="899"/>
      <c r="Y1052" s="899"/>
    </row>
    <row r="1053" ht="18.0" customHeight="1">
      <c r="A1053" s="899"/>
      <c r="B1053" s="900"/>
      <c r="C1053" s="899"/>
      <c r="D1053" s="899"/>
      <c r="E1053" s="899"/>
      <c r="F1053" s="901"/>
      <c r="G1053" s="901"/>
      <c r="H1053" s="901"/>
      <c r="I1053" s="901"/>
      <c r="J1053" s="901"/>
      <c r="K1053" s="901"/>
      <c r="L1053" s="899"/>
      <c r="M1053" s="899"/>
      <c r="N1053" s="899"/>
      <c r="O1053" s="899"/>
      <c r="P1053" s="899"/>
      <c r="Q1053" s="899"/>
      <c r="R1053" s="899"/>
      <c r="S1053" s="899"/>
      <c r="T1053" s="899"/>
      <c r="U1053" s="899"/>
      <c r="V1053" s="899"/>
      <c r="W1053" s="899"/>
      <c r="X1053" s="899"/>
      <c r="Y1053" s="899"/>
    </row>
    <row r="1054" ht="18.0" customHeight="1">
      <c r="A1054" s="899"/>
      <c r="B1054" s="900"/>
      <c r="C1054" s="899"/>
      <c r="D1054" s="899"/>
      <c r="E1054" s="899"/>
      <c r="F1054" s="901"/>
      <c r="G1054" s="901"/>
      <c r="H1054" s="901"/>
      <c r="I1054" s="901"/>
      <c r="J1054" s="901"/>
      <c r="K1054" s="901"/>
      <c r="L1054" s="899"/>
      <c r="M1054" s="899"/>
      <c r="N1054" s="899"/>
      <c r="O1054" s="899"/>
      <c r="P1054" s="899"/>
      <c r="Q1054" s="899"/>
      <c r="R1054" s="899"/>
      <c r="S1054" s="899"/>
      <c r="T1054" s="899"/>
      <c r="U1054" s="899"/>
      <c r="V1054" s="899"/>
      <c r="W1054" s="899"/>
      <c r="X1054" s="899"/>
      <c r="Y1054" s="899"/>
    </row>
    <row r="1055" ht="18.0" customHeight="1">
      <c r="A1055" s="899"/>
      <c r="B1055" s="900"/>
      <c r="C1055" s="899"/>
      <c r="D1055" s="899"/>
      <c r="E1055" s="899"/>
      <c r="F1055" s="901"/>
      <c r="G1055" s="901"/>
      <c r="H1055" s="901"/>
      <c r="I1055" s="901"/>
      <c r="J1055" s="901"/>
      <c r="K1055" s="901"/>
      <c r="L1055" s="899"/>
      <c r="M1055" s="899"/>
      <c r="N1055" s="899"/>
      <c r="O1055" s="899"/>
      <c r="P1055" s="899"/>
      <c r="Q1055" s="899"/>
      <c r="R1055" s="899"/>
      <c r="S1055" s="899"/>
      <c r="T1055" s="899"/>
      <c r="U1055" s="899"/>
      <c r="V1055" s="899"/>
      <c r="W1055" s="899"/>
      <c r="X1055" s="899"/>
      <c r="Y1055" s="899"/>
    </row>
    <row r="1056" ht="18.0" customHeight="1">
      <c r="A1056" s="899"/>
      <c r="B1056" s="900"/>
      <c r="C1056" s="899"/>
      <c r="D1056" s="899"/>
      <c r="E1056" s="899"/>
      <c r="F1056" s="901"/>
      <c r="G1056" s="901"/>
      <c r="H1056" s="901"/>
      <c r="I1056" s="901"/>
      <c r="J1056" s="901"/>
      <c r="K1056" s="901"/>
      <c r="L1056" s="899"/>
      <c r="M1056" s="899"/>
      <c r="N1056" s="899"/>
      <c r="O1056" s="899"/>
      <c r="P1056" s="899"/>
      <c r="Q1056" s="899"/>
      <c r="R1056" s="899"/>
      <c r="S1056" s="899"/>
      <c r="T1056" s="899"/>
      <c r="U1056" s="899"/>
      <c r="V1056" s="899"/>
      <c r="W1056" s="899"/>
      <c r="X1056" s="899"/>
      <c r="Y1056" s="899"/>
    </row>
    <row r="1057" ht="18.0" customHeight="1">
      <c r="A1057" s="899"/>
      <c r="B1057" s="900"/>
      <c r="C1057" s="899"/>
      <c r="D1057" s="899"/>
      <c r="E1057" s="899"/>
      <c r="F1057" s="901"/>
      <c r="G1057" s="901"/>
      <c r="H1057" s="901"/>
      <c r="I1057" s="901"/>
      <c r="J1057" s="901"/>
      <c r="K1057" s="901"/>
      <c r="L1057" s="899"/>
      <c r="M1057" s="899"/>
      <c r="N1057" s="899"/>
      <c r="O1057" s="899"/>
      <c r="P1057" s="899"/>
      <c r="Q1057" s="899"/>
      <c r="R1057" s="899"/>
      <c r="S1057" s="899"/>
      <c r="T1057" s="899"/>
      <c r="U1057" s="899"/>
      <c r="V1057" s="899"/>
      <c r="W1057" s="899"/>
      <c r="X1057" s="899"/>
      <c r="Y1057" s="899"/>
    </row>
    <row r="1058" ht="18.0" customHeight="1">
      <c r="A1058" s="899"/>
      <c r="B1058" s="900"/>
      <c r="C1058" s="899"/>
      <c r="D1058" s="899"/>
      <c r="E1058" s="899"/>
      <c r="F1058" s="901"/>
      <c r="G1058" s="901"/>
      <c r="H1058" s="901"/>
      <c r="I1058" s="901"/>
      <c r="J1058" s="901"/>
      <c r="K1058" s="901"/>
      <c r="L1058" s="899"/>
      <c r="M1058" s="899"/>
      <c r="N1058" s="899"/>
      <c r="O1058" s="899"/>
      <c r="P1058" s="899"/>
      <c r="Q1058" s="899"/>
      <c r="R1058" s="899"/>
      <c r="S1058" s="899"/>
      <c r="T1058" s="899"/>
      <c r="U1058" s="899"/>
      <c r="V1058" s="899"/>
      <c r="W1058" s="899"/>
      <c r="X1058" s="899"/>
      <c r="Y1058" s="899"/>
    </row>
    <row r="1059" ht="18.0" customHeight="1">
      <c r="A1059" s="899"/>
      <c r="B1059" s="900"/>
      <c r="C1059" s="899"/>
      <c r="D1059" s="899"/>
      <c r="E1059" s="899"/>
      <c r="F1059" s="901"/>
      <c r="G1059" s="901"/>
      <c r="H1059" s="901"/>
      <c r="I1059" s="901"/>
      <c r="J1059" s="901"/>
      <c r="K1059" s="901"/>
      <c r="L1059" s="899"/>
      <c r="M1059" s="899"/>
      <c r="N1059" s="899"/>
      <c r="O1059" s="899"/>
      <c r="P1059" s="899"/>
      <c r="Q1059" s="899"/>
      <c r="R1059" s="899"/>
      <c r="S1059" s="899"/>
      <c r="T1059" s="899"/>
      <c r="U1059" s="899"/>
      <c r="V1059" s="899"/>
      <c r="W1059" s="899"/>
      <c r="X1059" s="899"/>
      <c r="Y1059" s="899"/>
    </row>
    <row r="1060" ht="18.0" customHeight="1">
      <c r="A1060" s="899"/>
      <c r="B1060" s="900"/>
      <c r="C1060" s="899"/>
      <c r="D1060" s="899"/>
      <c r="E1060" s="899"/>
      <c r="F1060" s="901"/>
      <c r="G1060" s="901"/>
      <c r="H1060" s="901"/>
      <c r="I1060" s="901"/>
      <c r="J1060" s="901"/>
      <c r="K1060" s="901"/>
      <c r="L1060" s="899"/>
      <c r="M1060" s="899"/>
      <c r="N1060" s="899"/>
      <c r="O1060" s="899"/>
      <c r="P1060" s="899"/>
      <c r="Q1060" s="899"/>
      <c r="R1060" s="899"/>
      <c r="S1060" s="899"/>
      <c r="T1060" s="899"/>
      <c r="U1060" s="899"/>
      <c r="V1060" s="899"/>
      <c r="W1060" s="899"/>
      <c r="X1060" s="899"/>
      <c r="Y1060" s="899"/>
    </row>
    <row r="1061" ht="18.0" customHeight="1">
      <c r="A1061" s="899"/>
      <c r="B1061" s="900"/>
      <c r="C1061" s="899"/>
      <c r="D1061" s="899"/>
      <c r="E1061" s="899"/>
      <c r="F1061" s="901"/>
      <c r="G1061" s="901"/>
      <c r="H1061" s="901"/>
      <c r="I1061" s="901"/>
      <c r="J1061" s="901"/>
      <c r="K1061" s="901"/>
      <c r="L1061" s="899"/>
      <c r="M1061" s="899"/>
      <c r="N1061" s="899"/>
      <c r="O1061" s="899"/>
      <c r="P1061" s="899"/>
      <c r="Q1061" s="899"/>
      <c r="R1061" s="899"/>
      <c r="S1061" s="899"/>
      <c r="T1061" s="899"/>
      <c r="U1061" s="899"/>
      <c r="V1061" s="899"/>
      <c r="W1061" s="899"/>
      <c r="X1061" s="899"/>
      <c r="Y1061" s="899"/>
    </row>
    <row r="1062" ht="18.0" customHeight="1">
      <c r="A1062" s="899"/>
      <c r="B1062" s="900"/>
      <c r="C1062" s="899"/>
      <c r="D1062" s="899"/>
      <c r="E1062" s="899"/>
      <c r="F1062" s="901"/>
      <c r="G1062" s="901"/>
      <c r="H1062" s="901"/>
      <c r="I1062" s="901"/>
      <c r="J1062" s="901"/>
      <c r="K1062" s="901"/>
      <c r="L1062" s="899"/>
      <c r="M1062" s="899"/>
      <c r="N1062" s="899"/>
      <c r="O1062" s="899"/>
      <c r="P1062" s="899"/>
      <c r="Q1062" s="899"/>
      <c r="R1062" s="899"/>
      <c r="S1062" s="899"/>
      <c r="T1062" s="899"/>
      <c r="U1062" s="899"/>
      <c r="V1062" s="899"/>
      <c r="W1062" s="899"/>
      <c r="X1062" s="899"/>
      <c r="Y1062" s="899"/>
    </row>
    <row r="1063" ht="18.0" customHeight="1">
      <c r="A1063" s="899"/>
      <c r="B1063" s="900"/>
      <c r="C1063" s="899"/>
      <c r="D1063" s="899"/>
      <c r="E1063" s="899"/>
      <c r="F1063" s="901"/>
      <c r="G1063" s="901"/>
      <c r="H1063" s="901"/>
      <c r="I1063" s="901"/>
      <c r="J1063" s="901"/>
      <c r="K1063" s="901"/>
      <c r="L1063" s="899"/>
      <c r="M1063" s="899"/>
      <c r="N1063" s="899"/>
      <c r="O1063" s="899"/>
      <c r="P1063" s="899"/>
      <c r="Q1063" s="899"/>
      <c r="R1063" s="899"/>
      <c r="S1063" s="899"/>
      <c r="T1063" s="899"/>
      <c r="U1063" s="899"/>
      <c r="V1063" s="899"/>
      <c r="W1063" s="899"/>
      <c r="X1063" s="899"/>
      <c r="Y1063" s="899"/>
    </row>
    <row r="1064" ht="18.0" customHeight="1">
      <c r="A1064" s="899"/>
      <c r="B1064" s="900"/>
      <c r="C1064" s="899"/>
      <c r="D1064" s="899"/>
      <c r="E1064" s="899"/>
      <c r="F1064" s="901"/>
      <c r="G1064" s="901"/>
      <c r="H1064" s="901"/>
      <c r="I1064" s="901"/>
      <c r="J1064" s="901"/>
      <c r="K1064" s="901"/>
      <c r="L1064" s="899"/>
      <c r="M1064" s="899"/>
      <c r="N1064" s="899"/>
      <c r="O1064" s="899"/>
      <c r="P1064" s="899"/>
      <c r="Q1064" s="899"/>
      <c r="R1064" s="899"/>
      <c r="S1064" s="899"/>
      <c r="T1064" s="899"/>
      <c r="U1064" s="899"/>
      <c r="V1064" s="899"/>
      <c r="W1064" s="899"/>
      <c r="X1064" s="899"/>
      <c r="Y1064" s="899"/>
    </row>
    <row r="1065" ht="18.0" customHeight="1">
      <c r="A1065" s="899"/>
      <c r="B1065" s="900"/>
      <c r="C1065" s="899"/>
      <c r="D1065" s="899"/>
      <c r="E1065" s="899"/>
      <c r="F1065" s="901"/>
      <c r="G1065" s="901"/>
      <c r="H1065" s="901"/>
      <c r="I1065" s="901"/>
      <c r="J1065" s="901"/>
      <c r="K1065" s="901"/>
      <c r="L1065" s="899"/>
      <c r="M1065" s="899"/>
      <c r="N1065" s="899"/>
      <c r="O1065" s="899"/>
      <c r="P1065" s="899"/>
      <c r="Q1065" s="899"/>
      <c r="R1065" s="899"/>
      <c r="S1065" s="899"/>
      <c r="T1065" s="899"/>
      <c r="U1065" s="899"/>
      <c r="V1065" s="899"/>
      <c r="W1065" s="899"/>
      <c r="X1065" s="899"/>
      <c r="Y1065" s="899"/>
    </row>
    <row r="1066" ht="18.0" customHeight="1">
      <c r="A1066" s="899"/>
      <c r="B1066" s="900"/>
      <c r="C1066" s="899"/>
      <c r="D1066" s="899"/>
      <c r="E1066" s="899"/>
      <c r="F1066" s="901"/>
      <c r="G1066" s="901"/>
      <c r="H1066" s="901"/>
      <c r="I1066" s="901"/>
      <c r="J1066" s="901"/>
      <c r="K1066" s="901"/>
      <c r="L1066" s="899"/>
      <c r="M1066" s="899"/>
      <c r="N1066" s="899"/>
      <c r="O1066" s="899"/>
      <c r="P1066" s="899"/>
      <c r="Q1066" s="899"/>
      <c r="R1066" s="899"/>
      <c r="S1066" s="899"/>
      <c r="T1066" s="899"/>
      <c r="U1066" s="899"/>
      <c r="V1066" s="899"/>
      <c r="W1066" s="899"/>
      <c r="X1066" s="899"/>
      <c r="Y1066" s="899"/>
    </row>
    <row r="1067" ht="18.0" customHeight="1">
      <c r="A1067" s="899"/>
      <c r="B1067" s="900"/>
      <c r="C1067" s="899"/>
      <c r="D1067" s="899"/>
      <c r="E1067" s="899"/>
      <c r="F1067" s="901"/>
      <c r="G1067" s="901"/>
      <c r="H1067" s="901"/>
      <c r="I1067" s="901"/>
      <c r="J1067" s="901"/>
      <c r="K1067" s="901"/>
      <c r="L1067" s="899"/>
      <c r="M1067" s="899"/>
      <c r="N1067" s="899"/>
      <c r="O1067" s="899"/>
      <c r="P1067" s="899"/>
      <c r="Q1067" s="899"/>
      <c r="R1067" s="899"/>
      <c r="S1067" s="899"/>
      <c r="T1067" s="899"/>
      <c r="U1067" s="899"/>
      <c r="V1067" s="899"/>
      <c r="W1067" s="899"/>
      <c r="X1067" s="899"/>
      <c r="Y1067" s="899"/>
    </row>
    <row r="1068" ht="18.0" customHeight="1">
      <c r="A1068" s="899"/>
      <c r="B1068" s="900"/>
      <c r="C1068" s="899"/>
      <c r="D1068" s="899"/>
      <c r="E1068" s="899"/>
      <c r="F1068" s="901"/>
      <c r="G1068" s="901"/>
      <c r="H1068" s="901"/>
      <c r="I1068" s="901"/>
      <c r="J1068" s="901"/>
      <c r="K1068" s="901"/>
      <c r="L1068" s="899"/>
      <c r="M1068" s="899"/>
      <c r="N1068" s="899"/>
      <c r="O1068" s="899"/>
      <c r="P1068" s="899"/>
      <c r="Q1068" s="899"/>
      <c r="R1068" s="899"/>
      <c r="S1068" s="899"/>
      <c r="T1068" s="899"/>
      <c r="U1068" s="899"/>
      <c r="V1068" s="899"/>
      <c r="W1068" s="899"/>
      <c r="X1068" s="899"/>
      <c r="Y1068" s="899"/>
    </row>
    <row r="1069" ht="18.0" customHeight="1">
      <c r="A1069" s="899"/>
      <c r="B1069" s="900"/>
      <c r="C1069" s="899"/>
      <c r="D1069" s="899"/>
      <c r="E1069" s="899"/>
      <c r="F1069" s="901"/>
      <c r="G1069" s="901"/>
      <c r="H1069" s="901"/>
      <c r="I1069" s="901"/>
      <c r="J1069" s="901"/>
      <c r="K1069" s="901"/>
      <c r="L1069" s="899"/>
      <c r="M1069" s="899"/>
      <c r="N1069" s="899"/>
      <c r="O1069" s="899"/>
      <c r="P1069" s="899"/>
      <c r="Q1069" s="899"/>
      <c r="R1069" s="899"/>
      <c r="S1069" s="899"/>
      <c r="T1069" s="899"/>
      <c r="U1069" s="899"/>
      <c r="V1069" s="899"/>
      <c r="W1069" s="899"/>
      <c r="X1069" s="899"/>
      <c r="Y1069" s="899"/>
    </row>
    <row r="1070" ht="18.0" customHeight="1">
      <c r="A1070" s="899"/>
      <c r="B1070" s="900"/>
      <c r="C1070" s="899"/>
      <c r="D1070" s="899"/>
      <c r="E1070" s="899"/>
      <c r="F1070" s="901"/>
      <c r="G1070" s="901"/>
      <c r="H1070" s="901"/>
      <c r="I1070" s="901"/>
      <c r="J1070" s="901"/>
      <c r="K1070" s="901"/>
      <c r="L1070" s="899"/>
      <c r="M1070" s="899"/>
      <c r="N1070" s="899"/>
      <c r="O1070" s="899"/>
      <c r="P1070" s="899"/>
      <c r="Q1070" s="899"/>
      <c r="R1070" s="899"/>
      <c r="S1070" s="899"/>
      <c r="T1070" s="899"/>
      <c r="U1070" s="899"/>
      <c r="V1070" s="899"/>
      <c r="W1070" s="899"/>
      <c r="X1070" s="899"/>
      <c r="Y1070" s="899"/>
    </row>
    <row r="1071" ht="18.0" customHeight="1">
      <c r="A1071" s="899"/>
      <c r="B1071" s="900"/>
      <c r="C1071" s="899"/>
      <c r="D1071" s="899"/>
      <c r="E1071" s="899"/>
      <c r="F1071" s="901"/>
      <c r="G1071" s="901"/>
      <c r="H1071" s="901"/>
      <c r="I1071" s="901"/>
      <c r="J1071" s="901"/>
      <c r="K1071" s="901"/>
      <c r="L1071" s="899"/>
      <c r="M1071" s="899"/>
      <c r="N1071" s="899"/>
      <c r="O1071" s="899"/>
      <c r="P1071" s="899"/>
      <c r="Q1071" s="899"/>
      <c r="R1071" s="899"/>
      <c r="S1071" s="899"/>
      <c r="T1071" s="899"/>
      <c r="U1071" s="899"/>
      <c r="V1071" s="899"/>
      <c r="W1071" s="899"/>
      <c r="X1071" s="899"/>
      <c r="Y1071" s="899"/>
    </row>
    <row r="1072" ht="18.0" customHeight="1">
      <c r="A1072" s="899"/>
      <c r="B1072" s="900"/>
      <c r="C1072" s="899"/>
      <c r="D1072" s="899"/>
      <c r="E1072" s="899"/>
      <c r="F1072" s="901"/>
      <c r="G1072" s="901"/>
      <c r="H1072" s="901"/>
      <c r="I1072" s="901"/>
      <c r="J1072" s="901"/>
      <c r="K1072" s="901"/>
      <c r="L1072" s="899"/>
      <c r="M1072" s="899"/>
      <c r="N1072" s="899"/>
      <c r="O1072" s="899"/>
      <c r="P1072" s="899"/>
      <c r="Q1072" s="899"/>
      <c r="R1072" s="899"/>
      <c r="S1072" s="899"/>
      <c r="T1072" s="899"/>
      <c r="U1072" s="899"/>
      <c r="V1072" s="899"/>
      <c r="W1072" s="899"/>
      <c r="X1072" s="899"/>
      <c r="Y1072" s="899"/>
    </row>
    <row r="1073" ht="18.0" customHeight="1">
      <c r="A1073" s="899"/>
      <c r="B1073" s="900"/>
      <c r="C1073" s="899"/>
      <c r="D1073" s="899"/>
      <c r="E1073" s="899"/>
      <c r="F1073" s="901"/>
      <c r="G1073" s="901"/>
      <c r="H1073" s="901"/>
      <c r="I1073" s="901"/>
      <c r="J1073" s="901"/>
      <c r="K1073" s="901"/>
      <c r="L1073" s="899"/>
      <c r="M1073" s="899"/>
      <c r="N1073" s="899"/>
      <c r="O1073" s="899"/>
      <c r="P1073" s="899"/>
      <c r="Q1073" s="899"/>
      <c r="R1073" s="899"/>
      <c r="S1073" s="899"/>
      <c r="T1073" s="899"/>
      <c r="U1073" s="899"/>
      <c r="V1073" s="899"/>
      <c r="W1073" s="899"/>
      <c r="X1073" s="899"/>
      <c r="Y1073" s="899"/>
    </row>
    <row r="1074" ht="18.0" customHeight="1">
      <c r="A1074" s="899"/>
      <c r="B1074" s="900"/>
      <c r="C1074" s="899"/>
      <c r="D1074" s="899"/>
      <c r="E1074" s="899"/>
      <c r="F1074" s="901"/>
      <c r="G1074" s="901"/>
      <c r="H1074" s="901"/>
      <c r="I1074" s="901"/>
      <c r="J1074" s="901"/>
      <c r="K1074" s="901"/>
      <c r="L1074" s="899"/>
      <c r="M1074" s="899"/>
      <c r="N1074" s="899"/>
      <c r="O1074" s="899"/>
      <c r="P1074" s="899"/>
      <c r="Q1074" s="899"/>
      <c r="R1074" s="899"/>
      <c r="S1074" s="899"/>
      <c r="T1074" s="899"/>
      <c r="U1074" s="899"/>
      <c r="V1074" s="899"/>
      <c r="W1074" s="899"/>
      <c r="X1074" s="899"/>
      <c r="Y1074" s="899"/>
    </row>
    <row r="1075" ht="18.0" customHeight="1">
      <c r="A1075" s="899"/>
      <c r="B1075" s="900"/>
      <c r="C1075" s="899"/>
      <c r="D1075" s="899"/>
      <c r="E1075" s="899"/>
      <c r="F1075" s="901"/>
      <c r="G1075" s="901"/>
      <c r="H1075" s="901"/>
      <c r="I1075" s="901"/>
      <c r="J1075" s="901"/>
      <c r="K1075" s="901"/>
      <c r="L1075" s="899"/>
      <c r="M1075" s="899"/>
      <c r="N1075" s="899"/>
      <c r="O1075" s="899"/>
      <c r="P1075" s="899"/>
      <c r="Q1075" s="899"/>
      <c r="R1075" s="899"/>
      <c r="S1075" s="899"/>
      <c r="T1075" s="899"/>
      <c r="U1075" s="899"/>
      <c r="V1075" s="899"/>
      <c r="W1075" s="899"/>
      <c r="X1075" s="899"/>
      <c r="Y1075" s="899"/>
    </row>
    <row r="1076" ht="18.0" customHeight="1">
      <c r="A1076" s="899"/>
      <c r="B1076" s="900"/>
      <c r="C1076" s="899"/>
      <c r="D1076" s="899"/>
      <c r="E1076" s="899"/>
      <c r="F1076" s="901"/>
      <c r="G1076" s="901"/>
      <c r="H1076" s="901"/>
      <c r="I1076" s="901"/>
      <c r="J1076" s="901"/>
      <c r="K1076" s="901"/>
      <c r="L1076" s="899"/>
      <c r="M1076" s="899"/>
      <c r="N1076" s="899"/>
      <c r="O1076" s="899"/>
      <c r="P1076" s="899"/>
      <c r="Q1076" s="899"/>
      <c r="R1076" s="899"/>
      <c r="S1076" s="899"/>
      <c r="T1076" s="899"/>
      <c r="U1076" s="899"/>
      <c r="V1076" s="899"/>
      <c r="W1076" s="899"/>
      <c r="X1076" s="899"/>
      <c r="Y1076" s="899"/>
    </row>
    <row r="1077" ht="18.0" customHeight="1">
      <c r="A1077" s="899"/>
      <c r="B1077" s="900"/>
      <c r="C1077" s="899"/>
      <c r="D1077" s="899"/>
      <c r="E1077" s="899"/>
      <c r="F1077" s="901"/>
      <c r="G1077" s="901"/>
      <c r="H1077" s="901"/>
      <c r="I1077" s="901"/>
      <c r="J1077" s="901"/>
      <c r="K1077" s="901"/>
      <c r="L1077" s="899"/>
      <c r="M1077" s="899"/>
      <c r="N1077" s="899"/>
      <c r="O1077" s="899"/>
      <c r="P1077" s="899"/>
      <c r="Q1077" s="899"/>
      <c r="R1077" s="899"/>
      <c r="S1077" s="899"/>
      <c r="T1077" s="899"/>
      <c r="U1077" s="899"/>
      <c r="V1077" s="899"/>
      <c r="W1077" s="899"/>
      <c r="X1077" s="899"/>
      <c r="Y1077" s="899"/>
    </row>
    <row r="1078" ht="18.0" customHeight="1">
      <c r="A1078" s="899"/>
      <c r="B1078" s="900"/>
      <c r="C1078" s="899"/>
      <c r="D1078" s="899"/>
      <c r="E1078" s="899"/>
      <c r="F1078" s="901"/>
      <c r="G1078" s="901"/>
      <c r="H1078" s="901"/>
      <c r="I1078" s="901"/>
      <c r="J1078" s="901"/>
      <c r="K1078" s="901"/>
      <c r="L1078" s="899"/>
      <c r="M1078" s="899"/>
      <c r="N1078" s="899"/>
      <c r="O1078" s="899"/>
      <c r="P1078" s="899"/>
      <c r="Q1078" s="899"/>
      <c r="R1078" s="899"/>
      <c r="S1078" s="899"/>
      <c r="T1078" s="899"/>
      <c r="U1078" s="899"/>
      <c r="V1078" s="899"/>
      <c r="W1078" s="899"/>
      <c r="X1078" s="899"/>
      <c r="Y1078" s="899"/>
    </row>
    <row r="1079" ht="18.0" customHeight="1">
      <c r="A1079" s="899"/>
      <c r="B1079" s="900"/>
      <c r="C1079" s="899"/>
      <c r="D1079" s="899"/>
      <c r="E1079" s="899"/>
      <c r="F1079" s="901"/>
      <c r="G1079" s="901"/>
      <c r="H1079" s="901"/>
      <c r="I1079" s="901"/>
      <c r="J1079" s="901"/>
      <c r="K1079" s="901"/>
      <c r="L1079" s="899"/>
      <c r="M1079" s="899"/>
      <c r="N1079" s="899"/>
      <c r="O1079" s="899"/>
      <c r="P1079" s="899"/>
      <c r="Q1079" s="899"/>
      <c r="R1079" s="899"/>
      <c r="S1079" s="899"/>
      <c r="T1079" s="899"/>
      <c r="U1079" s="899"/>
      <c r="V1079" s="899"/>
      <c r="W1079" s="899"/>
      <c r="X1079" s="899"/>
      <c r="Y1079" s="899"/>
    </row>
    <row r="1080" ht="18.0" customHeight="1">
      <c r="A1080" s="899"/>
      <c r="B1080" s="900"/>
      <c r="C1080" s="899"/>
      <c r="D1080" s="899"/>
      <c r="E1080" s="899"/>
      <c r="F1080" s="901"/>
      <c r="G1080" s="901"/>
      <c r="H1080" s="901"/>
      <c r="I1080" s="901"/>
      <c r="J1080" s="901"/>
      <c r="K1080" s="901"/>
      <c r="L1080" s="899"/>
      <c r="M1080" s="899"/>
      <c r="N1080" s="899"/>
      <c r="O1080" s="899"/>
      <c r="P1080" s="899"/>
      <c r="Q1080" s="899"/>
      <c r="R1080" s="899"/>
      <c r="S1080" s="899"/>
      <c r="T1080" s="899"/>
      <c r="U1080" s="899"/>
      <c r="V1080" s="899"/>
      <c r="W1080" s="899"/>
      <c r="X1080" s="899"/>
      <c r="Y1080" s="899"/>
    </row>
    <row r="1081" ht="18.0" customHeight="1">
      <c r="A1081" s="899"/>
      <c r="B1081" s="900"/>
      <c r="C1081" s="899"/>
      <c r="D1081" s="899"/>
      <c r="E1081" s="899"/>
      <c r="F1081" s="901"/>
      <c r="G1081" s="901"/>
      <c r="H1081" s="901"/>
      <c r="I1081" s="901"/>
      <c r="J1081" s="901"/>
      <c r="K1081" s="901"/>
      <c r="L1081" s="899"/>
      <c r="M1081" s="899"/>
      <c r="N1081" s="899"/>
      <c r="O1081" s="899"/>
      <c r="P1081" s="899"/>
      <c r="Q1081" s="899"/>
      <c r="R1081" s="899"/>
      <c r="S1081" s="899"/>
      <c r="T1081" s="899"/>
      <c r="U1081" s="899"/>
      <c r="V1081" s="899"/>
      <c r="W1081" s="899"/>
      <c r="X1081" s="899"/>
      <c r="Y1081" s="899"/>
    </row>
    <row r="1082" ht="18.0" customHeight="1">
      <c r="A1082" s="899"/>
      <c r="B1082" s="900"/>
      <c r="C1082" s="899"/>
      <c r="D1082" s="899"/>
      <c r="E1082" s="899"/>
      <c r="F1082" s="901"/>
      <c r="G1082" s="901"/>
      <c r="H1082" s="901"/>
      <c r="I1082" s="901"/>
      <c r="J1082" s="901"/>
      <c r="K1082" s="901"/>
      <c r="L1082" s="899"/>
      <c r="M1082" s="899"/>
      <c r="N1082" s="899"/>
      <c r="O1082" s="899"/>
      <c r="P1082" s="899"/>
      <c r="Q1082" s="899"/>
      <c r="R1082" s="899"/>
      <c r="S1082" s="899"/>
      <c r="T1082" s="899"/>
      <c r="U1082" s="899"/>
      <c r="V1082" s="899"/>
      <c r="W1082" s="899"/>
      <c r="X1082" s="899"/>
      <c r="Y1082" s="899"/>
    </row>
    <row r="1083" ht="18.0" customHeight="1">
      <c r="A1083" s="899"/>
      <c r="B1083" s="900"/>
      <c r="C1083" s="899"/>
      <c r="D1083" s="899"/>
      <c r="E1083" s="899"/>
      <c r="F1083" s="901"/>
      <c r="G1083" s="901"/>
      <c r="H1083" s="901"/>
      <c r="I1083" s="901"/>
      <c r="J1083" s="901"/>
      <c r="K1083" s="901"/>
      <c r="L1083" s="899"/>
      <c r="M1083" s="899"/>
      <c r="N1083" s="899"/>
      <c r="O1083" s="899"/>
      <c r="P1083" s="899"/>
      <c r="Q1083" s="899"/>
      <c r="R1083" s="899"/>
      <c r="S1083" s="899"/>
      <c r="T1083" s="899"/>
      <c r="U1083" s="899"/>
      <c r="V1083" s="899"/>
      <c r="W1083" s="899"/>
      <c r="X1083" s="899"/>
      <c r="Y1083" s="899"/>
    </row>
    <row r="1084" ht="18.0" customHeight="1">
      <c r="A1084" s="899"/>
      <c r="B1084" s="900"/>
      <c r="C1084" s="899"/>
      <c r="D1084" s="899"/>
      <c r="E1084" s="899"/>
      <c r="F1084" s="901"/>
      <c r="G1084" s="901"/>
      <c r="H1084" s="901"/>
      <c r="I1084" s="901"/>
      <c r="J1084" s="901"/>
      <c r="K1084" s="901"/>
      <c r="L1084" s="899"/>
      <c r="M1084" s="899"/>
      <c r="N1084" s="899"/>
      <c r="O1084" s="899"/>
      <c r="P1084" s="899"/>
      <c r="Q1084" s="899"/>
      <c r="R1084" s="899"/>
      <c r="S1084" s="899"/>
      <c r="T1084" s="899"/>
      <c r="U1084" s="899"/>
      <c r="V1084" s="899"/>
      <c r="W1084" s="899"/>
      <c r="X1084" s="899"/>
      <c r="Y1084" s="899"/>
    </row>
    <row r="1085" ht="18.0" customHeight="1">
      <c r="A1085" s="899"/>
      <c r="B1085" s="900"/>
      <c r="C1085" s="899"/>
      <c r="D1085" s="899"/>
      <c r="E1085" s="899"/>
      <c r="F1085" s="901"/>
      <c r="G1085" s="901"/>
      <c r="H1085" s="901"/>
      <c r="I1085" s="901"/>
      <c r="J1085" s="901"/>
      <c r="K1085" s="901"/>
      <c r="L1085" s="899"/>
      <c r="M1085" s="899"/>
      <c r="N1085" s="899"/>
      <c r="O1085" s="899"/>
      <c r="P1085" s="899"/>
      <c r="Q1085" s="899"/>
      <c r="R1085" s="899"/>
      <c r="S1085" s="899"/>
      <c r="T1085" s="899"/>
      <c r="U1085" s="899"/>
      <c r="V1085" s="899"/>
      <c r="W1085" s="899"/>
      <c r="X1085" s="899"/>
      <c r="Y1085" s="899"/>
    </row>
    <row r="1086" ht="18.0" customHeight="1">
      <c r="A1086" s="899"/>
      <c r="B1086" s="900"/>
      <c r="C1086" s="899"/>
      <c r="D1086" s="899"/>
      <c r="E1086" s="899"/>
      <c r="F1086" s="901"/>
      <c r="G1086" s="901"/>
      <c r="H1086" s="901"/>
      <c r="I1086" s="901"/>
      <c r="J1086" s="901"/>
      <c r="K1086" s="901"/>
      <c r="L1086" s="899"/>
      <c r="M1086" s="899"/>
      <c r="N1086" s="899"/>
      <c r="O1086" s="899"/>
      <c r="P1086" s="899"/>
      <c r="Q1086" s="899"/>
      <c r="R1086" s="899"/>
      <c r="S1086" s="899"/>
      <c r="T1086" s="899"/>
      <c r="U1086" s="899"/>
      <c r="V1086" s="899"/>
      <c r="W1086" s="899"/>
      <c r="X1086" s="899"/>
      <c r="Y1086" s="899"/>
    </row>
    <row r="1087" ht="18.0" customHeight="1">
      <c r="A1087" s="899"/>
      <c r="B1087" s="900"/>
      <c r="C1087" s="899"/>
      <c r="D1087" s="899"/>
      <c r="E1087" s="899"/>
      <c r="F1087" s="901"/>
      <c r="G1087" s="901"/>
      <c r="H1087" s="901"/>
      <c r="I1087" s="901"/>
      <c r="J1087" s="901"/>
      <c r="K1087" s="901"/>
      <c r="L1087" s="899"/>
      <c r="M1087" s="899"/>
      <c r="N1087" s="899"/>
      <c r="O1087" s="899"/>
      <c r="P1087" s="899"/>
      <c r="Q1087" s="899"/>
      <c r="R1087" s="899"/>
      <c r="S1087" s="899"/>
      <c r="T1087" s="899"/>
      <c r="U1087" s="899"/>
      <c r="V1087" s="899"/>
      <c r="W1087" s="899"/>
      <c r="X1087" s="899"/>
      <c r="Y1087" s="899"/>
    </row>
    <row r="1088" ht="18.0" customHeight="1">
      <c r="A1088" s="899"/>
      <c r="B1088" s="900"/>
      <c r="C1088" s="899"/>
      <c r="D1088" s="899"/>
      <c r="E1088" s="899"/>
      <c r="F1088" s="901"/>
      <c r="G1088" s="901"/>
      <c r="H1088" s="901"/>
      <c r="I1088" s="901"/>
      <c r="J1088" s="901"/>
      <c r="K1088" s="901"/>
      <c r="L1088" s="899"/>
      <c r="M1088" s="899"/>
      <c r="N1088" s="899"/>
      <c r="O1088" s="899"/>
      <c r="P1088" s="899"/>
      <c r="Q1088" s="899"/>
      <c r="R1088" s="899"/>
      <c r="S1088" s="899"/>
      <c r="T1088" s="899"/>
      <c r="U1088" s="899"/>
      <c r="V1088" s="899"/>
      <c r="W1088" s="899"/>
      <c r="X1088" s="899"/>
      <c r="Y1088" s="899"/>
    </row>
    <row r="1089" ht="18.0" customHeight="1">
      <c r="A1089" s="899"/>
      <c r="B1089" s="900"/>
      <c r="C1089" s="899"/>
      <c r="D1089" s="899"/>
      <c r="E1089" s="899"/>
      <c r="F1089" s="901"/>
      <c r="G1089" s="901"/>
      <c r="H1089" s="901"/>
      <c r="I1089" s="901"/>
      <c r="J1089" s="901"/>
      <c r="K1089" s="901"/>
      <c r="L1089" s="899"/>
      <c r="M1089" s="899"/>
      <c r="N1089" s="899"/>
      <c r="O1089" s="899"/>
      <c r="P1089" s="899"/>
      <c r="Q1089" s="899"/>
      <c r="R1089" s="899"/>
      <c r="S1089" s="899"/>
      <c r="T1089" s="899"/>
      <c r="U1089" s="899"/>
      <c r="V1089" s="899"/>
      <c r="W1089" s="899"/>
      <c r="X1089" s="899"/>
      <c r="Y1089" s="899"/>
    </row>
    <row r="1090" ht="18.0" customHeight="1">
      <c r="A1090" s="899"/>
      <c r="B1090" s="900"/>
      <c r="C1090" s="899"/>
      <c r="D1090" s="899"/>
      <c r="E1090" s="899"/>
      <c r="F1090" s="901"/>
      <c r="G1090" s="901"/>
      <c r="H1090" s="901"/>
      <c r="I1090" s="901"/>
      <c r="J1090" s="901"/>
      <c r="K1090" s="901"/>
      <c r="L1090" s="899"/>
      <c r="M1090" s="899"/>
      <c r="N1090" s="899"/>
      <c r="O1090" s="899"/>
      <c r="P1090" s="899"/>
      <c r="Q1090" s="899"/>
      <c r="R1090" s="899"/>
      <c r="S1090" s="899"/>
      <c r="T1090" s="899"/>
      <c r="U1090" s="899"/>
      <c r="V1090" s="899"/>
      <c r="W1090" s="899"/>
      <c r="X1090" s="899"/>
      <c r="Y1090" s="899"/>
    </row>
    <row r="1091" ht="18.0" customHeight="1">
      <c r="A1091" s="899"/>
      <c r="B1091" s="900"/>
      <c r="C1091" s="899"/>
      <c r="D1091" s="899"/>
      <c r="E1091" s="899"/>
      <c r="F1091" s="901"/>
      <c r="G1091" s="901"/>
      <c r="H1091" s="901"/>
      <c r="I1091" s="901"/>
      <c r="J1091" s="901"/>
      <c r="K1091" s="901"/>
      <c r="L1091" s="899"/>
      <c r="M1091" s="899"/>
      <c r="N1091" s="899"/>
      <c r="O1091" s="899"/>
      <c r="P1091" s="899"/>
      <c r="Q1091" s="899"/>
      <c r="R1091" s="899"/>
      <c r="S1091" s="899"/>
      <c r="T1091" s="899"/>
      <c r="U1091" s="899"/>
      <c r="V1091" s="899"/>
      <c r="W1091" s="899"/>
      <c r="X1091" s="899"/>
      <c r="Y1091" s="899"/>
    </row>
    <row r="1092" ht="18.0" customHeight="1">
      <c r="A1092" s="899"/>
      <c r="B1092" s="900"/>
      <c r="C1092" s="899"/>
      <c r="D1092" s="899"/>
      <c r="E1092" s="899"/>
      <c r="F1092" s="901"/>
      <c r="G1092" s="901"/>
      <c r="H1092" s="901"/>
      <c r="I1092" s="901"/>
      <c r="J1092" s="901"/>
      <c r="K1092" s="901"/>
      <c r="L1092" s="899"/>
      <c r="M1092" s="899"/>
      <c r="N1092" s="899"/>
      <c r="O1092" s="899"/>
      <c r="P1092" s="899"/>
      <c r="Q1092" s="899"/>
      <c r="R1092" s="899"/>
      <c r="S1092" s="899"/>
      <c r="T1092" s="899"/>
      <c r="U1092" s="899"/>
      <c r="V1092" s="899"/>
      <c r="W1092" s="899"/>
      <c r="X1092" s="899"/>
      <c r="Y1092" s="899"/>
    </row>
    <row r="1093" ht="18.0" customHeight="1">
      <c r="A1093" s="899"/>
      <c r="B1093" s="900"/>
      <c r="C1093" s="899"/>
      <c r="D1093" s="899"/>
      <c r="E1093" s="899"/>
      <c r="F1093" s="901"/>
      <c r="G1093" s="901"/>
      <c r="H1093" s="901"/>
      <c r="I1093" s="901"/>
      <c r="J1093" s="901"/>
      <c r="K1093" s="901"/>
      <c r="L1093" s="899"/>
      <c r="M1093" s="899"/>
      <c r="N1093" s="899"/>
      <c r="O1093" s="899"/>
      <c r="P1093" s="899"/>
      <c r="Q1093" s="899"/>
      <c r="R1093" s="899"/>
      <c r="S1093" s="899"/>
      <c r="T1093" s="899"/>
      <c r="U1093" s="899"/>
      <c r="V1093" s="899"/>
      <c r="W1093" s="899"/>
      <c r="X1093" s="899"/>
      <c r="Y1093" s="899"/>
    </row>
    <row r="1094" ht="18.0" customHeight="1">
      <c r="A1094" s="899"/>
      <c r="B1094" s="900"/>
      <c r="C1094" s="899"/>
      <c r="D1094" s="899"/>
      <c r="E1094" s="899"/>
      <c r="F1094" s="901"/>
      <c r="G1094" s="901"/>
      <c r="H1094" s="901"/>
      <c r="I1094" s="901"/>
      <c r="J1094" s="901"/>
      <c r="K1094" s="901"/>
      <c r="L1094" s="899"/>
      <c r="M1094" s="899"/>
      <c r="N1094" s="899"/>
      <c r="O1094" s="899"/>
      <c r="P1094" s="899"/>
      <c r="Q1094" s="899"/>
      <c r="R1094" s="899"/>
      <c r="S1094" s="899"/>
      <c r="T1094" s="899"/>
      <c r="U1094" s="899"/>
      <c r="V1094" s="899"/>
      <c r="W1094" s="899"/>
      <c r="X1094" s="899"/>
      <c r="Y1094" s="899"/>
    </row>
    <row r="1095" ht="18.0" customHeight="1">
      <c r="A1095" s="899"/>
      <c r="B1095" s="900"/>
      <c r="C1095" s="899"/>
      <c r="D1095" s="899"/>
      <c r="E1095" s="899"/>
      <c r="F1095" s="901"/>
      <c r="G1095" s="901"/>
      <c r="H1095" s="901"/>
      <c r="I1095" s="901"/>
      <c r="J1095" s="901"/>
      <c r="K1095" s="901"/>
      <c r="L1095" s="899"/>
      <c r="M1095" s="899"/>
      <c r="N1095" s="899"/>
      <c r="O1095" s="899"/>
      <c r="P1095" s="899"/>
      <c r="Q1095" s="899"/>
      <c r="R1095" s="899"/>
      <c r="S1095" s="899"/>
      <c r="T1095" s="899"/>
      <c r="U1095" s="899"/>
      <c r="V1095" s="899"/>
      <c r="W1095" s="899"/>
      <c r="X1095" s="899"/>
      <c r="Y1095" s="899"/>
    </row>
    <row r="1096" ht="18.0" customHeight="1">
      <c r="A1096" s="899"/>
      <c r="B1096" s="900"/>
      <c r="C1096" s="899"/>
      <c r="D1096" s="899"/>
      <c r="E1096" s="899"/>
      <c r="F1096" s="901"/>
      <c r="G1096" s="901"/>
      <c r="H1096" s="901"/>
      <c r="I1096" s="901"/>
      <c r="J1096" s="901"/>
      <c r="K1096" s="901"/>
      <c r="L1096" s="899"/>
      <c r="M1096" s="899"/>
      <c r="N1096" s="899"/>
      <c r="O1096" s="899"/>
      <c r="P1096" s="899"/>
      <c r="Q1096" s="899"/>
      <c r="R1096" s="899"/>
      <c r="S1096" s="899"/>
      <c r="T1096" s="899"/>
      <c r="U1096" s="899"/>
      <c r="V1096" s="899"/>
      <c r="W1096" s="899"/>
      <c r="X1096" s="899"/>
      <c r="Y1096" s="899"/>
    </row>
    <row r="1097" ht="18.0" customHeight="1">
      <c r="A1097" s="899"/>
      <c r="B1097" s="900"/>
      <c r="C1097" s="899"/>
      <c r="D1097" s="899"/>
      <c r="E1097" s="899"/>
      <c r="F1097" s="901"/>
      <c r="G1097" s="901"/>
      <c r="H1097" s="901"/>
      <c r="I1097" s="901"/>
      <c r="J1097" s="901"/>
      <c r="K1097" s="901"/>
      <c r="L1097" s="899"/>
      <c r="M1097" s="899"/>
      <c r="N1097" s="899"/>
      <c r="O1097" s="899"/>
      <c r="P1097" s="899"/>
      <c r="Q1097" s="899"/>
      <c r="R1097" s="899"/>
      <c r="S1097" s="899"/>
      <c r="T1097" s="899"/>
      <c r="U1097" s="899"/>
      <c r="V1097" s="899"/>
      <c r="W1097" s="899"/>
      <c r="X1097" s="899"/>
      <c r="Y1097" s="899"/>
    </row>
    <row r="1098" ht="18.0" customHeight="1">
      <c r="A1098" s="899"/>
      <c r="B1098" s="900"/>
      <c r="C1098" s="899"/>
      <c r="D1098" s="899"/>
      <c r="E1098" s="899"/>
      <c r="F1098" s="901"/>
      <c r="G1098" s="901"/>
      <c r="H1098" s="901"/>
      <c r="I1098" s="901"/>
      <c r="J1098" s="901"/>
      <c r="K1098" s="901"/>
      <c r="L1098" s="899"/>
      <c r="M1098" s="899"/>
      <c r="N1098" s="899"/>
      <c r="O1098" s="899"/>
      <c r="P1098" s="899"/>
      <c r="Q1098" s="899"/>
      <c r="R1098" s="899"/>
      <c r="S1098" s="899"/>
      <c r="T1098" s="899"/>
      <c r="U1098" s="899"/>
      <c r="V1098" s="899"/>
      <c r="W1098" s="899"/>
      <c r="X1098" s="899"/>
      <c r="Y1098" s="899"/>
    </row>
    <row r="1099" ht="18.0" customHeight="1">
      <c r="A1099" s="899"/>
      <c r="B1099" s="900"/>
      <c r="C1099" s="899"/>
      <c r="D1099" s="899"/>
      <c r="E1099" s="899"/>
      <c r="F1099" s="901"/>
      <c r="G1099" s="901"/>
      <c r="H1099" s="901"/>
      <c r="I1099" s="901"/>
      <c r="J1099" s="901"/>
      <c r="K1099" s="901"/>
      <c r="L1099" s="899"/>
      <c r="M1099" s="899"/>
      <c r="N1099" s="899"/>
      <c r="O1099" s="899"/>
      <c r="P1099" s="899"/>
      <c r="Q1099" s="899"/>
      <c r="R1099" s="899"/>
      <c r="S1099" s="899"/>
      <c r="T1099" s="899"/>
      <c r="U1099" s="899"/>
      <c r="V1099" s="899"/>
      <c r="W1099" s="899"/>
      <c r="X1099" s="899"/>
      <c r="Y1099" s="899"/>
    </row>
    <row r="1100" ht="18.0" customHeight="1">
      <c r="A1100" s="899"/>
      <c r="B1100" s="900"/>
      <c r="C1100" s="899"/>
      <c r="D1100" s="899"/>
      <c r="E1100" s="899"/>
      <c r="F1100" s="901"/>
      <c r="G1100" s="901"/>
      <c r="H1100" s="901"/>
      <c r="I1100" s="901"/>
      <c r="J1100" s="901"/>
      <c r="K1100" s="901"/>
      <c r="L1100" s="899"/>
      <c r="M1100" s="899"/>
      <c r="N1100" s="899"/>
      <c r="O1100" s="899"/>
      <c r="P1100" s="899"/>
      <c r="Q1100" s="899"/>
      <c r="R1100" s="899"/>
      <c r="S1100" s="899"/>
      <c r="T1100" s="899"/>
      <c r="U1100" s="899"/>
      <c r="V1100" s="899"/>
      <c r="W1100" s="899"/>
      <c r="X1100" s="899"/>
      <c r="Y1100" s="899"/>
    </row>
    <row r="1101" ht="18.0" customHeight="1">
      <c r="A1101" s="899"/>
      <c r="B1101" s="900"/>
      <c r="C1101" s="899"/>
      <c r="D1101" s="899"/>
      <c r="E1101" s="899"/>
      <c r="F1101" s="901"/>
      <c r="G1101" s="901"/>
      <c r="H1101" s="901"/>
      <c r="I1101" s="901"/>
      <c r="J1101" s="901"/>
      <c r="K1101" s="901"/>
      <c r="L1101" s="899"/>
      <c r="M1101" s="899"/>
      <c r="N1101" s="899"/>
      <c r="O1101" s="899"/>
      <c r="P1101" s="899"/>
      <c r="Q1101" s="899"/>
      <c r="R1101" s="899"/>
      <c r="S1101" s="899"/>
      <c r="T1101" s="899"/>
      <c r="U1101" s="899"/>
      <c r="V1101" s="899"/>
      <c r="W1101" s="899"/>
      <c r="X1101" s="899"/>
      <c r="Y1101" s="899"/>
    </row>
    <row r="1102" ht="18.0" customHeight="1">
      <c r="A1102" s="899"/>
      <c r="B1102" s="900"/>
      <c r="C1102" s="899"/>
      <c r="D1102" s="899"/>
      <c r="E1102" s="899"/>
      <c r="F1102" s="901"/>
      <c r="G1102" s="901"/>
      <c r="H1102" s="901"/>
      <c r="I1102" s="901"/>
      <c r="J1102" s="901"/>
      <c r="K1102" s="901"/>
      <c r="L1102" s="899"/>
      <c r="M1102" s="899"/>
      <c r="N1102" s="899"/>
      <c r="O1102" s="899"/>
      <c r="P1102" s="899"/>
      <c r="Q1102" s="899"/>
      <c r="R1102" s="899"/>
      <c r="S1102" s="899"/>
      <c r="T1102" s="899"/>
      <c r="U1102" s="899"/>
      <c r="V1102" s="899"/>
      <c r="W1102" s="899"/>
      <c r="X1102" s="899"/>
      <c r="Y1102" s="899"/>
    </row>
    <row r="1103" ht="18.0" customHeight="1">
      <c r="A1103" s="899"/>
      <c r="B1103" s="900"/>
      <c r="C1103" s="899"/>
      <c r="D1103" s="899"/>
      <c r="E1103" s="899"/>
      <c r="F1103" s="901"/>
      <c r="G1103" s="901"/>
      <c r="H1103" s="901"/>
      <c r="I1103" s="901"/>
      <c r="J1103" s="901"/>
      <c r="K1103" s="901"/>
      <c r="L1103" s="899"/>
      <c r="M1103" s="899"/>
      <c r="N1103" s="899"/>
      <c r="O1103" s="899"/>
      <c r="P1103" s="899"/>
      <c r="Q1103" s="899"/>
      <c r="R1103" s="899"/>
      <c r="S1103" s="899"/>
      <c r="T1103" s="899"/>
      <c r="U1103" s="899"/>
      <c r="V1103" s="899"/>
      <c r="W1103" s="899"/>
      <c r="X1103" s="899"/>
      <c r="Y1103" s="899"/>
    </row>
    <row r="1104" ht="18.0" customHeight="1">
      <c r="A1104" s="899"/>
      <c r="B1104" s="900"/>
      <c r="C1104" s="899"/>
      <c r="D1104" s="899"/>
      <c r="E1104" s="899"/>
      <c r="F1104" s="901"/>
      <c r="G1104" s="901"/>
      <c r="H1104" s="901"/>
      <c r="I1104" s="901"/>
      <c r="J1104" s="901"/>
      <c r="K1104" s="901"/>
      <c r="L1104" s="899"/>
      <c r="M1104" s="899"/>
      <c r="N1104" s="899"/>
      <c r="O1104" s="899"/>
      <c r="P1104" s="899"/>
      <c r="Q1104" s="899"/>
      <c r="R1104" s="899"/>
      <c r="S1104" s="899"/>
      <c r="T1104" s="899"/>
      <c r="U1104" s="899"/>
      <c r="V1104" s="899"/>
      <c r="W1104" s="899"/>
      <c r="X1104" s="899"/>
      <c r="Y1104" s="899"/>
    </row>
    <row r="1105" ht="18.0" customHeight="1">
      <c r="A1105" s="899"/>
      <c r="B1105" s="900"/>
      <c r="C1105" s="899"/>
      <c r="D1105" s="899"/>
      <c r="E1105" s="899"/>
      <c r="F1105" s="901"/>
      <c r="G1105" s="901"/>
      <c r="H1105" s="901"/>
      <c r="I1105" s="901"/>
      <c r="J1105" s="901"/>
      <c r="K1105" s="901"/>
      <c r="L1105" s="899"/>
      <c r="M1105" s="899"/>
      <c r="N1105" s="899"/>
      <c r="O1105" s="899"/>
      <c r="P1105" s="899"/>
      <c r="Q1105" s="899"/>
      <c r="R1105" s="899"/>
      <c r="S1105" s="899"/>
      <c r="T1105" s="899"/>
      <c r="U1105" s="899"/>
      <c r="V1105" s="899"/>
      <c r="W1105" s="899"/>
      <c r="X1105" s="899"/>
      <c r="Y1105" s="899"/>
    </row>
    <row r="1106" ht="18.0" customHeight="1">
      <c r="A1106" s="899"/>
      <c r="B1106" s="900"/>
      <c r="C1106" s="899"/>
      <c r="D1106" s="899"/>
      <c r="E1106" s="899"/>
      <c r="F1106" s="901"/>
      <c r="G1106" s="901"/>
      <c r="H1106" s="901"/>
      <c r="I1106" s="901"/>
      <c r="J1106" s="901"/>
      <c r="K1106" s="901"/>
      <c r="L1106" s="899"/>
      <c r="M1106" s="899"/>
      <c r="N1106" s="899"/>
      <c r="O1106" s="899"/>
      <c r="P1106" s="899"/>
      <c r="Q1106" s="899"/>
      <c r="R1106" s="899"/>
      <c r="S1106" s="899"/>
      <c r="T1106" s="899"/>
      <c r="U1106" s="899"/>
      <c r="V1106" s="899"/>
      <c r="W1106" s="899"/>
      <c r="X1106" s="899"/>
      <c r="Y1106" s="899"/>
    </row>
    <row r="1107" ht="18.0" customHeight="1">
      <c r="A1107" s="899"/>
      <c r="B1107" s="900"/>
      <c r="C1107" s="899"/>
      <c r="D1107" s="899"/>
      <c r="E1107" s="899"/>
      <c r="F1107" s="901"/>
      <c r="G1107" s="901"/>
      <c r="H1107" s="901"/>
      <c r="I1107" s="901"/>
      <c r="J1107" s="901"/>
      <c r="K1107" s="901"/>
      <c r="L1107" s="899"/>
      <c r="M1107" s="899"/>
      <c r="N1107" s="899"/>
      <c r="O1107" s="899"/>
      <c r="P1107" s="899"/>
      <c r="Q1107" s="899"/>
      <c r="R1107" s="899"/>
      <c r="S1107" s="899"/>
      <c r="T1107" s="899"/>
      <c r="U1107" s="899"/>
      <c r="V1107" s="899"/>
      <c r="W1107" s="899"/>
      <c r="X1107" s="899"/>
      <c r="Y1107" s="899"/>
    </row>
    <row r="1108" ht="18.0" customHeight="1">
      <c r="A1108" s="899"/>
      <c r="B1108" s="900"/>
      <c r="C1108" s="899"/>
      <c r="D1108" s="899"/>
      <c r="E1108" s="899"/>
      <c r="F1108" s="901"/>
      <c r="G1108" s="901"/>
      <c r="H1108" s="901"/>
      <c r="I1108" s="901"/>
      <c r="J1108" s="901"/>
      <c r="K1108" s="901"/>
      <c r="L1108" s="899"/>
      <c r="M1108" s="899"/>
      <c r="N1108" s="899"/>
      <c r="O1108" s="899"/>
      <c r="P1108" s="899"/>
      <c r="Q1108" s="899"/>
      <c r="R1108" s="899"/>
      <c r="S1108" s="899"/>
      <c r="T1108" s="899"/>
      <c r="U1108" s="899"/>
      <c r="V1108" s="899"/>
      <c r="W1108" s="899"/>
      <c r="X1108" s="899"/>
      <c r="Y1108" s="899"/>
    </row>
    <row r="1109" ht="18.0" customHeight="1">
      <c r="A1109" s="899"/>
      <c r="B1109" s="900"/>
      <c r="C1109" s="899"/>
      <c r="D1109" s="899"/>
      <c r="E1109" s="899"/>
      <c r="F1109" s="901"/>
      <c r="G1109" s="901"/>
      <c r="H1109" s="901"/>
      <c r="I1109" s="901"/>
      <c r="J1109" s="901"/>
      <c r="K1109" s="901"/>
      <c r="L1109" s="899"/>
      <c r="M1109" s="899"/>
      <c r="N1109" s="899"/>
      <c r="O1109" s="899"/>
      <c r="P1109" s="899"/>
      <c r="Q1109" s="899"/>
      <c r="R1109" s="899"/>
      <c r="S1109" s="899"/>
      <c r="T1109" s="899"/>
      <c r="U1109" s="899"/>
      <c r="V1109" s="899"/>
      <c r="W1109" s="899"/>
      <c r="X1109" s="899"/>
      <c r="Y1109" s="899"/>
    </row>
    <row r="1110" ht="18.0" customHeight="1">
      <c r="A1110" s="899"/>
      <c r="B1110" s="900"/>
      <c r="C1110" s="899"/>
      <c r="D1110" s="899"/>
      <c r="E1110" s="899"/>
      <c r="F1110" s="901"/>
      <c r="G1110" s="901"/>
      <c r="H1110" s="901"/>
      <c r="I1110" s="901"/>
      <c r="J1110" s="901"/>
      <c r="K1110" s="901"/>
      <c r="L1110" s="899"/>
      <c r="M1110" s="899"/>
      <c r="N1110" s="899"/>
      <c r="O1110" s="899"/>
      <c r="P1110" s="899"/>
      <c r="Q1110" s="899"/>
      <c r="R1110" s="899"/>
      <c r="S1110" s="899"/>
      <c r="T1110" s="899"/>
      <c r="U1110" s="899"/>
      <c r="V1110" s="899"/>
      <c r="W1110" s="899"/>
      <c r="X1110" s="899"/>
      <c r="Y1110" s="899"/>
    </row>
    <row r="1111" ht="18.0" customHeight="1">
      <c r="A1111" s="899"/>
      <c r="B1111" s="900"/>
      <c r="C1111" s="899"/>
      <c r="D1111" s="899"/>
      <c r="E1111" s="899"/>
      <c r="F1111" s="901"/>
      <c r="G1111" s="901"/>
      <c r="H1111" s="901"/>
      <c r="I1111" s="901"/>
      <c r="J1111" s="901"/>
      <c r="K1111" s="901"/>
      <c r="L1111" s="899"/>
      <c r="M1111" s="899"/>
      <c r="N1111" s="899"/>
      <c r="O1111" s="899"/>
      <c r="P1111" s="899"/>
      <c r="Q1111" s="899"/>
      <c r="R1111" s="899"/>
      <c r="S1111" s="899"/>
      <c r="T1111" s="899"/>
      <c r="U1111" s="899"/>
      <c r="V1111" s="899"/>
      <c r="W1111" s="899"/>
      <c r="X1111" s="899"/>
      <c r="Y1111" s="899"/>
    </row>
    <row r="1112" ht="18.0" customHeight="1">
      <c r="A1112" s="899"/>
      <c r="B1112" s="900"/>
      <c r="C1112" s="899"/>
      <c r="D1112" s="899"/>
      <c r="E1112" s="899"/>
      <c r="F1112" s="901"/>
      <c r="G1112" s="901"/>
      <c r="H1112" s="901"/>
      <c r="I1112" s="901"/>
      <c r="J1112" s="901"/>
      <c r="K1112" s="901"/>
      <c r="L1112" s="899"/>
      <c r="M1112" s="899"/>
      <c r="N1112" s="899"/>
      <c r="O1112" s="899"/>
      <c r="P1112" s="899"/>
      <c r="Q1112" s="899"/>
      <c r="R1112" s="899"/>
      <c r="S1112" s="899"/>
      <c r="T1112" s="899"/>
      <c r="U1112" s="899"/>
      <c r="V1112" s="899"/>
      <c r="W1112" s="899"/>
      <c r="X1112" s="899"/>
      <c r="Y1112" s="899"/>
    </row>
    <row r="1113" ht="18.0" customHeight="1">
      <c r="A1113" s="899"/>
      <c r="B1113" s="900"/>
      <c r="C1113" s="899"/>
      <c r="D1113" s="899"/>
      <c r="E1113" s="899"/>
      <c r="F1113" s="901"/>
      <c r="G1113" s="901"/>
      <c r="H1113" s="901"/>
      <c r="I1113" s="901"/>
      <c r="J1113" s="901"/>
      <c r="K1113" s="901"/>
      <c r="L1113" s="899"/>
      <c r="M1113" s="899"/>
      <c r="N1113" s="899"/>
      <c r="O1113" s="899"/>
      <c r="P1113" s="899"/>
      <c r="Q1113" s="899"/>
      <c r="R1113" s="899"/>
      <c r="S1113" s="899"/>
      <c r="T1113" s="899"/>
      <c r="U1113" s="899"/>
      <c r="V1113" s="899"/>
      <c r="W1113" s="899"/>
      <c r="X1113" s="899"/>
      <c r="Y1113" s="899"/>
    </row>
    <row r="1114" ht="18.0" customHeight="1">
      <c r="A1114" s="899"/>
      <c r="B1114" s="900"/>
      <c r="C1114" s="899"/>
      <c r="D1114" s="899"/>
      <c r="E1114" s="899"/>
      <c r="F1114" s="901"/>
      <c r="G1114" s="901"/>
      <c r="H1114" s="901"/>
      <c r="I1114" s="901"/>
      <c r="J1114" s="901"/>
      <c r="K1114" s="901"/>
      <c r="L1114" s="899"/>
      <c r="M1114" s="899"/>
      <c r="N1114" s="899"/>
      <c r="O1114" s="899"/>
      <c r="P1114" s="899"/>
      <c r="Q1114" s="899"/>
      <c r="R1114" s="899"/>
      <c r="S1114" s="899"/>
      <c r="T1114" s="899"/>
      <c r="U1114" s="899"/>
      <c r="V1114" s="899"/>
      <c r="W1114" s="899"/>
      <c r="X1114" s="899"/>
      <c r="Y1114" s="899"/>
    </row>
    <row r="1115" ht="18.0" customHeight="1">
      <c r="A1115" s="899"/>
      <c r="B1115" s="900"/>
      <c r="C1115" s="899"/>
      <c r="D1115" s="899"/>
      <c r="E1115" s="899"/>
      <c r="F1115" s="901"/>
      <c r="G1115" s="901"/>
      <c r="H1115" s="901"/>
      <c r="I1115" s="901"/>
      <c r="J1115" s="901"/>
      <c r="K1115" s="901"/>
      <c r="L1115" s="899"/>
      <c r="M1115" s="899"/>
      <c r="N1115" s="899"/>
      <c r="O1115" s="899"/>
      <c r="P1115" s="899"/>
      <c r="Q1115" s="899"/>
      <c r="R1115" s="899"/>
      <c r="S1115" s="899"/>
      <c r="T1115" s="899"/>
      <c r="U1115" s="899"/>
      <c r="V1115" s="899"/>
      <c r="W1115" s="899"/>
      <c r="X1115" s="899"/>
      <c r="Y1115" s="899"/>
    </row>
    <row r="1116" ht="18.0" customHeight="1">
      <c r="A1116" s="899"/>
      <c r="B1116" s="900"/>
      <c r="C1116" s="899"/>
      <c r="D1116" s="899"/>
      <c r="E1116" s="899"/>
      <c r="F1116" s="901"/>
      <c r="G1116" s="901"/>
      <c r="H1116" s="901"/>
      <c r="I1116" s="901"/>
      <c r="J1116" s="901"/>
      <c r="K1116" s="901"/>
      <c r="L1116" s="899"/>
      <c r="M1116" s="899"/>
      <c r="N1116" s="899"/>
      <c r="O1116" s="899"/>
      <c r="P1116" s="899"/>
      <c r="Q1116" s="899"/>
      <c r="R1116" s="899"/>
      <c r="S1116" s="899"/>
      <c r="T1116" s="899"/>
      <c r="U1116" s="899"/>
      <c r="V1116" s="899"/>
      <c r="W1116" s="899"/>
      <c r="X1116" s="899"/>
      <c r="Y1116" s="899"/>
    </row>
    <row r="1117" ht="18.0" customHeight="1">
      <c r="A1117" s="899"/>
      <c r="B1117" s="900"/>
      <c r="C1117" s="899"/>
      <c r="D1117" s="899"/>
      <c r="E1117" s="899"/>
      <c r="F1117" s="901"/>
      <c r="G1117" s="901"/>
      <c r="H1117" s="901"/>
      <c r="I1117" s="901"/>
      <c r="J1117" s="901"/>
      <c r="K1117" s="901"/>
      <c r="L1117" s="899"/>
      <c r="M1117" s="899"/>
      <c r="N1117" s="899"/>
      <c r="O1117" s="899"/>
      <c r="P1117" s="899"/>
      <c r="Q1117" s="899"/>
      <c r="R1117" s="899"/>
      <c r="S1117" s="899"/>
      <c r="T1117" s="899"/>
      <c r="U1117" s="899"/>
      <c r="V1117" s="899"/>
      <c r="W1117" s="899"/>
      <c r="X1117" s="899"/>
      <c r="Y1117" s="899"/>
    </row>
    <row r="1118" ht="18.0" customHeight="1">
      <c r="A1118" s="899"/>
      <c r="B1118" s="900"/>
      <c r="C1118" s="899"/>
      <c r="D1118" s="899"/>
      <c r="E1118" s="899"/>
      <c r="F1118" s="901"/>
      <c r="G1118" s="901"/>
      <c r="H1118" s="901"/>
      <c r="I1118" s="901"/>
      <c r="J1118" s="901"/>
      <c r="K1118" s="901"/>
      <c r="L1118" s="899"/>
      <c r="M1118" s="899"/>
      <c r="N1118" s="899"/>
      <c r="O1118" s="899"/>
      <c r="P1118" s="899"/>
      <c r="Q1118" s="899"/>
      <c r="R1118" s="899"/>
      <c r="S1118" s="899"/>
      <c r="T1118" s="899"/>
      <c r="U1118" s="899"/>
      <c r="V1118" s="899"/>
      <c r="W1118" s="899"/>
      <c r="X1118" s="899"/>
      <c r="Y1118" s="899"/>
    </row>
    <row r="1119" ht="18.0" customHeight="1">
      <c r="A1119" s="899"/>
      <c r="B1119" s="900"/>
      <c r="C1119" s="899"/>
      <c r="D1119" s="899"/>
      <c r="E1119" s="899"/>
      <c r="F1119" s="901"/>
      <c r="G1119" s="901"/>
      <c r="H1119" s="901"/>
      <c r="I1119" s="901"/>
      <c r="J1119" s="901"/>
      <c r="K1119" s="901"/>
      <c r="L1119" s="899"/>
      <c r="M1119" s="899"/>
      <c r="N1119" s="899"/>
      <c r="O1119" s="899"/>
      <c r="P1119" s="899"/>
      <c r="Q1119" s="899"/>
      <c r="R1119" s="899"/>
      <c r="S1119" s="899"/>
      <c r="T1119" s="899"/>
      <c r="U1119" s="899"/>
      <c r="V1119" s="899"/>
      <c r="W1119" s="899"/>
      <c r="X1119" s="899"/>
      <c r="Y1119" s="899"/>
    </row>
    <row r="1120" ht="18.0" customHeight="1">
      <c r="A1120" s="899"/>
      <c r="B1120" s="900"/>
      <c r="C1120" s="899"/>
      <c r="D1120" s="899"/>
      <c r="E1120" s="899"/>
      <c r="F1120" s="901"/>
      <c r="G1120" s="901"/>
      <c r="H1120" s="901"/>
      <c r="I1120" s="901"/>
      <c r="J1120" s="901"/>
      <c r="K1120" s="901"/>
      <c r="L1120" s="899"/>
      <c r="M1120" s="899"/>
      <c r="N1120" s="899"/>
      <c r="O1120" s="899"/>
      <c r="P1120" s="899"/>
      <c r="Q1120" s="899"/>
      <c r="R1120" s="899"/>
      <c r="S1120" s="899"/>
      <c r="T1120" s="899"/>
      <c r="U1120" s="899"/>
      <c r="V1120" s="899"/>
      <c r="W1120" s="899"/>
      <c r="X1120" s="899"/>
      <c r="Y1120" s="899"/>
    </row>
    <row r="1121" ht="18.0" customHeight="1">
      <c r="A1121" s="899"/>
      <c r="B1121" s="900"/>
      <c r="C1121" s="899"/>
      <c r="D1121" s="899"/>
      <c r="E1121" s="899"/>
      <c r="F1121" s="901"/>
      <c r="G1121" s="901"/>
      <c r="H1121" s="901"/>
      <c r="I1121" s="901"/>
      <c r="J1121" s="901"/>
      <c r="K1121" s="901"/>
      <c r="L1121" s="899"/>
      <c r="M1121" s="899"/>
      <c r="N1121" s="899"/>
      <c r="O1121" s="899"/>
      <c r="P1121" s="899"/>
      <c r="Q1121" s="899"/>
      <c r="R1121" s="899"/>
      <c r="S1121" s="899"/>
      <c r="T1121" s="899"/>
      <c r="U1121" s="899"/>
      <c r="V1121" s="899"/>
      <c r="W1121" s="899"/>
      <c r="X1121" s="899"/>
      <c r="Y1121" s="899"/>
    </row>
    <row r="1122" ht="18.0" customHeight="1">
      <c r="A1122" s="899"/>
      <c r="B1122" s="900"/>
      <c r="C1122" s="899"/>
      <c r="D1122" s="899"/>
      <c r="E1122" s="899"/>
      <c r="F1122" s="901"/>
      <c r="G1122" s="901"/>
      <c r="H1122" s="901"/>
      <c r="I1122" s="901"/>
      <c r="J1122" s="901"/>
      <c r="K1122" s="901"/>
      <c r="L1122" s="899"/>
      <c r="M1122" s="899"/>
      <c r="N1122" s="899"/>
      <c r="O1122" s="899"/>
      <c r="P1122" s="899"/>
      <c r="Q1122" s="899"/>
      <c r="R1122" s="899"/>
      <c r="S1122" s="899"/>
      <c r="T1122" s="899"/>
      <c r="U1122" s="899"/>
      <c r="V1122" s="899"/>
      <c r="W1122" s="899"/>
      <c r="X1122" s="899"/>
      <c r="Y1122" s="899"/>
    </row>
    <row r="1123" ht="18.0" customHeight="1">
      <c r="A1123" s="899"/>
      <c r="B1123" s="900"/>
      <c r="C1123" s="899"/>
      <c r="D1123" s="899"/>
      <c r="E1123" s="899"/>
      <c r="F1123" s="901"/>
      <c r="G1123" s="901"/>
      <c r="H1123" s="901"/>
      <c r="I1123" s="901"/>
      <c r="J1123" s="901"/>
      <c r="K1123" s="901"/>
      <c r="L1123" s="899"/>
      <c r="M1123" s="899"/>
      <c r="N1123" s="899"/>
      <c r="O1123" s="899"/>
      <c r="P1123" s="899"/>
      <c r="Q1123" s="899"/>
      <c r="R1123" s="899"/>
      <c r="S1123" s="899"/>
      <c r="T1123" s="899"/>
      <c r="U1123" s="899"/>
      <c r="V1123" s="899"/>
      <c r="W1123" s="899"/>
      <c r="X1123" s="899"/>
      <c r="Y1123" s="899"/>
    </row>
    <row r="1124" ht="18.0" customHeight="1">
      <c r="A1124" s="899"/>
      <c r="B1124" s="900"/>
      <c r="C1124" s="899"/>
      <c r="D1124" s="899"/>
      <c r="E1124" s="899"/>
      <c r="F1124" s="901"/>
      <c r="G1124" s="901"/>
      <c r="H1124" s="901"/>
      <c r="I1124" s="901"/>
      <c r="J1124" s="901"/>
      <c r="K1124" s="901"/>
      <c r="L1124" s="899"/>
      <c r="M1124" s="899"/>
      <c r="N1124" s="899"/>
      <c r="O1124" s="899"/>
      <c r="P1124" s="899"/>
      <c r="Q1124" s="899"/>
      <c r="R1124" s="899"/>
      <c r="S1124" s="899"/>
      <c r="T1124" s="899"/>
      <c r="U1124" s="899"/>
      <c r="V1124" s="899"/>
      <c r="W1124" s="899"/>
      <c r="X1124" s="899"/>
      <c r="Y1124" s="899"/>
    </row>
    <row r="1125" ht="18.0" customHeight="1">
      <c r="A1125" s="899"/>
      <c r="B1125" s="900"/>
      <c r="C1125" s="899"/>
      <c r="D1125" s="899"/>
      <c r="E1125" s="899"/>
      <c r="F1125" s="901"/>
      <c r="G1125" s="901"/>
      <c r="H1125" s="901"/>
      <c r="I1125" s="901"/>
      <c r="J1125" s="901"/>
      <c r="K1125" s="901"/>
      <c r="L1125" s="899"/>
      <c r="M1125" s="899"/>
      <c r="N1125" s="899"/>
      <c r="O1125" s="899"/>
      <c r="P1125" s="899"/>
      <c r="Q1125" s="899"/>
      <c r="R1125" s="899"/>
      <c r="S1125" s="899"/>
      <c r="T1125" s="899"/>
      <c r="U1125" s="899"/>
      <c r="V1125" s="899"/>
      <c r="W1125" s="899"/>
      <c r="X1125" s="899"/>
      <c r="Y1125" s="899"/>
    </row>
    <row r="1126" ht="18.0" customHeight="1">
      <c r="A1126" s="899"/>
      <c r="B1126" s="900"/>
      <c r="C1126" s="899"/>
      <c r="D1126" s="899"/>
      <c r="E1126" s="899"/>
      <c r="F1126" s="901"/>
      <c r="G1126" s="901"/>
      <c r="H1126" s="901"/>
      <c r="I1126" s="901"/>
      <c r="J1126" s="901"/>
      <c r="K1126" s="901"/>
      <c r="L1126" s="899"/>
      <c r="M1126" s="899"/>
      <c r="N1126" s="899"/>
      <c r="O1126" s="899"/>
      <c r="P1126" s="899"/>
      <c r="Q1126" s="899"/>
      <c r="R1126" s="899"/>
      <c r="S1126" s="899"/>
      <c r="T1126" s="899"/>
      <c r="U1126" s="899"/>
      <c r="V1126" s="899"/>
      <c r="W1126" s="899"/>
      <c r="X1126" s="899"/>
      <c r="Y1126" s="899"/>
    </row>
    <row r="1127" ht="18.0" customHeight="1">
      <c r="A1127" s="899"/>
      <c r="B1127" s="900"/>
      <c r="C1127" s="899"/>
      <c r="D1127" s="899"/>
      <c r="E1127" s="899"/>
      <c r="F1127" s="901"/>
      <c r="G1127" s="901"/>
      <c r="H1127" s="901"/>
      <c r="I1127" s="901"/>
      <c r="J1127" s="901"/>
      <c r="K1127" s="901"/>
      <c r="L1127" s="899"/>
      <c r="M1127" s="899"/>
      <c r="N1127" s="899"/>
      <c r="O1127" s="899"/>
      <c r="P1127" s="899"/>
      <c r="Q1127" s="899"/>
      <c r="R1127" s="899"/>
      <c r="S1127" s="899"/>
      <c r="T1127" s="899"/>
      <c r="U1127" s="899"/>
      <c r="V1127" s="899"/>
      <c r="W1127" s="899"/>
      <c r="X1127" s="899"/>
      <c r="Y1127" s="899"/>
    </row>
    <row r="1128" ht="18.0" customHeight="1">
      <c r="A1128" s="899"/>
      <c r="B1128" s="900"/>
      <c r="C1128" s="899"/>
      <c r="D1128" s="899"/>
      <c r="E1128" s="899"/>
      <c r="F1128" s="901"/>
      <c r="G1128" s="901"/>
      <c r="H1128" s="901"/>
      <c r="I1128" s="901"/>
      <c r="J1128" s="901"/>
      <c r="K1128" s="901"/>
      <c r="L1128" s="899"/>
      <c r="M1128" s="899"/>
      <c r="N1128" s="899"/>
      <c r="O1128" s="899"/>
      <c r="P1128" s="899"/>
      <c r="Q1128" s="899"/>
      <c r="R1128" s="899"/>
      <c r="S1128" s="899"/>
      <c r="T1128" s="899"/>
      <c r="U1128" s="899"/>
      <c r="V1128" s="899"/>
      <c r="W1128" s="899"/>
      <c r="X1128" s="899"/>
      <c r="Y1128" s="899"/>
    </row>
    <row r="1129" ht="18.0" customHeight="1">
      <c r="A1129" s="899"/>
      <c r="B1129" s="900"/>
      <c r="C1129" s="899"/>
      <c r="D1129" s="899"/>
      <c r="E1129" s="899"/>
      <c r="F1129" s="901"/>
      <c r="G1129" s="901"/>
      <c r="H1129" s="901"/>
      <c r="I1129" s="901"/>
      <c r="J1129" s="901"/>
      <c r="K1129" s="901"/>
      <c r="L1129" s="899"/>
      <c r="M1129" s="899"/>
      <c r="N1129" s="899"/>
      <c r="O1129" s="899"/>
      <c r="P1129" s="899"/>
      <c r="Q1129" s="899"/>
      <c r="R1129" s="899"/>
      <c r="S1129" s="899"/>
      <c r="T1129" s="899"/>
      <c r="U1129" s="899"/>
      <c r="V1129" s="899"/>
      <c r="W1129" s="899"/>
      <c r="X1129" s="899"/>
      <c r="Y1129" s="899"/>
    </row>
    <row r="1130" ht="18.0" customHeight="1">
      <c r="A1130" s="899"/>
      <c r="B1130" s="900"/>
      <c r="C1130" s="899"/>
      <c r="D1130" s="899"/>
      <c r="E1130" s="899"/>
      <c r="F1130" s="901"/>
      <c r="G1130" s="901"/>
      <c r="H1130" s="901"/>
      <c r="I1130" s="901"/>
      <c r="J1130" s="901"/>
      <c r="K1130" s="901"/>
      <c r="L1130" s="899"/>
      <c r="M1130" s="899"/>
      <c r="N1130" s="899"/>
      <c r="O1130" s="899"/>
      <c r="P1130" s="899"/>
      <c r="Q1130" s="899"/>
      <c r="R1130" s="899"/>
      <c r="S1130" s="899"/>
      <c r="T1130" s="899"/>
      <c r="U1130" s="899"/>
      <c r="V1130" s="899"/>
      <c r="W1130" s="899"/>
      <c r="X1130" s="899"/>
      <c r="Y1130" s="899"/>
    </row>
    <row r="1131" ht="18.0" customHeight="1">
      <c r="A1131" s="899"/>
      <c r="B1131" s="900"/>
      <c r="C1131" s="899"/>
      <c r="D1131" s="899"/>
      <c r="E1131" s="899"/>
      <c r="F1131" s="901"/>
      <c r="G1131" s="901"/>
      <c r="H1131" s="901"/>
      <c r="I1131" s="901"/>
      <c r="J1131" s="901"/>
      <c r="K1131" s="901"/>
      <c r="L1131" s="899"/>
      <c r="M1131" s="899"/>
      <c r="N1131" s="899"/>
      <c r="O1131" s="899"/>
      <c r="P1131" s="899"/>
      <c r="Q1131" s="899"/>
      <c r="R1131" s="899"/>
      <c r="S1131" s="899"/>
      <c r="T1131" s="899"/>
      <c r="U1131" s="899"/>
      <c r="V1131" s="899"/>
      <c r="W1131" s="899"/>
      <c r="X1131" s="899"/>
      <c r="Y1131" s="899"/>
    </row>
    <row r="1132" ht="18.0" customHeight="1">
      <c r="A1132" s="899"/>
      <c r="B1132" s="900"/>
      <c r="C1132" s="899"/>
      <c r="D1132" s="899"/>
      <c r="E1132" s="899"/>
      <c r="F1132" s="901"/>
      <c r="G1132" s="901"/>
      <c r="H1132" s="901"/>
      <c r="I1132" s="901"/>
      <c r="J1132" s="901"/>
      <c r="K1132" s="901"/>
      <c r="L1132" s="899"/>
      <c r="M1132" s="899"/>
      <c r="N1132" s="899"/>
      <c r="O1132" s="899"/>
      <c r="P1132" s="899"/>
      <c r="Q1132" s="899"/>
      <c r="R1132" s="899"/>
      <c r="S1132" s="899"/>
      <c r="T1132" s="899"/>
      <c r="U1132" s="899"/>
      <c r="V1132" s="899"/>
      <c r="W1132" s="899"/>
      <c r="X1132" s="899"/>
      <c r="Y1132" s="899"/>
    </row>
    <row r="1133" ht="18.0" customHeight="1">
      <c r="A1133" s="899"/>
      <c r="B1133" s="900"/>
      <c r="C1133" s="899"/>
      <c r="D1133" s="899"/>
      <c r="E1133" s="899"/>
      <c r="F1133" s="901"/>
      <c r="G1133" s="901"/>
      <c r="H1133" s="901"/>
      <c r="I1133" s="901"/>
      <c r="J1133" s="901"/>
      <c r="K1133" s="901"/>
      <c r="L1133" s="899"/>
      <c r="M1133" s="899"/>
      <c r="N1133" s="899"/>
      <c r="O1133" s="899"/>
      <c r="P1133" s="899"/>
      <c r="Q1133" s="899"/>
      <c r="R1133" s="899"/>
      <c r="S1133" s="899"/>
      <c r="T1133" s="899"/>
      <c r="U1133" s="899"/>
      <c r="V1133" s="899"/>
      <c r="W1133" s="899"/>
      <c r="X1133" s="899"/>
      <c r="Y1133" s="899"/>
    </row>
    <row r="1134" ht="18.0" customHeight="1">
      <c r="A1134" s="899"/>
      <c r="B1134" s="900"/>
      <c r="C1134" s="899"/>
      <c r="D1134" s="899"/>
      <c r="E1134" s="899"/>
      <c r="F1134" s="901"/>
      <c r="G1134" s="901"/>
      <c r="H1134" s="901"/>
      <c r="I1134" s="901"/>
      <c r="J1134" s="901"/>
      <c r="K1134" s="901"/>
      <c r="L1134" s="899"/>
      <c r="M1134" s="899"/>
      <c r="N1134" s="899"/>
      <c r="O1134" s="899"/>
      <c r="P1134" s="899"/>
      <c r="Q1134" s="899"/>
      <c r="R1134" s="899"/>
      <c r="S1134" s="899"/>
      <c r="T1134" s="899"/>
      <c r="U1134" s="899"/>
      <c r="V1134" s="899"/>
      <c r="W1134" s="899"/>
      <c r="X1134" s="899"/>
      <c r="Y1134" s="899"/>
    </row>
    <row r="1135" ht="18.0" customHeight="1">
      <c r="A1135" s="899"/>
      <c r="B1135" s="900"/>
      <c r="C1135" s="899"/>
      <c r="D1135" s="899"/>
      <c r="E1135" s="899"/>
      <c r="F1135" s="901"/>
      <c r="G1135" s="901"/>
      <c r="H1135" s="901"/>
      <c r="I1135" s="901"/>
      <c r="J1135" s="901"/>
      <c r="K1135" s="901"/>
      <c r="L1135" s="899"/>
      <c r="M1135" s="899"/>
      <c r="N1135" s="899"/>
      <c r="O1135" s="899"/>
      <c r="P1135" s="899"/>
      <c r="Q1135" s="899"/>
      <c r="R1135" s="899"/>
      <c r="S1135" s="899"/>
      <c r="T1135" s="899"/>
      <c r="U1135" s="899"/>
      <c r="V1135" s="899"/>
      <c r="W1135" s="899"/>
      <c r="X1135" s="899"/>
      <c r="Y1135" s="899"/>
    </row>
    <row r="1136" ht="18.0" customHeight="1">
      <c r="A1136" s="899"/>
      <c r="B1136" s="900"/>
      <c r="C1136" s="899"/>
      <c r="D1136" s="899"/>
      <c r="E1136" s="899"/>
      <c r="F1136" s="901"/>
      <c r="G1136" s="901"/>
      <c r="H1136" s="901"/>
      <c r="I1136" s="901"/>
      <c r="J1136" s="901"/>
      <c r="K1136" s="901"/>
      <c r="L1136" s="899"/>
      <c r="M1136" s="899"/>
      <c r="N1136" s="899"/>
      <c r="O1136" s="899"/>
      <c r="P1136" s="899"/>
      <c r="Q1136" s="899"/>
      <c r="R1136" s="899"/>
      <c r="S1136" s="899"/>
      <c r="T1136" s="899"/>
      <c r="U1136" s="899"/>
      <c r="V1136" s="899"/>
      <c r="W1136" s="899"/>
      <c r="X1136" s="899"/>
      <c r="Y1136" s="899"/>
    </row>
    <row r="1137" ht="18.0" customHeight="1">
      <c r="A1137" s="899"/>
      <c r="B1137" s="900"/>
      <c r="C1137" s="899"/>
      <c r="D1137" s="899"/>
      <c r="E1137" s="899"/>
      <c r="F1137" s="901"/>
      <c r="G1137" s="901"/>
      <c r="H1137" s="901"/>
      <c r="I1137" s="901"/>
      <c r="J1137" s="901"/>
      <c r="K1137" s="901"/>
      <c r="L1137" s="899"/>
      <c r="M1137" s="899"/>
      <c r="N1137" s="899"/>
      <c r="O1137" s="899"/>
      <c r="P1137" s="899"/>
      <c r="Q1137" s="899"/>
      <c r="R1137" s="899"/>
      <c r="S1137" s="899"/>
      <c r="T1137" s="899"/>
      <c r="U1137" s="899"/>
      <c r="V1137" s="899"/>
      <c r="W1137" s="899"/>
      <c r="X1137" s="899"/>
      <c r="Y1137" s="899"/>
    </row>
    <row r="1138" ht="18.0" customHeight="1">
      <c r="A1138" s="899"/>
      <c r="B1138" s="900"/>
      <c r="C1138" s="899"/>
      <c r="D1138" s="899"/>
      <c r="E1138" s="899"/>
      <c r="F1138" s="901"/>
      <c r="G1138" s="901"/>
      <c r="H1138" s="901"/>
      <c r="I1138" s="901"/>
      <c r="J1138" s="901"/>
      <c r="K1138" s="901"/>
      <c r="L1138" s="899"/>
      <c r="M1138" s="899"/>
      <c r="N1138" s="899"/>
      <c r="O1138" s="899"/>
      <c r="P1138" s="899"/>
      <c r="Q1138" s="899"/>
      <c r="R1138" s="899"/>
      <c r="S1138" s="899"/>
      <c r="T1138" s="899"/>
      <c r="U1138" s="899"/>
      <c r="V1138" s="899"/>
      <c r="W1138" s="899"/>
      <c r="X1138" s="899"/>
      <c r="Y1138" s="899"/>
    </row>
    <row r="1139" ht="18.0" customHeight="1">
      <c r="A1139" s="899"/>
      <c r="B1139" s="900"/>
      <c r="C1139" s="899"/>
      <c r="D1139" s="899"/>
      <c r="E1139" s="899"/>
      <c r="F1139" s="901"/>
      <c r="G1139" s="901"/>
      <c r="H1139" s="901"/>
      <c r="I1139" s="901"/>
      <c r="J1139" s="901"/>
      <c r="K1139" s="901"/>
      <c r="L1139" s="899"/>
      <c r="M1139" s="899"/>
      <c r="N1139" s="899"/>
      <c r="O1139" s="899"/>
      <c r="P1139" s="899"/>
      <c r="Q1139" s="899"/>
      <c r="R1139" s="899"/>
      <c r="S1139" s="899"/>
      <c r="T1139" s="899"/>
      <c r="U1139" s="899"/>
      <c r="V1139" s="899"/>
      <c r="W1139" s="899"/>
      <c r="X1139" s="899"/>
      <c r="Y1139" s="899"/>
    </row>
    <row r="1140" ht="18.0" customHeight="1">
      <c r="A1140" s="899"/>
      <c r="B1140" s="900"/>
      <c r="C1140" s="899"/>
      <c r="D1140" s="899"/>
      <c r="E1140" s="899"/>
      <c r="F1140" s="901"/>
      <c r="G1140" s="901"/>
      <c r="H1140" s="901"/>
      <c r="I1140" s="901"/>
      <c r="J1140" s="901"/>
      <c r="K1140" s="901"/>
      <c r="L1140" s="899"/>
      <c r="M1140" s="899"/>
      <c r="N1140" s="899"/>
      <c r="O1140" s="899"/>
      <c r="P1140" s="899"/>
      <c r="Q1140" s="899"/>
      <c r="R1140" s="899"/>
      <c r="S1140" s="899"/>
      <c r="T1140" s="899"/>
      <c r="U1140" s="899"/>
      <c r="V1140" s="899"/>
      <c r="W1140" s="899"/>
      <c r="X1140" s="899"/>
      <c r="Y1140" s="899"/>
    </row>
    <row r="1141" ht="18.0" customHeight="1">
      <c r="A1141" s="899"/>
      <c r="B1141" s="900"/>
      <c r="C1141" s="899"/>
      <c r="D1141" s="899"/>
      <c r="E1141" s="899"/>
      <c r="F1141" s="901"/>
      <c r="G1141" s="901"/>
      <c r="H1141" s="901"/>
      <c r="I1141" s="901"/>
      <c r="J1141" s="901"/>
      <c r="K1141" s="901"/>
      <c r="L1141" s="899"/>
      <c r="M1141" s="899"/>
      <c r="N1141" s="899"/>
      <c r="O1141" s="899"/>
      <c r="P1141" s="899"/>
      <c r="Q1141" s="899"/>
      <c r="R1141" s="899"/>
      <c r="S1141" s="899"/>
      <c r="T1141" s="899"/>
      <c r="U1141" s="899"/>
      <c r="V1141" s="899"/>
      <c r="W1141" s="899"/>
      <c r="X1141" s="899"/>
      <c r="Y1141" s="899"/>
    </row>
    <row r="1142" ht="18.0" customHeight="1">
      <c r="A1142" s="899"/>
      <c r="B1142" s="900"/>
      <c r="C1142" s="899"/>
      <c r="D1142" s="899"/>
      <c r="E1142" s="899"/>
      <c r="F1142" s="901"/>
      <c r="G1142" s="901"/>
      <c r="H1142" s="901"/>
      <c r="I1142" s="901"/>
      <c r="J1142" s="901"/>
      <c r="K1142" s="901"/>
      <c r="L1142" s="899"/>
      <c r="M1142" s="899"/>
      <c r="N1142" s="899"/>
      <c r="O1142" s="899"/>
      <c r="P1142" s="899"/>
      <c r="Q1142" s="899"/>
      <c r="R1142" s="899"/>
      <c r="S1142" s="899"/>
      <c r="T1142" s="899"/>
      <c r="U1142" s="899"/>
      <c r="V1142" s="899"/>
      <c r="W1142" s="899"/>
      <c r="X1142" s="899"/>
      <c r="Y1142" s="899"/>
    </row>
    <row r="1143" ht="18.0" customHeight="1">
      <c r="A1143" s="899"/>
      <c r="B1143" s="900"/>
      <c r="C1143" s="899"/>
      <c r="D1143" s="899"/>
      <c r="E1143" s="899"/>
      <c r="F1143" s="901"/>
      <c r="G1143" s="901"/>
      <c r="H1143" s="901"/>
      <c r="I1143" s="901"/>
      <c r="J1143" s="901"/>
      <c r="K1143" s="901"/>
      <c r="L1143" s="899"/>
      <c r="M1143" s="899"/>
      <c r="N1143" s="899"/>
      <c r="O1143" s="899"/>
      <c r="P1143" s="899"/>
      <c r="Q1143" s="899"/>
      <c r="R1143" s="899"/>
      <c r="S1143" s="899"/>
      <c r="T1143" s="899"/>
      <c r="U1143" s="899"/>
      <c r="V1143" s="899"/>
      <c r="W1143" s="899"/>
      <c r="X1143" s="899"/>
      <c r="Y1143" s="899"/>
    </row>
    <row r="1144" ht="18.0" customHeight="1">
      <c r="A1144" s="899"/>
      <c r="B1144" s="900"/>
      <c r="C1144" s="899"/>
      <c r="D1144" s="899"/>
      <c r="E1144" s="899"/>
      <c r="F1144" s="901"/>
      <c r="G1144" s="901"/>
      <c r="H1144" s="901"/>
      <c r="I1144" s="901"/>
      <c r="J1144" s="901"/>
      <c r="K1144" s="901"/>
      <c r="L1144" s="899"/>
      <c r="M1144" s="899"/>
      <c r="N1144" s="899"/>
      <c r="O1144" s="899"/>
      <c r="P1144" s="899"/>
      <c r="Q1144" s="899"/>
      <c r="R1144" s="899"/>
      <c r="S1144" s="899"/>
      <c r="T1144" s="899"/>
      <c r="U1144" s="899"/>
      <c r="V1144" s="899"/>
      <c r="W1144" s="899"/>
      <c r="X1144" s="899"/>
      <c r="Y1144" s="899"/>
    </row>
    <row r="1145" ht="18.0" customHeight="1">
      <c r="A1145" s="899"/>
      <c r="B1145" s="900"/>
      <c r="C1145" s="899"/>
      <c r="D1145" s="899"/>
      <c r="E1145" s="899"/>
      <c r="F1145" s="901"/>
      <c r="G1145" s="901"/>
      <c r="H1145" s="901"/>
      <c r="I1145" s="901"/>
      <c r="J1145" s="901"/>
      <c r="K1145" s="901"/>
      <c r="L1145" s="899"/>
      <c r="M1145" s="899"/>
      <c r="N1145" s="899"/>
      <c r="O1145" s="899"/>
      <c r="P1145" s="899"/>
      <c r="Q1145" s="899"/>
      <c r="R1145" s="899"/>
      <c r="S1145" s="899"/>
      <c r="T1145" s="899"/>
      <c r="U1145" s="899"/>
      <c r="V1145" s="899"/>
      <c r="W1145" s="899"/>
      <c r="X1145" s="899"/>
      <c r="Y1145" s="899"/>
    </row>
    <row r="1146" ht="18.0" customHeight="1">
      <c r="A1146" s="899"/>
      <c r="B1146" s="900"/>
      <c r="C1146" s="899"/>
      <c r="D1146" s="899"/>
      <c r="E1146" s="899"/>
      <c r="F1146" s="901"/>
      <c r="G1146" s="901"/>
      <c r="H1146" s="901"/>
      <c r="I1146" s="901"/>
      <c r="J1146" s="901"/>
      <c r="K1146" s="901"/>
      <c r="L1146" s="899"/>
      <c r="M1146" s="899"/>
      <c r="N1146" s="899"/>
      <c r="O1146" s="899"/>
      <c r="P1146" s="899"/>
      <c r="Q1146" s="899"/>
      <c r="R1146" s="899"/>
      <c r="S1146" s="899"/>
      <c r="T1146" s="899"/>
      <c r="U1146" s="899"/>
      <c r="V1146" s="899"/>
      <c r="W1146" s="899"/>
      <c r="X1146" s="899"/>
      <c r="Y1146" s="899"/>
    </row>
    <row r="1147" ht="18.0" customHeight="1">
      <c r="A1147" s="899"/>
      <c r="B1147" s="900"/>
      <c r="C1147" s="899"/>
      <c r="D1147" s="899"/>
      <c r="E1147" s="899"/>
      <c r="F1147" s="901"/>
      <c r="G1147" s="901"/>
      <c r="H1147" s="901"/>
      <c r="I1147" s="901"/>
      <c r="J1147" s="901"/>
      <c r="K1147" s="901"/>
      <c r="L1147" s="899"/>
      <c r="M1147" s="899"/>
      <c r="N1147" s="899"/>
      <c r="O1147" s="899"/>
      <c r="P1147" s="899"/>
      <c r="Q1147" s="899"/>
      <c r="R1147" s="899"/>
      <c r="S1147" s="899"/>
      <c r="T1147" s="899"/>
      <c r="U1147" s="899"/>
      <c r="V1147" s="899"/>
      <c r="W1147" s="899"/>
      <c r="X1147" s="899"/>
      <c r="Y1147" s="899"/>
    </row>
    <row r="1148" ht="18.0" customHeight="1">
      <c r="A1148" s="899"/>
      <c r="B1148" s="900"/>
      <c r="C1148" s="899"/>
      <c r="D1148" s="899"/>
      <c r="E1148" s="899"/>
      <c r="F1148" s="901"/>
      <c r="G1148" s="901"/>
      <c r="H1148" s="901"/>
      <c r="I1148" s="901"/>
      <c r="J1148" s="901"/>
      <c r="K1148" s="901"/>
      <c r="L1148" s="899"/>
      <c r="M1148" s="899"/>
      <c r="N1148" s="899"/>
      <c r="O1148" s="899"/>
      <c r="P1148" s="899"/>
      <c r="Q1148" s="899"/>
      <c r="R1148" s="899"/>
      <c r="S1148" s="899"/>
      <c r="T1148" s="899"/>
      <c r="U1148" s="899"/>
      <c r="V1148" s="899"/>
      <c r="W1148" s="899"/>
      <c r="X1148" s="899"/>
      <c r="Y1148" s="899"/>
    </row>
    <row r="1149" ht="18.0" customHeight="1">
      <c r="A1149" s="899"/>
      <c r="B1149" s="900"/>
      <c r="C1149" s="899"/>
      <c r="D1149" s="899"/>
      <c r="E1149" s="899"/>
      <c r="F1149" s="901"/>
      <c r="G1149" s="901"/>
      <c r="H1149" s="901"/>
      <c r="I1149" s="901"/>
      <c r="J1149" s="901"/>
      <c r="K1149" s="901"/>
      <c r="L1149" s="899"/>
      <c r="M1149" s="899"/>
      <c r="N1149" s="899"/>
      <c r="O1149" s="899"/>
      <c r="P1149" s="899"/>
      <c r="Q1149" s="899"/>
      <c r="R1149" s="899"/>
      <c r="S1149" s="899"/>
      <c r="T1149" s="899"/>
      <c r="U1149" s="899"/>
      <c r="V1149" s="899"/>
      <c r="W1149" s="899"/>
      <c r="X1149" s="899"/>
      <c r="Y1149" s="899"/>
    </row>
    <row r="1150" ht="18.0" customHeight="1">
      <c r="A1150" s="899"/>
      <c r="B1150" s="900"/>
      <c r="C1150" s="899"/>
      <c r="D1150" s="899"/>
      <c r="E1150" s="899"/>
      <c r="F1150" s="901"/>
      <c r="G1150" s="901"/>
      <c r="H1150" s="901"/>
      <c r="I1150" s="901"/>
      <c r="J1150" s="901"/>
      <c r="K1150" s="901"/>
      <c r="L1150" s="899"/>
      <c r="M1150" s="899"/>
      <c r="N1150" s="899"/>
      <c r="O1150" s="899"/>
      <c r="P1150" s="899"/>
      <c r="Q1150" s="899"/>
      <c r="R1150" s="899"/>
      <c r="S1150" s="899"/>
      <c r="T1150" s="899"/>
      <c r="U1150" s="899"/>
      <c r="V1150" s="899"/>
      <c r="W1150" s="899"/>
      <c r="X1150" s="899"/>
      <c r="Y1150" s="899"/>
    </row>
    <row r="1151" ht="18.0" customHeight="1">
      <c r="A1151" s="899"/>
      <c r="B1151" s="900"/>
      <c r="C1151" s="899"/>
      <c r="D1151" s="899"/>
      <c r="E1151" s="899"/>
      <c r="F1151" s="901"/>
      <c r="G1151" s="901"/>
      <c r="H1151" s="901"/>
      <c r="I1151" s="901"/>
      <c r="J1151" s="901"/>
      <c r="K1151" s="901"/>
      <c r="L1151" s="899"/>
      <c r="M1151" s="899"/>
      <c r="N1151" s="899"/>
      <c r="O1151" s="899"/>
      <c r="P1151" s="899"/>
      <c r="Q1151" s="899"/>
      <c r="R1151" s="899"/>
      <c r="S1151" s="899"/>
      <c r="T1151" s="899"/>
      <c r="U1151" s="899"/>
      <c r="V1151" s="899"/>
      <c r="W1151" s="899"/>
      <c r="X1151" s="899"/>
      <c r="Y1151" s="899"/>
    </row>
    <row r="1152" ht="18.0" customHeight="1">
      <c r="A1152" s="899"/>
      <c r="B1152" s="900"/>
      <c r="C1152" s="899"/>
      <c r="D1152" s="899"/>
      <c r="E1152" s="899"/>
      <c r="F1152" s="901"/>
      <c r="G1152" s="901"/>
      <c r="H1152" s="901"/>
      <c r="I1152" s="901"/>
      <c r="J1152" s="901"/>
      <c r="K1152" s="901"/>
      <c r="L1152" s="899"/>
      <c r="M1152" s="899"/>
      <c r="N1152" s="899"/>
      <c r="O1152" s="899"/>
      <c r="P1152" s="899"/>
      <c r="Q1152" s="899"/>
      <c r="R1152" s="899"/>
      <c r="S1152" s="899"/>
      <c r="T1152" s="899"/>
      <c r="U1152" s="899"/>
      <c r="V1152" s="899"/>
      <c r="W1152" s="899"/>
      <c r="X1152" s="899"/>
      <c r="Y1152" s="899"/>
    </row>
    <row r="1153" ht="18.0" customHeight="1">
      <c r="A1153" s="899"/>
      <c r="B1153" s="900"/>
      <c r="C1153" s="899"/>
      <c r="D1153" s="899"/>
      <c r="E1153" s="899"/>
      <c r="F1153" s="901"/>
      <c r="G1153" s="901"/>
      <c r="H1153" s="901"/>
      <c r="I1153" s="901"/>
      <c r="J1153" s="901"/>
      <c r="K1153" s="901"/>
      <c r="L1153" s="899"/>
      <c r="M1153" s="899"/>
      <c r="N1153" s="899"/>
      <c r="O1153" s="899"/>
      <c r="P1153" s="899"/>
      <c r="Q1153" s="899"/>
      <c r="R1153" s="899"/>
      <c r="S1153" s="899"/>
      <c r="T1153" s="899"/>
      <c r="U1153" s="899"/>
      <c r="V1153" s="899"/>
      <c r="W1153" s="899"/>
      <c r="X1153" s="899"/>
      <c r="Y1153" s="899"/>
    </row>
    <row r="1154" ht="18.0" customHeight="1">
      <c r="A1154" s="899"/>
      <c r="B1154" s="900"/>
      <c r="C1154" s="899"/>
      <c r="D1154" s="899"/>
      <c r="E1154" s="899"/>
      <c r="F1154" s="901"/>
      <c r="G1154" s="901"/>
      <c r="H1154" s="901"/>
      <c r="I1154" s="901"/>
      <c r="J1154" s="901"/>
      <c r="K1154" s="901"/>
      <c r="L1154" s="899"/>
      <c r="M1154" s="899"/>
      <c r="N1154" s="899"/>
      <c r="O1154" s="899"/>
      <c r="P1154" s="899"/>
      <c r="Q1154" s="899"/>
      <c r="R1154" s="899"/>
      <c r="S1154" s="899"/>
      <c r="T1154" s="899"/>
      <c r="U1154" s="899"/>
      <c r="V1154" s="899"/>
      <c r="W1154" s="899"/>
      <c r="X1154" s="899"/>
      <c r="Y1154" s="899"/>
    </row>
    <row r="1155" ht="18.0" customHeight="1">
      <c r="A1155" s="899"/>
      <c r="B1155" s="900"/>
      <c r="C1155" s="899"/>
      <c r="D1155" s="899"/>
      <c r="E1155" s="899"/>
      <c r="F1155" s="901"/>
      <c r="G1155" s="901"/>
      <c r="H1155" s="901"/>
      <c r="I1155" s="901"/>
      <c r="J1155" s="901"/>
      <c r="K1155" s="901"/>
      <c r="L1155" s="899"/>
      <c r="M1155" s="899"/>
      <c r="N1155" s="899"/>
      <c r="O1155" s="899"/>
      <c r="P1155" s="899"/>
      <c r="Q1155" s="899"/>
      <c r="R1155" s="899"/>
      <c r="S1155" s="899"/>
      <c r="T1155" s="899"/>
      <c r="U1155" s="899"/>
      <c r="V1155" s="899"/>
      <c r="W1155" s="899"/>
      <c r="X1155" s="899"/>
      <c r="Y1155" s="899"/>
    </row>
    <row r="1156" ht="18.0" customHeight="1">
      <c r="A1156" s="899"/>
      <c r="B1156" s="900"/>
      <c r="C1156" s="899"/>
      <c r="D1156" s="899"/>
      <c r="E1156" s="899"/>
      <c r="F1156" s="901"/>
      <c r="G1156" s="901"/>
      <c r="H1156" s="901"/>
      <c r="I1156" s="901"/>
      <c r="J1156" s="901"/>
      <c r="K1156" s="901"/>
      <c r="L1156" s="899"/>
      <c r="M1156" s="899"/>
      <c r="N1156" s="899"/>
      <c r="O1156" s="899"/>
      <c r="P1156" s="899"/>
      <c r="Q1156" s="899"/>
      <c r="R1156" s="899"/>
      <c r="S1156" s="899"/>
      <c r="T1156" s="899"/>
      <c r="U1156" s="899"/>
      <c r="V1156" s="899"/>
      <c r="W1156" s="899"/>
      <c r="X1156" s="899"/>
      <c r="Y1156" s="899"/>
    </row>
    <row r="1157" ht="18.0" customHeight="1">
      <c r="A1157" s="899"/>
      <c r="B1157" s="900"/>
      <c r="C1157" s="899"/>
      <c r="D1157" s="899"/>
      <c r="E1157" s="899"/>
      <c r="F1157" s="901"/>
      <c r="G1157" s="901"/>
      <c r="H1157" s="901"/>
      <c r="I1157" s="901"/>
      <c r="J1157" s="901"/>
      <c r="K1157" s="901"/>
      <c r="L1157" s="899"/>
      <c r="M1157" s="899"/>
      <c r="N1157" s="899"/>
      <c r="O1157" s="899"/>
      <c r="P1157" s="899"/>
      <c r="Q1157" s="899"/>
      <c r="R1157" s="899"/>
      <c r="S1157" s="899"/>
      <c r="T1157" s="899"/>
      <c r="U1157" s="899"/>
      <c r="V1157" s="899"/>
      <c r="W1157" s="899"/>
      <c r="X1157" s="899"/>
      <c r="Y1157" s="899"/>
    </row>
    <row r="1158" ht="18.0" customHeight="1">
      <c r="A1158" s="899"/>
      <c r="B1158" s="900"/>
      <c r="C1158" s="899"/>
      <c r="D1158" s="899"/>
      <c r="E1158" s="899"/>
      <c r="F1158" s="901"/>
      <c r="G1158" s="901"/>
      <c r="H1158" s="901"/>
      <c r="I1158" s="901"/>
      <c r="J1158" s="901"/>
      <c r="K1158" s="901"/>
      <c r="L1158" s="899"/>
      <c r="M1158" s="899"/>
      <c r="N1158" s="899"/>
      <c r="O1158" s="899"/>
      <c r="P1158" s="899"/>
      <c r="Q1158" s="899"/>
      <c r="R1158" s="899"/>
      <c r="S1158" s="899"/>
      <c r="T1158" s="899"/>
      <c r="U1158" s="899"/>
      <c r="V1158" s="899"/>
      <c r="W1158" s="899"/>
      <c r="X1158" s="899"/>
      <c r="Y1158" s="899"/>
    </row>
    <row r="1159" ht="18.0" customHeight="1">
      <c r="A1159" s="899"/>
      <c r="B1159" s="900"/>
      <c r="C1159" s="899"/>
      <c r="D1159" s="899"/>
      <c r="E1159" s="899"/>
      <c r="F1159" s="901"/>
      <c r="G1159" s="901"/>
      <c r="H1159" s="901"/>
      <c r="I1159" s="901"/>
      <c r="J1159" s="901"/>
      <c r="K1159" s="901"/>
      <c r="L1159" s="899"/>
      <c r="M1159" s="899"/>
      <c r="N1159" s="899"/>
      <c r="O1159" s="899"/>
      <c r="P1159" s="899"/>
      <c r="Q1159" s="899"/>
      <c r="R1159" s="899"/>
      <c r="S1159" s="899"/>
      <c r="T1159" s="899"/>
      <c r="U1159" s="899"/>
      <c r="V1159" s="899"/>
      <c r="W1159" s="899"/>
      <c r="X1159" s="899"/>
      <c r="Y1159" s="899"/>
    </row>
    <row r="1160" ht="18.0" customHeight="1">
      <c r="A1160" s="899"/>
      <c r="B1160" s="900"/>
      <c r="C1160" s="899"/>
      <c r="D1160" s="899"/>
      <c r="E1160" s="899"/>
      <c r="F1160" s="901"/>
      <c r="G1160" s="901"/>
      <c r="H1160" s="901"/>
      <c r="I1160" s="901"/>
      <c r="J1160" s="901"/>
      <c r="K1160" s="901"/>
      <c r="L1160" s="899"/>
      <c r="M1160" s="899"/>
      <c r="N1160" s="899"/>
      <c r="O1160" s="899"/>
      <c r="P1160" s="899"/>
      <c r="Q1160" s="899"/>
      <c r="R1160" s="899"/>
      <c r="S1160" s="899"/>
      <c r="T1160" s="899"/>
      <c r="U1160" s="899"/>
      <c r="V1160" s="899"/>
      <c r="W1160" s="899"/>
      <c r="X1160" s="899"/>
      <c r="Y1160" s="899"/>
    </row>
    <row r="1161" ht="18.0" customHeight="1">
      <c r="A1161" s="899"/>
      <c r="B1161" s="900"/>
      <c r="C1161" s="899"/>
      <c r="D1161" s="899"/>
      <c r="E1161" s="899"/>
      <c r="F1161" s="901"/>
      <c r="G1161" s="901"/>
      <c r="H1161" s="901"/>
      <c r="I1161" s="901"/>
      <c r="J1161" s="901"/>
      <c r="K1161" s="901"/>
      <c r="L1161" s="899"/>
      <c r="M1161" s="899"/>
      <c r="N1161" s="899"/>
      <c r="O1161" s="899"/>
      <c r="P1161" s="899"/>
      <c r="Q1161" s="899"/>
      <c r="R1161" s="899"/>
      <c r="S1161" s="899"/>
      <c r="T1161" s="899"/>
      <c r="U1161" s="899"/>
      <c r="V1161" s="899"/>
      <c r="W1161" s="899"/>
      <c r="X1161" s="899"/>
      <c r="Y1161" s="899"/>
    </row>
    <row r="1162" ht="18.0" customHeight="1">
      <c r="A1162" s="899"/>
      <c r="B1162" s="900"/>
      <c r="C1162" s="899"/>
      <c r="D1162" s="899"/>
      <c r="E1162" s="899"/>
      <c r="F1162" s="901"/>
      <c r="G1162" s="901"/>
      <c r="H1162" s="901"/>
      <c r="I1162" s="901"/>
      <c r="J1162" s="901"/>
      <c r="K1162" s="901"/>
      <c r="L1162" s="899"/>
      <c r="M1162" s="899"/>
      <c r="N1162" s="899"/>
      <c r="O1162" s="899"/>
      <c r="P1162" s="899"/>
      <c r="Q1162" s="899"/>
      <c r="R1162" s="899"/>
      <c r="S1162" s="899"/>
      <c r="T1162" s="899"/>
      <c r="U1162" s="899"/>
      <c r="V1162" s="899"/>
      <c r="W1162" s="899"/>
      <c r="X1162" s="899"/>
      <c r="Y1162" s="899"/>
    </row>
    <row r="1163" ht="18.0" customHeight="1">
      <c r="A1163" s="899"/>
      <c r="B1163" s="900"/>
      <c r="C1163" s="899"/>
      <c r="D1163" s="899"/>
      <c r="E1163" s="899"/>
      <c r="F1163" s="901"/>
      <c r="G1163" s="901"/>
      <c r="H1163" s="901"/>
      <c r="I1163" s="901"/>
      <c r="J1163" s="901"/>
      <c r="K1163" s="901"/>
      <c r="L1163" s="899"/>
      <c r="M1163" s="899"/>
      <c r="N1163" s="899"/>
      <c r="O1163" s="899"/>
      <c r="P1163" s="899"/>
      <c r="Q1163" s="899"/>
      <c r="R1163" s="899"/>
      <c r="S1163" s="899"/>
      <c r="T1163" s="899"/>
      <c r="U1163" s="899"/>
      <c r="V1163" s="899"/>
      <c r="W1163" s="899"/>
      <c r="X1163" s="899"/>
      <c r="Y1163" s="899"/>
    </row>
    <row r="1164" ht="18.0" customHeight="1">
      <c r="A1164" s="899"/>
      <c r="B1164" s="900"/>
      <c r="C1164" s="899"/>
      <c r="D1164" s="899"/>
      <c r="E1164" s="899"/>
      <c r="F1164" s="901"/>
      <c r="G1164" s="901"/>
      <c r="H1164" s="901"/>
      <c r="I1164" s="901"/>
      <c r="J1164" s="901"/>
      <c r="K1164" s="901"/>
      <c r="L1164" s="899"/>
      <c r="M1164" s="899"/>
      <c r="N1164" s="899"/>
      <c r="O1164" s="899"/>
      <c r="P1164" s="899"/>
      <c r="Q1164" s="899"/>
      <c r="R1164" s="899"/>
      <c r="S1164" s="899"/>
      <c r="T1164" s="899"/>
      <c r="U1164" s="899"/>
      <c r="V1164" s="899"/>
      <c r="W1164" s="899"/>
      <c r="X1164" s="899"/>
      <c r="Y1164" s="899"/>
    </row>
    <row r="1165" ht="18.0" customHeight="1">
      <c r="A1165" s="899"/>
      <c r="B1165" s="900"/>
      <c r="C1165" s="899"/>
      <c r="D1165" s="899"/>
      <c r="E1165" s="899"/>
      <c r="F1165" s="901"/>
      <c r="G1165" s="901"/>
      <c r="H1165" s="901"/>
      <c r="I1165" s="901"/>
      <c r="J1165" s="901"/>
      <c r="K1165" s="901"/>
      <c r="L1165" s="899"/>
      <c r="M1165" s="899"/>
      <c r="N1165" s="899"/>
      <c r="O1165" s="899"/>
      <c r="P1165" s="899"/>
      <c r="Q1165" s="899"/>
      <c r="R1165" s="899"/>
      <c r="S1165" s="899"/>
      <c r="T1165" s="899"/>
      <c r="U1165" s="899"/>
      <c r="V1165" s="899"/>
      <c r="W1165" s="899"/>
      <c r="X1165" s="899"/>
      <c r="Y1165" s="899"/>
    </row>
    <row r="1166" ht="18.0" customHeight="1">
      <c r="A1166" s="899"/>
      <c r="B1166" s="900"/>
      <c r="C1166" s="899"/>
      <c r="D1166" s="899"/>
      <c r="E1166" s="899"/>
      <c r="F1166" s="901"/>
      <c r="G1166" s="901"/>
      <c r="H1166" s="901"/>
      <c r="I1166" s="901"/>
      <c r="J1166" s="901"/>
      <c r="K1166" s="901"/>
      <c r="L1166" s="899"/>
      <c r="M1166" s="899"/>
      <c r="N1166" s="899"/>
      <c r="O1166" s="899"/>
      <c r="P1166" s="899"/>
      <c r="Q1166" s="899"/>
      <c r="R1166" s="899"/>
      <c r="S1166" s="899"/>
      <c r="T1166" s="899"/>
      <c r="U1166" s="899"/>
      <c r="V1166" s="899"/>
      <c r="W1166" s="899"/>
      <c r="X1166" s="899"/>
      <c r="Y1166" s="899"/>
    </row>
    <row r="1167" ht="18.0" customHeight="1">
      <c r="A1167" s="899"/>
      <c r="B1167" s="900"/>
      <c r="C1167" s="899"/>
      <c r="D1167" s="899"/>
      <c r="E1167" s="899"/>
      <c r="F1167" s="901"/>
      <c r="G1167" s="901"/>
      <c r="H1167" s="901"/>
      <c r="I1167" s="901"/>
      <c r="J1167" s="901"/>
      <c r="K1167" s="901"/>
      <c r="L1167" s="899"/>
      <c r="M1167" s="899"/>
      <c r="N1167" s="899"/>
      <c r="O1167" s="899"/>
      <c r="P1167" s="899"/>
      <c r="Q1167" s="899"/>
      <c r="R1167" s="899"/>
      <c r="S1167" s="899"/>
      <c r="T1167" s="899"/>
      <c r="U1167" s="899"/>
      <c r="V1167" s="899"/>
      <c r="W1167" s="899"/>
      <c r="X1167" s="899"/>
      <c r="Y1167" s="899"/>
    </row>
    <row r="1168" ht="18.0" customHeight="1">
      <c r="A1168" s="899"/>
      <c r="B1168" s="900"/>
      <c r="C1168" s="899"/>
      <c r="D1168" s="899"/>
      <c r="E1168" s="899"/>
      <c r="F1168" s="901"/>
      <c r="G1168" s="901"/>
      <c r="H1168" s="901"/>
      <c r="I1168" s="901"/>
      <c r="J1168" s="901"/>
      <c r="K1168" s="901"/>
      <c r="L1168" s="899"/>
      <c r="M1168" s="899"/>
      <c r="N1168" s="899"/>
      <c r="O1168" s="899"/>
      <c r="P1168" s="899"/>
      <c r="Q1168" s="899"/>
      <c r="R1168" s="899"/>
      <c r="S1168" s="899"/>
      <c r="T1168" s="899"/>
      <c r="U1168" s="899"/>
      <c r="V1168" s="899"/>
      <c r="W1168" s="899"/>
      <c r="X1168" s="899"/>
      <c r="Y1168" s="899"/>
    </row>
    <row r="1169" ht="18.0" customHeight="1">
      <c r="A1169" s="899"/>
      <c r="B1169" s="900"/>
      <c r="C1169" s="899"/>
      <c r="D1169" s="899"/>
      <c r="E1169" s="899"/>
      <c r="F1169" s="901"/>
      <c r="G1169" s="901"/>
      <c r="H1169" s="901"/>
      <c r="I1169" s="901"/>
      <c r="J1169" s="901"/>
      <c r="K1169" s="901"/>
      <c r="L1169" s="899"/>
      <c r="M1169" s="899"/>
      <c r="N1169" s="899"/>
      <c r="O1169" s="899"/>
      <c r="P1169" s="899"/>
      <c r="Q1169" s="899"/>
      <c r="R1169" s="899"/>
      <c r="S1169" s="899"/>
      <c r="T1169" s="899"/>
      <c r="U1169" s="899"/>
      <c r="V1169" s="899"/>
      <c r="W1169" s="899"/>
      <c r="X1169" s="899"/>
      <c r="Y1169" s="899"/>
    </row>
    <row r="1170" ht="18.0" customHeight="1">
      <c r="A1170" s="899"/>
      <c r="B1170" s="900"/>
      <c r="C1170" s="899"/>
      <c r="D1170" s="899"/>
      <c r="E1170" s="899"/>
      <c r="F1170" s="901"/>
      <c r="G1170" s="901"/>
      <c r="H1170" s="901"/>
      <c r="I1170" s="901"/>
      <c r="J1170" s="901"/>
      <c r="K1170" s="901"/>
      <c r="L1170" s="899"/>
      <c r="M1170" s="899"/>
      <c r="N1170" s="899"/>
      <c r="O1170" s="899"/>
      <c r="P1170" s="899"/>
      <c r="Q1170" s="899"/>
      <c r="R1170" s="899"/>
      <c r="S1170" s="899"/>
      <c r="T1170" s="899"/>
      <c r="U1170" s="899"/>
      <c r="V1170" s="899"/>
      <c r="W1170" s="899"/>
      <c r="X1170" s="899"/>
      <c r="Y1170" s="899"/>
    </row>
    <row r="1171" ht="18.0" customHeight="1">
      <c r="A1171" s="899"/>
      <c r="B1171" s="900"/>
      <c r="C1171" s="899"/>
      <c r="D1171" s="899"/>
      <c r="E1171" s="899"/>
      <c r="F1171" s="901"/>
      <c r="G1171" s="901"/>
      <c r="H1171" s="901"/>
      <c r="I1171" s="901"/>
      <c r="J1171" s="901"/>
      <c r="K1171" s="901"/>
      <c r="L1171" s="899"/>
      <c r="M1171" s="899"/>
      <c r="N1171" s="899"/>
      <c r="O1171" s="899"/>
      <c r="P1171" s="899"/>
      <c r="Q1171" s="899"/>
      <c r="R1171" s="899"/>
      <c r="S1171" s="899"/>
      <c r="T1171" s="899"/>
      <c r="U1171" s="899"/>
      <c r="V1171" s="899"/>
      <c r="W1171" s="899"/>
      <c r="X1171" s="899"/>
      <c r="Y1171" s="899"/>
    </row>
    <row r="1172" ht="18.0" customHeight="1">
      <c r="A1172" s="899"/>
      <c r="B1172" s="900"/>
      <c r="C1172" s="899"/>
      <c r="D1172" s="899"/>
      <c r="E1172" s="899"/>
      <c r="F1172" s="901"/>
      <c r="G1172" s="901"/>
      <c r="H1172" s="901"/>
      <c r="I1172" s="901"/>
      <c r="J1172" s="901"/>
      <c r="K1172" s="901"/>
      <c r="L1172" s="899"/>
      <c r="M1172" s="899"/>
      <c r="N1172" s="899"/>
      <c r="O1172" s="899"/>
      <c r="P1172" s="899"/>
      <c r="Q1172" s="899"/>
      <c r="R1172" s="899"/>
      <c r="S1172" s="899"/>
      <c r="T1172" s="899"/>
      <c r="U1172" s="899"/>
      <c r="V1172" s="899"/>
      <c r="W1172" s="899"/>
      <c r="X1172" s="899"/>
      <c r="Y1172" s="899"/>
    </row>
    <row r="1173" ht="18.0" customHeight="1">
      <c r="A1173" s="899"/>
      <c r="B1173" s="900"/>
      <c r="C1173" s="899"/>
      <c r="D1173" s="899"/>
      <c r="E1173" s="899"/>
      <c r="F1173" s="901"/>
      <c r="G1173" s="901"/>
      <c r="H1173" s="901"/>
      <c r="I1173" s="901"/>
      <c r="J1173" s="901"/>
      <c r="K1173" s="901"/>
      <c r="L1173" s="899"/>
      <c r="M1173" s="899"/>
      <c r="N1173" s="899"/>
      <c r="O1173" s="899"/>
      <c r="P1173" s="899"/>
      <c r="Q1173" s="899"/>
      <c r="R1173" s="899"/>
      <c r="S1173" s="899"/>
      <c r="T1173" s="899"/>
      <c r="U1173" s="899"/>
      <c r="V1173" s="899"/>
      <c r="W1173" s="899"/>
      <c r="X1173" s="899"/>
      <c r="Y1173" s="899"/>
    </row>
    <row r="1174" ht="18.0" customHeight="1">
      <c r="A1174" s="899"/>
      <c r="B1174" s="900"/>
      <c r="C1174" s="899"/>
      <c r="D1174" s="899"/>
      <c r="E1174" s="899"/>
      <c r="F1174" s="901"/>
      <c r="G1174" s="901"/>
      <c r="H1174" s="901"/>
      <c r="I1174" s="901"/>
      <c r="J1174" s="901"/>
      <c r="K1174" s="901"/>
      <c r="L1174" s="899"/>
      <c r="M1174" s="899"/>
      <c r="N1174" s="899"/>
      <c r="O1174" s="899"/>
      <c r="P1174" s="899"/>
      <c r="Q1174" s="899"/>
      <c r="R1174" s="899"/>
      <c r="S1174" s="899"/>
      <c r="T1174" s="899"/>
      <c r="U1174" s="899"/>
      <c r="V1174" s="899"/>
      <c r="W1174" s="899"/>
      <c r="X1174" s="899"/>
      <c r="Y1174" s="899"/>
    </row>
    <row r="1175" ht="18.0" customHeight="1">
      <c r="A1175" s="899"/>
      <c r="B1175" s="900"/>
      <c r="C1175" s="899"/>
      <c r="D1175" s="899"/>
      <c r="E1175" s="899"/>
      <c r="F1175" s="901"/>
      <c r="G1175" s="901"/>
      <c r="H1175" s="901"/>
      <c r="I1175" s="901"/>
      <c r="J1175" s="901"/>
      <c r="K1175" s="901"/>
      <c r="L1175" s="899"/>
      <c r="M1175" s="899"/>
      <c r="N1175" s="899"/>
      <c r="O1175" s="899"/>
      <c r="P1175" s="899"/>
      <c r="Q1175" s="899"/>
      <c r="R1175" s="899"/>
      <c r="S1175" s="899"/>
      <c r="T1175" s="899"/>
      <c r="U1175" s="899"/>
      <c r="V1175" s="899"/>
      <c r="W1175" s="899"/>
      <c r="X1175" s="899"/>
      <c r="Y1175" s="899"/>
    </row>
    <row r="1176" ht="18.0" customHeight="1">
      <c r="A1176" s="899"/>
      <c r="B1176" s="900"/>
      <c r="C1176" s="899"/>
      <c r="D1176" s="899"/>
      <c r="E1176" s="899"/>
      <c r="F1176" s="901"/>
      <c r="G1176" s="901"/>
      <c r="H1176" s="901"/>
      <c r="I1176" s="901"/>
      <c r="J1176" s="901"/>
      <c r="K1176" s="901"/>
      <c r="L1176" s="899"/>
      <c r="M1176" s="899"/>
      <c r="N1176" s="899"/>
      <c r="O1176" s="899"/>
      <c r="P1176" s="899"/>
      <c r="Q1176" s="899"/>
      <c r="R1176" s="899"/>
      <c r="S1176" s="899"/>
      <c r="T1176" s="899"/>
      <c r="U1176" s="899"/>
      <c r="V1176" s="899"/>
      <c r="W1176" s="899"/>
      <c r="X1176" s="899"/>
      <c r="Y1176" s="899"/>
    </row>
    <row r="1177" ht="18.0" customHeight="1">
      <c r="A1177" s="899"/>
      <c r="B1177" s="900"/>
      <c r="C1177" s="899"/>
      <c r="D1177" s="899"/>
      <c r="E1177" s="899"/>
      <c r="F1177" s="901"/>
      <c r="G1177" s="901"/>
      <c r="H1177" s="901"/>
      <c r="I1177" s="901"/>
      <c r="J1177" s="901"/>
      <c r="K1177" s="901"/>
      <c r="L1177" s="899"/>
      <c r="M1177" s="899"/>
      <c r="N1177" s="899"/>
      <c r="O1177" s="899"/>
      <c r="P1177" s="899"/>
      <c r="Q1177" s="899"/>
      <c r="R1177" s="899"/>
      <c r="S1177" s="899"/>
      <c r="T1177" s="899"/>
      <c r="U1177" s="899"/>
      <c r="V1177" s="899"/>
      <c r="W1177" s="899"/>
      <c r="X1177" s="899"/>
      <c r="Y1177" s="899"/>
    </row>
    <row r="1178" ht="18.0" customHeight="1">
      <c r="A1178" s="899"/>
      <c r="B1178" s="900"/>
      <c r="C1178" s="899"/>
      <c r="D1178" s="899"/>
      <c r="E1178" s="899"/>
      <c r="F1178" s="901"/>
      <c r="G1178" s="901"/>
      <c r="H1178" s="901"/>
      <c r="I1178" s="901"/>
      <c r="J1178" s="901"/>
      <c r="K1178" s="901"/>
      <c r="L1178" s="899"/>
      <c r="M1178" s="899"/>
      <c r="N1178" s="899"/>
      <c r="O1178" s="899"/>
      <c r="P1178" s="899"/>
      <c r="Q1178" s="899"/>
      <c r="R1178" s="899"/>
      <c r="S1178" s="899"/>
      <c r="T1178" s="899"/>
      <c r="U1178" s="899"/>
      <c r="V1178" s="899"/>
      <c r="W1178" s="899"/>
      <c r="X1178" s="899"/>
      <c r="Y1178" s="899"/>
    </row>
    <row r="1179" ht="18.0" customHeight="1">
      <c r="A1179" s="899"/>
      <c r="B1179" s="900"/>
      <c r="C1179" s="899"/>
      <c r="D1179" s="899"/>
      <c r="E1179" s="899"/>
      <c r="F1179" s="901"/>
      <c r="G1179" s="901"/>
      <c r="H1179" s="901"/>
      <c r="I1179" s="901"/>
      <c r="J1179" s="901"/>
      <c r="K1179" s="901"/>
      <c r="L1179" s="899"/>
      <c r="M1179" s="899"/>
      <c r="N1179" s="899"/>
      <c r="O1179" s="899"/>
      <c r="P1179" s="899"/>
      <c r="Q1179" s="899"/>
      <c r="R1179" s="899"/>
      <c r="S1179" s="899"/>
      <c r="T1179" s="899"/>
      <c r="U1179" s="899"/>
      <c r="V1179" s="899"/>
      <c r="W1179" s="899"/>
      <c r="X1179" s="899"/>
      <c r="Y1179" s="899"/>
    </row>
    <row r="1180" ht="18.0" customHeight="1">
      <c r="A1180" s="899"/>
      <c r="B1180" s="900"/>
      <c r="C1180" s="899"/>
      <c r="D1180" s="899"/>
      <c r="E1180" s="899"/>
      <c r="F1180" s="901"/>
      <c r="G1180" s="901"/>
      <c r="H1180" s="901"/>
      <c r="I1180" s="901"/>
      <c r="J1180" s="901"/>
      <c r="K1180" s="901"/>
      <c r="L1180" s="899"/>
      <c r="M1180" s="899"/>
      <c r="N1180" s="899"/>
      <c r="O1180" s="899"/>
      <c r="P1180" s="899"/>
      <c r="Q1180" s="899"/>
      <c r="R1180" s="899"/>
      <c r="S1180" s="899"/>
      <c r="T1180" s="899"/>
      <c r="U1180" s="899"/>
      <c r="V1180" s="899"/>
      <c r="W1180" s="899"/>
      <c r="X1180" s="899"/>
      <c r="Y1180" s="899"/>
    </row>
    <row r="1181" ht="18.0" customHeight="1">
      <c r="A1181" s="899"/>
      <c r="B1181" s="900"/>
      <c r="C1181" s="899"/>
      <c r="D1181" s="899"/>
      <c r="E1181" s="899"/>
      <c r="F1181" s="901"/>
      <c r="G1181" s="901"/>
      <c r="H1181" s="901"/>
      <c r="I1181" s="901"/>
      <c r="J1181" s="901"/>
      <c r="K1181" s="901"/>
      <c r="L1181" s="899"/>
      <c r="M1181" s="899"/>
      <c r="N1181" s="899"/>
      <c r="O1181" s="899"/>
      <c r="P1181" s="899"/>
      <c r="Q1181" s="899"/>
      <c r="R1181" s="899"/>
      <c r="S1181" s="899"/>
      <c r="T1181" s="899"/>
      <c r="U1181" s="899"/>
      <c r="V1181" s="899"/>
      <c r="W1181" s="899"/>
      <c r="X1181" s="899"/>
      <c r="Y1181" s="899"/>
    </row>
    <row r="1182" ht="18.0" customHeight="1">
      <c r="A1182" s="899"/>
      <c r="B1182" s="900"/>
      <c r="C1182" s="899"/>
      <c r="D1182" s="899"/>
      <c r="E1182" s="899"/>
      <c r="F1182" s="901"/>
      <c r="G1182" s="901"/>
      <c r="H1182" s="901"/>
      <c r="I1182" s="901"/>
      <c r="J1182" s="901"/>
      <c r="K1182" s="901"/>
      <c r="L1182" s="899"/>
      <c r="M1182" s="899"/>
      <c r="N1182" s="899"/>
      <c r="O1182" s="899"/>
      <c r="P1182" s="899"/>
      <c r="Q1182" s="899"/>
      <c r="R1182" s="899"/>
      <c r="S1182" s="899"/>
      <c r="T1182" s="899"/>
      <c r="U1182" s="899"/>
      <c r="V1182" s="899"/>
      <c r="W1182" s="899"/>
      <c r="X1182" s="899"/>
      <c r="Y1182" s="899"/>
    </row>
    <row r="1183" ht="18.0" customHeight="1">
      <c r="A1183" s="899"/>
      <c r="B1183" s="900"/>
      <c r="C1183" s="899"/>
      <c r="D1183" s="899"/>
      <c r="E1183" s="899"/>
      <c r="F1183" s="901"/>
      <c r="G1183" s="901"/>
      <c r="H1183" s="901"/>
      <c r="I1183" s="901"/>
      <c r="J1183" s="901"/>
      <c r="K1183" s="901"/>
      <c r="L1183" s="899"/>
      <c r="M1183" s="899"/>
      <c r="N1183" s="899"/>
      <c r="O1183" s="899"/>
      <c r="P1183" s="899"/>
      <c r="Q1183" s="899"/>
      <c r="R1183" s="899"/>
      <c r="S1183" s="899"/>
      <c r="T1183" s="899"/>
      <c r="U1183" s="899"/>
      <c r="V1183" s="899"/>
      <c r="W1183" s="899"/>
      <c r="X1183" s="899"/>
      <c r="Y1183" s="899"/>
    </row>
    <row r="1184" ht="18.0" customHeight="1">
      <c r="A1184" s="899"/>
      <c r="B1184" s="900"/>
      <c r="C1184" s="899"/>
      <c r="D1184" s="899"/>
      <c r="E1184" s="899"/>
      <c r="F1184" s="901"/>
      <c r="G1184" s="901"/>
      <c r="H1184" s="901"/>
      <c r="I1184" s="901"/>
      <c r="J1184" s="901"/>
      <c r="K1184" s="901"/>
      <c r="L1184" s="899"/>
      <c r="M1184" s="899"/>
      <c r="N1184" s="899"/>
      <c r="O1184" s="899"/>
      <c r="P1184" s="899"/>
      <c r="Q1184" s="899"/>
      <c r="R1184" s="899"/>
      <c r="S1184" s="899"/>
      <c r="T1184" s="899"/>
      <c r="U1184" s="899"/>
      <c r="V1184" s="899"/>
      <c r="W1184" s="899"/>
      <c r="X1184" s="899"/>
      <c r="Y1184" s="899"/>
    </row>
    <row r="1185" ht="18.0" customHeight="1">
      <c r="A1185" s="899"/>
      <c r="B1185" s="900"/>
      <c r="C1185" s="899"/>
      <c r="D1185" s="899"/>
      <c r="E1185" s="899"/>
      <c r="F1185" s="901"/>
      <c r="G1185" s="901"/>
      <c r="H1185" s="901"/>
      <c r="I1185" s="901"/>
      <c r="J1185" s="901"/>
      <c r="K1185" s="901"/>
      <c r="L1185" s="899"/>
      <c r="M1185" s="899"/>
      <c r="N1185" s="899"/>
      <c r="O1185" s="899"/>
      <c r="P1185" s="899"/>
      <c r="Q1185" s="899"/>
      <c r="R1185" s="899"/>
      <c r="S1185" s="899"/>
      <c r="T1185" s="899"/>
      <c r="U1185" s="899"/>
      <c r="V1185" s="899"/>
      <c r="W1185" s="899"/>
      <c r="X1185" s="899"/>
      <c r="Y1185" s="899"/>
    </row>
    <row r="1186" ht="18.0" customHeight="1">
      <c r="A1186" s="899"/>
      <c r="B1186" s="900"/>
      <c r="C1186" s="899"/>
      <c r="D1186" s="899"/>
      <c r="E1186" s="899"/>
      <c r="F1186" s="901"/>
      <c r="G1186" s="901"/>
      <c r="H1186" s="901"/>
      <c r="I1186" s="901"/>
      <c r="J1186" s="901"/>
      <c r="K1186" s="901"/>
      <c r="L1186" s="899"/>
      <c r="M1186" s="899"/>
      <c r="N1186" s="899"/>
      <c r="O1186" s="899"/>
      <c r="P1186" s="899"/>
      <c r="Q1186" s="899"/>
      <c r="R1186" s="899"/>
      <c r="S1186" s="899"/>
      <c r="T1186" s="899"/>
      <c r="U1186" s="899"/>
      <c r="V1186" s="899"/>
      <c r="W1186" s="899"/>
      <c r="X1186" s="899"/>
      <c r="Y1186" s="899"/>
    </row>
    <row r="1187" ht="18.0" customHeight="1">
      <c r="A1187" s="899"/>
      <c r="B1187" s="900"/>
      <c r="C1187" s="899"/>
      <c r="D1187" s="899"/>
      <c r="E1187" s="899"/>
      <c r="F1187" s="901"/>
      <c r="G1187" s="901"/>
      <c r="H1187" s="901"/>
      <c r="I1187" s="901"/>
      <c r="J1187" s="901"/>
      <c r="K1187" s="901"/>
      <c r="L1187" s="899"/>
      <c r="M1187" s="899"/>
      <c r="N1187" s="899"/>
      <c r="O1187" s="899"/>
      <c r="P1187" s="899"/>
      <c r="Q1187" s="899"/>
      <c r="R1187" s="899"/>
      <c r="S1187" s="899"/>
      <c r="T1187" s="899"/>
      <c r="U1187" s="899"/>
      <c r="V1187" s="899"/>
      <c r="W1187" s="899"/>
      <c r="X1187" s="899"/>
      <c r="Y1187" s="899"/>
    </row>
    <row r="1188" ht="18.0" customHeight="1">
      <c r="A1188" s="899"/>
      <c r="B1188" s="900"/>
      <c r="C1188" s="899"/>
      <c r="D1188" s="899"/>
      <c r="E1188" s="899"/>
      <c r="F1188" s="901"/>
      <c r="G1188" s="901"/>
      <c r="H1188" s="901"/>
      <c r="I1188" s="901"/>
      <c r="J1188" s="901"/>
      <c r="K1188" s="901"/>
      <c r="L1188" s="899"/>
      <c r="M1188" s="899"/>
      <c r="N1188" s="899"/>
      <c r="O1188" s="899"/>
      <c r="P1188" s="899"/>
      <c r="Q1188" s="899"/>
      <c r="R1188" s="899"/>
      <c r="S1188" s="899"/>
      <c r="T1188" s="899"/>
      <c r="U1188" s="899"/>
      <c r="V1188" s="899"/>
      <c r="W1188" s="899"/>
      <c r="X1188" s="899"/>
      <c r="Y1188" s="899"/>
    </row>
    <row r="1189" ht="18.0" customHeight="1">
      <c r="A1189" s="899"/>
      <c r="B1189" s="900"/>
      <c r="C1189" s="899"/>
      <c r="D1189" s="899"/>
      <c r="E1189" s="899"/>
      <c r="F1189" s="901"/>
      <c r="G1189" s="901"/>
      <c r="H1189" s="901"/>
      <c r="I1189" s="901"/>
      <c r="J1189" s="901"/>
      <c r="K1189" s="901"/>
      <c r="L1189" s="899"/>
      <c r="M1189" s="899"/>
      <c r="N1189" s="899"/>
      <c r="O1189" s="899"/>
      <c r="P1189" s="899"/>
      <c r="Q1189" s="899"/>
      <c r="R1189" s="899"/>
      <c r="S1189" s="899"/>
      <c r="T1189" s="899"/>
      <c r="U1189" s="899"/>
      <c r="V1189" s="899"/>
      <c r="W1189" s="899"/>
      <c r="X1189" s="899"/>
      <c r="Y1189" s="899"/>
    </row>
    <row r="1190" ht="18.0" customHeight="1">
      <c r="A1190" s="899"/>
      <c r="B1190" s="900"/>
      <c r="C1190" s="899"/>
      <c r="D1190" s="899"/>
      <c r="E1190" s="899"/>
      <c r="F1190" s="901"/>
      <c r="G1190" s="901"/>
      <c r="H1190" s="901"/>
      <c r="I1190" s="901"/>
      <c r="J1190" s="901"/>
      <c r="K1190" s="901"/>
      <c r="L1190" s="899"/>
      <c r="M1190" s="899"/>
      <c r="N1190" s="899"/>
      <c r="O1190" s="899"/>
      <c r="P1190" s="899"/>
      <c r="Q1190" s="899"/>
      <c r="R1190" s="899"/>
      <c r="S1190" s="899"/>
      <c r="T1190" s="899"/>
      <c r="U1190" s="899"/>
      <c r="V1190" s="899"/>
      <c r="W1190" s="899"/>
      <c r="X1190" s="899"/>
      <c r="Y1190" s="899"/>
    </row>
    <row r="1191" ht="18.0" customHeight="1">
      <c r="A1191" s="899"/>
      <c r="B1191" s="900"/>
      <c r="C1191" s="899"/>
      <c r="D1191" s="899"/>
      <c r="E1191" s="899"/>
      <c r="F1191" s="901"/>
      <c r="G1191" s="901"/>
      <c r="H1191" s="901"/>
      <c r="I1191" s="901"/>
      <c r="J1191" s="901"/>
      <c r="K1191" s="901"/>
      <c r="L1191" s="899"/>
      <c r="M1191" s="899"/>
      <c r="N1191" s="899"/>
      <c r="O1191" s="899"/>
      <c r="P1191" s="899"/>
      <c r="Q1191" s="899"/>
      <c r="R1191" s="899"/>
      <c r="S1191" s="899"/>
      <c r="T1191" s="899"/>
      <c r="U1191" s="899"/>
      <c r="V1191" s="899"/>
      <c r="W1191" s="899"/>
      <c r="X1191" s="899"/>
      <c r="Y1191" s="899"/>
    </row>
    <row r="1192" ht="18.0" customHeight="1">
      <c r="A1192" s="899"/>
      <c r="B1192" s="900"/>
      <c r="C1192" s="899"/>
      <c r="D1192" s="899"/>
      <c r="E1192" s="899"/>
      <c r="F1192" s="901"/>
      <c r="G1192" s="901"/>
      <c r="H1192" s="901"/>
      <c r="I1192" s="901"/>
      <c r="J1192" s="901"/>
      <c r="K1192" s="901"/>
      <c r="L1192" s="899"/>
      <c r="M1192" s="899"/>
      <c r="N1192" s="899"/>
      <c r="O1192" s="899"/>
      <c r="P1192" s="899"/>
      <c r="Q1192" s="899"/>
      <c r="R1192" s="899"/>
      <c r="S1192" s="899"/>
      <c r="T1192" s="899"/>
      <c r="U1192" s="899"/>
      <c r="V1192" s="899"/>
      <c r="W1192" s="899"/>
      <c r="X1192" s="899"/>
      <c r="Y1192" s="899"/>
    </row>
    <row r="1193" ht="18.0" customHeight="1">
      <c r="A1193" s="899"/>
      <c r="B1193" s="900"/>
      <c r="C1193" s="899"/>
      <c r="D1193" s="899"/>
      <c r="E1193" s="899"/>
      <c r="F1193" s="901"/>
      <c r="G1193" s="901"/>
      <c r="H1193" s="901"/>
      <c r="I1193" s="901"/>
      <c r="J1193" s="901"/>
      <c r="K1193" s="901"/>
      <c r="L1193" s="899"/>
      <c r="M1193" s="899"/>
      <c r="N1193" s="899"/>
      <c r="O1193" s="899"/>
      <c r="P1193" s="899"/>
      <c r="Q1193" s="899"/>
      <c r="R1193" s="899"/>
      <c r="S1193" s="899"/>
      <c r="T1193" s="899"/>
      <c r="U1193" s="899"/>
      <c r="V1193" s="899"/>
      <c r="W1193" s="899"/>
      <c r="X1193" s="899"/>
      <c r="Y1193" s="899"/>
    </row>
    <row r="1194" ht="18.0" customHeight="1">
      <c r="A1194" s="899"/>
      <c r="B1194" s="900"/>
      <c r="C1194" s="899"/>
      <c r="D1194" s="899"/>
      <c r="E1194" s="899"/>
      <c r="F1194" s="901"/>
      <c r="G1194" s="901"/>
      <c r="H1194" s="901"/>
      <c r="I1194" s="901"/>
      <c r="J1194" s="901"/>
      <c r="K1194" s="901"/>
      <c r="L1194" s="899"/>
      <c r="M1194" s="899"/>
      <c r="N1194" s="899"/>
      <c r="O1194" s="899"/>
      <c r="P1194" s="899"/>
      <c r="Q1194" s="899"/>
      <c r="R1194" s="899"/>
      <c r="S1194" s="899"/>
      <c r="T1194" s="899"/>
      <c r="U1194" s="899"/>
      <c r="V1194" s="899"/>
      <c r="W1194" s="899"/>
      <c r="X1194" s="899"/>
      <c r="Y1194" s="899"/>
    </row>
    <row r="1195" ht="18.0" customHeight="1">
      <c r="A1195" s="899"/>
      <c r="B1195" s="900"/>
      <c r="C1195" s="899"/>
      <c r="D1195" s="899"/>
      <c r="E1195" s="899"/>
      <c r="F1195" s="901"/>
      <c r="G1195" s="901"/>
      <c r="H1195" s="901"/>
      <c r="I1195" s="901"/>
      <c r="J1195" s="901"/>
      <c r="K1195" s="901"/>
      <c r="L1195" s="899"/>
      <c r="M1195" s="899"/>
      <c r="N1195" s="899"/>
      <c r="O1195" s="899"/>
      <c r="P1195" s="899"/>
      <c r="Q1195" s="899"/>
      <c r="R1195" s="899"/>
      <c r="S1195" s="899"/>
      <c r="T1195" s="899"/>
      <c r="U1195" s="899"/>
      <c r="V1195" s="899"/>
      <c r="W1195" s="899"/>
      <c r="X1195" s="899"/>
      <c r="Y1195" s="899"/>
    </row>
    <row r="1196" ht="18.0" customHeight="1">
      <c r="A1196" s="899"/>
      <c r="B1196" s="900"/>
      <c r="C1196" s="899"/>
      <c r="D1196" s="899"/>
      <c r="E1196" s="899"/>
      <c r="F1196" s="901"/>
      <c r="G1196" s="901"/>
      <c r="H1196" s="901"/>
      <c r="I1196" s="901"/>
      <c r="J1196" s="901"/>
      <c r="K1196" s="901"/>
      <c r="L1196" s="899"/>
      <c r="M1196" s="899"/>
      <c r="N1196" s="899"/>
      <c r="O1196" s="899"/>
      <c r="P1196" s="899"/>
      <c r="Q1196" s="899"/>
      <c r="R1196" s="899"/>
      <c r="S1196" s="899"/>
      <c r="T1196" s="899"/>
      <c r="U1196" s="899"/>
      <c r="V1196" s="899"/>
      <c r="W1196" s="899"/>
      <c r="X1196" s="899"/>
      <c r="Y1196" s="899"/>
    </row>
    <row r="1197" ht="18.0" customHeight="1">
      <c r="A1197" s="899"/>
      <c r="B1197" s="900"/>
      <c r="C1197" s="899"/>
      <c r="D1197" s="899"/>
      <c r="E1197" s="899"/>
      <c r="F1197" s="901"/>
      <c r="G1197" s="901"/>
      <c r="H1197" s="901"/>
      <c r="I1197" s="901"/>
      <c r="J1197" s="901"/>
      <c r="K1197" s="901"/>
      <c r="L1197" s="899"/>
      <c r="M1197" s="899"/>
      <c r="N1197" s="899"/>
      <c r="O1197" s="899"/>
      <c r="P1197" s="899"/>
      <c r="Q1197" s="899"/>
      <c r="R1197" s="899"/>
      <c r="S1197" s="899"/>
      <c r="T1197" s="899"/>
      <c r="U1197" s="899"/>
      <c r="V1197" s="899"/>
      <c r="W1197" s="899"/>
      <c r="X1197" s="899"/>
      <c r="Y1197" s="899"/>
    </row>
    <row r="1198" ht="18.0" customHeight="1">
      <c r="A1198" s="899"/>
      <c r="B1198" s="900"/>
      <c r="C1198" s="899"/>
      <c r="D1198" s="899"/>
      <c r="E1198" s="899"/>
      <c r="F1198" s="901"/>
      <c r="G1198" s="901"/>
      <c r="H1198" s="901"/>
      <c r="I1198" s="901"/>
      <c r="J1198" s="901"/>
      <c r="K1198" s="901"/>
      <c r="L1198" s="899"/>
      <c r="M1198" s="899"/>
      <c r="N1198" s="899"/>
      <c r="O1198" s="899"/>
      <c r="P1198" s="899"/>
      <c r="Q1198" s="899"/>
      <c r="R1198" s="899"/>
      <c r="S1198" s="899"/>
      <c r="T1198" s="899"/>
      <c r="U1198" s="899"/>
      <c r="V1198" s="899"/>
      <c r="W1198" s="899"/>
      <c r="X1198" s="899"/>
      <c r="Y1198" s="899"/>
    </row>
    <row r="1199" ht="18.0" customHeight="1">
      <c r="A1199" s="899"/>
      <c r="B1199" s="900"/>
      <c r="C1199" s="899"/>
      <c r="D1199" s="899"/>
      <c r="E1199" s="899"/>
      <c r="F1199" s="901"/>
      <c r="G1199" s="901"/>
      <c r="H1199" s="901"/>
      <c r="I1199" s="901"/>
      <c r="J1199" s="901"/>
      <c r="K1199" s="901"/>
      <c r="L1199" s="899"/>
      <c r="M1199" s="899"/>
      <c r="N1199" s="899"/>
      <c r="O1199" s="899"/>
      <c r="P1199" s="899"/>
      <c r="Q1199" s="899"/>
      <c r="R1199" s="899"/>
      <c r="S1199" s="899"/>
      <c r="T1199" s="899"/>
      <c r="U1199" s="899"/>
      <c r="V1199" s="899"/>
      <c r="W1199" s="899"/>
      <c r="X1199" s="899"/>
      <c r="Y1199" s="899"/>
    </row>
    <row r="1200" ht="18.0" customHeight="1">
      <c r="A1200" s="899"/>
      <c r="B1200" s="900"/>
      <c r="C1200" s="899"/>
      <c r="D1200" s="899"/>
      <c r="E1200" s="899"/>
      <c r="F1200" s="901"/>
      <c r="G1200" s="901"/>
      <c r="H1200" s="901"/>
      <c r="I1200" s="901"/>
      <c r="J1200" s="901"/>
      <c r="K1200" s="901"/>
      <c r="L1200" s="899"/>
      <c r="M1200" s="899"/>
      <c r="N1200" s="899"/>
      <c r="O1200" s="899"/>
      <c r="P1200" s="899"/>
      <c r="Q1200" s="899"/>
      <c r="R1200" s="899"/>
      <c r="S1200" s="899"/>
      <c r="T1200" s="899"/>
      <c r="U1200" s="899"/>
      <c r="V1200" s="899"/>
      <c r="W1200" s="899"/>
      <c r="X1200" s="899"/>
      <c r="Y1200" s="899"/>
    </row>
    <row r="1201" ht="18.0" customHeight="1">
      <c r="A1201" s="899"/>
      <c r="B1201" s="900"/>
      <c r="C1201" s="899"/>
      <c r="D1201" s="899"/>
      <c r="E1201" s="899"/>
      <c r="F1201" s="901"/>
      <c r="G1201" s="901"/>
      <c r="H1201" s="901"/>
      <c r="I1201" s="901"/>
      <c r="J1201" s="901"/>
      <c r="K1201" s="901"/>
      <c r="L1201" s="899"/>
      <c r="M1201" s="899"/>
      <c r="N1201" s="899"/>
      <c r="O1201" s="899"/>
      <c r="P1201" s="899"/>
      <c r="Q1201" s="899"/>
      <c r="R1201" s="899"/>
      <c r="S1201" s="899"/>
      <c r="T1201" s="899"/>
      <c r="U1201" s="899"/>
      <c r="V1201" s="899"/>
      <c r="W1201" s="899"/>
      <c r="X1201" s="899"/>
      <c r="Y1201" s="899"/>
    </row>
    <row r="1202" ht="18.0" customHeight="1">
      <c r="A1202" s="899"/>
      <c r="B1202" s="900"/>
      <c r="C1202" s="899"/>
      <c r="D1202" s="899"/>
      <c r="E1202" s="899"/>
      <c r="F1202" s="901"/>
      <c r="G1202" s="901"/>
      <c r="H1202" s="901"/>
      <c r="I1202" s="901"/>
      <c r="J1202" s="901"/>
      <c r="K1202" s="901"/>
      <c r="L1202" s="899"/>
      <c r="M1202" s="899"/>
      <c r="N1202" s="899"/>
      <c r="O1202" s="899"/>
      <c r="P1202" s="899"/>
      <c r="Q1202" s="899"/>
      <c r="R1202" s="899"/>
      <c r="S1202" s="899"/>
      <c r="T1202" s="899"/>
      <c r="U1202" s="899"/>
      <c r="V1202" s="899"/>
      <c r="W1202" s="899"/>
      <c r="X1202" s="899"/>
      <c r="Y1202" s="899"/>
    </row>
    <row r="1203" ht="18.0" customHeight="1">
      <c r="A1203" s="899"/>
      <c r="B1203" s="900"/>
      <c r="C1203" s="899"/>
      <c r="D1203" s="899"/>
      <c r="E1203" s="899"/>
      <c r="F1203" s="901"/>
      <c r="G1203" s="901"/>
      <c r="H1203" s="901"/>
      <c r="I1203" s="901"/>
      <c r="J1203" s="901"/>
      <c r="K1203" s="901"/>
      <c r="L1203" s="899"/>
      <c r="M1203" s="899"/>
      <c r="N1203" s="899"/>
      <c r="O1203" s="899"/>
      <c r="P1203" s="899"/>
      <c r="Q1203" s="899"/>
      <c r="R1203" s="899"/>
      <c r="S1203" s="899"/>
      <c r="T1203" s="899"/>
      <c r="U1203" s="899"/>
      <c r="V1203" s="899"/>
      <c r="W1203" s="899"/>
      <c r="X1203" s="899"/>
      <c r="Y1203" s="899"/>
    </row>
    <row r="1204" ht="18.0" customHeight="1">
      <c r="A1204" s="899"/>
      <c r="B1204" s="900"/>
      <c r="C1204" s="899"/>
      <c r="D1204" s="899"/>
      <c r="E1204" s="899"/>
      <c r="F1204" s="901"/>
      <c r="G1204" s="901"/>
      <c r="H1204" s="901"/>
      <c r="I1204" s="901"/>
      <c r="J1204" s="901"/>
      <c r="K1204" s="901"/>
      <c r="L1204" s="899"/>
      <c r="M1204" s="899"/>
      <c r="N1204" s="899"/>
      <c r="O1204" s="899"/>
      <c r="P1204" s="899"/>
      <c r="Q1204" s="899"/>
      <c r="R1204" s="899"/>
      <c r="S1204" s="899"/>
      <c r="T1204" s="899"/>
      <c r="U1204" s="899"/>
      <c r="V1204" s="899"/>
      <c r="W1204" s="899"/>
      <c r="X1204" s="899"/>
      <c r="Y1204" s="899"/>
    </row>
    <row r="1205" ht="18.0" customHeight="1">
      <c r="A1205" s="899"/>
      <c r="B1205" s="900"/>
      <c r="C1205" s="899"/>
      <c r="D1205" s="899"/>
      <c r="E1205" s="899"/>
      <c r="F1205" s="901"/>
      <c r="G1205" s="901"/>
      <c r="H1205" s="901"/>
      <c r="I1205" s="901"/>
      <c r="J1205" s="901"/>
      <c r="K1205" s="901"/>
      <c r="L1205" s="899"/>
      <c r="M1205" s="899"/>
      <c r="N1205" s="899"/>
      <c r="O1205" s="899"/>
      <c r="P1205" s="899"/>
      <c r="Q1205" s="899"/>
      <c r="R1205" s="899"/>
      <c r="S1205" s="899"/>
      <c r="T1205" s="899"/>
      <c r="U1205" s="899"/>
      <c r="V1205" s="899"/>
      <c r="W1205" s="899"/>
      <c r="X1205" s="899"/>
      <c r="Y1205" s="899"/>
    </row>
    <row r="1206" ht="18.0" customHeight="1">
      <c r="A1206" s="899"/>
      <c r="B1206" s="900"/>
      <c r="C1206" s="899"/>
      <c r="D1206" s="899"/>
      <c r="E1206" s="899"/>
      <c r="F1206" s="901"/>
      <c r="G1206" s="901"/>
      <c r="H1206" s="901"/>
      <c r="I1206" s="901"/>
      <c r="J1206" s="901"/>
      <c r="K1206" s="901"/>
      <c r="L1206" s="899"/>
      <c r="M1206" s="899"/>
      <c r="N1206" s="899"/>
      <c r="O1206" s="899"/>
      <c r="P1206" s="899"/>
      <c r="Q1206" s="899"/>
      <c r="R1206" s="899"/>
      <c r="S1206" s="899"/>
      <c r="T1206" s="899"/>
      <c r="U1206" s="899"/>
      <c r="V1206" s="899"/>
      <c r="W1206" s="899"/>
      <c r="X1206" s="899"/>
      <c r="Y1206" s="899"/>
    </row>
    <row r="1207" ht="18.0" customHeight="1">
      <c r="A1207" s="899"/>
      <c r="B1207" s="900"/>
      <c r="C1207" s="899"/>
      <c r="D1207" s="899"/>
      <c r="E1207" s="899"/>
      <c r="F1207" s="901"/>
      <c r="G1207" s="901"/>
      <c r="H1207" s="901"/>
      <c r="I1207" s="901"/>
      <c r="J1207" s="901"/>
      <c r="K1207" s="901"/>
      <c r="L1207" s="899"/>
      <c r="M1207" s="899"/>
      <c r="N1207" s="899"/>
      <c r="O1207" s="899"/>
      <c r="P1207" s="899"/>
      <c r="Q1207" s="899"/>
      <c r="R1207" s="899"/>
      <c r="S1207" s="899"/>
      <c r="T1207" s="899"/>
      <c r="U1207" s="899"/>
      <c r="V1207" s="899"/>
      <c r="W1207" s="899"/>
      <c r="X1207" s="899"/>
      <c r="Y1207" s="899"/>
    </row>
    <row r="1208" ht="18.0" customHeight="1">
      <c r="A1208" s="899"/>
      <c r="B1208" s="900"/>
      <c r="C1208" s="899"/>
      <c r="D1208" s="899"/>
      <c r="E1208" s="899"/>
      <c r="F1208" s="901"/>
      <c r="G1208" s="901"/>
      <c r="H1208" s="901"/>
      <c r="I1208" s="901"/>
      <c r="J1208" s="901"/>
      <c r="K1208" s="901"/>
      <c r="L1208" s="899"/>
      <c r="M1208" s="899"/>
      <c r="N1208" s="899"/>
      <c r="O1208" s="899"/>
      <c r="P1208" s="899"/>
      <c r="Q1208" s="899"/>
      <c r="R1208" s="899"/>
      <c r="S1208" s="899"/>
      <c r="T1208" s="899"/>
      <c r="U1208" s="899"/>
      <c r="V1208" s="899"/>
      <c r="W1208" s="899"/>
      <c r="X1208" s="899"/>
      <c r="Y1208" s="899"/>
    </row>
    <row r="1209" ht="18.0" customHeight="1">
      <c r="A1209" s="899"/>
      <c r="B1209" s="900"/>
      <c r="C1209" s="899"/>
      <c r="D1209" s="899"/>
      <c r="E1209" s="899"/>
      <c r="F1209" s="901"/>
      <c r="G1209" s="901"/>
      <c r="H1209" s="901"/>
      <c r="I1209" s="901"/>
      <c r="J1209" s="901"/>
      <c r="K1209" s="901"/>
      <c r="L1209" s="899"/>
      <c r="M1209" s="899"/>
      <c r="N1209" s="899"/>
      <c r="O1209" s="899"/>
      <c r="P1209" s="899"/>
      <c r="Q1209" s="899"/>
      <c r="R1209" s="899"/>
      <c r="S1209" s="899"/>
      <c r="T1209" s="899"/>
      <c r="U1209" s="899"/>
      <c r="V1209" s="899"/>
      <c r="W1209" s="899"/>
      <c r="X1209" s="899"/>
      <c r="Y1209" s="899"/>
    </row>
    <row r="1210" ht="18.0" customHeight="1">
      <c r="A1210" s="899"/>
      <c r="B1210" s="900"/>
      <c r="C1210" s="899"/>
      <c r="D1210" s="899"/>
      <c r="E1210" s="899"/>
      <c r="F1210" s="901"/>
      <c r="G1210" s="901"/>
      <c r="H1210" s="901"/>
      <c r="I1210" s="901"/>
      <c r="J1210" s="901"/>
      <c r="K1210" s="901"/>
      <c r="L1210" s="899"/>
      <c r="M1210" s="899"/>
      <c r="N1210" s="899"/>
      <c r="O1210" s="899"/>
      <c r="P1210" s="899"/>
      <c r="Q1210" s="899"/>
      <c r="R1210" s="899"/>
      <c r="S1210" s="899"/>
      <c r="T1210" s="899"/>
      <c r="U1210" s="899"/>
      <c r="V1210" s="899"/>
      <c r="W1210" s="899"/>
      <c r="X1210" s="899"/>
      <c r="Y1210" s="899"/>
    </row>
    <row r="1211" ht="18.0" customHeight="1">
      <c r="A1211" s="899"/>
      <c r="B1211" s="900"/>
      <c r="C1211" s="899"/>
      <c r="D1211" s="899"/>
      <c r="E1211" s="899"/>
      <c r="F1211" s="901"/>
      <c r="G1211" s="901"/>
      <c r="H1211" s="901"/>
      <c r="I1211" s="901"/>
      <c r="J1211" s="901"/>
      <c r="K1211" s="901"/>
      <c r="L1211" s="899"/>
      <c r="M1211" s="899"/>
      <c r="N1211" s="899"/>
      <c r="O1211" s="899"/>
      <c r="P1211" s="899"/>
      <c r="Q1211" s="899"/>
      <c r="R1211" s="899"/>
      <c r="S1211" s="899"/>
      <c r="T1211" s="899"/>
      <c r="U1211" s="899"/>
      <c r="V1211" s="899"/>
      <c r="W1211" s="899"/>
      <c r="X1211" s="899"/>
      <c r="Y1211" s="899"/>
    </row>
    <row r="1212" ht="18.0" customHeight="1">
      <c r="A1212" s="899"/>
      <c r="B1212" s="900"/>
      <c r="C1212" s="899"/>
      <c r="D1212" s="899"/>
      <c r="E1212" s="899"/>
      <c r="F1212" s="901"/>
      <c r="G1212" s="901"/>
      <c r="H1212" s="901"/>
      <c r="I1212" s="901"/>
      <c r="J1212" s="901"/>
      <c r="K1212" s="901"/>
      <c r="L1212" s="899"/>
      <c r="M1212" s="899"/>
      <c r="N1212" s="899"/>
      <c r="O1212" s="899"/>
      <c r="P1212" s="899"/>
      <c r="Q1212" s="899"/>
      <c r="R1212" s="899"/>
      <c r="S1212" s="899"/>
      <c r="T1212" s="899"/>
      <c r="U1212" s="899"/>
      <c r="V1212" s="899"/>
      <c r="W1212" s="899"/>
      <c r="X1212" s="899"/>
      <c r="Y1212" s="899"/>
    </row>
    <row r="1213" ht="18.0" customHeight="1">
      <c r="A1213" s="899"/>
      <c r="B1213" s="900"/>
      <c r="C1213" s="899"/>
      <c r="D1213" s="899"/>
      <c r="E1213" s="899"/>
      <c r="F1213" s="901"/>
      <c r="G1213" s="901"/>
      <c r="H1213" s="901"/>
      <c r="I1213" s="901"/>
      <c r="J1213" s="901"/>
      <c r="K1213" s="901"/>
      <c r="L1213" s="899"/>
      <c r="M1213" s="899"/>
      <c r="N1213" s="899"/>
      <c r="O1213" s="899"/>
      <c r="P1213" s="899"/>
      <c r="Q1213" s="899"/>
      <c r="R1213" s="899"/>
      <c r="S1213" s="899"/>
      <c r="T1213" s="899"/>
      <c r="U1213" s="899"/>
      <c r="V1213" s="899"/>
      <c r="W1213" s="899"/>
      <c r="X1213" s="899"/>
      <c r="Y1213" s="899"/>
    </row>
    <row r="1214" ht="18.0" customHeight="1">
      <c r="A1214" s="899"/>
      <c r="B1214" s="900"/>
      <c r="C1214" s="899"/>
      <c r="D1214" s="899"/>
      <c r="E1214" s="899"/>
      <c r="F1214" s="901"/>
      <c r="G1214" s="901"/>
      <c r="H1214" s="901"/>
      <c r="I1214" s="901"/>
      <c r="J1214" s="901"/>
      <c r="K1214" s="901"/>
      <c r="L1214" s="899"/>
      <c r="M1214" s="899"/>
      <c r="N1214" s="899"/>
      <c r="O1214" s="899"/>
      <c r="P1214" s="899"/>
      <c r="Q1214" s="899"/>
      <c r="R1214" s="899"/>
      <c r="S1214" s="899"/>
      <c r="T1214" s="899"/>
      <c r="U1214" s="899"/>
      <c r="V1214" s="899"/>
      <c r="W1214" s="899"/>
      <c r="X1214" s="899"/>
      <c r="Y1214" s="899"/>
    </row>
    <row r="1215" ht="18.0" customHeight="1">
      <c r="A1215" s="899"/>
      <c r="B1215" s="900"/>
      <c r="C1215" s="899"/>
      <c r="D1215" s="899"/>
      <c r="E1215" s="899"/>
      <c r="F1215" s="901"/>
      <c r="G1215" s="901"/>
      <c r="H1215" s="901"/>
      <c r="I1215" s="901"/>
      <c r="J1215" s="901"/>
      <c r="K1215" s="901"/>
      <c r="L1215" s="899"/>
      <c r="M1215" s="899"/>
      <c r="N1215" s="899"/>
      <c r="O1215" s="899"/>
      <c r="P1215" s="899"/>
      <c r="Q1215" s="899"/>
      <c r="R1215" s="899"/>
      <c r="S1215" s="899"/>
      <c r="T1215" s="899"/>
      <c r="U1215" s="899"/>
      <c r="V1215" s="899"/>
      <c r="W1215" s="899"/>
      <c r="X1215" s="899"/>
      <c r="Y1215" s="899"/>
    </row>
    <row r="1216" ht="18.0" customHeight="1">
      <c r="A1216" s="899"/>
      <c r="B1216" s="900"/>
      <c r="C1216" s="899"/>
      <c r="D1216" s="899"/>
      <c r="E1216" s="899"/>
      <c r="F1216" s="901"/>
      <c r="G1216" s="901"/>
      <c r="H1216" s="901"/>
      <c r="I1216" s="901"/>
      <c r="J1216" s="901"/>
      <c r="K1216" s="901"/>
      <c r="L1216" s="899"/>
      <c r="M1216" s="899"/>
      <c r="N1216" s="899"/>
      <c r="O1216" s="899"/>
      <c r="P1216" s="899"/>
      <c r="Q1216" s="899"/>
      <c r="R1216" s="899"/>
      <c r="S1216" s="899"/>
      <c r="T1216" s="899"/>
      <c r="U1216" s="899"/>
      <c r="V1216" s="899"/>
      <c r="W1216" s="899"/>
      <c r="X1216" s="899"/>
      <c r="Y1216" s="899"/>
    </row>
    <row r="1217" ht="18.0" customHeight="1">
      <c r="A1217" s="899"/>
      <c r="B1217" s="900"/>
      <c r="C1217" s="899"/>
      <c r="D1217" s="899"/>
      <c r="E1217" s="899"/>
      <c r="F1217" s="901"/>
      <c r="G1217" s="901"/>
      <c r="H1217" s="901"/>
      <c r="I1217" s="901"/>
      <c r="J1217" s="901"/>
      <c r="K1217" s="901"/>
      <c r="L1217" s="899"/>
      <c r="M1217" s="899"/>
      <c r="N1217" s="899"/>
      <c r="O1217" s="899"/>
      <c r="P1217" s="899"/>
      <c r="Q1217" s="899"/>
      <c r="R1217" s="899"/>
      <c r="S1217" s="899"/>
      <c r="T1217" s="899"/>
      <c r="U1217" s="899"/>
      <c r="V1217" s="899"/>
      <c r="W1217" s="899"/>
      <c r="X1217" s="899"/>
      <c r="Y1217" s="899"/>
    </row>
    <row r="1218" ht="18.0" customHeight="1">
      <c r="A1218" s="899"/>
      <c r="B1218" s="900"/>
      <c r="C1218" s="899"/>
      <c r="D1218" s="899"/>
      <c r="E1218" s="899"/>
      <c r="F1218" s="901"/>
      <c r="G1218" s="901"/>
      <c r="H1218" s="901"/>
      <c r="I1218" s="901"/>
      <c r="J1218" s="901"/>
      <c r="K1218" s="901"/>
      <c r="L1218" s="899"/>
      <c r="M1218" s="899"/>
      <c r="N1218" s="899"/>
      <c r="O1218" s="899"/>
      <c r="P1218" s="899"/>
      <c r="Q1218" s="899"/>
      <c r="R1218" s="899"/>
      <c r="S1218" s="899"/>
      <c r="T1218" s="899"/>
      <c r="U1218" s="899"/>
      <c r="V1218" s="899"/>
      <c r="W1218" s="899"/>
      <c r="X1218" s="899"/>
      <c r="Y1218" s="899"/>
    </row>
    <row r="1219" ht="18.0" customHeight="1">
      <c r="A1219" s="899"/>
      <c r="B1219" s="900"/>
      <c r="C1219" s="899"/>
      <c r="D1219" s="899"/>
      <c r="E1219" s="899"/>
      <c r="F1219" s="901"/>
      <c r="G1219" s="901"/>
      <c r="H1219" s="901"/>
      <c r="I1219" s="901"/>
      <c r="J1219" s="901"/>
      <c r="K1219" s="901"/>
      <c r="L1219" s="899"/>
      <c r="M1219" s="899"/>
      <c r="N1219" s="899"/>
      <c r="O1219" s="899"/>
      <c r="P1219" s="899"/>
      <c r="Q1219" s="899"/>
      <c r="R1219" s="899"/>
      <c r="S1219" s="899"/>
      <c r="T1219" s="899"/>
      <c r="U1219" s="899"/>
      <c r="V1219" s="899"/>
      <c r="W1219" s="899"/>
      <c r="X1219" s="899"/>
      <c r="Y1219" s="899"/>
    </row>
    <row r="1220" ht="18.0" customHeight="1">
      <c r="A1220" s="899"/>
      <c r="B1220" s="900"/>
      <c r="C1220" s="899"/>
      <c r="D1220" s="899"/>
      <c r="E1220" s="899"/>
      <c r="F1220" s="901"/>
      <c r="G1220" s="901"/>
      <c r="H1220" s="901"/>
      <c r="I1220" s="901"/>
      <c r="J1220" s="901"/>
      <c r="K1220" s="901"/>
      <c r="L1220" s="899"/>
      <c r="M1220" s="899"/>
      <c r="N1220" s="899"/>
      <c r="O1220" s="899"/>
      <c r="P1220" s="899"/>
      <c r="Q1220" s="899"/>
      <c r="R1220" s="899"/>
      <c r="S1220" s="899"/>
      <c r="T1220" s="899"/>
      <c r="U1220" s="899"/>
      <c r="V1220" s="899"/>
      <c r="W1220" s="899"/>
      <c r="X1220" s="899"/>
      <c r="Y1220" s="899"/>
    </row>
    <row r="1221" ht="18.0" customHeight="1">
      <c r="A1221" s="899"/>
      <c r="B1221" s="900"/>
      <c r="C1221" s="899"/>
      <c r="D1221" s="899"/>
      <c r="E1221" s="899"/>
      <c r="F1221" s="901"/>
      <c r="G1221" s="901"/>
      <c r="H1221" s="901"/>
      <c r="I1221" s="901"/>
      <c r="J1221" s="901"/>
      <c r="K1221" s="901"/>
      <c r="L1221" s="899"/>
      <c r="M1221" s="899"/>
      <c r="N1221" s="899"/>
      <c r="O1221" s="899"/>
      <c r="P1221" s="899"/>
      <c r="Q1221" s="899"/>
      <c r="R1221" s="899"/>
      <c r="S1221" s="899"/>
      <c r="T1221" s="899"/>
      <c r="U1221" s="899"/>
      <c r="V1221" s="899"/>
      <c r="W1221" s="899"/>
      <c r="X1221" s="899"/>
      <c r="Y1221" s="899"/>
    </row>
    <row r="1222" ht="18.0" customHeight="1">
      <c r="A1222" s="899"/>
      <c r="B1222" s="900"/>
      <c r="C1222" s="899"/>
      <c r="D1222" s="899"/>
      <c r="E1222" s="899"/>
      <c r="F1222" s="901"/>
      <c r="G1222" s="901"/>
      <c r="H1222" s="901"/>
      <c r="I1222" s="901"/>
      <c r="J1222" s="901"/>
      <c r="K1222" s="901"/>
      <c r="L1222" s="899"/>
      <c r="M1222" s="899"/>
      <c r="N1222" s="899"/>
      <c r="O1222" s="899"/>
      <c r="P1222" s="899"/>
      <c r="Q1222" s="899"/>
      <c r="R1222" s="899"/>
      <c r="S1222" s="899"/>
      <c r="T1222" s="899"/>
      <c r="U1222" s="899"/>
      <c r="V1222" s="899"/>
      <c r="W1222" s="899"/>
      <c r="X1222" s="899"/>
      <c r="Y1222" s="899"/>
    </row>
    <row r="1223" ht="18.0" customHeight="1">
      <c r="A1223" s="899"/>
      <c r="B1223" s="900"/>
      <c r="C1223" s="899"/>
      <c r="D1223" s="899"/>
      <c r="E1223" s="899"/>
      <c r="F1223" s="901"/>
      <c r="G1223" s="901"/>
      <c r="H1223" s="901"/>
      <c r="I1223" s="901"/>
      <c r="J1223" s="901"/>
      <c r="K1223" s="901"/>
      <c r="L1223" s="899"/>
      <c r="M1223" s="899"/>
      <c r="N1223" s="899"/>
      <c r="O1223" s="899"/>
      <c r="P1223" s="899"/>
      <c r="Q1223" s="899"/>
      <c r="R1223" s="899"/>
      <c r="S1223" s="899"/>
      <c r="T1223" s="899"/>
      <c r="U1223" s="899"/>
      <c r="V1223" s="899"/>
      <c r="W1223" s="899"/>
      <c r="X1223" s="899"/>
      <c r="Y1223" s="899"/>
    </row>
    <row r="1224" ht="18.0" customHeight="1">
      <c r="A1224" s="899"/>
      <c r="B1224" s="900"/>
      <c r="C1224" s="899"/>
      <c r="D1224" s="899"/>
      <c r="E1224" s="899"/>
      <c r="F1224" s="901"/>
      <c r="G1224" s="901"/>
      <c r="H1224" s="901"/>
      <c r="I1224" s="901"/>
      <c r="J1224" s="901"/>
      <c r="K1224" s="901"/>
      <c r="L1224" s="899"/>
      <c r="M1224" s="899"/>
      <c r="N1224" s="899"/>
      <c r="O1224" s="899"/>
      <c r="P1224" s="899"/>
      <c r="Q1224" s="899"/>
      <c r="R1224" s="899"/>
      <c r="S1224" s="899"/>
      <c r="T1224" s="899"/>
      <c r="U1224" s="899"/>
      <c r="V1224" s="899"/>
      <c r="W1224" s="899"/>
      <c r="X1224" s="899"/>
      <c r="Y1224" s="899"/>
    </row>
    <row r="1225" ht="18.0" customHeight="1">
      <c r="A1225" s="899"/>
      <c r="B1225" s="900"/>
      <c r="C1225" s="899"/>
      <c r="D1225" s="899"/>
      <c r="E1225" s="899"/>
      <c r="F1225" s="901"/>
      <c r="G1225" s="901"/>
      <c r="H1225" s="901"/>
      <c r="I1225" s="901"/>
      <c r="J1225" s="901"/>
      <c r="K1225" s="901"/>
      <c r="L1225" s="899"/>
      <c r="M1225" s="899"/>
      <c r="N1225" s="899"/>
      <c r="O1225" s="899"/>
      <c r="P1225" s="899"/>
      <c r="Q1225" s="899"/>
      <c r="R1225" s="899"/>
      <c r="S1225" s="899"/>
      <c r="T1225" s="899"/>
      <c r="U1225" s="899"/>
      <c r="V1225" s="899"/>
      <c r="W1225" s="899"/>
      <c r="X1225" s="899"/>
      <c r="Y1225" s="899"/>
    </row>
    <row r="1226" ht="18.0" customHeight="1">
      <c r="A1226" s="899"/>
      <c r="B1226" s="900"/>
      <c r="C1226" s="899"/>
      <c r="D1226" s="899"/>
      <c r="E1226" s="899"/>
      <c r="F1226" s="901"/>
      <c r="G1226" s="901"/>
      <c r="H1226" s="901"/>
      <c r="I1226" s="901"/>
      <c r="J1226" s="901"/>
      <c r="K1226" s="901"/>
      <c r="L1226" s="899"/>
      <c r="M1226" s="899"/>
      <c r="N1226" s="899"/>
      <c r="O1226" s="899"/>
      <c r="P1226" s="899"/>
      <c r="Q1226" s="899"/>
      <c r="R1226" s="899"/>
      <c r="S1226" s="899"/>
      <c r="T1226" s="899"/>
      <c r="U1226" s="899"/>
      <c r="V1226" s="899"/>
      <c r="W1226" s="899"/>
      <c r="X1226" s="899"/>
      <c r="Y1226" s="899"/>
    </row>
    <row r="1227" ht="18.0" customHeight="1">
      <c r="A1227" s="899"/>
      <c r="B1227" s="900"/>
      <c r="C1227" s="899"/>
      <c r="D1227" s="899"/>
      <c r="E1227" s="899"/>
      <c r="F1227" s="901"/>
      <c r="G1227" s="901"/>
      <c r="H1227" s="901"/>
      <c r="I1227" s="901"/>
      <c r="J1227" s="901"/>
      <c r="K1227" s="901"/>
      <c r="L1227" s="899"/>
      <c r="M1227" s="899"/>
      <c r="N1227" s="899"/>
      <c r="O1227" s="899"/>
      <c r="P1227" s="899"/>
      <c r="Q1227" s="899"/>
      <c r="R1227" s="899"/>
      <c r="S1227" s="899"/>
      <c r="T1227" s="899"/>
      <c r="U1227" s="899"/>
      <c r="V1227" s="899"/>
      <c r="W1227" s="899"/>
      <c r="X1227" s="899"/>
      <c r="Y1227" s="899"/>
    </row>
    <row r="1228" ht="18.0" customHeight="1">
      <c r="A1228" s="899"/>
      <c r="B1228" s="900"/>
      <c r="C1228" s="899"/>
      <c r="D1228" s="899"/>
      <c r="E1228" s="899"/>
      <c r="F1228" s="901"/>
      <c r="G1228" s="901"/>
      <c r="H1228" s="901"/>
      <c r="I1228" s="901"/>
      <c r="J1228" s="901"/>
      <c r="K1228" s="901"/>
      <c r="L1228" s="899"/>
      <c r="M1228" s="899"/>
      <c r="N1228" s="899"/>
      <c r="O1228" s="899"/>
      <c r="P1228" s="899"/>
      <c r="Q1228" s="899"/>
      <c r="R1228" s="899"/>
      <c r="S1228" s="899"/>
      <c r="T1228" s="899"/>
      <c r="U1228" s="899"/>
      <c r="V1228" s="899"/>
      <c r="W1228" s="899"/>
      <c r="X1228" s="899"/>
      <c r="Y1228" s="899"/>
    </row>
    <row r="1229" ht="18.0" customHeight="1">
      <c r="A1229" s="899"/>
      <c r="B1229" s="900"/>
      <c r="C1229" s="899"/>
      <c r="D1229" s="899"/>
      <c r="E1229" s="899"/>
      <c r="F1229" s="901"/>
      <c r="G1229" s="901"/>
      <c r="H1229" s="901"/>
      <c r="I1229" s="901"/>
      <c r="J1229" s="901"/>
      <c r="K1229" s="901"/>
      <c r="L1229" s="899"/>
      <c r="M1229" s="899"/>
      <c r="N1229" s="899"/>
      <c r="O1229" s="899"/>
      <c r="P1229" s="899"/>
      <c r="Q1229" s="899"/>
      <c r="R1229" s="899"/>
      <c r="S1229" s="899"/>
      <c r="T1229" s="899"/>
      <c r="U1229" s="899"/>
      <c r="V1229" s="899"/>
      <c r="W1229" s="899"/>
      <c r="X1229" s="899"/>
      <c r="Y1229" s="899"/>
    </row>
    <row r="1230" ht="18.0" customHeight="1">
      <c r="A1230" s="899"/>
      <c r="B1230" s="900"/>
      <c r="C1230" s="899"/>
      <c r="D1230" s="899"/>
      <c r="E1230" s="899"/>
      <c r="F1230" s="901"/>
      <c r="G1230" s="901"/>
      <c r="H1230" s="901"/>
      <c r="I1230" s="901"/>
      <c r="J1230" s="901"/>
      <c r="K1230" s="901"/>
      <c r="L1230" s="899"/>
      <c r="M1230" s="899"/>
      <c r="N1230" s="899"/>
      <c r="O1230" s="899"/>
      <c r="P1230" s="899"/>
      <c r="Q1230" s="899"/>
      <c r="R1230" s="899"/>
      <c r="S1230" s="899"/>
      <c r="T1230" s="899"/>
      <c r="U1230" s="899"/>
      <c r="V1230" s="899"/>
      <c r="W1230" s="899"/>
      <c r="X1230" s="899"/>
      <c r="Y1230" s="899"/>
    </row>
    <row r="1231" ht="18.0" customHeight="1">
      <c r="A1231" s="899"/>
      <c r="B1231" s="900"/>
      <c r="C1231" s="899"/>
      <c r="D1231" s="899"/>
      <c r="E1231" s="899"/>
      <c r="F1231" s="901"/>
      <c r="G1231" s="901"/>
      <c r="H1231" s="901"/>
      <c r="I1231" s="901"/>
      <c r="J1231" s="901"/>
      <c r="K1231" s="901"/>
      <c r="L1231" s="899"/>
      <c r="M1231" s="899"/>
      <c r="N1231" s="899"/>
      <c r="O1231" s="899"/>
      <c r="P1231" s="899"/>
      <c r="Q1231" s="899"/>
      <c r="R1231" s="899"/>
      <c r="S1231" s="899"/>
      <c r="T1231" s="899"/>
      <c r="U1231" s="899"/>
      <c r="V1231" s="899"/>
      <c r="W1231" s="899"/>
      <c r="X1231" s="899"/>
      <c r="Y1231" s="899"/>
    </row>
    <row r="1232" ht="18.0" customHeight="1">
      <c r="A1232" s="899"/>
      <c r="B1232" s="900"/>
      <c r="C1232" s="899"/>
      <c r="D1232" s="899"/>
      <c r="E1232" s="899"/>
      <c r="F1232" s="901"/>
      <c r="G1232" s="901"/>
      <c r="H1232" s="901"/>
      <c r="I1232" s="901"/>
      <c r="J1232" s="901"/>
      <c r="K1232" s="901"/>
      <c r="L1232" s="899"/>
      <c r="M1232" s="899"/>
      <c r="N1232" s="899"/>
      <c r="O1232" s="899"/>
      <c r="P1232" s="899"/>
      <c r="Q1232" s="899"/>
      <c r="R1232" s="899"/>
      <c r="S1232" s="899"/>
      <c r="T1232" s="899"/>
      <c r="U1232" s="899"/>
      <c r="V1232" s="899"/>
      <c r="W1232" s="899"/>
      <c r="X1232" s="899"/>
      <c r="Y1232" s="899"/>
    </row>
    <row r="1233" ht="18.0" customHeight="1">
      <c r="A1233" s="899"/>
      <c r="B1233" s="900"/>
      <c r="C1233" s="899"/>
      <c r="D1233" s="899"/>
      <c r="E1233" s="899"/>
      <c r="F1233" s="901"/>
      <c r="G1233" s="901"/>
      <c r="H1233" s="901"/>
      <c r="I1233" s="901"/>
      <c r="J1233" s="901"/>
      <c r="K1233" s="901"/>
      <c r="L1233" s="899"/>
      <c r="M1233" s="899"/>
      <c r="N1233" s="899"/>
      <c r="O1233" s="899"/>
      <c r="P1233" s="899"/>
      <c r="Q1233" s="899"/>
      <c r="R1233" s="899"/>
      <c r="S1233" s="899"/>
      <c r="T1233" s="899"/>
      <c r="U1233" s="899"/>
      <c r="V1233" s="899"/>
      <c r="W1233" s="899"/>
      <c r="X1233" s="899"/>
      <c r="Y1233" s="899"/>
    </row>
    <row r="1234" ht="18.0" customHeight="1">
      <c r="A1234" s="899"/>
      <c r="B1234" s="900"/>
      <c r="C1234" s="899"/>
      <c r="D1234" s="899"/>
      <c r="E1234" s="899"/>
      <c r="F1234" s="901"/>
      <c r="G1234" s="901"/>
      <c r="H1234" s="901"/>
      <c r="I1234" s="901"/>
      <c r="J1234" s="901"/>
      <c r="K1234" s="901"/>
      <c r="L1234" s="899"/>
      <c r="M1234" s="899"/>
      <c r="N1234" s="899"/>
      <c r="O1234" s="899"/>
      <c r="P1234" s="899"/>
      <c r="Q1234" s="899"/>
      <c r="R1234" s="899"/>
      <c r="S1234" s="899"/>
      <c r="T1234" s="899"/>
      <c r="U1234" s="899"/>
      <c r="V1234" s="899"/>
      <c r="W1234" s="899"/>
      <c r="X1234" s="899"/>
      <c r="Y1234" s="899"/>
    </row>
    <row r="1235" ht="18.0" customHeight="1">
      <c r="A1235" s="899"/>
      <c r="B1235" s="900"/>
      <c r="C1235" s="899"/>
      <c r="D1235" s="899"/>
      <c r="E1235" s="899"/>
      <c r="F1235" s="901"/>
      <c r="G1235" s="901"/>
      <c r="H1235" s="901"/>
      <c r="I1235" s="901"/>
      <c r="J1235" s="901"/>
      <c r="K1235" s="901"/>
      <c r="L1235" s="899"/>
      <c r="M1235" s="899"/>
      <c r="N1235" s="899"/>
      <c r="O1235" s="899"/>
      <c r="P1235" s="899"/>
      <c r="Q1235" s="899"/>
      <c r="R1235" s="899"/>
      <c r="S1235" s="899"/>
      <c r="T1235" s="899"/>
      <c r="U1235" s="899"/>
      <c r="V1235" s="899"/>
      <c r="W1235" s="899"/>
      <c r="X1235" s="899"/>
      <c r="Y1235" s="899"/>
    </row>
    <row r="1236" ht="18.0" customHeight="1">
      <c r="A1236" s="899"/>
      <c r="B1236" s="900"/>
      <c r="C1236" s="899"/>
      <c r="D1236" s="899"/>
      <c r="E1236" s="899"/>
      <c r="F1236" s="901"/>
      <c r="G1236" s="901"/>
      <c r="H1236" s="901"/>
      <c r="I1236" s="901"/>
      <c r="J1236" s="901"/>
      <c r="K1236" s="901"/>
      <c r="L1236" s="899"/>
      <c r="M1236" s="899"/>
      <c r="N1236" s="899"/>
      <c r="O1236" s="899"/>
      <c r="P1236" s="899"/>
      <c r="Q1236" s="899"/>
      <c r="R1236" s="899"/>
      <c r="S1236" s="899"/>
      <c r="T1236" s="899"/>
      <c r="U1236" s="899"/>
      <c r="V1236" s="899"/>
      <c r="W1236" s="899"/>
      <c r="X1236" s="899"/>
      <c r="Y1236" s="899"/>
    </row>
    <row r="1237" ht="18.0" customHeight="1">
      <c r="A1237" s="899"/>
      <c r="B1237" s="900"/>
      <c r="C1237" s="899"/>
      <c r="D1237" s="899"/>
      <c r="E1237" s="899"/>
      <c r="F1237" s="901"/>
      <c r="G1237" s="901"/>
      <c r="H1237" s="901"/>
      <c r="I1237" s="901"/>
      <c r="J1237" s="901"/>
      <c r="K1237" s="901"/>
      <c r="L1237" s="899"/>
      <c r="M1237" s="899"/>
      <c r="N1237" s="899"/>
      <c r="O1237" s="899"/>
      <c r="P1237" s="899"/>
      <c r="Q1237" s="899"/>
      <c r="R1237" s="899"/>
      <c r="S1237" s="899"/>
      <c r="T1237" s="899"/>
      <c r="U1237" s="899"/>
      <c r="V1237" s="899"/>
      <c r="W1237" s="899"/>
      <c r="X1237" s="899"/>
      <c r="Y1237" s="899"/>
    </row>
    <row r="1238" ht="18.0" customHeight="1">
      <c r="A1238" s="899"/>
      <c r="B1238" s="900"/>
      <c r="C1238" s="899"/>
      <c r="D1238" s="899"/>
      <c r="E1238" s="899"/>
      <c r="F1238" s="901"/>
      <c r="G1238" s="901"/>
      <c r="H1238" s="901"/>
      <c r="I1238" s="901"/>
      <c r="J1238" s="901"/>
      <c r="K1238" s="901"/>
      <c r="L1238" s="899"/>
      <c r="M1238" s="899"/>
      <c r="N1238" s="899"/>
      <c r="O1238" s="899"/>
      <c r="P1238" s="899"/>
      <c r="Q1238" s="899"/>
      <c r="R1238" s="899"/>
      <c r="S1238" s="899"/>
      <c r="T1238" s="899"/>
      <c r="U1238" s="899"/>
      <c r="V1238" s="899"/>
      <c r="W1238" s="899"/>
      <c r="X1238" s="899"/>
      <c r="Y1238" s="899"/>
    </row>
    <row r="1239" ht="18.0" customHeight="1">
      <c r="A1239" s="899"/>
      <c r="B1239" s="900"/>
      <c r="C1239" s="899"/>
      <c r="D1239" s="899"/>
      <c r="E1239" s="899"/>
      <c r="F1239" s="901"/>
      <c r="G1239" s="901"/>
      <c r="H1239" s="901"/>
      <c r="I1239" s="901"/>
      <c r="J1239" s="901"/>
      <c r="K1239" s="901"/>
      <c r="L1239" s="899"/>
      <c r="M1239" s="899"/>
      <c r="N1239" s="899"/>
      <c r="O1239" s="899"/>
      <c r="P1239" s="899"/>
      <c r="Q1239" s="899"/>
      <c r="R1239" s="899"/>
      <c r="S1239" s="899"/>
      <c r="T1239" s="899"/>
      <c r="U1239" s="899"/>
      <c r="V1239" s="899"/>
      <c r="W1239" s="899"/>
      <c r="X1239" s="899"/>
      <c r="Y1239" s="899"/>
    </row>
    <row r="1240" ht="18.0" customHeight="1">
      <c r="A1240" s="899"/>
      <c r="B1240" s="900"/>
      <c r="C1240" s="899"/>
      <c r="D1240" s="899"/>
      <c r="E1240" s="899"/>
      <c r="F1240" s="901"/>
      <c r="G1240" s="901"/>
      <c r="H1240" s="901"/>
      <c r="I1240" s="901"/>
      <c r="J1240" s="901"/>
      <c r="K1240" s="901"/>
      <c r="L1240" s="899"/>
      <c r="M1240" s="899"/>
      <c r="N1240" s="899"/>
      <c r="O1240" s="899"/>
      <c r="P1240" s="899"/>
      <c r="Q1240" s="899"/>
      <c r="R1240" s="899"/>
      <c r="S1240" s="899"/>
      <c r="T1240" s="899"/>
      <c r="U1240" s="899"/>
      <c r="V1240" s="899"/>
      <c r="W1240" s="899"/>
      <c r="X1240" s="899"/>
      <c r="Y1240" s="899"/>
    </row>
    <row r="1241" ht="18.0" customHeight="1">
      <c r="A1241" s="899"/>
      <c r="B1241" s="900"/>
      <c r="C1241" s="899"/>
      <c r="D1241" s="899"/>
      <c r="E1241" s="899"/>
      <c r="F1241" s="901"/>
      <c r="G1241" s="901"/>
      <c r="H1241" s="901"/>
      <c r="I1241" s="901"/>
      <c r="J1241" s="901"/>
      <c r="K1241" s="901"/>
      <c r="L1241" s="899"/>
      <c r="M1241" s="899"/>
      <c r="N1241" s="899"/>
      <c r="O1241" s="899"/>
      <c r="P1241" s="899"/>
      <c r="Q1241" s="899"/>
      <c r="R1241" s="899"/>
      <c r="S1241" s="899"/>
      <c r="T1241" s="899"/>
      <c r="U1241" s="899"/>
      <c r="V1241" s="899"/>
      <c r="W1241" s="899"/>
      <c r="X1241" s="899"/>
      <c r="Y1241" s="899"/>
    </row>
    <row r="1242" ht="18.0" customHeight="1">
      <c r="A1242" s="899"/>
      <c r="B1242" s="900"/>
      <c r="C1242" s="899"/>
      <c r="D1242" s="899"/>
      <c r="E1242" s="899"/>
      <c r="F1242" s="901"/>
      <c r="G1242" s="901"/>
      <c r="H1242" s="901"/>
      <c r="I1242" s="901"/>
      <c r="J1242" s="901"/>
      <c r="K1242" s="901"/>
      <c r="L1242" s="899"/>
      <c r="M1242" s="899"/>
      <c r="N1242" s="899"/>
      <c r="O1242" s="899"/>
      <c r="P1242" s="899"/>
      <c r="Q1242" s="899"/>
      <c r="R1242" s="899"/>
      <c r="S1242" s="899"/>
      <c r="T1242" s="899"/>
      <c r="U1242" s="899"/>
      <c r="V1242" s="899"/>
      <c r="W1242" s="899"/>
      <c r="X1242" s="899"/>
      <c r="Y1242" s="899"/>
    </row>
    <row r="1243" ht="18.0" customHeight="1">
      <c r="A1243" s="899"/>
      <c r="B1243" s="900"/>
      <c r="C1243" s="899"/>
      <c r="D1243" s="899"/>
      <c r="E1243" s="899"/>
      <c r="F1243" s="901"/>
      <c r="G1243" s="901"/>
      <c r="H1243" s="901"/>
      <c r="I1243" s="901"/>
      <c r="J1243" s="901"/>
      <c r="K1243" s="901"/>
      <c r="L1243" s="899"/>
      <c r="M1243" s="899"/>
      <c r="N1243" s="899"/>
      <c r="O1243" s="899"/>
      <c r="P1243" s="899"/>
      <c r="Q1243" s="899"/>
      <c r="R1243" s="899"/>
      <c r="S1243" s="899"/>
      <c r="T1243" s="899"/>
      <c r="U1243" s="899"/>
      <c r="V1243" s="899"/>
      <c r="W1243" s="899"/>
      <c r="X1243" s="899"/>
      <c r="Y1243" s="899"/>
    </row>
    <row r="1244" ht="18.0" customHeight="1">
      <c r="A1244" s="899"/>
      <c r="B1244" s="900"/>
      <c r="C1244" s="899"/>
      <c r="D1244" s="899"/>
      <c r="E1244" s="899"/>
      <c r="F1244" s="901"/>
      <c r="G1244" s="901"/>
      <c r="H1244" s="901"/>
      <c r="I1244" s="901"/>
      <c r="J1244" s="901"/>
      <c r="K1244" s="901"/>
      <c r="L1244" s="899"/>
      <c r="M1244" s="899"/>
      <c r="N1244" s="899"/>
      <c r="O1244" s="899"/>
      <c r="P1244" s="899"/>
      <c r="Q1244" s="899"/>
      <c r="R1244" s="899"/>
      <c r="S1244" s="899"/>
      <c r="T1244" s="899"/>
      <c r="U1244" s="899"/>
      <c r="V1244" s="899"/>
      <c r="W1244" s="899"/>
      <c r="X1244" s="899"/>
      <c r="Y1244" s="899"/>
    </row>
    <row r="1245" ht="18.0" customHeight="1">
      <c r="A1245" s="899"/>
      <c r="B1245" s="900"/>
      <c r="C1245" s="899"/>
      <c r="D1245" s="899"/>
      <c r="E1245" s="899"/>
      <c r="F1245" s="901"/>
      <c r="G1245" s="901"/>
      <c r="H1245" s="901"/>
      <c r="I1245" s="901"/>
      <c r="J1245" s="901"/>
      <c r="K1245" s="901"/>
      <c r="L1245" s="899"/>
      <c r="M1245" s="899"/>
      <c r="N1245" s="899"/>
      <c r="O1245" s="899"/>
      <c r="P1245" s="899"/>
      <c r="Q1245" s="899"/>
      <c r="R1245" s="899"/>
      <c r="S1245" s="899"/>
      <c r="T1245" s="899"/>
      <c r="U1245" s="899"/>
      <c r="V1245" s="899"/>
      <c r="W1245" s="899"/>
      <c r="X1245" s="899"/>
      <c r="Y1245" s="899"/>
    </row>
    <row r="1246" ht="18.0" customHeight="1">
      <c r="A1246" s="899"/>
      <c r="B1246" s="900"/>
      <c r="C1246" s="899"/>
      <c r="D1246" s="899"/>
      <c r="E1246" s="899"/>
      <c r="F1246" s="901"/>
      <c r="G1246" s="901"/>
      <c r="H1246" s="901"/>
      <c r="I1246" s="901"/>
      <c r="J1246" s="901"/>
      <c r="K1246" s="901"/>
      <c r="L1246" s="899"/>
      <c r="M1246" s="899"/>
      <c r="N1246" s="899"/>
      <c r="O1246" s="899"/>
      <c r="P1246" s="899"/>
      <c r="Q1246" s="899"/>
      <c r="R1246" s="899"/>
      <c r="S1246" s="899"/>
      <c r="T1246" s="899"/>
      <c r="U1246" s="899"/>
      <c r="V1246" s="899"/>
      <c r="W1246" s="899"/>
      <c r="X1246" s="899"/>
      <c r="Y1246" s="899"/>
    </row>
    <row r="1247" ht="18.0" customHeight="1">
      <c r="A1247" s="899"/>
      <c r="B1247" s="900"/>
      <c r="C1247" s="899"/>
      <c r="D1247" s="899"/>
      <c r="E1247" s="899"/>
      <c r="F1247" s="901"/>
      <c r="G1247" s="901"/>
      <c r="H1247" s="901"/>
      <c r="I1247" s="901"/>
      <c r="J1247" s="901"/>
      <c r="K1247" s="901"/>
      <c r="L1247" s="899"/>
      <c r="M1247" s="899"/>
      <c r="N1247" s="899"/>
      <c r="O1247" s="899"/>
      <c r="P1247" s="899"/>
      <c r="Q1247" s="899"/>
      <c r="R1247" s="899"/>
      <c r="S1247" s="899"/>
      <c r="T1247" s="899"/>
      <c r="U1247" s="899"/>
      <c r="V1247" s="899"/>
      <c r="W1247" s="899"/>
      <c r="X1247" s="899"/>
      <c r="Y1247" s="899"/>
    </row>
    <row r="1248" ht="18.0" customHeight="1">
      <c r="A1248" s="899"/>
      <c r="B1248" s="900"/>
      <c r="C1248" s="899"/>
      <c r="D1248" s="899"/>
      <c r="E1248" s="899"/>
      <c r="F1248" s="901"/>
      <c r="G1248" s="901"/>
      <c r="H1248" s="901"/>
      <c r="I1248" s="901"/>
      <c r="J1248" s="901"/>
      <c r="K1248" s="901"/>
      <c r="L1248" s="899"/>
      <c r="M1248" s="899"/>
      <c r="N1248" s="899"/>
      <c r="O1248" s="899"/>
      <c r="P1248" s="899"/>
      <c r="Q1248" s="899"/>
      <c r="R1248" s="899"/>
      <c r="S1248" s="899"/>
      <c r="T1248" s="899"/>
      <c r="U1248" s="899"/>
      <c r="V1248" s="899"/>
      <c r="W1248" s="899"/>
      <c r="X1248" s="899"/>
      <c r="Y1248" s="899"/>
    </row>
    <row r="1249" ht="18.0" customHeight="1">
      <c r="A1249" s="899"/>
      <c r="B1249" s="900"/>
      <c r="C1249" s="899"/>
      <c r="D1249" s="899"/>
      <c r="E1249" s="899"/>
      <c r="F1249" s="901"/>
      <c r="G1249" s="901"/>
      <c r="H1249" s="901"/>
      <c r="I1249" s="901"/>
      <c r="J1249" s="901"/>
      <c r="K1249" s="901"/>
      <c r="L1249" s="899"/>
      <c r="M1249" s="899"/>
      <c r="N1249" s="899"/>
      <c r="O1249" s="899"/>
      <c r="P1249" s="899"/>
      <c r="Q1249" s="899"/>
      <c r="R1249" s="899"/>
      <c r="S1249" s="899"/>
      <c r="T1249" s="899"/>
      <c r="U1249" s="899"/>
      <c r="V1249" s="899"/>
      <c r="W1249" s="899"/>
      <c r="X1249" s="899"/>
      <c r="Y1249" s="899"/>
    </row>
    <row r="1250" ht="18.0" customHeight="1">
      <c r="A1250" s="899"/>
      <c r="B1250" s="900"/>
      <c r="C1250" s="899"/>
      <c r="D1250" s="899"/>
      <c r="E1250" s="899"/>
      <c r="F1250" s="901"/>
      <c r="G1250" s="901"/>
      <c r="H1250" s="901"/>
      <c r="I1250" s="901"/>
      <c r="J1250" s="901"/>
      <c r="K1250" s="901"/>
      <c r="L1250" s="899"/>
      <c r="M1250" s="899"/>
      <c r="N1250" s="899"/>
      <c r="O1250" s="899"/>
      <c r="P1250" s="899"/>
      <c r="Q1250" s="899"/>
      <c r="R1250" s="899"/>
      <c r="S1250" s="899"/>
      <c r="T1250" s="899"/>
      <c r="U1250" s="899"/>
      <c r="V1250" s="899"/>
      <c r="W1250" s="899"/>
      <c r="X1250" s="899"/>
      <c r="Y1250" s="899"/>
    </row>
    <row r="1251" ht="18.0" customHeight="1">
      <c r="A1251" s="899"/>
      <c r="B1251" s="900"/>
      <c r="C1251" s="899"/>
      <c r="D1251" s="899"/>
      <c r="E1251" s="899"/>
      <c r="F1251" s="901"/>
      <c r="G1251" s="901"/>
      <c r="H1251" s="901"/>
      <c r="I1251" s="901"/>
      <c r="J1251" s="901"/>
      <c r="K1251" s="901"/>
      <c r="L1251" s="899"/>
      <c r="M1251" s="899"/>
      <c r="N1251" s="899"/>
      <c r="O1251" s="899"/>
      <c r="P1251" s="899"/>
      <c r="Q1251" s="899"/>
      <c r="R1251" s="899"/>
      <c r="S1251" s="899"/>
      <c r="T1251" s="899"/>
      <c r="U1251" s="899"/>
      <c r="V1251" s="899"/>
      <c r="W1251" s="899"/>
      <c r="X1251" s="899"/>
      <c r="Y1251" s="899"/>
    </row>
    <row r="1252" ht="18.0" customHeight="1">
      <c r="A1252" s="899"/>
      <c r="B1252" s="900"/>
      <c r="C1252" s="899"/>
      <c r="D1252" s="899"/>
      <c r="E1252" s="899"/>
      <c r="F1252" s="901"/>
      <c r="G1252" s="901"/>
      <c r="H1252" s="901"/>
      <c r="I1252" s="901"/>
      <c r="J1252" s="901"/>
      <c r="K1252" s="901"/>
      <c r="L1252" s="899"/>
      <c r="M1252" s="899"/>
      <c r="N1252" s="899"/>
      <c r="O1252" s="899"/>
      <c r="P1252" s="899"/>
      <c r="Q1252" s="899"/>
      <c r="R1252" s="899"/>
      <c r="S1252" s="899"/>
      <c r="T1252" s="899"/>
      <c r="U1252" s="899"/>
      <c r="V1252" s="899"/>
      <c r="W1252" s="899"/>
      <c r="X1252" s="899"/>
      <c r="Y1252" s="899"/>
    </row>
    <row r="1253" ht="18.0" customHeight="1">
      <c r="A1253" s="899"/>
      <c r="B1253" s="900"/>
      <c r="C1253" s="899"/>
      <c r="D1253" s="899"/>
      <c r="E1253" s="899"/>
      <c r="F1253" s="901"/>
      <c r="G1253" s="901"/>
      <c r="H1253" s="901"/>
      <c r="I1253" s="901"/>
      <c r="J1253" s="901"/>
      <c r="K1253" s="901"/>
      <c r="L1253" s="899"/>
      <c r="M1253" s="899"/>
      <c r="N1253" s="899"/>
      <c r="O1253" s="899"/>
      <c r="P1253" s="899"/>
      <c r="Q1253" s="899"/>
      <c r="R1253" s="899"/>
      <c r="S1253" s="899"/>
      <c r="T1253" s="899"/>
      <c r="U1253" s="899"/>
      <c r="V1253" s="899"/>
      <c r="W1253" s="899"/>
      <c r="X1253" s="899"/>
      <c r="Y1253" s="899"/>
    </row>
    <row r="1254" ht="18.0" customHeight="1">
      <c r="A1254" s="899"/>
      <c r="B1254" s="900"/>
      <c r="C1254" s="899"/>
      <c r="D1254" s="899"/>
      <c r="E1254" s="899"/>
      <c r="F1254" s="901"/>
      <c r="G1254" s="901"/>
      <c r="H1254" s="901"/>
      <c r="I1254" s="901"/>
      <c r="J1254" s="901"/>
      <c r="K1254" s="901"/>
      <c r="L1254" s="899"/>
      <c r="M1254" s="899"/>
      <c r="N1254" s="899"/>
      <c r="O1254" s="899"/>
      <c r="P1254" s="899"/>
      <c r="Q1254" s="899"/>
      <c r="R1254" s="899"/>
      <c r="S1254" s="899"/>
      <c r="T1254" s="899"/>
      <c r="U1254" s="899"/>
      <c r="V1254" s="899"/>
      <c r="W1254" s="899"/>
      <c r="X1254" s="899"/>
      <c r="Y1254" s="899"/>
    </row>
    <row r="1255" ht="18.0" customHeight="1">
      <c r="A1255" s="899"/>
      <c r="B1255" s="900"/>
      <c r="C1255" s="899"/>
      <c r="D1255" s="899"/>
      <c r="E1255" s="899"/>
      <c r="F1255" s="901"/>
      <c r="G1255" s="901"/>
      <c r="H1255" s="901"/>
      <c r="I1255" s="901"/>
      <c r="J1255" s="901"/>
      <c r="K1255" s="901"/>
      <c r="L1255" s="899"/>
      <c r="M1255" s="899"/>
      <c r="N1255" s="899"/>
      <c r="O1255" s="899"/>
      <c r="P1255" s="899"/>
      <c r="Q1255" s="899"/>
      <c r="R1255" s="899"/>
      <c r="S1255" s="899"/>
      <c r="T1255" s="899"/>
      <c r="U1255" s="899"/>
      <c r="V1255" s="899"/>
      <c r="W1255" s="899"/>
      <c r="X1255" s="899"/>
      <c r="Y1255" s="899"/>
    </row>
    <row r="1256" ht="18.0" customHeight="1">
      <c r="A1256" s="899"/>
      <c r="B1256" s="900"/>
      <c r="C1256" s="899"/>
      <c r="D1256" s="899"/>
      <c r="E1256" s="899"/>
      <c r="F1256" s="901"/>
      <c r="G1256" s="901"/>
      <c r="H1256" s="901"/>
      <c r="I1256" s="901"/>
      <c r="J1256" s="901"/>
      <c r="K1256" s="901"/>
      <c r="L1256" s="899"/>
      <c r="M1256" s="899"/>
      <c r="N1256" s="899"/>
      <c r="O1256" s="899"/>
      <c r="P1256" s="899"/>
      <c r="Q1256" s="899"/>
      <c r="R1256" s="899"/>
      <c r="S1256" s="899"/>
      <c r="T1256" s="899"/>
      <c r="U1256" s="899"/>
      <c r="V1256" s="899"/>
      <c r="W1256" s="899"/>
      <c r="X1256" s="899"/>
      <c r="Y1256" s="899"/>
    </row>
    <row r="1257" ht="18.0" customHeight="1">
      <c r="A1257" s="899"/>
      <c r="B1257" s="900"/>
      <c r="C1257" s="899"/>
      <c r="D1257" s="899"/>
      <c r="E1257" s="899"/>
      <c r="F1257" s="901"/>
      <c r="G1257" s="901"/>
      <c r="H1257" s="901"/>
      <c r="I1257" s="901"/>
      <c r="J1257" s="901"/>
      <c r="K1257" s="901"/>
      <c r="L1257" s="899"/>
      <c r="M1257" s="899"/>
      <c r="N1257" s="899"/>
      <c r="O1257" s="899"/>
      <c r="P1257" s="899"/>
      <c r="Q1257" s="899"/>
      <c r="R1257" s="899"/>
      <c r="S1257" s="899"/>
      <c r="T1257" s="899"/>
      <c r="U1257" s="899"/>
      <c r="V1257" s="899"/>
      <c r="W1257" s="899"/>
      <c r="X1257" s="899"/>
      <c r="Y1257" s="899"/>
    </row>
    <row r="1258" ht="18.0" customHeight="1">
      <c r="A1258" s="899"/>
      <c r="B1258" s="900"/>
      <c r="C1258" s="899"/>
      <c r="D1258" s="899"/>
      <c r="E1258" s="899"/>
      <c r="F1258" s="901"/>
      <c r="G1258" s="901"/>
      <c r="H1258" s="901"/>
      <c r="I1258" s="901"/>
      <c r="J1258" s="901"/>
      <c r="K1258" s="901"/>
      <c r="L1258" s="899"/>
      <c r="M1258" s="899"/>
      <c r="N1258" s="899"/>
      <c r="O1258" s="899"/>
      <c r="P1258" s="899"/>
      <c r="Q1258" s="899"/>
      <c r="R1258" s="899"/>
      <c r="S1258" s="899"/>
      <c r="T1258" s="899"/>
      <c r="U1258" s="899"/>
      <c r="V1258" s="899"/>
      <c r="W1258" s="899"/>
      <c r="X1258" s="899"/>
      <c r="Y1258" s="899"/>
    </row>
    <row r="1259" ht="18.0" customHeight="1">
      <c r="A1259" s="899"/>
      <c r="B1259" s="900"/>
      <c r="C1259" s="899"/>
      <c r="D1259" s="899"/>
      <c r="E1259" s="899"/>
      <c r="F1259" s="901"/>
      <c r="G1259" s="901"/>
      <c r="H1259" s="901"/>
      <c r="I1259" s="901"/>
      <c r="J1259" s="901"/>
      <c r="K1259" s="901"/>
      <c r="L1259" s="899"/>
      <c r="M1259" s="899"/>
      <c r="N1259" s="899"/>
      <c r="O1259" s="899"/>
      <c r="P1259" s="899"/>
      <c r="Q1259" s="899"/>
      <c r="R1259" s="899"/>
      <c r="S1259" s="899"/>
      <c r="T1259" s="899"/>
      <c r="U1259" s="899"/>
      <c r="V1259" s="899"/>
      <c r="W1259" s="899"/>
      <c r="X1259" s="899"/>
      <c r="Y1259" s="899"/>
    </row>
    <row r="1260" ht="18.0" customHeight="1">
      <c r="A1260" s="899"/>
      <c r="B1260" s="900"/>
      <c r="C1260" s="899"/>
      <c r="D1260" s="899"/>
      <c r="E1260" s="899"/>
      <c r="F1260" s="901"/>
      <c r="G1260" s="901"/>
      <c r="H1260" s="901"/>
      <c r="I1260" s="901"/>
      <c r="J1260" s="901"/>
      <c r="K1260" s="901"/>
      <c r="L1260" s="899"/>
      <c r="M1260" s="899"/>
      <c r="N1260" s="899"/>
      <c r="O1260" s="899"/>
      <c r="P1260" s="899"/>
      <c r="Q1260" s="899"/>
      <c r="R1260" s="899"/>
      <c r="S1260" s="899"/>
      <c r="T1260" s="899"/>
      <c r="U1260" s="899"/>
      <c r="V1260" s="899"/>
      <c r="W1260" s="899"/>
      <c r="X1260" s="899"/>
      <c r="Y1260" s="899"/>
    </row>
    <row r="1261" ht="18.0" customHeight="1">
      <c r="A1261" s="899"/>
      <c r="B1261" s="900"/>
      <c r="C1261" s="899"/>
      <c r="D1261" s="899"/>
      <c r="E1261" s="899"/>
      <c r="F1261" s="901"/>
      <c r="G1261" s="901"/>
      <c r="H1261" s="901"/>
      <c r="I1261" s="901"/>
      <c r="J1261" s="901"/>
      <c r="K1261" s="901"/>
      <c r="L1261" s="899"/>
      <c r="M1261" s="899"/>
      <c r="N1261" s="899"/>
      <c r="O1261" s="899"/>
      <c r="P1261" s="899"/>
      <c r="Q1261" s="899"/>
      <c r="R1261" s="899"/>
      <c r="S1261" s="899"/>
      <c r="T1261" s="899"/>
      <c r="U1261" s="899"/>
      <c r="V1261" s="899"/>
      <c r="W1261" s="899"/>
      <c r="X1261" s="899"/>
      <c r="Y1261" s="899"/>
    </row>
    <row r="1262" ht="18.0" customHeight="1">
      <c r="A1262" s="899"/>
      <c r="B1262" s="900"/>
      <c r="C1262" s="899"/>
      <c r="D1262" s="899"/>
      <c r="E1262" s="899"/>
      <c r="F1262" s="901"/>
      <c r="G1262" s="901"/>
      <c r="H1262" s="901"/>
      <c r="I1262" s="901"/>
      <c r="J1262" s="901"/>
      <c r="K1262" s="901"/>
      <c r="L1262" s="899"/>
      <c r="M1262" s="899"/>
      <c r="N1262" s="899"/>
      <c r="O1262" s="899"/>
      <c r="P1262" s="899"/>
      <c r="Q1262" s="899"/>
      <c r="R1262" s="899"/>
      <c r="S1262" s="899"/>
      <c r="T1262" s="899"/>
      <c r="U1262" s="899"/>
      <c r="V1262" s="899"/>
      <c r="W1262" s="899"/>
      <c r="X1262" s="899"/>
      <c r="Y1262" s="899"/>
    </row>
    <row r="1263" ht="18.0" customHeight="1">
      <c r="A1263" s="899"/>
      <c r="B1263" s="900"/>
      <c r="C1263" s="899"/>
      <c r="D1263" s="899"/>
      <c r="E1263" s="899"/>
      <c r="F1263" s="901"/>
      <c r="G1263" s="901"/>
      <c r="H1263" s="901"/>
      <c r="I1263" s="901"/>
      <c r="J1263" s="901"/>
      <c r="K1263" s="901"/>
      <c r="L1263" s="899"/>
      <c r="M1263" s="899"/>
      <c r="N1263" s="899"/>
      <c r="O1263" s="899"/>
      <c r="P1263" s="899"/>
      <c r="Q1263" s="899"/>
      <c r="R1263" s="899"/>
      <c r="S1263" s="899"/>
      <c r="T1263" s="899"/>
      <c r="U1263" s="899"/>
      <c r="V1263" s="899"/>
      <c r="W1263" s="899"/>
      <c r="X1263" s="899"/>
      <c r="Y1263" s="899"/>
    </row>
    <row r="1264" ht="18.0" customHeight="1">
      <c r="A1264" s="899"/>
      <c r="B1264" s="900"/>
      <c r="C1264" s="899"/>
      <c r="D1264" s="899"/>
      <c r="E1264" s="899"/>
      <c r="F1264" s="901"/>
      <c r="G1264" s="901"/>
      <c r="H1264" s="901"/>
      <c r="I1264" s="901"/>
      <c r="J1264" s="901"/>
      <c r="K1264" s="901"/>
      <c r="L1264" s="899"/>
      <c r="M1264" s="899"/>
      <c r="N1264" s="899"/>
      <c r="O1264" s="899"/>
      <c r="P1264" s="899"/>
      <c r="Q1264" s="899"/>
      <c r="R1264" s="899"/>
      <c r="S1264" s="899"/>
      <c r="T1264" s="899"/>
      <c r="U1264" s="899"/>
      <c r="V1264" s="899"/>
      <c r="W1264" s="899"/>
      <c r="X1264" s="899"/>
      <c r="Y1264" s="899"/>
    </row>
    <row r="1265" ht="18.0" customHeight="1">
      <c r="A1265" s="899"/>
      <c r="B1265" s="900"/>
      <c r="C1265" s="899"/>
      <c r="D1265" s="899"/>
      <c r="E1265" s="899"/>
      <c r="F1265" s="901"/>
      <c r="G1265" s="901"/>
      <c r="H1265" s="901"/>
      <c r="I1265" s="901"/>
      <c r="J1265" s="901"/>
      <c r="K1265" s="901"/>
      <c r="L1265" s="899"/>
      <c r="M1265" s="899"/>
      <c r="N1265" s="899"/>
      <c r="O1265" s="899"/>
      <c r="P1265" s="899"/>
      <c r="Q1265" s="899"/>
      <c r="R1265" s="899"/>
      <c r="S1265" s="899"/>
      <c r="T1265" s="899"/>
      <c r="U1265" s="899"/>
      <c r="V1265" s="899"/>
      <c r="W1265" s="899"/>
      <c r="X1265" s="899"/>
      <c r="Y1265" s="899"/>
    </row>
    <row r="1266" ht="18.0" customHeight="1">
      <c r="A1266" s="899"/>
      <c r="B1266" s="900"/>
      <c r="C1266" s="899"/>
      <c r="D1266" s="899"/>
      <c r="E1266" s="899"/>
      <c r="F1266" s="901"/>
      <c r="G1266" s="901"/>
      <c r="H1266" s="901"/>
      <c r="I1266" s="901"/>
      <c r="J1266" s="901"/>
      <c r="K1266" s="901"/>
      <c r="L1266" s="899"/>
      <c r="M1266" s="899"/>
      <c r="N1266" s="899"/>
      <c r="O1266" s="899"/>
      <c r="P1266" s="899"/>
      <c r="Q1266" s="899"/>
      <c r="R1266" s="899"/>
      <c r="S1266" s="899"/>
      <c r="T1266" s="899"/>
      <c r="U1266" s="899"/>
      <c r="V1266" s="899"/>
      <c r="W1266" s="899"/>
      <c r="X1266" s="899"/>
      <c r="Y1266" s="899"/>
    </row>
    <row r="1267" ht="18.0" customHeight="1">
      <c r="A1267" s="899"/>
      <c r="B1267" s="900"/>
      <c r="C1267" s="899"/>
      <c r="D1267" s="899"/>
      <c r="E1267" s="899"/>
      <c r="F1267" s="901"/>
      <c r="G1267" s="901"/>
      <c r="H1267" s="901"/>
      <c r="I1267" s="901"/>
      <c r="J1267" s="901"/>
      <c r="K1267" s="901"/>
      <c r="L1267" s="899"/>
      <c r="M1267" s="899"/>
      <c r="N1267" s="899"/>
      <c r="O1267" s="899"/>
      <c r="P1267" s="899"/>
      <c r="Q1267" s="899"/>
      <c r="R1267" s="899"/>
      <c r="S1267" s="899"/>
      <c r="T1267" s="899"/>
      <c r="U1267" s="899"/>
      <c r="V1267" s="899"/>
      <c r="W1267" s="899"/>
      <c r="X1267" s="899"/>
      <c r="Y1267" s="899"/>
    </row>
    <row r="1268" ht="18.0" customHeight="1">
      <c r="A1268" s="899"/>
      <c r="B1268" s="900"/>
      <c r="C1268" s="899"/>
      <c r="D1268" s="899"/>
      <c r="E1268" s="899"/>
      <c r="F1268" s="901"/>
      <c r="G1268" s="901"/>
      <c r="H1268" s="901"/>
      <c r="I1268" s="901"/>
      <c r="J1268" s="901"/>
      <c r="K1268" s="901"/>
      <c r="L1268" s="899"/>
      <c r="M1268" s="899"/>
      <c r="N1268" s="899"/>
      <c r="O1268" s="899"/>
      <c r="P1268" s="899"/>
      <c r="Q1268" s="899"/>
      <c r="R1268" s="899"/>
      <c r="S1268" s="899"/>
      <c r="T1268" s="899"/>
      <c r="U1268" s="899"/>
      <c r="V1268" s="899"/>
      <c r="W1268" s="899"/>
      <c r="X1268" s="899"/>
      <c r="Y1268" s="899"/>
    </row>
    <row r="1269" ht="18.0" customHeight="1">
      <c r="A1269" s="899"/>
      <c r="B1269" s="900"/>
      <c r="C1269" s="899"/>
      <c r="D1269" s="899"/>
      <c r="E1269" s="899"/>
      <c r="F1269" s="901"/>
      <c r="G1269" s="901"/>
      <c r="H1269" s="901"/>
      <c r="I1269" s="901"/>
      <c r="J1269" s="901"/>
      <c r="K1269" s="901"/>
      <c r="L1269" s="899"/>
      <c r="M1269" s="899"/>
      <c r="N1269" s="899"/>
      <c r="O1269" s="899"/>
      <c r="P1269" s="899"/>
      <c r="Q1269" s="899"/>
      <c r="R1269" s="899"/>
      <c r="S1269" s="899"/>
      <c r="T1269" s="899"/>
      <c r="U1269" s="899"/>
      <c r="V1269" s="899"/>
      <c r="W1269" s="899"/>
      <c r="X1269" s="899"/>
      <c r="Y1269" s="899"/>
    </row>
    <row r="1270" ht="18.0" customHeight="1">
      <c r="A1270" s="899"/>
      <c r="B1270" s="900"/>
      <c r="C1270" s="899"/>
      <c r="D1270" s="899"/>
      <c r="E1270" s="899"/>
      <c r="F1270" s="901"/>
      <c r="G1270" s="901"/>
      <c r="H1270" s="901"/>
      <c r="I1270" s="901"/>
      <c r="J1270" s="901"/>
      <c r="K1270" s="901"/>
      <c r="L1270" s="899"/>
      <c r="M1270" s="899"/>
      <c r="N1270" s="899"/>
      <c r="O1270" s="899"/>
      <c r="P1270" s="899"/>
      <c r="Q1270" s="899"/>
      <c r="R1270" s="899"/>
      <c r="S1270" s="899"/>
      <c r="T1270" s="899"/>
      <c r="U1270" s="899"/>
      <c r="V1270" s="899"/>
      <c r="W1270" s="899"/>
      <c r="X1270" s="899"/>
      <c r="Y1270" s="899"/>
    </row>
    <row r="1271" ht="18.0" customHeight="1">
      <c r="A1271" s="899"/>
      <c r="B1271" s="900"/>
      <c r="C1271" s="899"/>
      <c r="D1271" s="899"/>
      <c r="E1271" s="899"/>
      <c r="F1271" s="901"/>
      <c r="G1271" s="901"/>
      <c r="H1271" s="901"/>
      <c r="I1271" s="901"/>
      <c r="J1271" s="901"/>
      <c r="K1271" s="901"/>
      <c r="L1271" s="899"/>
      <c r="M1271" s="899"/>
      <c r="N1271" s="899"/>
      <c r="O1271" s="899"/>
      <c r="P1271" s="899"/>
      <c r="Q1271" s="899"/>
      <c r="R1271" s="899"/>
      <c r="S1271" s="899"/>
      <c r="T1271" s="899"/>
      <c r="U1271" s="899"/>
      <c r="V1271" s="899"/>
      <c r="W1271" s="899"/>
      <c r="X1271" s="899"/>
      <c r="Y1271" s="899"/>
    </row>
    <row r="1272" ht="18.0" customHeight="1">
      <c r="A1272" s="899"/>
      <c r="B1272" s="900"/>
      <c r="C1272" s="899"/>
      <c r="D1272" s="899"/>
      <c r="E1272" s="899"/>
      <c r="F1272" s="901"/>
      <c r="G1272" s="901"/>
      <c r="H1272" s="901"/>
      <c r="I1272" s="901"/>
      <c r="J1272" s="901"/>
      <c r="K1272" s="901"/>
      <c r="L1272" s="899"/>
      <c r="M1272" s="899"/>
      <c r="N1272" s="899"/>
      <c r="O1272" s="899"/>
      <c r="P1272" s="899"/>
      <c r="Q1272" s="899"/>
      <c r="R1272" s="899"/>
      <c r="S1272" s="899"/>
      <c r="T1272" s="899"/>
      <c r="U1272" s="899"/>
      <c r="V1272" s="899"/>
      <c r="W1272" s="899"/>
      <c r="X1272" s="899"/>
      <c r="Y1272" s="899"/>
    </row>
    <row r="1273" ht="18.0" customHeight="1">
      <c r="A1273" s="899"/>
      <c r="B1273" s="900"/>
      <c r="C1273" s="899"/>
      <c r="D1273" s="899"/>
      <c r="E1273" s="899"/>
      <c r="F1273" s="901"/>
      <c r="G1273" s="901"/>
      <c r="H1273" s="901"/>
      <c r="I1273" s="901"/>
      <c r="J1273" s="901"/>
      <c r="K1273" s="901"/>
      <c r="L1273" s="899"/>
      <c r="M1273" s="899"/>
      <c r="N1273" s="899"/>
      <c r="O1273" s="899"/>
      <c r="P1273" s="899"/>
      <c r="Q1273" s="899"/>
      <c r="R1273" s="899"/>
      <c r="S1273" s="899"/>
      <c r="T1273" s="899"/>
      <c r="U1273" s="899"/>
      <c r="V1273" s="899"/>
      <c r="W1273" s="899"/>
      <c r="X1273" s="899"/>
      <c r="Y1273" s="899"/>
    </row>
    <row r="1274" ht="18.0" customHeight="1">
      <c r="A1274" s="899"/>
      <c r="B1274" s="900"/>
      <c r="C1274" s="899"/>
      <c r="D1274" s="899"/>
      <c r="E1274" s="899"/>
      <c r="F1274" s="901"/>
      <c r="G1274" s="901"/>
      <c r="H1274" s="901"/>
      <c r="I1274" s="901"/>
      <c r="J1274" s="901"/>
      <c r="K1274" s="901"/>
      <c r="L1274" s="899"/>
      <c r="M1274" s="899"/>
      <c r="N1274" s="899"/>
      <c r="O1274" s="899"/>
      <c r="P1274" s="899"/>
      <c r="Q1274" s="899"/>
      <c r="R1274" s="899"/>
      <c r="S1274" s="899"/>
      <c r="T1274" s="899"/>
      <c r="U1274" s="899"/>
      <c r="V1274" s="899"/>
      <c r="W1274" s="899"/>
      <c r="X1274" s="899"/>
      <c r="Y1274" s="899"/>
    </row>
    <row r="1275" ht="18.0" customHeight="1">
      <c r="A1275" s="899"/>
      <c r="B1275" s="900"/>
      <c r="C1275" s="899"/>
      <c r="D1275" s="899"/>
      <c r="E1275" s="899"/>
      <c r="F1275" s="901"/>
      <c r="G1275" s="901"/>
      <c r="H1275" s="901"/>
      <c r="I1275" s="901"/>
      <c r="J1275" s="901"/>
      <c r="K1275" s="901"/>
      <c r="L1275" s="899"/>
      <c r="M1275" s="899"/>
      <c r="N1275" s="899"/>
      <c r="O1275" s="899"/>
      <c r="P1275" s="899"/>
      <c r="Q1275" s="899"/>
      <c r="R1275" s="899"/>
      <c r="S1275" s="899"/>
      <c r="T1275" s="899"/>
      <c r="U1275" s="899"/>
      <c r="V1275" s="899"/>
      <c r="W1275" s="899"/>
      <c r="X1275" s="899"/>
      <c r="Y1275" s="899"/>
    </row>
    <row r="1276" ht="18.0" customHeight="1">
      <c r="A1276" s="899"/>
      <c r="B1276" s="900"/>
      <c r="C1276" s="899"/>
      <c r="D1276" s="899"/>
      <c r="E1276" s="899"/>
      <c r="F1276" s="901"/>
      <c r="G1276" s="901"/>
      <c r="H1276" s="901"/>
      <c r="I1276" s="901"/>
      <c r="J1276" s="901"/>
      <c r="K1276" s="901"/>
      <c r="L1276" s="899"/>
      <c r="M1276" s="899"/>
      <c r="N1276" s="899"/>
      <c r="O1276" s="899"/>
      <c r="P1276" s="899"/>
      <c r="Q1276" s="899"/>
      <c r="R1276" s="899"/>
      <c r="S1276" s="899"/>
      <c r="T1276" s="899"/>
      <c r="U1276" s="899"/>
      <c r="V1276" s="899"/>
      <c r="W1276" s="899"/>
      <c r="X1276" s="899"/>
      <c r="Y1276" s="899"/>
    </row>
    <row r="1277" ht="18.0" customHeight="1">
      <c r="A1277" s="899"/>
      <c r="B1277" s="900"/>
      <c r="C1277" s="899"/>
      <c r="D1277" s="899"/>
      <c r="E1277" s="899"/>
      <c r="F1277" s="901"/>
      <c r="G1277" s="901"/>
      <c r="H1277" s="901"/>
      <c r="I1277" s="901"/>
      <c r="J1277" s="901"/>
      <c r="K1277" s="901"/>
      <c r="L1277" s="899"/>
      <c r="M1277" s="899"/>
      <c r="N1277" s="899"/>
      <c r="O1277" s="899"/>
      <c r="P1277" s="899"/>
      <c r="Q1277" s="899"/>
      <c r="R1277" s="899"/>
      <c r="S1277" s="899"/>
      <c r="T1277" s="899"/>
      <c r="U1277" s="899"/>
      <c r="V1277" s="899"/>
      <c r="W1277" s="899"/>
      <c r="X1277" s="899"/>
      <c r="Y1277" s="899"/>
    </row>
    <row r="1278" ht="18.0" customHeight="1">
      <c r="A1278" s="899"/>
      <c r="B1278" s="900"/>
      <c r="C1278" s="899"/>
      <c r="D1278" s="899"/>
      <c r="E1278" s="899"/>
      <c r="F1278" s="901"/>
      <c r="G1278" s="901"/>
      <c r="H1278" s="901"/>
      <c r="I1278" s="901"/>
      <c r="J1278" s="901"/>
      <c r="K1278" s="901"/>
      <c r="L1278" s="899"/>
      <c r="M1278" s="899"/>
      <c r="N1278" s="899"/>
      <c r="O1278" s="899"/>
      <c r="P1278" s="899"/>
      <c r="Q1278" s="899"/>
      <c r="R1278" s="899"/>
      <c r="S1278" s="899"/>
      <c r="T1278" s="899"/>
      <c r="U1278" s="899"/>
      <c r="V1278" s="899"/>
      <c r="W1278" s="899"/>
      <c r="X1278" s="899"/>
      <c r="Y1278" s="899"/>
    </row>
    <row r="1279" ht="18.0" customHeight="1">
      <c r="A1279" s="899"/>
      <c r="B1279" s="900"/>
      <c r="C1279" s="899"/>
      <c r="D1279" s="899"/>
      <c r="E1279" s="899"/>
      <c r="F1279" s="901"/>
      <c r="G1279" s="901"/>
      <c r="H1279" s="901"/>
      <c r="I1279" s="901"/>
      <c r="J1279" s="901"/>
      <c r="K1279" s="901"/>
      <c r="L1279" s="899"/>
      <c r="M1279" s="899"/>
      <c r="N1279" s="899"/>
      <c r="O1279" s="899"/>
      <c r="P1279" s="899"/>
      <c r="Q1279" s="899"/>
      <c r="R1279" s="899"/>
      <c r="S1279" s="899"/>
      <c r="T1279" s="899"/>
      <c r="U1279" s="899"/>
      <c r="V1279" s="899"/>
      <c r="W1279" s="899"/>
      <c r="X1279" s="899"/>
      <c r="Y1279" s="899"/>
    </row>
    <row r="1280" ht="18.0" customHeight="1">
      <c r="A1280" s="899"/>
      <c r="B1280" s="900"/>
      <c r="C1280" s="899"/>
      <c r="D1280" s="899"/>
      <c r="E1280" s="899"/>
      <c r="F1280" s="901"/>
      <c r="G1280" s="901"/>
      <c r="H1280" s="901"/>
      <c r="I1280" s="901"/>
      <c r="J1280" s="901"/>
      <c r="K1280" s="901"/>
      <c r="L1280" s="899"/>
      <c r="M1280" s="899"/>
      <c r="N1280" s="899"/>
      <c r="O1280" s="899"/>
      <c r="P1280" s="899"/>
      <c r="Q1280" s="899"/>
      <c r="R1280" s="899"/>
      <c r="S1280" s="899"/>
      <c r="T1280" s="899"/>
      <c r="U1280" s="899"/>
      <c r="V1280" s="899"/>
      <c r="W1280" s="899"/>
      <c r="X1280" s="899"/>
      <c r="Y1280" s="899"/>
    </row>
    <row r="1281" ht="18.0" customHeight="1">
      <c r="A1281" s="899"/>
      <c r="B1281" s="900"/>
      <c r="C1281" s="899"/>
      <c r="D1281" s="899"/>
      <c r="E1281" s="899"/>
      <c r="F1281" s="901"/>
      <c r="G1281" s="901"/>
      <c r="H1281" s="901"/>
      <c r="I1281" s="901"/>
      <c r="J1281" s="901"/>
      <c r="K1281" s="901"/>
      <c r="L1281" s="899"/>
      <c r="M1281" s="899"/>
      <c r="N1281" s="899"/>
      <c r="O1281" s="899"/>
      <c r="P1281" s="899"/>
      <c r="Q1281" s="899"/>
      <c r="R1281" s="899"/>
      <c r="S1281" s="899"/>
      <c r="T1281" s="899"/>
      <c r="U1281" s="899"/>
      <c r="V1281" s="899"/>
      <c r="W1281" s="899"/>
      <c r="X1281" s="899"/>
      <c r="Y1281" s="899"/>
    </row>
    <row r="1282" ht="18.0" customHeight="1">
      <c r="A1282" s="899"/>
      <c r="B1282" s="900"/>
      <c r="C1282" s="899"/>
      <c r="D1282" s="899"/>
      <c r="E1282" s="899"/>
      <c r="F1282" s="901"/>
      <c r="G1282" s="901"/>
      <c r="H1282" s="901"/>
      <c r="I1282" s="901"/>
      <c r="J1282" s="901"/>
      <c r="K1282" s="901"/>
      <c r="L1282" s="899"/>
      <c r="M1282" s="899"/>
      <c r="N1282" s="899"/>
      <c r="O1282" s="899"/>
      <c r="P1282" s="899"/>
      <c r="Q1282" s="899"/>
      <c r="R1282" s="899"/>
      <c r="S1282" s="899"/>
      <c r="T1282" s="899"/>
      <c r="U1282" s="899"/>
      <c r="V1282" s="899"/>
      <c r="W1282" s="899"/>
      <c r="X1282" s="899"/>
      <c r="Y1282" s="899"/>
    </row>
    <row r="1283" ht="18.0" customHeight="1">
      <c r="A1283" s="899"/>
      <c r="B1283" s="900"/>
      <c r="C1283" s="899"/>
      <c r="D1283" s="899"/>
      <c r="E1283" s="899"/>
      <c r="F1283" s="901"/>
      <c r="G1283" s="901"/>
      <c r="H1283" s="901"/>
      <c r="I1283" s="901"/>
      <c r="J1283" s="901"/>
      <c r="K1283" s="901"/>
      <c r="L1283" s="899"/>
      <c r="M1283" s="899"/>
      <c r="N1283" s="899"/>
      <c r="O1283" s="899"/>
      <c r="P1283" s="899"/>
      <c r="Q1283" s="899"/>
      <c r="R1283" s="899"/>
      <c r="S1283" s="899"/>
      <c r="T1283" s="899"/>
      <c r="U1283" s="899"/>
      <c r="V1283" s="899"/>
      <c r="W1283" s="899"/>
      <c r="X1283" s="899"/>
      <c r="Y1283" s="899"/>
    </row>
    <row r="1284" ht="18.0" customHeight="1">
      <c r="A1284" s="899"/>
      <c r="B1284" s="900"/>
      <c r="C1284" s="899"/>
      <c r="D1284" s="899"/>
      <c r="E1284" s="899"/>
      <c r="F1284" s="901"/>
      <c r="G1284" s="901"/>
      <c r="H1284" s="901"/>
      <c r="I1284" s="901"/>
      <c r="J1284" s="901"/>
      <c r="K1284" s="901"/>
      <c r="L1284" s="899"/>
      <c r="M1284" s="899"/>
      <c r="N1284" s="899"/>
      <c r="O1284" s="899"/>
      <c r="P1284" s="899"/>
      <c r="Q1284" s="899"/>
      <c r="R1284" s="899"/>
      <c r="S1284" s="899"/>
      <c r="T1284" s="899"/>
      <c r="U1284" s="899"/>
      <c r="V1284" s="899"/>
      <c r="W1284" s="899"/>
      <c r="X1284" s="899"/>
      <c r="Y1284" s="899"/>
    </row>
    <row r="1285" ht="18.0" customHeight="1">
      <c r="A1285" s="899"/>
      <c r="B1285" s="900"/>
      <c r="C1285" s="899"/>
      <c r="D1285" s="899"/>
      <c r="E1285" s="899"/>
      <c r="F1285" s="901"/>
      <c r="G1285" s="901"/>
      <c r="H1285" s="901"/>
      <c r="I1285" s="901"/>
      <c r="J1285" s="901"/>
      <c r="K1285" s="901"/>
      <c r="L1285" s="899"/>
      <c r="M1285" s="899"/>
      <c r="N1285" s="899"/>
      <c r="O1285" s="899"/>
      <c r="P1285" s="899"/>
      <c r="Q1285" s="899"/>
      <c r="R1285" s="899"/>
      <c r="S1285" s="899"/>
      <c r="T1285" s="899"/>
      <c r="U1285" s="899"/>
      <c r="V1285" s="899"/>
      <c r="W1285" s="899"/>
      <c r="X1285" s="899"/>
      <c r="Y1285" s="899"/>
    </row>
    <row r="1286" ht="18.0" customHeight="1">
      <c r="A1286" s="899"/>
      <c r="B1286" s="900"/>
      <c r="C1286" s="899"/>
      <c r="D1286" s="899"/>
      <c r="E1286" s="899"/>
      <c r="F1286" s="901"/>
      <c r="G1286" s="901"/>
      <c r="H1286" s="901"/>
      <c r="I1286" s="901"/>
      <c r="J1286" s="901"/>
      <c r="K1286" s="901"/>
      <c r="L1286" s="899"/>
      <c r="M1286" s="899"/>
      <c r="N1286" s="899"/>
      <c r="O1286" s="899"/>
      <c r="P1286" s="899"/>
      <c r="Q1286" s="899"/>
      <c r="R1286" s="899"/>
      <c r="S1286" s="899"/>
      <c r="T1286" s="899"/>
      <c r="U1286" s="899"/>
      <c r="V1286" s="899"/>
      <c r="W1286" s="899"/>
      <c r="X1286" s="899"/>
      <c r="Y1286" s="899"/>
    </row>
    <row r="1287" ht="18.0" customHeight="1">
      <c r="A1287" s="899"/>
      <c r="B1287" s="900"/>
      <c r="C1287" s="899"/>
      <c r="D1287" s="899"/>
      <c r="E1287" s="899"/>
      <c r="F1287" s="901"/>
      <c r="G1287" s="901"/>
      <c r="H1287" s="901"/>
      <c r="I1287" s="901"/>
      <c r="J1287" s="901"/>
      <c r="K1287" s="901"/>
      <c r="L1287" s="899"/>
      <c r="M1287" s="899"/>
      <c r="N1287" s="899"/>
      <c r="O1287" s="899"/>
      <c r="P1287" s="899"/>
      <c r="Q1287" s="899"/>
      <c r="R1287" s="899"/>
      <c r="S1287" s="899"/>
      <c r="T1287" s="899"/>
      <c r="U1287" s="899"/>
      <c r="V1287" s="899"/>
      <c r="W1287" s="899"/>
      <c r="X1287" s="899"/>
      <c r="Y1287" s="899"/>
    </row>
    <row r="1288" ht="18.0" customHeight="1">
      <c r="A1288" s="899"/>
      <c r="B1288" s="900"/>
      <c r="C1288" s="899"/>
      <c r="D1288" s="899"/>
      <c r="E1288" s="899"/>
      <c r="F1288" s="901"/>
      <c r="G1288" s="901"/>
      <c r="H1288" s="901"/>
      <c r="I1288" s="901"/>
      <c r="J1288" s="901"/>
      <c r="K1288" s="901"/>
      <c r="L1288" s="899"/>
      <c r="M1288" s="899"/>
      <c r="N1288" s="899"/>
      <c r="O1288" s="899"/>
      <c r="P1288" s="899"/>
      <c r="Q1288" s="899"/>
      <c r="R1288" s="899"/>
      <c r="S1288" s="899"/>
      <c r="T1288" s="899"/>
      <c r="U1288" s="899"/>
      <c r="V1288" s="899"/>
      <c r="W1288" s="899"/>
      <c r="X1288" s="899"/>
      <c r="Y1288" s="899"/>
    </row>
    <row r="1289" ht="18.0" customHeight="1">
      <c r="A1289" s="899"/>
      <c r="B1289" s="900"/>
      <c r="C1289" s="899"/>
      <c r="D1289" s="899"/>
      <c r="E1289" s="899"/>
      <c r="F1289" s="901"/>
      <c r="G1289" s="901"/>
      <c r="H1289" s="901"/>
      <c r="I1289" s="901"/>
      <c r="J1289" s="901"/>
      <c r="K1289" s="901"/>
      <c r="L1289" s="899"/>
      <c r="M1289" s="899"/>
      <c r="N1289" s="899"/>
      <c r="O1289" s="899"/>
      <c r="P1289" s="899"/>
      <c r="Q1289" s="899"/>
      <c r="R1289" s="899"/>
      <c r="S1289" s="899"/>
      <c r="T1289" s="899"/>
      <c r="U1289" s="899"/>
      <c r="V1289" s="899"/>
      <c r="W1289" s="899"/>
      <c r="X1289" s="899"/>
      <c r="Y1289" s="899"/>
    </row>
    <row r="1290" ht="18.0" customHeight="1">
      <c r="A1290" s="899"/>
      <c r="B1290" s="900"/>
      <c r="C1290" s="899"/>
      <c r="D1290" s="899"/>
      <c r="E1290" s="899"/>
      <c r="F1290" s="901"/>
      <c r="G1290" s="901"/>
      <c r="H1290" s="901"/>
      <c r="I1290" s="901"/>
      <c r="J1290" s="901"/>
      <c r="K1290" s="901"/>
      <c r="L1290" s="899"/>
      <c r="M1290" s="899"/>
      <c r="N1290" s="899"/>
      <c r="O1290" s="899"/>
      <c r="P1290" s="899"/>
      <c r="Q1290" s="899"/>
      <c r="R1290" s="899"/>
      <c r="S1290" s="899"/>
      <c r="T1290" s="899"/>
      <c r="U1290" s="899"/>
      <c r="V1290" s="899"/>
      <c r="W1290" s="899"/>
      <c r="X1290" s="899"/>
      <c r="Y1290" s="899"/>
    </row>
    <row r="1291" ht="18.0" customHeight="1">
      <c r="A1291" s="899"/>
      <c r="B1291" s="900"/>
      <c r="C1291" s="899"/>
      <c r="D1291" s="899"/>
      <c r="E1291" s="899"/>
      <c r="F1291" s="901"/>
      <c r="G1291" s="901"/>
      <c r="H1291" s="901"/>
      <c r="I1291" s="901"/>
      <c r="J1291" s="901"/>
      <c r="K1291" s="901"/>
      <c r="L1291" s="899"/>
      <c r="M1291" s="899"/>
      <c r="N1291" s="899"/>
      <c r="O1291" s="899"/>
      <c r="P1291" s="899"/>
      <c r="Q1291" s="899"/>
      <c r="R1291" s="899"/>
      <c r="S1291" s="899"/>
      <c r="T1291" s="899"/>
      <c r="U1291" s="899"/>
      <c r="V1291" s="899"/>
      <c r="W1291" s="899"/>
      <c r="X1291" s="899"/>
      <c r="Y1291" s="899"/>
    </row>
    <row r="1292" ht="18.0" customHeight="1">
      <c r="A1292" s="899"/>
      <c r="B1292" s="900"/>
      <c r="C1292" s="899"/>
      <c r="D1292" s="899"/>
      <c r="E1292" s="899"/>
      <c r="F1292" s="901"/>
      <c r="G1292" s="901"/>
      <c r="H1292" s="901"/>
      <c r="I1292" s="901"/>
      <c r="J1292" s="901"/>
      <c r="K1292" s="901"/>
      <c r="L1292" s="899"/>
      <c r="M1292" s="899"/>
      <c r="N1292" s="899"/>
      <c r="O1292" s="899"/>
      <c r="P1292" s="899"/>
      <c r="Q1292" s="899"/>
      <c r="R1292" s="899"/>
      <c r="S1292" s="899"/>
      <c r="T1292" s="899"/>
      <c r="U1292" s="899"/>
      <c r="V1292" s="899"/>
      <c r="W1292" s="899"/>
      <c r="X1292" s="899"/>
      <c r="Y1292" s="899"/>
    </row>
    <row r="1293" ht="18.0" customHeight="1">
      <c r="A1293" s="899"/>
      <c r="B1293" s="900"/>
      <c r="C1293" s="899"/>
      <c r="D1293" s="899"/>
      <c r="E1293" s="899"/>
      <c r="F1293" s="901"/>
      <c r="G1293" s="901"/>
      <c r="H1293" s="901"/>
      <c r="I1293" s="901"/>
      <c r="J1293" s="901"/>
      <c r="K1293" s="901"/>
      <c r="L1293" s="899"/>
      <c r="M1293" s="899"/>
      <c r="N1293" s="899"/>
      <c r="O1293" s="899"/>
      <c r="P1293" s="899"/>
      <c r="Q1293" s="899"/>
      <c r="R1293" s="899"/>
      <c r="S1293" s="899"/>
      <c r="T1293" s="899"/>
      <c r="U1293" s="899"/>
      <c r="V1293" s="899"/>
      <c r="W1293" s="899"/>
      <c r="X1293" s="899"/>
      <c r="Y1293" s="899"/>
    </row>
    <row r="1294" ht="18.0" customHeight="1">
      <c r="A1294" s="899"/>
      <c r="B1294" s="900"/>
      <c r="C1294" s="899"/>
      <c r="D1294" s="899"/>
      <c r="E1294" s="899"/>
      <c r="F1294" s="901"/>
      <c r="G1294" s="901"/>
      <c r="H1294" s="901"/>
      <c r="I1294" s="901"/>
      <c r="J1294" s="901"/>
      <c r="K1294" s="901"/>
      <c r="L1294" s="899"/>
      <c r="M1294" s="899"/>
      <c r="N1294" s="899"/>
      <c r="O1294" s="899"/>
      <c r="P1294" s="899"/>
      <c r="Q1294" s="899"/>
      <c r="R1294" s="899"/>
      <c r="S1294" s="899"/>
      <c r="T1294" s="899"/>
      <c r="U1294" s="899"/>
      <c r="V1294" s="899"/>
      <c r="W1294" s="899"/>
      <c r="X1294" s="899"/>
      <c r="Y1294" s="899"/>
    </row>
    <row r="1295" ht="18.0" customHeight="1">
      <c r="A1295" s="899"/>
      <c r="B1295" s="900"/>
      <c r="C1295" s="899"/>
      <c r="D1295" s="899"/>
      <c r="E1295" s="899"/>
      <c r="F1295" s="901"/>
      <c r="G1295" s="901"/>
      <c r="H1295" s="901"/>
      <c r="I1295" s="901"/>
      <c r="J1295" s="901"/>
      <c r="K1295" s="901"/>
      <c r="L1295" s="899"/>
      <c r="M1295" s="899"/>
      <c r="N1295" s="899"/>
      <c r="O1295" s="899"/>
      <c r="P1295" s="899"/>
      <c r="Q1295" s="899"/>
      <c r="R1295" s="899"/>
      <c r="S1295" s="899"/>
      <c r="T1295" s="899"/>
      <c r="U1295" s="899"/>
      <c r="V1295" s="899"/>
      <c r="W1295" s="899"/>
      <c r="X1295" s="899"/>
      <c r="Y1295" s="899"/>
    </row>
    <row r="1296" ht="18.0" customHeight="1">
      <c r="A1296" s="899"/>
      <c r="B1296" s="900"/>
      <c r="C1296" s="899"/>
      <c r="D1296" s="899"/>
      <c r="E1296" s="899"/>
      <c r="F1296" s="901"/>
      <c r="G1296" s="901"/>
      <c r="H1296" s="901"/>
      <c r="I1296" s="901"/>
      <c r="J1296" s="901"/>
      <c r="K1296" s="901"/>
      <c r="L1296" s="899"/>
      <c r="M1296" s="899"/>
      <c r="N1296" s="899"/>
      <c r="O1296" s="899"/>
      <c r="P1296" s="899"/>
      <c r="Q1296" s="899"/>
      <c r="R1296" s="899"/>
      <c r="S1296" s="899"/>
      <c r="T1296" s="899"/>
      <c r="U1296" s="899"/>
      <c r="V1296" s="899"/>
      <c r="W1296" s="899"/>
      <c r="X1296" s="899"/>
      <c r="Y1296" s="899"/>
    </row>
    <row r="1297" ht="18.0" customHeight="1">
      <c r="A1297" s="899"/>
      <c r="B1297" s="900"/>
      <c r="C1297" s="899"/>
      <c r="D1297" s="899"/>
      <c r="E1297" s="899"/>
      <c r="F1297" s="901"/>
      <c r="G1297" s="901"/>
      <c r="H1297" s="901"/>
      <c r="I1297" s="901"/>
      <c r="J1297" s="901"/>
      <c r="K1297" s="901"/>
      <c r="L1297" s="899"/>
      <c r="M1297" s="899"/>
      <c r="N1297" s="899"/>
      <c r="O1297" s="899"/>
      <c r="P1297" s="899"/>
      <c r="Q1297" s="899"/>
      <c r="R1297" s="899"/>
      <c r="S1297" s="899"/>
      <c r="T1297" s="899"/>
      <c r="U1297" s="899"/>
      <c r="V1297" s="899"/>
      <c r="W1297" s="899"/>
      <c r="X1297" s="899"/>
      <c r="Y1297" s="899"/>
    </row>
    <row r="1298" ht="18.0" customHeight="1">
      <c r="A1298" s="899"/>
      <c r="B1298" s="900"/>
      <c r="C1298" s="899"/>
      <c r="D1298" s="899"/>
      <c r="E1298" s="899"/>
      <c r="F1298" s="901"/>
      <c r="G1298" s="901"/>
      <c r="H1298" s="901"/>
      <c r="I1298" s="901"/>
      <c r="J1298" s="901"/>
      <c r="K1298" s="901"/>
      <c r="L1298" s="899"/>
      <c r="M1298" s="899"/>
      <c r="N1298" s="899"/>
      <c r="O1298" s="899"/>
      <c r="P1298" s="899"/>
      <c r="Q1298" s="899"/>
      <c r="R1298" s="899"/>
      <c r="S1298" s="899"/>
      <c r="T1298" s="899"/>
      <c r="U1298" s="899"/>
      <c r="V1298" s="899"/>
      <c r="W1298" s="899"/>
      <c r="X1298" s="899"/>
      <c r="Y1298" s="899"/>
    </row>
    <row r="1299" ht="18.0" customHeight="1">
      <c r="A1299" s="899"/>
      <c r="B1299" s="900"/>
      <c r="C1299" s="899"/>
      <c r="D1299" s="899"/>
      <c r="E1299" s="899"/>
      <c r="F1299" s="901"/>
      <c r="G1299" s="901"/>
      <c r="H1299" s="901"/>
      <c r="I1299" s="901"/>
      <c r="J1299" s="901"/>
      <c r="K1299" s="901"/>
      <c r="L1299" s="899"/>
      <c r="M1299" s="899"/>
      <c r="N1299" s="899"/>
      <c r="O1299" s="899"/>
      <c r="P1299" s="899"/>
      <c r="Q1299" s="899"/>
      <c r="R1299" s="899"/>
      <c r="S1299" s="899"/>
      <c r="T1299" s="899"/>
      <c r="U1299" s="899"/>
      <c r="V1299" s="899"/>
      <c r="W1299" s="899"/>
      <c r="X1299" s="899"/>
      <c r="Y1299" s="899"/>
    </row>
    <row r="1300" ht="18.0" customHeight="1">
      <c r="A1300" s="899"/>
      <c r="B1300" s="900"/>
      <c r="C1300" s="899"/>
      <c r="D1300" s="899"/>
      <c r="E1300" s="899"/>
      <c r="F1300" s="901"/>
      <c r="G1300" s="901"/>
      <c r="H1300" s="901"/>
      <c r="I1300" s="901"/>
      <c r="J1300" s="901"/>
      <c r="K1300" s="901"/>
      <c r="L1300" s="899"/>
      <c r="M1300" s="899"/>
      <c r="N1300" s="899"/>
      <c r="O1300" s="899"/>
      <c r="P1300" s="899"/>
      <c r="Q1300" s="899"/>
      <c r="R1300" s="899"/>
      <c r="S1300" s="899"/>
      <c r="T1300" s="899"/>
      <c r="U1300" s="899"/>
      <c r="V1300" s="899"/>
      <c r="W1300" s="899"/>
      <c r="X1300" s="899"/>
      <c r="Y1300" s="899"/>
    </row>
    <row r="1301" ht="18.0" customHeight="1">
      <c r="A1301" s="899"/>
      <c r="B1301" s="900"/>
      <c r="C1301" s="899"/>
      <c r="D1301" s="899"/>
      <c r="E1301" s="899"/>
      <c r="F1301" s="901"/>
      <c r="G1301" s="901"/>
      <c r="H1301" s="901"/>
      <c r="I1301" s="901"/>
      <c r="J1301" s="901"/>
      <c r="K1301" s="901"/>
      <c r="L1301" s="899"/>
      <c r="M1301" s="899"/>
      <c r="N1301" s="899"/>
      <c r="O1301" s="899"/>
      <c r="P1301" s="899"/>
      <c r="Q1301" s="899"/>
      <c r="R1301" s="899"/>
      <c r="S1301" s="899"/>
      <c r="T1301" s="899"/>
      <c r="U1301" s="899"/>
      <c r="V1301" s="899"/>
      <c r="W1301" s="899"/>
      <c r="X1301" s="899"/>
      <c r="Y1301" s="899"/>
    </row>
    <row r="1302" ht="18.0" customHeight="1">
      <c r="A1302" s="899"/>
      <c r="B1302" s="900"/>
      <c r="C1302" s="899"/>
      <c r="D1302" s="899"/>
      <c r="E1302" s="899"/>
      <c r="F1302" s="901"/>
      <c r="G1302" s="901"/>
      <c r="H1302" s="901"/>
      <c r="I1302" s="901"/>
      <c r="J1302" s="901"/>
      <c r="K1302" s="901"/>
      <c r="L1302" s="899"/>
      <c r="M1302" s="899"/>
      <c r="N1302" s="899"/>
      <c r="O1302" s="899"/>
      <c r="P1302" s="899"/>
      <c r="Q1302" s="899"/>
      <c r="R1302" s="899"/>
      <c r="S1302" s="899"/>
      <c r="T1302" s="899"/>
      <c r="U1302" s="899"/>
      <c r="V1302" s="899"/>
      <c r="W1302" s="899"/>
      <c r="X1302" s="899"/>
      <c r="Y1302" s="899"/>
    </row>
    <row r="1303" ht="18.0" customHeight="1">
      <c r="A1303" s="899"/>
      <c r="B1303" s="900"/>
      <c r="C1303" s="899"/>
      <c r="D1303" s="899"/>
      <c r="E1303" s="899"/>
      <c r="F1303" s="901"/>
      <c r="G1303" s="901"/>
      <c r="H1303" s="901"/>
      <c r="I1303" s="901"/>
      <c r="J1303" s="901"/>
      <c r="K1303" s="901"/>
      <c r="L1303" s="899"/>
      <c r="M1303" s="899"/>
      <c r="N1303" s="899"/>
      <c r="O1303" s="899"/>
      <c r="P1303" s="899"/>
      <c r="Q1303" s="899"/>
      <c r="R1303" s="899"/>
      <c r="S1303" s="899"/>
      <c r="T1303" s="899"/>
      <c r="U1303" s="899"/>
      <c r="V1303" s="899"/>
      <c r="W1303" s="899"/>
      <c r="X1303" s="899"/>
      <c r="Y1303" s="899"/>
    </row>
    <row r="1304" ht="18.0" customHeight="1">
      <c r="A1304" s="899"/>
      <c r="B1304" s="900"/>
      <c r="C1304" s="899"/>
      <c r="D1304" s="899"/>
      <c r="E1304" s="899"/>
      <c r="F1304" s="901"/>
      <c r="G1304" s="901"/>
      <c r="H1304" s="901"/>
      <c r="I1304" s="901"/>
      <c r="J1304" s="901"/>
      <c r="K1304" s="901"/>
      <c r="L1304" s="899"/>
      <c r="M1304" s="899"/>
      <c r="N1304" s="899"/>
      <c r="O1304" s="899"/>
      <c r="P1304" s="899"/>
      <c r="Q1304" s="899"/>
      <c r="R1304" s="899"/>
      <c r="S1304" s="899"/>
      <c r="T1304" s="899"/>
      <c r="U1304" s="899"/>
      <c r="V1304" s="899"/>
      <c r="W1304" s="899"/>
      <c r="X1304" s="899"/>
      <c r="Y1304" s="899"/>
    </row>
    <row r="1305" ht="18.0" customHeight="1">
      <c r="A1305" s="899"/>
      <c r="B1305" s="900"/>
      <c r="C1305" s="899"/>
      <c r="D1305" s="899"/>
      <c r="E1305" s="899"/>
      <c r="F1305" s="901"/>
      <c r="G1305" s="901"/>
      <c r="H1305" s="901"/>
      <c r="I1305" s="901"/>
      <c r="J1305" s="901"/>
      <c r="K1305" s="901"/>
      <c r="L1305" s="899"/>
      <c r="M1305" s="899"/>
      <c r="N1305" s="899"/>
      <c r="O1305" s="899"/>
      <c r="P1305" s="899"/>
      <c r="Q1305" s="899"/>
      <c r="R1305" s="899"/>
      <c r="S1305" s="899"/>
      <c r="T1305" s="899"/>
      <c r="U1305" s="899"/>
      <c r="V1305" s="899"/>
      <c r="W1305" s="899"/>
      <c r="X1305" s="899"/>
      <c r="Y1305" s="899"/>
    </row>
    <row r="1306" ht="18.0" customHeight="1">
      <c r="A1306" s="899"/>
      <c r="B1306" s="900"/>
      <c r="C1306" s="899"/>
      <c r="D1306" s="899"/>
      <c r="E1306" s="899"/>
      <c r="F1306" s="901"/>
      <c r="G1306" s="901"/>
      <c r="H1306" s="901"/>
      <c r="I1306" s="901"/>
      <c r="J1306" s="901"/>
      <c r="K1306" s="901"/>
      <c r="L1306" s="899"/>
      <c r="M1306" s="899"/>
      <c r="N1306" s="899"/>
      <c r="O1306" s="899"/>
      <c r="P1306" s="899"/>
      <c r="Q1306" s="899"/>
      <c r="R1306" s="899"/>
      <c r="S1306" s="899"/>
      <c r="T1306" s="899"/>
      <c r="U1306" s="899"/>
      <c r="V1306" s="899"/>
      <c r="W1306" s="899"/>
      <c r="X1306" s="899"/>
      <c r="Y1306" s="899"/>
    </row>
    <row r="1307" ht="18.0" customHeight="1">
      <c r="A1307" s="899"/>
      <c r="B1307" s="900"/>
      <c r="C1307" s="899"/>
      <c r="D1307" s="899"/>
      <c r="E1307" s="899"/>
      <c r="F1307" s="901"/>
      <c r="G1307" s="901"/>
      <c r="H1307" s="901"/>
      <c r="I1307" s="901"/>
      <c r="J1307" s="901"/>
      <c r="K1307" s="901"/>
      <c r="L1307" s="899"/>
      <c r="M1307" s="899"/>
      <c r="N1307" s="899"/>
      <c r="O1307" s="899"/>
      <c r="P1307" s="899"/>
      <c r="Q1307" s="899"/>
      <c r="R1307" s="899"/>
      <c r="S1307" s="899"/>
      <c r="T1307" s="899"/>
      <c r="U1307" s="899"/>
      <c r="V1307" s="899"/>
      <c r="W1307" s="899"/>
      <c r="X1307" s="899"/>
      <c r="Y1307" s="899"/>
    </row>
    <row r="1308" ht="18.0" customHeight="1">
      <c r="A1308" s="899"/>
      <c r="B1308" s="900"/>
      <c r="C1308" s="899"/>
      <c r="D1308" s="899"/>
      <c r="E1308" s="899"/>
      <c r="F1308" s="901"/>
      <c r="G1308" s="901"/>
      <c r="H1308" s="901"/>
      <c r="I1308" s="901"/>
      <c r="J1308" s="901"/>
      <c r="K1308" s="901"/>
      <c r="L1308" s="899"/>
      <c r="M1308" s="899"/>
      <c r="N1308" s="899"/>
      <c r="O1308" s="899"/>
      <c r="P1308" s="899"/>
      <c r="Q1308" s="899"/>
      <c r="R1308" s="899"/>
      <c r="S1308" s="899"/>
      <c r="T1308" s="899"/>
      <c r="U1308" s="899"/>
      <c r="V1308" s="899"/>
      <c r="W1308" s="899"/>
      <c r="X1308" s="899"/>
      <c r="Y1308" s="899"/>
    </row>
    <row r="1309" ht="18.0" customHeight="1">
      <c r="A1309" s="899"/>
      <c r="B1309" s="900"/>
      <c r="C1309" s="899"/>
      <c r="D1309" s="899"/>
      <c r="E1309" s="899"/>
      <c r="F1309" s="901"/>
      <c r="G1309" s="901"/>
      <c r="H1309" s="901"/>
      <c r="I1309" s="901"/>
      <c r="J1309" s="901"/>
      <c r="K1309" s="901"/>
      <c r="L1309" s="899"/>
      <c r="M1309" s="899"/>
      <c r="N1309" s="899"/>
      <c r="O1309" s="899"/>
      <c r="P1309" s="899"/>
      <c r="Q1309" s="899"/>
      <c r="R1309" s="899"/>
      <c r="S1309" s="899"/>
      <c r="T1309" s="899"/>
      <c r="U1309" s="899"/>
      <c r="V1309" s="899"/>
      <c r="W1309" s="899"/>
      <c r="X1309" s="899"/>
      <c r="Y1309" s="899"/>
    </row>
    <row r="1310" ht="18.0" customHeight="1">
      <c r="A1310" s="899"/>
      <c r="B1310" s="900"/>
      <c r="C1310" s="899"/>
      <c r="D1310" s="899"/>
      <c r="E1310" s="899"/>
      <c r="F1310" s="901"/>
      <c r="G1310" s="901"/>
      <c r="H1310" s="901"/>
      <c r="I1310" s="901"/>
      <c r="J1310" s="901"/>
      <c r="K1310" s="901"/>
      <c r="L1310" s="899"/>
      <c r="M1310" s="899"/>
      <c r="N1310" s="899"/>
      <c r="O1310" s="899"/>
      <c r="P1310" s="899"/>
      <c r="Q1310" s="899"/>
      <c r="R1310" s="899"/>
      <c r="S1310" s="899"/>
      <c r="T1310" s="899"/>
      <c r="U1310" s="899"/>
      <c r="V1310" s="899"/>
      <c r="W1310" s="899"/>
      <c r="X1310" s="899"/>
      <c r="Y1310" s="899"/>
    </row>
    <row r="1311" ht="18.0" customHeight="1">
      <c r="A1311" s="899"/>
      <c r="B1311" s="900"/>
      <c r="C1311" s="899"/>
      <c r="D1311" s="899"/>
      <c r="E1311" s="899"/>
      <c r="F1311" s="901"/>
      <c r="G1311" s="901"/>
      <c r="H1311" s="901"/>
      <c r="I1311" s="901"/>
      <c r="J1311" s="901"/>
      <c r="K1311" s="901"/>
      <c r="L1311" s="899"/>
      <c r="M1311" s="899"/>
      <c r="N1311" s="899"/>
      <c r="O1311" s="899"/>
      <c r="P1311" s="899"/>
      <c r="Q1311" s="899"/>
      <c r="R1311" s="899"/>
      <c r="S1311" s="899"/>
      <c r="T1311" s="899"/>
      <c r="U1311" s="899"/>
      <c r="V1311" s="899"/>
      <c r="W1311" s="899"/>
      <c r="X1311" s="899"/>
      <c r="Y1311" s="899"/>
    </row>
    <row r="1312" ht="18.0" customHeight="1">
      <c r="A1312" s="899"/>
      <c r="B1312" s="900"/>
      <c r="C1312" s="899"/>
      <c r="D1312" s="899"/>
      <c r="E1312" s="899"/>
      <c r="F1312" s="901"/>
      <c r="G1312" s="901"/>
      <c r="H1312" s="901"/>
      <c r="I1312" s="901"/>
      <c r="J1312" s="901"/>
      <c r="K1312" s="901"/>
      <c r="L1312" s="899"/>
      <c r="M1312" s="899"/>
      <c r="N1312" s="899"/>
      <c r="O1312" s="899"/>
      <c r="P1312" s="899"/>
      <c r="Q1312" s="899"/>
      <c r="R1312" s="899"/>
      <c r="S1312" s="899"/>
      <c r="T1312" s="899"/>
      <c r="U1312" s="899"/>
      <c r="V1312" s="899"/>
      <c r="W1312" s="899"/>
      <c r="X1312" s="899"/>
      <c r="Y1312" s="899"/>
    </row>
    <row r="1313" ht="18.0" customHeight="1">
      <c r="A1313" s="899"/>
      <c r="B1313" s="900"/>
      <c r="C1313" s="899"/>
      <c r="D1313" s="899"/>
      <c r="E1313" s="899"/>
      <c r="F1313" s="901"/>
      <c r="G1313" s="901"/>
      <c r="H1313" s="901"/>
      <c r="I1313" s="901"/>
      <c r="J1313" s="901"/>
      <c r="K1313" s="901"/>
      <c r="L1313" s="899"/>
      <c r="M1313" s="899"/>
      <c r="N1313" s="899"/>
      <c r="O1313" s="899"/>
      <c r="P1313" s="899"/>
      <c r="Q1313" s="899"/>
      <c r="R1313" s="899"/>
      <c r="S1313" s="899"/>
      <c r="T1313" s="899"/>
      <c r="U1313" s="899"/>
      <c r="V1313" s="899"/>
      <c r="W1313" s="899"/>
      <c r="X1313" s="899"/>
      <c r="Y1313" s="899"/>
    </row>
    <row r="1314" ht="18.0" customHeight="1">
      <c r="A1314" s="899"/>
      <c r="B1314" s="900"/>
      <c r="C1314" s="899"/>
      <c r="D1314" s="899"/>
      <c r="E1314" s="899"/>
      <c r="F1314" s="901"/>
      <c r="G1314" s="901"/>
      <c r="H1314" s="901"/>
      <c r="I1314" s="901"/>
      <c r="J1314" s="901"/>
      <c r="K1314" s="901"/>
      <c r="L1314" s="899"/>
      <c r="M1314" s="899"/>
      <c r="N1314" s="899"/>
      <c r="O1314" s="899"/>
      <c r="P1314" s="899"/>
      <c r="Q1314" s="899"/>
      <c r="R1314" s="899"/>
      <c r="S1314" s="899"/>
      <c r="T1314" s="899"/>
      <c r="U1314" s="899"/>
      <c r="V1314" s="899"/>
      <c r="W1314" s="899"/>
      <c r="X1314" s="899"/>
      <c r="Y1314" s="899"/>
    </row>
    <row r="1315" ht="18.0" customHeight="1">
      <c r="A1315" s="899"/>
      <c r="B1315" s="900"/>
      <c r="C1315" s="899"/>
      <c r="D1315" s="899"/>
      <c r="E1315" s="899"/>
      <c r="F1315" s="901"/>
      <c r="G1315" s="901"/>
      <c r="H1315" s="901"/>
      <c r="I1315" s="901"/>
      <c r="J1315" s="901"/>
      <c r="K1315" s="901"/>
      <c r="L1315" s="899"/>
      <c r="M1315" s="899"/>
      <c r="N1315" s="899"/>
      <c r="O1315" s="899"/>
      <c r="P1315" s="899"/>
      <c r="Q1315" s="899"/>
      <c r="R1315" s="899"/>
      <c r="S1315" s="899"/>
      <c r="T1315" s="899"/>
      <c r="U1315" s="899"/>
      <c r="V1315" s="899"/>
      <c r="W1315" s="899"/>
      <c r="X1315" s="899"/>
      <c r="Y1315" s="899"/>
    </row>
    <row r="1316" ht="18.0" customHeight="1">
      <c r="A1316" s="899"/>
      <c r="B1316" s="900"/>
      <c r="C1316" s="899"/>
      <c r="D1316" s="899"/>
      <c r="E1316" s="899"/>
      <c r="F1316" s="901"/>
      <c r="G1316" s="901"/>
      <c r="H1316" s="901"/>
      <c r="I1316" s="901"/>
      <c r="J1316" s="901"/>
      <c r="K1316" s="901"/>
      <c r="L1316" s="899"/>
      <c r="M1316" s="899"/>
      <c r="N1316" s="899"/>
      <c r="O1316" s="899"/>
      <c r="P1316" s="899"/>
      <c r="Q1316" s="899"/>
      <c r="R1316" s="899"/>
      <c r="S1316" s="899"/>
      <c r="T1316" s="899"/>
      <c r="U1316" s="899"/>
      <c r="V1316" s="899"/>
      <c r="W1316" s="899"/>
      <c r="X1316" s="899"/>
      <c r="Y1316" s="899"/>
    </row>
    <row r="1317" ht="18.0" customHeight="1">
      <c r="A1317" s="899"/>
      <c r="B1317" s="900"/>
      <c r="C1317" s="899"/>
      <c r="D1317" s="899"/>
      <c r="E1317" s="899"/>
      <c r="F1317" s="901"/>
      <c r="G1317" s="901"/>
      <c r="H1317" s="901"/>
      <c r="I1317" s="901"/>
      <c r="J1317" s="901"/>
      <c r="K1317" s="901"/>
      <c r="L1317" s="899"/>
      <c r="M1317" s="899"/>
      <c r="N1317" s="899"/>
      <c r="O1317" s="899"/>
      <c r="P1317" s="899"/>
      <c r="Q1317" s="899"/>
      <c r="R1317" s="899"/>
      <c r="S1317" s="899"/>
      <c r="T1317" s="899"/>
      <c r="U1317" s="899"/>
      <c r="V1317" s="899"/>
      <c r="W1317" s="899"/>
      <c r="X1317" s="899"/>
      <c r="Y1317" s="899"/>
    </row>
    <row r="1318" ht="18.0" customHeight="1">
      <c r="A1318" s="899"/>
      <c r="B1318" s="900"/>
      <c r="C1318" s="899"/>
      <c r="D1318" s="899"/>
      <c r="E1318" s="899"/>
      <c r="F1318" s="901"/>
      <c r="G1318" s="901"/>
      <c r="H1318" s="901"/>
      <c r="I1318" s="901"/>
      <c r="J1318" s="901"/>
      <c r="K1318" s="901"/>
      <c r="L1318" s="899"/>
      <c r="M1318" s="899"/>
      <c r="N1318" s="899"/>
      <c r="O1318" s="899"/>
      <c r="P1318" s="899"/>
      <c r="Q1318" s="899"/>
      <c r="R1318" s="899"/>
      <c r="S1318" s="899"/>
      <c r="T1318" s="899"/>
      <c r="U1318" s="899"/>
      <c r="V1318" s="899"/>
      <c r="W1318" s="899"/>
      <c r="X1318" s="899"/>
      <c r="Y1318" s="899"/>
    </row>
    <row r="1319" ht="18.0" customHeight="1">
      <c r="A1319" s="899"/>
      <c r="B1319" s="900"/>
      <c r="C1319" s="899"/>
      <c r="D1319" s="899"/>
      <c r="E1319" s="899"/>
      <c r="F1319" s="901"/>
      <c r="G1319" s="901"/>
      <c r="H1319" s="901"/>
      <c r="I1319" s="901"/>
      <c r="J1319" s="901"/>
      <c r="K1319" s="901"/>
      <c r="L1319" s="899"/>
      <c r="M1319" s="899"/>
      <c r="N1319" s="899"/>
      <c r="O1319" s="899"/>
      <c r="P1319" s="899"/>
      <c r="Q1319" s="899"/>
      <c r="R1319" s="899"/>
      <c r="S1319" s="899"/>
      <c r="T1319" s="899"/>
      <c r="U1319" s="899"/>
      <c r="V1319" s="899"/>
      <c r="W1319" s="899"/>
      <c r="X1319" s="899"/>
      <c r="Y1319" s="899"/>
    </row>
    <row r="1320" ht="18.0" customHeight="1">
      <c r="A1320" s="899"/>
      <c r="B1320" s="900"/>
      <c r="C1320" s="899"/>
      <c r="D1320" s="899"/>
      <c r="E1320" s="899"/>
      <c r="F1320" s="901"/>
      <c r="G1320" s="901"/>
      <c r="H1320" s="901"/>
      <c r="I1320" s="901"/>
      <c r="J1320" s="901"/>
      <c r="K1320" s="901"/>
      <c r="L1320" s="899"/>
      <c r="M1320" s="899"/>
      <c r="N1320" s="899"/>
      <c r="O1320" s="899"/>
      <c r="P1320" s="899"/>
      <c r="Q1320" s="899"/>
      <c r="R1320" s="899"/>
      <c r="S1320" s="899"/>
      <c r="T1320" s="899"/>
      <c r="U1320" s="899"/>
      <c r="V1320" s="899"/>
      <c r="W1320" s="899"/>
      <c r="X1320" s="899"/>
      <c r="Y1320" s="899"/>
    </row>
    <row r="1321" ht="18.0" customHeight="1">
      <c r="A1321" s="899"/>
      <c r="B1321" s="900"/>
      <c r="C1321" s="899"/>
      <c r="D1321" s="899"/>
      <c r="E1321" s="899"/>
      <c r="F1321" s="901"/>
      <c r="G1321" s="901"/>
      <c r="H1321" s="901"/>
      <c r="I1321" s="901"/>
      <c r="J1321" s="901"/>
      <c r="K1321" s="901"/>
      <c r="L1321" s="899"/>
      <c r="M1321" s="899"/>
      <c r="N1321" s="899"/>
      <c r="O1321" s="899"/>
      <c r="P1321" s="899"/>
      <c r="Q1321" s="899"/>
      <c r="R1321" s="899"/>
      <c r="S1321" s="899"/>
      <c r="T1321" s="899"/>
      <c r="U1321" s="899"/>
      <c r="V1321" s="899"/>
      <c r="W1321" s="899"/>
      <c r="X1321" s="899"/>
      <c r="Y1321" s="899"/>
    </row>
    <row r="1322" ht="18.0" customHeight="1">
      <c r="A1322" s="899"/>
      <c r="B1322" s="900"/>
      <c r="C1322" s="899"/>
      <c r="D1322" s="899"/>
      <c r="E1322" s="899"/>
      <c r="F1322" s="901"/>
      <c r="G1322" s="901"/>
      <c r="H1322" s="901"/>
      <c r="I1322" s="901"/>
      <c r="J1322" s="901"/>
      <c r="K1322" s="901"/>
      <c r="L1322" s="899"/>
      <c r="M1322" s="899"/>
      <c r="N1322" s="899"/>
      <c r="O1322" s="899"/>
      <c r="P1322" s="899"/>
      <c r="Q1322" s="899"/>
      <c r="R1322" s="899"/>
      <c r="S1322" s="899"/>
      <c r="T1322" s="899"/>
      <c r="U1322" s="899"/>
      <c r="V1322" s="899"/>
      <c r="W1322" s="899"/>
      <c r="X1322" s="899"/>
      <c r="Y1322" s="899"/>
    </row>
    <row r="1323" ht="18.0" customHeight="1">
      <c r="A1323" s="899"/>
      <c r="B1323" s="900"/>
      <c r="C1323" s="899"/>
      <c r="D1323" s="899"/>
      <c r="E1323" s="899"/>
      <c r="F1323" s="901"/>
      <c r="G1323" s="901"/>
      <c r="H1323" s="901"/>
      <c r="I1323" s="901"/>
      <c r="J1323" s="901"/>
      <c r="K1323" s="901"/>
      <c r="L1323" s="899"/>
      <c r="M1323" s="899"/>
      <c r="N1323" s="899"/>
      <c r="O1323" s="899"/>
      <c r="P1323" s="899"/>
      <c r="Q1323" s="899"/>
      <c r="R1323" s="899"/>
      <c r="S1323" s="899"/>
      <c r="T1323" s="899"/>
      <c r="U1323" s="899"/>
      <c r="V1323" s="899"/>
      <c r="W1323" s="899"/>
      <c r="X1323" s="899"/>
      <c r="Y1323" s="899"/>
    </row>
    <row r="1324" ht="18.0" customHeight="1">
      <c r="A1324" s="899"/>
      <c r="B1324" s="900"/>
      <c r="C1324" s="899"/>
      <c r="D1324" s="899"/>
      <c r="E1324" s="899"/>
      <c r="F1324" s="901"/>
      <c r="G1324" s="901"/>
      <c r="H1324" s="901"/>
      <c r="I1324" s="901"/>
      <c r="J1324" s="901"/>
      <c r="K1324" s="901"/>
      <c r="L1324" s="899"/>
      <c r="M1324" s="899"/>
      <c r="N1324" s="899"/>
      <c r="O1324" s="899"/>
      <c r="P1324" s="899"/>
      <c r="Q1324" s="899"/>
      <c r="R1324" s="899"/>
      <c r="S1324" s="899"/>
      <c r="T1324" s="899"/>
      <c r="U1324" s="899"/>
      <c r="V1324" s="899"/>
      <c r="W1324" s="899"/>
      <c r="X1324" s="899"/>
      <c r="Y1324" s="899"/>
    </row>
    <row r="1325" ht="18.0" customHeight="1">
      <c r="A1325" s="899"/>
      <c r="B1325" s="900"/>
      <c r="C1325" s="899"/>
      <c r="D1325" s="899"/>
      <c r="E1325" s="899"/>
      <c r="F1325" s="901"/>
      <c r="G1325" s="901"/>
      <c r="H1325" s="901"/>
      <c r="I1325" s="901"/>
      <c r="J1325" s="901"/>
      <c r="K1325" s="901"/>
      <c r="L1325" s="899"/>
      <c r="M1325" s="899"/>
      <c r="N1325" s="899"/>
      <c r="O1325" s="899"/>
      <c r="P1325" s="899"/>
      <c r="Q1325" s="899"/>
      <c r="R1325" s="899"/>
      <c r="S1325" s="899"/>
      <c r="T1325" s="899"/>
      <c r="U1325" s="899"/>
      <c r="V1325" s="899"/>
      <c r="W1325" s="899"/>
      <c r="X1325" s="899"/>
      <c r="Y1325" s="899"/>
    </row>
    <row r="1326" ht="18.0" customHeight="1">
      <c r="A1326" s="899"/>
      <c r="B1326" s="900"/>
      <c r="C1326" s="899"/>
      <c r="D1326" s="899"/>
      <c r="E1326" s="899"/>
      <c r="F1326" s="901"/>
      <c r="G1326" s="901"/>
      <c r="H1326" s="901"/>
      <c r="I1326" s="901"/>
      <c r="J1326" s="901"/>
      <c r="K1326" s="901"/>
      <c r="L1326" s="899"/>
      <c r="M1326" s="899"/>
      <c r="N1326" s="899"/>
      <c r="O1326" s="899"/>
      <c r="P1326" s="899"/>
      <c r="Q1326" s="899"/>
      <c r="R1326" s="899"/>
      <c r="S1326" s="899"/>
      <c r="T1326" s="899"/>
      <c r="U1326" s="899"/>
      <c r="V1326" s="899"/>
      <c r="W1326" s="899"/>
      <c r="X1326" s="899"/>
      <c r="Y1326" s="899"/>
    </row>
    <row r="1327" ht="18.0" customHeight="1">
      <c r="A1327" s="899"/>
      <c r="B1327" s="900"/>
      <c r="C1327" s="899"/>
      <c r="D1327" s="899"/>
      <c r="E1327" s="899"/>
      <c r="F1327" s="901"/>
      <c r="G1327" s="901"/>
      <c r="H1327" s="901"/>
      <c r="I1327" s="901"/>
      <c r="J1327" s="901"/>
      <c r="K1327" s="901"/>
      <c r="L1327" s="899"/>
      <c r="M1327" s="899"/>
      <c r="N1327" s="899"/>
      <c r="O1327" s="899"/>
      <c r="P1327" s="899"/>
      <c r="Q1327" s="899"/>
      <c r="R1327" s="899"/>
      <c r="S1327" s="899"/>
      <c r="T1327" s="899"/>
      <c r="U1327" s="899"/>
      <c r="V1327" s="899"/>
      <c r="W1327" s="899"/>
      <c r="X1327" s="899"/>
      <c r="Y1327" s="899"/>
    </row>
    <row r="1328" ht="18.0" customHeight="1">
      <c r="A1328" s="899"/>
      <c r="B1328" s="900"/>
      <c r="C1328" s="899"/>
      <c r="D1328" s="899"/>
      <c r="E1328" s="899"/>
      <c r="F1328" s="901"/>
      <c r="G1328" s="901"/>
      <c r="H1328" s="901"/>
      <c r="I1328" s="901"/>
      <c r="J1328" s="901"/>
      <c r="K1328" s="901"/>
      <c r="L1328" s="899"/>
      <c r="M1328" s="899"/>
      <c r="N1328" s="899"/>
      <c r="O1328" s="899"/>
      <c r="P1328" s="899"/>
      <c r="Q1328" s="899"/>
      <c r="R1328" s="899"/>
      <c r="S1328" s="899"/>
      <c r="T1328" s="899"/>
      <c r="U1328" s="899"/>
      <c r="V1328" s="899"/>
      <c r="W1328" s="899"/>
      <c r="X1328" s="899"/>
      <c r="Y1328" s="899"/>
    </row>
    <row r="1329" ht="18.0" customHeight="1">
      <c r="A1329" s="899"/>
      <c r="B1329" s="900"/>
      <c r="C1329" s="899"/>
      <c r="D1329" s="899"/>
      <c r="E1329" s="899"/>
      <c r="F1329" s="901"/>
      <c r="G1329" s="901"/>
      <c r="H1329" s="901"/>
      <c r="I1329" s="901"/>
      <c r="J1329" s="901"/>
      <c r="K1329" s="901"/>
      <c r="L1329" s="899"/>
      <c r="M1329" s="899"/>
      <c r="N1329" s="899"/>
      <c r="O1329" s="899"/>
      <c r="P1329" s="899"/>
      <c r="Q1329" s="899"/>
      <c r="R1329" s="899"/>
      <c r="S1329" s="899"/>
      <c r="T1329" s="899"/>
      <c r="U1329" s="899"/>
      <c r="V1329" s="899"/>
      <c r="W1329" s="899"/>
      <c r="X1329" s="899"/>
      <c r="Y1329" s="899"/>
    </row>
    <row r="1330" ht="18.0" customHeight="1">
      <c r="A1330" s="899"/>
      <c r="B1330" s="900"/>
      <c r="C1330" s="899"/>
      <c r="D1330" s="899"/>
      <c r="E1330" s="899"/>
      <c r="F1330" s="901"/>
      <c r="G1330" s="901"/>
      <c r="H1330" s="901"/>
      <c r="I1330" s="901"/>
      <c r="J1330" s="901"/>
      <c r="K1330" s="901"/>
      <c r="L1330" s="899"/>
      <c r="M1330" s="899"/>
      <c r="N1330" s="899"/>
      <c r="O1330" s="899"/>
      <c r="P1330" s="899"/>
      <c r="Q1330" s="899"/>
      <c r="R1330" s="899"/>
      <c r="S1330" s="899"/>
      <c r="T1330" s="899"/>
      <c r="U1330" s="899"/>
      <c r="V1330" s="899"/>
      <c r="W1330" s="899"/>
      <c r="X1330" s="899"/>
      <c r="Y1330" s="899"/>
    </row>
    <row r="1331" ht="18.0" customHeight="1">
      <c r="A1331" s="899"/>
      <c r="B1331" s="900"/>
      <c r="C1331" s="899"/>
      <c r="D1331" s="899"/>
      <c r="E1331" s="899"/>
      <c r="F1331" s="901"/>
      <c r="G1331" s="901"/>
      <c r="H1331" s="901"/>
      <c r="I1331" s="901"/>
      <c r="J1331" s="901"/>
      <c r="K1331" s="901"/>
      <c r="L1331" s="899"/>
      <c r="M1331" s="899"/>
      <c r="N1331" s="899"/>
      <c r="O1331" s="899"/>
      <c r="P1331" s="899"/>
      <c r="Q1331" s="899"/>
      <c r="R1331" s="899"/>
      <c r="S1331" s="899"/>
      <c r="T1331" s="899"/>
      <c r="U1331" s="899"/>
      <c r="V1331" s="899"/>
      <c r="W1331" s="899"/>
      <c r="X1331" s="899"/>
      <c r="Y1331" s="899"/>
    </row>
    <row r="1332" ht="18.0" customHeight="1">
      <c r="A1332" s="899"/>
      <c r="B1332" s="900"/>
      <c r="C1332" s="899"/>
      <c r="D1332" s="899"/>
      <c r="E1332" s="899"/>
      <c r="F1332" s="901"/>
      <c r="G1332" s="901"/>
      <c r="H1332" s="901"/>
      <c r="I1332" s="901"/>
      <c r="J1332" s="901"/>
      <c r="K1332" s="901"/>
      <c r="L1332" s="899"/>
      <c r="M1332" s="899"/>
      <c r="N1332" s="899"/>
      <c r="O1332" s="899"/>
      <c r="P1332" s="899"/>
      <c r="Q1332" s="899"/>
      <c r="R1332" s="899"/>
      <c r="S1332" s="899"/>
      <c r="T1332" s="899"/>
      <c r="U1332" s="899"/>
      <c r="V1332" s="899"/>
      <c r="W1332" s="899"/>
      <c r="X1332" s="899"/>
      <c r="Y1332" s="899"/>
    </row>
    <row r="1333" ht="18.0" customHeight="1">
      <c r="A1333" s="899"/>
      <c r="B1333" s="900"/>
      <c r="C1333" s="899"/>
      <c r="D1333" s="899"/>
      <c r="E1333" s="899"/>
      <c r="F1333" s="901"/>
      <c r="G1333" s="901"/>
      <c r="H1333" s="901"/>
      <c r="I1333" s="901"/>
      <c r="J1333" s="901"/>
      <c r="K1333" s="901"/>
      <c r="L1333" s="899"/>
      <c r="M1333" s="899"/>
      <c r="N1333" s="899"/>
      <c r="O1333" s="899"/>
      <c r="P1333" s="899"/>
      <c r="Q1333" s="899"/>
      <c r="R1333" s="899"/>
      <c r="S1333" s="899"/>
      <c r="T1333" s="899"/>
      <c r="U1333" s="899"/>
      <c r="V1333" s="899"/>
      <c r="W1333" s="899"/>
      <c r="X1333" s="899"/>
      <c r="Y1333" s="899"/>
    </row>
    <row r="1334" ht="18.0" customHeight="1">
      <c r="A1334" s="899"/>
      <c r="B1334" s="900"/>
      <c r="C1334" s="899"/>
      <c r="D1334" s="899"/>
      <c r="E1334" s="899"/>
      <c r="F1334" s="901"/>
      <c r="G1334" s="901"/>
      <c r="H1334" s="901"/>
      <c r="I1334" s="901"/>
      <c r="J1334" s="901"/>
      <c r="K1334" s="901"/>
      <c r="L1334" s="899"/>
      <c r="M1334" s="899"/>
      <c r="N1334" s="899"/>
      <c r="O1334" s="899"/>
      <c r="P1334" s="899"/>
      <c r="Q1334" s="899"/>
      <c r="R1334" s="899"/>
      <c r="S1334" s="899"/>
      <c r="T1334" s="899"/>
      <c r="U1334" s="899"/>
      <c r="V1334" s="899"/>
      <c r="W1334" s="899"/>
      <c r="X1334" s="899"/>
      <c r="Y1334" s="899"/>
    </row>
    <row r="1335" ht="18.0" customHeight="1">
      <c r="A1335" s="899"/>
      <c r="B1335" s="900"/>
      <c r="C1335" s="899"/>
      <c r="D1335" s="899"/>
      <c r="E1335" s="899"/>
      <c r="F1335" s="901"/>
      <c r="G1335" s="901"/>
      <c r="H1335" s="901"/>
      <c r="I1335" s="901"/>
      <c r="J1335" s="901"/>
      <c r="K1335" s="901"/>
      <c r="L1335" s="899"/>
      <c r="M1335" s="899"/>
      <c r="N1335" s="899"/>
      <c r="O1335" s="899"/>
      <c r="P1335" s="899"/>
      <c r="Q1335" s="899"/>
      <c r="R1335" s="899"/>
      <c r="S1335" s="899"/>
      <c r="T1335" s="899"/>
      <c r="U1335" s="899"/>
      <c r="V1335" s="899"/>
      <c r="W1335" s="899"/>
      <c r="X1335" s="899"/>
      <c r="Y1335" s="899"/>
    </row>
    <row r="1336" ht="18.0" customHeight="1">
      <c r="A1336" s="899"/>
      <c r="B1336" s="900"/>
      <c r="C1336" s="899"/>
      <c r="D1336" s="899"/>
      <c r="E1336" s="899"/>
      <c r="F1336" s="901"/>
      <c r="G1336" s="901"/>
      <c r="H1336" s="901"/>
      <c r="I1336" s="901"/>
      <c r="J1336" s="901"/>
      <c r="K1336" s="901"/>
      <c r="L1336" s="899"/>
      <c r="M1336" s="899"/>
      <c r="N1336" s="899"/>
      <c r="O1336" s="899"/>
      <c r="P1336" s="899"/>
      <c r="Q1336" s="899"/>
      <c r="R1336" s="899"/>
      <c r="S1336" s="899"/>
      <c r="T1336" s="899"/>
      <c r="U1336" s="899"/>
      <c r="V1336" s="899"/>
      <c r="W1336" s="899"/>
      <c r="X1336" s="899"/>
      <c r="Y1336" s="899"/>
    </row>
    <row r="1337" ht="18.0" customHeight="1">
      <c r="A1337" s="899"/>
      <c r="B1337" s="900"/>
      <c r="C1337" s="899"/>
      <c r="D1337" s="899"/>
      <c r="E1337" s="899"/>
      <c r="F1337" s="901"/>
      <c r="G1337" s="901"/>
      <c r="H1337" s="901"/>
      <c r="I1337" s="901"/>
      <c r="J1337" s="901"/>
      <c r="K1337" s="901"/>
      <c r="L1337" s="899"/>
      <c r="M1337" s="899"/>
      <c r="N1337" s="899"/>
      <c r="O1337" s="899"/>
      <c r="P1337" s="899"/>
      <c r="Q1337" s="899"/>
      <c r="R1337" s="899"/>
      <c r="S1337" s="899"/>
      <c r="T1337" s="899"/>
      <c r="U1337" s="899"/>
      <c r="V1337" s="899"/>
      <c r="W1337" s="899"/>
      <c r="X1337" s="899"/>
      <c r="Y1337" s="899"/>
    </row>
    <row r="1338" ht="18.0" customHeight="1">
      <c r="A1338" s="899"/>
      <c r="B1338" s="900"/>
      <c r="C1338" s="899"/>
      <c r="D1338" s="899"/>
      <c r="E1338" s="899"/>
      <c r="F1338" s="901"/>
      <c r="G1338" s="901"/>
      <c r="H1338" s="901"/>
      <c r="I1338" s="901"/>
      <c r="J1338" s="901"/>
      <c r="K1338" s="901"/>
      <c r="L1338" s="899"/>
      <c r="M1338" s="899"/>
      <c r="N1338" s="899"/>
      <c r="O1338" s="899"/>
      <c r="P1338" s="899"/>
      <c r="Q1338" s="899"/>
      <c r="R1338" s="899"/>
      <c r="S1338" s="899"/>
      <c r="T1338" s="899"/>
      <c r="U1338" s="899"/>
      <c r="V1338" s="899"/>
      <c r="W1338" s="899"/>
      <c r="X1338" s="899"/>
      <c r="Y1338" s="899"/>
    </row>
    <row r="1339" ht="18.0" customHeight="1">
      <c r="A1339" s="899"/>
      <c r="B1339" s="900"/>
      <c r="C1339" s="899"/>
      <c r="D1339" s="899"/>
      <c r="E1339" s="899"/>
      <c r="F1339" s="901"/>
      <c r="G1339" s="901"/>
      <c r="H1339" s="901"/>
      <c r="I1339" s="901"/>
      <c r="J1339" s="901"/>
      <c r="K1339" s="901"/>
      <c r="L1339" s="899"/>
      <c r="M1339" s="899"/>
      <c r="N1339" s="899"/>
      <c r="O1339" s="899"/>
      <c r="P1339" s="899"/>
      <c r="Q1339" s="899"/>
      <c r="R1339" s="899"/>
      <c r="S1339" s="899"/>
      <c r="T1339" s="899"/>
      <c r="U1339" s="899"/>
      <c r="V1339" s="899"/>
      <c r="W1339" s="899"/>
      <c r="X1339" s="899"/>
      <c r="Y1339" s="899"/>
    </row>
    <row r="1340" ht="18.0" customHeight="1">
      <c r="A1340" s="899"/>
      <c r="B1340" s="900"/>
      <c r="C1340" s="899"/>
      <c r="D1340" s="899"/>
      <c r="E1340" s="899"/>
      <c r="F1340" s="901"/>
      <c r="G1340" s="901"/>
      <c r="H1340" s="901"/>
      <c r="I1340" s="901"/>
      <c r="J1340" s="901"/>
      <c r="K1340" s="901"/>
      <c r="L1340" s="899"/>
      <c r="M1340" s="899"/>
      <c r="N1340" s="899"/>
      <c r="O1340" s="899"/>
      <c r="P1340" s="899"/>
      <c r="Q1340" s="899"/>
      <c r="R1340" s="899"/>
      <c r="S1340" s="899"/>
      <c r="T1340" s="899"/>
      <c r="U1340" s="899"/>
      <c r="V1340" s="899"/>
      <c r="W1340" s="899"/>
      <c r="X1340" s="899"/>
      <c r="Y1340" s="899"/>
    </row>
    <row r="1341" ht="18.0" customHeight="1">
      <c r="A1341" s="899"/>
      <c r="B1341" s="900"/>
      <c r="C1341" s="899"/>
      <c r="D1341" s="899"/>
      <c r="E1341" s="899"/>
      <c r="F1341" s="901"/>
      <c r="G1341" s="901"/>
      <c r="H1341" s="901"/>
      <c r="I1341" s="901"/>
      <c r="J1341" s="901"/>
      <c r="K1341" s="901"/>
      <c r="L1341" s="899"/>
      <c r="M1341" s="899"/>
      <c r="N1341" s="899"/>
      <c r="O1341" s="899"/>
      <c r="P1341" s="899"/>
      <c r="Q1341" s="899"/>
      <c r="R1341" s="899"/>
      <c r="S1341" s="899"/>
      <c r="T1341" s="899"/>
      <c r="U1341" s="899"/>
      <c r="V1341" s="899"/>
      <c r="W1341" s="899"/>
      <c r="X1341" s="899"/>
      <c r="Y1341" s="899"/>
    </row>
    <row r="1342" ht="18.0" customHeight="1">
      <c r="A1342" s="899"/>
      <c r="B1342" s="900"/>
      <c r="C1342" s="899"/>
      <c r="D1342" s="899"/>
      <c r="E1342" s="899"/>
      <c r="F1342" s="901"/>
      <c r="G1342" s="901"/>
      <c r="H1342" s="901"/>
      <c r="I1342" s="901"/>
      <c r="J1342" s="901"/>
      <c r="K1342" s="901"/>
      <c r="L1342" s="899"/>
      <c r="M1342" s="899"/>
      <c r="N1342" s="899"/>
      <c r="O1342" s="899"/>
      <c r="P1342" s="899"/>
      <c r="Q1342" s="899"/>
      <c r="R1342" s="899"/>
      <c r="S1342" s="899"/>
      <c r="T1342" s="899"/>
      <c r="U1342" s="899"/>
      <c r="V1342" s="899"/>
      <c r="W1342" s="899"/>
      <c r="X1342" s="899"/>
      <c r="Y1342" s="899"/>
    </row>
    <row r="1343" ht="18.0" customHeight="1">
      <c r="A1343" s="899"/>
      <c r="B1343" s="900"/>
      <c r="C1343" s="899"/>
      <c r="D1343" s="899"/>
      <c r="E1343" s="899"/>
      <c r="F1343" s="901"/>
      <c r="G1343" s="901"/>
      <c r="H1343" s="901"/>
      <c r="I1343" s="901"/>
      <c r="J1343" s="901"/>
      <c r="K1343" s="901"/>
      <c r="L1343" s="899"/>
      <c r="M1343" s="899"/>
      <c r="N1343" s="899"/>
      <c r="O1343" s="899"/>
      <c r="P1343" s="899"/>
      <c r="Q1343" s="899"/>
      <c r="R1343" s="899"/>
      <c r="S1343" s="899"/>
      <c r="T1343" s="899"/>
      <c r="U1343" s="899"/>
      <c r="V1343" s="899"/>
      <c r="W1343" s="899"/>
      <c r="X1343" s="899"/>
      <c r="Y1343" s="899"/>
    </row>
    <row r="1344" ht="18.0" customHeight="1">
      <c r="A1344" s="899"/>
      <c r="B1344" s="900"/>
      <c r="C1344" s="899"/>
      <c r="D1344" s="899"/>
      <c r="E1344" s="899"/>
      <c r="F1344" s="901"/>
      <c r="G1344" s="901"/>
      <c r="H1344" s="901"/>
      <c r="I1344" s="901"/>
      <c r="J1344" s="901"/>
      <c r="K1344" s="901"/>
      <c r="L1344" s="899"/>
      <c r="M1344" s="899"/>
      <c r="N1344" s="899"/>
      <c r="O1344" s="899"/>
      <c r="P1344" s="899"/>
      <c r="Q1344" s="899"/>
      <c r="R1344" s="899"/>
      <c r="S1344" s="899"/>
      <c r="T1344" s="899"/>
      <c r="U1344" s="899"/>
      <c r="V1344" s="899"/>
      <c r="W1344" s="899"/>
      <c r="X1344" s="899"/>
      <c r="Y1344" s="899"/>
    </row>
    <row r="1345" ht="18.0" customHeight="1">
      <c r="A1345" s="899"/>
      <c r="B1345" s="900"/>
      <c r="C1345" s="899"/>
      <c r="D1345" s="899"/>
      <c r="E1345" s="899"/>
      <c r="F1345" s="901"/>
      <c r="G1345" s="901"/>
      <c r="H1345" s="901"/>
      <c r="I1345" s="901"/>
      <c r="J1345" s="901"/>
      <c r="K1345" s="901"/>
      <c r="L1345" s="899"/>
      <c r="M1345" s="899"/>
      <c r="N1345" s="899"/>
      <c r="O1345" s="899"/>
      <c r="P1345" s="899"/>
      <c r="Q1345" s="899"/>
      <c r="R1345" s="899"/>
      <c r="S1345" s="899"/>
      <c r="T1345" s="899"/>
      <c r="U1345" s="899"/>
      <c r="V1345" s="899"/>
      <c r="W1345" s="899"/>
      <c r="X1345" s="899"/>
      <c r="Y1345" s="899"/>
    </row>
    <row r="1346" ht="18.0" customHeight="1">
      <c r="A1346" s="899"/>
      <c r="B1346" s="900"/>
      <c r="C1346" s="899"/>
      <c r="D1346" s="899"/>
      <c r="E1346" s="899"/>
      <c r="F1346" s="901"/>
      <c r="G1346" s="901"/>
      <c r="H1346" s="901"/>
      <c r="I1346" s="901"/>
      <c r="J1346" s="901"/>
      <c r="K1346" s="901"/>
      <c r="L1346" s="899"/>
      <c r="M1346" s="899"/>
      <c r="N1346" s="899"/>
      <c r="O1346" s="899"/>
      <c r="P1346" s="899"/>
      <c r="Q1346" s="899"/>
      <c r="R1346" s="899"/>
      <c r="S1346" s="899"/>
      <c r="T1346" s="899"/>
      <c r="U1346" s="899"/>
      <c r="V1346" s="899"/>
      <c r="W1346" s="899"/>
      <c r="X1346" s="899"/>
      <c r="Y1346" s="899"/>
    </row>
    <row r="1347" ht="18.0" customHeight="1">
      <c r="A1347" s="899"/>
      <c r="B1347" s="900"/>
      <c r="C1347" s="899"/>
      <c r="D1347" s="899"/>
      <c r="E1347" s="899"/>
      <c r="F1347" s="901"/>
      <c r="G1347" s="901"/>
      <c r="H1347" s="901"/>
      <c r="I1347" s="901"/>
      <c r="J1347" s="901"/>
      <c r="K1347" s="901"/>
      <c r="L1347" s="899"/>
      <c r="M1347" s="899"/>
      <c r="N1347" s="899"/>
      <c r="O1347" s="899"/>
      <c r="P1347" s="899"/>
      <c r="Q1347" s="899"/>
      <c r="R1347" s="899"/>
      <c r="S1347" s="899"/>
      <c r="T1347" s="899"/>
      <c r="U1347" s="899"/>
      <c r="V1347" s="899"/>
      <c r="W1347" s="899"/>
      <c r="X1347" s="899"/>
      <c r="Y1347" s="899"/>
    </row>
    <row r="1348" ht="18.0" customHeight="1">
      <c r="A1348" s="899"/>
      <c r="B1348" s="900"/>
      <c r="C1348" s="899"/>
      <c r="D1348" s="899"/>
      <c r="E1348" s="899"/>
      <c r="F1348" s="901"/>
      <c r="G1348" s="901"/>
      <c r="H1348" s="901"/>
      <c r="I1348" s="901"/>
      <c r="J1348" s="901"/>
      <c r="K1348" s="901"/>
      <c r="L1348" s="899"/>
      <c r="M1348" s="899"/>
      <c r="N1348" s="899"/>
      <c r="O1348" s="899"/>
      <c r="P1348" s="899"/>
      <c r="Q1348" s="899"/>
      <c r="R1348" s="899"/>
      <c r="S1348" s="899"/>
      <c r="T1348" s="899"/>
      <c r="U1348" s="899"/>
      <c r="V1348" s="899"/>
      <c r="W1348" s="899"/>
      <c r="X1348" s="899"/>
      <c r="Y1348" s="899"/>
    </row>
    <row r="1349" ht="18.0" customHeight="1">
      <c r="A1349" s="899"/>
      <c r="B1349" s="900"/>
      <c r="C1349" s="899"/>
      <c r="D1349" s="899"/>
      <c r="E1349" s="899"/>
      <c r="F1349" s="901"/>
      <c r="G1349" s="901"/>
      <c r="H1349" s="901"/>
      <c r="I1349" s="901"/>
      <c r="J1349" s="901"/>
      <c r="K1349" s="901"/>
      <c r="L1349" s="899"/>
      <c r="M1349" s="899"/>
      <c r="N1349" s="899"/>
      <c r="O1349" s="899"/>
      <c r="P1349" s="899"/>
      <c r="Q1349" s="899"/>
      <c r="R1349" s="899"/>
      <c r="S1349" s="899"/>
      <c r="T1349" s="899"/>
      <c r="U1349" s="899"/>
      <c r="V1349" s="899"/>
      <c r="W1349" s="899"/>
      <c r="X1349" s="899"/>
      <c r="Y1349" s="899"/>
    </row>
    <row r="1350" ht="18.0" customHeight="1">
      <c r="A1350" s="899"/>
      <c r="B1350" s="900"/>
      <c r="C1350" s="899"/>
      <c r="D1350" s="899"/>
      <c r="E1350" s="899"/>
      <c r="F1350" s="901"/>
      <c r="G1350" s="901"/>
      <c r="H1350" s="901"/>
      <c r="I1350" s="901"/>
      <c r="J1350" s="901"/>
      <c r="K1350" s="901"/>
      <c r="L1350" s="899"/>
      <c r="M1350" s="899"/>
      <c r="N1350" s="899"/>
      <c r="O1350" s="899"/>
      <c r="P1350" s="899"/>
      <c r="Q1350" s="899"/>
      <c r="R1350" s="899"/>
      <c r="S1350" s="899"/>
      <c r="T1350" s="899"/>
      <c r="U1350" s="899"/>
      <c r="V1350" s="899"/>
      <c r="W1350" s="899"/>
      <c r="X1350" s="899"/>
      <c r="Y1350" s="899"/>
    </row>
    <row r="1351" ht="18.0" customHeight="1">
      <c r="A1351" s="899"/>
      <c r="B1351" s="900"/>
      <c r="C1351" s="899"/>
      <c r="D1351" s="899"/>
      <c r="E1351" s="899"/>
      <c r="F1351" s="901"/>
      <c r="G1351" s="901"/>
      <c r="H1351" s="901"/>
      <c r="I1351" s="901"/>
      <c r="J1351" s="901"/>
      <c r="K1351" s="901"/>
      <c r="L1351" s="899"/>
      <c r="M1351" s="899"/>
      <c r="N1351" s="899"/>
      <c r="O1351" s="899"/>
      <c r="P1351" s="899"/>
      <c r="Q1351" s="899"/>
      <c r="R1351" s="899"/>
      <c r="S1351" s="899"/>
      <c r="T1351" s="899"/>
      <c r="U1351" s="899"/>
      <c r="V1351" s="899"/>
      <c r="W1351" s="899"/>
      <c r="X1351" s="899"/>
      <c r="Y1351" s="899"/>
    </row>
    <row r="1352" ht="18.0" customHeight="1">
      <c r="A1352" s="899"/>
      <c r="B1352" s="900"/>
      <c r="C1352" s="899"/>
      <c r="D1352" s="899"/>
      <c r="E1352" s="899"/>
      <c r="F1352" s="901"/>
      <c r="G1352" s="901"/>
      <c r="H1352" s="901"/>
      <c r="I1352" s="901"/>
      <c r="J1352" s="901"/>
      <c r="K1352" s="901"/>
      <c r="L1352" s="899"/>
      <c r="M1352" s="899"/>
      <c r="N1352" s="899"/>
      <c r="O1352" s="899"/>
      <c r="P1352" s="899"/>
      <c r="Q1352" s="899"/>
      <c r="R1352" s="899"/>
      <c r="S1352" s="899"/>
      <c r="T1352" s="899"/>
      <c r="U1352" s="899"/>
      <c r="V1352" s="899"/>
      <c r="W1352" s="899"/>
      <c r="X1352" s="899"/>
      <c r="Y1352" s="899"/>
    </row>
    <row r="1353" ht="18.0" customHeight="1">
      <c r="A1353" s="899"/>
      <c r="B1353" s="900"/>
      <c r="C1353" s="899"/>
      <c r="D1353" s="899"/>
      <c r="E1353" s="899"/>
      <c r="F1353" s="901"/>
      <c r="G1353" s="901"/>
      <c r="H1353" s="901"/>
      <c r="I1353" s="901"/>
      <c r="J1353" s="901"/>
      <c r="K1353" s="901"/>
      <c r="L1353" s="899"/>
      <c r="M1353" s="899"/>
      <c r="N1353" s="899"/>
      <c r="O1353" s="899"/>
      <c r="P1353" s="899"/>
      <c r="Q1353" s="899"/>
      <c r="R1353" s="899"/>
      <c r="S1353" s="899"/>
      <c r="T1353" s="899"/>
      <c r="U1353" s="899"/>
      <c r="V1353" s="899"/>
      <c r="W1353" s="899"/>
      <c r="X1353" s="899"/>
      <c r="Y1353" s="899"/>
    </row>
    <row r="1354" ht="18.0" customHeight="1">
      <c r="A1354" s="899"/>
      <c r="B1354" s="900"/>
      <c r="C1354" s="899"/>
      <c r="D1354" s="899"/>
      <c r="E1354" s="899"/>
      <c r="F1354" s="901"/>
      <c r="G1354" s="901"/>
      <c r="H1354" s="901"/>
      <c r="I1354" s="901"/>
      <c r="J1354" s="901"/>
      <c r="K1354" s="901"/>
      <c r="L1354" s="899"/>
      <c r="M1354" s="899"/>
      <c r="N1354" s="899"/>
      <c r="O1354" s="899"/>
      <c r="P1354" s="899"/>
      <c r="Q1354" s="899"/>
      <c r="R1354" s="899"/>
      <c r="S1354" s="899"/>
      <c r="T1354" s="899"/>
      <c r="U1354" s="899"/>
      <c r="V1354" s="899"/>
      <c r="W1354" s="899"/>
      <c r="X1354" s="899"/>
      <c r="Y1354" s="899"/>
    </row>
    <row r="1355" ht="18.0" customHeight="1">
      <c r="A1355" s="899"/>
      <c r="B1355" s="900"/>
      <c r="C1355" s="899"/>
      <c r="D1355" s="899"/>
      <c r="E1355" s="899"/>
      <c r="F1355" s="901"/>
      <c r="G1355" s="901"/>
      <c r="H1355" s="901"/>
      <c r="I1355" s="901"/>
      <c r="J1355" s="901"/>
      <c r="K1355" s="901"/>
      <c r="L1355" s="899"/>
      <c r="M1355" s="899"/>
      <c r="N1355" s="899"/>
      <c r="O1355" s="899"/>
      <c r="P1355" s="899"/>
      <c r="Q1355" s="899"/>
      <c r="R1355" s="899"/>
      <c r="S1355" s="899"/>
      <c r="T1355" s="899"/>
      <c r="U1355" s="899"/>
      <c r="V1355" s="899"/>
      <c r="W1355" s="899"/>
      <c r="X1355" s="899"/>
      <c r="Y1355" s="899"/>
    </row>
    <row r="1356" ht="18.0" customHeight="1">
      <c r="A1356" s="899"/>
      <c r="B1356" s="900"/>
      <c r="C1356" s="899"/>
      <c r="D1356" s="899"/>
      <c r="E1356" s="899"/>
      <c r="F1356" s="901"/>
      <c r="G1356" s="901"/>
      <c r="H1356" s="901"/>
      <c r="I1356" s="901"/>
      <c r="J1356" s="901"/>
      <c r="K1356" s="901"/>
      <c r="L1356" s="899"/>
      <c r="M1356" s="899"/>
      <c r="N1356" s="899"/>
      <c r="O1356" s="899"/>
      <c r="P1356" s="899"/>
      <c r="Q1356" s="899"/>
      <c r="R1356" s="899"/>
      <c r="S1356" s="899"/>
      <c r="T1356" s="899"/>
      <c r="U1356" s="899"/>
      <c r="V1356" s="899"/>
      <c r="W1356" s="899"/>
      <c r="X1356" s="899"/>
      <c r="Y1356" s="899"/>
    </row>
    <row r="1357" ht="18.0" customHeight="1">
      <c r="A1357" s="899"/>
      <c r="B1357" s="900"/>
      <c r="C1357" s="899"/>
      <c r="D1357" s="899"/>
      <c r="E1357" s="899"/>
      <c r="F1357" s="901"/>
      <c r="G1357" s="901"/>
      <c r="H1357" s="901"/>
      <c r="I1357" s="901"/>
      <c r="J1357" s="901"/>
      <c r="K1357" s="901"/>
      <c r="L1357" s="899"/>
      <c r="M1357" s="899"/>
      <c r="N1357" s="899"/>
      <c r="O1357" s="899"/>
      <c r="P1357" s="899"/>
      <c r="Q1357" s="899"/>
      <c r="R1357" s="899"/>
      <c r="S1357" s="899"/>
      <c r="T1357" s="899"/>
      <c r="U1357" s="899"/>
      <c r="V1357" s="899"/>
      <c r="W1357" s="899"/>
      <c r="X1357" s="899"/>
      <c r="Y1357" s="899"/>
    </row>
    <row r="1358" ht="18.0" customHeight="1">
      <c r="A1358" s="899"/>
      <c r="B1358" s="900"/>
      <c r="C1358" s="899"/>
      <c r="D1358" s="899"/>
      <c r="E1358" s="899"/>
      <c r="F1358" s="901"/>
      <c r="G1358" s="901"/>
      <c r="H1358" s="901"/>
      <c r="I1358" s="901"/>
      <c r="J1358" s="901"/>
      <c r="K1358" s="901"/>
      <c r="L1358" s="899"/>
      <c r="M1358" s="899"/>
      <c r="N1358" s="899"/>
      <c r="O1358" s="899"/>
      <c r="P1358" s="899"/>
      <c r="Q1358" s="899"/>
      <c r="R1358" s="899"/>
      <c r="S1358" s="899"/>
      <c r="T1358" s="899"/>
      <c r="U1358" s="899"/>
      <c r="V1358" s="899"/>
      <c r="W1358" s="899"/>
      <c r="X1358" s="899"/>
      <c r="Y1358" s="899"/>
    </row>
    <row r="1359" ht="18.0" customHeight="1">
      <c r="A1359" s="899"/>
      <c r="B1359" s="900"/>
      <c r="C1359" s="899"/>
      <c r="D1359" s="899"/>
      <c r="E1359" s="899"/>
      <c r="F1359" s="901"/>
      <c r="G1359" s="901"/>
      <c r="H1359" s="901"/>
      <c r="I1359" s="901"/>
      <c r="J1359" s="901"/>
      <c r="K1359" s="901"/>
      <c r="L1359" s="899"/>
      <c r="M1359" s="899"/>
      <c r="N1359" s="899"/>
      <c r="O1359" s="899"/>
      <c r="P1359" s="899"/>
      <c r="Q1359" s="899"/>
      <c r="R1359" s="899"/>
      <c r="S1359" s="899"/>
      <c r="T1359" s="899"/>
      <c r="U1359" s="899"/>
      <c r="V1359" s="899"/>
      <c r="W1359" s="899"/>
      <c r="X1359" s="899"/>
      <c r="Y1359" s="899"/>
    </row>
    <row r="1360" ht="18.0" customHeight="1">
      <c r="A1360" s="899"/>
      <c r="B1360" s="900"/>
      <c r="C1360" s="899"/>
      <c r="D1360" s="899"/>
      <c r="E1360" s="899"/>
      <c r="F1360" s="901"/>
      <c r="G1360" s="901"/>
      <c r="H1360" s="901"/>
      <c r="I1360" s="901"/>
      <c r="J1360" s="901"/>
      <c r="K1360" s="901"/>
      <c r="L1360" s="899"/>
      <c r="M1360" s="899"/>
      <c r="N1360" s="899"/>
      <c r="O1360" s="899"/>
      <c r="P1360" s="899"/>
      <c r="Q1360" s="899"/>
      <c r="R1360" s="899"/>
      <c r="S1360" s="899"/>
      <c r="T1360" s="899"/>
      <c r="U1360" s="899"/>
      <c r="V1360" s="899"/>
      <c r="W1360" s="899"/>
      <c r="X1360" s="899"/>
      <c r="Y1360" s="899"/>
    </row>
    <row r="1361" ht="18.0" customHeight="1">
      <c r="A1361" s="899"/>
      <c r="B1361" s="900"/>
      <c r="C1361" s="899"/>
      <c r="D1361" s="899"/>
      <c r="E1361" s="899"/>
      <c r="F1361" s="901"/>
      <c r="G1361" s="901"/>
      <c r="H1361" s="901"/>
      <c r="I1361" s="901"/>
      <c r="J1361" s="901"/>
      <c r="K1361" s="901"/>
      <c r="L1361" s="899"/>
      <c r="M1361" s="899"/>
      <c r="N1361" s="899"/>
      <c r="O1361" s="899"/>
      <c r="P1361" s="899"/>
      <c r="Q1361" s="899"/>
      <c r="R1361" s="899"/>
      <c r="S1361" s="899"/>
      <c r="T1361" s="899"/>
      <c r="U1361" s="899"/>
      <c r="V1361" s="899"/>
      <c r="W1361" s="899"/>
      <c r="X1361" s="899"/>
      <c r="Y1361" s="899"/>
    </row>
    <row r="1362" ht="18.0" customHeight="1">
      <c r="A1362" s="899"/>
      <c r="B1362" s="900"/>
      <c r="C1362" s="899"/>
      <c r="D1362" s="899"/>
      <c r="E1362" s="899"/>
      <c r="F1362" s="901"/>
      <c r="G1362" s="901"/>
      <c r="H1362" s="901"/>
      <c r="I1362" s="901"/>
      <c r="J1362" s="901"/>
      <c r="K1362" s="901"/>
      <c r="L1362" s="899"/>
      <c r="M1362" s="899"/>
      <c r="N1362" s="899"/>
      <c r="O1362" s="899"/>
      <c r="P1362" s="899"/>
      <c r="Q1362" s="899"/>
      <c r="R1362" s="899"/>
      <c r="S1362" s="899"/>
      <c r="T1362" s="899"/>
      <c r="U1362" s="899"/>
      <c r="V1362" s="899"/>
      <c r="W1362" s="899"/>
      <c r="X1362" s="899"/>
      <c r="Y1362" s="899"/>
    </row>
    <row r="1363" ht="18.0" customHeight="1">
      <c r="A1363" s="899"/>
      <c r="B1363" s="900"/>
      <c r="C1363" s="899"/>
      <c r="D1363" s="899"/>
      <c r="E1363" s="899"/>
      <c r="F1363" s="901"/>
      <c r="G1363" s="901"/>
      <c r="H1363" s="901"/>
      <c r="I1363" s="901"/>
      <c r="J1363" s="901"/>
      <c r="K1363" s="901"/>
      <c r="L1363" s="899"/>
      <c r="M1363" s="899"/>
      <c r="N1363" s="899"/>
      <c r="O1363" s="899"/>
      <c r="P1363" s="899"/>
      <c r="Q1363" s="899"/>
      <c r="R1363" s="899"/>
      <c r="S1363" s="899"/>
      <c r="T1363" s="899"/>
      <c r="U1363" s="899"/>
      <c r="V1363" s="899"/>
      <c r="W1363" s="899"/>
      <c r="X1363" s="899"/>
      <c r="Y1363" s="899"/>
    </row>
    <row r="1364" ht="18.0" customHeight="1">
      <c r="A1364" s="899"/>
      <c r="B1364" s="900"/>
      <c r="C1364" s="899"/>
      <c r="D1364" s="899"/>
      <c r="E1364" s="899"/>
      <c r="F1364" s="901"/>
      <c r="G1364" s="901"/>
      <c r="H1364" s="901"/>
      <c r="I1364" s="901"/>
      <c r="J1364" s="901"/>
      <c r="K1364" s="901"/>
      <c r="L1364" s="899"/>
      <c r="M1364" s="899"/>
      <c r="N1364" s="899"/>
      <c r="O1364" s="899"/>
      <c r="P1364" s="899"/>
      <c r="Q1364" s="899"/>
      <c r="R1364" s="899"/>
      <c r="S1364" s="899"/>
      <c r="T1364" s="899"/>
      <c r="U1364" s="899"/>
      <c r="V1364" s="899"/>
      <c r="W1364" s="899"/>
      <c r="X1364" s="899"/>
      <c r="Y1364" s="899"/>
    </row>
    <row r="1365" ht="18.0" customHeight="1">
      <c r="A1365" s="899"/>
      <c r="B1365" s="900"/>
      <c r="C1365" s="899"/>
      <c r="D1365" s="899"/>
      <c r="E1365" s="899"/>
      <c r="F1365" s="901"/>
      <c r="G1365" s="901"/>
      <c r="H1365" s="901"/>
      <c r="I1365" s="901"/>
      <c r="J1365" s="901"/>
      <c r="K1365" s="901"/>
      <c r="L1365" s="899"/>
      <c r="M1365" s="899"/>
      <c r="N1365" s="899"/>
      <c r="O1365" s="899"/>
      <c r="P1365" s="899"/>
      <c r="Q1365" s="899"/>
      <c r="R1365" s="899"/>
      <c r="S1365" s="899"/>
      <c r="T1365" s="899"/>
      <c r="U1365" s="899"/>
      <c r="V1365" s="899"/>
      <c r="W1365" s="899"/>
      <c r="X1365" s="899"/>
      <c r="Y1365" s="899"/>
    </row>
    <row r="1366" ht="18.0" customHeight="1">
      <c r="A1366" s="899"/>
      <c r="B1366" s="900"/>
      <c r="C1366" s="899"/>
      <c r="D1366" s="899"/>
      <c r="E1366" s="899"/>
      <c r="F1366" s="901"/>
      <c r="G1366" s="901"/>
      <c r="H1366" s="901"/>
      <c r="I1366" s="901"/>
      <c r="J1366" s="901"/>
      <c r="K1366" s="901"/>
      <c r="L1366" s="899"/>
      <c r="M1366" s="899"/>
      <c r="N1366" s="899"/>
      <c r="O1366" s="899"/>
      <c r="P1366" s="899"/>
      <c r="Q1366" s="899"/>
      <c r="R1366" s="899"/>
      <c r="S1366" s="899"/>
      <c r="T1366" s="899"/>
      <c r="U1366" s="899"/>
      <c r="V1366" s="899"/>
      <c r="W1366" s="899"/>
      <c r="X1366" s="899"/>
      <c r="Y1366" s="899"/>
    </row>
    <row r="1367" ht="18.0" customHeight="1">
      <c r="A1367" s="899"/>
      <c r="B1367" s="900"/>
      <c r="C1367" s="899"/>
      <c r="D1367" s="899"/>
      <c r="E1367" s="899"/>
      <c r="F1367" s="901"/>
      <c r="G1367" s="901"/>
      <c r="H1367" s="901"/>
      <c r="I1367" s="901"/>
      <c r="J1367" s="901"/>
      <c r="K1367" s="901"/>
      <c r="L1367" s="899"/>
      <c r="M1367" s="899"/>
      <c r="N1367" s="899"/>
      <c r="O1367" s="899"/>
      <c r="P1367" s="899"/>
      <c r="Q1367" s="899"/>
      <c r="R1367" s="899"/>
      <c r="S1367" s="899"/>
      <c r="T1367" s="899"/>
      <c r="U1367" s="899"/>
      <c r="V1367" s="899"/>
      <c r="W1367" s="899"/>
      <c r="X1367" s="899"/>
      <c r="Y1367" s="899"/>
    </row>
    <row r="1368" ht="18.0" customHeight="1">
      <c r="A1368" s="899"/>
      <c r="B1368" s="900"/>
      <c r="C1368" s="899"/>
      <c r="D1368" s="899"/>
      <c r="E1368" s="899"/>
      <c r="F1368" s="901"/>
      <c r="G1368" s="901"/>
      <c r="H1368" s="901"/>
      <c r="I1368" s="901"/>
      <c r="J1368" s="901"/>
      <c r="K1368" s="901"/>
      <c r="L1368" s="899"/>
      <c r="M1368" s="899"/>
      <c r="N1368" s="899"/>
      <c r="O1368" s="899"/>
      <c r="P1368" s="899"/>
      <c r="Q1368" s="899"/>
      <c r="R1368" s="899"/>
      <c r="S1368" s="899"/>
      <c r="T1368" s="899"/>
      <c r="U1368" s="899"/>
      <c r="V1368" s="899"/>
      <c r="W1368" s="899"/>
      <c r="X1368" s="899"/>
      <c r="Y1368" s="899"/>
    </row>
    <row r="1369" ht="18.0" customHeight="1">
      <c r="A1369" s="899"/>
      <c r="B1369" s="900"/>
      <c r="C1369" s="899"/>
      <c r="D1369" s="899"/>
      <c r="E1369" s="899"/>
      <c r="F1369" s="901"/>
      <c r="G1369" s="901"/>
      <c r="H1369" s="901"/>
      <c r="I1369" s="901"/>
      <c r="J1369" s="901"/>
      <c r="K1369" s="901"/>
      <c r="L1369" s="899"/>
      <c r="M1369" s="899"/>
      <c r="N1369" s="899"/>
      <c r="O1369" s="899"/>
      <c r="P1369" s="899"/>
      <c r="Q1369" s="899"/>
      <c r="R1369" s="899"/>
      <c r="S1369" s="899"/>
      <c r="T1369" s="899"/>
      <c r="U1369" s="899"/>
      <c r="V1369" s="899"/>
      <c r="W1369" s="899"/>
      <c r="X1369" s="899"/>
      <c r="Y1369" s="899"/>
    </row>
    <row r="1370" ht="18.0" customHeight="1">
      <c r="A1370" s="899"/>
      <c r="B1370" s="900"/>
      <c r="C1370" s="899"/>
      <c r="D1370" s="899"/>
      <c r="E1370" s="899"/>
      <c r="F1370" s="901"/>
      <c r="G1370" s="901"/>
      <c r="H1370" s="901"/>
      <c r="I1370" s="901"/>
      <c r="J1370" s="901"/>
      <c r="K1370" s="901"/>
      <c r="L1370" s="899"/>
      <c r="M1370" s="899"/>
      <c r="N1370" s="899"/>
      <c r="O1370" s="899"/>
      <c r="P1370" s="899"/>
      <c r="Q1370" s="899"/>
      <c r="R1370" s="899"/>
      <c r="S1370" s="899"/>
      <c r="T1370" s="899"/>
      <c r="U1370" s="899"/>
      <c r="V1370" s="899"/>
      <c r="W1370" s="899"/>
      <c r="X1370" s="899"/>
      <c r="Y1370" s="899"/>
    </row>
    <row r="1371" ht="18.0" customHeight="1">
      <c r="A1371" s="899"/>
      <c r="B1371" s="900"/>
      <c r="C1371" s="899"/>
      <c r="D1371" s="899"/>
      <c r="E1371" s="899"/>
      <c r="F1371" s="901"/>
      <c r="G1371" s="901"/>
      <c r="H1371" s="901"/>
      <c r="I1371" s="901"/>
      <c r="J1371" s="901"/>
      <c r="K1371" s="901"/>
      <c r="L1371" s="899"/>
      <c r="M1371" s="899"/>
      <c r="N1371" s="899"/>
      <c r="O1371" s="899"/>
      <c r="P1371" s="899"/>
      <c r="Q1371" s="899"/>
      <c r="R1371" s="899"/>
      <c r="S1371" s="899"/>
      <c r="T1371" s="899"/>
      <c r="U1371" s="899"/>
      <c r="V1371" s="899"/>
      <c r="W1371" s="899"/>
      <c r="X1371" s="899"/>
      <c r="Y1371" s="899"/>
    </row>
    <row r="1372" ht="18.0" customHeight="1">
      <c r="A1372" s="899"/>
      <c r="B1372" s="900"/>
      <c r="C1372" s="899"/>
      <c r="D1372" s="899"/>
      <c r="E1372" s="899"/>
      <c r="F1372" s="901"/>
      <c r="G1372" s="901"/>
      <c r="H1372" s="901"/>
      <c r="I1372" s="901"/>
      <c r="J1372" s="901"/>
      <c r="K1372" s="901"/>
      <c r="L1372" s="899"/>
      <c r="M1372" s="899"/>
      <c r="N1372" s="899"/>
      <c r="O1372" s="899"/>
      <c r="P1372" s="899"/>
      <c r="Q1372" s="899"/>
      <c r="R1372" s="899"/>
      <c r="S1372" s="899"/>
      <c r="T1372" s="899"/>
      <c r="U1372" s="899"/>
      <c r="V1372" s="899"/>
      <c r="W1372" s="899"/>
      <c r="X1372" s="899"/>
      <c r="Y1372" s="899"/>
    </row>
    <row r="1373" ht="18.0" customHeight="1">
      <c r="A1373" s="899"/>
      <c r="B1373" s="900"/>
      <c r="C1373" s="899"/>
      <c r="D1373" s="899"/>
      <c r="E1373" s="899"/>
      <c r="F1373" s="901"/>
      <c r="G1373" s="901"/>
      <c r="H1373" s="901"/>
      <c r="I1373" s="901"/>
      <c r="J1373" s="901"/>
      <c r="K1373" s="901"/>
      <c r="L1373" s="899"/>
      <c r="M1373" s="899"/>
      <c r="N1373" s="899"/>
      <c r="O1373" s="899"/>
      <c r="P1373" s="899"/>
      <c r="Q1373" s="899"/>
      <c r="R1373" s="899"/>
      <c r="S1373" s="899"/>
      <c r="T1373" s="899"/>
      <c r="U1373" s="899"/>
      <c r="V1373" s="899"/>
      <c r="W1373" s="899"/>
      <c r="X1373" s="899"/>
      <c r="Y1373" s="899"/>
    </row>
    <row r="1374" ht="18.0" customHeight="1">
      <c r="A1374" s="899"/>
      <c r="B1374" s="900"/>
      <c r="C1374" s="899"/>
      <c r="D1374" s="899"/>
      <c r="E1374" s="899"/>
      <c r="F1374" s="901"/>
      <c r="G1374" s="901"/>
      <c r="H1374" s="901"/>
      <c r="I1374" s="901"/>
      <c r="J1374" s="901"/>
      <c r="K1374" s="901"/>
      <c r="L1374" s="899"/>
      <c r="M1374" s="899"/>
      <c r="N1374" s="899"/>
      <c r="O1374" s="899"/>
      <c r="P1374" s="899"/>
      <c r="Q1374" s="899"/>
      <c r="R1374" s="899"/>
      <c r="S1374" s="899"/>
      <c r="T1374" s="899"/>
      <c r="U1374" s="899"/>
      <c r="V1374" s="899"/>
      <c r="W1374" s="899"/>
      <c r="X1374" s="899"/>
      <c r="Y1374" s="899"/>
    </row>
    <row r="1375" ht="18.0" customHeight="1">
      <c r="A1375" s="899"/>
      <c r="B1375" s="900"/>
      <c r="C1375" s="899"/>
      <c r="D1375" s="899"/>
      <c r="E1375" s="899"/>
      <c r="F1375" s="901"/>
      <c r="G1375" s="901"/>
      <c r="H1375" s="901"/>
      <c r="I1375" s="901"/>
      <c r="J1375" s="901"/>
      <c r="K1375" s="901"/>
      <c r="L1375" s="899"/>
      <c r="M1375" s="899"/>
      <c r="N1375" s="899"/>
      <c r="O1375" s="899"/>
      <c r="P1375" s="899"/>
      <c r="Q1375" s="899"/>
      <c r="R1375" s="899"/>
      <c r="S1375" s="899"/>
      <c r="T1375" s="899"/>
      <c r="U1375" s="899"/>
      <c r="V1375" s="899"/>
      <c r="W1375" s="899"/>
      <c r="X1375" s="899"/>
      <c r="Y1375" s="899"/>
    </row>
    <row r="1376" ht="18.0" customHeight="1">
      <c r="A1376" s="899"/>
      <c r="B1376" s="900"/>
      <c r="C1376" s="899"/>
      <c r="D1376" s="899"/>
      <c r="E1376" s="899"/>
      <c r="F1376" s="901"/>
      <c r="G1376" s="901"/>
      <c r="H1376" s="901"/>
      <c r="I1376" s="901"/>
      <c r="J1376" s="901"/>
      <c r="K1376" s="901"/>
      <c r="L1376" s="899"/>
      <c r="M1376" s="899"/>
      <c r="N1376" s="899"/>
      <c r="O1376" s="899"/>
      <c r="P1376" s="899"/>
      <c r="Q1376" s="899"/>
      <c r="R1376" s="899"/>
      <c r="S1376" s="899"/>
      <c r="T1376" s="899"/>
      <c r="U1376" s="899"/>
      <c r="V1376" s="899"/>
      <c r="W1376" s="899"/>
      <c r="X1376" s="899"/>
      <c r="Y1376" s="899"/>
    </row>
    <row r="1377" ht="18.0" customHeight="1">
      <c r="A1377" s="899"/>
      <c r="B1377" s="900"/>
      <c r="C1377" s="899"/>
      <c r="D1377" s="899"/>
      <c r="E1377" s="899"/>
      <c r="F1377" s="901"/>
      <c r="G1377" s="901"/>
      <c r="H1377" s="901"/>
      <c r="I1377" s="901"/>
      <c r="J1377" s="901"/>
      <c r="K1377" s="901"/>
      <c r="L1377" s="899"/>
      <c r="M1377" s="899"/>
      <c r="N1377" s="899"/>
      <c r="O1377" s="899"/>
      <c r="P1377" s="899"/>
      <c r="Q1377" s="899"/>
      <c r="R1377" s="899"/>
      <c r="S1377" s="899"/>
      <c r="T1377" s="899"/>
      <c r="U1377" s="899"/>
      <c r="V1377" s="899"/>
      <c r="W1377" s="899"/>
      <c r="X1377" s="899"/>
      <c r="Y1377" s="899"/>
    </row>
    <row r="1378" ht="18.0" customHeight="1">
      <c r="A1378" s="899"/>
      <c r="B1378" s="900"/>
      <c r="C1378" s="899"/>
      <c r="D1378" s="899"/>
      <c r="E1378" s="899"/>
      <c r="F1378" s="901"/>
      <c r="G1378" s="901"/>
      <c r="H1378" s="901"/>
      <c r="I1378" s="901"/>
      <c r="J1378" s="901"/>
      <c r="K1378" s="901"/>
      <c r="L1378" s="899"/>
      <c r="M1378" s="899"/>
      <c r="N1378" s="899"/>
      <c r="O1378" s="899"/>
      <c r="P1378" s="899"/>
      <c r="Q1378" s="899"/>
      <c r="R1378" s="899"/>
      <c r="S1378" s="899"/>
      <c r="T1378" s="899"/>
      <c r="U1378" s="899"/>
      <c r="V1378" s="899"/>
      <c r="W1378" s="899"/>
      <c r="X1378" s="899"/>
      <c r="Y1378" s="899"/>
    </row>
    <row r="1379" ht="18.0" customHeight="1">
      <c r="A1379" s="899"/>
      <c r="B1379" s="900"/>
      <c r="C1379" s="899"/>
      <c r="D1379" s="899"/>
      <c r="E1379" s="899"/>
      <c r="F1379" s="901"/>
      <c r="G1379" s="901"/>
      <c r="H1379" s="901"/>
      <c r="I1379" s="901"/>
      <c r="J1379" s="901"/>
      <c r="K1379" s="901"/>
      <c r="L1379" s="899"/>
      <c r="M1379" s="899"/>
      <c r="N1379" s="899"/>
      <c r="O1379" s="899"/>
      <c r="P1379" s="899"/>
      <c r="Q1379" s="899"/>
      <c r="R1379" s="899"/>
      <c r="S1379" s="899"/>
      <c r="T1379" s="899"/>
      <c r="U1379" s="899"/>
      <c r="V1379" s="899"/>
      <c r="W1379" s="899"/>
      <c r="X1379" s="899"/>
      <c r="Y1379" s="899"/>
    </row>
    <row r="1380" ht="18.0" customHeight="1">
      <c r="A1380" s="899"/>
      <c r="B1380" s="900"/>
      <c r="C1380" s="899"/>
      <c r="D1380" s="899"/>
      <c r="E1380" s="899"/>
      <c r="F1380" s="901"/>
      <c r="G1380" s="901"/>
      <c r="H1380" s="901"/>
      <c r="I1380" s="901"/>
      <c r="J1380" s="901"/>
      <c r="K1380" s="901"/>
      <c r="L1380" s="899"/>
      <c r="M1380" s="899"/>
      <c r="N1380" s="899"/>
      <c r="O1380" s="899"/>
      <c r="P1380" s="899"/>
      <c r="Q1380" s="899"/>
      <c r="R1380" s="899"/>
      <c r="S1380" s="899"/>
      <c r="T1380" s="899"/>
      <c r="U1380" s="899"/>
      <c r="V1380" s="899"/>
      <c r="W1380" s="899"/>
      <c r="X1380" s="899"/>
      <c r="Y1380" s="899"/>
    </row>
    <row r="1381" ht="18.0" customHeight="1">
      <c r="A1381" s="899"/>
      <c r="B1381" s="900"/>
      <c r="C1381" s="899"/>
      <c r="D1381" s="899"/>
      <c r="E1381" s="899"/>
      <c r="F1381" s="901"/>
      <c r="G1381" s="901"/>
      <c r="H1381" s="901"/>
      <c r="I1381" s="901"/>
      <c r="J1381" s="901"/>
      <c r="K1381" s="901"/>
      <c r="L1381" s="899"/>
      <c r="M1381" s="899"/>
      <c r="N1381" s="899"/>
      <c r="O1381" s="899"/>
      <c r="P1381" s="899"/>
      <c r="Q1381" s="899"/>
      <c r="R1381" s="899"/>
      <c r="S1381" s="899"/>
      <c r="T1381" s="899"/>
      <c r="U1381" s="899"/>
      <c r="V1381" s="899"/>
      <c r="W1381" s="899"/>
      <c r="X1381" s="899"/>
      <c r="Y1381" s="899"/>
    </row>
    <row r="1382" ht="18.0" customHeight="1">
      <c r="A1382" s="899"/>
      <c r="B1382" s="900"/>
      <c r="C1382" s="899"/>
      <c r="D1382" s="899"/>
      <c r="E1382" s="899"/>
      <c r="F1382" s="901"/>
      <c r="G1382" s="901"/>
      <c r="H1382" s="901"/>
      <c r="I1382" s="901"/>
      <c r="J1382" s="901"/>
      <c r="K1382" s="901"/>
      <c r="L1382" s="899"/>
      <c r="M1382" s="899"/>
      <c r="N1382" s="899"/>
      <c r="O1382" s="899"/>
      <c r="P1382" s="899"/>
      <c r="Q1382" s="899"/>
      <c r="R1382" s="899"/>
      <c r="S1382" s="899"/>
      <c r="T1382" s="899"/>
      <c r="U1382" s="899"/>
      <c r="V1382" s="899"/>
      <c r="W1382" s="899"/>
      <c r="X1382" s="899"/>
      <c r="Y1382" s="899"/>
    </row>
    <row r="1383" ht="18.0" customHeight="1">
      <c r="A1383" s="899"/>
      <c r="B1383" s="900"/>
      <c r="C1383" s="899"/>
      <c r="D1383" s="899"/>
      <c r="E1383" s="899"/>
      <c r="F1383" s="901"/>
      <c r="G1383" s="901"/>
      <c r="H1383" s="901"/>
      <c r="I1383" s="901"/>
      <c r="J1383" s="901"/>
      <c r="K1383" s="901"/>
      <c r="L1383" s="899"/>
      <c r="M1383" s="899"/>
      <c r="N1383" s="899"/>
      <c r="O1383" s="899"/>
      <c r="P1383" s="899"/>
      <c r="Q1383" s="899"/>
      <c r="R1383" s="899"/>
      <c r="S1383" s="899"/>
      <c r="T1383" s="899"/>
      <c r="U1383" s="899"/>
      <c r="V1383" s="899"/>
      <c r="W1383" s="899"/>
      <c r="X1383" s="899"/>
      <c r="Y1383" s="899"/>
    </row>
    <row r="1384" ht="18.0" customHeight="1">
      <c r="A1384" s="899"/>
      <c r="B1384" s="900"/>
      <c r="C1384" s="899"/>
      <c r="D1384" s="899"/>
      <c r="E1384" s="899"/>
      <c r="F1384" s="901"/>
      <c r="G1384" s="901"/>
      <c r="H1384" s="901"/>
      <c r="I1384" s="901"/>
      <c r="J1384" s="901"/>
      <c r="K1384" s="901"/>
      <c r="L1384" s="899"/>
      <c r="M1384" s="899"/>
      <c r="N1384" s="899"/>
      <c r="O1384" s="899"/>
      <c r="P1384" s="899"/>
      <c r="Q1384" s="899"/>
      <c r="R1384" s="899"/>
      <c r="S1384" s="899"/>
      <c r="T1384" s="899"/>
      <c r="U1384" s="899"/>
      <c r="V1384" s="899"/>
      <c r="W1384" s="899"/>
      <c r="X1384" s="899"/>
      <c r="Y1384" s="899"/>
    </row>
    <row r="1385" ht="18.0" customHeight="1">
      <c r="A1385" s="899"/>
      <c r="B1385" s="900"/>
      <c r="C1385" s="899"/>
      <c r="D1385" s="899"/>
      <c r="E1385" s="899"/>
      <c r="F1385" s="901"/>
      <c r="G1385" s="901"/>
      <c r="H1385" s="901"/>
      <c r="I1385" s="901"/>
      <c r="J1385" s="901"/>
      <c r="K1385" s="901"/>
      <c r="L1385" s="899"/>
      <c r="M1385" s="899"/>
      <c r="N1385" s="899"/>
      <c r="O1385" s="899"/>
      <c r="P1385" s="899"/>
      <c r="Q1385" s="899"/>
      <c r="R1385" s="899"/>
      <c r="S1385" s="899"/>
      <c r="T1385" s="899"/>
      <c r="U1385" s="899"/>
      <c r="V1385" s="899"/>
      <c r="W1385" s="899"/>
      <c r="X1385" s="899"/>
      <c r="Y1385" s="899"/>
    </row>
    <row r="1386" ht="18.0" customHeight="1">
      <c r="A1386" s="899"/>
      <c r="B1386" s="900"/>
      <c r="C1386" s="899"/>
      <c r="D1386" s="899"/>
      <c r="E1386" s="899"/>
      <c r="F1386" s="901"/>
      <c r="G1386" s="901"/>
      <c r="H1386" s="901"/>
      <c r="I1386" s="901"/>
      <c r="J1386" s="901"/>
      <c r="K1386" s="901"/>
      <c r="L1386" s="899"/>
      <c r="M1386" s="899"/>
      <c r="N1386" s="899"/>
      <c r="O1386" s="899"/>
      <c r="P1386" s="899"/>
      <c r="Q1386" s="899"/>
      <c r="R1386" s="899"/>
      <c r="S1386" s="899"/>
      <c r="T1386" s="899"/>
      <c r="U1386" s="899"/>
      <c r="V1386" s="899"/>
      <c r="W1386" s="899"/>
      <c r="X1386" s="899"/>
      <c r="Y1386" s="899"/>
    </row>
    <row r="1387" ht="18.0" customHeight="1">
      <c r="A1387" s="899"/>
      <c r="B1387" s="900"/>
      <c r="C1387" s="899"/>
      <c r="D1387" s="899"/>
      <c r="E1387" s="899"/>
      <c r="F1387" s="901"/>
      <c r="G1387" s="901"/>
      <c r="H1387" s="901"/>
      <c r="I1387" s="901"/>
      <c r="J1387" s="901"/>
      <c r="K1387" s="901"/>
      <c r="L1387" s="899"/>
      <c r="M1387" s="899"/>
      <c r="N1387" s="899"/>
      <c r="O1387" s="899"/>
      <c r="P1387" s="899"/>
      <c r="Q1387" s="899"/>
      <c r="R1387" s="899"/>
      <c r="S1387" s="899"/>
      <c r="T1387" s="899"/>
      <c r="U1387" s="899"/>
      <c r="V1387" s="899"/>
      <c r="W1387" s="899"/>
      <c r="X1387" s="899"/>
      <c r="Y1387" s="899"/>
    </row>
    <row r="1388" ht="18.0" customHeight="1">
      <c r="A1388" s="899"/>
      <c r="B1388" s="900"/>
      <c r="C1388" s="899"/>
      <c r="D1388" s="899"/>
      <c r="E1388" s="899"/>
      <c r="F1388" s="901"/>
      <c r="G1388" s="901"/>
      <c r="H1388" s="901"/>
      <c r="I1388" s="901"/>
      <c r="J1388" s="901"/>
      <c r="K1388" s="901"/>
      <c r="L1388" s="899"/>
      <c r="M1388" s="899"/>
      <c r="N1388" s="899"/>
      <c r="O1388" s="899"/>
      <c r="P1388" s="899"/>
      <c r="Q1388" s="899"/>
      <c r="R1388" s="899"/>
      <c r="S1388" s="899"/>
      <c r="T1388" s="899"/>
      <c r="U1388" s="899"/>
      <c r="V1388" s="899"/>
      <c r="W1388" s="899"/>
      <c r="X1388" s="899"/>
      <c r="Y1388" s="899"/>
    </row>
    <row r="1389" ht="18.0" customHeight="1">
      <c r="A1389" s="899"/>
      <c r="B1389" s="900"/>
      <c r="C1389" s="899"/>
      <c r="D1389" s="899"/>
      <c r="E1389" s="899"/>
      <c r="F1389" s="901"/>
      <c r="G1389" s="901"/>
      <c r="H1389" s="901"/>
      <c r="I1389" s="901"/>
      <c r="J1389" s="901"/>
      <c r="K1389" s="901"/>
      <c r="L1389" s="899"/>
      <c r="M1389" s="899"/>
      <c r="N1389" s="899"/>
      <c r="O1389" s="899"/>
      <c r="P1389" s="899"/>
      <c r="Q1389" s="899"/>
      <c r="R1389" s="899"/>
      <c r="S1389" s="899"/>
      <c r="T1389" s="899"/>
      <c r="U1389" s="899"/>
      <c r="V1389" s="899"/>
      <c r="W1389" s="899"/>
      <c r="X1389" s="899"/>
      <c r="Y1389" s="899"/>
    </row>
    <row r="1390" ht="18.0" customHeight="1">
      <c r="A1390" s="899"/>
      <c r="B1390" s="900"/>
      <c r="C1390" s="899"/>
      <c r="D1390" s="899"/>
      <c r="E1390" s="899"/>
      <c r="F1390" s="901"/>
      <c r="G1390" s="901"/>
      <c r="H1390" s="901"/>
      <c r="I1390" s="901"/>
      <c r="J1390" s="901"/>
      <c r="K1390" s="901"/>
      <c r="L1390" s="899"/>
      <c r="M1390" s="899"/>
      <c r="N1390" s="899"/>
      <c r="O1390" s="899"/>
      <c r="P1390" s="899"/>
      <c r="Q1390" s="899"/>
      <c r="R1390" s="899"/>
      <c r="S1390" s="899"/>
      <c r="T1390" s="899"/>
      <c r="U1390" s="899"/>
      <c r="V1390" s="899"/>
      <c r="W1390" s="899"/>
      <c r="X1390" s="899"/>
      <c r="Y1390" s="899"/>
    </row>
    <row r="1391" ht="18.0" customHeight="1">
      <c r="A1391" s="899"/>
      <c r="B1391" s="900"/>
      <c r="C1391" s="899"/>
      <c r="D1391" s="899"/>
      <c r="E1391" s="899"/>
      <c r="F1391" s="901"/>
      <c r="G1391" s="901"/>
      <c r="H1391" s="901"/>
      <c r="I1391" s="901"/>
      <c r="J1391" s="901"/>
      <c r="K1391" s="901"/>
      <c r="L1391" s="899"/>
      <c r="M1391" s="899"/>
      <c r="N1391" s="899"/>
      <c r="O1391" s="899"/>
      <c r="P1391" s="899"/>
      <c r="Q1391" s="899"/>
      <c r="R1391" s="899"/>
      <c r="S1391" s="899"/>
      <c r="T1391" s="899"/>
      <c r="U1391" s="899"/>
      <c r="V1391" s="899"/>
      <c r="W1391" s="899"/>
      <c r="X1391" s="899"/>
      <c r="Y1391" s="899"/>
    </row>
    <row r="1392" ht="18.0" customHeight="1">
      <c r="A1392" s="899"/>
      <c r="B1392" s="900"/>
      <c r="C1392" s="899"/>
      <c r="D1392" s="899"/>
      <c r="E1392" s="899"/>
      <c r="F1392" s="901"/>
      <c r="G1392" s="901"/>
      <c r="H1392" s="901"/>
      <c r="I1392" s="901"/>
      <c r="J1392" s="901"/>
      <c r="K1392" s="901"/>
      <c r="L1392" s="899"/>
      <c r="M1392" s="899"/>
      <c r="N1392" s="899"/>
      <c r="O1392" s="899"/>
      <c r="P1392" s="899"/>
      <c r="Q1392" s="899"/>
      <c r="R1392" s="899"/>
      <c r="S1392" s="899"/>
      <c r="T1392" s="899"/>
      <c r="U1392" s="899"/>
      <c r="V1392" s="899"/>
      <c r="W1392" s="899"/>
      <c r="X1392" s="899"/>
      <c r="Y1392" s="899"/>
    </row>
    <row r="1393" ht="18.0" customHeight="1">
      <c r="A1393" s="899"/>
      <c r="B1393" s="900"/>
      <c r="C1393" s="899"/>
      <c r="D1393" s="899"/>
      <c r="E1393" s="899"/>
      <c r="F1393" s="901"/>
      <c r="G1393" s="901"/>
      <c r="H1393" s="901"/>
      <c r="I1393" s="901"/>
      <c r="J1393" s="901"/>
      <c r="K1393" s="901"/>
      <c r="L1393" s="899"/>
      <c r="M1393" s="899"/>
      <c r="N1393" s="899"/>
      <c r="O1393" s="899"/>
      <c r="P1393" s="899"/>
      <c r="Q1393" s="899"/>
      <c r="R1393" s="899"/>
      <c r="S1393" s="899"/>
      <c r="T1393" s="899"/>
      <c r="U1393" s="899"/>
      <c r="V1393" s="899"/>
      <c r="W1393" s="899"/>
      <c r="X1393" s="899"/>
      <c r="Y1393" s="899"/>
    </row>
    <row r="1394" ht="18.0" customHeight="1">
      <c r="A1394" s="899"/>
      <c r="B1394" s="900"/>
      <c r="C1394" s="899"/>
      <c r="D1394" s="899"/>
      <c r="E1394" s="899"/>
      <c r="F1394" s="901"/>
      <c r="G1394" s="901"/>
      <c r="H1394" s="901"/>
      <c r="I1394" s="901"/>
      <c r="J1394" s="901"/>
      <c r="K1394" s="901"/>
      <c r="L1394" s="899"/>
      <c r="M1394" s="899"/>
      <c r="N1394" s="899"/>
      <c r="O1394" s="899"/>
      <c r="P1394" s="899"/>
      <c r="Q1394" s="899"/>
      <c r="R1394" s="899"/>
      <c r="S1394" s="899"/>
      <c r="T1394" s="899"/>
      <c r="U1394" s="899"/>
      <c r="V1394" s="899"/>
      <c r="W1394" s="899"/>
      <c r="X1394" s="899"/>
      <c r="Y1394" s="899"/>
    </row>
    <row r="1395" ht="18.0" customHeight="1">
      <c r="A1395" s="899"/>
      <c r="B1395" s="900"/>
      <c r="C1395" s="899"/>
      <c r="D1395" s="899"/>
      <c r="E1395" s="899"/>
      <c r="F1395" s="901"/>
      <c r="G1395" s="901"/>
      <c r="H1395" s="901"/>
      <c r="I1395" s="901"/>
      <c r="J1395" s="901"/>
      <c r="K1395" s="901"/>
      <c r="L1395" s="899"/>
      <c r="M1395" s="899"/>
      <c r="N1395" s="899"/>
      <c r="O1395" s="899"/>
      <c r="P1395" s="899"/>
      <c r="Q1395" s="899"/>
      <c r="R1395" s="899"/>
      <c r="S1395" s="899"/>
      <c r="T1395" s="899"/>
      <c r="U1395" s="899"/>
      <c r="V1395" s="899"/>
      <c r="W1395" s="899"/>
      <c r="X1395" s="899"/>
      <c r="Y1395" s="899"/>
    </row>
    <row r="1396" ht="18.0" customHeight="1">
      <c r="A1396" s="899"/>
      <c r="B1396" s="900"/>
      <c r="C1396" s="899"/>
      <c r="D1396" s="899"/>
      <c r="E1396" s="899"/>
      <c r="F1396" s="901"/>
      <c r="G1396" s="901"/>
      <c r="H1396" s="901"/>
      <c r="I1396" s="901"/>
      <c r="J1396" s="901"/>
      <c r="K1396" s="901"/>
      <c r="L1396" s="899"/>
      <c r="M1396" s="899"/>
      <c r="N1396" s="899"/>
      <c r="O1396" s="899"/>
      <c r="P1396" s="899"/>
      <c r="Q1396" s="899"/>
      <c r="R1396" s="899"/>
      <c r="S1396" s="899"/>
      <c r="T1396" s="899"/>
      <c r="U1396" s="899"/>
      <c r="V1396" s="899"/>
      <c r="W1396" s="899"/>
      <c r="X1396" s="899"/>
      <c r="Y1396" s="899"/>
    </row>
    <row r="1397" ht="18.0" customHeight="1">
      <c r="A1397" s="899"/>
      <c r="B1397" s="900"/>
      <c r="C1397" s="899"/>
      <c r="D1397" s="899"/>
      <c r="E1397" s="899"/>
      <c r="F1397" s="901"/>
      <c r="G1397" s="901"/>
      <c r="H1397" s="901"/>
      <c r="I1397" s="901"/>
      <c r="J1397" s="901"/>
      <c r="K1397" s="901"/>
      <c r="L1397" s="899"/>
      <c r="M1397" s="899"/>
      <c r="N1397" s="899"/>
      <c r="O1397" s="899"/>
      <c r="P1397" s="899"/>
      <c r="Q1397" s="899"/>
      <c r="R1397" s="899"/>
      <c r="S1397" s="899"/>
      <c r="T1397" s="899"/>
      <c r="U1397" s="899"/>
      <c r="V1397" s="899"/>
      <c r="W1397" s="899"/>
      <c r="X1397" s="899"/>
      <c r="Y1397" s="899"/>
    </row>
    <row r="1398" ht="18.0" customHeight="1">
      <c r="A1398" s="899"/>
      <c r="B1398" s="900"/>
      <c r="C1398" s="899"/>
      <c r="D1398" s="899"/>
      <c r="E1398" s="899"/>
      <c r="F1398" s="901"/>
      <c r="G1398" s="901"/>
      <c r="H1398" s="901"/>
      <c r="I1398" s="901"/>
      <c r="J1398" s="901"/>
      <c r="K1398" s="901"/>
      <c r="L1398" s="899"/>
      <c r="M1398" s="899"/>
      <c r="N1398" s="899"/>
      <c r="O1398" s="899"/>
      <c r="P1398" s="899"/>
      <c r="Q1398" s="899"/>
      <c r="R1398" s="899"/>
      <c r="S1398" s="899"/>
      <c r="T1398" s="899"/>
      <c r="U1398" s="899"/>
      <c r="V1398" s="899"/>
      <c r="W1398" s="899"/>
      <c r="X1398" s="899"/>
      <c r="Y1398" s="899"/>
    </row>
    <row r="1399" ht="18.0" customHeight="1">
      <c r="A1399" s="899"/>
      <c r="B1399" s="900"/>
      <c r="C1399" s="899"/>
      <c r="D1399" s="899"/>
      <c r="E1399" s="899"/>
      <c r="F1399" s="901"/>
      <c r="G1399" s="901"/>
      <c r="H1399" s="901"/>
      <c r="I1399" s="901"/>
      <c r="J1399" s="901"/>
      <c r="K1399" s="901"/>
      <c r="L1399" s="899"/>
      <c r="M1399" s="899"/>
      <c r="N1399" s="899"/>
      <c r="O1399" s="899"/>
      <c r="P1399" s="899"/>
      <c r="Q1399" s="899"/>
      <c r="R1399" s="899"/>
      <c r="S1399" s="899"/>
      <c r="T1399" s="899"/>
      <c r="U1399" s="899"/>
      <c r="V1399" s="899"/>
      <c r="W1399" s="899"/>
      <c r="X1399" s="899"/>
      <c r="Y1399" s="899"/>
    </row>
    <row r="1400" ht="18.0" customHeight="1">
      <c r="A1400" s="899"/>
      <c r="B1400" s="900"/>
      <c r="C1400" s="899"/>
      <c r="D1400" s="899"/>
      <c r="E1400" s="899"/>
      <c r="F1400" s="901"/>
      <c r="G1400" s="901"/>
      <c r="H1400" s="901"/>
      <c r="I1400" s="901"/>
      <c r="J1400" s="901"/>
      <c r="K1400" s="901"/>
      <c r="L1400" s="899"/>
      <c r="M1400" s="899"/>
      <c r="N1400" s="899"/>
      <c r="O1400" s="899"/>
      <c r="P1400" s="899"/>
      <c r="Q1400" s="899"/>
      <c r="R1400" s="899"/>
      <c r="S1400" s="899"/>
      <c r="T1400" s="899"/>
      <c r="U1400" s="899"/>
      <c r="V1400" s="899"/>
      <c r="W1400" s="899"/>
      <c r="X1400" s="899"/>
      <c r="Y1400" s="899"/>
    </row>
    <row r="1401" ht="18.0" customHeight="1">
      <c r="A1401" s="899"/>
      <c r="B1401" s="900"/>
      <c r="C1401" s="899"/>
      <c r="D1401" s="899"/>
      <c r="E1401" s="899"/>
      <c r="F1401" s="901"/>
      <c r="G1401" s="901"/>
      <c r="H1401" s="901"/>
      <c r="I1401" s="901"/>
      <c r="J1401" s="901"/>
      <c r="K1401" s="901"/>
      <c r="L1401" s="899"/>
      <c r="M1401" s="899"/>
      <c r="N1401" s="899"/>
      <c r="O1401" s="899"/>
      <c r="P1401" s="899"/>
      <c r="Q1401" s="899"/>
      <c r="R1401" s="899"/>
      <c r="S1401" s="899"/>
      <c r="T1401" s="899"/>
      <c r="U1401" s="899"/>
      <c r="V1401" s="899"/>
      <c r="W1401" s="899"/>
      <c r="X1401" s="899"/>
      <c r="Y1401" s="899"/>
    </row>
    <row r="1402" ht="18.0" customHeight="1">
      <c r="A1402" s="899"/>
      <c r="B1402" s="900"/>
      <c r="C1402" s="899"/>
      <c r="D1402" s="899"/>
      <c r="E1402" s="899"/>
      <c r="F1402" s="901"/>
      <c r="G1402" s="901"/>
      <c r="H1402" s="901"/>
      <c r="I1402" s="901"/>
      <c r="J1402" s="901"/>
      <c r="K1402" s="901"/>
      <c r="L1402" s="899"/>
      <c r="M1402" s="899"/>
      <c r="N1402" s="899"/>
      <c r="O1402" s="899"/>
      <c r="P1402" s="899"/>
      <c r="Q1402" s="899"/>
      <c r="R1402" s="899"/>
      <c r="S1402" s="899"/>
      <c r="T1402" s="899"/>
      <c r="U1402" s="899"/>
      <c r="V1402" s="899"/>
      <c r="W1402" s="899"/>
      <c r="X1402" s="899"/>
      <c r="Y1402" s="899"/>
    </row>
    <row r="1403" ht="18.0" customHeight="1">
      <c r="A1403" s="899"/>
      <c r="B1403" s="900"/>
      <c r="C1403" s="899"/>
      <c r="D1403" s="899"/>
      <c r="E1403" s="899"/>
      <c r="F1403" s="901"/>
      <c r="G1403" s="901"/>
      <c r="H1403" s="901"/>
      <c r="I1403" s="901"/>
      <c r="J1403" s="901"/>
      <c r="K1403" s="901"/>
      <c r="L1403" s="899"/>
      <c r="M1403" s="899"/>
      <c r="N1403" s="899"/>
      <c r="O1403" s="899"/>
      <c r="P1403" s="899"/>
      <c r="Q1403" s="899"/>
      <c r="R1403" s="899"/>
      <c r="S1403" s="899"/>
      <c r="T1403" s="899"/>
      <c r="U1403" s="899"/>
      <c r="V1403" s="899"/>
      <c r="W1403" s="899"/>
      <c r="X1403" s="899"/>
      <c r="Y1403" s="899"/>
    </row>
    <row r="1404" ht="18.0" customHeight="1">
      <c r="A1404" s="899"/>
      <c r="B1404" s="900"/>
      <c r="C1404" s="899"/>
      <c r="D1404" s="899"/>
      <c r="E1404" s="899"/>
      <c r="F1404" s="901"/>
      <c r="G1404" s="901"/>
      <c r="H1404" s="901"/>
      <c r="I1404" s="901"/>
      <c r="J1404" s="901"/>
      <c r="K1404" s="901"/>
      <c r="L1404" s="899"/>
      <c r="M1404" s="899"/>
      <c r="N1404" s="899"/>
      <c r="O1404" s="899"/>
      <c r="P1404" s="899"/>
      <c r="Q1404" s="899"/>
      <c r="R1404" s="899"/>
      <c r="S1404" s="899"/>
      <c r="T1404" s="899"/>
      <c r="U1404" s="899"/>
      <c r="V1404" s="899"/>
      <c r="W1404" s="899"/>
      <c r="X1404" s="899"/>
      <c r="Y1404" s="899"/>
    </row>
    <row r="1405" ht="18.0" customHeight="1">
      <c r="A1405" s="899"/>
      <c r="B1405" s="900"/>
      <c r="C1405" s="899"/>
      <c r="D1405" s="899"/>
      <c r="E1405" s="899"/>
      <c r="F1405" s="901"/>
      <c r="G1405" s="901"/>
      <c r="H1405" s="901"/>
      <c r="I1405" s="901"/>
      <c r="J1405" s="901"/>
      <c r="K1405" s="901"/>
      <c r="L1405" s="899"/>
      <c r="M1405" s="899"/>
      <c r="N1405" s="899"/>
      <c r="O1405" s="899"/>
      <c r="P1405" s="899"/>
      <c r="Q1405" s="899"/>
      <c r="R1405" s="899"/>
      <c r="S1405" s="899"/>
      <c r="T1405" s="899"/>
      <c r="U1405" s="899"/>
      <c r="V1405" s="899"/>
      <c r="W1405" s="899"/>
      <c r="X1405" s="899"/>
      <c r="Y1405" s="899"/>
    </row>
    <row r="1406" ht="18.0" customHeight="1">
      <c r="A1406" s="899"/>
      <c r="B1406" s="900"/>
      <c r="C1406" s="899"/>
      <c r="D1406" s="899"/>
      <c r="E1406" s="899"/>
      <c r="F1406" s="901"/>
      <c r="G1406" s="901"/>
      <c r="H1406" s="901"/>
      <c r="I1406" s="901"/>
      <c r="J1406" s="901"/>
      <c r="K1406" s="901"/>
      <c r="L1406" s="899"/>
      <c r="M1406" s="899"/>
      <c r="N1406" s="899"/>
      <c r="O1406" s="899"/>
      <c r="P1406" s="899"/>
      <c r="Q1406" s="899"/>
      <c r="R1406" s="899"/>
      <c r="S1406" s="899"/>
      <c r="T1406" s="899"/>
      <c r="U1406" s="899"/>
      <c r="V1406" s="899"/>
      <c r="W1406" s="899"/>
      <c r="X1406" s="899"/>
      <c r="Y1406" s="899"/>
    </row>
    <row r="1407" ht="18.0" customHeight="1">
      <c r="A1407" s="899"/>
      <c r="B1407" s="900"/>
      <c r="C1407" s="899"/>
      <c r="D1407" s="899"/>
      <c r="E1407" s="899"/>
      <c r="F1407" s="901"/>
      <c r="G1407" s="901"/>
      <c r="H1407" s="901"/>
      <c r="I1407" s="901"/>
      <c r="J1407" s="901"/>
      <c r="K1407" s="901"/>
      <c r="L1407" s="899"/>
      <c r="M1407" s="899"/>
      <c r="N1407" s="899"/>
      <c r="O1407" s="899"/>
      <c r="P1407" s="899"/>
      <c r="Q1407" s="899"/>
      <c r="R1407" s="899"/>
      <c r="S1407" s="899"/>
      <c r="T1407" s="899"/>
      <c r="U1407" s="899"/>
      <c r="V1407" s="899"/>
      <c r="W1407" s="899"/>
      <c r="X1407" s="899"/>
      <c r="Y1407" s="899"/>
    </row>
    <row r="1408" ht="18.0" customHeight="1">
      <c r="A1408" s="899"/>
      <c r="B1408" s="900"/>
      <c r="C1408" s="899"/>
      <c r="D1408" s="899"/>
      <c r="E1408" s="899"/>
      <c r="F1408" s="901"/>
      <c r="G1408" s="901"/>
      <c r="H1408" s="901"/>
      <c r="I1408" s="901"/>
      <c r="J1408" s="901"/>
      <c r="K1408" s="901"/>
      <c r="L1408" s="899"/>
      <c r="M1408" s="899"/>
      <c r="N1408" s="899"/>
      <c r="O1408" s="899"/>
      <c r="P1408" s="899"/>
      <c r="Q1408" s="899"/>
      <c r="R1408" s="899"/>
      <c r="S1408" s="899"/>
      <c r="T1408" s="899"/>
      <c r="U1408" s="899"/>
      <c r="V1408" s="899"/>
      <c r="W1408" s="899"/>
      <c r="X1408" s="899"/>
      <c r="Y1408" s="899"/>
    </row>
    <row r="1409" ht="18.0" customHeight="1">
      <c r="A1409" s="899"/>
      <c r="B1409" s="900"/>
      <c r="C1409" s="899"/>
      <c r="D1409" s="899"/>
      <c r="E1409" s="899"/>
      <c r="F1409" s="901"/>
      <c r="G1409" s="901"/>
      <c r="H1409" s="901"/>
      <c r="I1409" s="901"/>
      <c r="J1409" s="901"/>
      <c r="K1409" s="901"/>
      <c r="L1409" s="899"/>
      <c r="M1409" s="899"/>
      <c r="N1409" s="899"/>
      <c r="O1409" s="899"/>
      <c r="P1409" s="899"/>
      <c r="Q1409" s="899"/>
      <c r="R1409" s="899"/>
      <c r="S1409" s="899"/>
      <c r="T1409" s="899"/>
      <c r="U1409" s="899"/>
      <c r="V1409" s="899"/>
      <c r="W1409" s="899"/>
      <c r="X1409" s="899"/>
      <c r="Y1409" s="899"/>
    </row>
    <row r="1410" ht="18.0" customHeight="1">
      <c r="A1410" s="899"/>
      <c r="B1410" s="900"/>
      <c r="C1410" s="899"/>
      <c r="D1410" s="899"/>
      <c r="E1410" s="899"/>
      <c r="F1410" s="901"/>
      <c r="G1410" s="901"/>
      <c r="H1410" s="901"/>
      <c r="I1410" s="901"/>
      <c r="J1410" s="901"/>
      <c r="K1410" s="901"/>
      <c r="L1410" s="899"/>
      <c r="M1410" s="899"/>
      <c r="N1410" s="899"/>
      <c r="O1410" s="899"/>
      <c r="P1410" s="899"/>
      <c r="Q1410" s="899"/>
      <c r="R1410" s="899"/>
      <c r="S1410" s="899"/>
      <c r="T1410" s="899"/>
      <c r="U1410" s="899"/>
      <c r="V1410" s="899"/>
      <c r="W1410" s="899"/>
      <c r="X1410" s="899"/>
      <c r="Y1410" s="899"/>
    </row>
    <row r="1411" ht="18.0" customHeight="1">
      <c r="A1411" s="899"/>
      <c r="B1411" s="900"/>
      <c r="C1411" s="899"/>
      <c r="D1411" s="899"/>
      <c r="E1411" s="899"/>
      <c r="F1411" s="901"/>
      <c r="G1411" s="901"/>
      <c r="H1411" s="901"/>
      <c r="I1411" s="901"/>
      <c r="J1411" s="901"/>
      <c r="K1411" s="901"/>
      <c r="L1411" s="899"/>
      <c r="M1411" s="899"/>
      <c r="N1411" s="899"/>
      <c r="O1411" s="899"/>
      <c r="P1411" s="899"/>
      <c r="Q1411" s="899"/>
      <c r="R1411" s="899"/>
      <c r="S1411" s="899"/>
      <c r="T1411" s="899"/>
      <c r="U1411" s="899"/>
      <c r="V1411" s="899"/>
      <c r="W1411" s="899"/>
      <c r="X1411" s="899"/>
      <c r="Y1411" s="899"/>
    </row>
    <row r="1412" ht="18.0" customHeight="1">
      <c r="A1412" s="899"/>
      <c r="B1412" s="900"/>
      <c r="C1412" s="899"/>
      <c r="D1412" s="899"/>
      <c r="E1412" s="899"/>
      <c r="F1412" s="901"/>
      <c r="G1412" s="901"/>
      <c r="H1412" s="901"/>
      <c r="I1412" s="901"/>
      <c r="J1412" s="901"/>
      <c r="K1412" s="901"/>
      <c r="L1412" s="899"/>
      <c r="M1412" s="899"/>
      <c r="N1412" s="899"/>
      <c r="O1412" s="899"/>
      <c r="P1412" s="899"/>
      <c r="Q1412" s="899"/>
      <c r="R1412" s="899"/>
      <c r="S1412" s="899"/>
      <c r="T1412" s="899"/>
      <c r="U1412" s="899"/>
      <c r="V1412" s="899"/>
      <c r="W1412" s="899"/>
      <c r="X1412" s="899"/>
      <c r="Y1412" s="899"/>
    </row>
    <row r="1413" ht="18.0" customHeight="1">
      <c r="A1413" s="899"/>
      <c r="B1413" s="900"/>
      <c r="C1413" s="899"/>
      <c r="D1413" s="899"/>
      <c r="E1413" s="899"/>
      <c r="F1413" s="901"/>
      <c r="G1413" s="901"/>
      <c r="H1413" s="901"/>
      <c r="I1413" s="901"/>
      <c r="J1413" s="901"/>
      <c r="K1413" s="901"/>
      <c r="L1413" s="899"/>
      <c r="M1413" s="899"/>
      <c r="N1413" s="899"/>
      <c r="O1413" s="899"/>
      <c r="P1413" s="899"/>
      <c r="Q1413" s="899"/>
      <c r="R1413" s="899"/>
      <c r="S1413" s="899"/>
      <c r="T1413" s="899"/>
      <c r="U1413" s="899"/>
      <c r="V1413" s="899"/>
      <c r="W1413" s="899"/>
      <c r="X1413" s="899"/>
      <c r="Y1413" s="899"/>
    </row>
    <row r="1414" ht="18.0" customHeight="1">
      <c r="A1414" s="899"/>
      <c r="B1414" s="900"/>
      <c r="C1414" s="899"/>
      <c r="D1414" s="899"/>
      <c r="E1414" s="899"/>
      <c r="F1414" s="901"/>
      <c r="G1414" s="901"/>
      <c r="H1414" s="901"/>
      <c r="I1414" s="901"/>
      <c r="J1414" s="901"/>
      <c r="K1414" s="901"/>
      <c r="L1414" s="899"/>
      <c r="M1414" s="899"/>
      <c r="N1414" s="899"/>
      <c r="O1414" s="899"/>
      <c r="P1414" s="899"/>
      <c r="Q1414" s="899"/>
      <c r="R1414" s="899"/>
      <c r="S1414" s="899"/>
      <c r="T1414" s="899"/>
      <c r="U1414" s="899"/>
      <c r="V1414" s="899"/>
      <c r="W1414" s="899"/>
      <c r="X1414" s="899"/>
      <c r="Y1414" s="899"/>
    </row>
    <row r="1415" ht="18.0" customHeight="1">
      <c r="A1415" s="899"/>
      <c r="B1415" s="900"/>
      <c r="C1415" s="899"/>
      <c r="D1415" s="899"/>
      <c r="E1415" s="899"/>
      <c r="F1415" s="901"/>
      <c r="G1415" s="901"/>
      <c r="H1415" s="901"/>
      <c r="I1415" s="901"/>
      <c r="J1415" s="901"/>
      <c r="K1415" s="901"/>
      <c r="L1415" s="899"/>
      <c r="M1415" s="899"/>
      <c r="N1415" s="899"/>
      <c r="O1415" s="899"/>
      <c r="P1415" s="899"/>
      <c r="Q1415" s="899"/>
      <c r="R1415" s="899"/>
      <c r="S1415" s="899"/>
      <c r="T1415" s="899"/>
      <c r="U1415" s="899"/>
      <c r="V1415" s="899"/>
      <c r="W1415" s="899"/>
      <c r="X1415" s="899"/>
      <c r="Y1415" s="899"/>
    </row>
    <row r="1416" ht="18.0" customHeight="1">
      <c r="A1416" s="899"/>
      <c r="B1416" s="900"/>
      <c r="C1416" s="899"/>
      <c r="D1416" s="899"/>
      <c r="E1416" s="899"/>
      <c r="F1416" s="901"/>
      <c r="G1416" s="901"/>
      <c r="H1416" s="901"/>
      <c r="I1416" s="901"/>
      <c r="J1416" s="901"/>
      <c r="K1416" s="901"/>
      <c r="L1416" s="899"/>
      <c r="M1416" s="899"/>
      <c r="N1416" s="899"/>
      <c r="O1416" s="899"/>
      <c r="P1416" s="899"/>
      <c r="Q1416" s="899"/>
      <c r="R1416" s="899"/>
      <c r="S1416" s="899"/>
      <c r="T1416" s="899"/>
      <c r="U1416" s="899"/>
      <c r="V1416" s="899"/>
      <c r="W1416" s="899"/>
      <c r="X1416" s="899"/>
      <c r="Y1416" s="899"/>
    </row>
    <row r="1417" ht="18.0" customHeight="1">
      <c r="A1417" s="899"/>
      <c r="B1417" s="900"/>
      <c r="C1417" s="899"/>
      <c r="D1417" s="899"/>
      <c r="E1417" s="899"/>
      <c r="F1417" s="901"/>
      <c r="G1417" s="901"/>
      <c r="H1417" s="901"/>
      <c r="I1417" s="901"/>
      <c r="J1417" s="901"/>
      <c r="K1417" s="901"/>
      <c r="L1417" s="899"/>
      <c r="M1417" s="899"/>
      <c r="N1417" s="899"/>
      <c r="O1417" s="899"/>
      <c r="P1417" s="899"/>
      <c r="Q1417" s="899"/>
      <c r="R1417" s="899"/>
      <c r="S1417" s="899"/>
      <c r="T1417" s="899"/>
      <c r="U1417" s="899"/>
      <c r="V1417" s="899"/>
      <c r="W1417" s="899"/>
      <c r="X1417" s="899"/>
      <c r="Y1417" s="899"/>
    </row>
    <row r="1418" ht="18.0" customHeight="1">
      <c r="A1418" s="899"/>
      <c r="B1418" s="900"/>
      <c r="C1418" s="899"/>
      <c r="D1418" s="899"/>
      <c r="E1418" s="899"/>
      <c r="F1418" s="901"/>
      <c r="G1418" s="901"/>
      <c r="H1418" s="901"/>
      <c r="I1418" s="901"/>
      <c r="J1418" s="901"/>
      <c r="K1418" s="901"/>
      <c r="L1418" s="899"/>
      <c r="M1418" s="899"/>
      <c r="N1418" s="899"/>
      <c r="O1418" s="899"/>
      <c r="P1418" s="899"/>
      <c r="Q1418" s="899"/>
      <c r="R1418" s="899"/>
      <c r="S1418" s="899"/>
      <c r="T1418" s="899"/>
      <c r="U1418" s="899"/>
      <c r="V1418" s="899"/>
      <c r="W1418" s="899"/>
      <c r="X1418" s="899"/>
      <c r="Y1418" s="899"/>
    </row>
    <row r="1419" ht="18.0" customHeight="1">
      <c r="A1419" s="899"/>
      <c r="B1419" s="900"/>
      <c r="C1419" s="899"/>
      <c r="D1419" s="899"/>
      <c r="E1419" s="899"/>
      <c r="F1419" s="901"/>
      <c r="G1419" s="901"/>
      <c r="H1419" s="901"/>
      <c r="I1419" s="901"/>
      <c r="J1419" s="901"/>
      <c r="K1419" s="901"/>
      <c r="L1419" s="899"/>
      <c r="M1419" s="899"/>
      <c r="N1419" s="899"/>
      <c r="O1419" s="899"/>
      <c r="P1419" s="899"/>
      <c r="Q1419" s="899"/>
      <c r="R1419" s="899"/>
      <c r="S1419" s="899"/>
      <c r="T1419" s="899"/>
      <c r="U1419" s="899"/>
      <c r="V1419" s="899"/>
      <c r="W1419" s="899"/>
      <c r="X1419" s="899"/>
      <c r="Y1419" s="899"/>
    </row>
    <row r="1420" ht="18.0" customHeight="1">
      <c r="A1420" s="899"/>
      <c r="B1420" s="900"/>
      <c r="C1420" s="899"/>
      <c r="D1420" s="899"/>
      <c r="E1420" s="899"/>
      <c r="F1420" s="901"/>
      <c r="G1420" s="901"/>
      <c r="H1420" s="901"/>
      <c r="I1420" s="901"/>
      <c r="J1420" s="901"/>
      <c r="K1420" s="901"/>
      <c r="L1420" s="899"/>
      <c r="M1420" s="899"/>
      <c r="N1420" s="899"/>
      <c r="O1420" s="899"/>
      <c r="P1420" s="899"/>
      <c r="Q1420" s="899"/>
      <c r="R1420" s="899"/>
      <c r="S1420" s="899"/>
      <c r="T1420" s="899"/>
      <c r="U1420" s="899"/>
      <c r="V1420" s="899"/>
      <c r="W1420" s="899"/>
      <c r="X1420" s="899"/>
      <c r="Y1420" s="899"/>
    </row>
    <row r="1421" ht="18.0" customHeight="1">
      <c r="A1421" s="899"/>
      <c r="B1421" s="900"/>
      <c r="C1421" s="899"/>
      <c r="D1421" s="899"/>
      <c r="E1421" s="899"/>
      <c r="F1421" s="901"/>
      <c r="G1421" s="901"/>
      <c r="H1421" s="901"/>
      <c r="I1421" s="901"/>
      <c r="J1421" s="901"/>
      <c r="K1421" s="901"/>
      <c r="L1421" s="899"/>
      <c r="M1421" s="899"/>
      <c r="N1421" s="899"/>
      <c r="O1421" s="899"/>
      <c r="P1421" s="899"/>
      <c r="Q1421" s="899"/>
      <c r="R1421" s="899"/>
      <c r="S1421" s="899"/>
      <c r="T1421" s="899"/>
      <c r="U1421" s="899"/>
      <c r="V1421" s="899"/>
      <c r="W1421" s="899"/>
      <c r="X1421" s="899"/>
      <c r="Y1421" s="899"/>
    </row>
    <row r="1422" ht="18.0" customHeight="1">
      <c r="A1422" s="899"/>
      <c r="B1422" s="900"/>
      <c r="C1422" s="899"/>
      <c r="D1422" s="899"/>
      <c r="E1422" s="899"/>
      <c r="F1422" s="901"/>
      <c r="G1422" s="901"/>
      <c r="H1422" s="901"/>
      <c r="I1422" s="901"/>
      <c r="J1422" s="901"/>
      <c r="K1422" s="901"/>
      <c r="L1422" s="899"/>
      <c r="M1422" s="899"/>
      <c r="N1422" s="899"/>
      <c r="O1422" s="899"/>
      <c r="P1422" s="899"/>
      <c r="Q1422" s="899"/>
      <c r="R1422" s="899"/>
      <c r="S1422" s="899"/>
      <c r="T1422" s="899"/>
      <c r="U1422" s="899"/>
      <c r="V1422" s="899"/>
      <c r="W1422" s="899"/>
      <c r="X1422" s="899"/>
      <c r="Y1422" s="899"/>
    </row>
    <row r="1423" ht="18.0" customHeight="1">
      <c r="A1423" s="899"/>
      <c r="B1423" s="900"/>
      <c r="C1423" s="899"/>
      <c r="D1423" s="899"/>
      <c r="E1423" s="899"/>
      <c r="F1423" s="901"/>
      <c r="G1423" s="901"/>
      <c r="H1423" s="901"/>
      <c r="I1423" s="901"/>
      <c r="J1423" s="901"/>
      <c r="K1423" s="901"/>
      <c r="L1423" s="899"/>
      <c r="M1423" s="899"/>
      <c r="N1423" s="899"/>
      <c r="O1423" s="899"/>
      <c r="P1423" s="899"/>
      <c r="Q1423" s="899"/>
      <c r="R1423" s="899"/>
      <c r="S1423" s="899"/>
      <c r="T1423" s="899"/>
      <c r="U1423" s="899"/>
      <c r="V1423" s="899"/>
      <c r="W1423" s="899"/>
      <c r="X1423" s="899"/>
      <c r="Y1423" s="899"/>
    </row>
    <row r="1424" ht="18.0" customHeight="1">
      <c r="A1424" s="899"/>
      <c r="B1424" s="900"/>
      <c r="C1424" s="899"/>
      <c r="D1424" s="899"/>
      <c r="E1424" s="899"/>
      <c r="F1424" s="901"/>
      <c r="G1424" s="901"/>
      <c r="H1424" s="901"/>
      <c r="I1424" s="901"/>
      <c r="J1424" s="901"/>
      <c r="K1424" s="901"/>
      <c r="L1424" s="899"/>
      <c r="M1424" s="899"/>
      <c r="N1424" s="899"/>
      <c r="O1424" s="899"/>
      <c r="P1424" s="899"/>
      <c r="Q1424" s="899"/>
      <c r="R1424" s="899"/>
      <c r="S1424" s="899"/>
      <c r="T1424" s="899"/>
      <c r="U1424" s="899"/>
      <c r="V1424" s="899"/>
      <c r="W1424" s="899"/>
      <c r="X1424" s="899"/>
      <c r="Y1424" s="899"/>
    </row>
    <row r="1425" ht="18.0" customHeight="1">
      <c r="A1425" s="899"/>
      <c r="B1425" s="900"/>
      <c r="C1425" s="899"/>
      <c r="D1425" s="899"/>
      <c r="E1425" s="899"/>
      <c r="F1425" s="901"/>
      <c r="G1425" s="901"/>
      <c r="H1425" s="901"/>
      <c r="I1425" s="901"/>
      <c r="J1425" s="901"/>
      <c r="K1425" s="901"/>
      <c r="L1425" s="899"/>
      <c r="M1425" s="899"/>
      <c r="N1425" s="899"/>
      <c r="O1425" s="899"/>
      <c r="P1425" s="899"/>
      <c r="Q1425" s="899"/>
      <c r="R1425" s="899"/>
      <c r="S1425" s="899"/>
      <c r="T1425" s="899"/>
      <c r="U1425" s="899"/>
      <c r="V1425" s="899"/>
      <c r="W1425" s="899"/>
      <c r="X1425" s="899"/>
      <c r="Y1425" s="899"/>
    </row>
    <row r="1426" ht="18.0" customHeight="1">
      <c r="A1426" s="899"/>
      <c r="B1426" s="900"/>
      <c r="C1426" s="899"/>
      <c r="D1426" s="899"/>
      <c r="E1426" s="899"/>
      <c r="F1426" s="901"/>
      <c r="G1426" s="901"/>
      <c r="H1426" s="901"/>
      <c r="I1426" s="901"/>
      <c r="J1426" s="901"/>
      <c r="K1426" s="901"/>
      <c r="L1426" s="899"/>
      <c r="M1426" s="899"/>
      <c r="N1426" s="899"/>
      <c r="O1426" s="899"/>
      <c r="P1426" s="899"/>
      <c r="Q1426" s="899"/>
      <c r="R1426" s="899"/>
      <c r="S1426" s="899"/>
      <c r="T1426" s="899"/>
      <c r="U1426" s="899"/>
      <c r="V1426" s="899"/>
      <c r="W1426" s="899"/>
      <c r="X1426" s="899"/>
      <c r="Y1426" s="899"/>
    </row>
    <row r="1427" ht="18.0" customHeight="1">
      <c r="A1427" s="899"/>
      <c r="B1427" s="900"/>
      <c r="C1427" s="899"/>
      <c r="D1427" s="899"/>
      <c r="E1427" s="899"/>
      <c r="F1427" s="901"/>
      <c r="G1427" s="901"/>
      <c r="H1427" s="901"/>
      <c r="I1427" s="901"/>
      <c r="J1427" s="901"/>
      <c r="K1427" s="901"/>
      <c r="L1427" s="899"/>
      <c r="M1427" s="899"/>
      <c r="N1427" s="899"/>
      <c r="O1427" s="899"/>
      <c r="P1427" s="899"/>
      <c r="Q1427" s="899"/>
      <c r="R1427" s="899"/>
      <c r="S1427" s="899"/>
      <c r="T1427" s="899"/>
      <c r="U1427" s="899"/>
      <c r="V1427" s="899"/>
      <c r="W1427" s="899"/>
      <c r="X1427" s="899"/>
      <c r="Y1427" s="899"/>
    </row>
    <row r="1428" ht="18.0" customHeight="1">
      <c r="A1428" s="899"/>
      <c r="B1428" s="900"/>
      <c r="C1428" s="899"/>
      <c r="D1428" s="899"/>
      <c r="E1428" s="899"/>
      <c r="F1428" s="901"/>
      <c r="G1428" s="901"/>
      <c r="H1428" s="901"/>
      <c r="I1428" s="901"/>
      <c r="J1428" s="901"/>
      <c r="K1428" s="901"/>
      <c r="L1428" s="899"/>
      <c r="M1428" s="899"/>
      <c r="N1428" s="899"/>
      <c r="O1428" s="899"/>
      <c r="P1428" s="899"/>
      <c r="Q1428" s="899"/>
      <c r="R1428" s="899"/>
      <c r="S1428" s="899"/>
      <c r="T1428" s="899"/>
      <c r="U1428" s="899"/>
      <c r="V1428" s="899"/>
      <c r="W1428" s="899"/>
      <c r="X1428" s="899"/>
      <c r="Y1428" s="899"/>
    </row>
    <row r="1429" ht="18.0" customHeight="1">
      <c r="A1429" s="899"/>
      <c r="B1429" s="900"/>
      <c r="C1429" s="899"/>
      <c r="D1429" s="899"/>
      <c r="E1429" s="899"/>
      <c r="F1429" s="901"/>
      <c r="G1429" s="901"/>
      <c r="H1429" s="901"/>
      <c r="I1429" s="901"/>
      <c r="J1429" s="901"/>
      <c r="K1429" s="901"/>
      <c r="L1429" s="899"/>
      <c r="M1429" s="899"/>
      <c r="N1429" s="899"/>
      <c r="O1429" s="899"/>
      <c r="P1429" s="899"/>
      <c r="Q1429" s="899"/>
      <c r="R1429" s="899"/>
      <c r="S1429" s="899"/>
      <c r="T1429" s="899"/>
      <c r="U1429" s="899"/>
      <c r="V1429" s="899"/>
      <c r="W1429" s="899"/>
      <c r="X1429" s="899"/>
      <c r="Y1429" s="899"/>
    </row>
    <row r="1430" ht="18.0" customHeight="1">
      <c r="A1430" s="899"/>
      <c r="B1430" s="900"/>
      <c r="C1430" s="899"/>
      <c r="D1430" s="899"/>
      <c r="E1430" s="899"/>
      <c r="F1430" s="901"/>
      <c r="G1430" s="901"/>
      <c r="H1430" s="901"/>
      <c r="I1430" s="901"/>
      <c r="J1430" s="901"/>
      <c r="K1430" s="901"/>
      <c r="L1430" s="899"/>
      <c r="M1430" s="899"/>
      <c r="N1430" s="899"/>
      <c r="O1430" s="899"/>
      <c r="P1430" s="899"/>
      <c r="Q1430" s="899"/>
      <c r="R1430" s="899"/>
      <c r="S1430" s="899"/>
      <c r="T1430" s="899"/>
      <c r="U1430" s="899"/>
      <c r="V1430" s="899"/>
      <c r="W1430" s="899"/>
      <c r="X1430" s="899"/>
      <c r="Y1430" s="899"/>
    </row>
    <row r="1431" ht="18.0" customHeight="1">
      <c r="A1431" s="899"/>
      <c r="B1431" s="900"/>
      <c r="C1431" s="899"/>
      <c r="D1431" s="899"/>
      <c r="E1431" s="899"/>
      <c r="F1431" s="901"/>
      <c r="G1431" s="901"/>
      <c r="H1431" s="901"/>
      <c r="I1431" s="901"/>
      <c r="J1431" s="901"/>
      <c r="K1431" s="901"/>
      <c r="L1431" s="899"/>
      <c r="M1431" s="899"/>
      <c r="N1431" s="899"/>
      <c r="O1431" s="899"/>
      <c r="P1431" s="899"/>
      <c r="Q1431" s="899"/>
      <c r="R1431" s="899"/>
      <c r="S1431" s="899"/>
      <c r="T1431" s="899"/>
      <c r="U1431" s="899"/>
      <c r="V1431" s="899"/>
      <c r="W1431" s="899"/>
      <c r="X1431" s="899"/>
      <c r="Y1431" s="899"/>
    </row>
    <row r="1432" ht="18.0" customHeight="1">
      <c r="A1432" s="899"/>
      <c r="B1432" s="900"/>
      <c r="C1432" s="899"/>
      <c r="D1432" s="899"/>
      <c r="E1432" s="899"/>
      <c r="F1432" s="901"/>
      <c r="G1432" s="901"/>
      <c r="H1432" s="901"/>
      <c r="I1432" s="901"/>
      <c r="J1432" s="901"/>
      <c r="K1432" s="901"/>
      <c r="L1432" s="899"/>
      <c r="M1432" s="899"/>
      <c r="N1432" s="899"/>
      <c r="O1432" s="899"/>
      <c r="P1432" s="899"/>
      <c r="Q1432" s="899"/>
      <c r="R1432" s="899"/>
      <c r="S1432" s="899"/>
      <c r="T1432" s="899"/>
      <c r="U1432" s="899"/>
      <c r="V1432" s="899"/>
      <c r="W1432" s="899"/>
      <c r="X1432" s="899"/>
      <c r="Y1432" s="899"/>
    </row>
    <row r="1433" ht="18.0" customHeight="1">
      <c r="A1433" s="899"/>
      <c r="B1433" s="900"/>
      <c r="C1433" s="899"/>
      <c r="D1433" s="899"/>
      <c r="E1433" s="899"/>
      <c r="F1433" s="901"/>
      <c r="G1433" s="901"/>
      <c r="H1433" s="901"/>
      <c r="I1433" s="901"/>
      <c r="J1433" s="901"/>
      <c r="K1433" s="901"/>
      <c r="L1433" s="899"/>
      <c r="M1433" s="899"/>
      <c r="N1433" s="899"/>
      <c r="O1433" s="899"/>
      <c r="P1433" s="899"/>
      <c r="Q1433" s="899"/>
      <c r="R1433" s="899"/>
      <c r="S1433" s="899"/>
      <c r="T1433" s="899"/>
      <c r="U1433" s="899"/>
      <c r="V1433" s="899"/>
      <c r="W1433" s="899"/>
      <c r="X1433" s="899"/>
      <c r="Y1433" s="899"/>
    </row>
    <row r="1434" ht="18.0" customHeight="1">
      <c r="A1434" s="899"/>
      <c r="B1434" s="900"/>
      <c r="C1434" s="899"/>
      <c r="D1434" s="899"/>
      <c r="E1434" s="899"/>
      <c r="F1434" s="901"/>
      <c r="G1434" s="901"/>
      <c r="H1434" s="901"/>
      <c r="I1434" s="901"/>
      <c r="J1434" s="901"/>
      <c r="K1434" s="901"/>
      <c r="L1434" s="899"/>
      <c r="M1434" s="899"/>
      <c r="N1434" s="899"/>
      <c r="O1434" s="899"/>
      <c r="P1434" s="899"/>
      <c r="Q1434" s="899"/>
      <c r="R1434" s="899"/>
      <c r="S1434" s="899"/>
      <c r="T1434" s="899"/>
      <c r="U1434" s="899"/>
      <c r="V1434" s="899"/>
      <c r="W1434" s="899"/>
      <c r="X1434" s="899"/>
      <c r="Y1434" s="899"/>
    </row>
    <row r="1435" ht="18.0" customHeight="1">
      <c r="A1435" s="899"/>
      <c r="B1435" s="900"/>
      <c r="C1435" s="899"/>
      <c r="D1435" s="899"/>
      <c r="E1435" s="899"/>
      <c r="F1435" s="901"/>
      <c r="G1435" s="901"/>
      <c r="H1435" s="901"/>
      <c r="I1435" s="901"/>
      <c r="J1435" s="901"/>
      <c r="K1435" s="901"/>
      <c r="L1435" s="899"/>
      <c r="M1435" s="899"/>
      <c r="N1435" s="899"/>
      <c r="O1435" s="899"/>
      <c r="P1435" s="899"/>
      <c r="Q1435" s="899"/>
      <c r="R1435" s="899"/>
      <c r="S1435" s="899"/>
      <c r="T1435" s="899"/>
      <c r="U1435" s="899"/>
      <c r="V1435" s="899"/>
      <c r="W1435" s="899"/>
      <c r="X1435" s="899"/>
      <c r="Y1435" s="899"/>
    </row>
    <row r="1436" ht="18.0" customHeight="1">
      <c r="A1436" s="899"/>
      <c r="B1436" s="900"/>
      <c r="C1436" s="899"/>
      <c r="D1436" s="899"/>
      <c r="E1436" s="899"/>
      <c r="F1436" s="901"/>
      <c r="G1436" s="901"/>
      <c r="H1436" s="901"/>
      <c r="I1436" s="901"/>
      <c r="J1436" s="901"/>
      <c r="K1436" s="901"/>
      <c r="L1436" s="899"/>
      <c r="M1436" s="899"/>
      <c r="N1436" s="899"/>
      <c r="O1436" s="899"/>
      <c r="P1436" s="899"/>
      <c r="Q1436" s="899"/>
      <c r="R1436" s="899"/>
      <c r="S1436" s="899"/>
      <c r="T1436" s="899"/>
      <c r="U1436" s="899"/>
      <c r="V1436" s="899"/>
      <c r="W1436" s="899"/>
      <c r="X1436" s="899"/>
      <c r="Y1436" s="899"/>
    </row>
    <row r="1437" ht="18.0" customHeight="1">
      <c r="A1437" s="899"/>
      <c r="B1437" s="900"/>
      <c r="C1437" s="899"/>
      <c r="D1437" s="899"/>
      <c r="E1437" s="899"/>
      <c r="F1437" s="901"/>
      <c r="G1437" s="901"/>
      <c r="H1437" s="901"/>
      <c r="I1437" s="901"/>
      <c r="J1437" s="901"/>
      <c r="K1437" s="901"/>
      <c r="L1437" s="899"/>
      <c r="M1437" s="899"/>
      <c r="N1437" s="899"/>
      <c r="O1437" s="899"/>
      <c r="P1437" s="899"/>
      <c r="Q1437" s="899"/>
      <c r="R1437" s="899"/>
      <c r="S1437" s="899"/>
      <c r="T1437" s="899"/>
      <c r="U1437" s="899"/>
      <c r="V1437" s="899"/>
      <c r="W1437" s="899"/>
      <c r="X1437" s="899"/>
      <c r="Y1437" s="899"/>
    </row>
    <row r="1438" ht="18.0" customHeight="1">
      <c r="A1438" s="899"/>
      <c r="B1438" s="900"/>
      <c r="C1438" s="899"/>
      <c r="D1438" s="899"/>
      <c r="E1438" s="899"/>
      <c r="F1438" s="901"/>
      <c r="G1438" s="901"/>
      <c r="H1438" s="901"/>
      <c r="I1438" s="901"/>
      <c r="J1438" s="901"/>
      <c r="K1438" s="901"/>
      <c r="L1438" s="899"/>
      <c r="M1438" s="899"/>
      <c r="N1438" s="899"/>
      <c r="O1438" s="899"/>
      <c r="P1438" s="899"/>
      <c r="Q1438" s="899"/>
      <c r="R1438" s="899"/>
      <c r="S1438" s="899"/>
      <c r="T1438" s="899"/>
      <c r="U1438" s="899"/>
      <c r="V1438" s="899"/>
      <c r="W1438" s="899"/>
      <c r="X1438" s="899"/>
      <c r="Y1438" s="899"/>
    </row>
    <row r="1439" ht="18.0" customHeight="1">
      <c r="A1439" s="899"/>
      <c r="B1439" s="900"/>
      <c r="C1439" s="899"/>
      <c r="D1439" s="899"/>
      <c r="E1439" s="899"/>
      <c r="F1439" s="901"/>
      <c r="G1439" s="901"/>
      <c r="H1439" s="901"/>
      <c r="I1439" s="901"/>
      <c r="J1439" s="901"/>
      <c r="K1439" s="901"/>
      <c r="L1439" s="899"/>
      <c r="M1439" s="899"/>
      <c r="N1439" s="899"/>
      <c r="O1439" s="899"/>
      <c r="P1439" s="899"/>
      <c r="Q1439" s="899"/>
      <c r="R1439" s="899"/>
      <c r="S1439" s="899"/>
      <c r="T1439" s="899"/>
      <c r="U1439" s="899"/>
      <c r="V1439" s="899"/>
      <c r="W1439" s="899"/>
      <c r="X1439" s="899"/>
      <c r="Y1439" s="899"/>
    </row>
    <row r="1440" ht="18.0" customHeight="1">
      <c r="A1440" s="899"/>
      <c r="B1440" s="900"/>
      <c r="C1440" s="899"/>
      <c r="D1440" s="899"/>
      <c r="E1440" s="899"/>
      <c r="F1440" s="901"/>
      <c r="G1440" s="901"/>
      <c r="H1440" s="901"/>
      <c r="I1440" s="901"/>
      <c r="J1440" s="901"/>
      <c r="K1440" s="901"/>
      <c r="L1440" s="899"/>
      <c r="M1440" s="899"/>
      <c r="N1440" s="899"/>
      <c r="O1440" s="899"/>
      <c r="P1440" s="899"/>
      <c r="Q1440" s="899"/>
      <c r="R1440" s="899"/>
      <c r="S1440" s="899"/>
      <c r="T1440" s="899"/>
      <c r="U1440" s="899"/>
      <c r="V1440" s="899"/>
      <c r="W1440" s="899"/>
      <c r="X1440" s="899"/>
      <c r="Y1440" s="899"/>
    </row>
    <row r="1441" ht="18.0" customHeight="1">
      <c r="A1441" s="899"/>
      <c r="B1441" s="900"/>
      <c r="C1441" s="899"/>
      <c r="D1441" s="899"/>
      <c r="E1441" s="899"/>
      <c r="F1441" s="901"/>
      <c r="G1441" s="901"/>
      <c r="H1441" s="901"/>
      <c r="I1441" s="901"/>
      <c r="J1441" s="901"/>
      <c r="K1441" s="901"/>
      <c r="L1441" s="899"/>
      <c r="M1441" s="899"/>
      <c r="N1441" s="899"/>
      <c r="O1441" s="899"/>
      <c r="P1441" s="899"/>
      <c r="Q1441" s="899"/>
      <c r="R1441" s="899"/>
      <c r="S1441" s="899"/>
      <c r="T1441" s="899"/>
      <c r="U1441" s="899"/>
      <c r="V1441" s="899"/>
      <c r="W1441" s="899"/>
      <c r="X1441" s="899"/>
      <c r="Y1441" s="899"/>
    </row>
    <row r="1442" ht="18.0" customHeight="1">
      <c r="A1442" s="899"/>
      <c r="B1442" s="900"/>
      <c r="C1442" s="899"/>
      <c r="D1442" s="899"/>
      <c r="E1442" s="899"/>
      <c r="F1442" s="901"/>
      <c r="G1442" s="901"/>
      <c r="H1442" s="901"/>
      <c r="I1442" s="901"/>
      <c r="J1442" s="901"/>
      <c r="K1442" s="901"/>
      <c r="L1442" s="899"/>
      <c r="M1442" s="899"/>
      <c r="N1442" s="899"/>
      <c r="O1442" s="899"/>
      <c r="P1442" s="899"/>
      <c r="Q1442" s="899"/>
      <c r="R1442" s="899"/>
      <c r="S1442" s="899"/>
      <c r="T1442" s="899"/>
      <c r="U1442" s="899"/>
      <c r="V1442" s="899"/>
      <c r="W1442" s="899"/>
      <c r="X1442" s="899"/>
      <c r="Y1442" s="899"/>
    </row>
    <row r="1443" ht="18.0" customHeight="1">
      <c r="A1443" s="899"/>
      <c r="B1443" s="900"/>
      <c r="C1443" s="899"/>
      <c r="D1443" s="899"/>
      <c r="E1443" s="899"/>
      <c r="F1443" s="901"/>
      <c r="G1443" s="901"/>
      <c r="H1443" s="901"/>
      <c r="I1443" s="901"/>
      <c r="J1443" s="901"/>
      <c r="K1443" s="901"/>
      <c r="L1443" s="899"/>
      <c r="M1443" s="899"/>
      <c r="N1443" s="899"/>
      <c r="O1443" s="899"/>
      <c r="P1443" s="899"/>
      <c r="Q1443" s="899"/>
      <c r="R1443" s="899"/>
      <c r="S1443" s="899"/>
      <c r="T1443" s="899"/>
      <c r="U1443" s="899"/>
      <c r="V1443" s="899"/>
      <c r="W1443" s="899"/>
      <c r="X1443" s="899"/>
      <c r="Y1443" s="899"/>
    </row>
    <row r="1444" ht="18.0" customHeight="1">
      <c r="A1444" s="899"/>
      <c r="B1444" s="900"/>
      <c r="C1444" s="899"/>
      <c r="D1444" s="899"/>
      <c r="E1444" s="899"/>
      <c r="F1444" s="901"/>
      <c r="G1444" s="901"/>
      <c r="H1444" s="901"/>
      <c r="I1444" s="901"/>
      <c r="J1444" s="901"/>
      <c r="K1444" s="901"/>
      <c r="L1444" s="899"/>
      <c r="M1444" s="899"/>
      <c r="N1444" s="899"/>
      <c r="O1444" s="899"/>
      <c r="P1444" s="899"/>
      <c r="Q1444" s="899"/>
      <c r="R1444" s="899"/>
      <c r="S1444" s="899"/>
      <c r="T1444" s="899"/>
      <c r="U1444" s="899"/>
      <c r="V1444" s="899"/>
      <c r="W1444" s="899"/>
      <c r="X1444" s="899"/>
      <c r="Y1444" s="899"/>
    </row>
    <row r="1445" ht="18.0" customHeight="1">
      <c r="A1445" s="899"/>
      <c r="B1445" s="900"/>
      <c r="C1445" s="899"/>
      <c r="D1445" s="899"/>
      <c r="E1445" s="899"/>
      <c r="F1445" s="901"/>
      <c r="G1445" s="901"/>
      <c r="H1445" s="901"/>
      <c r="I1445" s="901"/>
      <c r="J1445" s="901"/>
      <c r="K1445" s="901"/>
      <c r="L1445" s="899"/>
      <c r="M1445" s="899"/>
      <c r="N1445" s="899"/>
      <c r="O1445" s="899"/>
      <c r="P1445" s="899"/>
      <c r="Q1445" s="899"/>
      <c r="R1445" s="899"/>
      <c r="S1445" s="899"/>
      <c r="T1445" s="899"/>
      <c r="U1445" s="899"/>
      <c r="V1445" s="899"/>
      <c r="W1445" s="899"/>
      <c r="X1445" s="899"/>
      <c r="Y1445" s="899"/>
    </row>
    <row r="1446" ht="18.0" customHeight="1">
      <c r="A1446" s="899"/>
      <c r="B1446" s="900"/>
      <c r="C1446" s="899"/>
      <c r="D1446" s="899"/>
      <c r="E1446" s="899"/>
      <c r="F1446" s="901"/>
      <c r="G1446" s="901"/>
      <c r="H1446" s="901"/>
      <c r="I1446" s="901"/>
      <c r="J1446" s="901"/>
      <c r="K1446" s="901"/>
      <c r="L1446" s="899"/>
      <c r="M1446" s="899"/>
      <c r="N1446" s="899"/>
      <c r="O1446" s="899"/>
      <c r="P1446" s="899"/>
      <c r="Q1446" s="899"/>
      <c r="R1446" s="899"/>
      <c r="S1446" s="899"/>
      <c r="T1446" s="899"/>
      <c r="U1446" s="899"/>
      <c r="V1446" s="899"/>
      <c r="W1446" s="899"/>
      <c r="X1446" s="899"/>
      <c r="Y1446" s="899"/>
    </row>
    <row r="1447" ht="18.0" customHeight="1">
      <c r="A1447" s="899"/>
      <c r="B1447" s="900"/>
      <c r="C1447" s="899"/>
      <c r="D1447" s="899"/>
      <c r="E1447" s="899"/>
      <c r="F1447" s="901"/>
      <c r="G1447" s="901"/>
      <c r="H1447" s="901"/>
      <c r="I1447" s="901"/>
      <c r="J1447" s="901"/>
      <c r="K1447" s="901"/>
      <c r="L1447" s="899"/>
      <c r="M1447" s="899"/>
      <c r="N1447" s="899"/>
      <c r="O1447" s="899"/>
      <c r="P1447" s="899"/>
      <c r="Q1447" s="899"/>
      <c r="R1447" s="899"/>
      <c r="S1447" s="899"/>
      <c r="T1447" s="899"/>
      <c r="U1447" s="899"/>
      <c r="V1447" s="899"/>
      <c r="W1447" s="899"/>
      <c r="X1447" s="899"/>
      <c r="Y1447" s="899"/>
    </row>
    <row r="1448" ht="18.0" customHeight="1">
      <c r="A1448" s="899"/>
      <c r="B1448" s="900"/>
      <c r="C1448" s="899"/>
      <c r="D1448" s="899"/>
      <c r="E1448" s="899"/>
      <c r="F1448" s="901"/>
      <c r="G1448" s="901"/>
      <c r="H1448" s="901"/>
      <c r="I1448" s="901"/>
      <c r="J1448" s="901"/>
      <c r="K1448" s="901"/>
      <c r="L1448" s="899"/>
      <c r="M1448" s="899"/>
      <c r="N1448" s="899"/>
      <c r="O1448" s="899"/>
      <c r="P1448" s="899"/>
      <c r="Q1448" s="899"/>
      <c r="R1448" s="899"/>
      <c r="S1448" s="899"/>
      <c r="T1448" s="899"/>
      <c r="U1448" s="899"/>
      <c r="V1448" s="899"/>
      <c r="W1448" s="899"/>
      <c r="X1448" s="899"/>
      <c r="Y1448" s="899"/>
    </row>
    <row r="1449" ht="18.0" customHeight="1">
      <c r="A1449" s="899"/>
      <c r="B1449" s="900"/>
      <c r="C1449" s="899"/>
      <c r="D1449" s="899"/>
      <c r="E1449" s="899"/>
      <c r="F1449" s="901"/>
      <c r="G1449" s="901"/>
      <c r="H1449" s="901"/>
      <c r="I1449" s="901"/>
      <c r="J1449" s="901"/>
      <c r="K1449" s="901"/>
      <c r="L1449" s="899"/>
      <c r="M1449" s="899"/>
      <c r="N1449" s="899"/>
      <c r="O1449" s="899"/>
      <c r="P1449" s="899"/>
      <c r="Q1449" s="899"/>
      <c r="R1449" s="899"/>
      <c r="S1449" s="899"/>
      <c r="T1449" s="899"/>
      <c r="U1449" s="899"/>
      <c r="V1449" s="899"/>
      <c r="W1449" s="899"/>
      <c r="X1449" s="899"/>
      <c r="Y1449" s="899"/>
    </row>
    <row r="1450" ht="18.0" customHeight="1">
      <c r="A1450" s="899"/>
      <c r="B1450" s="900"/>
      <c r="C1450" s="899"/>
      <c r="D1450" s="899"/>
      <c r="E1450" s="899"/>
      <c r="F1450" s="901"/>
      <c r="G1450" s="901"/>
      <c r="H1450" s="901"/>
      <c r="I1450" s="901"/>
      <c r="J1450" s="901"/>
      <c r="K1450" s="901"/>
      <c r="L1450" s="899"/>
      <c r="M1450" s="899"/>
      <c r="N1450" s="899"/>
      <c r="O1450" s="899"/>
      <c r="P1450" s="899"/>
      <c r="Q1450" s="899"/>
      <c r="R1450" s="899"/>
      <c r="S1450" s="899"/>
      <c r="T1450" s="899"/>
      <c r="U1450" s="899"/>
      <c r="V1450" s="899"/>
      <c r="W1450" s="899"/>
      <c r="X1450" s="899"/>
      <c r="Y1450" s="899"/>
    </row>
    <row r="1451" ht="18.0" customHeight="1">
      <c r="A1451" s="899"/>
      <c r="B1451" s="900"/>
      <c r="C1451" s="899"/>
      <c r="D1451" s="899"/>
      <c r="E1451" s="899"/>
      <c r="F1451" s="901"/>
      <c r="G1451" s="901"/>
      <c r="H1451" s="901"/>
      <c r="I1451" s="901"/>
      <c r="J1451" s="901"/>
      <c r="K1451" s="901"/>
      <c r="L1451" s="899"/>
      <c r="M1451" s="899"/>
      <c r="N1451" s="899"/>
      <c r="O1451" s="899"/>
      <c r="P1451" s="899"/>
      <c r="Q1451" s="899"/>
      <c r="R1451" s="899"/>
      <c r="S1451" s="899"/>
      <c r="T1451" s="899"/>
      <c r="U1451" s="899"/>
      <c r="V1451" s="899"/>
      <c r="W1451" s="899"/>
      <c r="X1451" s="899"/>
      <c r="Y1451" s="899"/>
    </row>
    <row r="1452" ht="18.0" customHeight="1">
      <c r="A1452" s="899"/>
      <c r="B1452" s="900"/>
      <c r="C1452" s="899"/>
      <c r="D1452" s="899"/>
      <c r="E1452" s="899"/>
      <c r="F1452" s="901"/>
      <c r="G1452" s="901"/>
      <c r="H1452" s="901"/>
      <c r="I1452" s="901"/>
      <c r="J1452" s="901"/>
      <c r="K1452" s="901"/>
      <c r="L1452" s="899"/>
      <c r="M1452" s="899"/>
      <c r="N1452" s="899"/>
      <c r="O1452" s="899"/>
      <c r="P1452" s="899"/>
      <c r="Q1452" s="899"/>
      <c r="R1452" s="899"/>
      <c r="S1452" s="899"/>
      <c r="T1452" s="899"/>
      <c r="U1452" s="899"/>
      <c r="V1452" s="899"/>
      <c r="W1452" s="899"/>
      <c r="X1452" s="899"/>
      <c r="Y1452" s="899"/>
    </row>
    <row r="1453" ht="18.0" customHeight="1">
      <c r="A1453" s="899"/>
      <c r="B1453" s="900"/>
      <c r="C1453" s="899"/>
      <c r="D1453" s="899"/>
      <c r="E1453" s="899"/>
      <c r="F1453" s="901"/>
      <c r="G1453" s="901"/>
      <c r="H1453" s="901"/>
      <c r="I1453" s="901"/>
      <c r="J1453" s="901"/>
      <c r="K1453" s="901"/>
      <c r="L1453" s="899"/>
      <c r="M1453" s="899"/>
      <c r="N1453" s="899"/>
      <c r="O1453" s="899"/>
      <c r="P1453" s="899"/>
      <c r="Q1453" s="899"/>
      <c r="R1453" s="899"/>
      <c r="S1453" s="899"/>
      <c r="T1453" s="899"/>
      <c r="U1453" s="899"/>
      <c r="V1453" s="899"/>
      <c r="W1453" s="899"/>
      <c r="X1453" s="899"/>
      <c r="Y1453" s="899"/>
    </row>
    <row r="1454" ht="18.0" customHeight="1">
      <c r="A1454" s="899"/>
      <c r="B1454" s="900"/>
      <c r="C1454" s="899"/>
      <c r="D1454" s="899"/>
      <c r="E1454" s="899"/>
      <c r="F1454" s="901"/>
      <c r="G1454" s="901"/>
      <c r="H1454" s="901"/>
      <c r="I1454" s="901"/>
      <c r="J1454" s="901"/>
      <c r="K1454" s="901"/>
      <c r="L1454" s="899"/>
      <c r="M1454" s="899"/>
      <c r="N1454" s="899"/>
      <c r="O1454" s="899"/>
      <c r="P1454" s="899"/>
      <c r="Q1454" s="899"/>
      <c r="R1454" s="899"/>
      <c r="S1454" s="899"/>
      <c r="T1454" s="899"/>
      <c r="U1454" s="899"/>
      <c r="V1454" s="899"/>
      <c r="W1454" s="899"/>
      <c r="X1454" s="899"/>
      <c r="Y1454" s="899"/>
    </row>
    <row r="1455" ht="18.0" customHeight="1">
      <c r="A1455" s="899"/>
      <c r="B1455" s="900"/>
      <c r="C1455" s="899"/>
      <c r="D1455" s="899"/>
      <c r="E1455" s="899"/>
      <c r="F1455" s="901"/>
      <c r="G1455" s="901"/>
      <c r="H1455" s="901"/>
      <c r="I1455" s="901"/>
      <c r="J1455" s="901"/>
      <c r="K1455" s="901"/>
      <c r="L1455" s="899"/>
      <c r="M1455" s="899"/>
      <c r="N1455" s="899"/>
      <c r="O1455" s="899"/>
      <c r="P1455" s="899"/>
      <c r="Q1455" s="899"/>
      <c r="R1455" s="899"/>
      <c r="S1455" s="899"/>
      <c r="T1455" s="899"/>
      <c r="U1455" s="899"/>
      <c r="V1455" s="899"/>
      <c r="W1455" s="899"/>
      <c r="X1455" s="899"/>
      <c r="Y1455" s="899"/>
    </row>
    <row r="1456" ht="18.0" customHeight="1">
      <c r="A1456" s="899"/>
      <c r="B1456" s="900"/>
      <c r="C1456" s="899"/>
      <c r="D1456" s="899"/>
      <c r="E1456" s="899"/>
      <c r="F1456" s="901"/>
      <c r="G1456" s="901"/>
      <c r="H1456" s="901"/>
      <c r="I1456" s="901"/>
      <c r="J1456" s="901"/>
      <c r="K1456" s="901"/>
      <c r="L1456" s="899"/>
      <c r="M1456" s="899"/>
      <c r="N1456" s="899"/>
      <c r="O1456" s="899"/>
      <c r="P1456" s="899"/>
      <c r="Q1456" s="899"/>
      <c r="R1456" s="899"/>
      <c r="S1456" s="899"/>
      <c r="T1456" s="899"/>
      <c r="U1456" s="899"/>
      <c r="V1456" s="899"/>
      <c r="W1456" s="899"/>
      <c r="X1456" s="899"/>
      <c r="Y1456" s="899"/>
    </row>
    <row r="1457" ht="18.0" customHeight="1">
      <c r="A1457" s="899"/>
      <c r="B1457" s="900"/>
      <c r="C1457" s="899"/>
      <c r="D1457" s="899"/>
      <c r="E1457" s="899"/>
      <c r="F1457" s="901"/>
      <c r="G1457" s="901"/>
      <c r="H1457" s="901"/>
      <c r="I1457" s="901"/>
      <c r="J1457" s="901"/>
      <c r="K1457" s="901"/>
      <c r="L1457" s="899"/>
      <c r="M1457" s="899"/>
      <c r="N1457" s="899"/>
      <c r="O1457" s="899"/>
      <c r="P1457" s="899"/>
      <c r="Q1457" s="899"/>
      <c r="R1457" s="899"/>
      <c r="S1457" s="899"/>
      <c r="T1457" s="899"/>
      <c r="U1457" s="899"/>
      <c r="V1457" s="899"/>
      <c r="W1457" s="899"/>
      <c r="X1457" s="899"/>
      <c r="Y1457" s="899"/>
    </row>
    <row r="1458" ht="18.0" customHeight="1">
      <c r="A1458" s="899"/>
      <c r="B1458" s="900"/>
      <c r="C1458" s="899"/>
      <c r="D1458" s="899"/>
      <c r="E1458" s="899"/>
      <c r="F1458" s="901"/>
      <c r="G1458" s="901"/>
      <c r="H1458" s="901"/>
      <c r="I1458" s="901"/>
      <c r="J1458" s="901"/>
      <c r="K1458" s="901"/>
      <c r="L1458" s="899"/>
      <c r="M1458" s="899"/>
      <c r="N1458" s="899"/>
      <c r="O1458" s="899"/>
      <c r="P1458" s="899"/>
      <c r="Q1458" s="899"/>
      <c r="R1458" s="899"/>
      <c r="S1458" s="899"/>
      <c r="T1458" s="899"/>
      <c r="U1458" s="899"/>
      <c r="V1458" s="899"/>
      <c r="W1458" s="899"/>
      <c r="X1458" s="899"/>
      <c r="Y1458" s="899"/>
    </row>
    <row r="1459" ht="18.0" customHeight="1">
      <c r="A1459" s="899"/>
      <c r="B1459" s="900"/>
      <c r="C1459" s="899"/>
      <c r="D1459" s="899"/>
      <c r="E1459" s="899"/>
      <c r="F1459" s="901"/>
      <c r="G1459" s="901"/>
      <c r="H1459" s="901"/>
      <c r="I1459" s="901"/>
      <c r="J1459" s="901"/>
      <c r="K1459" s="901"/>
      <c r="L1459" s="899"/>
      <c r="M1459" s="899"/>
      <c r="N1459" s="899"/>
      <c r="O1459" s="899"/>
      <c r="P1459" s="899"/>
      <c r="Q1459" s="899"/>
      <c r="R1459" s="899"/>
      <c r="S1459" s="899"/>
      <c r="T1459" s="899"/>
      <c r="U1459" s="899"/>
      <c r="V1459" s="899"/>
      <c r="W1459" s="899"/>
      <c r="X1459" s="899"/>
      <c r="Y1459" s="899"/>
    </row>
    <row r="1460" ht="18.0" customHeight="1">
      <c r="A1460" s="899"/>
      <c r="B1460" s="900"/>
      <c r="C1460" s="899"/>
      <c r="D1460" s="899"/>
      <c r="E1460" s="899"/>
      <c r="F1460" s="901"/>
      <c r="G1460" s="901"/>
      <c r="H1460" s="901"/>
      <c r="I1460" s="901"/>
      <c r="J1460" s="901"/>
      <c r="K1460" s="901"/>
      <c r="L1460" s="899"/>
      <c r="M1460" s="899"/>
      <c r="N1460" s="899"/>
      <c r="O1460" s="899"/>
      <c r="P1460" s="899"/>
      <c r="Q1460" s="899"/>
      <c r="R1460" s="899"/>
      <c r="S1460" s="899"/>
      <c r="T1460" s="899"/>
      <c r="U1460" s="899"/>
      <c r="V1460" s="899"/>
      <c r="W1460" s="899"/>
      <c r="X1460" s="899"/>
      <c r="Y1460" s="899"/>
    </row>
    <row r="1461" ht="18.0" customHeight="1">
      <c r="A1461" s="899"/>
      <c r="B1461" s="900"/>
      <c r="C1461" s="899"/>
      <c r="D1461" s="899"/>
      <c r="E1461" s="899"/>
      <c r="F1461" s="901"/>
      <c r="G1461" s="901"/>
      <c r="H1461" s="901"/>
      <c r="I1461" s="901"/>
      <c r="J1461" s="901"/>
      <c r="K1461" s="901"/>
      <c r="L1461" s="899"/>
      <c r="M1461" s="899"/>
      <c r="N1461" s="899"/>
      <c r="O1461" s="899"/>
      <c r="P1461" s="899"/>
      <c r="Q1461" s="899"/>
      <c r="R1461" s="899"/>
      <c r="S1461" s="899"/>
      <c r="T1461" s="899"/>
      <c r="U1461" s="899"/>
      <c r="V1461" s="899"/>
      <c r="W1461" s="899"/>
      <c r="X1461" s="899"/>
      <c r="Y1461" s="899"/>
    </row>
    <row r="1462" ht="18.0" customHeight="1">
      <c r="A1462" s="899"/>
      <c r="B1462" s="900"/>
      <c r="C1462" s="899"/>
      <c r="D1462" s="899"/>
      <c r="E1462" s="899"/>
      <c r="F1462" s="901"/>
      <c r="G1462" s="901"/>
      <c r="H1462" s="901"/>
      <c r="I1462" s="901"/>
      <c r="J1462" s="901"/>
      <c r="K1462" s="901"/>
      <c r="L1462" s="899"/>
      <c r="M1462" s="899"/>
      <c r="N1462" s="899"/>
      <c r="O1462" s="899"/>
      <c r="P1462" s="899"/>
      <c r="Q1462" s="899"/>
      <c r="R1462" s="899"/>
      <c r="S1462" s="899"/>
      <c r="T1462" s="899"/>
      <c r="U1462" s="899"/>
      <c r="V1462" s="899"/>
      <c r="W1462" s="899"/>
      <c r="X1462" s="899"/>
      <c r="Y1462" s="899"/>
    </row>
    <row r="1463" ht="18.0" customHeight="1">
      <c r="A1463" s="899"/>
      <c r="B1463" s="900"/>
      <c r="C1463" s="899"/>
      <c r="D1463" s="899"/>
      <c r="E1463" s="899"/>
      <c r="F1463" s="901"/>
      <c r="G1463" s="901"/>
      <c r="H1463" s="901"/>
      <c r="I1463" s="901"/>
      <c r="J1463" s="901"/>
      <c r="K1463" s="901"/>
      <c r="L1463" s="899"/>
      <c r="M1463" s="899"/>
      <c r="N1463" s="899"/>
      <c r="O1463" s="899"/>
      <c r="P1463" s="899"/>
      <c r="Q1463" s="899"/>
      <c r="R1463" s="899"/>
      <c r="S1463" s="899"/>
      <c r="T1463" s="899"/>
      <c r="U1463" s="899"/>
      <c r="V1463" s="899"/>
      <c r="W1463" s="899"/>
      <c r="X1463" s="899"/>
      <c r="Y1463" s="899"/>
    </row>
    <row r="1464" ht="18.0" customHeight="1">
      <c r="A1464" s="899"/>
      <c r="B1464" s="900"/>
      <c r="C1464" s="899"/>
      <c r="D1464" s="899"/>
      <c r="E1464" s="899"/>
      <c r="F1464" s="901"/>
      <c r="G1464" s="901"/>
      <c r="H1464" s="901"/>
      <c r="I1464" s="901"/>
      <c r="J1464" s="901"/>
      <c r="K1464" s="901"/>
      <c r="L1464" s="899"/>
      <c r="M1464" s="899"/>
      <c r="N1464" s="899"/>
      <c r="O1464" s="899"/>
      <c r="P1464" s="899"/>
      <c r="Q1464" s="899"/>
      <c r="R1464" s="899"/>
      <c r="S1464" s="899"/>
      <c r="T1464" s="899"/>
      <c r="U1464" s="899"/>
      <c r="V1464" s="899"/>
      <c r="W1464" s="899"/>
      <c r="X1464" s="899"/>
      <c r="Y1464" s="899"/>
    </row>
    <row r="1465" ht="18.0" customHeight="1">
      <c r="A1465" s="899"/>
      <c r="B1465" s="900"/>
      <c r="C1465" s="899"/>
      <c r="D1465" s="899"/>
      <c r="E1465" s="899"/>
      <c r="F1465" s="901"/>
      <c r="G1465" s="901"/>
      <c r="H1465" s="901"/>
      <c r="I1465" s="901"/>
      <c r="J1465" s="901"/>
      <c r="K1465" s="901"/>
      <c r="L1465" s="899"/>
      <c r="M1465" s="899"/>
      <c r="N1465" s="899"/>
      <c r="O1465" s="899"/>
      <c r="P1465" s="899"/>
      <c r="Q1465" s="899"/>
      <c r="R1465" s="899"/>
      <c r="S1465" s="899"/>
      <c r="T1465" s="899"/>
      <c r="U1465" s="899"/>
      <c r="V1465" s="899"/>
      <c r="W1465" s="899"/>
      <c r="X1465" s="899"/>
      <c r="Y1465" s="899"/>
    </row>
    <row r="1466" ht="18.0" customHeight="1">
      <c r="A1466" s="899"/>
      <c r="B1466" s="900"/>
      <c r="C1466" s="899"/>
      <c r="D1466" s="899"/>
      <c r="E1466" s="899"/>
      <c r="F1466" s="901"/>
      <c r="G1466" s="901"/>
      <c r="H1466" s="901"/>
      <c r="I1466" s="901"/>
      <c r="J1466" s="901"/>
      <c r="K1466" s="901"/>
      <c r="L1466" s="899"/>
      <c r="M1466" s="899"/>
      <c r="N1466" s="899"/>
      <c r="O1466" s="899"/>
      <c r="P1466" s="899"/>
      <c r="Q1466" s="899"/>
      <c r="R1466" s="899"/>
      <c r="S1466" s="899"/>
      <c r="T1466" s="899"/>
      <c r="U1466" s="899"/>
      <c r="V1466" s="899"/>
      <c r="W1466" s="899"/>
      <c r="X1466" s="899"/>
      <c r="Y1466" s="899"/>
    </row>
    <row r="1467" ht="18.0" customHeight="1">
      <c r="A1467" s="899"/>
      <c r="B1467" s="900"/>
      <c r="C1467" s="899"/>
      <c r="D1467" s="899"/>
      <c r="E1467" s="899"/>
      <c r="F1467" s="901"/>
      <c r="G1467" s="901"/>
      <c r="H1467" s="901"/>
      <c r="I1467" s="901"/>
      <c r="J1467" s="901"/>
      <c r="K1467" s="901"/>
      <c r="L1467" s="899"/>
      <c r="M1467" s="899"/>
      <c r="N1467" s="899"/>
      <c r="O1467" s="899"/>
      <c r="P1467" s="899"/>
      <c r="Q1467" s="899"/>
      <c r="R1467" s="899"/>
      <c r="S1467" s="899"/>
      <c r="T1467" s="899"/>
      <c r="U1467" s="899"/>
      <c r="V1467" s="899"/>
      <c r="W1467" s="899"/>
      <c r="X1467" s="899"/>
      <c r="Y1467" s="899"/>
    </row>
    <row r="1468" ht="18.0" customHeight="1">
      <c r="A1468" s="899"/>
      <c r="B1468" s="900"/>
      <c r="C1468" s="899"/>
      <c r="D1468" s="899"/>
      <c r="E1468" s="899"/>
      <c r="F1468" s="901"/>
      <c r="G1468" s="901"/>
      <c r="H1468" s="901"/>
      <c r="I1468" s="901"/>
      <c r="J1468" s="901"/>
      <c r="K1468" s="901"/>
      <c r="L1468" s="899"/>
      <c r="M1468" s="899"/>
      <c r="N1468" s="899"/>
      <c r="O1468" s="899"/>
      <c r="P1468" s="899"/>
      <c r="Q1468" s="899"/>
      <c r="R1468" s="899"/>
      <c r="S1468" s="899"/>
      <c r="T1468" s="899"/>
      <c r="U1468" s="899"/>
      <c r="V1468" s="899"/>
      <c r="W1468" s="899"/>
      <c r="X1468" s="899"/>
      <c r="Y1468" s="899"/>
    </row>
    <row r="1469" ht="18.0" customHeight="1">
      <c r="A1469" s="899"/>
      <c r="B1469" s="900"/>
      <c r="C1469" s="899"/>
      <c r="D1469" s="899"/>
      <c r="E1469" s="899"/>
      <c r="F1469" s="901"/>
      <c r="G1469" s="901"/>
      <c r="H1469" s="901"/>
      <c r="I1469" s="901"/>
      <c r="J1469" s="901"/>
      <c r="K1469" s="901"/>
      <c r="L1469" s="899"/>
      <c r="M1469" s="899"/>
      <c r="N1469" s="899"/>
      <c r="O1469" s="899"/>
      <c r="P1469" s="899"/>
      <c r="Q1469" s="899"/>
      <c r="R1469" s="899"/>
      <c r="S1469" s="899"/>
      <c r="T1469" s="899"/>
      <c r="U1469" s="899"/>
      <c r="V1469" s="899"/>
      <c r="W1469" s="899"/>
      <c r="X1469" s="899"/>
      <c r="Y1469" s="899"/>
    </row>
    <row r="1470" ht="18.0" customHeight="1">
      <c r="A1470" s="899"/>
      <c r="B1470" s="900"/>
      <c r="C1470" s="899"/>
      <c r="D1470" s="899"/>
      <c r="E1470" s="899"/>
      <c r="F1470" s="901"/>
      <c r="G1470" s="901"/>
      <c r="H1470" s="901"/>
      <c r="I1470" s="901"/>
      <c r="J1470" s="901"/>
      <c r="K1470" s="901"/>
      <c r="L1470" s="899"/>
      <c r="M1470" s="899"/>
      <c r="N1470" s="899"/>
      <c r="O1470" s="899"/>
      <c r="P1470" s="899"/>
      <c r="Q1470" s="899"/>
      <c r="R1470" s="899"/>
      <c r="S1470" s="899"/>
      <c r="T1470" s="899"/>
      <c r="U1470" s="899"/>
      <c r="V1470" s="899"/>
      <c r="W1470" s="899"/>
      <c r="X1470" s="899"/>
      <c r="Y1470" s="899"/>
    </row>
    <row r="1471" ht="18.0" customHeight="1">
      <c r="A1471" s="899"/>
      <c r="B1471" s="900"/>
      <c r="C1471" s="899"/>
      <c r="D1471" s="899"/>
      <c r="E1471" s="899"/>
      <c r="F1471" s="901"/>
      <c r="G1471" s="901"/>
      <c r="H1471" s="901"/>
      <c r="I1471" s="901"/>
      <c r="J1471" s="901"/>
      <c r="K1471" s="901"/>
      <c r="L1471" s="899"/>
      <c r="M1471" s="899"/>
      <c r="N1471" s="899"/>
      <c r="O1471" s="899"/>
      <c r="P1471" s="899"/>
      <c r="Q1471" s="899"/>
      <c r="R1471" s="899"/>
      <c r="S1471" s="899"/>
      <c r="T1471" s="899"/>
      <c r="U1471" s="899"/>
      <c r="V1471" s="899"/>
      <c r="W1471" s="899"/>
      <c r="X1471" s="899"/>
      <c r="Y1471" s="899"/>
    </row>
    <row r="1472" ht="18.0" customHeight="1">
      <c r="A1472" s="899"/>
      <c r="B1472" s="900"/>
      <c r="C1472" s="899"/>
      <c r="D1472" s="899"/>
      <c r="E1472" s="899"/>
      <c r="F1472" s="901"/>
      <c r="G1472" s="901"/>
      <c r="H1472" s="901"/>
      <c r="I1472" s="901"/>
      <c r="J1472" s="901"/>
      <c r="K1472" s="901"/>
      <c r="L1472" s="899"/>
      <c r="M1472" s="899"/>
      <c r="N1472" s="899"/>
      <c r="O1472" s="899"/>
      <c r="P1472" s="899"/>
      <c r="Q1472" s="899"/>
      <c r="R1472" s="899"/>
      <c r="S1472" s="899"/>
      <c r="T1472" s="899"/>
      <c r="U1472" s="899"/>
      <c r="V1472" s="899"/>
      <c r="W1472" s="899"/>
      <c r="X1472" s="899"/>
      <c r="Y1472" s="899"/>
    </row>
    <row r="1473" ht="18.0" customHeight="1">
      <c r="A1473" s="899"/>
      <c r="B1473" s="900"/>
      <c r="C1473" s="899"/>
      <c r="D1473" s="899"/>
      <c r="E1473" s="899"/>
      <c r="F1473" s="901"/>
      <c r="G1473" s="901"/>
      <c r="H1473" s="901"/>
      <c r="I1473" s="901"/>
      <c r="J1473" s="901"/>
      <c r="K1473" s="901"/>
      <c r="L1473" s="899"/>
      <c r="M1473" s="899"/>
      <c r="N1473" s="899"/>
      <c r="O1473" s="899"/>
      <c r="P1473" s="899"/>
      <c r="Q1473" s="899"/>
      <c r="R1473" s="899"/>
      <c r="S1473" s="899"/>
      <c r="T1473" s="899"/>
      <c r="U1473" s="899"/>
      <c r="V1473" s="899"/>
      <c r="W1473" s="899"/>
      <c r="X1473" s="899"/>
      <c r="Y1473" s="899"/>
    </row>
    <row r="1474" ht="18.0" customHeight="1">
      <c r="A1474" s="899"/>
      <c r="B1474" s="900"/>
      <c r="C1474" s="899"/>
      <c r="D1474" s="899"/>
      <c r="E1474" s="899"/>
      <c r="F1474" s="901"/>
      <c r="G1474" s="901"/>
      <c r="H1474" s="901"/>
      <c r="I1474" s="901"/>
      <c r="J1474" s="901"/>
      <c r="K1474" s="901"/>
      <c r="L1474" s="899"/>
      <c r="M1474" s="899"/>
      <c r="N1474" s="899"/>
      <c r="O1474" s="899"/>
      <c r="P1474" s="899"/>
      <c r="Q1474" s="899"/>
      <c r="R1474" s="899"/>
      <c r="S1474" s="899"/>
      <c r="T1474" s="899"/>
      <c r="U1474" s="899"/>
      <c r="V1474" s="899"/>
      <c r="W1474" s="899"/>
      <c r="X1474" s="899"/>
      <c r="Y1474" s="899"/>
    </row>
    <row r="1475" ht="18.0" customHeight="1">
      <c r="A1475" s="899"/>
      <c r="B1475" s="900"/>
      <c r="C1475" s="899"/>
      <c r="D1475" s="899"/>
      <c r="E1475" s="899"/>
      <c r="F1475" s="901"/>
      <c r="G1475" s="901"/>
      <c r="H1475" s="901"/>
      <c r="I1475" s="901"/>
      <c r="J1475" s="901"/>
      <c r="K1475" s="901"/>
      <c r="L1475" s="899"/>
      <c r="M1475" s="899"/>
      <c r="N1475" s="899"/>
      <c r="O1475" s="899"/>
      <c r="P1475" s="899"/>
      <c r="Q1475" s="899"/>
      <c r="R1475" s="899"/>
      <c r="S1475" s="899"/>
      <c r="T1475" s="899"/>
      <c r="U1475" s="899"/>
      <c r="V1475" s="899"/>
      <c r="W1475" s="899"/>
      <c r="X1475" s="899"/>
      <c r="Y1475" s="899"/>
    </row>
    <row r="1476" ht="18.0" customHeight="1">
      <c r="A1476" s="899"/>
      <c r="B1476" s="900"/>
      <c r="C1476" s="899"/>
      <c r="D1476" s="899"/>
      <c r="E1476" s="899"/>
      <c r="F1476" s="901"/>
      <c r="G1476" s="901"/>
      <c r="H1476" s="901"/>
      <c r="I1476" s="901"/>
      <c r="J1476" s="901"/>
      <c r="K1476" s="901"/>
      <c r="L1476" s="899"/>
      <c r="M1476" s="899"/>
      <c r="N1476" s="899"/>
      <c r="O1476" s="899"/>
      <c r="P1476" s="899"/>
      <c r="Q1476" s="899"/>
      <c r="R1476" s="899"/>
      <c r="S1476" s="899"/>
      <c r="T1476" s="899"/>
      <c r="U1476" s="899"/>
      <c r="V1476" s="899"/>
      <c r="W1476" s="899"/>
      <c r="X1476" s="899"/>
      <c r="Y1476" s="899"/>
    </row>
    <row r="1477" ht="18.0" customHeight="1">
      <c r="A1477" s="899"/>
      <c r="B1477" s="900"/>
      <c r="C1477" s="899"/>
      <c r="D1477" s="899"/>
      <c r="E1477" s="899"/>
      <c r="F1477" s="901"/>
      <c r="G1477" s="901"/>
      <c r="H1477" s="901"/>
      <c r="I1477" s="901"/>
      <c r="J1477" s="901"/>
      <c r="K1477" s="901"/>
      <c r="L1477" s="899"/>
      <c r="M1477" s="899"/>
      <c r="N1477" s="899"/>
      <c r="O1477" s="899"/>
      <c r="P1477" s="899"/>
      <c r="Q1477" s="899"/>
      <c r="R1477" s="899"/>
      <c r="S1477" s="899"/>
      <c r="T1477" s="899"/>
      <c r="U1477" s="899"/>
      <c r="V1477" s="899"/>
      <c r="W1477" s="899"/>
      <c r="X1477" s="899"/>
      <c r="Y1477" s="899"/>
    </row>
    <row r="1478" ht="18.0" customHeight="1">
      <c r="A1478" s="899"/>
      <c r="B1478" s="900"/>
      <c r="C1478" s="899"/>
      <c r="D1478" s="899"/>
      <c r="E1478" s="899"/>
      <c r="F1478" s="901"/>
      <c r="G1478" s="901"/>
      <c r="H1478" s="901"/>
      <c r="I1478" s="901"/>
      <c r="J1478" s="901"/>
      <c r="K1478" s="901"/>
      <c r="L1478" s="899"/>
      <c r="M1478" s="899"/>
      <c r="N1478" s="899"/>
      <c r="O1478" s="899"/>
      <c r="P1478" s="899"/>
      <c r="Q1478" s="899"/>
      <c r="R1478" s="899"/>
      <c r="S1478" s="899"/>
      <c r="T1478" s="899"/>
      <c r="U1478" s="899"/>
      <c r="V1478" s="899"/>
      <c r="W1478" s="899"/>
      <c r="X1478" s="899"/>
      <c r="Y1478" s="899"/>
    </row>
    <row r="1479" ht="18.0" customHeight="1">
      <c r="A1479" s="899"/>
      <c r="B1479" s="900"/>
      <c r="C1479" s="899"/>
      <c r="D1479" s="899"/>
      <c r="E1479" s="899"/>
      <c r="F1479" s="901"/>
      <c r="G1479" s="901"/>
      <c r="H1479" s="901"/>
      <c r="I1479" s="901"/>
      <c r="J1479" s="901"/>
      <c r="K1479" s="901"/>
      <c r="L1479" s="899"/>
      <c r="M1479" s="899"/>
      <c r="N1479" s="899"/>
      <c r="O1479" s="899"/>
      <c r="P1479" s="899"/>
      <c r="Q1479" s="899"/>
      <c r="R1479" s="899"/>
      <c r="S1479" s="899"/>
      <c r="T1479" s="899"/>
      <c r="U1479" s="899"/>
      <c r="V1479" s="899"/>
      <c r="W1479" s="899"/>
      <c r="X1479" s="899"/>
      <c r="Y1479" s="899"/>
    </row>
    <row r="1480" ht="18.0" customHeight="1">
      <c r="A1480" s="899"/>
      <c r="B1480" s="900"/>
      <c r="C1480" s="899"/>
      <c r="D1480" s="899"/>
      <c r="E1480" s="899"/>
      <c r="F1480" s="901"/>
      <c r="G1480" s="901"/>
      <c r="H1480" s="901"/>
      <c r="I1480" s="901"/>
      <c r="J1480" s="901"/>
      <c r="K1480" s="901"/>
      <c r="L1480" s="899"/>
      <c r="M1480" s="899"/>
      <c r="N1480" s="899"/>
      <c r="O1480" s="899"/>
      <c r="P1480" s="899"/>
      <c r="Q1480" s="899"/>
      <c r="R1480" s="899"/>
      <c r="S1480" s="899"/>
      <c r="T1480" s="899"/>
      <c r="U1480" s="899"/>
      <c r="V1480" s="899"/>
      <c r="W1480" s="899"/>
      <c r="X1480" s="899"/>
      <c r="Y1480" s="899"/>
    </row>
    <row r="1481" ht="18.0" customHeight="1">
      <c r="A1481" s="899"/>
      <c r="B1481" s="900"/>
      <c r="C1481" s="899"/>
      <c r="D1481" s="899"/>
      <c r="E1481" s="899"/>
      <c r="F1481" s="901"/>
      <c r="G1481" s="901"/>
      <c r="H1481" s="901"/>
      <c r="I1481" s="901"/>
      <c r="J1481" s="901"/>
      <c r="K1481" s="901"/>
      <c r="L1481" s="899"/>
      <c r="M1481" s="899"/>
      <c r="N1481" s="899"/>
      <c r="O1481" s="899"/>
      <c r="P1481" s="899"/>
      <c r="Q1481" s="899"/>
      <c r="R1481" s="899"/>
      <c r="S1481" s="899"/>
      <c r="T1481" s="899"/>
      <c r="U1481" s="899"/>
      <c r="V1481" s="899"/>
      <c r="W1481" s="899"/>
      <c r="X1481" s="899"/>
      <c r="Y1481" s="899"/>
    </row>
    <row r="1482" ht="18.0" customHeight="1">
      <c r="A1482" s="899"/>
      <c r="B1482" s="900"/>
      <c r="C1482" s="899"/>
      <c r="D1482" s="899"/>
      <c r="E1482" s="899"/>
      <c r="F1482" s="901"/>
      <c r="G1482" s="901"/>
      <c r="H1482" s="901"/>
      <c r="I1482" s="901"/>
      <c r="J1482" s="901"/>
      <c r="K1482" s="901"/>
      <c r="L1482" s="899"/>
      <c r="M1482" s="899"/>
      <c r="N1482" s="899"/>
      <c r="O1482" s="899"/>
      <c r="P1482" s="899"/>
      <c r="Q1482" s="899"/>
      <c r="R1482" s="899"/>
      <c r="S1482" s="899"/>
      <c r="T1482" s="899"/>
      <c r="U1482" s="899"/>
      <c r="V1482" s="899"/>
      <c r="W1482" s="899"/>
      <c r="X1482" s="899"/>
      <c r="Y1482" s="899"/>
    </row>
    <row r="1483" ht="18.0" customHeight="1">
      <c r="A1483" s="899"/>
      <c r="B1483" s="900"/>
      <c r="C1483" s="899"/>
      <c r="D1483" s="899"/>
      <c r="E1483" s="899"/>
      <c r="F1483" s="901"/>
      <c r="G1483" s="901"/>
      <c r="H1483" s="901"/>
      <c r="I1483" s="901"/>
      <c r="J1483" s="901"/>
      <c r="K1483" s="901"/>
      <c r="L1483" s="899"/>
      <c r="M1483" s="899"/>
      <c r="N1483" s="899"/>
      <c r="O1483" s="899"/>
      <c r="P1483" s="899"/>
      <c r="Q1483" s="899"/>
      <c r="R1483" s="899"/>
      <c r="S1483" s="899"/>
      <c r="T1483" s="899"/>
      <c r="U1483" s="899"/>
      <c r="V1483" s="899"/>
      <c r="W1483" s="899"/>
      <c r="X1483" s="899"/>
      <c r="Y1483" s="899"/>
    </row>
    <row r="1484" ht="18.0" customHeight="1">
      <c r="A1484" s="899"/>
      <c r="B1484" s="900"/>
      <c r="C1484" s="899"/>
      <c r="D1484" s="899"/>
      <c r="E1484" s="899"/>
      <c r="F1484" s="901"/>
      <c r="G1484" s="901"/>
      <c r="H1484" s="901"/>
      <c r="I1484" s="901"/>
      <c r="J1484" s="901"/>
      <c r="K1484" s="901"/>
      <c r="L1484" s="899"/>
      <c r="M1484" s="899"/>
      <c r="N1484" s="899"/>
      <c r="O1484" s="899"/>
      <c r="P1484" s="899"/>
      <c r="Q1484" s="899"/>
      <c r="R1484" s="899"/>
      <c r="S1484" s="899"/>
      <c r="T1484" s="899"/>
      <c r="U1484" s="899"/>
      <c r="V1484" s="899"/>
      <c r="W1484" s="899"/>
      <c r="X1484" s="899"/>
      <c r="Y1484" s="899"/>
    </row>
    <row r="1485" ht="18.0" customHeight="1">
      <c r="A1485" s="899"/>
      <c r="B1485" s="900"/>
      <c r="C1485" s="899"/>
      <c r="D1485" s="899"/>
      <c r="E1485" s="899"/>
      <c r="F1485" s="901"/>
      <c r="G1485" s="901"/>
      <c r="H1485" s="901"/>
      <c r="I1485" s="901"/>
      <c r="J1485" s="901"/>
      <c r="K1485" s="901"/>
      <c r="L1485" s="899"/>
      <c r="M1485" s="899"/>
      <c r="N1485" s="899"/>
      <c r="O1485" s="899"/>
      <c r="P1485" s="899"/>
      <c r="Q1485" s="899"/>
      <c r="R1485" s="899"/>
      <c r="S1485" s="899"/>
      <c r="T1485" s="899"/>
      <c r="U1485" s="899"/>
      <c r="V1485" s="899"/>
      <c r="W1485" s="899"/>
      <c r="X1485" s="899"/>
      <c r="Y1485" s="899"/>
    </row>
    <row r="1486" ht="18.0" customHeight="1">
      <c r="A1486" s="899"/>
      <c r="B1486" s="900"/>
      <c r="C1486" s="899"/>
      <c r="D1486" s="899"/>
      <c r="E1486" s="899"/>
      <c r="F1486" s="901"/>
      <c r="G1486" s="901"/>
      <c r="H1486" s="901"/>
      <c r="I1486" s="901"/>
      <c r="J1486" s="901"/>
      <c r="K1486" s="901"/>
      <c r="L1486" s="899"/>
      <c r="M1486" s="899"/>
      <c r="N1486" s="899"/>
      <c r="O1486" s="899"/>
      <c r="P1486" s="899"/>
      <c r="Q1486" s="899"/>
      <c r="R1486" s="899"/>
      <c r="S1486" s="899"/>
      <c r="T1486" s="899"/>
      <c r="U1486" s="899"/>
      <c r="V1486" s="899"/>
      <c r="W1486" s="899"/>
      <c r="X1486" s="899"/>
      <c r="Y1486" s="899"/>
    </row>
    <row r="1487" ht="18.0" customHeight="1">
      <c r="A1487" s="899"/>
      <c r="B1487" s="900"/>
      <c r="C1487" s="899"/>
      <c r="D1487" s="899"/>
      <c r="E1487" s="899"/>
      <c r="F1487" s="901"/>
      <c r="G1487" s="901"/>
      <c r="H1487" s="901"/>
      <c r="I1487" s="901"/>
      <c r="J1487" s="901"/>
      <c r="K1487" s="901"/>
      <c r="L1487" s="899"/>
      <c r="M1487" s="899"/>
      <c r="N1487" s="899"/>
      <c r="O1487" s="899"/>
      <c r="P1487" s="899"/>
      <c r="Q1487" s="899"/>
      <c r="R1487" s="899"/>
      <c r="S1487" s="899"/>
      <c r="T1487" s="899"/>
      <c r="U1487" s="899"/>
      <c r="V1487" s="899"/>
      <c r="W1487" s="899"/>
      <c r="X1487" s="899"/>
      <c r="Y1487" s="899"/>
    </row>
    <row r="1488" ht="18.0" customHeight="1">
      <c r="A1488" s="899"/>
      <c r="B1488" s="900"/>
      <c r="C1488" s="899"/>
      <c r="D1488" s="899"/>
      <c r="E1488" s="899"/>
      <c r="F1488" s="901"/>
      <c r="G1488" s="901"/>
      <c r="H1488" s="901"/>
      <c r="I1488" s="901"/>
      <c r="J1488" s="901"/>
      <c r="K1488" s="901"/>
      <c r="L1488" s="899"/>
      <c r="M1488" s="899"/>
      <c r="N1488" s="899"/>
      <c r="O1488" s="899"/>
      <c r="P1488" s="899"/>
      <c r="Q1488" s="899"/>
      <c r="R1488" s="899"/>
      <c r="S1488" s="899"/>
      <c r="T1488" s="899"/>
      <c r="U1488" s="899"/>
      <c r="V1488" s="899"/>
      <c r="W1488" s="899"/>
      <c r="X1488" s="899"/>
      <c r="Y1488" s="899"/>
    </row>
    <row r="1489" ht="18.0" customHeight="1">
      <c r="A1489" s="899"/>
      <c r="B1489" s="900"/>
      <c r="C1489" s="899"/>
      <c r="D1489" s="899"/>
      <c r="E1489" s="899"/>
      <c r="F1489" s="901"/>
      <c r="G1489" s="901"/>
      <c r="H1489" s="901"/>
      <c r="I1489" s="901"/>
      <c r="J1489" s="901"/>
      <c r="K1489" s="901"/>
      <c r="L1489" s="899"/>
      <c r="M1489" s="899"/>
      <c r="N1489" s="899"/>
      <c r="O1489" s="899"/>
      <c r="P1489" s="899"/>
      <c r="Q1489" s="899"/>
      <c r="R1489" s="899"/>
      <c r="S1489" s="899"/>
      <c r="T1489" s="899"/>
      <c r="U1489" s="899"/>
      <c r="V1489" s="899"/>
      <c r="W1489" s="899"/>
      <c r="X1489" s="899"/>
      <c r="Y1489" s="899"/>
    </row>
    <row r="1490" ht="18.0" customHeight="1">
      <c r="A1490" s="899"/>
      <c r="B1490" s="900"/>
      <c r="C1490" s="899"/>
      <c r="D1490" s="899"/>
      <c r="E1490" s="899"/>
      <c r="F1490" s="901"/>
      <c r="G1490" s="901"/>
      <c r="H1490" s="901"/>
      <c r="I1490" s="901"/>
      <c r="J1490" s="901"/>
      <c r="K1490" s="901"/>
      <c r="L1490" s="899"/>
      <c r="M1490" s="899"/>
      <c r="N1490" s="899"/>
      <c r="O1490" s="899"/>
      <c r="P1490" s="899"/>
      <c r="Q1490" s="899"/>
      <c r="R1490" s="899"/>
      <c r="S1490" s="899"/>
      <c r="T1490" s="899"/>
      <c r="U1490" s="899"/>
      <c r="V1490" s="899"/>
      <c r="W1490" s="899"/>
      <c r="X1490" s="899"/>
      <c r="Y1490" s="899"/>
    </row>
    <row r="1491" ht="18.0" customHeight="1">
      <c r="A1491" s="899"/>
      <c r="B1491" s="900"/>
      <c r="C1491" s="899"/>
      <c r="D1491" s="899"/>
      <c r="E1491" s="899"/>
      <c r="F1491" s="901"/>
      <c r="G1491" s="901"/>
      <c r="H1491" s="901"/>
      <c r="I1491" s="901"/>
      <c r="J1491" s="901"/>
      <c r="K1491" s="901"/>
      <c r="L1491" s="899"/>
      <c r="M1491" s="899"/>
      <c r="N1491" s="899"/>
      <c r="O1491" s="899"/>
      <c r="P1491" s="899"/>
      <c r="Q1491" s="899"/>
      <c r="R1491" s="899"/>
      <c r="S1491" s="899"/>
      <c r="T1491" s="899"/>
      <c r="U1491" s="899"/>
      <c r="V1491" s="899"/>
      <c r="W1491" s="899"/>
      <c r="X1491" s="899"/>
      <c r="Y1491" s="899"/>
    </row>
    <row r="1492" ht="18.0" customHeight="1">
      <c r="A1492" s="899"/>
      <c r="B1492" s="900"/>
      <c r="C1492" s="899"/>
      <c r="D1492" s="899"/>
      <c r="E1492" s="899"/>
      <c r="F1492" s="901"/>
      <c r="G1492" s="901"/>
      <c r="H1492" s="901"/>
      <c r="I1492" s="901"/>
      <c r="J1492" s="901"/>
      <c r="K1492" s="901"/>
      <c r="L1492" s="899"/>
      <c r="M1492" s="899"/>
      <c r="N1492" s="899"/>
      <c r="O1492" s="899"/>
      <c r="P1492" s="899"/>
      <c r="Q1492" s="899"/>
      <c r="R1492" s="899"/>
      <c r="S1492" s="899"/>
      <c r="T1492" s="899"/>
      <c r="U1492" s="899"/>
      <c r="V1492" s="899"/>
      <c r="W1492" s="899"/>
      <c r="X1492" s="899"/>
      <c r="Y1492" s="899"/>
    </row>
    <row r="1493" ht="18.0" customHeight="1">
      <c r="A1493" s="899"/>
      <c r="B1493" s="900"/>
      <c r="C1493" s="899"/>
      <c r="D1493" s="899"/>
      <c r="E1493" s="899"/>
      <c r="F1493" s="901"/>
      <c r="G1493" s="901"/>
      <c r="H1493" s="901"/>
      <c r="I1493" s="901"/>
      <c r="J1493" s="901"/>
      <c r="K1493" s="901"/>
      <c r="L1493" s="899"/>
      <c r="M1493" s="899"/>
      <c r="N1493" s="899"/>
      <c r="O1493" s="899"/>
      <c r="P1493" s="899"/>
      <c r="Q1493" s="899"/>
      <c r="R1493" s="899"/>
      <c r="S1493" s="899"/>
      <c r="T1493" s="899"/>
      <c r="U1493" s="899"/>
      <c r="V1493" s="899"/>
      <c r="W1493" s="899"/>
      <c r="X1493" s="899"/>
      <c r="Y1493" s="899"/>
    </row>
    <row r="1494" ht="18.0" customHeight="1">
      <c r="A1494" s="899"/>
      <c r="B1494" s="900"/>
      <c r="C1494" s="899"/>
      <c r="D1494" s="899"/>
      <c r="E1494" s="899"/>
      <c r="F1494" s="901"/>
      <c r="G1494" s="901"/>
      <c r="H1494" s="901"/>
      <c r="I1494" s="901"/>
      <c r="J1494" s="901"/>
      <c r="K1494" s="901"/>
      <c r="L1494" s="899"/>
      <c r="M1494" s="899"/>
      <c r="N1494" s="899"/>
      <c r="O1494" s="899"/>
      <c r="P1494" s="899"/>
      <c r="Q1494" s="899"/>
      <c r="R1494" s="899"/>
      <c r="S1494" s="899"/>
      <c r="T1494" s="899"/>
      <c r="U1494" s="899"/>
      <c r="V1494" s="899"/>
      <c r="W1494" s="899"/>
      <c r="X1494" s="899"/>
      <c r="Y1494" s="899"/>
    </row>
    <row r="1495" ht="18.0" customHeight="1">
      <c r="A1495" s="899"/>
      <c r="B1495" s="900"/>
      <c r="C1495" s="899"/>
      <c r="D1495" s="899"/>
      <c r="E1495" s="899"/>
      <c r="F1495" s="901"/>
      <c r="G1495" s="901"/>
      <c r="H1495" s="901"/>
      <c r="I1495" s="901"/>
      <c r="J1495" s="901"/>
      <c r="K1495" s="901"/>
      <c r="L1495" s="899"/>
      <c r="M1495" s="899"/>
      <c r="N1495" s="899"/>
      <c r="O1495" s="899"/>
      <c r="P1495" s="899"/>
      <c r="Q1495" s="899"/>
      <c r="R1495" s="899"/>
      <c r="S1495" s="899"/>
      <c r="T1495" s="899"/>
      <c r="U1495" s="899"/>
      <c r="V1495" s="899"/>
      <c r="W1495" s="899"/>
      <c r="X1495" s="899"/>
      <c r="Y1495" s="899"/>
    </row>
    <row r="1496" ht="18.0" customHeight="1">
      <c r="A1496" s="899"/>
      <c r="B1496" s="900"/>
      <c r="C1496" s="899"/>
      <c r="D1496" s="899"/>
      <c r="E1496" s="899"/>
      <c r="F1496" s="901"/>
      <c r="G1496" s="901"/>
      <c r="H1496" s="901"/>
      <c r="I1496" s="901"/>
      <c r="J1496" s="901"/>
      <c r="K1496" s="901"/>
      <c r="L1496" s="899"/>
      <c r="M1496" s="899"/>
      <c r="N1496" s="899"/>
      <c r="O1496" s="899"/>
      <c r="P1496" s="899"/>
      <c r="Q1496" s="899"/>
      <c r="R1496" s="899"/>
      <c r="S1496" s="899"/>
      <c r="T1496" s="899"/>
      <c r="U1496" s="899"/>
      <c r="V1496" s="899"/>
      <c r="W1496" s="899"/>
      <c r="X1496" s="899"/>
      <c r="Y1496" s="899"/>
    </row>
    <row r="1497" ht="18.0" customHeight="1">
      <c r="A1497" s="899"/>
      <c r="B1497" s="900"/>
      <c r="C1497" s="899"/>
      <c r="D1497" s="899"/>
      <c r="E1497" s="899"/>
      <c r="F1497" s="901"/>
      <c r="G1497" s="901"/>
      <c r="H1497" s="901"/>
      <c r="I1497" s="901"/>
      <c r="J1497" s="901"/>
      <c r="K1497" s="901"/>
      <c r="L1497" s="899"/>
      <c r="M1497" s="899"/>
      <c r="N1497" s="899"/>
      <c r="O1497" s="899"/>
      <c r="P1497" s="899"/>
      <c r="Q1497" s="899"/>
      <c r="R1497" s="899"/>
      <c r="S1497" s="899"/>
      <c r="T1497" s="899"/>
      <c r="U1497" s="899"/>
      <c r="V1497" s="899"/>
      <c r="W1497" s="899"/>
      <c r="X1497" s="899"/>
      <c r="Y1497" s="899"/>
    </row>
    <row r="1498" ht="18.0" customHeight="1">
      <c r="A1498" s="899"/>
      <c r="B1498" s="900"/>
      <c r="C1498" s="899"/>
      <c r="D1498" s="899"/>
      <c r="E1498" s="899"/>
      <c r="F1498" s="901"/>
      <c r="G1498" s="901"/>
      <c r="H1498" s="901"/>
      <c r="I1498" s="901"/>
      <c r="J1498" s="901"/>
      <c r="K1498" s="901"/>
      <c r="L1498" s="899"/>
      <c r="M1498" s="899"/>
      <c r="N1498" s="899"/>
      <c r="O1498" s="899"/>
      <c r="P1498" s="899"/>
      <c r="Q1498" s="899"/>
      <c r="R1498" s="899"/>
      <c r="S1498" s="899"/>
      <c r="T1498" s="899"/>
      <c r="U1498" s="899"/>
      <c r="V1498" s="899"/>
      <c r="W1498" s="899"/>
      <c r="X1498" s="899"/>
      <c r="Y1498" s="899"/>
    </row>
    <row r="1499" ht="18.0" customHeight="1">
      <c r="A1499" s="899"/>
      <c r="B1499" s="900"/>
      <c r="C1499" s="899"/>
      <c r="D1499" s="899"/>
      <c r="E1499" s="899"/>
      <c r="F1499" s="901"/>
      <c r="G1499" s="901"/>
      <c r="H1499" s="901"/>
      <c r="I1499" s="901"/>
      <c r="J1499" s="901"/>
      <c r="K1499" s="901"/>
      <c r="L1499" s="899"/>
      <c r="M1499" s="899"/>
      <c r="N1499" s="899"/>
      <c r="O1499" s="899"/>
      <c r="P1499" s="899"/>
      <c r="Q1499" s="899"/>
      <c r="R1499" s="899"/>
      <c r="S1499" s="899"/>
      <c r="T1499" s="899"/>
      <c r="U1499" s="899"/>
      <c r="V1499" s="899"/>
      <c r="W1499" s="899"/>
      <c r="X1499" s="899"/>
      <c r="Y1499" s="899"/>
    </row>
    <row r="1500" ht="18.0" customHeight="1">
      <c r="A1500" s="899"/>
      <c r="B1500" s="900"/>
      <c r="C1500" s="899"/>
      <c r="D1500" s="899"/>
      <c r="E1500" s="899"/>
      <c r="F1500" s="901"/>
      <c r="G1500" s="901"/>
      <c r="H1500" s="901"/>
      <c r="I1500" s="901"/>
      <c r="J1500" s="901"/>
      <c r="K1500" s="901"/>
      <c r="L1500" s="899"/>
      <c r="M1500" s="899"/>
      <c r="N1500" s="899"/>
      <c r="O1500" s="899"/>
      <c r="P1500" s="899"/>
      <c r="Q1500" s="899"/>
      <c r="R1500" s="899"/>
      <c r="S1500" s="899"/>
      <c r="T1500" s="899"/>
      <c r="U1500" s="899"/>
      <c r="V1500" s="899"/>
      <c r="W1500" s="899"/>
      <c r="X1500" s="899"/>
      <c r="Y1500" s="899"/>
    </row>
    <row r="1501" ht="18.0" customHeight="1">
      <c r="A1501" s="899"/>
      <c r="B1501" s="900"/>
      <c r="C1501" s="899"/>
      <c r="D1501" s="899"/>
      <c r="E1501" s="899"/>
      <c r="F1501" s="901"/>
      <c r="G1501" s="901"/>
      <c r="H1501" s="901"/>
      <c r="I1501" s="901"/>
      <c r="J1501" s="901"/>
      <c r="K1501" s="901"/>
      <c r="L1501" s="899"/>
      <c r="M1501" s="899"/>
      <c r="N1501" s="899"/>
      <c r="O1501" s="899"/>
      <c r="P1501" s="899"/>
      <c r="Q1501" s="899"/>
      <c r="R1501" s="899"/>
      <c r="S1501" s="899"/>
      <c r="T1501" s="899"/>
      <c r="U1501" s="899"/>
      <c r="V1501" s="899"/>
      <c r="W1501" s="899"/>
      <c r="X1501" s="899"/>
      <c r="Y1501" s="899"/>
    </row>
    <row r="1502" ht="18.0" customHeight="1">
      <c r="A1502" s="899"/>
      <c r="B1502" s="900"/>
      <c r="C1502" s="899"/>
      <c r="D1502" s="899"/>
      <c r="E1502" s="899"/>
      <c r="F1502" s="901"/>
      <c r="G1502" s="901"/>
      <c r="H1502" s="901"/>
      <c r="I1502" s="901"/>
      <c r="J1502" s="901"/>
      <c r="K1502" s="901"/>
      <c r="L1502" s="899"/>
      <c r="M1502" s="899"/>
      <c r="N1502" s="899"/>
      <c r="O1502" s="899"/>
      <c r="P1502" s="899"/>
      <c r="Q1502" s="899"/>
      <c r="R1502" s="899"/>
      <c r="S1502" s="899"/>
      <c r="T1502" s="899"/>
      <c r="U1502" s="899"/>
      <c r="V1502" s="899"/>
      <c r="W1502" s="899"/>
      <c r="X1502" s="899"/>
      <c r="Y1502" s="899"/>
    </row>
    <row r="1503" ht="18.0" customHeight="1">
      <c r="A1503" s="899"/>
      <c r="B1503" s="900"/>
      <c r="C1503" s="899"/>
      <c r="D1503" s="899"/>
      <c r="E1503" s="899"/>
      <c r="F1503" s="901"/>
      <c r="G1503" s="901"/>
      <c r="H1503" s="901"/>
      <c r="I1503" s="901"/>
      <c r="J1503" s="901"/>
      <c r="K1503" s="901"/>
      <c r="L1503" s="899"/>
      <c r="M1503" s="899"/>
      <c r="N1503" s="899"/>
      <c r="O1503" s="899"/>
      <c r="P1503" s="899"/>
      <c r="Q1503" s="899"/>
      <c r="R1503" s="899"/>
      <c r="S1503" s="899"/>
      <c r="T1503" s="899"/>
      <c r="U1503" s="899"/>
      <c r="V1503" s="899"/>
      <c r="W1503" s="899"/>
      <c r="X1503" s="899"/>
      <c r="Y1503" s="899"/>
    </row>
    <row r="1504" ht="18.0" customHeight="1">
      <c r="A1504" s="899"/>
      <c r="B1504" s="900"/>
      <c r="C1504" s="899"/>
      <c r="D1504" s="899"/>
      <c r="E1504" s="899"/>
      <c r="F1504" s="901"/>
      <c r="G1504" s="901"/>
      <c r="H1504" s="901"/>
      <c r="I1504" s="901"/>
      <c r="J1504" s="901"/>
      <c r="K1504" s="901"/>
      <c r="L1504" s="899"/>
      <c r="M1504" s="899"/>
      <c r="N1504" s="899"/>
      <c r="O1504" s="899"/>
      <c r="P1504" s="899"/>
      <c r="Q1504" s="899"/>
      <c r="R1504" s="899"/>
      <c r="S1504" s="899"/>
      <c r="T1504" s="899"/>
      <c r="U1504" s="899"/>
      <c r="V1504" s="899"/>
      <c r="W1504" s="899"/>
      <c r="X1504" s="899"/>
      <c r="Y1504" s="899"/>
    </row>
    <row r="1505" ht="18.0" customHeight="1">
      <c r="A1505" s="899"/>
      <c r="B1505" s="900"/>
      <c r="C1505" s="899"/>
      <c r="D1505" s="899"/>
      <c r="E1505" s="899"/>
      <c r="F1505" s="901"/>
      <c r="G1505" s="901"/>
      <c r="H1505" s="901"/>
      <c r="I1505" s="901"/>
      <c r="J1505" s="901"/>
      <c r="K1505" s="901"/>
      <c r="L1505" s="899"/>
      <c r="M1505" s="899"/>
      <c r="N1505" s="899"/>
      <c r="O1505" s="899"/>
      <c r="P1505" s="899"/>
      <c r="Q1505" s="899"/>
      <c r="R1505" s="899"/>
      <c r="S1505" s="899"/>
      <c r="T1505" s="899"/>
      <c r="U1505" s="899"/>
      <c r="V1505" s="899"/>
      <c r="W1505" s="899"/>
      <c r="X1505" s="899"/>
      <c r="Y1505" s="899"/>
    </row>
    <row r="1506" ht="18.0" customHeight="1">
      <c r="A1506" s="899"/>
      <c r="B1506" s="900"/>
      <c r="C1506" s="899"/>
      <c r="D1506" s="899"/>
      <c r="E1506" s="899"/>
      <c r="F1506" s="901"/>
      <c r="G1506" s="901"/>
      <c r="H1506" s="901"/>
      <c r="I1506" s="901"/>
      <c r="J1506" s="901"/>
      <c r="K1506" s="901"/>
      <c r="L1506" s="899"/>
      <c r="M1506" s="899"/>
      <c r="N1506" s="899"/>
      <c r="O1506" s="899"/>
      <c r="P1506" s="899"/>
      <c r="Q1506" s="899"/>
      <c r="R1506" s="899"/>
      <c r="S1506" s="899"/>
      <c r="T1506" s="899"/>
      <c r="U1506" s="899"/>
      <c r="V1506" s="899"/>
      <c r="W1506" s="899"/>
      <c r="X1506" s="899"/>
      <c r="Y1506" s="899"/>
    </row>
    <row r="1507" ht="18.0" customHeight="1">
      <c r="A1507" s="899"/>
      <c r="B1507" s="900"/>
      <c r="C1507" s="899"/>
      <c r="D1507" s="899"/>
      <c r="E1507" s="899"/>
      <c r="F1507" s="901"/>
      <c r="G1507" s="901"/>
      <c r="H1507" s="901"/>
      <c r="I1507" s="901"/>
      <c r="J1507" s="901"/>
      <c r="K1507" s="901"/>
      <c r="L1507" s="899"/>
      <c r="M1507" s="899"/>
      <c r="N1507" s="899"/>
      <c r="O1507" s="899"/>
      <c r="P1507" s="899"/>
      <c r="Q1507" s="899"/>
      <c r="R1507" s="899"/>
      <c r="S1507" s="899"/>
      <c r="T1507" s="899"/>
      <c r="U1507" s="899"/>
      <c r="V1507" s="899"/>
      <c r="W1507" s="899"/>
      <c r="X1507" s="899"/>
      <c r="Y1507" s="899"/>
    </row>
    <row r="1508" ht="18.0" customHeight="1">
      <c r="A1508" s="899"/>
      <c r="B1508" s="900"/>
      <c r="C1508" s="899"/>
      <c r="D1508" s="899"/>
      <c r="E1508" s="899"/>
      <c r="F1508" s="901"/>
      <c r="G1508" s="901"/>
      <c r="H1508" s="901"/>
      <c r="I1508" s="901"/>
      <c r="J1508" s="901"/>
      <c r="K1508" s="901"/>
      <c r="L1508" s="899"/>
      <c r="M1508" s="899"/>
      <c r="N1508" s="899"/>
      <c r="O1508" s="899"/>
      <c r="P1508" s="899"/>
      <c r="Q1508" s="899"/>
      <c r="R1508" s="899"/>
      <c r="S1508" s="899"/>
      <c r="T1508" s="899"/>
      <c r="U1508" s="899"/>
      <c r="V1508" s="899"/>
      <c r="W1508" s="899"/>
      <c r="X1508" s="899"/>
      <c r="Y1508" s="899"/>
    </row>
    <row r="1509" ht="18.0" customHeight="1">
      <c r="A1509" s="899"/>
      <c r="B1509" s="900"/>
      <c r="C1509" s="899"/>
      <c r="D1509" s="899"/>
      <c r="E1509" s="899"/>
      <c r="F1509" s="901"/>
      <c r="G1509" s="901"/>
      <c r="H1509" s="901"/>
      <c r="I1509" s="901"/>
      <c r="J1509" s="901"/>
      <c r="K1509" s="901"/>
      <c r="L1509" s="899"/>
      <c r="M1509" s="899"/>
      <c r="N1509" s="899"/>
      <c r="O1509" s="899"/>
      <c r="P1509" s="899"/>
      <c r="Q1509" s="899"/>
      <c r="R1509" s="899"/>
      <c r="S1509" s="899"/>
      <c r="T1509" s="899"/>
      <c r="U1509" s="899"/>
      <c r="V1509" s="899"/>
      <c r="W1509" s="899"/>
      <c r="X1509" s="899"/>
      <c r="Y1509" s="899"/>
    </row>
    <row r="1510" ht="18.0" customHeight="1">
      <c r="A1510" s="899"/>
      <c r="B1510" s="900"/>
      <c r="C1510" s="899"/>
      <c r="D1510" s="899"/>
      <c r="E1510" s="899"/>
      <c r="F1510" s="901"/>
      <c r="G1510" s="901"/>
      <c r="H1510" s="901"/>
      <c r="I1510" s="901"/>
      <c r="J1510" s="901"/>
      <c r="K1510" s="901"/>
      <c r="L1510" s="899"/>
      <c r="M1510" s="899"/>
      <c r="N1510" s="899"/>
      <c r="O1510" s="899"/>
      <c r="P1510" s="899"/>
      <c r="Q1510" s="899"/>
      <c r="R1510" s="899"/>
      <c r="S1510" s="899"/>
      <c r="T1510" s="899"/>
      <c r="U1510" s="899"/>
      <c r="V1510" s="899"/>
      <c r="W1510" s="899"/>
      <c r="X1510" s="899"/>
      <c r="Y1510" s="899"/>
    </row>
    <row r="1511" ht="18.0" customHeight="1">
      <c r="A1511" s="899"/>
      <c r="B1511" s="900"/>
      <c r="C1511" s="899"/>
      <c r="D1511" s="899"/>
      <c r="E1511" s="899"/>
      <c r="F1511" s="901"/>
      <c r="G1511" s="901"/>
      <c r="H1511" s="901"/>
      <c r="I1511" s="901"/>
      <c r="J1511" s="901"/>
      <c r="K1511" s="901"/>
      <c r="L1511" s="899"/>
      <c r="M1511" s="899"/>
      <c r="N1511" s="899"/>
      <c r="O1511" s="899"/>
      <c r="P1511" s="899"/>
      <c r="Q1511" s="899"/>
      <c r="R1511" s="899"/>
      <c r="S1511" s="899"/>
      <c r="T1511" s="899"/>
      <c r="U1511" s="899"/>
      <c r="V1511" s="899"/>
      <c r="W1511" s="899"/>
      <c r="X1511" s="899"/>
      <c r="Y1511" s="899"/>
    </row>
    <row r="1512" ht="18.0" customHeight="1">
      <c r="A1512" s="899"/>
      <c r="B1512" s="900"/>
      <c r="C1512" s="899"/>
      <c r="D1512" s="899"/>
      <c r="E1512" s="899"/>
      <c r="F1512" s="901"/>
      <c r="G1512" s="901"/>
      <c r="H1512" s="901"/>
      <c r="I1512" s="901"/>
      <c r="J1512" s="901"/>
      <c r="K1512" s="901"/>
      <c r="L1512" s="899"/>
      <c r="M1512" s="899"/>
      <c r="N1512" s="899"/>
      <c r="O1512" s="899"/>
      <c r="P1512" s="899"/>
      <c r="Q1512" s="899"/>
      <c r="R1512" s="899"/>
      <c r="S1512" s="899"/>
      <c r="T1512" s="899"/>
      <c r="U1512" s="899"/>
      <c r="V1512" s="899"/>
      <c r="W1512" s="899"/>
      <c r="X1512" s="899"/>
      <c r="Y1512" s="899"/>
    </row>
    <row r="1513" ht="18.0" customHeight="1">
      <c r="A1513" s="899"/>
      <c r="B1513" s="900"/>
      <c r="C1513" s="899"/>
      <c r="D1513" s="899"/>
      <c r="E1513" s="899"/>
      <c r="F1513" s="901"/>
      <c r="G1513" s="901"/>
      <c r="H1513" s="901"/>
      <c r="I1513" s="901"/>
      <c r="J1513" s="901"/>
      <c r="K1513" s="901"/>
      <c r="L1513" s="899"/>
      <c r="M1513" s="899"/>
      <c r="N1513" s="899"/>
      <c r="O1513" s="899"/>
      <c r="P1513" s="899"/>
      <c r="Q1513" s="899"/>
      <c r="R1513" s="899"/>
      <c r="S1513" s="899"/>
      <c r="T1513" s="899"/>
      <c r="U1513" s="899"/>
      <c r="V1513" s="899"/>
      <c r="W1513" s="899"/>
      <c r="X1513" s="899"/>
      <c r="Y1513" s="899"/>
    </row>
    <row r="1514" ht="18.0" customHeight="1">
      <c r="A1514" s="899"/>
      <c r="B1514" s="900"/>
      <c r="C1514" s="899"/>
      <c r="D1514" s="899"/>
      <c r="E1514" s="899"/>
      <c r="F1514" s="901"/>
      <c r="G1514" s="901"/>
      <c r="H1514" s="901"/>
      <c r="I1514" s="901"/>
      <c r="J1514" s="901"/>
      <c r="K1514" s="901"/>
      <c r="L1514" s="899"/>
      <c r="M1514" s="899"/>
      <c r="N1514" s="899"/>
      <c r="O1514" s="899"/>
      <c r="P1514" s="899"/>
      <c r="Q1514" s="899"/>
      <c r="R1514" s="899"/>
      <c r="S1514" s="899"/>
      <c r="T1514" s="899"/>
      <c r="U1514" s="899"/>
      <c r="V1514" s="899"/>
      <c r="W1514" s="899"/>
      <c r="X1514" s="899"/>
      <c r="Y1514" s="899"/>
    </row>
    <row r="1515" ht="18.0" customHeight="1">
      <c r="A1515" s="899"/>
      <c r="B1515" s="900"/>
      <c r="C1515" s="899"/>
      <c r="D1515" s="899"/>
      <c r="E1515" s="899"/>
      <c r="F1515" s="901"/>
      <c r="G1515" s="901"/>
      <c r="H1515" s="901"/>
      <c r="I1515" s="901"/>
      <c r="J1515" s="901"/>
      <c r="K1515" s="901"/>
      <c r="L1515" s="899"/>
      <c r="M1515" s="899"/>
      <c r="N1515" s="899"/>
      <c r="O1515" s="899"/>
      <c r="P1515" s="899"/>
      <c r="Q1515" s="899"/>
      <c r="R1515" s="899"/>
      <c r="S1515" s="899"/>
      <c r="T1515" s="899"/>
      <c r="U1515" s="899"/>
      <c r="V1515" s="899"/>
      <c r="W1515" s="899"/>
      <c r="X1515" s="899"/>
      <c r="Y1515" s="899"/>
    </row>
    <row r="1516" ht="18.0" customHeight="1">
      <c r="A1516" s="899"/>
      <c r="B1516" s="900"/>
      <c r="C1516" s="899"/>
      <c r="D1516" s="899"/>
      <c r="E1516" s="899"/>
      <c r="F1516" s="901"/>
      <c r="G1516" s="901"/>
      <c r="H1516" s="901"/>
      <c r="I1516" s="901"/>
      <c r="J1516" s="901"/>
      <c r="K1516" s="901"/>
      <c r="L1516" s="899"/>
      <c r="M1516" s="899"/>
      <c r="N1516" s="899"/>
      <c r="O1516" s="899"/>
      <c r="P1516" s="899"/>
      <c r="Q1516" s="899"/>
      <c r="R1516" s="899"/>
      <c r="S1516" s="899"/>
      <c r="T1516" s="899"/>
      <c r="U1516" s="899"/>
      <c r="V1516" s="899"/>
      <c r="W1516" s="899"/>
      <c r="X1516" s="899"/>
      <c r="Y1516" s="899"/>
    </row>
    <row r="1517" ht="18.0" customHeight="1">
      <c r="A1517" s="899"/>
      <c r="B1517" s="900"/>
      <c r="C1517" s="899"/>
      <c r="D1517" s="899"/>
      <c r="E1517" s="899"/>
      <c r="F1517" s="901"/>
      <c r="G1517" s="901"/>
      <c r="H1517" s="901"/>
      <c r="I1517" s="901"/>
      <c r="J1517" s="901"/>
      <c r="K1517" s="901"/>
      <c r="L1517" s="899"/>
      <c r="M1517" s="899"/>
      <c r="N1517" s="899"/>
      <c r="O1517" s="899"/>
      <c r="P1517" s="899"/>
      <c r="Q1517" s="899"/>
      <c r="R1517" s="899"/>
      <c r="S1517" s="899"/>
      <c r="T1517" s="899"/>
      <c r="U1517" s="899"/>
      <c r="V1517" s="899"/>
      <c r="W1517" s="899"/>
      <c r="X1517" s="899"/>
      <c r="Y1517" s="899"/>
    </row>
    <row r="1518" ht="18.0" customHeight="1">
      <c r="A1518" s="899"/>
      <c r="B1518" s="900"/>
      <c r="C1518" s="899"/>
      <c r="D1518" s="899"/>
      <c r="E1518" s="899"/>
      <c r="F1518" s="901"/>
      <c r="G1518" s="901"/>
      <c r="H1518" s="901"/>
      <c r="I1518" s="901"/>
      <c r="J1518" s="901"/>
      <c r="K1518" s="901"/>
      <c r="L1518" s="899"/>
      <c r="M1518" s="899"/>
      <c r="N1518" s="899"/>
      <c r="O1518" s="899"/>
      <c r="P1518" s="899"/>
      <c r="Q1518" s="899"/>
      <c r="R1518" s="899"/>
      <c r="S1518" s="899"/>
      <c r="T1518" s="899"/>
      <c r="U1518" s="899"/>
      <c r="V1518" s="899"/>
      <c r="W1518" s="899"/>
      <c r="X1518" s="899"/>
      <c r="Y1518" s="899"/>
    </row>
    <row r="1519" ht="18.0" customHeight="1">
      <c r="A1519" s="899"/>
      <c r="B1519" s="900"/>
      <c r="C1519" s="899"/>
      <c r="D1519" s="899"/>
      <c r="E1519" s="899"/>
      <c r="F1519" s="901"/>
      <c r="G1519" s="901"/>
      <c r="H1519" s="901"/>
      <c r="I1519" s="901"/>
      <c r="J1519" s="901"/>
      <c r="K1519" s="901"/>
      <c r="L1519" s="899"/>
      <c r="M1519" s="899"/>
      <c r="N1519" s="899"/>
      <c r="O1519" s="899"/>
      <c r="P1519" s="899"/>
      <c r="Q1519" s="899"/>
      <c r="R1519" s="899"/>
      <c r="S1519" s="899"/>
      <c r="T1519" s="899"/>
      <c r="U1519" s="899"/>
      <c r="V1519" s="899"/>
      <c r="W1519" s="899"/>
      <c r="X1519" s="899"/>
      <c r="Y1519" s="899"/>
    </row>
    <row r="1520" ht="18.0" customHeight="1">
      <c r="A1520" s="899"/>
      <c r="B1520" s="900"/>
      <c r="C1520" s="899"/>
      <c r="D1520" s="899"/>
      <c r="E1520" s="899"/>
      <c r="F1520" s="901"/>
      <c r="G1520" s="901"/>
      <c r="H1520" s="901"/>
      <c r="I1520" s="901"/>
      <c r="J1520" s="901"/>
      <c r="K1520" s="901"/>
      <c r="L1520" s="899"/>
      <c r="M1520" s="899"/>
      <c r="N1520" s="899"/>
      <c r="O1520" s="899"/>
      <c r="P1520" s="899"/>
      <c r="Q1520" s="899"/>
      <c r="R1520" s="899"/>
      <c r="S1520" s="899"/>
      <c r="T1520" s="899"/>
      <c r="U1520" s="899"/>
      <c r="V1520" s="899"/>
      <c r="W1520" s="899"/>
      <c r="X1520" s="899"/>
      <c r="Y1520" s="899"/>
    </row>
    <row r="1521" ht="18.0" customHeight="1">
      <c r="A1521" s="899"/>
      <c r="B1521" s="900"/>
      <c r="C1521" s="899"/>
      <c r="D1521" s="899"/>
      <c r="E1521" s="899"/>
      <c r="F1521" s="901"/>
      <c r="G1521" s="901"/>
      <c r="H1521" s="901"/>
      <c r="I1521" s="901"/>
      <c r="J1521" s="901"/>
      <c r="K1521" s="901"/>
      <c r="L1521" s="899"/>
      <c r="M1521" s="899"/>
      <c r="N1521" s="899"/>
      <c r="O1521" s="899"/>
      <c r="P1521" s="899"/>
      <c r="Q1521" s="899"/>
      <c r="R1521" s="899"/>
      <c r="S1521" s="899"/>
      <c r="T1521" s="899"/>
      <c r="U1521" s="899"/>
      <c r="V1521" s="899"/>
      <c r="W1521" s="899"/>
      <c r="X1521" s="899"/>
      <c r="Y1521" s="899"/>
    </row>
    <row r="1522" ht="18.0" customHeight="1">
      <c r="A1522" s="899"/>
      <c r="B1522" s="900"/>
      <c r="C1522" s="899"/>
      <c r="D1522" s="899"/>
      <c r="E1522" s="899"/>
      <c r="F1522" s="901"/>
      <c r="G1522" s="901"/>
      <c r="H1522" s="901"/>
      <c r="I1522" s="901"/>
      <c r="J1522" s="901"/>
      <c r="K1522" s="901"/>
      <c r="L1522" s="899"/>
      <c r="M1522" s="899"/>
      <c r="N1522" s="899"/>
      <c r="O1522" s="899"/>
      <c r="P1522" s="899"/>
      <c r="Q1522" s="899"/>
      <c r="R1522" s="899"/>
      <c r="S1522" s="899"/>
      <c r="T1522" s="899"/>
      <c r="U1522" s="899"/>
      <c r="V1522" s="899"/>
      <c r="W1522" s="899"/>
      <c r="X1522" s="899"/>
      <c r="Y1522" s="899"/>
    </row>
    <row r="1523" ht="18.0" customHeight="1">
      <c r="A1523" s="899"/>
      <c r="B1523" s="900"/>
      <c r="C1523" s="899"/>
      <c r="D1523" s="899"/>
      <c r="E1523" s="899"/>
      <c r="F1523" s="901"/>
      <c r="G1523" s="901"/>
      <c r="H1523" s="901"/>
      <c r="I1523" s="901"/>
      <c r="J1523" s="901"/>
      <c r="K1523" s="901"/>
      <c r="L1523" s="899"/>
      <c r="M1523" s="899"/>
      <c r="N1523" s="899"/>
      <c r="O1523" s="899"/>
      <c r="P1523" s="899"/>
      <c r="Q1523" s="899"/>
      <c r="R1523" s="899"/>
      <c r="S1523" s="899"/>
      <c r="T1523" s="899"/>
      <c r="U1523" s="899"/>
      <c r="V1523" s="899"/>
      <c r="W1523" s="899"/>
      <c r="X1523" s="899"/>
      <c r="Y1523" s="899"/>
    </row>
    <row r="1524" ht="18.0" customHeight="1">
      <c r="A1524" s="899"/>
      <c r="B1524" s="900"/>
      <c r="C1524" s="899"/>
      <c r="D1524" s="899"/>
      <c r="E1524" s="899"/>
      <c r="F1524" s="901"/>
      <c r="G1524" s="901"/>
      <c r="H1524" s="901"/>
      <c r="I1524" s="901"/>
      <c r="J1524" s="901"/>
      <c r="K1524" s="901"/>
      <c r="L1524" s="899"/>
      <c r="M1524" s="899"/>
      <c r="N1524" s="899"/>
      <c r="O1524" s="899"/>
      <c r="P1524" s="899"/>
      <c r="Q1524" s="899"/>
      <c r="R1524" s="899"/>
      <c r="S1524" s="899"/>
      <c r="T1524" s="899"/>
      <c r="U1524" s="899"/>
      <c r="V1524" s="899"/>
      <c r="W1524" s="899"/>
      <c r="X1524" s="899"/>
      <c r="Y1524" s="899"/>
    </row>
    <row r="1525" ht="18.0" customHeight="1">
      <c r="A1525" s="899"/>
      <c r="B1525" s="900"/>
      <c r="C1525" s="899"/>
      <c r="D1525" s="899"/>
      <c r="E1525" s="899"/>
      <c r="F1525" s="901"/>
      <c r="G1525" s="901"/>
      <c r="H1525" s="901"/>
      <c r="I1525" s="901"/>
      <c r="J1525" s="901"/>
      <c r="K1525" s="901"/>
      <c r="L1525" s="899"/>
      <c r="M1525" s="899"/>
      <c r="N1525" s="899"/>
      <c r="O1525" s="899"/>
      <c r="P1525" s="899"/>
      <c r="Q1525" s="899"/>
      <c r="R1525" s="899"/>
      <c r="S1525" s="899"/>
      <c r="T1525" s="899"/>
      <c r="U1525" s="899"/>
      <c r="V1525" s="899"/>
      <c r="W1525" s="899"/>
      <c r="X1525" s="899"/>
      <c r="Y1525" s="899"/>
    </row>
    <row r="1526" ht="18.0" customHeight="1">
      <c r="A1526" s="899"/>
      <c r="B1526" s="900"/>
      <c r="C1526" s="899"/>
      <c r="D1526" s="899"/>
      <c r="E1526" s="899"/>
      <c r="F1526" s="901"/>
      <c r="G1526" s="901"/>
      <c r="H1526" s="901"/>
      <c r="I1526" s="901"/>
      <c r="J1526" s="901"/>
      <c r="K1526" s="901"/>
      <c r="L1526" s="899"/>
      <c r="M1526" s="899"/>
      <c r="N1526" s="899"/>
      <c r="O1526" s="899"/>
      <c r="P1526" s="899"/>
      <c r="Q1526" s="899"/>
      <c r="R1526" s="899"/>
      <c r="S1526" s="899"/>
      <c r="T1526" s="899"/>
      <c r="U1526" s="899"/>
      <c r="V1526" s="899"/>
      <c r="W1526" s="899"/>
      <c r="X1526" s="899"/>
      <c r="Y1526" s="899"/>
    </row>
    <row r="1527" ht="18.0" customHeight="1">
      <c r="A1527" s="899"/>
      <c r="B1527" s="900"/>
      <c r="C1527" s="899"/>
      <c r="D1527" s="899"/>
      <c r="E1527" s="899"/>
      <c r="F1527" s="901"/>
      <c r="G1527" s="901"/>
      <c r="H1527" s="901"/>
      <c r="I1527" s="901"/>
      <c r="J1527" s="901"/>
      <c r="K1527" s="901"/>
      <c r="L1527" s="899"/>
      <c r="M1527" s="899"/>
      <c r="N1527" s="899"/>
      <c r="O1527" s="899"/>
      <c r="P1527" s="899"/>
      <c r="Q1527" s="899"/>
      <c r="R1527" s="899"/>
      <c r="S1527" s="899"/>
      <c r="T1527" s="899"/>
      <c r="U1527" s="899"/>
      <c r="V1527" s="899"/>
      <c r="W1527" s="899"/>
      <c r="X1527" s="899"/>
      <c r="Y1527" s="899"/>
    </row>
    <row r="1528" ht="18.0" customHeight="1">
      <c r="A1528" s="899"/>
      <c r="B1528" s="900"/>
      <c r="C1528" s="899"/>
      <c r="D1528" s="899"/>
      <c r="E1528" s="899"/>
      <c r="F1528" s="901"/>
      <c r="G1528" s="901"/>
      <c r="H1528" s="901"/>
      <c r="I1528" s="901"/>
      <c r="J1528" s="901"/>
      <c r="K1528" s="901"/>
      <c r="L1528" s="899"/>
      <c r="M1528" s="899"/>
      <c r="N1528" s="899"/>
      <c r="O1528" s="899"/>
      <c r="P1528" s="899"/>
      <c r="Q1528" s="899"/>
      <c r="R1528" s="899"/>
      <c r="S1528" s="899"/>
      <c r="T1528" s="899"/>
      <c r="U1528" s="899"/>
      <c r="V1528" s="899"/>
      <c r="W1528" s="899"/>
      <c r="X1528" s="899"/>
      <c r="Y1528" s="899"/>
    </row>
    <row r="1529" ht="18.0" customHeight="1">
      <c r="A1529" s="899"/>
      <c r="B1529" s="900"/>
      <c r="C1529" s="899"/>
      <c r="D1529" s="899"/>
      <c r="E1529" s="899"/>
      <c r="F1529" s="901"/>
      <c r="G1529" s="901"/>
      <c r="H1529" s="901"/>
      <c r="I1529" s="901"/>
      <c r="J1529" s="901"/>
      <c r="K1529" s="901"/>
      <c r="L1529" s="899"/>
      <c r="M1529" s="899"/>
      <c r="N1529" s="899"/>
      <c r="O1529" s="899"/>
      <c r="P1529" s="899"/>
      <c r="Q1529" s="899"/>
      <c r="R1529" s="899"/>
      <c r="S1529" s="899"/>
      <c r="T1529" s="899"/>
      <c r="U1529" s="899"/>
      <c r="V1529" s="899"/>
      <c r="W1529" s="899"/>
      <c r="X1529" s="899"/>
      <c r="Y1529" s="899"/>
    </row>
    <row r="1530" ht="18.0" customHeight="1">
      <c r="A1530" s="899"/>
      <c r="B1530" s="900"/>
      <c r="C1530" s="899"/>
      <c r="D1530" s="899"/>
      <c r="E1530" s="899"/>
      <c r="F1530" s="901"/>
      <c r="G1530" s="901"/>
      <c r="H1530" s="901"/>
      <c r="I1530" s="901"/>
      <c r="J1530" s="901"/>
      <c r="K1530" s="901"/>
      <c r="L1530" s="899"/>
      <c r="M1530" s="899"/>
      <c r="N1530" s="899"/>
      <c r="O1530" s="899"/>
      <c r="P1530" s="899"/>
      <c r="Q1530" s="899"/>
      <c r="R1530" s="899"/>
      <c r="S1530" s="899"/>
      <c r="T1530" s="899"/>
      <c r="U1530" s="899"/>
      <c r="V1530" s="899"/>
      <c r="W1530" s="899"/>
      <c r="X1530" s="899"/>
      <c r="Y1530" s="899"/>
    </row>
    <row r="1531" ht="18.0" customHeight="1">
      <c r="A1531" s="899"/>
      <c r="B1531" s="900"/>
      <c r="C1531" s="899"/>
      <c r="D1531" s="899"/>
      <c r="E1531" s="899"/>
      <c r="F1531" s="901"/>
      <c r="G1531" s="901"/>
      <c r="H1531" s="901"/>
      <c r="I1531" s="901"/>
      <c r="J1531" s="901"/>
      <c r="K1531" s="901"/>
      <c r="L1531" s="899"/>
      <c r="M1531" s="899"/>
      <c r="N1531" s="899"/>
      <c r="O1531" s="899"/>
      <c r="P1531" s="899"/>
      <c r="Q1531" s="899"/>
      <c r="R1531" s="899"/>
      <c r="S1531" s="899"/>
      <c r="T1531" s="899"/>
      <c r="U1531" s="899"/>
      <c r="V1531" s="899"/>
      <c r="W1531" s="899"/>
      <c r="X1531" s="899"/>
      <c r="Y1531" s="899"/>
    </row>
    <row r="1532" ht="18.0" customHeight="1">
      <c r="A1532" s="899"/>
      <c r="B1532" s="900"/>
      <c r="C1532" s="899"/>
      <c r="D1532" s="899"/>
      <c r="E1532" s="899"/>
      <c r="F1532" s="901"/>
      <c r="G1532" s="901"/>
      <c r="H1532" s="901"/>
      <c r="I1532" s="901"/>
      <c r="J1532" s="901"/>
      <c r="K1532" s="901"/>
      <c r="L1532" s="899"/>
      <c r="M1532" s="899"/>
      <c r="N1532" s="899"/>
      <c r="O1532" s="899"/>
      <c r="P1532" s="899"/>
      <c r="Q1532" s="899"/>
      <c r="R1532" s="899"/>
      <c r="S1532" s="899"/>
      <c r="T1532" s="899"/>
      <c r="U1532" s="899"/>
      <c r="V1532" s="899"/>
      <c r="W1532" s="899"/>
      <c r="X1532" s="899"/>
      <c r="Y1532" s="899"/>
    </row>
    <row r="1533" ht="18.0" customHeight="1">
      <c r="A1533" s="899"/>
      <c r="B1533" s="900"/>
      <c r="C1533" s="899"/>
      <c r="D1533" s="899"/>
      <c r="E1533" s="899"/>
      <c r="F1533" s="901"/>
      <c r="G1533" s="901"/>
      <c r="H1533" s="901"/>
      <c r="I1533" s="901"/>
      <c r="J1533" s="901"/>
      <c r="K1533" s="901"/>
      <c r="L1533" s="899"/>
      <c r="M1533" s="899"/>
      <c r="N1533" s="899"/>
      <c r="O1533" s="899"/>
      <c r="P1533" s="899"/>
      <c r="Q1533" s="899"/>
      <c r="R1533" s="899"/>
      <c r="S1533" s="899"/>
      <c r="T1533" s="899"/>
      <c r="U1533" s="899"/>
      <c r="V1533" s="899"/>
      <c r="W1533" s="899"/>
      <c r="X1533" s="899"/>
      <c r="Y1533" s="899"/>
    </row>
    <row r="1534" ht="18.0" customHeight="1">
      <c r="A1534" s="899"/>
      <c r="B1534" s="900"/>
      <c r="C1534" s="899"/>
      <c r="D1534" s="899"/>
      <c r="E1534" s="899"/>
      <c r="F1534" s="901"/>
      <c r="G1534" s="901"/>
      <c r="H1534" s="901"/>
      <c r="I1534" s="901"/>
      <c r="J1534" s="901"/>
      <c r="K1534" s="901"/>
      <c r="L1534" s="899"/>
      <c r="M1534" s="899"/>
      <c r="N1534" s="899"/>
      <c r="O1534" s="899"/>
      <c r="P1534" s="899"/>
      <c r="Q1534" s="899"/>
      <c r="R1534" s="899"/>
      <c r="S1534" s="899"/>
      <c r="T1534" s="899"/>
      <c r="U1534" s="899"/>
      <c r="V1534" s="899"/>
      <c r="W1534" s="899"/>
      <c r="X1534" s="899"/>
      <c r="Y1534" s="899"/>
    </row>
    <row r="1535" ht="18.0" customHeight="1">
      <c r="A1535" s="899"/>
      <c r="B1535" s="900"/>
      <c r="C1535" s="899"/>
      <c r="D1535" s="899"/>
      <c r="E1535" s="899"/>
      <c r="F1535" s="901"/>
      <c r="G1535" s="901"/>
      <c r="H1535" s="901"/>
      <c r="I1535" s="901"/>
      <c r="J1535" s="901"/>
      <c r="K1535" s="901"/>
      <c r="L1535" s="899"/>
      <c r="M1535" s="899"/>
      <c r="N1535" s="899"/>
      <c r="O1535" s="899"/>
      <c r="P1535" s="899"/>
      <c r="Q1535" s="899"/>
      <c r="R1535" s="899"/>
      <c r="S1535" s="899"/>
      <c r="T1535" s="899"/>
      <c r="U1535" s="899"/>
      <c r="V1535" s="899"/>
      <c r="W1535" s="899"/>
      <c r="X1535" s="899"/>
      <c r="Y1535" s="899"/>
    </row>
    <row r="1536" ht="18.0" customHeight="1">
      <c r="A1536" s="899"/>
      <c r="B1536" s="900"/>
      <c r="C1536" s="899"/>
      <c r="D1536" s="899"/>
      <c r="E1536" s="899"/>
      <c r="F1536" s="901"/>
      <c r="G1536" s="901"/>
      <c r="H1536" s="901"/>
      <c r="I1536" s="901"/>
      <c r="J1536" s="901"/>
      <c r="K1536" s="901"/>
      <c r="L1536" s="899"/>
      <c r="M1536" s="899"/>
      <c r="N1536" s="899"/>
      <c r="O1536" s="899"/>
      <c r="P1536" s="899"/>
      <c r="Q1536" s="899"/>
      <c r="R1536" s="899"/>
      <c r="S1536" s="899"/>
      <c r="T1536" s="899"/>
      <c r="U1536" s="899"/>
      <c r="V1536" s="899"/>
      <c r="W1536" s="899"/>
      <c r="X1536" s="899"/>
      <c r="Y1536" s="899"/>
    </row>
    <row r="1537" ht="18.0" customHeight="1">
      <c r="A1537" s="899"/>
      <c r="B1537" s="900"/>
      <c r="C1537" s="899"/>
      <c r="D1537" s="899"/>
      <c r="E1537" s="899"/>
      <c r="F1537" s="901"/>
      <c r="G1537" s="901"/>
      <c r="H1537" s="901"/>
      <c r="I1537" s="901"/>
      <c r="J1537" s="901"/>
      <c r="K1537" s="901"/>
      <c r="L1537" s="899"/>
      <c r="M1537" s="899"/>
      <c r="N1537" s="899"/>
      <c r="O1537" s="899"/>
      <c r="P1537" s="899"/>
      <c r="Q1537" s="899"/>
      <c r="R1537" s="899"/>
      <c r="S1537" s="899"/>
      <c r="T1537" s="899"/>
      <c r="U1537" s="899"/>
      <c r="V1537" s="899"/>
      <c r="W1537" s="899"/>
      <c r="X1537" s="899"/>
      <c r="Y1537" s="899"/>
    </row>
    <row r="1538" ht="18.0" customHeight="1">
      <c r="A1538" s="899"/>
      <c r="B1538" s="900"/>
      <c r="C1538" s="899"/>
      <c r="D1538" s="899"/>
      <c r="E1538" s="899"/>
      <c r="F1538" s="901"/>
      <c r="G1538" s="901"/>
      <c r="H1538" s="901"/>
      <c r="I1538" s="901"/>
      <c r="J1538" s="901"/>
      <c r="K1538" s="901"/>
      <c r="L1538" s="899"/>
      <c r="M1538" s="899"/>
      <c r="N1538" s="899"/>
      <c r="O1538" s="899"/>
      <c r="P1538" s="899"/>
      <c r="Q1538" s="899"/>
      <c r="R1538" s="899"/>
      <c r="S1538" s="899"/>
      <c r="T1538" s="899"/>
      <c r="U1538" s="899"/>
      <c r="V1538" s="899"/>
      <c r="W1538" s="899"/>
      <c r="X1538" s="899"/>
      <c r="Y1538" s="899"/>
    </row>
    <row r="1539" ht="18.0" customHeight="1">
      <c r="A1539" s="899"/>
      <c r="B1539" s="900"/>
      <c r="C1539" s="899"/>
      <c r="D1539" s="899"/>
      <c r="E1539" s="899"/>
      <c r="F1539" s="901"/>
      <c r="G1539" s="901"/>
      <c r="H1539" s="901"/>
      <c r="I1539" s="901"/>
      <c r="J1539" s="901"/>
      <c r="K1539" s="901"/>
      <c r="L1539" s="899"/>
      <c r="M1539" s="899"/>
      <c r="N1539" s="899"/>
      <c r="O1539" s="899"/>
      <c r="P1539" s="899"/>
      <c r="Q1539" s="899"/>
      <c r="R1539" s="899"/>
      <c r="S1539" s="899"/>
      <c r="T1539" s="899"/>
      <c r="U1539" s="899"/>
      <c r="V1539" s="899"/>
      <c r="W1539" s="899"/>
      <c r="X1539" s="899"/>
      <c r="Y1539" s="899"/>
    </row>
    <row r="1540" ht="18.0" customHeight="1">
      <c r="A1540" s="899"/>
      <c r="B1540" s="900"/>
      <c r="C1540" s="899"/>
      <c r="D1540" s="899"/>
      <c r="E1540" s="899"/>
      <c r="F1540" s="901"/>
      <c r="G1540" s="901"/>
      <c r="H1540" s="901"/>
      <c r="I1540" s="901"/>
      <c r="J1540" s="901"/>
      <c r="K1540" s="901"/>
      <c r="L1540" s="899"/>
      <c r="M1540" s="899"/>
      <c r="N1540" s="899"/>
      <c r="O1540" s="899"/>
      <c r="P1540" s="899"/>
      <c r="Q1540" s="899"/>
      <c r="R1540" s="899"/>
      <c r="S1540" s="899"/>
      <c r="T1540" s="899"/>
      <c r="U1540" s="899"/>
      <c r="V1540" s="899"/>
      <c r="W1540" s="899"/>
      <c r="X1540" s="899"/>
      <c r="Y1540" s="899"/>
    </row>
    <row r="1541" ht="18.0" customHeight="1">
      <c r="A1541" s="899"/>
      <c r="B1541" s="900"/>
      <c r="C1541" s="899"/>
      <c r="D1541" s="899"/>
      <c r="E1541" s="899"/>
      <c r="F1541" s="901"/>
      <c r="G1541" s="901"/>
      <c r="H1541" s="901"/>
      <c r="I1541" s="901"/>
      <c r="J1541" s="901"/>
      <c r="K1541" s="901"/>
      <c r="L1541" s="899"/>
      <c r="M1541" s="899"/>
      <c r="N1541" s="899"/>
      <c r="O1541" s="899"/>
      <c r="P1541" s="899"/>
      <c r="Q1541" s="899"/>
      <c r="R1541" s="899"/>
      <c r="S1541" s="899"/>
      <c r="T1541" s="899"/>
      <c r="U1541" s="899"/>
      <c r="V1541" s="899"/>
      <c r="W1541" s="899"/>
      <c r="X1541" s="899"/>
      <c r="Y1541" s="899"/>
    </row>
    <row r="1542" ht="18.0" customHeight="1">
      <c r="A1542" s="899"/>
      <c r="B1542" s="900"/>
      <c r="C1542" s="899"/>
      <c r="D1542" s="899"/>
      <c r="E1542" s="899"/>
      <c r="F1542" s="901"/>
      <c r="G1542" s="901"/>
      <c r="H1542" s="901"/>
      <c r="I1542" s="901"/>
      <c r="J1542" s="901"/>
      <c r="K1542" s="901"/>
      <c r="L1542" s="899"/>
      <c r="M1542" s="899"/>
      <c r="N1542" s="899"/>
      <c r="O1542" s="899"/>
      <c r="P1542" s="899"/>
      <c r="Q1542" s="899"/>
      <c r="R1542" s="899"/>
      <c r="S1542" s="899"/>
      <c r="T1542" s="899"/>
      <c r="U1542" s="899"/>
      <c r="V1542" s="899"/>
      <c r="W1542" s="899"/>
      <c r="X1542" s="899"/>
      <c r="Y1542" s="899"/>
    </row>
    <row r="1543" ht="18.0" customHeight="1">
      <c r="A1543" s="899"/>
      <c r="B1543" s="900"/>
      <c r="C1543" s="899"/>
      <c r="D1543" s="899"/>
      <c r="E1543" s="899"/>
      <c r="F1543" s="901"/>
      <c r="G1543" s="901"/>
      <c r="H1543" s="901"/>
      <c r="I1543" s="901"/>
      <c r="J1543" s="901"/>
      <c r="K1543" s="901"/>
      <c r="L1543" s="899"/>
      <c r="M1543" s="899"/>
      <c r="N1543" s="899"/>
      <c r="O1543" s="899"/>
      <c r="P1543" s="899"/>
      <c r="Q1543" s="899"/>
      <c r="R1543" s="899"/>
      <c r="S1543" s="899"/>
      <c r="T1543" s="899"/>
      <c r="U1543" s="899"/>
      <c r="V1543" s="899"/>
      <c r="W1543" s="899"/>
      <c r="X1543" s="899"/>
      <c r="Y1543" s="899"/>
    </row>
    <row r="1544" ht="18.0" customHeight="1">
      <c r="A1544" s="899"/>
      <c r="B1544" s="900"/>
      <c r="C1544" s="899"/>
      <c r="D1544" s="899"/>
      <c r="E1544" s="899"/>
      <c r="F1544" s="901"/>
      <c r="G1544" s="901"/>
      <c r="H1544" s="901"/>
      <c r="I1544" s="901"/>
      <c r="J1544" s="901"/>
      <c r="K1544" s="901"/>
      <c r="L1544" s="899"/>
      <c r="M1544" s="899"/>
      <c r="N1544" s="899"/>
      <c r="O1544" s="899"/>
      <c r="P1544" s="899"/>
      <c r="Q1544" s="899"/>
      <c r="R1544" s="899"/>
      <c r="S1544" s="899"/>
      <c r="T1544" s="899"/>
      <c r="U1544" s="899"/>
      <c r="V1544" s="899"/>
      <c r="W1544" s="899"/>
      <c r="X1544" s="899"/>
      <c r="Y1544" s="899"/>
    </row>
    <row r="1545" ht="18.0" customHeight="1">
      <c r="A1545" s="899"/>
      <c r="B1545" s="900"/>
      <c r="C1545" s="899"/>
      <c r="D1545" s="899"/>
      <c r="E1545" s="899"/>
      <c r="F1545" s="901"/>
      <c r="G1545" s="901"/>
      <c r="H1545" s="901"/>
      <c r="I1545" s="901"/>
      <c r="J1545" s="901"/>
      <c r="K1545" s="901"/>
      <c r="L1545" s="899"/>
      <c r="M1545" s="899"/>
      <c r="N1545" s="899"/>
      <c r="O1545" s="899"/>
      <c r="P1545" s="899"/>
      <c r="Q1545" s="899"/>
      <c r="R1545" s="899"/>
      <c r="S1545" s="899"/>
      <c r="T1545" s="899"/>
      <c r="U1545" s="899"/>
      <c r="V1545" s="899"/>
      <c r="W1545" s="899"/>
      <c r="X1545" s="899"/>
      <c r="Y1545" s="899"/>
    </row>
    <row r="1546" ht="18.0" customHeight="1">
      <c r="A1546" s="899"/>
      <c r="B1546" s="900"/>
      <c r="C1546" s="899"/>
      <c r="D1546" s="899"/>
      <c r="E1546" s="899"/>
      <c r="F1546" s="901"/>
      <c r="G1546" s="901"/>
      <c r="H1546" s="901"/>
      <c r="I1546" s="901"/>
      <c r="J1546" s="901"/>
      <c r="K1546" s="901"/>
      <c r="L1546" s="899"/>
      <c r="M1546" s="899"/>
      <c r="N1546" s="899"/>
      <c r="O1546" s="899"/>
      <c r="P1546" s="899"/>
      <c r="Q1546" s="899"/>
      <c r="R1546" s="899"/>
      <c r="S1546" s="899"/>
      <c r="T1546" s="899"/>
      <c r="U1546" s="899"/>
      <c r="V1546" s="899"/>
      <c r="W1546" s="899"/>
      <c r="X1546" s="899"/>
      <c r="Y1546" s="899"/>
    </row>
    <row r="1547" ht="18.0" customHeight="1">
      <c r="A1547" s="899"/>
      <c r="B1547" s="900"/>
      <c r="C1547" s="899"/>
      <c r="D1547" s="899"/>
      <c r="E1547" s="899"/>
      <c r="F1547" s="901"/>
      <c r="G1547" s="901"/>
      <c r="H1547" s="901"/>
      <c r="I1547" s="901"/>
      <c r="J1547" s="901"/>
      <c r="K1547" s="901"/>
      <c r="L1547" s="899"/>
      <c r="M1547" s="899"/>
      <c r="N1547" s="899"/>
      <c r="O1547" s="899"/>
      <c r="P1547" s="899"/>
      <c r="Q1547" s="899"/>
      <c r="R1547" s="899"/>
      <c r="S1547" s="899"/>
      <c r="T1547" s="899"/>
      <c r="U1547" s="899"/>
      <c r="V1547" s="899"/>
      <c r="W1547" s="899"/>
      <c r="X1547" s="899"/>
      <c r="Y1547" s="899"/>
    </row>
    <row r="1548" ht="18.0" customHeight="1">
      <c r="A1548" s="899"/>
      <c r="B1548" s="900"/>
      <c r="C1548" s="899"/>
      <c r="D1548" s="899"/>
      <c r="E1548" s="899"/>
      <c r="F1548" s="901"/>
      <c r="G1548" s="901"/>
      <c r="H1548" s="901"/>
      <c r="I1548" s="901"/>
      <c r="J1548" s="901"/>
      <c r="K1548" s="901"/>
      <c r="L1548" s="899"/>
      <c r="M1548" s="899"/>
      <c r="N1548" s="899"/>
      <c r="O1548" s="899"/>
      <c r="P1548" s="899"/>
      <c r="Q1548" s="899"/>
      <c r="R1548" s="899"/>
      <c r="S1548" s="899"/>
      <c r="T1548" s="899"/>
      <c r="U1548" s="899"/>
      <c r="V1548" s="899"/>
      <c r="W1548" s="899"/>
      <c r="X1548" s="899"/>
      <c r="Y1548" s="899"/>
    </row>
    <row r="1549" ht="18.0" customHeight="1">
      <c r="A1549" s="899"/>
      <c r="B1549" s="900"/>
      <c r="C1549" s="899"/>
      <c r="D1549" s="899"/>
      <c r="E1549" s="899"/>
      <c r="F1549" s="901"/>
      <c r="G1549" s="901"/>
      <c r="H1549" s="901"/>
      <c r="I1549" s="901"/>
      <c r="J1549" s="901"/>
      <c r="K1549" s="901"/>
      <c r="L1549" s="899"/>
      <c r="M1549" s="899"/>
      <c r="N1549" s="899"/>
      <c r="O1549" s="899"/>
      <c r="P1549" s="899"/>
      <c r="Q1549" s="899"/>
      <c r="R1549" s="899"/>
      <c r="S1549" s="899"/>
      <c r="T1549" s="899"/>
      <c r="U1549" s="899"/>
      <c r="V1549" s="899"/>
      <c r="W1549" s="899"/>
      <c r="X1549" s="899"/>
      <c r="Y1549" s="899"/>
    </row>
    <row r="1550" ht="18.0" customHeight="1">
      <c r="A1550" s="899"/>
      <c r="B1550" s="900"/>
      <c r="C1550" s="899"/>
      <c r="D1550" s="899"/>
      <c r="E1550" s="899"/>
      <c r="F1550" s="901"/>
      <c r="G1550" s="901"/>
      <c r="H1550" s="901"/>
      <c r="I1550" s="901"/>
      <c r="J1550" s="901"/>
      <c r="K1550" s="901"/>
      <c r="L1550" s="899"/>
      <c r="M1550" s="899"/>
      <c r="N1550" s="899"/>
      <c r="O1550" s="899"/>
      <c r="P1550" s="899"/>
      <c r="Q1550" s="899"/>
      <c r="R1550" s="899"/>
      <c r="S1550" s="899"/>
      <c r="T1550" s="899"/>
      <c r="U1550" s="899"/>
      <c r="V1550" s="899"/>
      <c r="W1550" s="899"/>
      <c r="X1550" s="899"/>
      <c r="Y1550" s="899"/>
    </row>
    <row r="1551" ht="18.0" customHeight="1">
      <c r="A1551" s="899"/>
      <c r="B1551" s="900"/>
      <c r="C1551" s="899"/>
      <c r="D1551" s="899"/>
      <c r="E1551" s="899"/>
      <c r="F1551" s="901"/>
      <c r="G1551" s="901"/>
      <c r="H1551" s="901"/>
      <c r="I1551" s="901"/>
      <c r="J1551" s="901"/>
      <c r="K1551" s="901"/>
      <c r="L1551" s="899"/>
      <c r="M1551" s="899"/>
      <c r="N1551" s="899"/>
      <c r="O1551" s="899"/>
      <c r="P1551" s="899"/>
      <c r="Q1551" s="899"/>
      <c r="R1551" s="899"/>
      <c r="S1551" s="899"/>
      <c r="T1551" s="899"/>
      <c r="U1551" s="899"/>
      <c r="V1551" s="899"/>
      <c r="W1551" s="899"/>
      <c r="X1551" s="899"/>
      <c r="Y1551" s="899"/>
    </row>
    <row r="1552" ht="18.0" customHeight="1">
      <c r="A1552" s="899"/>
      <c r="B1552" s="900"/>
      <c r="C1552" s="899"/>
      <c r="D1552" s="899"/>
      <c r="E1552" s="899"/>
      <c r="F1552" s="901"/>
      <c r="G1552" s="901"/>
      <c r="H1552" s="901"/>
      <c r="I1552" s="901"/>
      <c r="J1552" s="901"/>
      <c r="K1552" s="901"/>
      <c r="L1552" s="899"/>
      <c r="M1552" s="899"/>
      <c r="N1552" s="899"/>
      <c r="O1552" s="899"/>
      <c r="P1552" s="899"/>
      <c r="Q1552" s="899"/>
      <c r="R1552" s="899"/>
      <c r="S1552" s="899"/>
      <c r="T1552" s="899"/>
      <c r="U1552" s="899"/>
      <c r="V1552" s="899"/>
      <c r="W1552" s="899"/>
      <c r="X1552" s="899"/>
      <c r="Y1552" s="899"/>
    </row>
    <row r="1553" ht="18.0" customHeight="1">
      <c r="A1553" s="899"/>
      <c r="B1553" s="900"/>
      <c r="C1553" s="899"/>
      <c r="D1553" s="899"/>
      <c r="E1553" s="899"/>
      <c r="F1553" s="901"/>
      <c r="G1553" s="901"/>
      <c r="H1553" s="901"/>
      <c r="I1553" s="901"/>
      <c r="J1553" s="901"/>
      <c r="K1553" s="901"/>
      <c r="L1553" s="899"/>
      <c r="M1553" s="899"/>
      <c r="N1553" s="899"/>
      <c r="O1553" s="899"/>
      <c r="P1553" s="899"/>
      <c r="Q1553" s="899"/>
      <c r="R1553" s="899"/>
      <c r="S1553" s="899"/>
      <c r="T1553" s="899"/>
      <c r="U1553" s="899"/>
      <c r="V1553" s="899"/>
      <c r="W1553" s="899"/>
      <c r="X1553" s="899"/>
      <c r="Y1553" s="899"/>
    </row>
    <row r="1554" ht="18.0" customHeight="1">
      <c r="A1554" s="899"/>
      <c r="B1554" s="900"/>
      <c r="C1554" s="899"/>
      <c r="D1554" s="899"/>
      <c r="E1554" s="899"/>
      <c r="F1554" s="901"/>
      <c r="G1554" s="901"/>
      <c r="H1554" s="901"/>
      <c r="I1554" s="901"/>
      <c r="J1554" s="901"/>
      <c r="K1554" s="901"/>
      <c r="L1554" s="899"/>
      <c r="M1554" s="899"/>
      <c r="N1554" s="899"/>
      <c r="O1554" s="899"/>
      <c r="P1554" s="899"/>
      <c r="Q1554" s="899"/>
      <c r="R1554" s="899"/>
      <c r="S1554" s="899"/>
      <c r="T1554" s="899"/>
      <c r="U1554" s="899"/>
      <c r="V1554" s="899"/>
      <c r="W1554" s="899"/>
      <c r="X1554" s="899"/>
      <c r="Y1554" s="899"/>
    </row>
    <row r="1555" ht="18.0" customHeight="1">
      <c r="A1555" s="899"/>
      <c r="B1555" s="900"/>
      <c r="C1555" s="899"/>
      <c r="D1555" s="899"/>
      <c r="E1555" s="899"/>
      <c r="F1555" s="901"/>
      <c r="G1555" s="901"/>
      <c r="H1555" s="901"/>
      <c r="I1555" s="901"/>
      <c r="J1555" s="901"/>
      <c r="K1555" s="901"/>
      <c r="L1555" s="899"/>
      <c r="M1555" s="899"/>
      <c r="N1555" s="899"/>
      <c r="O1555" s="899"/>
      <c r="P1555" s="899"/>
      <c r="Q1555" s="899"/>
      <c r="R1555" s="899"/>
      <c r="S1555" s="899"/>
      <c r="T1555" s="899"/>
      <c r="U1555" s="899"/>
      <c r="V1555" s="899"/>
      <c r="W1555" s="899"/>
      <c r="X1555" s="899"/>
      <c r="Y1555" s="899"/>
    </row>
    <row r="1556" ht="18.0" customHeight="1">
      <c r="A1556" s="899"/>
      <c r="B1556" s="900"/>
      <c r="C1556" s="899"/>
      <c r="D1556" s="899"/>
      <c r="E1556" s="899"/>
      <c r="F1556" s="901"/>
      <c r="G1556" s="901"/>
      <c r="H1556" s="901"/>
      <c r="I1556" s="901"/>
      <c r="J1556" s="901"/>
      <c r="K1556" s="901"/>
      <c r="L1556" s="899"/>
      <c r="M1556" s="899"/>
      <c r="N1556" s="899"/>
      <c r="O1556" s="899"/>
      <c r="P1556" s="899"/>
      <c r="Q1556" s="899"/>
      <c r="R1556" s="899"/>
      <c r="S1556" s="899"/>
      <c r="T1556" s="899"/>
      <c r="U1556" s="899"/>
      <c r="V1556" s="899"/>
      <c r="W1556" s="899"/>
      <c r="X1556" s="899"/>
      <c r="Y1556" s="899"/>
    </row>
    <row r="1557" ht="18.0" customHeight="1">
      <c r="A1557" s="899"/>
      <c r="B1557" s="900"/>
      <c r="C1557" s="899"/>
      <c r="D1557" s="899"/>
      <c r="E1557" s="899"/>
      <c r="F1557" s="901"/>
      <c r="G1557" s="901"/>
      <c r="H1557" s="901"/>
      <c r="I1557" s="901"/>
      <c r="J1557" s="901"/>
      <c r="K1557" s="901"/>
      <c r="L1557" s="899"/>
      <c r="M1557" s="899"/>
      <c r="N1557" s="899"/>
      <c r="O1557" s="899"/>
      <c r="P1557" s="899"/>
      <c r="Q1557" s="899"/>
      <c r="R1557" s="899"/>
      <c r="S1557" s="899"/>
      <c r="T1557" s="899"/>
      <c r="U1557" s="899"/>
      <c r="V1557" s="899"/>
      <c r="W1557" s="899"/>
      <c r="X1557" s="899"/>
      <c r="Y1557" s="899"/>
    </row>
    <row r="1558" ht="18.0" customHeight="1">
      <c r="A1558" s="899"/>
      <c r="B1558" s="900"/>
      <c r="C1558" s="899"/>
      <c r="D1558" s="899"/>
      <c r="E1558" s="899"/>
      <c r="F1558" s="901"/>
      <c r="G1558" s="901"/>
      <c r="H1558" s="901"/>
      <c r="I1558" s="901"/>
      <c r="J1558" s="901"/>
      <c r="K1558" s="901"/>
      <c r="L1558" s="899"/>
      <c r="M1558" s="899"/>
      <c r="N1558" s="899"/>
      <c r="O1558" s="899"/>
      <c r="P1558" s="899"/>
      <c r="Q1558" s="899"/>
      <c r="R1558" s="899"/>
      <c r="S1558" s="899"/>
      <c r="T1558" s="899"/>
      <c r="U1558" s="899"/>
      <c r="V1558" s="899"/>
      <c r="W1558" s="899"/>
      <c r="X1558" s="899"/>
      <c r="Y1558" s="899"/>
    </row>
    <row r="1559" ht="18.0" customHeight="1">
      <c r="A1559" s="899"/>
      <c r="B1559" s="900"/>
      <c r="C1559" s="899"/>
      <c r="D1559" s="899"/>
      <c r="E1559" s="899"/>
      <c r="F1559" s="901"/>
      <c r="G1559" s="901"/>
      <c r="H1559" s="901"/>
      <c r="I1559" s="901"/>
      <c r="J1559" s="901"/>
      <c r="K1559" s="901"/>
      <c r="L1559" s="899"/>
      <c r="M1559" s="899"/>
      <c r="N1559" s="899"/>
      <c r="O1559" s="899"/>
      <c r="P1559" s="899"/>
      <c r="Q1559" s="899"/>
      <c r="R1559" s="899"/>
      <c r="S1559" s="899"/>
      <c r="T1559" s="899"/>
      <c r="U1559" s="899"/>
      <c r="V1559" s="899"/>
      <c r="W1559" s="899"/>
      <c r="X1559" s="899"/>
      <c r="Y1559" s="899"/>
    </row>
    <row r="1560" ht="18.0" customHeight="1">
      <c r="A1560" s="899"/>
      <c r="B1560" s="900"/>
      <c r="C1560" s="899"/>
      <c r="D1560" s="899"/>
      <c r="E1560" s="899"/>
      <c r="F1560" s="901"/>
      <c r="G1560" s="901"/>
      <c r="H1560" s="901"/>
      <c r="I1560" s="901"/>
      <c r="J1560" s="901"/>
      <c r="K1560" s="901"/>
      <c r="L1560" s="899"/>
      <c r="M1560" s="899"/>
      <c r="N1560" s="899"/>
      <c r="O1560" s="899"/>
      <c r="P1560" s="899"/>
      <c r="Q1560" s="899"/>
      <c r="R1560" s="899"/>
      <c r="S1560" s="899"/>
      <c r="T1560" s="899"/>
      <c r="U1560" s="899"/>
      <c r="V1560" s="899"/>
      <c r="W1560" s="899"/>
      <c r="X1560" s="899"/>
      <c r="Y1560" s="899"/>
    </row>
    <row r="1561" ht="18.0" customHeight="1">
      <c r="A1561" s="899"/>
      <c r="B1561" s="900"/>
      <c r="C1561" s="899"/>
      <c r="D1561" s="899"/>
      <c r="E1561" s="899"/>
      <c r="F1561" s="901"/>
      <c r="G1561" s="901"/>
      <c r="H1561" s="901"/>
      <c r="I1561" s="901"/>
      <c r="J1561" s="901"/>
      <c r="K1561" s="901"/>
      <c r="L1561" s="899"/>
      <c r="M1561" s="899"/>
      <c r="N1561" s="899"/>
      <c r="O1561" s="899"/>
      <c r="P1561" s="899"/>
      <c r="Q1561" s="899"/>
      <c r="R1561" s="899"/>
      <c r="S1561" s="899"/>
      <c r="T1561" s="899"/>
      <c r="U1561" s="899"/>
      <c r="V1561" s="899"/>
      <c r="W1561" s="899"/>
      <c r="X1561" s="899"/>
      <c r="Y1561" s="899"/>
    </row>
    <row r="1562" ht="18.0" customHeight="1">
      <c r="A1562" s="899"/>
      <c r="B1562" s="900"/>
      <c r="C1562" s="899"/>
      <c r="D1562" s="899"/>
      <c r="E1562" s="899"/>
      <c r="F1562" s="901"/>
      <c r="G1562" s="901"/>
      <c r="H1562" s="901"/>
      <c r="I1562" s="901"/>
      <c r="J1562" s="901"/>
      <c r="K1562" s="901"/>
      <c r="L1562" s="899"/>
      <c r="M1562" s="899"/>
      <c r="N1562" s="899"/>
      <c r="O1562" s="899"/>
      <c r="P1562" s="899"/>
      <c r="Q1562" s="899"/>
      <c r="R1562" s="899"/>
      <c r="S1562" s="899"/>
      <c r="T1562" s="899"/>
      <c r="U1562" s="899"/>
      <c r="V1562" s="899"/>
      <c r="W1562" s="899"/>
      <c r="X1562" s="899"/>
      <c r="Y1562" s="899"/>
    </row>
    <row r="1563" ht="18.0" customHeight="1">
      <c r="A1563" s="899"/>
      <c r="B1563" s="900"/>
      <c r="C1563" s="899"/>
      <c r="D1563" s="899"/>
      <c r="E1563" s="899"/>
      <c r="F1563" s="901"/>
      <c r="G1563" s="901"/>
      <c r="H1563" s="901"/>
      <c r="I1563" s="901"/>
      <c r="J1563" s="901"/>
      <c r="K1563" s="901"/>
      <c r="L1563" s="899"/>
      <c r="M1563" s="899"/>
      <c r="N1563" s="899"/>
      <c r="O1563" s="899"/>
      <c r="P1563" s="899"/>
      <c r="Q1563" s="899"/>
      <c r="R1563" s="899"/>
      <c r="S1563" s="899"/>
      <c r="T1563" s="899"/>
      <c r="U1563" s="899"/>
      <c r="V1563" s="899"/>
      <c r="W1563" s="899"/>
      <c r="X1563" s="899"/>
      <c r="Y1563" s="899"/>
    </row>
    <row r="1564" ht="18.0" customHeight="1">
      <c r="A1564" s="899"/>
      <c r="B1564" s="900"/>
      <c r="C1564" s="899"/>
      <c r="D1564" s="899"/>
      <c r="E1564" s="899"/>
      <c r="F1564" s="901"/>
      <c r="G1564" s="901"/>
      <c r="H1564" s="901"/>
      <c r="I1564" s="901"/>
      <c r="J1564" s="901"/>
      <c r="K1564" s="901"/>
      <c r="L1564" s="899"/>
      <c r="M1564" s="899"/>
      <c r="N1564" s="899"/>
      <c r="O1564" s="899"/>
      <c r="P1564" s="899"/>
      <c r="Q1564" s="899"/>
      <c r="R1564" s="899"/>
      <c r="S1564" s="899"/>
      <c r="T1564" s="899"/>
      <c r="U1564" s="899"/>
      <c r="V1564" s="899"/>
      <c r="W1564" s="899"/>
      <c r="X1564" s="899"/>
      <c r="Y1564" s="899"/>
    </row>
    <row r="1565" ht="18.0" customHeight="1">
      <c r="A1565" s="899"/>
      <c r="B1565" s="900"/>
      <c r="C1565" s="899"/>
      <c r="D1565" s="899"/>
      <c r="E1565" s="899"/>
      <c r="F1565" s="901"/>
      <c r="G1565" s="901"/>
      <c r="H1565" s="901"/>
      <c r="I1565" s="901"/>
      <c r="J1565" s="901"/>
      <c r="K1565" s="901"/>
      <c r="L1565" s="899"/>
      <c r="M1565" s="899"/>
      <c r="N1565" s="899"/>
      <c r="O1565" s="899"/>
      <c r="P1565" s="899"/>
      <c r="Q1565" s="899"/>
      <c r="R1565" s="899"/>
      <c r="S1565" s="899"/>
      <c r="T1565" s="899"/>
      <c r="U1565" s="899"/>
      <c r="V1565" s="899"/>
      <c r="W1565" s="899"/>
      <c r="X1565" s="899"/>
      <c r="Y1565" s="899"/>
    </row>
    <row r="1566" ht="18.0" customHeight="1">
      <c r="A1566" s="899"/>
      <c r="B1566" s="900"/>
      <c r="C1566" s="899"/>
      <c r="D1566" s="899"/>
      <c r="E1566" s="899"/>
      <c r="F1566" s="901"/>
      <c r="G1566" s="901"/>
      <c r="H1566" s="901"/>
      <c r="I1566" s="901"/>
      <c r="J1566" s="901"/>
      <c r="K1566" s="901"/>
      <c r="L1566" s="899"/>
      <c r="M1566" s="899"/>
      <c r="N1566" s="899"/>
      <c r="O1566" s="899"/>
      <c r="P1566" s="899"/>
      <c r="Q1566" s="899"/>
      <c r="R1566" s="899"/>
      <c r="S1566" s="899"/>
      <c r="T1566" s="899"/>
      <c r="U1566" s="899"/>
      <c r="V1566" s="899"/>
      <c r="W1566" s="899"/>
      <c r="X1566" s="899"/>
      <c r="Y1566" s="899"/>
    </row>
    <row r="1567" ht="18.0" customHeight="1">
      <c r="A1567" s="899"/>
      <c r="B1567" s="900"/>
      <c r="C1567" s="899"/>
      <c r="D1567" s="899"/>
      <c r="E1567" s="899"/>
      <c r="F1567" s="901"/>
      <c r="G1567" s="901"/>
      <c r="H1567" s="901"/>
      <c r="I1567" s="901"/>
      <c r="J1567" s="901"/>
      <c r="K1567" s="901"/>
      <c r="L1567" s="899"/>
      <c r="M1567" s="899"/>
      <c r="N1567" s="899"/>
      <c r="O1567" s="899"/>
      <c r="P1567" s="899"/>
      <c r="Q1567" s="899"/>
      <c r="R1567" s="899"/>
      <c r="S1567" s="899"/>
      <c r="T1567" s="899"/>
      <c r="U1567" s="899"/>
      <c r="V1567" s="899"/>
      <c r="W1567" s="899"/>
      <c r="X1567" s="899"/>
      <c r="Y1567" s="899"/>
    </row>
    <row r="1568" ht="18.0" customHeight="1">
      <c r="A1568" s="899"/>
      <c r="B1568" s="900"/>
      <c r="C1568" s="899"/>
      <c r="D1568" s="899"/>
      <c r="E1568" s="899"/>
      <c r="F1568" s="901"/>
      <c r="G1568" s="901"/>
      <c r="H1568" s="901"/>
      <c r="I1568" s="901"/>
      <c r="J1568" s="901"/>
      <c r="K1568" s="901"/>
      <c r="L1568" s="899"/>
      <c r="M1568" s="899"/>
      <c r="N1568" s="899"/>
      <c r="O1568" s="899"/>
      <c r="P1568" s="899"/>
      <c r="Q1568" s="899"/>
      <c r="R1568" s="899"/>
      <c r="S1568" s="899"/>
      <c r="T1568" s="899"/>
      <c r="U1568" s="899"/>
      <c r="V1568" s="899"/>
      <c r="W1568" s="899"/>
      <c r="X1568" s="899"/>
      <c r="Y1568" s="899"/>
    </row>
    <row r="1569" ht="18.0" customHeight="1">
      <c r="A1569" s="899"/>
      <c r="B1569" s="900"/>
      <c r="C1569" s="899"/>
      <c r="D1569" s="899"/>
      <c r="E1569" s="899"/>
      <c r="F1569" s="901"/>
      <c r="G1569" s="901"/>
      <c r="H1569" s="901"/>
      <c r="I1569" s="901"/>
      <c r="J1569" s="901"/>
      <c r="K1569" s="901"/>
      <c r="L1569" s="899"/>
      <c r="M1569" s="899"/>
      <c r="N1569" s="899"/>
      <c r="O1569" s="899"/>
      <c r="P1569" s="899"/>
      <c r="Q1569" s="899"/>
      <c r="R1569" s="899"/>
      <c r="S1569" s="899"/>
      <c r="T1569" s="899"/>
      <c r="U1569" s="899"/>
      <c r="V1569" s="899"/>
      <c r="W1569" s="899"/>
      <c r="X1569" s="899"/>
      <c r="Y1569" s="899"/>
    </row>
    <row r="1570" ht="18.0" customHeight="1">
      <c r="A1570" s="899"/>
      <c r="B1570" s="900"/>
      <c r="C1570" s="899"/>
      <c r="D1570" s="899"/>
      <c r="E1570" s="899"/>
      <c r="F1570" s="901"/>
      <c r="G1570" s="901"/>
      <c r="H1570" s="901"/>
      <c r="I1570" s="901"/>
      <c r="J1570" s="901"/>
      <c r="K1570" s="901"/>
      <c r="L1570" s="899"/>
      <c r="M1570" s="899"/>
      <c r="N1570" s="899"/>
      <c r="O1570" s="899"/>
      <c r="P1570" s="899"/>
      <c r="Q1570" s="899"/>
      <c r="R1570" s="899"/>
      <c r="S1570" s="899"/>
      <c r="T1570" s="899"/>
      <c r="U1570" s="899"/>
      <c r="V1570" s="899"/>
      <c r="W1570" s="899"/>
      <c r="X1570" s="899"/>
      <c r="Y1570" s="899"/>
    </row>
    <row r="1571" ht="18.0" customHeight="1">
      <c r="A1571" s="899"/>
      <c r="B1571" s="900"/>
      <c r="C1571" s="899"/>
      <c r="D1571" s="899"/>
      <c r="E1571" s="899"/>
      <c r="F1571" s="901"/>
      <c r="G1571" s="901"/>
      <c r="H1571" s="901"/>
      <c r="I1571" s="901"/>
      <c r="J1571" s="901"/>
      <c r="K1571" s="901"/>
      <c r="L1571" s="899"/>
      <c r="M1571" s="899"/>
      <c r="N1571" s="899"/>
      <c r="O1571" s="899"/>
      <c r="P1571" s="899"/>
      <c r="Q1571" s="899"/>
      <c r="R1571" s="899"/>
      <c r="S1571" s="899"/>
      <c r="T1571" s="899"/>
      <c r="U1571" s="899"/>
      <c r="V1571" s="899"/>
      <c r="W1571" s="899"/>
      <c r="X1571" s="899"/>
      <c r="Y1571" s="899"/>
    </row>
    <row r="1572" ht="18.0" customHeight="1">
      <c r="A1572" s="899"/>
      <c r="B1572" s="900"/>
      <c r="C1572" s="899"/>
      <c r="D1572" s="899"/>
      <c r="E1572" s="899"/>
      <c r="F1572" s="901"/>
      <c r="G1572" s="901"/>
      <c r="H1572" s="901"/>
      <c r="I1572" s="901"/>
      <c r="J1572" s="901"/>
      <c r="K1572" s="901"/>
      <c r="L1572" s="899"/>
      <c r="M1572" s="899"/>
      <c r="N1572" s="899"/>
      <c r="O1572" s="899"/>
      <c r="P1572" s="899"/>
      <c r="Q1572" s="899"/>
      <c r="R1572" s="899"/>
      <c r="S1572" s="899"/>
      <c r="T1572" s="899"/>
      <c r="U1572" s="899"/>
      <c r="V1572" s="899"/>
      <c r="W1572" s="899"/>
      <c r="X1572" s="899"/>
      <c r="Y1572" s="899"/>
    </row>
    <row r="1573" ht="18.0" customHeight="1">
      <c r="A1573" s="899"/>
      <c r="B1573" s="900"/>
      <c r="C1573" s="899"/>
      <c r="D1573" s="899"/>
      <c r="E1573" s="899"/>
      <c r="F1573" s="901"/>
      <c r="G1573" s="901"/>
      <c r="H1573" s="901"/>
      <c r="I1573" s="901"/>
      <c r="J1573" s="901"/>
      <c r="K1573" s="901"/>
      <c r="L1573" s="899"/>
      <c r="M1573" s="899"/>
      <c r="N1573" s="899"/>
      <c r="O1573" s="899"/>
      <c r="P1573" s="899"/>
      <c r="Q1573" s="899"/>
      <c r="R1573" s="899"/>
      <c r="S1573" s="899"/>
      <c r="T1573" s="899"/>
      <c r="U1573" s="899"/>
      <c r="V1573" s="899"/>
      <c r="W1573" s="899"/>
      <c r="X1573" s="899"/>
      <c r="Y1573" s="899"/>
    </row>
    <row r="1574" ht="18.0" customHeight="1">
      <c r="A1574" s="899"/>
      <c r="B1574" s="900"/>
      <c r="C1574" s="899"/>
      <c r="D1574" s="899"/>
      <c r="E1574" s="899"/>
      <c r="F1574" s="901"/>
      <c r="G1574" s="901"/>
      <c r="H1574" s="901"/>
      <c r="I1574" s="901"/>
      <c r="J1574" s="901"/>
      <c r="K1574" s="901"/>
      <c r="L1574" s="899"/>
      <c r="M1574" s="899"/>
      <c r="N1574" s="899"/>
      <c r="O1574" s="899"/>
      <c r="P1574" s="899"/>
      <c r="Q1574" s="899"/>
      <c r="R1574" s="899"/>
      <c r="S1574" s="899"/>
      <c r="T1574" s="899"/>
      <c r="U1574" s="899"/>
      <c r="V1574" s="899"/>
      <c r="W1574" s="899"/>
      <c r="X1574" s="899"/>
      <c r="Y1574" s="899"/>
    </row>
    <row r="1575" ht="18.0" customHeight="1">
      <c r="A1575" s="899"/>
      <c r="B1575" s="900"/>
      <c r="C1575" s="899"/>
      <c r="D1575" s="899"/>
      <c r="E1575" s="899"/>
      <c r="F1575" s="901"/>
      <c r="G1575" s="901"/>
      <c r="H1575" s="901"/>
      <c r="I1575" s="901"/>
      <c r="J1575" s="901"/>
      <c r="K1575" s="901"/>
      <c r="L1575" s="899"/>
      <c r="M1575" s="899"/>
      <c r="N1575" s="899"/>
      <c r="O1575" s="899"/>
      <c r="P1575" s="899"/>
      <c r="Q1575" s="899"/>
      <c r="R1575" s="899"/>
      <c r="S1575" s="899"/>
      <c r="T1575" s="899"/>
      <c r="U1575" s="899"/>
      <c r="V1575" s="899"/>
      <c r="W1575" s="899"/>
      <c r="X1575" s="899"/>
      <c r="Y1575" s="899"/>
    </row>
    <row r="1576" ht="18.0" customHeight="1">
      <c r="A1576" s="899"/>
      <c r="B1576" s="900"/>
      <c r="C1576" s="899"/>
      <c r="D1576" s="899"/>
      <c r="E1576" s="899"/>
      <c r="F1576" s="901"/>
      <c r="G1576" s="901"/>
      <c r="H1576" s="901"/>
      <c r="I1576" s="901"/>
      <c r="J1576" s="901"/>
      <c r="K1576" s="901"/>
      <c r="L1576" s="899"/>
      <c r="M1576" s="899"/>
      <c r="N1576" s="899"/>
      <c r="O1576" s="899"/>
      <c r="P1576" s="899"/>
      <c r="Q1576" s="899"/>
      <c r="R1576" s="899"/>
      <c r="S1576" s="899"/>
      <c r="T1576" s="899"/>
      <c r="U1576" s="899"/>
      <c r="V1576" s="899"/>
      <c r="W1576" s="899"/>
      <c r="X1576" s="899"/>
      <c r="Y1576" s="899"/>
    </row>
    <row r="1577" ht="18.0" customHeight="1">
      <c r="A1577" s="899"/>
      <c r="B1577" s="900"/>
      <c r="C1577" s="899"/>
      <c r="D1577" s="899"/>
      <c r="E1577" s="899"/>
      <c r="F1577" s="901"/>
      <c r="G1577" s="901"/>
      <c r="H1577" s="901"/>
      <c r="I1577" s="901"/>
      <c r="J1577" s="901"/>
      <c r="K1577" s="901"/>
      <c r="L1577" s="899"/>
      <c r="M1577" s="899"/>
      <c r="N1577" s="899"/>
      <c r="O1577" s="899"/>
      <c r="P1577" s="899"/>
      <c r="Q1577" s="899"/>
      <c r="R1577" s="899"/>
      <c r="S1577" s="899"/>
      <c r="T1577" s="899"/>
      <c r="U1577" s="899"/>
      <c r="V1577" s="899"/>
      <c r="W1577" s="899"/>
      <c r="X1577" s="899"/>
      <c r="Y1577" s="899"/>
    </row>
    <row r="1578" ht="18.0" customHeight="1">
      <c r="A1578" s="899"/>
      <c r="B1578" s="900"/>
      <c r="C1578" s="899"/>
      <c r="D1578" s="899"/>
      <c r="E1578" s="899"/>
      <c r="F1578" s="901"/>
      <c r="G1578" s="901"/>
      <c r="H1578" s="901"/>
      <c r="I1578" s="901"/>
      <c r="J1578" s="901"/>
      <c r="K1578" s="901"/>
      <c r="L1578" s="899"/>
      <c r="M1578" s="899"/>
      <c r="N1578" s="899"/>
      <c r="O1578" s="899"/>
      <c r="P1578" s="899"/>
      <c r="Q1578" s="899"/>
      <c r="R1578" s="899"/>
      <c r="S1578" s="899"/>
      <c r="T1578" s="899"/>
      <c r="U1578" s="899"/>
      <c r="V1578" s="899"/>
      <c r="W1578" s="899"/>
      <c r="X1578" s="899"/>
      <c r="Y1578" s="899"/>
    </row>
    <row r="1579" ht="18.0" customHeight="1">
      <c r="A1579" s="899"/>
      <c r="B1579" s="900"/>
      <c r="C1579" s="899"/>
      <c r="D1579" s="899"/>
      <c r="E1579" s="899"/>
      <c r="F1579" s="901"/>
      <c r="G1579" s="901"/>
      <c r="H1579" s="901"/>
      <c r="I1579" s="901"/>
      <c r="J1579" s="901"/>
      <c r="K1579" s="901"/>
      <c r="L1579" s="899"/>
      <c r="M1579" s="899"/>
      <c r="N1579" s="899"/>
      <c r="O1579" s="899"/>
      <c r="P1579" s="899"/>
      <c r="Q1579" s="899"/>
      <c r="R1579" s="899"/>
      <c r="S1579" s="899"/>
      <c r="T1579" s="899"/>
      <c r="U1579" s="899"/>
      <c r="V1579" s="899"/>
      <c r="W1579" s="899"/>
      <c r="X1579" s="899"/>
      <c r="Y1579" s="899"/>
    </row>
    <row r="1580" ht="18.0" customHeight="1">
      <c r="A1580" s="899"/>
      <c r="B1580" s="900"/>
      <c r="C1580" s="899"/>
      <c r="D1580" s="899"/>
      <c r="E1580" s="899"/>
      <c r="F1580" s="901"/>
      <c r="G1580" s="901"/>
      <c r="H1580" s="901"/>
      <c r="I1580" s="901"/>
      <c r="J1580" s="901"/>
      <c r="K1580" s="901"/>
      <c r="L1580" s="899"/>
      <c r="M1580" s="899"/>
      <c r="N1580" s="899"/>
      <c r="O1580" s="899"/>
      <c r="P1580" s="899"/>
      <c r="Q1580" s="899"/>
      <c r="R1580" s="899"/>
      <c r="S1580" s="899"/>
      <c r="T1580" s="899"/>
      <c r="U1580" s="899"/>
      <c r="V1580" s="899"/>
      <c r="W1580" s="899"/>
      <c r="X1580" s="899"/>
      <c r="Y1580" s="899"/>
    </row>
    <row r="1581" ht="18.0" customHeight="1">
      <c r="A1581" s="899"/>
      <c r="B1581" s="900"/>
      <c r="C1581" s="899"/>
      <c r="D1581" s="899"/>
      <c r="E1581" s="899"/>
      <c r="F1581" s="901"/>
      <c r="G1581" s="901"/>
      <c r="H1581" s="901"/>
      <c r="I1581" s="901"/>
      <c r="J1581" s="901"/>
      <c r="K1581" s="901"/>
      <c r="L1581" s="899"/>
      <c r="M1581" s="899"/>
      <c r="N1581" s="899"/>
      <c r="O1581" s="899"/>
      <c r="P1581" s="899"/>
      <c r="Q1581" s="899"/>
      <c r="R1581" s="899"/>
      <c r="S1581" s="899"/>
      <c r="T1581" s="899"/>
      <c r="U1581" s="899"/>
      <c r="V1581" s="899"/>
      <c r="W1581" s="899"/>
      <c r="X1581" s="899"/>
      <c r="Y1581" s="899"/>
    </row>
    <row r="1582" ht="18.0" customHeight="1">
      <c r="A1582" s="899"/>
      <c r="B1582" s="900"/>
      <c r="C1582" s="899"/>
      <c r="D1582" s="899"/>
      <c r="E1582" s="899"/>
      <c r="F1582" s="901"/>
      <c r="G1582" s="901"/>
      <c r="H1582" s="901"/>
      <c r="I1582" s="901"/>
      <c r="J1582" s="901"/>
      <c r="K1582" s="901"/>
      <c r="L1582" s="899"/>
      <c r="M1582" s="899"/>
      <c r="N1582" s="899"/>
      <c r="O1582" s="899"/>
      <c r="P1582" s="899"/>
      <c r="Q1582" s="899"/>
      <c r="R1582" s="899"/>
      <c r="S1582" s="899"/>
      <c r="T1582" s="899"/>
      <c r="U1582" s="899"/>
      <c r="V1582" s="899"/>
      <c r="W1582" s="899"/>
      <c r="X1582" s="899"/>
      <c r="Y1582" s="899"/>
    </row>
    <row r="1583" ht="18.0" customHeight="1">
      <c r="A1583" s="899"/>
      <c r="B1583" s="900"/>
      <c r="C1583" s="899"/>
      <c r="D1583" s="899"/>
      <c r="E1583" s="899"/>
      <c r="F1583" s="901"/>
      <c r="G1583" s="901"/>
      <c r="H1583" s="901"/>
      <c r="I1583" s="901"/>
      <c r="J1583" s="901"/>
      <c r="K1583" s="901"/>
      <c r="L1583" s="899"/>
      <c r="M1583" s="899"/>
      <c r="N1583" s="899"/>
      <c r="O1583" s="899"/>
      <c r="P1583" s="899"/>
      <c r="Q1583" s="899"/>
      <c r="R1583" s="899"/>
      <c r="S1583" s="899"/>
      <c r="T1583" s="899"/>
      <c r="U1583" s="899"/>
      <c r="V1583" s="899"/>
      <c r="W1583" s="899"/>
      <c r="X1583" s="899"/>
      <c r="Y1583" s="899"/>
    </row>
    <row r="1584" ht="18.0" customHeight="1">
      <c r="A1584" s="899"/>
      <c r="B1584" s="900"/>
      <c r="C1584" s="899"/>
      <c r="D1584" s="899"/>
      <c r="E1584" s="899"/>
      <c r="F1584" s="901"/>
      <c r="G1584" s="901"/>
      <c r="H1584" s="901"/>
      <c r="I1584" s="901"/>
      <c r="J1584" s="901"/>
      <c r="K1584" s="901"/>
      <c r="L1584" s="899"/>
      <c r="M1584" s="899"/>
      <c r="N1584" s="899"/>
      <c r="O1584" s="899"/>
      <c r="P1584" s="899"/>
      <c r="Q1584" s="899"/>
      <c r="R1584" s="899"/>
      <c r="S1584" s="899"/>
      <c r="T1584" s="899"/>
      <c r="U1584" s="899"/>
      <c r="V1584" s="899"/>
      <c r="W1584" s="899"/>
      <c r="X1584" s="899"/>
      <c r="Y1584" s="899"/>
    </row>
    <row r="1585" ht="18.0" customHeight="1">
      <c r="A1585" s="899"/>
      <c r="B1585" s="900"/>
      <c r="C1585" s="899"/>
      <c r="D1585" s="899"/>
      <c r="E1585" s="899"/>
      <c r="F1585" s="901"/>
      <c r="G1585" s="901"/>
      <c r="H1585" s="901"/>
      <c r="I1585" s="901"/>
      <c r="J1585" s="901"/>
      <c r="K1585" s="901"/>
      <c r="L1585" s="899"/>
      <c r="M1585" s="899"/>
      <c r="N1585" s="899"/>
      <c r="O1585" s="899"/>
      <c r="P1585" s="899"/>
      <c r="Q1585" s="899"/>
      <c r="R1585" s="899"/>
      <c r="S1585" s="899"/>
      <c r="T1585" s="899"/>
      <c r="U1585" s="899"/>
      <c r="V1585" s="899"/>
      <c r="W1585" s="899"/>
      <c r="X1585" s="899"/>
      <c r="Y1585" s="899"/>
    </row>
    <row r="1586" ht="18.0" customHeight="1">
      <c r="A1586" s="899"/>
      <c r="B1586" s="900"/>
      <c r="C1586" s="899"/>
      <c r="D1586" s="899"/>
      <c r="E1586" s="899"/>
      <c r="F1586" s="901"/>
      <c r="G1586" s="901"/>
      <c r="H1586" s="901"/>
      <c r="I1586" s="901"/>
      <c r="J1586" s="901"/>
      <c r="K1586" s="901"/>
      <c r="L1586" s="899"/>
      <c r="M1586" s="899"/>
      <c r="N1586" s="899"/>
      <c r="O1586" s="899"/>
      <c r="P1586" s="899"/>
      <c r="Q1586" s="899"/>
      <c r="R1586" s="899"/>
      <c r="S1586" s="899"/>
      <c r="T1586" s="899"/>
      <c r="U1586" s="899"/>
      <c r="V1586" s="899"/>
      <c r="W1586" s="899"/>
      <c r="X1586" s="899"/>
      <c r="Y1586" s="899"/>
    </row>
    <row r="1587" ht="18.0" customHeight="1">
      <c r="A1587" s="899"/>
      <c r="B1587" s="900"/>
      <c r="C1587" s="899"/>
      <c r="D1587" s="899"/>
      <c r="E1587" s="899"/>
      <c r="F1587" s="901"/>
      <c r="G1587" s="901"/>
      <c r="H1587" s="901"/>
      <c r="I1587" s="901"/>
      <c r="J1587" s="901"/>
      <c r="K1587" s="901"/>
      <c r="L1587" s="899"/>
      <c r="M1587" s="899"/>
      <c r="N1587" s="899"/>
      <c r="O1587" s="899"/>
      <c r="P1587" s="899"/>
      <c r="Q1587" s="899"/>
      <c r="R1587" s="899"/>
      <c r="S1587" s="899"/>
      <c r="T1587" s="899"/>
      <c r="U1587" s="899"/>
      <c r="V1587" s="899"/>
      <c r="W1587" s="899"/>
      <c r="X1587" s="899"/>
      <c r="Y1587" s="899"/>
    </row>
    <row r="1588" ht="18.0" customHeight="1">
      <c r="A1588" s="899"/>
      <c r="B1588" s="900"/>
      <c r="C1588" s="899"/>
      <c r="D1588" s="899"/>
      <c r="E1588" s="899"/>
      <c r="F1588" s="901"/>
      <c r="G1588" s="901"/>
      <c r="H1588" s="901"/>
      <c r="I1588" s="901"/>
      <c r="J1588" s="901"/>
      <c r="K1588" s="901"/>
      <c r="L1588" s="899"/>
      <c r="M1588" s="899"/>
      <c r="N1588" s="899"/>
      <c r="O1588" s="899"/>
      <c r="P1588" s="899"/>
      <c r="Q1588" s="899"/>
      <c r="R1588" s="899"/>
      <c r="S1588" s="899"/>
      <c r="T1588" s="899"/>
      <c r="U1588" s="899"/>
      <c r="V1588" s="899"/>
      <c r="W1588" s="899"/>
      <c r="X1588" s="899"/>
      <c r="Y1588" s="899"/>
    </row>
    <row r="1589" ht="18.0" customHeight="1">
      <c r="A1589" s="899"/>
      <c r="B1589" s="900"/>
      <c r="C1589" s="899"/>
      <c r="D1589" s="899"/>
      <c r="E1589" s="899"/>
      <c r="F1589" s="901"/>
      <c r="G1589" s="901"/>
      <c r="H1589" s="901"/>
      <c r="I1589" s="901"/>
      <c r="J1589" s="901"/>
      <c r="K1589" s="901"/>
      <c r="L1589" s="899"/>
      <c r="M1589" s="899"/>
      <c r="N1589" s="899"/>
      <c r="O1589" s="899"/>
      <c r="P1589" s="899"/>
      <c r="Q1589" s="899"/>
      <c r="R1589" s="899"/>
      <c r="S1589" s="899"/>
      <c r="T1589" s="899"/>
      <c r="U1589" s="899"/>
      <c r="V1589" s="899"/>
      <c r="W1589" s="899"/>
      <c r="X1589" s="899"/>
      <c r="Y1589" s="899"/>
    </row>
    <row r="1590" ht="18.0" customHeight="1">
      <c r="A1590" s="899"/>
      <c r="B1590" s="900"/>
      <c r="C1590" s="899"/>
      <c r="D1590" s="899"/>
      <c r="E1590" s="899"/>
      <c r="F1590" s="901"/>
      <c r="G1590" s="901"/>
      <c r="H1590" s="901"/>
      <c r="I1590" s="901"/>
      <c r="J1590" s="901"/>
      <c r="K1590" s="901"/>
      <c r="L1590" s="899"/>
      <c r="M1590" s="899"/>
      <c r="N1590" s="899"/>
      <c r="O1590" s="899"/>
      <c r="P1590" s="899"/>
      <c r="Q1590" s="899"/>
      <c r="R1590" s="899"/>
      <c r="S1590" s="899"/>
      <c r="T1590" s="899"/>
      <c r="U1590" s="899"/>
      <c r="V1590" s="899"/>
      <c r="W1590" s="899"/>
      <c r="X1590" s="899"/>
      <c r="Y1590" s="899"/>
    </row>
    <row r="1591" ht="18.0" customHeight="1">
      <c r="A1591" s="899"/>
      <c r="B1591" s="900"/>
      <c r="C1591" s="899"/>
      <c r="D1591" s="899"/>
      <c r="E1591" s="899"/>
      <c r="F1591" s="901"/>
      <c r="G1591" s="901"/>
      <c r="H1591" s="901"/>
      <c r="I1591" s="901"/>
      <c r="J1591" s="901"/>
      <c r="K1591" s="901"/>
      <c r="L1591" s="899"/>
      <c r="M1591" s="899"/>
      <c r="N1591" s="899"/>
      <c r="O1591" s="899"/>
      <c r="P1591" s="899"/>
      <c r="Q1591" s="899"/>
      <c r="R1591" s="899"/>
      <c r="S1591" s="899"/>
      <c r="T1591" s="899"/>
      <c r="U1591" s="899"/>
      <c r="V1591" s="899"/>
      <c r="W1591" s="899"/>
      <c r="X1591" s="899"/>
      <c r="Y1591" s="899"/>
    </row>
    <row r="1592" ht="18.0" customHeight="1">
      <c r="A1592" s="899"/>
      <c r="B1592" s="900"/>
      <c r="C1592" s="899"/>
      <c r="D1592" s="899"/>
      <c r="E1592" s="899"/>
      <c r="F1592" s="901"/>
      <c r="G1592" s="901"/>
      <c r="H1592" s="901"/>
      <c r="I1592" s="901"/>
      <c r="J1592" s="901"/>
      <c r="K1592" s="901"/>
      <c r="L1592" s="899"/>
      <c r="M1592" s="899"/>
      <c r="N1592" s="899"/>
      <c r="O1592" s="899"/>
      <c r="P1592" s="899"/>
      <c r="Q1592" s="899"/>
      <c r="R1592" s="899"/>
      <c r="S1592" s="899"/>
      <c r="T1592" s="899"/>
      <c r="U1592" s="899"/>
      <c r="V1592" s="899"/>
      <c r="W1592" s="899"/>
      <c r="X1592" s="899"/>
      <c r="Y1592" s="899"/>
    </row>
    <row r="1593" ht="18.0" customHeight="1">
      <c r="A1593" s="899"/>
      <c r="B1593" s="900"/>
      <c r="C1593" s="899"/>
      <c r="D1593" s="899"/>
      <c r="E1593" s="899"/>
      <c r="F1593" s="901"/>
      <c r="G1593" s="901"/>
      <c r="H1593" s="901"/>
      <c r="I1593" s="901"/>
      <c r="J1593" s="901"/>
      <c r="K1593" s="901"/>
      <c r="L1593" s="899"/>
      <c r="M1593" s="899"/>
      <c r="N1593" s="899"/>
      <c r="O1593" s="899"/>
      <c r="P1593" s="899"/>
      <c r="Q1593" s="899"/>
      <c r="R1593" s="899"/>
      <c r="S1593" s="899"/>
      <c r="T1593" s="899"/>
      <c r="U1593" s="899"/>
      <c r="V1593" s="899"/>
      <c r="W1593" s="899"/>
      <c r="X1593" s="899"/>
      <c r="Y1593" s="899"/>
    </row>
    <row r="1594" ht="18.0" customHeight="1">
      <c r="A1594" s="899"/>
      <c r="B1594" s="900"/>
      <c r="C1594" s="899"/>
      <c r="D1594" s="899"/>
      <c r="E1594" s="899"/>
      <c r="F1594" s="901"/>
      <c r="G1594" s="901"/>
      <c r="H1594" s="901"/>
      <c r="I1594" s="901"/>
      <c r="J1594" s="901"/>
      <c r="K1594" s="901"/>
      <c r="L1594" s="899"/>
      <c r="M1594" s="899"/>
      <c r="N1594" s="899"/>
      <c r="O1594" s="899"/>
      <c r="P1594" s="899"/>
      <c r="Q1594" s="899"/>
      <c r="R1594" s="899"/>
      <c r="S1594" s="899"/>
      <c r="T1594" s="899"/>
      <c r="U1594" s="899"/>
      <c r="V1594" s="899"/>
      <c r="W1594" s="899"/>
      <c r="X1594" s="899"/>
      <c r="Y1594" s="899"/>
    </row>
    <row r="1595" ht="18.0" customHeight="1">
      <c r="A1595" s="899"/>
      <c r="B1595" s="900"/>
      <c r="C1595" s="899"/>
      <c r="D1595" s="899"/>
      <c r="E1595" s="899"/>
      <c r="F1595" s="901"/>
      <c r="G1595" s="901"/>
      <c r="H1595" s="901"/>
      <c r="I1595" s="901"/>
      <c r="J1595" s="901"/>
      <c r="K1595" s="901"/>
      <c r="L1595" s="899"/>
      <c r="M1595" s="899"/>
      <c r="N1595" s="899"/>
      <c r="O1595" s="899"/>
      <c r="P1595" s="899"/>
      <c r="Q1595" s="899"/>
      <c r="R1595" s="899"/>
      <c r="S1595" s="899"/>
      <c r="T1595" s="899"/>
      <c r="U1595" s="899"/>
      <c r="V1595" s="899"/>
      <c r="W1595" s="899"/>
      <c r="X1595" s="899"/>
      <c r="Y1595" s="899"/>
    </row>
    <row r="1596" ht="18.0" customHeight="1">
      <c r="A1596" s="899"/>
      <c r="B1596" s="900"/>
      <c r="C1596" s="899"/>
      <c r="D1596" s="899"/>
      <c r="E1596" s="899"/>
      <c r="F1596" s="901"/>
      <c r="G1596" s="901"/>
      <c r="H1596" s="901"/>
      <c r="I1596" s="901"/>
      <c r="J1596" s="901"/>
      <c r="K1596" s="901"/>
      <c r="L1596" s="899"/>
      <c r="M1596" s="899"/>
      <c r="N1596" s="899"/>
      <c r="O1596" s="899"/>
      <c r="P1596" s="899"/>
      <c r="Q1596" s="899"/>
      <c r="R1596" s="899"/>
      <c r="S1596" s="899"/>
      <c r="T1596" s="899"/>
      <c r="U1596" s="899"/>
      <c r="V1596" s="899"/>
      <c r="W1596" s="899"/>
      <c r="X1596" s="899"/>
      <c r="Y1596" s="899"/>
    </row>
    <row r="1597" ht="18.0" customHeight="1">
      <c r="A1597" s="899"/>
      <c r="B1597" s="900"/>
      <c r="C1597" s="899"/>
      <c r="D1597" s="899"/>
      <c r="E1597" s="899"/>
      <c r="F1597" s="901"/>
      <c r="G1597" s="901"/>
      <c r="H1597" s="901"/>
      <c r="I1597" s="901"/>
      <c r="J1597" s="901"/>
      <c r="K1597" s="901"/>
      <c r="L1597" s="899"/>
      <c r="M1597" s="899"/>
      <c r="N1597" s="899"/>
      <c r="O1597" s="899"/>
      <c r="P1597" s="899"/>
      <c r="Q1597" s="899"/>
      <c r="R1597" s="899"/>
      <c r="S1597" s="899"/>
      <c r="T1597" s="899"/>
      <c r="U1597" s="899"/>
      <c r="V1597" s="899"/>
      <c r="W1597" s="899"/>
      <c r="X1597" s="899"/>
      <c r="Y1597" s="899"/>
    </row>
    <row r="1598" ht="18.0" customHeight="1">
      <c r="A1598" s="899"/>
      <c r="B1598" s="900"/>
      <c r="C1598" s="899"/>
      <c r="D1598" s="899"/>
      <c r="E1598" s="899"/>
      <c r="F1598" s="901"/>
      <c r="G1598" s="901"/>
      <c r="H1598" s="901"/>
      <c r="I1598" s="901"/>
      <c r="J1598" s="901"/>
      <c r="K1598" s="901"/>
      <c r="L1598" s="899"/>
      <c r="M1598" s="899"/>
      <c r="N1598" s="899"/>
      <c r="O1598" s="899"/>
      <c r="P1598" s="899"/>
      <c r="Q1598" s="899"/>
      <c r="R1598" s="899"/>
      <c r="S1598" s="899"/>
      <c r="T1598" s="899"/>
      <c r="U1598" s="899"/>
      <c r="V1598" s="899"/>
      <c r="W1598" s="899"/>
      <c r="X1598" s="899"/>
      <c r="Y1598" s="899"/>
    </row>
    <row r="1599" ht="18.0" customHeight="1">
      <c r="A1599" s="899"/>
      <c r="B1599" s="900"/>
      <c r="C1599" s="899"/>
      <c r="D1599" s="899"/>
      <c r="E1599" s="899"/>
      <c r="F1599" s="901"/>
      <c r="G1599" s="901"/>
      <c r="H1599" s="901"/>
      <c r="I1599" s="901"/>
      <c r="J1599" s="901"/>
      <c r="K1599" s="901"/>
      <c r="L1599" s="899"/>
      <c r="M1599" s="899"/>
      <c r="N1599" s="899"/>
      <c r="O1599" s="899"/>
      <c r="P1599" s="899"/>
      <c r="Q1599" s="899"/>
      <c r="R1599" s="899"/>
      <c r="S1599" s="899"/>
      <c r="T1599" s="899"/>
      <c r="U1599" s="899"/>
      <c r="V1599" s="899"/>
      <c r="W1599" s="899"/>
      <c r="X1599" s="899"/>
      <c r="Y1599" s="899"/>
    </row>
    <row r="1600" ht="18.0" customHeight="1">
      <c r="A1600" s="899"/>
      <c r="B1600" s="900"/>
      <c r="C1600" s="899"/>
      <c r="D1600" s="899"/>
      <c r="E1600" s="899"/>
      <c r="F1600" s="901"/>
      <c r="G1600" s="901"/>
      <c r="H1600" s="901"/>
      <c r="I1600" s="901"/>
      <c r="J1600" s="901"/>
      <c r="K1600" s="901"/>
      <c r="L1600" s="899"/>
      <c r="M1600" s="899"/>
      <c r="N1600" s="899"/>
      <c r="O1600" s="899"/>
      <c r="P1600" s="899"/>
      <c r="Q1600" s="899"/>
      <c r="R1600" s="899"/>
      <c r="S1600" s="899"/>
      <c r="T1600" s="899"/>
      <c r="U1600" s="899"/>
      <c r="V1600" s="899"/>
      <c r="W1600" s="899"/>
      <c r="X1600" s="899"/>
      <c r="Y1600" s="899"/>
    </row>
    <row r="1601" ht="18.0" customHeight="1">
      <c r="A1601" s="899"/>
      <c r="B1601" s="900"/>
      <c r="C1601" s="899"/>
      <c r="D1601" s="899"/>
      <c r="E1601" s="899"/>
      <c r="F1601" s="901"/>
      <c r="G1601" s="901"/>
      <c r="H1601" s="901"/>
      <c r="I1601" s="901"/>
      <c r="J1601" s="901"/>
      <c r="K1601" s="901"/>
      <c r="L1601" s="899"/>
      <c r="M1601" s="899"/>
      <c r="N1601" s="899"/>
      <c r="O1601" s="899"/>
      <c r="P1601" s="899"/>
      <c r="Q1601" s="899"/>
      <c r="R1601" s="899"/>
      <c r="S1601" s="899"/>
      <c r="T1601" s="899"/>
      <c r="U1601" s="899"/>
      <c r="V1601" s="899"/>
      <c r="W1601" s="899"/>
      <c r="X1601" s="899"/>
      <c r="Y1601" s="899"/>
    </row>
    <row r="1602" ht="18.0" customHeight="1">
      <c r="A1602" s="899"/>
      <c r="B1602" s="900"/>
      <c r="C1602" s="899"/>
      <c r="D1602" s="899"/>
      <c r="E1602" s="899"/>
      <c r="F1602" s="901"/>
      <c r="G1602" s="901"/>
      <c r="H1602" s="901"/>
      <c r="I1602" s="901"/>
      <c r="J1602" s="901"/>
      <c r="K1602" s="901"/>
      <c r="L1602" s="899"/>
      <c r="M1602" s="899"/>
      <c r="N1602" s="899"/>
      <c r="O1602" s="899"/>
      <c r="P1602" s="899"/>
      <c r="Q1602" s="899"/>
      <c r="R1602" s="899"/>
      <c r="S1602" s="899"/>
      <c r="T1602" s="899"/>
      <c r="U1602" s="899"/>
      <c r="V1602" s="899"/>
      <c r="W1602" s="899"/>
      <c r="X1602" s="899"/>
      <c r="Y1602" s="899"/>
    </row>
    <row r="1603" ht="18.0" customHeight="1">
      <c r="A1603" s="899"/>
      <c r="B1603" s="900"/>
      <c r="C1603" s="899"/>
      <c r="D1603" s="899"/>
      <c r="E1603" s="899"/>
      <c r="F1603" s="901"/>
      <c r="G1603" s="901"/>
      <c r="H1603" s="901"/>
      <c r="I1603" s="901"/>
      <c r="J1603" s="901"/>
      <c r="K1603" s="901"/>
      <c r="L1603" s="899"/>
      <c r="M1603" s="899"/>
      <c r="N1603" s="899"/>
      <c r="O1603" s="899"/>
      <c r="P1603" s="899"/>
      <c r="Q1603" s="899"/>
      <c r="R1603" s="899"/>
      <c r="S1603" s="899"/>
      <c r="T1603" s="899"/>
      <c r="U1603" s="899"/>
      <c r="V1603" s="899"/>
      <c r="W1603" s="899"/>
      <c r="X1603" s="899"/>
      <c r="Y1603" s="899"/>
    </row>
    <row r="1604" ht="18.0" customHeight="1">
      <c r="A1604" s="899"/>
      <c r="B1604" s="900"/>
      <c r="C1604" s="899"/>
      <c r="D1604" s="899"/>
      <c r="E1604" s="899"/>
      <c r="F1604" s="901"/>
      <c r="G1604" s="901"/>
      <c r="H1604" s="901"/>
      <c r="I1604" s="901"/>
      <c r="J1604" s="901"/>
      <c r="K1604" s="901"/>
      <c r="L1604" s="899"/>
      <c r="M1604" s="899"/>
      <c r="N1604" s="899"/>
      <c r="O1604" s="899"/>
      <c r="P1604" s="899"/>
      <c r="Q1604" s="899"/>
      <c r="R1604" s="899"/>
      <c r="S1604" s="899"/>
      <c r="T1604" s="899"/>
      <c r="U1604" s="899"/>
      <c r="V1604" s="899"/>
      <c r="W1604" s="899"/>
      <c r="X1604" s="899"/>
      <c r="Y1604" s="899"/>
    </row>
    <row r="1605" ht="18.0" customHeight="1">
      <c r="A1605" s="899"/>
      <c r="B1605" s="900"/>
      <c r="C1605" s="899"/>
      <c r="D1605" s="899"/>
      <c r="E1605" s="899"/>
      <c r="F1605" s="901"/>
      <c r="G1605" s="901"/>
      <c r="H1605" s="901"/>
      <c r="I1605" s="901"/>
      <c r="J1605" s="901"/>
      <c r="K1605" s="901"/>
      <c r="L1605" s="899"/>
      <c r="M1605" s="899"/>
      <c r="N1605" s="899"/>
      <c r="O1605" s="899"/>
      <c r="P1605" s="899"/>
      <c r="Q1605" s="899"/>
      <c r="R1605" s="899"/>
      <c r="S1605" s="899"/>
      <c r="T1605" s="899"/>
      <c r="U1605" s="899"/>
      <c r="V1605" s="899"/>
      <c r="W1605" s="899"/>
      <c r="X1605" s="899"/>
      <c r="Y1605" s="899"/>
    </row>
    <row r="1606" ht="18.0" customHeight="1">
      <c r="A1606" s="899"/>
      <c r="B1606" s="900"/>
      <c r="C1606" s="899"/>
      <c r="D1606" s="899"/>
      <c r="E1606" s="899"/>
      <c r="F1606" s="901"/>
      <c r="G1606" s="901"/>
      <c r="H1606" s="901"/>
      <c r="I1606" s="901"/>
      <c r="J1606" s="901"/>
      <c r="K1606" s="901"/>
      <c r="L1606" s="899"/>
      <c r="M1606" s="899"/>
      <c r="N1606" s="899"/>
      <c r="O1606" s="899"/>
      <c r="P1606" s="899"/>
      <c r="Q1606" s="899"/>
      <c r="R1606" s="899"/>
      <c r="S1606" s="899"/>
      <c r="T1606" s="899"/>
      <c r="U1606" s="899"/>
      <c r="V1606" s="899"/>
      <c r="W1606" s="899"/>
      <c r="X1606" s="899"/>
      <c r="Y1606" s="899"/>
    </row>
    <row r="1607" ht="18.0" customHeight="1">
      <c r="A1607" s="899"/>
      <c r="B1607" s="900"/>
      <c r="C1607" s="899"/>
      <c r="D1607" s="899"/>
      <c r="E1607" s="899"/>
      <c r="F1607" s="901"/>
      <c r="G1607" s="901"/>
      <c r="H1607" s="901"/>
      <c r="I1607" s="901"/>
      <c r="J1607" s="901"/>
      <c r="K1607" s="901"/>
      <c r="L1607" s="899"/>
      <c r="M1607" s="899"/>
      <c r="N1607" s="899"/>
      <c r="O1607" s="899"/>
      <c r="P1607" s="899"/>
      <c r="Q1607" s="899"/>
      <c r="R1607" s="899"/>
      <c r="S1607" s="899"/>
      <c r="T1607" s="899"/>
      <c r="U1607" s="899"/>
      <c r="V1607" s="899"/>
      <c r="W1607" s="899"/>
      <c r="X1607" s="899"/>
      <c r="Y1607" s="899"/>
    </row>
    <row r="1608" ht="18.0" customHeight="1">
      <c r="A1608" s="899"/>
      <c r="B1608" s="900"/>
      <c r="C1608" s="899"/>
      <c r="D1608" s="899"/>
      <c r="E1608" s="899"/>
      <c r="F1608" s="901"/>
      <c r="G1608" s="901"/>
      <c r="H1608" s="901"/>
      <c r="I1608" s="901"/>
      <c r="J1608" s="901"/>
      <c r="K1608" s="901"/>
      <c r="L1608" s="899"/>
      <c r="M1608" s="899"/>
      <c r="N1608" s="899"/>
      <c r="O1608" s="899"/>
      <c r="P1608" s="899"/>
      <c r="Q1608" s="899"/>
      <c r="R1608" s="899"/>
      <c r="S1608" s="899"/>
      <c r="T1608" s="899"/>
      <c r="U1608" s="899"/>
      <c r="V1608" s="899"/>
      <c r="W1608" s="899"/>
      <c r="X1608" s="899"/>
      <c r="Y1608" s="899"/>
    </row>
    <row r="1609" ht="18.0" customHeight="1">
      <c r="A1609" s="899"/>
      <c r="B1609" s="900"/>
      <c r="C1609" s="899"/>
      <c r="D1609" s="899"/>
      <c r="E1609" s="899"/>
      <c r="F1609" s="901"/>
      <c r="G1609" s="901"/>
      <c r="H1609" s="901"/>
      <c r="I1609" s="901"/>
      <c r="J1609" s="901"/>
      <c r="K1609" s="901"/>
      <c r="L1609" s="899"/>
      <c r="M1609" s="899"/>
      <c r="N1609" s="899"/>
      <c r="O1609" s="899"/>
      <c r="P1609" s="899"/>
      <c r="Q1609" s="899"/>
      <c r="R1609" s="899"/>
      <c r="S1609" s="899"/>
      <c r="T1609" s="899"/>
      <c r="U1609" s="899"/>
      <c r="V1609" s="899"/>
      <c r="W1609" s="899"/>
      <c r="X1609" s="899"/>
      <c r="Y1609" s="899"/>
    </row>
    <row r="1610" ht="18.0" customHeight="1">
      <c r="A1610" s="899"/>
      <c r="B1610" s="900"/>
      <c r="C1610" s="899"/>
      <c r="D1610" s="899"/>
      <c r="E1610" s="899"/>
      <c r="F1610" s="901"/>
      <c r="G1610" s="901"/>
      <c r="H1610" s="901"/>
      <c r="I1610" s="901"/>
      <c r="J1610" s="901"/>
      <c r="K1610" s="901"/>
      <c r="L1610" s="899"/>
      <c r="M1610" s="899"/>
      <c r="N1610" s="899"/>
      <c r="O1610" s="899"/>
      <c r="P1610" s="899"/>
      <c r="Q1610" s="899"/>
      <c r="R1610" s="899"/>
      <c r="S1610" s="899"/>
      <c r="T1610" s="899"/>
      <c r="U1610" s="899"/>
      <c r="V1610" s="899"/>
      <c r="W1610" s="899"/>
      <c r="X1610" s="899"/>
      <c r="Y1610" s="899"/>
    </row>
    <row r="1611" ht="18.0" customHeight="1">
      <c r="A1611" s="899"/>
      <c r="B1611" s="900"/>
      <c r="C1611" s="899"/>
      <c r="D1611" s="899"/>
      <c r="E1611" s="899"/>
      <c r="F1611" s="901"/>
      <c r="G1611" s="901"/>
      <c r="H1611" s="901"/>
      <c r="I1611" s="901"/>
      <c r="J1611" s="901"/>
      <c r="K1611" s="901"/>
      <c r="L1611" s="899"/>
      <c r="M1611" s="899"/>
      <c r="N1611" s="899"/>
      <c r="O1611" s="899"/>
      <c r="P1611" s="899"/>
      <c r="Q1611" s="899"/>
      <c r="R1611" s="899"/>
      <c r="S1611" s="899"/>
      <c r="T1611" s="899"/>
      <c r="U1611" s="899"/>
      <c r="V1611" s="899"/>
      <c r="W1611" s="899"/>
      <c r="X1611" s="899"/>
      <c r="Y1611" s="899"/>
    </row>
    <row r="1612" ht="18.0" customHeight="1">
      <c r="A1612" s="899"/>
      <c r="B1612" s="900"/>
      <c r="C1612" s="899"/>
      <c r="D1612" s="899"/>
      <c r="E1612" s="899"/>
      <c r="F1612" s="901"/>
      <c r="G1612" s="901"/>
      <c r="H1612" s="901"/>
      <c r="I1612" s="901"/>
      <c r="J1612" s="901"/>
      <c r="K1612" s="901"/>
      <c r="L1612" s="899"/>
      <c r="M1612" s="899"/>
      <c r="N1612" s="899"/>
      <c r="O1612" s="899"/>
      <c r="P1612" s="899"/>
      <c r="Q1612" s="899"/>
      <c r="R1612" s="899"/>
      <c r="S1612" s="899"/>
      <c r="T1612" s="899"/>
      <c r="U1612" s="899"/>
      <c r="V1612" s="899"/>
      <c r="W1612" s="899"/>
      <c r="X1612" s="899"/>
      <c r="Y1612" s="899"/>
    </row>
    <row r="1613" ht="18.0" customHeight="1">
      <c r="A1613" s="899"/>
      <c r="B1613" s="900"/>
      <c r="C1613" s="899"/>
      <c r="D1613" s="899"/>
      <c r="E1613" s="899"/>
      <c r="F1613" s="901"/>
      <c r="G1613" s="901"/>
      <c r="H1613" s="901"/>
      <c r="I1613" s="901"/>
      <c r="J1613" s="901"/>
      <c r="K1613" s="901"/>
      <c r="L1613" s="899"/>
      <c r="M1613" s="899"/>
      <c r="N1613" s="899"/>
      <c r="O1613" s="899"/>
      <c r="P1613" s="899"/>
      <c r="Q1613" s="899"/>
      <c r="R1613" s="899"/>
      <c r="S1613" s="899"/>
      <c r="T1613" s="899"/>
      <c r="U1613" s="899"/>
      <c r="V1613" s="899"/>
      <c r="W1613" s="899"/>
      <c r="X1613" s="899"/>
      <c r="Y1613" s="899"/>
    </row>
    <row r="1614" ht="18.0" customHeight="1">
      <c r="A1614" s="899"/>
      <c r="B1614" s="900"/>
      <c r="C1614" s="899"/>
      <c r="D1614" s="899"/>
      <c r="E1614" s="899"/>
      <c r="F1614" s="901"/>
      <c r="G1614" s="901"/>
      <c r="H1614" s="901"/>
      <c r="I1614" s="901"/>
      <c r="J1614" s="901"/>
      <c r="K1614" s="901"/>
      <c r="L1614" s="899"/>
      <c r="M1614" s="899"/>
      <c r="N1614" s="899"/>
      <c r="O1614" s="899"/>
      <c r="P1614" s="899"/>
      <c r="Q1614" s="899"/>
      <c r="R1614" s="899"/>
      <c r="S1614" s="899"/>
      <c r="T1614" s="899"/>
      <c r="U1614" s="899"/>
      <c r="V1614" s="899"/>
      <c r="W1614" s="899"/>
      <c r="X1614" s="899"/>
      <c r="Y1614" s="899"/>
    </row>
    <row r="1615" ht="18.0" customHeight="1">
      <c r="A1615" s="899"/>
      <c r="B1615" s="900"/>
      <c r="C1615" s="899"/>
      <c r="D1615" s="899"/>
      <c r="E1615" s="899"/>
      <c r="F1615" s="901"/>
      <c r="G1615" s="901"/>
      <c r="H1615" s="901"/>
      <c r="I1615" s="901"/>
      <c r="J1615" s="901"/>
      <c r="K1615" s="901"/>
      <c r="L1615" s="899"/>
      <c r="M1615" s="899"/>
      <c r="N1615" s="899"/>
      <c r="O1615" s="899"/>
      <c r="P1615" s="899"/>
      <c r="Q1615" s="899"/>
      <c r="R1615" s="899"/>
      <c r="S1615" s="899"/>
      <c r="T1615" s="899"/>
      <c r="U1615" s="899"/>
      <c r="V1615" s="899"/>
      <c r="W1615" s="899"/>
      <c r="X1615" s="899"/>
      <c r="Y1615" s="899"/>
    </row>
    <row r="1616" ht="18.0" customHeight="1">
      <c r="A1616" s="899"/>
      <c r="B1616" s="900"/>
      <c r="C1616" s="899"/>
      <c r="D1616" s="899"/>
      <c r="E1616" s="899"/>
      <c r="F1616" s="901"/>
      <c r="G1616" s="901"/>
      <c r="H1616" s="901"/>
      <c r="I1616" s="901"/>
      <c r="J1616" s="901"/>
      <c r="K1616" s="901"/>
      <c r="L1616" s="899"/>
      <c r="M1616" s="899"/>
      <c r="N1616" s="899"/>
      <c r="O1616" s="899"/>
      <c r="P1616" s="899"/>
      <c r="Q1616" s="899"/>
      <c r="R1616" s="899"/>
      <c r="S1616" s="899"/>
      <c r="T1616" s="899"/>
      <c r="U1616" s="899"/>
      <c r="V1616" s="899"/>
      <c r="W1616" s="899"/>
      <c r="X1616" s="899"/>
      <c r="Y1616" s="899"/>
    </row>
    <row r="1617" ht="18.0" customHeight="1">
      <c r="A1617" s="899"/>
      <c r="B1617" s="900"/>
      <c r="C1617" s="899"/>
      <c r="D1617" s="899"/>
      <c r="E1617" s="899"/>
      <c r="F1617" s="901"/>
      <c r="G1617" s="901"/>
      <c r="H1617" s="901"/>
      <c r="I1617" s="901"/>
      <c r="J1617" s="901"/>
      <c r="K1617" s="901"/>
      <c r="L1617" s="899"/>
      <c r="M1617" s="899"/>
      <c r="N1617" s="899"/>
      <c r="O1617" s="899"/>
      <c r="P1617" s="899"/>
      <c r="Q1617" s="899"/>
      <c r="R1617" s="899"/>
      <c r="S1617" s="899"/>
      <c r="T1617" s="899"/>
      <c r="U1617" s="899"/>
      <c r="V1617" s="899"/>
      <c r="W1617" s="899"/>
      <c r="X1617" s="899"/>
      <c r="Y1617" s="899"/>
    </row>
    <row r="1618" ht="18.0" customHeight="1">
      <c r="A1618" s="899"/>
      <c r="B1618" s="900"/>
      <c r="C1618" s="899"/>
      <c r="D1618" s="899"/>
      <c r="E1618" s="899"/>
      <c r="F1618" s="901"/>
      <c r="G1618" s="901"/>
      <c r="H1618" s="901"/>
      <c r="I1618" s="901"/>
      <c r="J1618" s="901"/>
      <c r="K1618" s="901"/>
      <c r="L1618" s="899"/>
      <c r="M1618" s="899"/>
      <c r="N1618" s="899"/>
      <c r="O1618" s="899"/>
      <c r="P1618" s="899"/>
      <c r="Q1618" s="899"/>
      <c r="R1618" s="899"/>
      <c r="S1618" s="899"/>
      <c r="T1618" s="899"/>
      <c r="U1618" s="899"/>
      <c r="V1618" s="899"/>
      <c r="W1618" s="899"/>
      <c r="X1618" s="899"/>
      <c r="Y1618" s="899"/>
    </row>
    <row r="1619" ht="18.0" customHeight="1">
      <c r="A1619" s="899"/>
      <c r="B1619" s="900"/>
      <c r="C1619" s="899"/>
      <c r="D1619" s="899"/>
      <c r="E1619" s="899"/>
      <c r="F1619" s="901"/>
      <c r="G1619" s="901"/>
      <c r="H1619" s="901"/>
      <c r="I1619" s="901"/>
      <c r="J1619" s="901"/>
      <c r="K1619" s="901"/>
      <c r="L1619" s="899"/>
      <c r="M1619" s="899"/>
      <c r="N1619" s="899"/>
      <c r="O1619" s="899"/>
      <c r="P1619" s="899"/>
      <c r="Q1619" s="899"/>
      <c r="R1619" s="899"/>
      <c r="S1619" s="899"/>
      <c r="T1619" s="899"/>
      <c r="U1619" s="899"/>
      <c r="V1619" s="899"/>
      <c r="W1619" s="899"/>
      <c r="X1619" s="899"/>
      <c r="Y1619" s="899"/>
    </row>
    <row r="1620" ht="18.0" customHeight="1">
      <c r="A1620" s="899"/>
      <c r="B1620" s="900"/>
      <c r="C1620" s="899"/>
      <c r="D1620" s="899"/>
      <c r="E1620" s="899"/>
      <c r="F1620" s="901"/>
      <c r="G1620" s="901"/>
      <c r="H1620" s="901"/>
      <c r="I1620" s="901"/>
      <c r="J1620" s="901"/>
      <c r="K1620" s="901"/>
      <c r="L1620" s="899"/>
      <c r="M1620" s="899"/>
      <c r="N1620" s="899"/>
      <c r="O1620" s="899"/>
      <c r="P1620" s="899"/>
      <c r="Q1620" s="899"/>
      <c r="R1620" s="899"/>
      <c r="S1620" s="899"/>
      <c r="T1620" s="899"/>
      <c r="U1620" s="899"/>
      <c r="V1620" s="899"/>
      <c r="W1620" s="899"/>
      <c r="X1620" s="899"/>
      <c r="Y1620" s="899"/>
    </row>
    <row r="1621" ht="18.0" customHeight="1">
      <c r="A1621" s="899"/>
      <c r="B1621" s="900"/>
      <c r="C1621" s="899"/>
      <c r="D1621" s="899"/>
      <c r="E1621" s="899"/>
      <c r="F1621" s="901"/>
      <c r="G1621" s="901"/>
      <c r="H1621" s="901"/>
      <c r="I1621" s="901"/>
      <c r="J1621" s="901"/>
      <c r="K1621" s="901"/>
      <c r="L1621" s="899"/>
      <c r="M1621" s="899"/>
      <c r="N1621" s="899"/>
      <c r="O1621" s="899"/>
      <c r="P1621" s="899"/>
      <c r="Q1621" s="899"/>
      <c r="R1621" s="899"/>
      <c r="S1621" s="899"/>
      <c r="T1621" s="899"/>
      <c r="U1621" s="899"/>
      <c r="V1621" s="899"/>
      <c r="W1621" s="899"/>
      <c r="X1621" s="899"/>
      <c r="Y1621" s="899"/>
    </row>
    <row r="1622" ht="18.0" customHeight="1">
      <c r="A1622" s="899"/>
      <c r="B1622" s="900"/>
      <c r="C1622" s="899"/>
      <c r="D1622" s="899"/>
      <c r="E1622" s="899"/>
      <c r="F1622" s="901"/>
      <c r="G1622" s="901"/>
      <c r="H1622" s="901"/>
      <c r="I1622" s="901"/>
      <c r="J1622" s="901"/>
      <c r="K1622" s="901"/>
      <c r="L1622" s="899"/>
      <c r="M1622" s="899"/>
      <c r="N1622" s="899"/>
      <c r="O1622" s="899"/>
      <c r="P1622" s="899"/>
      <c r="Q1622" s="899"/>
      <c r="R1622" s="899"/>
      <c r="S1622" s="899"/>
      <c r="T1622" s="899"/>
      <c r="U1622" s="899"/>
      <c r="V1622" s="899"/>
      <c r="W1622" s="899"/>
      <c r="X1622" s="899"/>
      <c r="Y1622" s="899"/>
    </row>
    <row r="1623" ht="18.0" customHeight="1">
      <c r="A1623" s="899"/>
      <c r="B1623" s="900"/>
      <c r="C1623" s="899"/>
      <c r="D1623" s="899"/>
      <c r="E1623" s="899"/>
      <c r="F1623" s="901"/>
      <c r="G1623" s="901"/>
      <c r="H1623" s="901"/>
      <c r="I1623" s="901"/>
      <c r="J1623" s="901"/>
      <c r="K1623" s="901"/>
      <c r="L1623" s="899"/>
      <c r="M1623" s="899"/>
      <c r="N1623" s="899"/>
      <c r="O1623" s="899"/>
      <c r="P1623" s="899"/>
      <c r="Q1623" s="899"/>
      <c r="R1623" s="899"/>
      <c r="S1623" s="899"/>
      <c r="T1623" s="899"/>
      <c r="U1623" s="899"/>
      <c r="V1623" s="899"/>
      <c r="W1623" s="899"/>
      <c r="X1623" s="899"/>
      <c r="Y1623" s="899"/>
    </row>
    <row r="1624" ht="18.0" customHeight="1">
      <c r="A1624" s="899"/>
      <c r="B1624" s="900"/>
      <c r="C1624" s="899"/>
      <c r="D1624" s="899"/>
      <c r="E1624" s="899"/>
      <c r="F1624" s="901"/>
      <c r="G1624" s="901"/>
      <c r="H1624" s="901"/>
      <c r="I1624" s="901"/>
      <c r="J1624" s="901"/>
      <c r="K1624" s="901"/>
      <c r="L1624" s="899"/>
      <c r="M1624" s="899"/>
      <c r="N1624" s="899"/>
      <c r="O1624" s="899"/>
      <c r="P1624" s="899"/>
      <c r="Q1624" s="899"/>
      <c r="R1624" s="899"/>
      <c r="S1624" s="899"/>
      <c r="T1624" s="899"/>
      <c r="U1624" s="899"/>
      <c r="V1624" s="899"/>
      <c r="W1624" s="899"/>
      <c r="X1624" s="899"/>
      <c r="Y1624" s="899"/>
    </row>
    <row r="1625" ht="18.0" customHeight="1">
      <c r="A1625" s="899"/>
      <c r="B1625" s="900"/>
      <c r="C1625" s="899"/>
      <c r="D1625" s="899"/>
      <c r="E1625" s="899"/>
      <c r="F1625" s="901"/>
      <c r="G1625" s="901"/>
      <c r="H1625" s="901"/>
      <c r="I1625" s="901"/>
      <c r="J1625" s="901"/>
      <c r="K1625" s="901"/>
      <c r="L1625" s="899"/>
      <c r="M1625" s="899"/>
      <c r="N1625" s="899"/>
      <c r="O1625" s="899"/>
      <c r="P1625" s="899"/>
      <c r="Q1625" s="899"/>
      <c r="R1625" s="899"/>
      <c r="S1625" s="899"/>
      <c r="T1625" s="899"/>
      <c r="U1625" s="899"/>
      <c r="V1625" s="899"/>
      <c r="W1625" s="899"/>
      <c r="X1625" s="899"/>
      <c r="Y1625" s="899"/>
    </row>
    <row r="1626" ht="18.0" customHeight="1">
      <c r="A1626" s="899"/>
      <c r="B1626" s="900"/>
      <c r="C1626" s="899"/>
      <c r="D1626" s="899"/>
      <c r="E1626" s="899"/>
      <c r="F1626" s="901"/>
      <c r="G1626" s="901"/>
      <c r="H1626" s="901"/>
      <c r="I1626" s="901"/>
      <c r="J1626" s="901"/>
      <c r="K1626" s="901"/>
      <c r="L1626" s="899"/>
      <c r="M1626" s="899"/>
      <c r="N1626" s="899"/>
      <c r="O1626" s="899"/>
      <c r="P1626" s="899"/>
      <c r="Q1626" s="899"/>
      <c r="R1626" s="899"/>
      <c r="S1626" s="899"/>
      <c r="T1626" s="899"/>
      <c r="U1626" s="899"/>
      <c r="V1626" s="899"/>
      <c r="W1626" s="899"/>
      <c r="X1626" s="899"/>
      <c r="Y1626" s="899"/>
    </row>
    <row r="1627" ht="18.0" customHeight="1">
      <c r="A1627" s="899"/>
      <c r="B1627" s="900"/>
      <c r="C1627" s="899"/>
      <c r="D1627" s="899"/>
      <c r="E1627" s="899"/>
      <c r="F1627" s="901"/>
      <c r="G1627" s="901"/>
      <c r="H1627" s="901"/>
      <c r="I1627" s="901"/>
      <c r="J1627" s="901"/>
      <c r="K1627" s="901"/>
      <c r="L1627" s="899"/>
      <c r="M1627" s="899"/>
      <c r="N1627" s="899"/>
      <c r="O1627" s="899"/>
      <c r="P1627" s="899"/>
      <c r="Q1627" s="899"/>
      <c r="R1627" s="899"/>
      <c r="S1627" s="899"/>
      <c r="T1627" s="899"/>
      <c r="U1627" s="899"/>
      <c r="V1627" s="899"/>
      <c r="W1627" s="899"/>
      <c r="X1627" s="899"/>
      <c r="Y1627" s="899"/>
    </row>
    <row r="1628" ht="18.0" customHeight="1">
      <c r="A1628" s="899"/>
      <c r="B1628" s="900"/>
      <c r="C1628" s="899"/>
      <c r="D1628" s="899"/>
      <c r="E1628" s="899"/>
      <c r="F1628" s="901"/>
      <c r="G1628" s="901"/>
      <c r="H1628" s="901"/>
      <c r="I1628" s="901"/>
      <c r="J1628" s="901"/>
      <c r="K1628" s="901"/>
      <c r="L1628" s="899"/>
      <c r="M1628" s="899"/>
      <c r="N1628" s="899"/>
      <c r="O1628" s="899"/>
      <c r="P1628" s="899"/>
      <c r="Q1628" s="899"/>
      <c r="R1628" s="899"/>
      <c r="S1628" s="899"/>
      <c r="T1628" s="899"/>
      <c r="U1628" s="899"/>
      <c r="V1628" s="899"/>
      <c r="W1628" s="899"/>
      <c r="X1628" s="899"/>
      <c r="Y1628" s="899"/>
    </row>
    <row r="1629" ht="18.0" customHeight="1">
      <c r="A1629" s="899"/>
      <c r="B1629" s="900"/>
      <c r="C1629" s="899"/>
      <c r="D1629" s="899"/>
      <c r="E1629" s="899"/>
      <c r="F1629" s="901"/>
      <c r="G1629" s="901"/>
      <c r="H1629" s="901"/>
      <c r="I1629" s="901"/>
      <c r="J1629" s="901"/>
      <c r="K1629" s="901"/>
      <c r="L1629" s="899"/>
      <c r="M1629" s="899"/>
      <c r="N1629" s="899"/>
      <c r="O1629" s="899"/>
      <c r="P1629" s="899"/>
      <c r="Q1629" s="899"/>
      <c r="R1629" s="899"/>
      <c r="S1629" s="899"/>
      <c r="T1629" s="899"/>
      <c r="U1629" s="899"/>
      <c r="V1629" s="899"/>
      <c r="W1629" s="899"/>
      <c r="X1629" s="899"/>
      <c r="Y1629" s="899"/>
    </row>
    <row r="1630" ht="18.0" customHeight="1">
      <c r="A1630" s="899"/>
      <c r="B1630" s="900"/>
      <c r="C1630" s="899"/>
      <c r="D1630" s="899"/>
      <c r="E1630" s="899"/>
      <c r="F1630" s="901"/>
      <c r="G1630" s="901"/>
      <c r="H1630" s="901"/>
      <c r="I1630" s="901"/>
      <c r="J1630" s="901"/>
      <c r="K1630" s="901"/>
      <c r="L1630" s="899"/>
      <c r="M1630" s="899"/>
      <c r="N1630" s="899"/>
      <c r="O1630" s="899"/>
      <c r="P1630" s="899"/>
      <c r="Q1630" s="899"/>
      <c r="R1630" s="899"/>
      <c r="S1630" s="899"/>
      <c r="T1630" s="899"/>
      <c r="U1630" s="899"/>
      <c r="V1630" s="899"/>
      <c r="W1630" s="899"/>
      <c r="X1630" s="899"/>
      <c r="Y1630" s="899"/>
    </row>
    <row r="1631" ht="18.0" customHeight="1">
      <c r="A1631" s="899"/>
      <c r="B1631" s="900"/>
      <c r="C1631" s="899"/>
      <c r="D1631" s="899"/>
      <c r="E1631" s="899"/>
      <c r="F1631" s="901"/>
      <c r="G1631" s="901"/>
      <c r="H1631" s="901"/>
      <c r="I1631" s="901"/>
      <c r="J1631" s="901"/>
      <c r="K1631" s="901"/>
      <c r="L1631" s="899"/>
      <c r="M1631" s="899"/>
      <c r="N1631" s="899"/>
      <c r="O1631" s="899"/>
      <c r="P1631" s="899"/>
      <c r="Q1631" s="899"/>
      <c r="R1631" s="899"/>
      <c r="S1631" s="899"/>
      <c r="T1631" s="899"/>
      <c r="U1631" s="899"/>
      <c r="V1631" s="899"/>
      <c r="W1631" s="899"/>
      <c r="X1631" s="899"/>
      <c r="Y1631" s="899"/>
    </row>
    <row r="1632" ht="18.0" customHeight="1">
      <c r="A1632" s="899"/>
      <c r="B1632" s="900"/>
      <c r="C1632" s="899"/>
      <c r="D1632" s="899"/>
      <c r="E1632" s="899"/>
      <c r="F1632" s="901"/>
      <c r="G1632" s="901"/>
      <c r="H1632" s="901"/>
      <c r="I1632" s="901"/>
      <c r="J1632" s="901"/>
      <c r="K1632" s="901"/>
      <c r="L1632" s="899"/>
      <c r="M1632" s="899"/>
      <c r="N1632" s="899"/>
      <c r="O1632" s="899"/>
      <c r="P1632" s="899"/>
      <c r="Q1632" s="899"/>
      <c r="R1632" s="899"/>
      <c r="S1632" s="899"/>
      <c r="T1632" s="899"/>
      <c r="U1632" s="899"/>
      <c r="V1632" s="899"/>
      <c r="W1632" s="899"/>
      <c r="X1632" s="899"/>
      <c r="Y1632" s="899"/>
    </row>
    <row r="1633" ht="18.0" customHeight="1">
      <c r="A1633" s="899"/>
      <c r="B1633" s="900"/>
      <c r="C1633" s="899"/>
      <c r="D1633" s="899"/>
      <c r="E1633" s="899"/>
      <c r="F1633" s="901"/>
      <c r="G1633" s="901"/>
      <c r="H1633" s="901"/>
      <c r="I1633" s="901"/>
      <c r="J1633" s="901"/>
      <c r="K1633" s="901"/>
      <c r="L1633" s="899"/>
      <c r="M1633" s="899"/>
      <c r="N1633" s="899"/>
      <c r="O1633" s="899"/>
      <c r="P1633" s="899"/>
      <c r="Q1633" s="899"/>
      <c r="R1633" s="899"/>
      <c r="S1633" s="899"/>
      <c r="T1633" s="899"/>
      <c r="U1633" s="899"/>
      <c r="V1633" s="899"/>
      <c r="W1633" s="899"/>
      <c r="X1633" s="899"/>
      <c r="Y1633" s="899"/>
    </row>
    <row r="1634" ht="18.0" customHeight="1">
      <c r="A1634" s="899"/>
      <c r="B1634" s="900"/>
      <c r="C1634" s="899"/>
      <c r="D1634" s="899"/>
      <c r="E1634" s="899"/>
      <c r="F1634" s="901"/>
      <c r="G1634" s="901"/>
      <c r="H1634" s="901"/>
      <c r="I1634" s="901"/>
      <c r="J1634" s="901"/>
      <c r="K1634" s="901"/>
      <c r="L1634" s="899"/>
      <c r="M1634" s="899"/>
      <c r="N1634" s="899"/>
      <c r="O1634" s="899"/>
      <c r="P1634" s="899"/>
      <c r="Q1634" s="899"/>
      <c r="R1634" s="899"/>
      <c r="S1634" s="899"/>
      <c r="T1634" s="899"/>
      <c r="U1634" s="899"/>
      <c r="V1634" s="899"/>
      <c r="W1634" s="899"/>
      <c r="X1634" s="899"/>
      <c r="Y1634" s="899"/>
    </row>
    <row r="1635" ht="18.0" customHeight="1">
      <c r="A1635" s="899"/>
      <c r="B1635" s="900"/>
      <c r="C1635" s="899"/>
      <c r="D1635" s="899"/>
      <c r="E1635" s="899"/>
      <c r="F1635" s="901"/>
      <c r="G1635" s="901"/>
      <c r="H1635" s="901"/>
      <c r="I1635" s="901"/>
      <c r="J1635" s="901"/>
      <c r="K1635" s="901"/>
      <c r="L1635" s="899"/>
      <c r="M1635" s="899"/>
      <c r="N1635" s="899"/>
      <c r="O1635" s="899"/>
      <c r="P1635" s="899"/>
      <c r="Q1635" s="899"/>
      <c r="R1635" s="899"/>
      <c r="S1635" s="899"/>
      <c r="T1635" s="899"/>
      <c r="U1635" s="899"/>
      <c r="V1635" s="899"/>
      <c r="W1635" s="899"/>
      <c r="X1635" s="899"/>
      <c r="Y1635" s="899"/>
    </row>
    <row r="1636" ht="18.0" customHeight="1">
      <c r="A1636" s="899"/>
      <c r="B1636" s="900"/>
      <c r="C1636" s="899"/>
      <c r="D1636" s="899"/>
      <c r="E1636" s="899"/>
      <c r="F1636" s="901"/>
      <c r="G1636" s="901"/>
      <c r="H1636" s="901"/>
      <c r="I1636" s="901"/>
      <c r="J1636" s="901"/>
      <c r="K1636" s="901"/>
      <c r="L1636" s="899"/>
      <c r="M1636" s="899"/>
      <c r="N1636" s="899"/>
      <c r="O1636" s="899"/>
      <c r="P1636" s="899"/>
      <c r="Q1636" s="899"/>
      <c r="R1636" s="899"/>
      <c r="S1636" s="899"/>
      <c r="T1636" s="899"/>
      <c r="U1636" s="899"/>
      <c r="V1636" s="899"/>
      <c r="W1636" s="899"/>
      <c r="X1636" s="899"/>
      <c r="Y1636" s="899"/>
    </row>
    <row r="1637" ht="18.0" customHeight="1">
      <c r="A1637" s="899"/>
      <c r="B1637" s="900"/>
      <c r="C1637" s="899"/>
      <c r="D1637" s="899"/>
      <c r="E1637" s="899"/>
      <c r="F1637" s="901"/>
      <c r="G1637" s="901"/>
      <c r="H1637" s="901"/>
      <c r="I1637" s="901"/>
      <c r="J1637" s="901"/>
      <c r="K1637" s="901"/>
      <c r="L1637" s="899"/>
      <c r="M1637" s="899"/>
      <c r="N1637" s="899"/>
      <c r="O1637" s="899"/>
      <c r="P1637" s="899"/>
      <c r="Q1637" s="899"/>
      <c r="R1637" s="899"/>
      <c r="S1637" s="899"/>
      <c r="T1637" s="899"/>
      <c r="U1637" s="899"/>
      <c r="V1637" s="899"/>
      <c r="W1637" s="899"/>
      <c r="X1637" s="899"/>
      <c r="Y1637" s="899"/>
    </row>
    <row r="1638" ht="18.0" customHeight="1">
      <c r="A1638" s="899"/>
      <c r="B1638" s="900"/>
      <c r="C1638" s="899"/>
      <c r="D1638" s="899"/>
      <c r="E1638" s="899"/>
      <c r="F1638" s="901"/>
      <c r="G1638" s="901"/>
      <c r="H1638" s="901"/>
      <c r="I1638" s="901"/>
      <c r="J1638" s="901"/>
      <c r="K1638" s="901"/>
      <c r="L1638" s="899"/>
      <c r="M1638" s="899"/>
      <c r="N1638" s="899"/>
      <c r="O1638" s="899"/>
      <c r="P1638" s="899"/>
      <c r="Q1638" s="899"/>
      <c r="R1638" s="899"/>
      <c r="S1638" s="899"/>
      <c r="T1638" s="899"/>
      <c r="U1638" s="899"/>
      <c r="V1638" s="899"/>
      <c r="W1638" s="899"/>
      <c r="X1638" s="899"/>
      <c r="Y1638" s="899"/>
    </row>
    <row r="1639" ht="18.0" customHeight="1">
      <c r="A1639" s="899"/>
      <c r="B1639" s="900"/>
      <c r="C1639" s="899"/>
      <c r="D1639" s="899"/>
      <c r="E1639" s="899"/>
      <c r="F1639" s="901"/>
      <c r="G1639" s="901"/>
      <c r="H1639" s="901"/>
      <c r="I1639" s="901"/>
      <c r="J1639" s="901"/>
      <c r="K1639" s="901"/>
      <c r="L1639" s="899"/>
      <c r="M1639" s="899"/>
      <c r="N1639" s="899"/>
      <c r="O1639" s="899"/>
      <c r="P1639" s="899"/>
      <c r="Q1639" s="899"/>
      <c r="R1639" s="899"/>
      <c r="S1639" s="899"/>
      <c r="T1639" s="899"/>
      <c r="U1639" s="899"/>
      <c r="V1639" s="899"/>
      <c r="W1639" s="899"/>
      <c r="X1639" s="899"/>
      <c r="Y1639" s="899"/>
    </row>
    <row r="1640" ht="18.0" customHeight="1">
      <c r="A1640" s="899"/>
      <c r="B1640" s="900"/>
      <c r="C1640" s="899"/>
      <c r="D1640" s="899"/>
      <c r="E1640" s="899"/>
      <c r="F1640" s="901"/>
      <c r="G1640" s="901"/>
      <c r="H1640" s="901"/>
      <c r="I1640" s="901"/>
      <c r="J1640" s="901"/>
      <c r="K1640" s="901"/>
      <c r="L1640" s="899"/>
      <c r="M1640" s="899"/>
      <c r="N1640" s="899"/>
      <c r="O1640" s="899"/>
      <c r="P1640" s="899"/>
      <c r="Q1640" s="899"/>
      <c r="R1640" s="899"/>
      <c r="S1640" s="899"/>
      <c r="T1640" s="899"/>
      <c r="U1640" s="899"/>
      <c r="V1640" s="899"/>
      <c r="W1640" s="899"/>
      <c r="X1640" s="899"/>
      <c r="Y1640" s="899"/>
    </row>
    <row r="1641" ht="18.0" customHeight="1">
      <c r="A1641" s="899"/>
      <c r="B1641" s="900"/>
      <c r="C1641" s="899"/>
      <c r="D1641" s="899"/>
      <c r="E1641" s="899"/>
      <c r="F1641" s="901"/>
      <c r="G1641" s="901"/>
      <c r="H1641" s="901"/>
      <c r="I1641" s="901"/>
      <c r="J1641" s="901"/>
      <c r="K1641" s="901"/>
      <c r="L1641" s="899"/>
      <c r="M1641" s="899"/>
      <c r="N1641" s="899"/>
      <c r="O1641" s="899"/>
      <c r="P1641" s="899"/>
      <c r="Q1641" s="899"/>
      <c r="R1641" s="899"/>
      <c r="S1641" s="899"/>
      <c r="T1641" s="899"/>
      <c r="U1641" s="899"/>
      <c r="V1641" s="899"/>
      <c r="W1641" s="899"/>
      <c r="X1641" s="899"/>
      <c r="Y1641" s="899"/>
    </row>
    <row r="1642" ht="18.0" customHeight="1">
      <c r="A1642" s="899"/>
      <c r="B1642" s="900"/>
      <c r="C1642" s="899"/>
      <c r="D1642" s="899"/>
      <c r="E1642" s="899"/>
      <c r="F1642" s="901"/>
      <c r="G1642" s="901"/>
      <c r="H1642" s="901"/>
      <c r="I1642" s="901"/>
      <c r="J1642" s="901"/>
      <c r="K1642" s="901"/>
      <c r="L1642" s="899"/>
      <c r="M1642" s="899"/>
      <c r="N1642" s="899"/>
      <c r="O1642" s="899"/>
      <c r="P1642" s="899"/>
      <c r="Q1642" s="899"/>
      <c r="R1642" s="899"/>
      <c r="S1642" s="899"/>
      <c r="T1642" s="899"/>
      <c r="U1642" s="899"/>
      <c r="V1642" s="899"/>
      <c r="W1642" s="899"/>
      <c r="X1642" s="899"/>
      <c r="Y1642" s="899"/>
    </row>
    <row r="1643" ht="18.0" customHeight="1">
      <c r="A1643" s="899"/>
      <c r="B1643" s="900"/>
      <c r="C1643" s="899"/>
      <c r="D1643" s="899"/>
      <c r="E1643" s="899"/>
      <c r="F1643" s="901"/>
      <c r="G1643" s="901"/>
      <c r="H1643" s="901"/>
      <c r="I1643" s="901"/>
      <c r="J1643" s="901"/>
      <c r="K1643" s="901"/>
      <c r="L1643" s="899"/>
      <c r="M1643" s="899"/>
      <c r="N1643" s="899"/>
      <c r="O1643" s="899"/>
      <c r="P1643" s="899"/>
      <c r="Q1643" s="899"/>
      <c r="R1643" s="899"/>
      <c r="S1643" s="899"/>
      <c r="T1643" s="899"/>
      <c r="U1643" s="899"/>
      <c r="V1643" s="899"/>
      <c r="W1643" s="899"/>
      <c r="X1643" s="899"/>
      <c r="Y1643" s="899"/>
    </row>
    <row r="1644" ht="18.0" customHeight="1">
      <c r="A1644" s="899"/>
      <c r="B1644" s="900"/>
      <c r="C1644" s="899"/>
      <c r="D1644" s="899"/>
      <c r="E1644" s="899"/>
      <c r="F1644" s="901"/>
      <c r="G1644" s="901"/>
      <c r="H1644" s="901"/>
      <c r="I1644" s="901"/>
      <c r="J1644" s="901"/>
      <c r="K1644" s="901"/>
      <c r="L1644" s="899"/>
      <c r="M1644" s="899"/>
      <c r="N1644" s="899"/>
      <c r="O1644" s="899"/>
      <c r="P1644" s="899"/>
      <c r="Q1644" s="899"/>
      <c r="R1644" s="899"/>
      <c r="S1644" s="899"/>
      <c r="T1644" s="899"/>
      <c r="U1644" s="899"/>
      <c r="V1644" s="899"/>
      <c r="W1644" s="899"/>
      <c r="X1644" s="899"/>
      <c r="Y1644" s="899"/>
    </row>
    <row r="1645" ht="18.0" customHeight="1">
      <c r="A1645" s="899"/>
      <c r="B1645" s="900"/>
      <c r="C1645" s="899"/>
      <c r="D1645" s="899"/>
      <c r="E1645" s="899"/>
      <c r="F1645" s="901"/>
      <c r="G1645" s="901"/>
      <c r="H1645" s="901"/>
      <c r="I1645" s="901"/>
      <c r="J1645" s="901"/>
      <c r="K1645" s="901"/>
      <c r="L1645" s="899"/>
      <c r="M1645" s="899"/>
      <c r="N1645" s="899"/>
      <c r="O1645" s="899"/>
      <c r="P1645" s="899"/>
      <c r="Q1645" s="899"/>
      <c r="R1645" s="899"/>
      <c r="S1645" s="899"/>
      <c r="T1645" s="899"/>
      <c r="U1645" s="899"/>
      <c r="V1645" s="899"/>
      <c r="W1645" s="899"/>
      <c r="X1645" s="899"/>
      <c r="Y1645" s="899"/>
    </row>
    <row r="1646" ht="18.0" customHeight="1">
      <c r="A1646" s="899"/>
      <c r="B1646" s="900"/>
      <c r="C1646" s="899"/>
      <c r="D1646" s="899"/>
      <c r="E1646" s="899"/>
      <c r="F1646" s="901"/>
      <c r="G1646" s="901"/>
      <c r="H1646" s="901"/>
      <c r="I1646" s="901"/>
      <c r="J1646" s="901"/>
      <c r="K1646" s="901"/>
      <c r="L1646" s="899"/>
      <c r="M1646" s="899"/>
      <c r="N1646" s="899"/>
      <c r="O1646" s="899"/>
      <c r="P1646" s="899"/>
      <c r="Q1646" s="899"/>
      <c r="R1646" s="899"/>
      <c r="S1646" s="899"/>
      <c r="T1646" s="899"/>
      <c r="U1646" s="899"/>
      <c r="V1646" s="899"/>
      <c r="W1646" s="899"/>
      <c r="X1646" s="899"/>
      <c r="Y1646" s="899"/>
    </row>
    <row r="1647" ht="18.0" customHeight="1">
      <c r="A1647" s="899"/>
      <c r="B1647" s="900"/>
      <c r="C1647" s="899"/>
      <c r="D1647" s="899"/>
      <c r="E1647" s="899"/>
      <c r="F1647" s="901"/>
      <c r="G1647" s="901"/>
      <c r="H1647" s="901"/>
      <c r="I1647" s="901"/>
      <c r="J1647" s="901"/>
      <c r="K1647" s="901"/>
      <c r="L1647" s="899"/>
      <c r="M1647" s="899"/>
      <c r="N1647" s="899"/>
      <c r="O1647" s="899"/>
      <c r="P1647" s="899"/>
      <c r="Q1647" s="899"/>
      <c r="R1647" s="899"/>
      <c r="S1647" s="899"/>
      <c r="T1647" s="899"/>
      <c r="U1647" s="899"/>
      <c r="V1647" s="899"/>
      <c r="W1647" s="899"/>
      <c r="X1647" s="899"/>
      <c r="Y1647" s="899"/>
    </row>
    <row r="1648" ht="18.0" customHeight="1">
      <c r="A1648" s="899"/>
      <c r="B1648" s="900"/>
      <c r="C1648" s="899"/>
      <c r="D1648" s="899"/>
      <c r="E1648" s="899"/>
      <c r="F1648" s="901"/>
      <c r="G1648" s="901"/>
      <c r="H1648" s="901"/>
      <c r="I1648" s="901"/>
      <c r="J1648" s="901"/>
      <c r="K1648" s="901"/>
      <c r="L1648" s="899"/>
      <c r="M1648" s="899"/>
      <c r="N1648" s="899"/>
      <c r="O1648" s="899"/>
      <c r="P1648" s="899"/>
      <c r="Q1648" s="899"/>
      <c r="R1648" s="899"/>
      <c r="S1648" s="899"/>
      <c r="T1648" s="899"/>
      <c r="U1648" s="899"/>
      <c r="V1648" s="899"/>
      <c r="W1648" s="899"/>
      <c r="X1648" s="899"/>
      <c r="Y1648" s="899"/>
    </row>
    <row r="1649" ht="18.0" customHeight="1">
      <c r="A1649" s="899"/>
      <c r="B1649" s="900"/>
      <c r="C1649" s="899"/>
      <c r="D1649" s="899"/>
      <c r="E1649" s="899"/>
      <c r="F1649" s="901"/>
      <c r="G1649" s="901"/>
      <c r="H1649" s="901"/>
      <c r="I1649" s="901"/>
      <c r="J1649" s="901"/>
      <c r="K1649" s="901"/>
      <c r="L1649" s="899"/>
      <c r="M1649" s="899"/>
      <c r="N1649" s="899"/>
      <c r="O1649" s="899"/>
      <c r="P1649" s="899"/>
      <c r="Q1649" s="899"/>
      <c r="R1649" s="899"/>
      <c r="S1649" s="899"/>
      <c r="T1649" s="899"/>
      <c r="U1649" s="899"/>
      <c r="V1649" s="899"/>
      <c r="W1649" s="899"/>
      <c r="X1649" s="899"/>
      <c r="Y1649" s="899"/>
    </row>
    <row r="1650" ht="18.0" customHeight="1">
      <c r="A1650" s="899"/>
      <c r="B1650" s="900"/>
      <c r="C1650" s="899"/>
      <c r="D1650" s="899"/>
      <c r="E1650" s="899"/>
      <c r="F1650" s="901"/>
      <c r="G1650" s="901"/>
      <c r="H1650" s="901"/>
      <c r="I1650" s="901"/>
      <c r="J1650" s="901"/>
      <c r="K1650" s="901"/>
      <c r="L1650" s="899"/>
      <c r="M1650" s="899"/>
      <c r="N1650" s="899"/>
      <c r="O1650" s="899"/>
      <c r="P1650" s="899"/>
      <c r="Q1650" s="899"/>
      <c r="R1650" s="899"/>
      <c r="S1650" s="899"/>
      <c r="T1650" s="899"/>
      <c r="U1650" s="899"/>
      <c r="V1650" s="899"/>
      <c r="W1650" s="899"/>
      <c r="X1650" s="899"/>
      <c r="Y1650" s="899"/>
    </row>
    <row r="1651" ht="18.0" customHeight="1">
      <c r="A1651" s="899"/>
      <c r="B1651" s="900"/>
      <c r="C1651" s="899"/>
      <c r="D1651" s="899"/>
      <c r="E1651" s="899"/>
      <c r="F1651" s="901"/>
      <c r="G1651" s="901"/>
      <c r="H1651" s="901"/>
      <c r="I1651" s="901"/>
      <c r="J1651" s="901"/>
      <c r="K1651" s="901"/>
      <c r="L1651" s="899"/>
      <c r="M1651" s="899"/>
      <c r="N1651" s="899"/>
      <c r="O1651" s="899"/>
      <c r="P1651" s="899"/>
      <c r="Q1651" s="899"/>
      <c r="R1651" s="899"/>
      <c r="S1651" s="899"/>
      <c r="T1651" s="899"/>
      <c r="U1651" s="899"/>
      <c r="V1651" s="899"/>
      <c r="W1651" s="899"/>
      <c r="X1651" s="899"/>
      <c r="Y1651" s="899"/>
    </row>
    <row r="1652" ht="18.0" customHeight="1">
      <c r="A1652" s="899"/>
      <c r="B1652" s="900"/>
      <c r="C1652" s="899"/>
      <c r="D1652" s="899"/>
      <c r="E1652" s="899"/>
      <c r="F1652" s="901"/>
      <c r="G1652" s="901"/>
      <c r="H1652" s="901"/>
      <c r="I1652" s="901"/>
      <c r="J1652" s="901"/>
      <c r="K1652" s="901"/>
      <c r="L1652" s="899"/>
      <c r="M1652" s="899"/>
      <c r="N1652" s="899"/>
      <c r="O1652" s="899"/>
      <c r="P1652" s="899"/>
      <c r="Q1652" s="899"/>
      <c r="R1652" s="899"/>
      <c r="S1652" s="899"/>
      <c r="T1652" s="899"/>
      <c r="U1652" s="899"/>
      <c r="V1652" s="899"/>
      <c r="W1652" s="899"/>
      <c r="X1652" s="899"/>
      <c r="Y1652" s="899"/>
    </row>
    <row r="1653" ht="18.0" customHeight="1">
      <c r="A1653" s="899"/>
      <c r="B1653" s="900"/>
      <c r="C1653" s="899"/>
      <c r="D1653" s="899"/>
      <c r="E1653" s="899"/>
      <c r="F1653" s="901"/>
      <c r="G1653" s="901"/>
      <c r="H1653" s="901"/>
      <c r="I1653" s="901"/>
      <c r="J1653" s="901"/>
      <c r="K1653" s="901"/>
      <c r="L1653" s="899"/>
      <c r="M1653" s="899"/>
      <c r="N1653" s="899"/>
      <c r="O1653" s="899"/>
      <c r="P1653" s="899"/>
      <c r="Q1653" s="899"/>
      <c r="R1653" s="899"/>
      <c r="S1653" s="899"/>
      <c r="T1653" s="899"/>
      <c r="U1653" s="899"/>
      <c r="V1653" s="899"/>
      <c r="W1653" s="899"/>
      <c r="X1653" s="899"/>
      <c r="Y1653" s="899"/>
    </row>
    <row r="1654" ht="18.0" customHeight="1">
      <c r="A1654" s="899"/>
      <c r="B1654" s="900"/>
      <c r="C1654" s="899"/>
      <c r="D1654" s="899"/>
      <c r="E1654" s="899"/>
      <c r="F1654" s="901"/>
      <c r="G1654" s="901"/>
      <c r="H1654" s="901"/>
      <c r="I1654" s="901"/>
      <c r="J1654" s="901"/>
      <c r="K1654" s="901"/>
      <c r="L1654" s="899"/>
      <c r="M1654" s="899"/>
      <c r="N1654" s="899"/>
      <c r="O1654" s="899"/>
      <c r="P1654" s="899"/>
      <c r="Q1654" s="899"/>
      <c r="R1654" s="899"/>
      <c r="S1654" s="899"/>
      <c r="T1654" s="899"/>
      <c r="U1654" s="899"/>
      <c r="V1654" s="899"/>
      <c r="W1654" s="899"/>
      <c r="X1654" s="899"/>
      <c r="Y1654" s="899"/>
    </row>
    <row r="1655" ht="18.0" customHeight="1">
      <c r="A1655" s="899"/>
      <c r="B1655" s="900"/>
      <c r="C1655" s="899"/>
      <c r="D1655" s="899"/>
      <c r="E1655" s="899"/>
      <c r="F1655" s="901"/>
      <c r="G1655" s="901"/>
      <c r="H1655" s="901"/>
      <c r="I1655" s="901"/>
      <c r="J1655" s="901"/>
      <c r="K1655" s="901"/>
      <c r="L1655" s="899"/>
      <c r="M1655" s="899"/>
      <c r="N1655" s="899"/>
      <c r="O1655" s="899"/>
      <c r="P1655" s="899"/>
      <c r="Q1655" s="899"/>
      <c r="R1655" s="899"/>
      <c r="S1655" s="899"/>
      <c r="T1655" s="899"/>
      <c r="U1655" s="899"/>
      <c r="V1655" s="899"/>
      <c r="W1655" s="899"/>
      <c r="X1655" s="899"/>
      <c r="Y1655" s="899"/>
    </row>
    <row r="1656" ht="18.0" customHeight="1">
      <c r="A1656" s="899"/>
      <c r="B1656" s="900"/>
      <c r="C1656" s="899"/>
      <c r="D1656" s="899"/>
      <c r="E1656" s="899"/>
      <c r="F1656" s="901"/>
      <c r="G1656" s="901"/>
      <c r="H1656" s="901"/>
      <c r="I1656" s="901"/>
      <c r="J1656" s="901"/>
      <c r="K1656" s="901"/>
      <c r="L1656" s="899"/>
      <c r="M1656" s="899"/>
      <c r="N1656" s="899"/>
      <c r="O1656" s="899"/>
      <c r="P1656" s="899"/>
      <c r="Q1656" s="899"/>
      <c r="R1656" s="899"/>
      <c r="S1656" s="899"/>
      <c r="T1656" s="899"/>
      <c r="U1656" s="899"/>
      <c r="V1656" s="899"/>
      <c r="W1656" s="899"/>
      <c r="X1656" s="899"/>
      <c r="Y1656" s="899"/>
    </row>
    <row r="1657" ht="18.0" customHeight="1">
      <c r="A1657" s="899"/>
      <c r="B1657" s="900"/>
      <c r="C1657" s="899"/>
      <c r="D1657" s="899"/>
      <c r="E1657" s="899"/>
      <c r="F1657" s="901"/>
      <c r="G1657" s="901"/>
      <c r="H1657" s="901"/>
      <c r="I1657" s="901"/>
      <c r="J1657" s="901"/>
      <c r="K1657" s="901"/>
      <c r="L1657" s="899"/>
      <c r="M1657" s="899"/>
      <c r="N1657" s="899"/>
      <c r="O1657" s="899"/>
      <c r="P1657" s="899"/>
      <c r="Q1657" s="899"/>
      <c r="R1657" s="899"/>
      <c r="S1657" s="899"/>
      <c r="T1657" s="899"/>
      <c r="U1657" s="899"/>
      <c r="V1657" s="899"/>
      <c r="W1657" s="899"/>
      <c r="X1657" s="899"/>
      <c r="Y1657" s="899"/>
    </row>
    <row r="1658" ht="18.0" customHeight="1">
      <c r="A1658" s="899"/>
      <c r="B1658" s="900"/>
      <c r="C1658" s="899"/>
      <c r="D1658" s="899"/>
      <c r="E1658" s="899"/>
      <c r="F1658" s="901"/>
      <c r="G1658" s="901"/>
      <c r="H1658" s="901"/>
      <c r="I1658" s="901"/>
      <c r="J1658" s="901"/>
      <c r="K1658" s="901"/>
      <c r="L1658" s="899"/>
      <c r="M1658" s="899"/>
      <c r="N1658" s="899"/>
      <c r="O1658" s="899"/>
      <c r="P1658" s="899"/>
      <c r="Q1658" s="899"/>
      <c r="R1658" s="899"/>
      <c r="S1658" s="899"/>
      <c r="T1658" s="899"/>
      <c r="U1658" s="899"/>
      <c r="V1658" s="899"/>
      <c r="W1658" s="899"/>
      <c r="X1658" s="899"/>
      <c r="Y1658" s="899"/>
    </row>
    <row r="1659" ht="18.0" customHeight="1">
      <c r="A1659" s="899"/>
      <c r="B1659" s="900"/>
      <c r="C1659" s="899"/>
      <c r="D1659" s="899"/>
      <c r="E1659" s="899"/>
      <c r="F1659" s="901"/>
      <c r="G1659" s="901"/>
      <c r="H1659" s="901"/>
      <c r="I1659" s="901"/>
      <c r="J1659" s="901"/>
      <c r="K1659" s="901"/>
      <c r="L1659" s="899"/>
      <c r="M1659" s="899"/>
      <c r="N1659" s="899"/>
      <c r="O1659" s="899"/>
      <c r="P1659" s="899"/>
      <c r="Q1659" s="899"/>
      <c r="R1659" s="899"/>
      <c r="S1659" s="899"/>
      <c r="T1659" s="899"/>
      <c r="U1659" s="899"/>
      <c r="V1659" s="899"/>
      <c r="W1659" s="899"/>
      <c r="X1659" s="899"/>
      <c r="Y1659" s="899"/>
    </row>
    <row r="1660" ht="18.0" customHeight="1">
      <c r="A1660" s="899"/>
      <c r="B1660" s="900"/>
      <c r="C1660" s="899"/>
      <c r="D1660" s="899"/>
      <c r="E1660" s="899"/>
      <c r="F1660" s="901"/>
      <c r="G1660" s="901"/>
      <c r="H1660" s="901"/>
      <c r="I1660" s="901"/>
      <c r="J1660" s="901"/>
      <c r="K1660" s="901"/>
      <c r="L1660" s="899"/>
      <c r="M1660" s="899"/>
      <c r="N1660" s="899"/>
      <c r="O1660" s="899"/>
      <c r="P1660" s="899"/>
      <c r="Q1660" s="899"/>
      <c r="R1660" s="899"/>
      <c r="S1660" s="899"/>
      <c r="T1660" s="899"/>
      <c r="U1660" s="899"/>
      <c r="V1660" s="899"/>
      <c r="W1660" s="899"/>
      <c r="X1660" s="899"/>
      <c r="Y1660" s="899"/>
    </row>
    <row r="1661" ht="18.0" customHeight="1">
      <c r="A1661" s="899"/>
      <c r="B1661" s="900"/>
      <c r="C1661" s="899"/>
      <c r="D1661" s="899"/>
      <c r="E1661" s="899"/>
      <c r="F1661" s="901"/>
      <c r="G1661" s="901"/>
      <c r="H1661" s="901"/>
      <c r="I1661" s="901"/>
      <c r="J1661" s="901"/>
      <c r="K1661" s="901"/>
      <c r="L1661" s="899"/>
      <c r="M1661" s="899"/>
      <c r="N1661" s="899"/>
      <c r="O1661" s="899"/>
      <c r="P1661" s="899"/>
      <c r="Q1661" s="899"/>
      <c r="R1661" s="899"/>
      <c r="S1661" s="899"/>
      <c r="T1661" s="899"/>
      <c r="U1661" s="899"/>
      <c r="V1661" s="899"/>
      <c r="W1661" s="899"/>
      <c r="X1661" s="899"/>
      <c r="Y1661" s="899"/>
    </row>
    <row r="1662" ht="18.0" customHeight="1">
      <c r="A1662" s="899"/>
      <c r="B1662" s="900"/>
      <c r="C1662" s="899"/>
      <c r="D1662" s="899"/>
      <c r="E1662" s="899"/>
      <c r="F1662" s="901"/>
      <c r="G1662" s="901"/>
      <c r="H1662" s="901"/>
      <c r="I1662" s="901"/>
      <c r="J1662" s="901"/>
      <c r="K1662" s="901"/>
      <c r="L1662" s="899"/>
      <c r="M1662" s="899"/>
      <c r="N1662" s="899"/>
      <c r="O1662" s="899"/>
      <c r="P1662" s="899"/>
      <c r="Q1662" s="899"/>
      <c r="R1662" s="899"/>
      <c r="S1662" s="899"/>
      <c r="T1662" s="899"/>
      <c r="U1662" s="899"/>
      <c r="V1662" s="899"/>
      <c r="W1662" s="899"/>
      <c r="X1662" s="899"/>
      <c r="Y1662" s="899"/>
    </row>
    <row r="1663" ht="18.0" customHeight="1">
      <c r="A1663" s="899"/>
      <c r="B1663" s="900"/>
      <c r="C1663" s="899"/>
      <c r="D1663" s="899"/>
      <c r="E1663" s="899"/>
      <c r="F1663" s="901"/>
      <c r="G1663" s="901"/>
      <c r="H1663" s="901"/>
      <c r="I1663" s="901"/>
      <c r="J1663" s="901"/>
      <c r="K1663" s="901"/>
      <c r="L1663" s="899"/>
      <c r="M1663" s="899"/>
      <c r="N1663" s="899"/>
      <c r="O1663" s="899"/>
      <c r="P1663" s="899"/>
      <c r="Q1663" s="899"/>
      <c r="R1663" s="899"/>
      <c r="S1663" s="899"/>
      <c r="T1663" s="899"/>
      <c r="U1663" s="899"/>
      <c r="V1663" s="899"/>
      <c r="W1663" s="899"/>
      <c r="X1663" s="899"/>
      <c r="Y1663" s="899"/>
    </row>
    <row r="1664" ht="18.0" customHeight="1">
      <c r="A1664" s="899"/>
      <c r="B1664" s="900"/>
      <c r="C1664" s="899"/>
      <c r="D1664" s="899"/>
      <c r="E1664" s="899"/>
      <c r="F1664" s="901"/>
      <c r="G1664" s="901"/>
      <c r="H1664" s="901"/>
      <c r="I1664" s="901"/>
      <c r="J1664" s="901"/>
      <c r="K1664" s="901"/>
      <c r="L1664" s="899"/>
      <c r="M1664" s="899"/>
      <c r="N1664" s="899"/>
      <c r="O1664" s="899"/>
      <c r="P1664" s="899"/>
      <c r="Q1664" s="899"/>
      <c r="R1664" s="899"/>
      <c r="S1664" s="899"/>
      <c r="T1664" s="899"/>
      <c r="U1664" s="899"/>
      <c r="V1664" s="899"/>
      <c r="W1664" s="899"/>
      <c r="X1664" s="899"/>
      <c r="Y1664" s="899"/>
    </row>
    <row r="1665" ht="18.0" customHeight="1">
      <c r="A1665" s="899"/>
      <c r="B1665" s="900"/>
      <c r="C1665" s="899"/>
      <c r="D1665" s="899"/>
      <c r="E1665" s="899"/>
      <c r="F1665" s="901"/>
      <c r="G1665" s="901"/>
      <c r="H1665" s="901"/>
      <c r="I1665" s="901"/>
      <c r="J1665" s="901"/>
      <c r="K1665" s="901"/>
      <c r="L1665" s="899"/>
      <c r="M1665" s="899"/>
      <c r="N1665" s="899"/>
      <c r="O1665" s="899"/>
      <c r="P1665" s="899"/>
      <c r="Q1665" s="899"/>
      <c r="R1665" s="899"/>
      <c r="S1665" s="899"/>
      <c r="T1665" s="899"/>
      <c r="U1665" s="899"/>
      <c r="V1665" s="899"/>
      <c r="W1665" s="899"/>
      <c r="X1665" s="899"/>
      <c r="Y1665" s="899"/>
    </row>
    <row r="1666" ht="18.0" customHeight="1">
      <c r="A1666" s="899"/>
      <c r="B1666" s="900"/>
      <c r="C1666" s="899"/>
      <c r="D1666" s="899"/>
      <c r="E1666" s="899"/>
      <c r="F1666" s="901"/>
      <c r="G1666" s="901"/>
      <c r="H1666" s="901"/>
      <c r="I1666" s="901"/>
      <c r="J1666" s="901"/>
      <c r="K1666" s="901"/>
      <c r="L1666" s="899"/>
      <c r="M1666" s="899"/>
      <c r="N1666" s="899"/>
      <c r="O1666" s="899"/>
      <c r="P1666" s="899"/>
      <c r="Q1666" s="899"/>
      <c r="R1666" s="899"/>
      <c r="S1666" s="899"/>
      <c r="T1666" s="899"/>
      <c r="U1666" s="899"/>
      <c r="V1666" s="899"/>
      <c r="W1666" s="899"/>
      <c r="X1666" s="899"/>
      <c r="Y1666" s="899"/>
    </row>
    <row r="1667" ht="18.0" customHeight="1">
      <c r="A1667" s="899"/>
      <c r="B1667" s="900"/>
      <c r="C1667" s="899"/>
      <c r="D1667" s="899"/>
      <c r="E1667" s="899"/>
      <c r="F1667" s="901"/>
      <c r="G1667" s="901"/>
      <c r="H1667" s="901"/>
      <c r="I1667" s="901"/>
      <c r="J1667" s="901"/>
      <c r="K1667" s="901"/>
      <c r="L1667" s="899"/>
      <c r="M1667" s="899"/>
      <c r="N1667" s="899"/>
      <c r="O1667" s="899"/>
      <c r="P1667" s="899"/>
      <c r="Q1667" s="899"/>
      <c r="R1667" s="899"/>
      <c r="S1667" s="899"/>
      <c r="T1667" s="899"/>
      <c r="U1667" s="899"/>
      <c r="V1667" s="899"/>
      <c r="W1667" s="899"/>
      <c r="X1667" s="899"/>
      <c r="Y1667" s="899"/>
    </row>
    <row r="1668" ht="18.0" customHeight="1">
      <c r="A1668" s="899"/>
      <c r="B1668" s="900"/>
      <c r="C1668" s="899"/>
      <c r="D1668" s="899"/>
      <c r="E1668" s="899"/>
      <c r="F1668" s="901"/>
      <c r="G1668" s="901"/>
      <c r="H1668" s="901"/>
      <c r="I1668" s="901"/>
      <c r="J1668" s="901"/>
      <c r="K1668" s="901"/>
      <c r="L1668" s="899"/>
      <c r="M1668" s="899"/>
      <c r="N1668" s="899"/>
      <c r="O1668" s="899"/>
      <c r="P1668" s="899"/>
      <c r="Q1668" s="899"/>
      <c r="R1668" s="899"/>
      <c r="S1668" s="899"/>
      <c r="T1668" s="899"/>
      <c r="U1668" s="899"/>
      <c r="V1668" s="899"/>
      <c r="W1668" s="899"/>
      <c r="X1668" s="899"/>
      <c r="Y1668" s="899"/>
    </row>
    <row r="1669" ht="18.0" customHeight="1">
      <c r="A1669" s="899"/>
      <c r="B1669" s="900"/>
      <c r="C1669" s="899"/>
      <c r="D1669" s="899"/>
      <c r="E1669" s="899"/>
      <c r="F1669" s="901"/>
      <c r="G1669" s="901"/>
      <c r="H1669" s="901"/>
      <c r="I1669" s="901"/>
      <c r="J1669" s="901"/>
      <c r="K1669" s="901"/>
      <c r="L1669" s="899"/>
      <c r="M1669" s="899"/>
      <c r="N1669" s="899"/>
      <c r="O1669" s="899"/>
      <c r="P1669" s="899"/>
      <c r="Q1669" s="899"/>
      <c r="R1669" s="899"/>
      <c r="S1669" s="899"/>
      <c r="T1669" s="899"/>
      <c r="U1669" s="899"/>
      <c r="V1669" s="899"/>
      <c r="W1669" s="899"/>
      <c r="X1669" s="899"/>
      <c r="Y1669" s="899"/>
    </row>
    <row r="1670" ht="18.0" customHeight="1">
      <c r="A1670" s="899"/>
      <c r="B1670" s="900"/>
      <c r="C1670" s="899"/>
      <c r="D1670" s="899"/>
      <c r="E1670" s="899"/>
      <c r="F1670" s="901"/>
      <c r="G1670" s="901"/>
      <c r="H1670" s="901"/>
      <c r="I1670" s="901"/>
      <c r="J1670" s="901"/>
      <c r="K1670" s="901"/>
      <c r="L1670" s="899"/>
      <c r="M1670" s="899"/>
      <c r="N1670" s="899"/>
      <c r="O1670" s="899"/>
      <c r="P1670" s="899"/>
      <c r="Q1670" s="899"/>
      <c r="R1670" s="899"/>
      <c r="S1670" s="899"/>
      <c r="T1670" s="899"/>
      <c r="U1670" s="899"/>
      <c r="V1670" s="899"/>
      <c r="W1670" s="899"/>
      <c r="X1670" s="899"/>
      <c r="Y1670" s="899"/>
    </row>
    <row r="1671" ht="18.0" customHeight="1">
      <c r="A1671" s="899"/>
      <c r="B1671" s="900"/>
      <c r="C1671" s="899"/>
      <c r="D1671" s="899"/>
      <c r="E1671" s="899"/>
      <c r="F1671" s="901"/>
      <c r="G1671" s="901"/>
      <c r="H1671" s="901"/>
      <c r="I1671" s="901"/>
      <c r="J1671" s="901"/>
      <c r="K1671" s="901"/>
      <c r="L1671" s="899"/>
      <c r="M1671" s="899"/>
      <c r="N1671" s="899"/>
      <c r="O1671" s="899"/>
      <c r="P1671" s="899"/>
      <c r="Q1671" s="899"/>
      <c r="R1671" s="899"/>
      <c r="S1671" s="899"/>
      <c r="T1671" s="899"/>
      <c r="U1671" s="899"/>
      <c r="V1671" s="899"/>
      <c r="W1671" s="899"/>
      <c r="X1671" s="899"/>
      <c r="Y1671" s="899"/>
    </row>
    <row r="1672" ht="18.0" customHeight="1">
      <c r="A1672" s="899"/>
      <c r="B1672" s="900"/>
      <c r="C1672" s="899"/>
      <c r="D1672" s="899"/>
      <c r="E1672" s="899"/>
      <c r="F1672" s="901"/>
      <c r="G1672" s="901"/>
      <c r="H1672" s="901"/>
      <c r="I1672" s="901"/>
      <c r="J1672" s="901"/>
      <c r="K1672" s="901"/>
      <c r="L1672" s="899"/>
      <c r="M1672" s="899"/>
      <c r="N1672" s="899"/>
      <c r="O1672" s="899"/>
      <c r="P1672" s="899"/>
      <c r="Q1672" s="899"/>
      <c r="R1672" s="899"/>
      <c r="S1672" s="899"/>
      <c r="T1672" s="899"/>
      <c r="U1672" s="899"/>
      <c r="V1672" s="899"/>
      <c r="W1672" s="899"/>
      <c r="X1672" s="899"/>
      <c r="Y1672" s="899"/>
    </row>
    <row r="1673" ht="18.0" customHeight="1">
      <c r="A1673" s="899"/>
      <c r="B1673" s="900"/>
      <c r="C1673" s="899"/>
      <c r="D1673" s="899"/>
      <c r="E1673" s="899"/>
      <c r="F1673" s="901"/>
      <c r="G1673" s="901"/>
      <c r="H1673" s="901"/>
      <c r="I1673" s="901"/>
      <c r="J1673" s="901"/>
      <c r="K1673" s="901"/>
      <c r="L1673" s="899"/>
      <c r="M1673" s="899"/>
      <c r="N1673" s="899"/>
      <c r="O1673" s="899"/>
      <c r="P1673" s="899"/>
      <c r="Q1673" s="899"/>
      <c r="R1673" s="899"/>
      <c r="S1673" s="899"/>
      <c r="T1673" s="899"/>
      <c r="U1673" s="899"/>
      <c r="V1673" s="899"/>
      <c r="W1673" s="899"/>
      <c r="X1673" s="899"/>
      <c r="Y1673" s="899"/>
    </row>
    <row r="1674" ht="18.0" customHeight="1">
      <c r="A1674" s="899"/>
      <c r="B1674" s="900"/>
      <c r="C1674" s="899"/>
      <c r="D1674" s="899"/>
      <c r="E1674" s="899"/>
      <c r="F1674" s="901"/>
      <c r="G1674" s="901"/>
      <c r="H1674" s="901"/>
      <c r="I1674" s="901"/>
      <c r="J1674" s="901"/>
      <c r="K1674" s="901"/>
      <c r="L1674" s="899"/>
      <c r="M1674" s="899"/>
      <c r="N1674" s="899"/>
      <c r="O1674" s="899"/>
      <c r="P1674" s="899"/>
      <c r="Q1674" s="899"/>
      <c r="R1674" s="899"/>
      <c r="S1674" s="899"/>
      <c r="T1674" s="899"/>
      <c r="U1674" s="899"/>
      <c r="V1674" s="899"/>
      <c r="W1674" s="899"/>
      <c r="X1674" s="899"/>
      <c r="Y1674" s="899"/>
    </row>
    <row r="1675" ht="18.0" customHeight="1">
      <c r="A1675" s="899"/>
      <c r="B1675" s="900"/>
      <c r="C1675" s="899"/>
      <c r="D1675" s="899"/>
      <c r="E1675" s="899"/>
      <c r="F1675" s="901"/>
      <c r="G1675" s="901"/>
      <c r="H1675" s="901"/>
      <c r="I1675" s="901"/>
      <c r="J1675" s="901"/>
      <c r="K1675" s="901"/>
      <c r="L1675" s="899"/>
      <c r="M1675" s="899"/>
      <c r="N1675" s="899"/>
      <c r="O1675" s="899"/>
      <c r="P1675" s="899"/>
      <c r="Q1675" s="899"/>
      <c r="R1675" s="899"/>
      <c r="S1675" s="899"/>
      <c r="T1675" s="899"/>
      <c r="U1675" s="899"/>
      <c r="V1675" s="899"/>
      <c r="W1675" s="899"/>
      <c r="X1675" s="899"/>
      <c r="Y1675" s="899"/>
    </row>
    <row r="1676" ht="18.0" customHeight="1">
      <c r="A1676" s="899"/>
      <c r="B1676" s="900"/>
      <c r="C1676" s="899"/>
      <c r="D1676" s="899"/>
      <c r="E1676" s="899"/>
      <c r="F1676" s="901"/>
      <c r="G1676" s="901"/>
      <c r="H1676" s="901"/>
      <c r="I1676" s="901"/>
      <c r="J1676" s="901"/>
      <c r="K1676" s="901"/>
      <c r="L1676" s="899"/>
      <c r="M1676" s="899"/>
      <c r="N1676" s="899"/>
      <c r="O1676" s="899"/>
      <c r="P1676" s="899"/>
      <c r="Q1676" s="899"/>
      <c r="R1676" s="899"/>
      <c r="S1676" s="899"/>
      <c r="T1676" s="899"/>
      <c r="U1676" s="899"/>
      <c r="V1676" s="899"/>
      <c r="W1676" s="899"/>
      <c r="X1676" s="899"/>
      <c r="Y1676" s="899"/>
    </row>
    <row r="1677" ht="18.0" customHeight="1">
      <c r="A1677" s="899"/>
      <c r="B1677" s="900"/>
      <c r="C1677" s="899"/>
      <c r="D1677" s="899"/>
      <c r="E1677" s="899"/>
      <c r="F1677" s="901"/>
      <c r="G1677" s="901"/>
      <c r="H1677" s="901"/>
      <c r="I1677" s="901"/>
      <c r="J1677" s="901"/>
      <c r="K1677" s="901"/>
      <c r="L1677" s="899"/>
      <c r="M1677" s="899"/>
      <c r="N1677" s="899"/>
      <c r="O1677" s="899"/>
      <c r="P1677" s="899"/>
      <c r="Q1677" s="899"/>
      <c r="R1677" s="899"/>
      <c r="S1677" s="899"/>
      <c r="T1677" s="899"/>
      <c r="U1677" s="899"/>
      <c r="V1677" s="899"/>
      <c r="W1677" s="899"/>
      <c r="X1677" s="899"/>
      <c r="Y1677" s="899"/>
    </row>
    <row r="1678" ht="18.0" customHeight="1">
      <c r="A1678" s="899"/>
      <c r="B1678" s="900"/>
      <c r="C1678" s="899"/>
      <c r="D1678" s="899"/>
      <c r="E1678" s="899"/>
      <c r="F1678" s="901"/>
      <c r="G1678" s="901"/>
      <c r="H1678" s="901"/>
      <c r="I1678" s="901"/>
      <c r="J1678" s="901"/>
      <c r="K1678" s="901"/>
      <c r="L1678" s="899"/>
      <c r="M1678" s="899"/>
      <c r="N1678" s="899"/>
      <c r="O1678" s="899"/>
      <c r="P1678" s="899"/>
      <c r="Q1678" s="899"/>
      <c r="R1678" s="899"/>
      <c r="S1678" s="899"/>
      <c r="T1678" s="899"/>
      <c r="U1678" s="899"/>
      <c r="V1678" s="899"/>
      <c r="W1678" s="899"/>
      <c r="X1678" s="899"/>
      <c r="Y1678" s="899"/>
    </row>
    <row r="1679" ht="18.0" customHeight="1">
      <c r="A1679" s="899"/>
      <c r="B1679" s="900"/>
      <c r="C1679" s="899"/>
      <c r="D1679" s="899"/>
      <c r="E1679" s="899"/>
      <c r="F1679" s="901"/>
      <c r="G1679" s="901"/>
      <c r="H1679" s="901"/>
      <c r="I1679" s="901"/>
      <c r="J1679" s="901"/>
      <c r="K1679" s="901"/>
      <c r="L1679" s="899"/>
      <c r="M1679" s="899"/>
      <c r="N1679" s="899"/>
      <c r="O1679" s="899"/>
      <c r="P1679" s="899"/>
      <c r="Q1679" s="899"/>
      <c r="R1679" s="899"/>
      <c r="S1679" s="899"/>
      <c r="T1679" s="899"/>
      <c r="U1679" s="899"/>
      <c r="V1679" s="899"/>
      <c r="W1679" s="899"/>
      <c r="X1679" s="899"/>
      <c r="Y1679" s="899"/>
    </row>
    <row r="1680" ht="18.0" customHeight="1">
      <c r="A1680" s="899"/>
      <c r="B1680" s="900"/>
      <c r="C1680" s="899"/>
      <c r="D1680" s="899"/>
      <c r="E1680" s="899"/>
      <c r="F1680" s="901"/>
      <c r="G1680" s="901"/>
      <c r="H1680" s="901"/>
      <c r="I1680" s="901"/>
      <c r="J1680" s="901"/>
      <c r="K1680" s="901"/>
      <c r="L1680" s="899"/>
      <c r="M1680" s="899"/>
      <c r="N1680" s="899"/>
      <c r="O1680" s="899"/>
      <c r="P1680" s="899"/>
      <c r="Q1680" s="899"/>
      <c r="R1680" s="899"/>
      <c r="S1680" s="899"/>
      <c r="T1680" s="899"/>
      <c r="U1680" s="899"/>
      <c r="V1680" s="899"/>
      <c r="W1680" s="899"/>
      <c r="X1680" s="899"/>
      <c r="Y1680" s="899"/>
    </row>
    <row r="1681" ht="18.0" customHeight="1">
      <c r="A1681" s="899"/>
      <c r="B1681" s="900"/>
      <c r="C1681" s="899"/>
      <c r="D1681" s="899"/>
      <c r="E1681" s="899"/>
      <c r="F1681" s="901"/>
      <c r="G1681" s="901"/>
      <c r="H1681" s="901"/>
      <c r="I1681" s="901"/>
      <c r="J1681" s="901"/>
      <c r="K1681" s="901"/>
      <c r="L1681" s="899"/>
      <c r="M1681" s="899"/>
      <c r="N1681" s="899"/>
      <c r="O1681" s="899"/>
      <c r="P1681" s="899"/>
      <c r="Q1681" s="899"/>
      <c r="R1681" s="899"/>
      <c r="S1681" s="899"/>
      <c r="T1681" s="899"/>
      <c r="U1681" s="899"/>
      <c r="V1681" s="899"/>
      <c r="W1681" s="899"/>
      <c r="X1681" s="899"/>
      <c r="Y1681" s="899"/>
    </row>
    <row r="1682" ht="18.0" customHeight="1">
      <c r="A1682" s="899"/>
      <c r="B1682" s="900"/>
      <c r="C1682" s="899"/>
      <c r="D1682" s="899"/>
      <c r="E1682" s="899"/>
      <c r="F1682" s="901"/>
      <c r="G1682" s="901"/>
      <c r="H1682" s="901"/>
      <c r="I1682" s="901"/>
      <c r="J1682" s="901"/>
      <c r="K1682" s="901"/>
      <c r="L1682" s="899"/>
      <c r="M1682" s="899"/>
      <c r="N1682" s="899"/>
      <c r="O1682" s="899"/>
      <c r="P1682" s="899"/>
      <c r="Q1682" s="899"/>
      <c r="R1682" s="899"/>
      <c r="S1682" s="899"/>
      <c r="T1682" s="899"/>
      <c r="U1682" s="899"/>
      <c r="V1682" s="899"/>
      <c r="W1682" s="899"/>
      <c r="X1682" s="899"/>
      <c r="Y1682" s="899"/>
    </row>
    <row r="1683" ht="18.0" customHeight="1">
      <c r="A1683" s="899"/>
      <c r="B1683" s="900"/>
      <c r="C1683" s="899"/>
      <c r="D1683" s="899"/>
      <c r="E1683" s="899"/>
      <c r="F1683" s="901"/>
      <c r="G1683" s="901"/>
      <c r="H1683" s="901"/>
      <c r="I1683" s="901"/>
      <c r="J1683" s="901"/>
      <c r="K1683" s="901"/>
      <c r="L1683" s="899"/>
      <c r="M1683" s="899"/>
      <c r="N1683" s="899"/>
      <c r="O1683" s="899"/>
      <c r="P1683" s="899"/>
      <c r="Q1683" s="899"/>
      <c r="R1683" s="899"/>
      <c r="S1683" s="899"/>
      <c r="T1683" s="899"/>
      <c r="U1683" s="899"/>
      <c r="V1683" s="899"/>
      <c r="W1683" s="899"/>
      <c r="X1683" s="899"/>
      <c r="Y1683" s="899"/>
    </row>
    <row r="1684" ht="18.0" customHeight="1">
      <c r="A1684" s="899"/>
      <c r="B1684" s="900"/>
      <c r="C1684" s="899"/>
      <c r="D1684" s="899"/>
      <c r="E1684" s="899"/>
      <c r="F1684" s="901"/>
      <c r="G1684" s="901"/>
      <c r="H1684" s="901"/>
      <c r="I1684" s="901"/>
      <c r="J1684" s="901"/>
      <c r="K1684" s="901"/>
      <c r="L1684" s="899"/>
      <c r="M1684" s="899"/>
      <c r="N1684" s="899"/>
      <c r="O1684" s="899"/>
      <c r="P1684" s="899"/>
      <c r="Q1684" s="899"/>
      <c r="R1684" s="899"/>
      <c r="S1684" s="899"/>
      <c r="T1684" s="899"/>
      <c r="U1684" s="899"/>
      <c r="V1684" s="899"/>
      <c r="W1684" s="899"/>
      <c r="X1684" s="899"/>
      <c r="Y1684" s="899"/>
    </row>
    <row r="1685" ht="18.0" customHeight="1">
      <c r="A1685" s="899"/>
      <c r="B1685" s="900"/>
      <c r="C1685" s="899"/>
      <c r="D1685" s="899"/>
      <c r="E1685" s="899"/>
      <c r="F1685" s="901"/>
      <c r="G1685" s="901"/>
      <c r="H1685" s="901"/>
      <c r="I1685" s="901"/>
      <c r="J1685" s="901"/>
      <c r="K1685" s="901"/>
      <c r="L1685" s="899"/>
      <c r="M1685" s="899"/>
      <c r="N1685" s="899"/>
      <c r="O1685" s="899"/>
      <c r="P1685" s="899"/>
      <c r="Q1685" s="899"/>
      <c r="R1685" s="899"/>
      <c r="S1685" s="899"/>
      <c r="T1685" s="899"/>
      <c r="U1685" s="899"/>
      <c r="V1685" s="899"/>
      <c r="W1685" s="899"/>
      <c r="X1685" s="899"/>
      <c r="Y1685" s="899"/>
    </row>
    <row r="1686" ht="18.0" customHeight="1">
      <c r="A1686" s="899"/>
      <c r="B1686" s="900"/>
      <c r="C1686" s="899"/>
      <c r="D1686" s="899"/>
      <c r="E1686" s="899"/>
      <c r="F1686" s="901"/>
      <c r="G1686" s="901"/>
      <c r="H1686" s="901"/>
      <c r="I1686" s="901"/>
      <c r="J1686" s="901"/>
      <c r="K1686" s="901"/>
      <c r="L1686" s="899"/>
      <c r="M1686" s="899"/>
      <c r="N1686" s="899"/>
      <c r="O1686" s="899"/>
      <c r="P1686" s="899"/>
      <c r="Q1686" s="899"/>
      <c r="R1686" s="899"/>
      <c r="S1686" s="899"/>
      <c r="T1686" s="899"/>
      <c r="U1686" s="899"/>
      <c r="V1686" s="899"/>
      <c r="W1686" s="899"/>
      <c r="X1686" s="899"/>
      <c r="Y1686" s="899"/>
    </row>
    <row r="1687" ht="18.0" customHeight="1">
      <c r="A1687" s="899"/>
      <c r="B1687" s="900"/>
      <c r="C1687" s="899"/>
      <c r="D1687" s="899"/>
      <c r="E1687" s="899"/>
      <c r="F1687" s="901"/>
      <c r="G1687" s="901"/>
      <c r="H1687" s="901"/>
      <c r="I1687" s="901"/>
      <c r="J1687" s="901"/>
      <c r="K1687" s="901"/>
      <c r="L1687" s="899"/>
      <c r="M1687" s="899"/>
      <c r="N1687" s="899"/>
      <c r="O1687" s="899"/>
      <c r="P1687" s="899"/>
      <c r="Q1687" s="899"/>
      <c r="R1687" s="899"/>
      <c r="S1687" s="899"/>
      <c r="T1687" s="899"/>
      <c r="U1687" s="899"/>
      <c r="V1687" s="899"/>
      <c r="W1687" s="899"/>
      <c r="X1687" s="899"/>
      <c r="Y1687" s="899"/>
    </row>
    <row r="1688" ht="18.0" customHeight="1">
      <c r="A1688" s="899"/>
      <c r="B1688" s="900"/>
      <c r="C1688" s="899"/>
      <c r="D1688" s="899"/>
      <c r="E1688" s="899"/>
      <c r="F1688" s="901"/>
      <c r="G1688" s="901"/>
      <c r="H1688" s="901"/>
      <c r="I1688" s="901"/>
      <c r="J1688" s="901"/>
      <c r="K1688" s="901"/>
      <c r="L1688" s="899"/>
      <c r="M1688" s="899"/>
      <c r="N1688" s="899"/>
      <c r="O1688" s="899"/>
      <c r="P1688" s="899"/>
      <c r="Q1688" s="899"/>
      <c r="R1688" s="899"/>
      <c r="S1688" s="899"/>
      <c r="T1688" s="899"/>
      <c r="U1688" s="899"/>
      <c r="V1688" s="899"/>
      <c r="W1688" s="899"/>
      <c r="X1688" s="899"/>
      <c r="Y1688" s="899"/>
    </row>
    <row r="1689" ht="18.0" customHeight="1">
      <c r="A1689" s="899"/>
      <c r="B1689" s="900"/>
      <c r="C1689" s="899"/>
      <c r="D1689" s="899"/>
      <c r="E1689" s="899"/>
      <c r="F1689" s="901"/>
      <c r="G1689" s="901"/>
      <c r="H1689" s="901"/>
      <c r="I1689" s="901"/>
      <c r="J1689" s="901"/>
      <c r="K1689" s="901"/>
      <c r="L1689" s="899"/>
      <c r="M1689" s="899"/>
      <c r="N1689" s="899"/>
      <c r="O1689" s="899"/>
      <c r="P1689" s="899"/>
      <c r="Q1689" s="899"/>
      <c r="R1689" s="899"/>
      <c r="S1689" s="899"/>
      <c r="T1689" s="899"/>
      <c r="U1689" s="899"/>
      <c r="V1689" s="899"/>
      <c r="W1689" s="899"/>
      <c r="X1689" s="899"/>
      <c r="Y1689" s="899"/>
    </row>
    <row r="1690" ht="18.0" customHeight="1">
      <c r="A1690" s="899"/>
      <c r="B1690" s="900"/>
      <c r="C1690" s="899"/>
      <c r="D1690" s="899"/>
      <c r="E1690" s="899"/>
      <c r="F1690" s="901"/>
      <c r="G1690" s="901"/>
      <c r="H1690" s="901"/>
      <c r="I1690" s="901"/>
      <c r="J1690" s="901"/>
      <c r="K1690" s="901"/>
      <c r="L1690" s="899"/>
      <c r="M1690" s="899"/>
      <c r="N1690" s="899"/>
      <c r="O1690" s="899"/>
      <c r="P1690" s="899"/>
      <c r="Q1690" s="899"/>
      <c r="R1690" s="899"/>
      <c r="S1690" s="899"/>
      <c r="T1690" s="899"/>
      <c r="U1690" s="899"/>
      <c r="V1690" s="899"/>
      <c r="W1690" s="899"/>
      <c r="X1690" s="899"/>
      <c r="Y1690" s="899"/>
    </row>
    <row r="1691" ht="18.0" customHeight="1">
      <c r="A1691" s="899"/>
      <c r="B1691" s="900"/>
      <c r="C1691" s="899"/>
      <c r="D1691" s="899"/>
      <c r="E1691" s="899"/>
      <c r="F1691" s="901"/>
      <c r="G1691" s="901"/>
      <c r="H1691" s="901"/>
      <c r="I1691" s="901"/>
      <c r="J1691" s="901"/>
      <c r="K1691" s="901"/>
      <c r="L1691" s="899"/>
      <c r="M1691" s="899"/>
      <c r="N1691" s="899"/>
      <c r="O1691" s="899"/>
      <c r="P1691" s="899"/>
      <c r="Q1691" s="899"/>
      <c r="R1691" s="899"/>
      <c r="S1691" s="899"/>
      <c r="T1691" s="899"/>
      <c r="U1691" s="899"/>
      <c r="V1691" s="899"/>
      <c r="W1691" s="899"/>
      <c r="X1691" s="899"/>
      <c r="Y1691" s="899"/>
    </row>
    <row r="1692" ht="18.0" customHeight="1">
      <c r="A1692" s="899"/>
      <c r="B1692" s="900"/>
      <c r="C1692" s="899"/>
      <c r="D1692" s="899"/>
      <c r="E1692" s="899"/>
      <c r="F1692" s="901"/>
      <c r="G1692" s="901"/>
      <c r="H1692" s="901"/>
      <c r="I1692" s="901"/>
      <c r="J1692" s="901"/>
      <c r="K1692" s="901"/>
      <c r="L1692" s="899"/>
      <c r="M1692" s="899"/>
      <c r="N1692" s="899"/>
      <c r="O1692" s="899"/>
      <c r="P1692" s="899"/>
      <c r="Q1692" s="899"/>
      <c r="R1692" s="899"/>
      <c r="S1692" s="899"/>
      <c r="T1692" s="899"/>
      <c r="U1692" s="899"/>
      <c r="V1692" s="899"/>
      <c r="W1692" s="899"/>
      <c r="X1692" s="899"/>
      <c r="Y1692" s="899"/>
    </row>
    <row r="1693" ht="18.0" customHeight="1">
      <c r="A1693" s="899"/>
      <c r="B1693" s="900"/>
      <c r="C1693" s="899"/>
      <c r="D1693" s="899"/>
      <c r="E1693" s="899"/>
      <c r="F1693" s="901"/>
      <c r="G1693" s="901"/>
      <c r="H1693" s="901"/>
      <c r="I1693" s="901"/>
      <c r="J1693" s="901"/>
      <c r="K1693" s="901"/>
      <c r="L1693" s="899"/>
      <c r="M1693" s="899"/>
      <c r="N1693" s="899"/>
      <c r="O1693" s="899"/>
      <c r="P1693" s="899"/>
      <c r="Q1693" s="899"/>
      <c r="R1693" s="899"/>
      <c r="S1693" s="899"/>
      <c r="T1693" s="899"/>
      <c r="U1693" s="899"/>
      <c r="V1693" s="899"/>
      <c r="W1693" s="899"/>
      <c r="X1693" s="899"/>
      <c r="Y1693" s="899"/>
    </row>
    <row r="1694" ht="18.0" customHeight="1">
      <c r="A1694" s="899"/>
      <c r="B1694" s="900"/>
      <c r="C1694" s="899"/>
      <c r="D1694" s="899"/>
      <c r="E1694" s="899"/>
      <c r="F1694" s="901"/>
      <c r="G1694" s="901"/>
      <c r="H1694" s="901"/>
      <c r="I1694" s="901"/>
      <c r="J1694" s="901"/>
      <c r="K1694" s="901"/>
      <c r="L1694" s="899"/>
      <c r="M1694" s="899"/>
      <c r="N1694" s="899"/>
      <c r="O1694" s="899"/>
      <c r="P1694" s="899"/>
      <c r="Q1694" s="899"/>
      <c r="R1694" s="899"/>
      <c r="S1694" s="899"/>
      <c r="T1694" s="899"/>
      <c r="U1694" s="899"/>
      <c r="V1694" s="899"/>
      <c r="W1694" s="899"/>
      <c r="X1694" s="899"/>
      <c r="Y1694" s="899"/>
    </row>
    <row r="1695" ht="18.0" customHeight="1">
      <c r="A1695" s="899"/>
      <c r="B1695" s="900"/>
      <c r="C1695" s="899"/>
      <c r="D1695" s="899"/>
      <c r="E1695" s="899"/>
      <c r="F1695" s="901"/>
      <c r="G1695" s="901"/>
      <c r="H1695" s="901"/>
      <c r="I1695" s="901"/>
      <c r="J1695" s="901"/>
      <c r="K1695" s="901"/>
      <c r="L1695" s="899"/>
      <c r="M1695" s="899"/>
      <c r="N1695" s="899"/>
      <c r="O1695" s="899"/>
      <c r="P1695" s="899"/>
      <c r="Q1695" s="899"/>
      <c r="R1695" s="899"/>
      <c r="S1695" s="899"/>
      <c r="T1695" s="899"/>
      <c r="U1695" s="899"/>
      <c r="V1695" s="899"/>
      <c r="W1695" s="899"/>
      <c r="X1695" s="899"/>
      <c r="Y1695" s="899"/>
    </row>
    <row r="1696" ht="18.0" customHeight="1">
      <c r="A1696" s="899"/>
      <c r="B1696" s="900"/>
      <c r="C1696" s="899"/>
      <c r="D1696" s="899"/>
      <c r="E1696" s="899"/>
      <c r="F1696" s="901"/>
      <c r="G1696" s="901"/>
      <c r="H1696" s="901"/>
      <c r="I1696" s="901"/>
      <c r="J1696" s="901"/>
      <c r="K1696" s="901"/>
      <c r="L1696" s="899"/>
      <c r="M1696" s="899"/>
      <c r="N1696" s="899"/>
      <c r="O1696" s="899"/>
      <c r="P1696" s="899"/>
      <c r="Q1696" s="899"/>
      <c r="R1696" s="899"/>
      <c r="S1696" s="899"/>
      <c r="T1696" s="899"/>
      <c r="U1696" s="899"/>
      <c r="V1696" s="899"/>
      <c r="W1696" s="899"/>
      <c r="X1696" s="899"/>
      <c r="Y1696" s="899"/>
    </row>
    <row r="1697" ht="18.0" customHeight="1">
      <c r="A1697" s="899"/>
      <c r="B1697" s="900"/>
      <c r="C1697" s="899"/>
      <c r="D1697" s="899"/>
      <c r="E1697" s="899"/>
      <c r="F1697" s="901"/>
      <c r="G1697" s="901"/>
      <c r="H1697" s="901"/>
      <c r="I1697" s="901"/>
      <c r="J1697" s="901"/>
      <c r="K1697" s="901"/>
      <c r="L1697" s="899"/>
      <c r="M1697" s="899"/>
      <c r="N1697" s="899"/>
      <c r="O1697" s="899"/>
      <c r="P1697" s="899"/>
      <c r="Q1697" s="899"/>
      <c r="R1697" s="899"/>
      <c r="S1697" s="899"/>
      <c r="T1697" s="899"/>
      <c r="U1697" s="899"/>
      <c r="V1697" s="899"/>
      <c r="W1697" s="899"/>
      <c r="X1697" s="899"/>
      <c r="Y1697" s="899"/>
    </row>
    <row r="1698" ht="18.0" customHeight="1">
      <c r="A1698" s="899"/>
      <c r="B1698" s="900"/>
      <c r="C1698" s="899"/>
      <c r="D1698" s="899"/>
      <c r="E1698" s="899"/>
      <c r="F1698" s="901"/>
      <c r="G1698" s="901"/>
      <c r="H1698" s="901"/>
      <c r="I1698" s="901"/>
      <c r="J1698" s="901"/>
      <c r="K1698" s="901"/>
      <c r="L1698" s="899"/>
      <c r="M1698" s="899"/>
      <c r="N1698" s="899"/>
      <c r="O1698" s="899"/>
      <c r="P1698" s="899"/>
      <c r="Q1698" s="899"/>
      <c r="R1698" s="899"/>
      <c r="S1698" s="899"/>
      <c r="T1698" s="899"/>
      <c r="U1698" s="899"/>
      <c r="V1698" s="899"/>
      <c r="W1698" s="899"/>
      <c r="X1698" s="899"/>
      <c r="Y1698" s="899"/>
    </row>
    <row r="1699" ht="18.0" customHeight="1">
      <c r="A1699" s="899"/>
      <c r="B1699" s="900"/>
      <c r="C1699" s="899"/>
      <c r="D1699" s="899"/>
      <c r="E1699" s="899"/>
      <c r="F1699" s="901"/>
      <c r="G1699" s="901"/>
      <c r="H1699" s="901"/>
      <c r="I1699" s="901"/>
      <c r="J1699" s="901"/>
      <c r="K1699" s="901"/>
      <c r="L1699" s="899"/>
      <c r="M1699" s="899"/>
      <c r="N1699" s="899"/>
      <c r="O1699" s="899"/>
      <c r="P1699" s="899"/>
      <c r="Q1699" s="899"/>
      <c r="R1699" s="899"/>
      <c r="S1699" s="899"/>
      <c r="T1699" s="899"/>
      <c r="U1699" s="899"/>
      <c r="V1699" s="899"/>
      <c r="W1699" s="899"/>
      <c r="X1699" s="899"/>
      <c r="Y1699" s="899"/>
    </row>
    <row r="1700" ht="18.0" customHeight="1">
      <c r="A1700" s="899"/>
      <c r="B1700" s="900"/>
      <c r="C1700" s="899"/>
      <c r="D1700" s="899"/>
      <c r="E1700" s="899"/>
      <c r="F1700" s="901"/>
      <c r="G1700" s="901"/>
      <c r="H1700" s="901"/>
      <c r="I1700" s="901"/>
      <c r="J1700" s="901"/>
      <c r="K1700" s="901"/>
      <c r="L1700" s="899"/>
      <c r="M1700" s="899"/>
      <c r="N1700" s="899"/>
      <c r="O1700" s="899"/>
      <c r="P1700" s="899"/>
      <c r="Q1700" s="899"/>
      <c r="R1700" s="899"/>
      <c r="S1700" s="899"/>
      <c r="T1700" s="899"/>
      <c r="U1700" s="899"/>
      <c r="V1700" s="899"/>
      <c r="W1700" s="899"/>
      <c r="X1700" s="899"/>
      <c r="Y1700" s="899"/>
    </row>
    <row r="1701" ht="18.0" customHeight="1">
      <c r="A1701" s="899"/>
      <c r="B1701" s="900"/>
      <c r="C1701" s="899"/>
      <c r="D1701" s="899"/>
      <c r="E1701" s="899"/>
      <c r="F1701" s="901"/>
      <c r="G1701" s="901"/>
      <c r="H1701" s="901"/>
      <c r="I1701" s="901"/>
      <c r="J1701" s="901"/>
      <c r="K1701" s="901"/>
      <c r="L1701" s="899"/>
      <c r="M1701" s="899"/>
      <c r="N1701" s="899"/>
      <c r="O1701" s="899"/>
      <c r="P1701" s="899"/>
      <c r="Q1701" s="899"/>
      <c r="R1701" s="899"/>
      <c r="S1701" s="899"/>
      <c r="T1701" s="899"/>
      <c r="U1701" s="899"/>
      <c r="V1701" s="899"/>
      <c r="W1701" s="899"/>
      <c r="X1701" s="899"/>
      <c r="Y1701" s="899"/>
    </row>
    <row r="1702" ht="18.0" customHeight="1">
      <c r="A1702" s="899"/>
      <c r="B1702" s="900"/>
      <c r="C1702" s="899"/>
      <c r="D1702" s="899"/>
      <c r="E1702" s="899"/>
      <c r="F1702" s="901"/>
      <c r="G1702" s="901"/>
      <c r="H1702" s="901"/>
      <c r="I1702" s="901"/>
      <c r="J1702" s="901"/>
      <c r="K1702" s="901"/>
      <c r="L1702" s="899"/>
      <c r="M1702" s="899"/>
      <c r="N1702" s="899"/>
      <c r="O1702" s="899"/>
      <c r="P1702" s="899"/>
      <c r="Q1702" s="899"/>
      <c r="R1702" s="899"/>
      <c r="S1702" s="899"/>
      <c r="T1702" s="899"/>
      <c r="U1702" s="899"/>
      <c r="V1702" s="899"/>
      <c r="W1702" s="899"/>
      <c r="X1702" s="899"/>
      <c r="Y1702" s="899"/>
    </row>
    <row r="1703" ht="18.0" customHeight="1">
      <c r="A1703" s="899"/>
      <c r="B1703" s="900"/>
      <c r="C1703" s="899"/>
      <c r="D1703" s="899"/>
      <c r="E1703" s="899"/>
      <c r="F1703" s="901"/>
      <c r="G1703" s="901"/>
      <c r="H1703" s="901"/>
      <c r="I1703" s="901"/>
      <c r="J1703" s="901"/>
      <c r="K1703" s="901"/>
      <c r="L1703" s="899"/>
      <c r="M1703" s="899"/>
      <c r="N1703" s="899"/>
      <c r="O1703" s="899"/>
      <c r="P1703" s="899"/>
      <c r="Q1703" s="899"/>
      <c r="R1703" s="899"/>
      <c r="S1703" s="899"/>
      <c r="T1703" s="899"/>
      <c r="U1703" s="899"/>
      <c r="V1703" s="899"/>
      <c r="W1703" s="899"/>
      <c r="X1703" s="899"/>
      <c r="Y1703" s="899"/>
    </row>
    <row r="1704" ht="18.0" customHeight="1">
      <c r="A1704" s="899"/>
      <c r="B1704" s="900"/>
      <c r="C1704" s="899"/>
      <c r="D1704" s="899"/>
      <c r="E1704" s="899"/>
      <c r="F1704" s="901"/>
      <c r="G1704" s="901"/>
      <c r="H1704" s="901"/>
      <c r="I1704" s="901"/>
      <c r="J1704" s="901"/>
      <c r="K1704" s="901"/>
      <c r="L1704" s="899"/>
      <c r="M1704" s="899"/>
      <c r="N1704" s="899"/>
      <c r="O1704" s="899"/>
      <c r="P1704" s="899"/>
      <c r="Q1704" s="899"/>
      <c r="R1704" s="899"/>
      <c r="S1704" s="899"/>
      <c r="T1704" s="899"/>
      <c r="U1704" s="899"/>
      <c r="V1704" s="899"/>
      <c r="W1704" s="899"/>
      <c r="X1704" s="899"/>
      <c r="Y1704" s="899"/>
    </row>
    <row r="1705" ht="18.0" customHeight="1">
      <c r="A1705" s="899"/>
      <c r="B1705" s="900"/>
      <c r="C1705" s="899"/>
      <c r="D1705" s="899"/>
      <c r="E1705" s="899"/>
      <c r="F1705" s="901"/>
      <c r="G1705" s="901"/>
      <c r="H1705" s="901"/>
      <c r="I1705" s="901"/>
      <c r="J1705" s="901"/>
      <c r="K1705" s="901"/>
      <c r="L1705" s="899"/>
      <c r="M1705" s="899"/>
      <c r="N1705" s="899"/>
      <c r="O1705" s="899"/>
      <c r="P1705" s="899"/>
      <c r="Q1705" s="899"/>
      <c r="R1705" s="899"/>
      <c r="S1705" s="899"/>
      <c r="T1705" s="899"/>
      <c r="U1705" s="899"/>
      <c r="V1705" s="899"/>
      <c r="W1705" s="899"/>
      <c r="X1705" s="899"/>
      <c r="Y1705" s="899"/>
    </row>
    <row r="1706" ht="18.0" customHeight="1">
      <c r="A1706" s="899"/>
      <c r="B1706" s="900"/>
      <c r="C1706" s="899"/>
      <c r="D1706" s="899"/>
      <c r="E1706" s="899"/>
      <c r="F1706" s="901"/>
      <c r="G1706" s="901"/>
      <c r="H1706" s="901"/>
      <c r="I1706" s="901"/>
      <c r="J1706" s="901"/>
      <c r="K1706" s="901"/>
      <c r="L1706" s="899"/>
      <c r="M1706" s="899"/>
      <c r="N1706" s="899"/>
      <c r="O1706" s="899"/>
      <c r="P1706" s="899"/>
      <c r="Q1706" s="899"/>
      <c r="R1706" s="899"/>
      <c r="S1706" s="899"/>
      <c r="T1706" s="899"/>
      <c r="U1706" s="899"/>
      <c r="V1706" s="899"/>
      <c r="W1706" s="899"/>
      <c r="X1706" s="899"/>
      <c r="Y1706" s="899"/>
    </row>
    <row r="1707" ht="18.0" customHeight="1">
      <c r="A1707" s="899"/>
      <c r="B1707" s="900"/>
      <c r="C1707" s="899"/>
      <c r="D1707" s="899"/>
      <c r="E1707" s="899"/>
      <c r="F1707" s="901"/>
      <c r="G1707" s="901"/>
      <c r="H1707" s="901"/>
      <c r="I1707" s="901"/>
      <c r="J1707" s="901"/>
      <c r="K1707" s="901"/>
      <c r="L1707" s="899"/>
      <c r="M1707" s="899"/>
      <c r="N1707" s="899"/>
      <c r="O1707" s="899"/>
      <c r="P1707" s="899"/>
      <c r="Q1707" s="899"/>
      <c r="R1707" s="899"/>
      <c r="S1707" s="899"/>
      <c r="T1707" s="899"/>
      <c r="U1707" s="899"/>
      <c r="V1707" s="899"/>
      <c r="W1707" s="899"/>
      <c r="X1707" s="899"/>
      <c r="Y1707" s="899"/>
    </row>
    <row r="1708" ht="18.0" customHeight="1">
      <c r="A1708" s="899"/>
      <c r="B1708" s="900"/>
      <c r="C1708" s="899"/>
      <c r="D1708" s="899"/>
      <c r="E1708" s="899"/>
      <c r="F1708" s="901"/>
      <c r="G1708" s="901"/>
      <c r="H1708" s="901"/>
      <c r="I1708" s="901"/>
      <c r="J1708" s="901"/>
      <c r="K1708" s="901"/>
      <c r="L1708" s="899"/>
      <c r="M1708" s="899"/>
      <c r="N1708" s="899"/>
      <c r="O1708" s="899"/>
      <c r="P1708" s="899"/>
      <c r="Q1708" s="899"/>
      <c r="R1708" s="899"/>
      <c r="S1708" s="899"/>
      <c r="T1708" s="899"/>
      <c r="U1708" s="899"/>
      <c r="V1708" s="899"/>
      <c r="W1708" s="899"/>
      <c r="X1708" s="899"/>
      <c r="Y1708" s="899"/>
    </row>
    <row r="1709" ht="18.0" customHeight="1">
      <c r="A1709" s="899"/>
      <c r="B1709" s="900"/>
      <c r="C1709" s="899"/>
      <c r="D1709" s="899"/>
      <c r="E1709" s="899"/>
      <c r="F1709" s="901"/>
      <c r="G1709" s="901"/>
      <c r="H1709" s="901"/>
      <c r="I1709" s="901"/>
      <c r="J1709" s="901"/>
      <c r="K1709" s="901"/>
      <c r="L1709" s="899"/>
      <c r="M1709" s="899"/>
      <c r="N1709" s="899"/>
      <c r="O1709" s="899"/>
      <c r="P1709" s="899"/>
      <c r="Q1709" s="899"/>
      <c r="R1709" s="899"/>
      <c r="S1709" s="899"/>
      <c r="T1709" s="899"/>
      <c r="U1709" s="899"/>
      <c r="V1709" s="899"/>
      <c r="W1709" s="899"/>
      <c r="X1709" s="899"/>
      <c r="Y1709" s="899"/>
    </row>
    <row r="1710" ht="18.0" customHeight="1">
      <c r="A1710" s="899"/>
      <c r="B1710" s="900"/>
      <c r="C1710" s="899"/>
      <c r="D1710" s="899"/>
      <c r="E1710" s="899"/>
      <c r="F1710" s="901"/>
      <c r="G1710" s="901"/>
      <c r="H1710" s="901"/>
      <c r="I1710" s="901"/>
      <c r="J1710" s="901"/>
      <c r="K1710" s="901"/>
      <c r="L1710" s="899"/>
      <c r="M1710" s="899"/>
      <c r="N1710" s="899"/>
      <c r="O1710" s="899"/>
      <c r="P1710" s="899"/>
      <c r="Q1710" s="899"/>
      <c r="R1710" s="899"/>
      <c r="S1710" s="899"/>
      <c r="T1710" s="899"/>
      <c r="U1710" s="899"/>
      <c r="V1710" s="899"/>
      <c r="W1710" s="899"/>
      <c r="X1710" s="899"/>
      <c r="Y1710" s="899"/>
    </row>
    <row r="1711" ht="18.0" customHeight="1">
      <c r="A1711" s="899"/>
      <c r="B1711" s="900"/>
      <c r="C1711" s="899"/>
      <c r="D1711" s="899"/>
      <c r="E1711" s="899"/>
      <c r="F1711" s="901"/>
      <c r="G1711" s="901"/>
      <c r="H1711" s="901"/>
      <c r="I1711" s="901"/>
      <c r="J1711" s="901"/>
      <c r="K1711" s="901"/>
      <c r="L1711" s="899"/>
      <c r="M1711" s="899"/>
      <c r="N1711" s="899"/>
      <c r="O1711" s="899"/>
      <c r="P1711" s="899"/>
      <c r="Q1711" s="899"/>
      <c r="R1711" s="899"/>
      <c r="S1711" s="899"/>
      <c r="T1711" s="899"/>
      <c r="U1711" s="899"/>
      <c r="V1711" s="899"/>
      <c r="W1711" s="899"/>
      <c r="X1711" s="899"/>
      <c r="Y1711" s="899"/>
    </row>
    <row r="1712" ht="18.0" customHeight="1">
      <c r="A1712" s="899"/>
      <c r="B1712" s="900"/>
      <c r="C1712" s="899"/>
      <c r="D1712" s="899"/>
      <c r="E1712" s="899"/>
      <c r="F1712" s="901"/>
      <c r="G1712" s="901"/>
      <c r="H1712" s="901"/>
      <c r="I1712" s="901"/>
      <c r="J1712" s="901"/>
      <c r="K1712" s="901"/>
      <c r="L1712" s="899"/>
      <c r="M1712" s="899"/>
      <c r="N1712" s="899"/>
      <c r="O1712" s="899"/>
      <c r="P1712" s="899"/>
      <c r="Q1712" s="899"/>
      <c r="R1712" s="899"/>
      <c r="S1712" s="899"/>
      <c r="T1712" s="899"/>
      <c r="U1712" s="899"/>
      <c r="V1712" s="899"/>
      <c r="W1712" s="899"/>
      <c r="X1712" s="899"/>
      <c r="Y1712" s="899"/>
    </row>
    <row r="1713" ht="18.0" customHeight="1">
      <c r="A1713" s="899"/>
      <c r="B1713" s="900"/>
      <c r="C1713" s="899"/>
      <c r="D1713" s="899"/>
      <c r="E1713" s="899"/>
      <c r="F1713" s="901"/>
      <c r="G1713" s="901"/>
      <c r="H1713" s="901"/>
      <c r="I1713" s="901"/>
      <c r="J1713" s="901"/>
      <c r="K1713" s="901"/>
      <c r="L1713" s="899"/>
      <c r="M1713" s="899"/>
      <c r="N1713" s="899"/>
      <c r="O1713" s="899"/>
      <c r="P1713" s="899"/>
      <c r="Q1713" s="899"/>
      <c r="R1713" s="899"/>
      <c r="S1713" s="899"/>
      <c r="T1713" s="899"/>
      <c r="U1713" s="899"/>
      <c r="V1713" s="899"/>
      <c r="W1713" s="899"/>
      <c r="X1713" s="899"/>
      <c r="Y1713" s="899"/>
    </row>
    <row r="1714" ht="18.0" customHeight="1">
      <c r="A1714" s="899"/>
      <c r="B1714" s="900"/>
      <c r="C1714" s="899"/>
      <c r="D1714" s="899"/>
      <c r="E1714" s="899"/>
      <c r="F1714" s="901"/>
      <c r="G1714" s="901"/>
      <c r="H1714" s="901"/>
      <c r="I1714" s="901"/>
      <c r="J1714" s="901"/>
      <c r="K1714" s="901"/>
      <c r="L1714" s="899"/>
      <c r="M1714" s="899"/>
      <c r="N1714" s="899"/>
      <c r="O1714" s="899"/>
      <c r="P1714" s="899"/>
      <c r="Q1714" s="899"/>
      <c r="R1714" s="899"/>
      <c r="S1714" s="899"/>
      <c r="T1714" s="899"/>
      <c r="U1714" s="899"/>
      <c r="V1714" s="899"/>
      <c r="W1714" s="899"/>
      <c r="X1714" s="899"/>
      <c r="Y1714" s="899"/>
    </row>
    <row r="1715" ht="18.0" customHeight="1">
      <c r="A1715" s="899"/>
      <c r="B1715" s="900"/>
      <c r="C1715" s="899"/>
      <c r="D1715" s="899"/>
      <c r="E1715" s="899"/>
      <c r="F1715" s="901"/>
      <c r="G1715" s="901"/>
      <c r="H1715" s="901"/>
      <c r="I1715" s="901"/>
      <c r="J1715" s="901"/>
      <c r="K1715" s="901"/>
      <c r="L1715" s="899"/>
      <c r="M1715" s="899"/>
      <c r="N1715" s="899"/>
      <c r="O1715" s="899"/>
      <c r="P1715" s="899"/>
      <c r="Q1715" s="899"/>
      <c r="R1715" s="899"/>
      <c r="S1715" s="899"/>
      <c r="T1715" s="899"/>
      <c r="U1715" s="899"/>
      <c r="V1715" s="899"/>
      <c r="W1715" s="899"/>
      <c r="X1715" s="899"/>
      <c r="Y1715" s="899"/>
    </row>
    <row r="1716" ht="18.0" customHeight="1">
      <c r="A1716" s="899"/>
      <c r="B1716" s="900"/>
      <c r="C1716" s="899"/>
      <c r="D1716" s="899"/>
      <c r="E1716" s="899"/>
      <c r="F1716" s="901"/>
      <c r="G1716" s="901"/>
      <c r="H1716" s="901"/>
      <c r="I1716" s="901"/>
      <c r="J1716" s="901"/>
      <c r="K1716" s="901"/>
      <c r="L1716" s="899"/>
      <c r="M1716" s="899"/>
      <c r="N1716" s="899"/>
      <c r="O1716" s="899"/>
      <c r="P1716" s="899"/>
      <c r="Q1716" s="899"/>
      <c r="R1716" s="899"/>
      <c r="S1716" s="899"/>
      <c r="T1716" s="899"/>
      <c r="U1716" s="899"/>
      <c r="V1716" s="899"/>
      <c r="W1716" s="899"/>
      <c r="X1716" s="899"/>
      <c r="Y1716" s="899"/>
    </row>
    <row r="1717" ht="18.0" customHeight="1">
      <c r="A1717" s="899"/>
      <c r="B1717" s="900"/>
      <c r="C1717" s="899"/>
      <c r="D1717" s="899"/>
      <c r="E1717" s="899"/>
      <c r="F1717" s="901"/>
      <c r="G1717" s="901"/>
      <c r="H1717" s="901"/>
      <c r="I1717" s="901"/>
      <c r="J1717" s="901"/>
      <c r="K1717" s="901"/>
      <c r="L1717" s="899"/>
      <c r="M1717" s="899"/>
      <c r="N1717" s="899"/>
      <c r="O1717" s="899"/>
      <c r="P1717" s="899"/>
      <c r="Q1717" s="899"/>
      <c r="R1717" s="899"/>
      <c r="S1717" s="899"/>
      <c r="T1717" s="899"/>
      <c r="U1717" s="899"/>
      <c r="V1717" s="899"/>
      <c r="W1717" s="899"/>
      <c r="X1717" s="899"/>
      <c r="Y1717" s="899"/>
    </row>
    <row r="1718" ht="18.0" customHeight="1">
      <c r="A1718" s="899"/>
      <c r="B1718" s="900"/>
      <c r="C1718" s="899"/>
      <c r="D1718" s="899"/>
      <c r="E1718" s="899"/>
      <c r="F1718" s="901"/>
      <c r="G1718" s="901"/>
      <c r="H1718" s="901"/>
      <c r="I1718" s="901"/>
      <c r="J1718" s="901"/>
      <c r="K1718" s="901"/>
      <c r="L1718" s="899"/>
      <c r="M1718" s="899"/>
      <c r="N1718" s="899"/>
      <c r="O1718" s="899"/>
      <c r="P1718" s="899"/>
      <c r="Q1718" s="899"/>
      <c r="R1718" s="899"/>
      <c r="S1718" s="899"/>
      <c r="T1718" s="899"/>
      <c r="U1718" s="899"/>
      <c r="V1718" s="899"/>
      <c r="W1718" s="899"/>
      <c r="X1718" s="899"/>
      <c r="Y1718" s="899"/>
    </row>
    <row r="1719" ht="18.0" customHeight="1">
      <c r="A1719" s="899"/>
      <c r="B1719" s="900"/>
      <c r="C1719" s="899"/>
      <c r="D1719" s="899"/>
      <c r="E1719" s="899"/>
      <c r="F1719" s="901"/>
      <c r="G1719" s="901"/>
      <c r="H1719" s="901"/>
      <c r="I1719" s="901"/>
      <c r="J1719" s="901"/>
      <c r="K1719" s="901"/>
      <c r="L1719" s="899"/>
      <c r="M1719" s="899"/>
      <c r="N1719" s="899"/>
      <c r="O1719" s="899"/>
      <c r="P1719" s="899"/>
      <c r="Q1719" s="899"/>
      <c r="R1719" s="899"/>
      <c r="S1719" s="899"/>
      <c r="T1719" s="899"/>
      <c r="U1719" s="899"/>
      <c r="V1719" s="899"/>
      <c r="W1719" s="899"/>
      <c r="X1719" s="899"/>
      <c r="Y1719" s="899"/>
    </row>
    <row r="1720" ht="18.0" customHeight="1">
      <c r="A1720" s="899"/>
      <c r="B1720" s="900"/>
      <c r="C1720" s="899"/>
      <c r="D1720" s="899"/>
      <c r="E1720" s="899"/>
      <c r="F1720" s="901"/>
      <c r="G1720" s="901"/>
      <c r="H1720" s="901"/>
      <c r="I1720" s="901"/>
      <c r="J1720" s="901"/>
      <c r="K1720" s="901"/>
      <c r="L1720" s="899"/>
      <c r="M1720" s="899"/>
      <c r="N1720" s="899"/>
      <c r="O1720" s="899"/>
      <c r="P1720" s="899"/>
      <c r="Q1720" s="899"/>
      <c r="R1720" s="899"/>
      <c r="S1720" s="899"/>
      <c r="T1720" s="899"/>
      <c r="U1720" s="899"/>
      <c r="V1720" s="899"/>
      <c r="W1720" s="899"/>
      <c r="X1720" s="899"/>
      <c r="Y1720" s="899"/>
    </row>
    <row r="1721" ht="18.0" customHeight="1">
      <c r="A1721" s="899"/>
      <c r="B1721" s="900"/>
      <c r="C1721" s="899"/>
      <c r="D1721" s="899"/>
      <c r="E1721" s="899"/>
      <c r="F1721" s="901"/>
      <c r="G1721" s="901"/>
      <c r="H1721" s="901"/>
      <c r="I1721" s="901"/>
      <c r="J1721" s="901"/>
      <c r="K1721" s="901"/>
      <c r="L1721" s="899"/>
      <c r="M1721" s="899"/>
      <c r="N1721" s="899"/>
      <c r="O1721" s="899"/>
      <c r="P1721" s="899"/>
      <c r="Q1721" s="899"/>
      <c r="R1721" s="899"/>
      <c r="S1721" s="899"/>
      <c r="T1721" s="899"/>
      <c r="U1721" s="899"/>
      <c r="V1721" s="899"/>
      <c r="W1721" s="899"/>
      <c r="X1721" s="899"/>
      <c r="Y1721" s="899"/>
    </row>
    <row r="1722" ht="18.0" customHeight="1">
      <c r="A1722" s="899"/>
      <c r="B1722" s="900"/>
      <c r="C1722" s="899"/>
      <c r="D1722" s="899"/>
      <c r="E1722" s="899"/>
      <c r="F1722" s="901"/>
      <c r="G1722" s="901"/>
      <c r="H1722" s="901"/>
      <c r="I1722" s="901"/>
      <c r="J1722" s="901"/>
      <c r="K1722" s="901"/>
      <c r="L1722" s="899"/>
      <c r="M1722" s="899"/>
      <c r="N1722" s="899"/>
      <c r="O1722" s="899"/>
      <c r="P1722" s="899"/>
      <c r="Q1722" s="899"/>
      <c r="R1722" s="899"/>
      <c r="S1722" s="899"/>
      <c r="T1722" s="899"/>
      <c r="U1722" s="899"/>
      <c r="V1722" s="899"/>
      <c r="W1722" s="899"/>
      <c r="X1722" s="899"/>
      <c r="Y1722" s="899"/>
    </row>
    <row r="1723" ht="18.0" customHeight="1">
      <c r="A1723" s="899"/>
      <c r="B1723" s="900"/>
      <c r="C1723" s="899"/>
      <c r="D1723" s="899"/>
      <c r="E1723" s="899"/>
      <c r="F1723" s="901"/>
      <c r="G1723" s="901"/>
      <c r="H1723" s="901"/>
      <c r="I1723" s="901"/>
      <c r="J1723" s="901"/>
      <c r="K1723" s="901"/>
      <c r="L1723" s="899"/>
      <c r="M1723" s="899"/>
      <c r="N1723" s="899"/>
      <c r="O1723" s="899"/>
      <c r="P1723" s="899"/>
      <c r="Q1723" s="899"/>
      <c r="R1723" s="899"/>
      <c r="S1723" s="899"/>
      <c r="T1723" s="899"/>
      <c r="U1723" s="899"/>
      <c r="V1723" s="899"/>
      <c r="W1723" s="899"/>
      <c r="X1723" s="899"/>
      <c r="Y1723" s="899"/>
    </row>
    <row r="1724" ht="18.0" customHeight="1">
      <c r="A1724" s="899"/>
      <c r="B1724" s="900"/>
      <c r="C1724" s="899"/>
      <c r="D1724" s="899"/>
      <c r="E1724" s="899"/>
      <c r="F1724" s="901"/>
      <c r="G1724" s="901"/>
      <c r="H1724" s="901"/>
      <c r="I1724" s="901"/>
      <c r="J1724" s="901"/>
      <c r="K1724" s="901"/>
      <c r="L1724" s="899"/>
      <c r="M1724" s="899"/>
      <c r="N1724" s="899"/>
      <c r="O1724" s="899"/>
      <c r="P1724" s="899"/>
      <c r="Q1724" s="899"/>
      <c r="R1724" s="899"/>
      <c r="S1724" s="899"/>
      <c r="T1724" s="899"/>
      <c r="U1724" s="899"/>
      <c r="V1724" s="899"/>
      <c r="W1724" s="899"/>
      <c r="X1724" s="899"/>
      <c r="Y1724" s="899"/>
    </row>
    <row r="1725" ht="18.0" customHeight="1">
      <c r="A1725" s="899"/>
      <c r="B1725" s="900"/>
      <c r="C1725" s="899"/>
      <c r="D1725" s="899"/>
      <c r="E1725" s="899"/>
      <c r="F1725" s="901"/>
      <c r="G1725" s="901"/>
      <c r="H1725" s="901"/>
      <c r="I1725" s="901"/>
      <c r="J1725" s="901"/>
      <c r="K1725" s="901"/>
      <c r="L1725" s="899"/>
      <c r="M1725" s="899"/>
      <c r="N1725" s="899"/>
      <c r="O1725" s="899"/>
      <c r="P1725" s="899"/>
      <c r="Q1725" s="899"/>
      <c r="R1725" s="899"/>
      <c r="S1725" s="899"/>
      <c r="T1725" s="899"/>
      <c r="U1725" s="899"/>
      <c r="V1725" s="899"/>
      <c r="W1725" s="899"/>
      <c r="X1725" s="899"/>
      <c r="Y1725" s="899"/>
    </row>
    <row r="1726" ht="18.0" customHeight="1">
      <c r="A1726" s="899"/>
      <c r="B1726" s="900"/>
      <c r="C1726" s="899"/>
      <c r="D1726" s="899"/>
      <c r="E1726" s="899"/>
      <c r="F1726" s="901"/>
      <c r="G1726" s="901"/>
      <c r="H1726" s="901"/>
      <c r="I1726" s="901"/>
      <c r="J1726" s="901"/>
      <c r="K1726" s="901"/>
      <c r="L1726" s="899"/>
      <c r="M1726" s="899"/>
      <c r="N1726" s="899"/>
      <c r="O1726" s="899"/>
      <c r="P1726" s="899"/>
      <c r="Q1726" s="899"/>
      <c r="R1726" s="899"/>
      <c r="S1726" s="899"/>
      <c r="T1726" s="899"/>
      <c r="U1726" s="899"/>
      <c r="V1726" s="899"/>
      <c r="W1726" s="899"/>
      <c r="X1726" s="899"/>
      <c r="Y1726" s="899"/>
    </row>
    <row r="1727" ht="18.0" customHeight="1">
      <c r="A1727" s="899"/>
      <c r="B1727" s="900"/>
      <c r="C1727" s="899"/>
      <c r="D1727" s="899"/>
      <c r="E1727" s="899"/>
      <c r="F1727" s="901"/>
      <c r="G1727" s="901"/>
      <c r="H1727" s="901"/>
      <c r="I1727" s="901"/>
      <c r="J1727" s="901"/>
      <c r="K1727" s="901"/>
      <c r="L1727" s="899"/>
      <c r="M1727" s="899"/>
      <c r="N1727" s="899"/>
      <c r="O1727" s="899"/>
      <c r="P1727" s="899"/>
      <c r="Q1727" s="899"/>
      <c r="R1727" s="899"/>
      <c r="S1727" s="899"/>
      <c r="T1727" s="899"/>
      <c r="U1727" s="899"/>
      <c r="V1727" s="899"/>
      <c r="W1727" s="899"/>
      <c r="X1727" s="899"/>
      <c r="Y1727" s="899"/>
    </row>
    <row r="1728" ht="18.0" customHeight="1">
      <c r="A1728" s="899"/>
      <c r="B1728" s="900"/>
      <c r="C1728" s="899"/>
      <c r="D1728" s="899"/>
      <c r="E1728" s="899"/>
      <c r="F1728" s="901"/>
      <c r="G1728" s="901"/>
      <c r="H1728" s="901"/>
      <c r="I1728" s="901"/>
      <c r="J1728" s="901"/>
      <c r="K1728" s="901"/>
      <c r="L1728" s="899"/>
      <c r="M1728" s="899"/>
      <c r="N1728" s="899"/>
      <c r="O1728" s="899"/>
      <c r="P1728" s="899"/>
      <c r="Q1728" s="899"/>
      <c r="R1728" s="899"/>
      <c r="S1728" s="899"/>
      <c r="T1728" s="899"/>
      <c r="U1728" s="899"/>
      <c r="V1728" s="899"/>
      <c r="W1728" s="899"/>
      <c r="X1728" s="899"/>
      <c r="Y1728" s="899"/>
    </row>
    <row r="1729" ht="18.0" customHeight="1">
      <c r="A1729" s="899"/>
      <c r="B1729" s="900"/>
      <c r="C1729" s="899"/>
      <c r="D1729" s="899"/>
      <c r="E1729" s="899"/>
      <c r="F1729" s="901"/>
      <c r="G1729" s="901"/>
      <c r="H1729" s="901"/>
      <c r="I1729" s="901"/>
      <c r="J1729" s="901"/>
      <c r="K1729" s="901"/>
      <c r="L1729" s="899"/>
      <c r="M1729" s="899"/>
      <c r="N1729" s="899"/>
      <c r="O1729" s="899"/>
      <c r="P1729" s="899"/>
      <c r="Q1729" s="899"/>
      <c r="R1729" s="899"/>
      <c r="S1729" s="899"/>
      <c r="T1729" s="899"/>
      <c r="U1729" s="899"/>
      <c r="V1729" s="899"/>
      <c r="W1729" s="899"/>
      <c r="X1729" s="899"/>
      <c r="Y1729" s="899"/>
    </row>
    <row r="1730" ht="18.0" customHeight="1">
      <c r="A1730" s="899"/>
      <c r="B1730" s="900"/>
      <c r="C1730" s="899"/>
      <c r="D1730" s="899"/>
      <c r="E1730" s="899"/>
      <c r="F1730" s="901"/>
      <c r="G1730" s="901"/>
      <c r="H1730" s="901"/>
      <c r="I1730" s="901"/>
      <c r="J1730" s="901"/>
      <c r="K1730" s="901"/>
      <c r="L1730" s="899"/>
      <c r="M1730" s="899"/>
      <c r="N1730" s="899"/>
      <c r="O1730" s="899"/>
      <c r="P1730" s="899"/>
      <c r="Q1730" s="899"/>
      <c r="R1730" s="899"/>
      <c r="S1730" s="899"/>
      <c r="T1730" s="899"/>
      <c r="U1730" s="899"/>
      <c r="V1730" s="899"/>
      <c r="W1730" s="899"/>
      <c r="X1730" s="899"/>
      <c r="Y1730" s="899"/>
    </row>
    <row r="1731" ht="18.0" customHeight="1">
      <c r="A1731" s="899"/>
      <c r="B1731" s="900"/>
      <c r="C1731" s="899"/>
      <c r="D1731" s="899"/>
      <c r="E1731" s="899"/>
      <c r="F1731" s="901"/>
      <c r="G1731" s="901"/>
      <c r="H1731" s="901"/>
      <c r="I1731" s="901"/>
      <c r="J1731" s="901"/>
      <c r="K1731" s="901"/>
      <c r="L1731" s="899"/>
      <c r="M1731" s="899"/>
      <c r="N1731" s="899"/>
      <c r="O1731" s="899"/>
      <c r="P1731" s="899"/>
      <c r="Q1731" s="899"/>
      <c r="R1731" s="899"/>
      <c r="S1731" s="899"/>
      <c r="T1731" s="899"/>
      <c r="U1731" s="899"/>
      <c r="V1731" s="899"/>
      <c r="W1731" s="899"/>
      <c r="X1731" s="899"/>
      <c r="Y1731" s="899"/>
    </row>
    <row r="1732" ht="18.0" customHeight="1">
      <c r="A1732" s="899"/>
      <c r="B1732" s="900"/>
      <c r="C1732" s="899"/>
      <c r="D1732" s="899"/>
      <c r="E1732" s="899"/>
      <c r="F1732" s="901"/>
      <c r="G1732" s="901"/>
      <c r="H1732" s="901"/>
      <c r="I1732" s="901"/>
      <c r="J1732" s="901"/>
      <c r="K1732" s="901"/>
      <c r="L1732" s="899"/>
      <c r="M1732" s="899"/>
      <c r="N1732" s="899"/>
      <c r="O1732" s="899"/>
      <c r="P1732" s="899"/>
      <c r="Q1732" s="899"/>
      <c r="R1732" s="899"/>
      <c r="S1732" s="899"/>
      <c r="T1732" s="899"/>
      <c r="U1732" s="899"/>
      <c r="V1732" s="899"/>
      <c r="W1732" s="899"/>
      <c r="X1732" s="899"/>
      <c r="Y1732" s="899"/>
    </row>
    <row r="1733" ht="18.0" customHeight="1">
      <c r="A1733" s="899"/>
      <c r="B1733" s="900"/>
      <c r="C1733" s="899"/>
      <c r="D1733" s="899"/>
      <c r="E1733" s="899"/>
      <c r="F1733" s="901"/>
      <c r="G1733" s="901"/>
      <c r="H1733" s="901"/>
      <c r="I1733" s="901"/>
      <c r="J1733" s="901"/>
      <c r="K1733" s="901"/>
      <c r="L1733" s="899"/>
      <c r="M1733" s="899"/>
      <c r="N1733" s="899"/>
      <c r="O1733" s="899"/>
      <c r="P1733" s="899"/>
      <c r="Q1733" s="899"/>
      <c r="R1733" s="899"/>
      <c r="S1733" s="899"/>
      <c r="T1733" s="899"/>
      <c r="U1733" s="899"/>
      <c r="V1733" s="899"/>
      <c r="W1733" s="899"/>
      <c r="X1733" s="899"/>
      <c r="Y1733" s="899"/>
    </row>
    <row r="1734" ht="18.0" customHeight="1">
      <c r="A1734" s="899"/>
      <c r="B1734" s="900"/>
      <c r="C1734" s="899"/>
      <c r="D1734" s="899"/>
      <c r="E1734" s="899"/>
      <c r="F1734" s="901"/>
      <c r="G1734" s="901"/>
      <c r="H1734" s="901"/>
      <c r="I1734" s="901"/>
      <c r="J1734" s="901"/>
      <c r="K1734" s="901"/>
      <c r="L1734" s="899"/>
      <c r="M1734" s="899"/>
      <c r="N1734" s="899"/>
      <c r="O1734" s="899"/>
      <c r="P1734" s="899"/>
      <c r="Q1734" s="899"/>
      <c r="R1734" s="899"/>
      <c r="S1734" s="899"/>
      <c r="T1734" s="899"/>
      <c r="U1734" s="899"/>
      <c r="V1734" s="899"/>
      <c r="W1734" s="899"/>
      <c r="X1734" s="899"/>
      <c r="Y1734" s="899"/>
    </row>
    <row r="1735" ht="18.0" customHeight="1">
      <c r="A1735" s="899"/>
      <c r="B1735" s="900"/>
      <c r="C1735" s="899"/>
      <c r="D1735" s="899"/>
      <c r="E1735" s="899"/>
      <c r="F1735" s="901"/>
      <c r="G1735" s="901"/>
      <c r="H1735" s="901"/>
      <c r="I1735" s="901"/>
      <c r="J1735" s="901"/>
      <c r="K1735" s="901"/>
      <c r="L1735" s="899"/>
      <c r="M1735" s="899"/>
      <c r="N1735" s="899"/>
      <c r="O1735" s="899"/>
      <c r="P1735" s="899"/>
      <c r="Q1735" s="899"/>
      <c r="R1735" s="899"/>
      <c r="S1735" s="899"/>
      <c r="T1735" s="899"/>
      <c r="U1735" s="899"/>
      <c r="V1735" s="899"/>
      <c r="W1735" s="899"/>
      <c r="X1735" s="899"/>
      <c r="Y1735" s="899"/>
    </row>
    <row r="1736" ht="18.0" customHeight="1">
      <c r="A1736" s="899"/>
      <c r="B1736" s="900"/>
      <c r="C1736" s="899"/>
      <c r="D1736" s="899"/>
      <c r="E1736" s="899"/>
      <c r="F1736" s="901"/>
      <c r="G1736" s="901"/>
      <c r="H1736" s="901"/>
      <c r="I1736" s="901"/>
      <c r="J1736" s="901"/>
      <c r="K1736" s="901"/>
      <c r="L1736" s="899"/>
      <c r="M1736" s="899"/>
      <c r="N1736" s="899"/>
      <c r="O1736" s="899"/>
      <c r="P1736" s="899"/>
      <c r="Q1736" s="899"/>
      <c r="R1736" s="899"/>
      <c r="S1736" s="899"/>
      <c r="T1736" s="899"/>
      <c r="U1736" s="899"/>
      <c r="V1736" s="899"/>
      <c r="W1736" s="899"/>
      <c r="X1736" s="899"/>
      <c r="Y1736" s="899"/>
    </row>
    <row r="1737" ht="18.0" customHeight="1">
      <c r="A1737" s="899"/>
      <c r="B1737" s="900"/>
      <c r="C1737" s="899"/>
      <c r="D1737" s="899"/>
      <c r="E1737" s="899"/>
      <c r="F1737" s="901"/>
      <c r="G1737" s="901"/>
      <c r="H1737" s="901"/>
      <c r="I1737" s="901"/>
      <c r="J1737" s="901"/>
      <c r="K1737" s="901"/>
      <c r="L1737" s="899"/>
      <c r="M1737" s="899"/>
      <c r="N1737" s="899"/>
      <c r="O1737" s="899"/>
      <c r="P1737" s="899"/>
      <c r="Q1737" s="899"/>
      <c r="R1737" s="899"/>
      <c r="S1737" s="899"/>
      <c r="T1737" s="899"/>
      <c r="U1737" s="899"/>
      <c r="V1737" s="899"/>
      <c r="W1737" s="899"/>
      <c r="X1737" s="899"/>
      <c r="Y1737" s="899"/>
    </row>
    <row r="1738" ht="18.0" customHeight="1">
      <c r="A1738" s="899"/>
      <c r="B1738" s="900"/>
      <c r="C1738" s="899"/>
      <c r="D1738" s="899"/>
      <c r="E1738" s="899"/>
      <c r="F1738" s="901"/>
      <c r="G1738" s="901"/>
      <c r="H1738" s="901"/>
      <c r="I1738" s="901"/>
      <c r="J1738" s="901"/>
      <c r="K1738" s="901"/>
      <c r="L1738" s="899"/>
      <c r="M1738" s="899"/>
      <c r="N1738" s="899"/>
      <c r="O1738" s="899"/>
      <c r="P1738" s="899"/>
      <c r="Q1738" s="899"/>
      <c r="R1738" s="899"/>
      <c r="S1738" s="899"/>
      <c r="T1738" s="899"/>
      <c r="U1738" s="899"/>
      <c r="V1738" s="899"/>
      <c r="W1738" s="899"/>
      <c r="X1738" s="899"/>
      <c r="Y1738" s="899"/>
    </row>
    <row r="1739" ht="18.0" customHeight="1">
      <c r="A1739" s="899"/>
      <c r="B1739" s="900"/>
      <c r="C1739" s="899"/>
      <c r="D1739" s="899"/>
      <c r="E1739" s="899"/>
      <c r="F1739" s="901"/>
      <c r="G1739" s="901"/>
      <c r="H1739" s="901"/>
      <c r="I1739" s="901"/>
      <c r="J1739" s="901"/>
      <c r="K1739" s="901"/>
      <c r="L1739" s="899"/>
      <c r="M1739" s="899"/>
      <c r="N1739" s="899"/>
      <c r="O1739" s="899"/>
      <c r="P1739" s="899"/>
      <c r="Q1739" s="899"/>
      <c r="R1739" s="899"/>
      <c r="S1739" s="899"/>
      <c r="T1739" s="899"/>
      <c r="U1739" s="899"/>
      <c r="V1739" s="899"/>
      <c r="W1739" s="899"/>
      <c r="X1739" s="899"/>
      <c r="Y1739" s="899"/>
    </row>
    <row r="1740" ht="18.0" customHeight="1">
      <c r="A1740" s="899"/>
      <c r="B1740" s="900"/>
      <c r="C1740" s="899"/>
      <c r="D1740" s="899"/>
      <c r="E1740" s="899"/>
      <c r="F1740" s="901"/>
      <c r="G1740" s="901"/>
      <c r="H1740" s="901"/>
      <c r="I1740" s="901"/>
      <c r="J1740" s="901"/>
      <c r="K1740" s="901"/>
      <c r="L1740" s="899"/>
      <c r="M1740" s="899"/>
      <c r="N1740" s="899"/>
      <c r="O1740" s="899"/>
      <c r="P1740" s="899"/>
      <c r="Q1740" s="899"/>
      <c r="R1740" s="899"/>
      <c r="S1740" s="899"/>
      <c r="T1740" s="899"/>
      <c r="U1740" s="899"/>
      <c r="V1740" s="899"/>
      <c r="W1740" s="899"/>
      <c r="X1740" s="899"/>
      <c r="Y1740" s="899"/>
    </row>
    <row r="1741" ht="18.0" customHeight="1">
      <c r="A1741" s="899"/>
      <c r="B1741" s="900"/>
      <c r="C1741" s="899"/>
      <c r="D1741" s="899"/>
      <c r="E1741" s="899"/>
      <c r="F1741" s="901"/>
      <c r="G1741" s="901"/>
      <c r="H1741" s="901"/>
      <c r="I1741" s="901"/>
      <c r="J1741" s="901"/>
      <c r="K1741" s="901"/>
      <c r="L1741" s="899"/>
      <c r="M1741" s="899"/>
      <c r="N1741" s="899"/>
      <c r="O1741" s="899"/>
      <c r="P1741" s="899"/>
      <c r="Q1741" s="899"/>
      <c r="R1741" s="899"/>
      <c r="S1741" s="899"/>
      <c r="T1741" s="899"/>
      <c r="U1741" s="899"/>
      <c r="V1741" s="899"/>
      <c r="W1741" s="899"/>
      <c r="X1741" s="899"/>
      <c r="Y1741" s="899"/>
    </row>
    <row r="1742" ht="18.0" customHeight="1">
      <c r="A1742" s="899"/>
      <c r="B1742" s="900"/>
      <c r="C1742" s="899"/>
      <c r="D1742" s="899"/>
      <c r="E1742" s="899"/>
      <c r="F1742" s="901"/>
      <c r="G1742" s="901"/>
      <c r="H1742" s="901"/>
      <c r="I1742" s="901"/>
      <c r="J1742" s="901"/>
      <c r="K1742" s="901"/>
      <c r="L1742" s="899"/>
      <c r="M1742" s="899"/>
      <c r="N1742" s="899"/>
      <c r="O1742" s="899"/>
      <c r="P1742" s="899"/>
      <c r="Q1742" s="899"/>
      <c r="R1742" s="899"/>
      <c r="S1742" s="899"/>
      <c r="T1742" s="899"/>
      <c r="U1742" s="899"/>
      <c r="V1742" s="899"/>
      <c r="W1742" s="899"/>
      <c r="X1742" s="899"/>
      <c r="Y1742" s="899"/>
    </row>
    <row r="1743" ht="18.0" customHeight="1">
      <c r="A1743" s="899"/>
      <c r="B1743" s="900"/>
      <c r="C1743" s="899"/>
      <c r="D1743" s="899"/>
      <c r="E1743" s="899"/>
      <c r="F1743" s="901"/>
      <c r="G1743" s="901"/>
      <c r="H1743" s="901"/>
      <c r="I1743" s="901"/>
      <c r="J1743" s="901"/>
      <c r="K1743" s="901"/>
      <c r="L1743" s="899"/>
      <c r="M1743" s="899"/>
      <c r="N1743" s="899"/>
      <c r="O1743" s="899"/>
      <c r="P1743" s="899"/>
      <c r="Q1743" s="899"/>
      <c r="R1743" s="899"/>
      <c r="S1743" s="899"/>
      <c r="T1743" s="899"/>
      <c r="U1743" s="899"/>
      <c r="V1743" s="899"/>
      <c r="W1743" s="899"/>
      <c r="X1743" s="899"/>
      <c r="Y1743" s="899"/>
    </row>
    <row r="1744" ht="18.0" customHeight="1">
      <c r="A1744" s="899"/>
      <c r="B1744" s="900"/>
      <c r="C1744" s="899"/>
      <c r="D1744" s="899"/>
      <c r="E1744" s="899"/>
      <c r="F1744" s="901"/>
      <c r="G1744" s="901"/>
      <c r="H1744" s="901"/>
      <c r="I1744" s="901"/>
      <c r="J1744" s="901"/>
      <c r="K1744" s="901"/>
      <c r="L1744" s="899"/>
      <c r="M1744" s="899"/>
      <c r="N1744" s="899"/>
      <c r="O1744" s="899"/>
      <c r="P1744" s="899"/>
      <c r="Q1744" s="899"/>
      <c r="R1744" s="899"/>
      <c r="S1744" s="899"/>
      <c r="T1744" s="899"/>
      <c r="U1744" s="899"/>
      <c r="V1744" s="899"/>
      <c r="W1744" s="899"/>
      <c r="X1744" s="899"/>
      <c r="Y1744" s="899"/>
    </row>
    <row r="1745" ht="18.0" customHeight="1">
      <c r="A1745" s="899"/>
      <c r="B1745" s="900"/>
      <c r="C1745" s="899"/>
      <c r="D1745" s="899"/>
      <c r="E1745" s="899"/>
      <c r="F1745" s="901"/>
      <c r="G1745" s="901"/>
      <c r="H1745" s="901"/>
      <c r="I1745" s="901"/>
      <c r="J1745" s="901"/>
      <c r="K1745" s="901"/>
      <c r="L1745" s="899"/>
      <c r="M1745" s="899"/>
      <c r="N1745" s="899"/>
      <c r="O1745" s="899"/>
      <c r="P1745" s="899"/>
      <c r="Q1745" s="899"/>
      <c r="R1745" s="899"/>
      <c r="S1745" s="899"/>
      <c r="T1745" s="899"/>
      <c r="U1745" s="899"/>
      <c r="V1745" s="899"/>
      <c r="W1745" s="899"/>
      <c r="X1745" s="899"/>
      <c r="Y1745" s="899"/>
    </row>
    <row r="1746" ht="18.0" customHeight="1">
      <c r="A1746" s="899"/>
      <c r="B1746" s="900"/>
      <c r="C1746" s="899"/>
      <c r="D1746" s="899"/>
      <c r="E1746" s="899"/>
      <c r="F1746" s="901"/>
      <c r="G1746" s="901"/>
      <c r="H1746" s="901"/>
      <c r="I1746" s="901"/>
      <c r="J1746" s="901"/>
      <c r="K1746" s="901"/>
      <c r="L1746" s="899"/>
      <c r="M1746" s="899"/>
      <c r="N1746" s="899"/>
      <c r="O1746" s="899"/>
      <c r="P1746" s="899"/>
      <c r="Q1746" s="899"/>
      <c r="R1746" s="899"/>
      <c r="S1746" s="899"/>
      <c r="T1746" s="899"/>
      <c r="U1746" s="899"/>
      <c r="V1746" s="899"/>
      <c r="W1746" s="899"/>
      <c r="X1746" s="899"/>
      <c r="Y1746" s="899"/>
    </row>
    <row r="1747" ht="18.0" customHeight="1">
      <c r="A1747" s="899"/>
      <c r="B1747" s="900"/>
      <c r="C1747" s="899"/>
      <c r="D1747" s="899"/>
      <c r="E1747" s="899"/>
      <c r="F1747" s="901"/>
      <c r="G1747" s="901"/>
      <c r="H1747" s="901"/>
      <c r="I1747" s="901"/>
      <c r="J1747" s="901"/>
      <c r="K1747" s="901"/>
      <c r="L1747" s="899"/>
      <c r="M1747" s="899"/>
      <c r="N1747" s="899"/>
      <c r="O1747" s="899"/>
      <c r="P1747" s="899"/>
      <c r="Q1747" s="899"/>
      <c r="R1747" s="899"/>
      <c r="S1747" s="899"/>
      <c r="T1747" s="899"/>
      <c r="U1747" s="899"/>
      <c r="V1747" s="899"/>
      <c r="W1747" s="899"/>
      <c r="X1747" s="899"/>
      <c r="Y1747" s="899"/>
    </row>
    <row r="1748" ht="18.0" customHeight="1">
      <c r="A1748" s="899"/>
      <c r="B1748" s="900"/>
      <c r="C1748" s="899"/>
      <c r="D1748" s="899"/>
      <c r="E1748" s="899"/>
      <c r="F1748" s="901"/>
      <c r="G1748" s="901"/>
      <c r="H1748" s="901"/>
      <c r="I1748" s="901"/>
      <c r="J1748" s="901"/>
      <c r="K1748" s="901"/>
      <c r="L1748" s="899"/>
      <c r="M1748" s="899"/>
      <c r="N1748" s="899"/>
      <c r="O1748" s="899"/>
      <c r="P1748" s="899"/>
      <c r="Q1748" s="899"/>
      <c r="R1748" s="899"/>
      <c r="S1748" s="899"/>
      <c r="T1748" s="899"/>
      <c r="U1748" s="899"/>
      <c r="V1748" s="899"/>
      <c r="W1748" s="899"/>
      <c r="X1748" s="899"/>
      <c r="Y1748" s="899"/>
    </row>
    <row r="1749" ht="18.0" customHeight="1">
      <c r="A1749" s="899"/>
      <c r="B1749" s="900"/>
      <c r="C1749" s="899"/>
      <c r="D1749" s="899"/>
      <c r="E1749" s="899"/>
      <c r="F1749" s="901"/>
      <c r="G1749" s="901"/>
      <c r="H1749" s="901"/>
      <c r="I1749" s="901"/>
      <c r="J1749" s="901"/>
      <c r="K1749" s="901"/>
      <c r="L1749" s="899"/>
      <c r="M1749" s="899"/>
      <c r="N1749" s="899"/>
      <c r="O1749" s="899"/>
      <c r="P1749" s="899"/>
      <c r="Q1749" s="899"/>
      <c r="R1749" s="899"/>
      <c r="S1749" s="899"/>
      <c r="T1749" s="899"/>
      <c r="U1749" s="899"/>
      <c r="V1749" s="899"/>
      <c r="W1749" s="899"/>
      <c r="X1749" s="899"/>
      <c r="Y1749" s="899"/>
    </row>
    <row r="1750" ht="18.0" customHeight="1">
      <c r="A1750" s="899"/>
      <c r="B1750" s="900"/>
      <c r="C1750" s="899"/>
      <c r="D1750" s="899"/>
      <c r="E1750" s="899"/>
      <c r="F1750" s="901"/>
      <c r="G1750" s="901"/>
      <c r="H1750" s="901"/>
      <c r="I1750" s="901"/>
      <c r="J1750" s="901"/>
      <c r="K1750" s="901"/>
      <c r="L1750" s="899"/>
      <c r="M1750" s="899"/>
      <c r="N1750" s="899"/>
      <c r="O1750" s="899"/>
      <c r="P1750" s="899"/>
      <c r="Q1750" s="899"/>
      <c r="R1750" s="899"/>
      <c r="S1750" s="899"/>
      <c r="T1750" s="899"/>
      <c r="U1750" s="899"/>
      <c r="V1750" s="899"/>
      <c r="W1750" s="899"/>
      <c r="X1750" s="899"/>
      <c r="Y1750" s="899"/>
    </row>
    <row r="1751" ht="18.0" customHeight="1">
      <c r="A1751" s="899"/>
      <c r="B1751" s="900"/>
      <c r="C1751" s="899"/>
      <c r="D1751" s="899"/>
      <c r="E1751" s="899"/>
      <c r="F1751" s="901"/>
      <c r="G1751" s="901"/>
      <c r="H1751" s="901"/>
      <c r="I1751" s="901"/>
      <c r="J1751" s="901"/>
      <c r="K1751" s="901"/>
      <c r="L1751" s="899"/>
      <c r="M1751" s="899"/>
      <c r="N1751" s="899"/>
      <c r="O1751" s="899"/>
      <c r="P1751" s="899"/>
      <c r="Q1751" s="899"/>
      <c r="R1751" s="899"/>
      <c r="S1751" s="899"/>
      <c r="T1751" s="899"/>
      <c r="U1751" s="899"/>
      <c r="V1751" s="899"/>
      <c r="W1751" s="899"/>
      <c r="X1751" s="899"/>
      <c r="Y1751" s="899"/>
    </row>
    <row r="1752" ht="18.0" customHeight="1">
      <c r="A1752" s="899"/>
      <c r="B1752" s="900"/>
      <c r="C1752" s="899"/>
      <c r="D1752" s="899"/>
      <c r="E1752" s="899"/>
      <c r="F1752" s="901"/>
      <c r="G1752" s="901"/>
      <c r="H1752" s="901"/>
      <c r="I1752" s="901"/>
      <c r="J1752" s="901"/>
      <c r="K1752" s="901"/>
      <c r="L1752" s="899"/>
      <c r="M1752" s="899"/>
      <c r="N1752" s="899"/>
      <c r="O1752" s="899"/>
      <c r="P1752" s="899"/>
      <c r="Q1752" s="899"/>
      <c r="R1752" s="899"/>
      <c r="S1752" s="899"/>
      <c r="T1752" s="899"/>
      <c r="U1752" s="899"/>
      <c r="V1752" s="899"/>
      <c r="W1752" s="899"/>
      <c r="X1752" s="899"/>
      <c r="Y1752" s="899"/>
    </row>
    <row r="1753" ht="18.0" customHeight="1">
      <c r="A1753" s="899"/>
      <c r="B1753" s="900"/>
      <c r="C1753" s="899"/>
      <c r="D1753" s="899"/>
      <c r="E1753" s="899"/>
      <c r="F1753" s="901"/>
      <c r="G1753" s="901"/>
      <c r="H1753" s="901"/>
      <c r="I1753" s="901"/>
      <c r="J1753" s="901"/>
      <c r="K1753" s="901"/>
      <c r="L1753" s="899"/>
      <c r="M1753" s="899"/>
      <c r="N1753" s="899"/>
      <c r="O1753" s="899"/>
      <c r="P1753" s="899"/>
      <c r="Q1753" s="899"/>
      <c r="R1753" s="899"/>
      <c r="S1753" s="899"/>
      <c r="T1753" s="899"/>
      <c r="U1753" s="899"/>
      <c r="V1753" s="899"/>
      <c r="W1753" s="899"/>
      <c r="X1753" s="899"/>
      <c r="Y1753" s="899"/>
    </row>
    <row r="1754" ht="18.0" customHeight="1">
      <c r="A1754" s="899"/>
      <c r="B1754" s="900"/>
      <c r="C1754" s="899"/>
      <c r="D1754" s="899"/>
      <c r="E1754" s="899"/>
      <c r="F1754" s="901"/>
      <c r="G1754" s="901"/>
      <c r="H1754" s="901"/>
      <c r="I1754" s="901"/>
      <c r="J1754" s="901"/>
      <c r="K1754" s="901"/>
      <c r="L1754" s="899"/>
      <c r="M1754" s="899"/>
      <c r="N1754" s="899"/>
      <c r="O1754" s="899"/>
      <c r="P1754" s="899"/>
      <c r="Q1754" s="899"/>
      <c r="R1754" s="899"/>
      <c r="S1754" s="899"/>
      <c r="T1754" s="899"/>
      <c r="U1754" s="899"/>
      <c r="V1754" s="899"/>
      <c r="W1754" s="899"/>
      <c r="X1754" s="899"/>
      <c r="Y1754" s="899"/>
    </row>
    <row r="1755" ht="18.0" customHeight="1">
      <c r="A1755" s="899"/>
      <c r="B1755" s="900"/>
      <c r="C1755" s="899"/>
      <c r="D1755" s="899"/>
      <c r="E1755" s="899"/>
      <c r="F1755" s="901"/>
      <c r="G1755" s="901"/>
      <c r="H1755" s="901"/>
      <c r="I1755" s="901"/>
      <c r="J1755" s="901"/>
      <c r="K1755" s="901"/>
      <c r="L1755" s="899"/>
      <c r="M1755" s="899"/>
      <c r="N1755" s="899"/>
      <c r="O1755" s="899"/>
      <c r="P1755" s="899"/>
      <c r="Q1755" s="899"/>
      <c r="R1755" s="899"/>
      <c r="S1755" s="899"/>
      <c r="T1755" s="899"/>
      <c r="U1755" s="899"/>
      <c r="V1755" s="899"/>
      <c r="W1755" s="899"/>
      <c r="X1755" s="899"/>
      <c r="Y1755" s="899"/>
    </row>
    <row r="1756" ht="18.0" customHeight="1">
      <c r="A1756" s="899"/>
      <c r="B1756" s="900"/>
      <c r="C1756" s="899"/>
      <c r="D1756" s="899"/>
      <c r="E1756" s="899"/>
      <c r="F1756" s="901"/>
      <c r="G1756" s="901"/>
      <c r="H1756" s="901"/>
      <c r="I1756" s="901"/>
      <c r="J1756" s="901"/>
      <c r="K1756" s="901"/>
      <c r="L1756" s="899"/>
      <c r="M1756" s="899"/>
      <c r="N1756" s="899"/>
      <c r="O1756" s="899"/>
      <c r="P1756" s="899"/>
      <c r="Q1756" s="899"/>
      <c r="R1756" s="899"/>
      <c r="S1756" s="899"/>
      <c r="T1756" s="899"/>
      <c r="U1756" s="899"/>
      <c r="V1756" s="899"/>
      <c r="W1756" s="899"/>
      <c r="X1756" s="899"/>
      <c r="Y1756" s="899"/>
    </row>
    <row r="1757" ht="18.0" customHeight="1">
      <c r="A1757" s="899"/>
      <c r="B1757" s="900"/>
      <c r="C1757" s="899"/>
      <c r="D1757" s="899"/>
      <c r="E1757" s="899"/>
      <c r="F1757" s="901"/>
      <c r="G1757" s="901"/>
      <c r="H1757" s="901"/>
      <c r="I1757" s="901"/>
      <c r="J1757" s="901"/>
      <c r="K1757" s="901"/>
      <c r="L1757" s="899"/>
      <c r="M1757" s="899"/>
      <c r="N1757" s="899"/>
      <c r="O1757" s="899"/>
      <c r="P1757" s="899"/>
      <c r="Q1757" s="899"/>
      <c r="R1757" s="899"/>
      <c r="S1757" s="899"/>
      <c r="T1757" s="899"/>
      <c r="U1757" s="899"/>
      <c r="V1757" s="899"/>
      <c r="W1757" s="899"/>
      <c r="X1757" s="899"/>
      <c r="Y1757" s="899"/>
    </row>
    <row r="1758" ht="18.0" customHeight="1">
      <c r="A1758" s="899"/>
      <c r="B1758" s="900"/>
      <c r="C1758" s="899"/>
      <c r="D1758" s="899"/>
      <c r="E1758" s="899"/>
      <c r="F1758" s="901"/>
      <c r="G1758" s="901"/>
      <c r="H1758" s="901"/>
      <c r="I1758" s="901"/>
      <c r="J1758" s="901"/>
      <c r="K1758" s="901"/>
      <c r="L1758" s="899"/>
      <c r="M1758" s="899"/>
      <c r="N1758" s="899"/>
      <c r="O1758" s="899"/>
      <c r="P1758" s="899"/>
      <c r="Q1758" s="899"/>
      <c r="R1758" s="899"/>
      <c r="S1758" s="899"/>
      <c r="T1758" s="899"/>
      <c r="U1758" s="899"/>
      <c r="V1758" s="899"/>
      <c r="W1758" s="899"/>
      <c r="X1758" s="899"/>
      <c r="Y1758" s="899"/>
    </row>
    <row r="1759" ht="18.0" customHeight="1">
      <c r="A1759" s="899"/>
      <c r="B1759" s="900"/>
      <c r="C1759" s="899"/>
      <c r="D1759" s="899"/>
      <c r="E1759" s="899"/>
      <c r="F1759" s="901"/>
      <c r="G1759" s="901"/>
      <c r="H1759" s="901"/>
      <c r="I1759" s="901"/>
      <c r="J1759" s="901"/>
      <c r="K1759" s="901"/>
      <c r="L1759" s="899"/>
      <c r="M1759" s="899"/>
      <c r="N1759" s="899"/>
      <c r="O1759" s="899"/>
      <c r="P1759" s="899"/>
      <c r="Q1759" s="899"/>
      <c r="R1759" s="899"/>
      <c r="S1759" s="899"/>
      <c r="T1759" s="899"/>
      <c r="U1759" s="899"/>
      <c r="V1759" s="899"/>
      <c r="W1759" s="899"/>
      <c r="X1759" s="899"/>
      <c r="Y1759" s="899"/>
    </row>
    <row r="1760" ht="18.0" customHeight="1">
      <c r="A1760" s="899"/>
      <c r="B1760" s="900"/>
      <c r="C1760" s="899"/>
      <c r="D1760" s="899"/>
      <c r="E1760" s="899"/>
      <c r="F1760" s="901"/>
      <c r="G1760" s="901"/>
      <c r="H1760" s="901"/>
      <c r="I1760" s="901"/>
      <c r="J1760" s="901"/>
      <c r="K1760" s="901"/>
      <c r="L1760" s="899"/>
      <c r="M1760" s="899"/>
      <c r="N1760" s="899"/>
      <c r="O1760" s="899"/>
      <c r="P1760" s="899"/>
      <c r="Q1760" s="899"/>
      <c r="R1760" s="899"/>
      <c r="S1760" s="899"/>
      <c r="T1760" s="899"/>
      <c r="U1760" s="899"/>
      <c r="V1760" s="899"/>
      <c r="W1760" s="899"/>
      <c r="X1760" s="899"/>
      <c r="Y1760" s="899"/>
    </row>
    <row r="1761" ht="18.0" customHeight="1">
      <c r="A1761" s="899"/>
      <c r="B1761" s="900"/>
      <c r="C1761" s="899"/>
      <c r="D1761" s="899"/>
      <c r="E1761" s="899"/>
      <c r="F1761" s="901"/>
      <c r="G1761" s="901"/>
      <c r="H1761" s="901"/>
      <c r="I1761" s="901"/>
      <c r="J1761" s="901"/>
      <c r="K1761" s="901"/>
      <c r="L1761" s="899"/>
      <c r="M1761" s="899"/>
      <c r="N1761" s="899"/>
      <c r="O1761" s="899"/>
      <c r="P1761" s="899"/>
      <c r="Q1761" s="899"/>
      <c r="R1761" s="899"/>
      <c r="S1761" s="899"/>
      <c r="T1761" s="899"/>
      <c r="U1761" s="899"/>
      <c r="V1761" s="899"/>
      <c r="W1761" s="899"/>
      <c r="X1761" s="899"/>
      <c r="Y1761" s="899"/>
    </row>
    <row r="1762" ht="18.0" customHeight="1">
      <c r="A1762" s="899"/>
      <c r="B1762" s="900"/>
      <c r="C1762" s="899"/>
      <c r="D1762" s="899"/>
      <c r="E1762" s="899"/>
      <c r="F1762" s="901"/>
      <c r="G1762" s="901"/>
      <c r="H1762" s="901"/>
      <c r="I1762" s="901"/>
      <c r="J1762" s="901"/>
      <c r="K1762" s="901"/>
      <c r="L1762" s="899"/>
      <c r="M1762" s="899"/>
      <c r="N1762" s="899"/>
      <c r="O1762" s="899"/>
      <c r="P1762" s="899"/>
      <c r="Q1762" s="899"/>
      <c r="R1762" s="899"/>
      <c r="S1762" s="899"/>
      <c r="T1762" s="899"/>
      <c r="U1762" s="899"/>
      <c r="V1762" s="899"/>
      <c r="W1762" s="899"/>
      <c r="X1762" s="899"/>
      <c r="Y1762" s="899"/>
    </row>
    <row r="1763" ht="18.0" customHeight="1">
      <c r="A1763" s="899"/>
      <c r="B1763" s="900"/>
      <c r="C1763" s="899"/>
      <c r="D1763" s="899"/>
      <c r="E1763" s="899"/>
      <c r="F1763" s="901"/>
      <c r="G1763" s="901"/>
      <c r="H1763" s="901"/>
      <c r="I1763" s="901"/>
      <c r="J1763" s="901"/>
      <c r="K1763" s="901"/>
      <c r="L1763" s="899"/>
      <c r="M1763" s="899"/>
      <c r="N1763" s="899"/>
      <c r="O1763" s="899"/>
      <c r="P1763" s="899"/>
      <c r="Q1763" s="899"/>
      <c r="R1763" s="899"/>
      <c r="S1763" s="899"/>
      <c r="T1763" s="899"/>
      <c r="U1763" s="899"/>
      <c r="V1763" s="899"/>
      <c r="W1763" s="899"/>
      <c r="X1763" s="899"/>
      <c r="Y1763" s="899"/>
    </row>
    <row r="1764" ht="18.0" customHeight="1">
      <c r="A1764" s="899"/>
      <c r="B1764" s="900"/>
      <c r="C1764" s="899"/>
      <c r="D1764" s="899"/>
      <c r="E1764" s="899"/>
      <c r="F1764" s="901"/>
      <c r="G1764" s="901"/>
      <c r="H1764" s="901"/>
      <c r="I1764" s="901"/>
      <c r="J1764" s="901"/>
      <c r="K1764" s="901"/>
      <c r="L1764" s="899"/>
      <c r="M1764" s="899"/>
      <c r="N1764" s="899"/>
      <c r="O1764" s="899"/>
      <c r="P1764" s="899"/>
      <c r="Q1764" s="899"/>
      <c r="R1764" s="899"/>
      <c r="S1764" s="899"/>
      <c r="T1764" s="899"/>
      <c r="U1764" s="899"/>
      <c r="V1764" s="899"/>
      <c r="W1764" s="899"/>
      <c r="X1764" s="899"/>
      <c r="Y1764" s="899"/>
    </row>
    <row r="1765" ht="18.0" customHeight="1">
      <c r="A1765" s="899"/>
      <c r="B1765" s="900"/>
      <c r="C1765" s="899"/>
      <c r="D1765" s="899"/>
      <c r="E1765" s="899"/>
      <c r="F1765" s="901"/>
      <c r="G1765" s="901"/>
      <c r="H1765" s="901"/>
      <c r="I1765" s="901"/>
      <c r="J1765" s="901"/>
      <c r="K1765" s="901"/>
      <c r="L1765" s="899"/>
      <c r="M1765" s="899"/>
      <c r="N1765" s="899"/>
      <c r="O1765" s="899"/>
      <c r="P1765" s="899"/>
      <c r="Q1765" s="899"/>
      <c r="R1765" s="899"/>
      <c r="S1765" s="899"/>
      <c r="T1765" s="899"/>
      <c r="U1765" s="899"/>
      <c r="V1765" s="899"/>
      <c r="W1765" s="899"/>
      <c r="X1765" s="899"/>
      <c r="Y1765" s="899"/>
    </row>
    <row r="1766" ht="18.0" customHeight="1">
      <c r="A1766" s="899"/>
      <c r="B1766" s="900"/>
      <c r="C1766" s="899"/>
      <c r="D1766" s="899"/>
      <c r="E1766" s="899"/>
      <c r="F1766" s="901"/>
      <c r="G1766" s="901"/>
      <c r="H1766" s="901"/>
      <c r="I1766" s="901"/>
      <c r="J1766" s="901"/>
      <c r="K1766" s="901"/>
      <c r="L1766" s="899"/>
      <c r="M1766" s="899"/>
      <c r="N1766" s="899"/>
      <c r="O1766" s="899"/>
      <c r="P1766" s="899"/>
      <c r="Q1766" s="899"/>
      <c r="R1766" s="899"/>
      <c r="S1766" s="899"/>
      <c r="T1766" s="899"/>
      <c r="U1766" s="899"/>
      <c r="V1766" s="899"/>
      <c r="W1766" s="899"/>
      <c r="X1766" s="899"/>
      <c r="Y1766" s="899"/>
    </row>
    <row r="1767" ht="18.0" customHeight="1">
      <c r="A1767" s="899"/>
      <c r="B1767" s="900"/>
      <c r="C1767" s="899"/>
      <c r="D1767" s="899"/>
      <c r="E1767" s="899"/>
      <c r="F1767" s="901"/>
      <c r="G1767" s="901"/>
      <c r="H1767" s="901"/>
      <c r="I1767" s="901"/>
      <c r="J1767" s="901"/>
      <c r="K1767" s="901"/>
      <c r="L1767" s="899"/>
      <c r="M1767" s="899"/>
      <c r="N1767" s="899"/>
      <c r="O1767" s="899"/>
      <c r="P1767" s="899"/>
      <c r="Q1767" s="899"/>
      <c r="R1767" s="899"/>
      <c r="S1767" s="899"/>
      <c r="T1767" s="899"/>
      <c r="U1767" s="899"/>
      <c r="V1767" s="899"/>
      <c r="W1767" s="899"/>
      <c r="X1767" s="899"/>
      <c r="Y1767" s="899"/>
    </row>
    <row r="1768" ht="18.0" customHeight="1">
      <c r="A1768" s="899"/>
      <c r="B1768" s="900"/>
      <c r="C1768" s="899"/>
      <c r="D1768" s="899"/>
      <c r="E1768" s="899"/>
      <c r="F1768" s="901"/>
      <c r="G1768" s="901"/>
      <c r="H1768" s="901"/>
      <c r="I1768" s="901"/>
      <c r="J1768" s="901"/>
      <c r="K1768" s="901"/>
      <c r="L1768" s="899"/>
      <c r="M1768" s="899"/>
      <c r="N1768" s="899"/>
      <c r="O1768" s="899"/>
      <c r="P1768" s="899"/>
      <c r="Q1768" s="899"/>
      <c r="R1768" s="899"/>
      <c r="S1768" s="899"/>
      <c r="T1768" s="899"/>
      <c r="U1768" s="899"/>
      <c r="V1768" s="899"/>
      <c r="W1768" s="899"/>
      <c r="X1768" s="899"/>
      <c r="Y1768" s="899"/>
    </row>
    <row r="1769" ht="18.0" customHeight="1">
      <c r="A1769" s="899"/>
      <c r="B1769" s="900"/>
      <c r="C1769" s="899"/>
      <c r="D1769" s="899"/>
      <c r="E1769" s="899"/>
      <c r="F1769" s="901"/>
      <c r="G1769" s="901"/>
      <c r="H1769" s="901"/>
      <c r="I1769" s="901"/>
      <c r="J1769" s="901"/>
      <c r="K1769" s="901"/>
      <c r="L1769" s="899"/>
      <c r="M1769" s="899"/>
      <c r="N1769" s="899"/>
      <c r="O1769" s="899"/>
      <c r="P1769" s="899"/>
      <c r="Q1769" s="899"/>
      <c r="R1769" s="899"/>
      <c r="S1769" s="899"/>
      <c r="T1769" s="899"/>
      <c r="U1769" s="899"/>
      <c r="V1769" s="899"/>
      <c r="W1769" s="899"/>
      <c r="X1769" s="899"/>
      <c r="Y1769" s="899"/>
    </row>
    <row r="1770" ht="18.0" customHeight="1">
      <c r="A1770" s="899"/>
      <c r="B1770" s="900"/>
      <c r="C1770" s="899"/>
      <c r="D1770" s="899"/>
      <c r="E1770" s="899"/>
      <c r="F1770" s="901"/>
      <c r="G1770" s="901"/>
      <c r="H1770" s="901"/>
      <c r="I1770" s="901"/>
      <c r="J1770" s="901"/>
      <c r="K1770" s="901"/>
      <c r="L1770" s="899"/>
      <c r="M1770" s="899"/>
      <c r="N1770" s="899"/>
      <c r="O1770" s="899"/>
      <c r="P1770" s="899"/>
      <c r="Q1770" s="899"/>
      <c r="R1770" s="899"/>
      <c r="S1770" s="899"/>
      <c r="T1770" s="899"/>
      <c r="U1770" s="899"/>
      <c r="V1770" s="899"/>
      <c r="W1770" s="899"/>
      <c r="X1770" s="899"/>
      <c r="Y1770" s="899"/>
    </row>
    <row r="1771" ht="18.0" customHeight="1">
      <c r="A1771" s="899"/>
      <c r="B1771" s="900"/>
      <c r="C1771" s="899"/>
      <c r="D1771" s="899"/>
      <c r="E1771" s="899"/>
      <c r="F1771" s="901"/>
      <c r="G1771" s="901"/>
      <c r="H1771" s="901"/>
      <c r="I1771" s="901"/>
      <c r="J1771" s="901"/>
      <c r="K1771" s="901"/>
      <c r="L1771" s="899"/>
      <c r="M1771" s="899"/>
      <c r="N1771" s="899"/>
      <c r="O1771" s="899"/>
      <c r="P1771" s="899"/>
      <c r="Q1771" s="899"/>
      <c r="R1771" s="899"/>
      <c r="S1771" s="899"/>
      <c r="T1771" s="899"/>
      <c r="U1771" s="899"/>
      <c r="V1771" s="899"/>
      <c r="W1771" s="899"/>
      <c r="X1771" s="899"/>
      <c r="Y1771" s="899"/>
    </row>
    <row r="1772" ht="18.0" customHeight="1">
      <c r="A1772" s="899"/>
      <c r="B1772" s="900"/>
      <c r="C1772" s="899"/>
      <c r="D1772" s="899"/>
      <c r="E1772" s="899"/>
      <c r="F1772" s="901"/>
      <c r="G1772" s="901"/>
      <c r="H1772" s="901"/>
      <c r="I1772" s="901"/>
      <c r="J1772" s="901"/>
      <c r="K1772" s="901"/>
      <c r="L1772" s="899"/>
      <c r="M1772" s="899"/>
      <c r="N1772" s="899"/>
      <c r="O1772" s="899"/>
      <c r="P1772" s="899"/>
      <c r="Q1772" s="899"/>
      <c r="R1772" s="899"/>
      <c r="S1772" s="899"/>
      <c r="T1772" s="899"/>
      <c r="U1772" s="899"/>
      <c r="V1772" s="899"/>
      <c r="W1772" s="899"/>
      <c r="X1772" s="899"/>
      <c r="Y1772" s="899"/>
    </row>
    <row r="1773" ht="18.0" customHeight="1">
      <c r="A1773" s="899"/>
      <c r="B1773" s="900"/>
      <c r="C1773" s="899"/>
      <c r="D1773" s="899"/>
      <c r="E1773" s="899"/>
      <c r="F1773" s="901"/>
      <c r="G1773" s="901"/>
      <c r="H1773" s="901"/>
      <c r="I1773" s="901"/>
      <c r="J1773" s="901"/>
      <c r="K1773" s="901"/>
      <c r="L1773" s="899"/>
      <c r="M1773" s="899"/>
      <c r="N1773" s="899"/>
      <c r="O1773" s="899"/>
      <c r="P1773" s="899"/>
      <c r="Q1773" s="899"/>
      <c r="R1773" s="899"/>
      <c r="S1773" s="899"/>
      <c r="T1773" s="899"/>
      <c r="U1773" s="899"/>
      <c r="V1773" s="899"/>
      <c r="W1773" s="899"/>
      <c r="X1773" s="899"/>
      <c r="Y1773" s="899"/>
    </row>
    <row r="1774" ht="18.0" customHeight="1">
      <c r="A1774" s="899"/>
      <c r="B1774" s="900"/>
      <c r="C1774" s="899"/>
      <c r="D1774" s="899"/>
      <c r="E1774" s="899"/>
      <c r="F1774" s="901"/>
      <c r="G1774" s="901"/>
      <c r="H1774" s="901"/>
      <c r="I1774" s="901"/>
      <c r="J1774" s="901"/>
      <c r="K1774" s="901"/>
      <c r="L1774" s="899"/>
      <c r="M1774" s="899"/>
      <c r="N1774" s="899"/>
      <c r="O1774" s="899"/>
      <c r="P1774" s="899"/>
      <c r="Q1774" s="899"/>
      <c r="R1774" s="899"/>
      <c r="S1774" s="899"/>
      <c r="T1774" s="899"/>
      <c r="U1774" s="899"/>
      <c r="V1774" s="899"/>
      <c r="W1774" s="899"/>
      <c r="X1774" s="899"/>
      <c r="Y1774" s="899"/>
    </row>
    <row r="1775" ht="18.0" customHeight="1">
      <c r="A1775" s="899"/>
      <c r="B1775" s="900"/>
      <c r="C1775" s="899"/>
      <c r="D1775" s="899"/>
      <c r="E1775" s="899"/>
      <c r="F1775" s="901"/>
      <c r="G1775" s="901"/>
      <c r="H1775" s="901"/>
      <c r="I1775" s="901"/>
      <c r="J1775" s="901"/>
      <c r="K1775" s="901"/>
      <c r="L1775" s="899"/>
      <c r="M1775" s="899"/>
      <c r="N1775" s="899"/>
      <c r="O1775" s="899"/>
      <c r="P1775" s="899"/>
      <c r="Q1775" s="899"/>
      <c r="R1775" s="899"/>
      <c r="S1775" s="899"/>
      <c r="T1775" s="899"/>
      <c r="U1775" s="899"/>
      <c r="V1775" s="899"/>
      <c r="W1775" s="899"/>
      <c r="X1775" s="899"/>
      <c r="Y1775" s="899"/>
    </row>
    <row r="1776" ht="18.0" customHeight="1">
      <c r="A1776" s="899"/>
      <c r="B1776" s="900"/>
      <c r="C1776" s="899"/>
      <c r="D1776" s="899"/>
      <c r="E1776" s="899"/>
      <c r="F1776" s="901"/>
      <c r="G1776" s="901"/>
      <c r="H1776" s="901"/>
      <c r="I1776" s="901"/>
      <c r="J1776" s="901"/>
      <c r="K1776" s="901"/>
      <c r="L1776" s="899"/>
      <c r="M1776" s="899"/>
      <c r="N1776" s="899"/>
      <c r="O1776" s="899"/>
      <c r="P1776" s="899"/>
      <c r="Q1776" s="899"/>
      <c r="R1776" s="899"/>
      <c r="S1776" s="899"/>
      <c r="T1776" s="899"/>
      <c r="U1776" s="899"/>
      <c r="V1776" s="899"/>
      <c r="W1776" s="899"/>
      <c r="X1776" s="899"/>
      <c r="Y1776" s="899"/>
    </row>
    <row r="1777" ht="18.0" customHeight="1">
      <c r="A1777" s="899"/>
      <c r="B1777" s="900"/>
      <c r="C1777" s="899"/>
      <c r="D1777" s="899"/>
      <c r="E1777" s="899"/>
      <c r="F1777" s="901"/>
      <c r="G1777" s="901"/>
      <c r="H1777" s="901"/>
      <c r="I1777" s="901"/>
      <c r="J1777" s="901"/>
      <c r="K1777" s="901"/>
      <c r="L1777" s="899"/>
      <c r="M1777" s="899"/>
      <c r="N1777" s="899"/>
      <c r="O1777" s="899"/>
      <c r="P1777" s="899"/>
      <c r="Q1777" s="899"/>
      <c r="R1777" s="899"/>
      <c r="S1777" s="899"/>
      <c r="T1777" s="899"/>
      <c r="U1777" s="899"/>
      <c r="V1777" s="899"/>
      <c r="W1777" s="899"/>
      <c r="X1777" s="899"/>
      <c r="Y1777" s="899"/>
    </row>
    <row r="1778" ht="18.0" customHeight="1">
      <c r="A1778" s="899"/>
      <c r="B1778" s="900"/>
      <c r="C1778" s="899"/>
      <c r="D1778" s="899"/>
      <c r="E1778" s="899"/>
      <c r="F1778" s="901"/>
      <c r="G1778" s="901"/>
      <c r="H1778" s="901"/>
      <c r="I1778" s="901"/>
      <c r="J1778" s="901"/>
      <c r="K1778" s="901"/>
      <c r="L1778" s="899"/>
      <c r="M1778" s="899"/>
      <c r="N1778" s="899"/>
      <c r="O1778" s="899"/>
      <c r="P1778" s="899"/>
      <c r="Q1778" s="899"/>
      <c r="R1778" s="899"/>
      <c r="S1778" s="899"/>
      <c r="T1778" s="899"/>
      <c r="U1778" s="899"/>
      <c r="V1778" s="899"/>
      <c r="W1778" s="899"/>
      <c r="X1778" s="899"/>
      <c r="Y1778" s="899"/>
    </row>
    <row r="1779" ht="18.0" customHeight="1">
      <c r="A1779" s="899"/>
      <c r="B1779" s="900"/>
      <c r="C1779" s="899"/>
      <c r="D1779" s="899"/>
      <c r="E1779" s="899"/>
      <c r="F1779" s="901"/>
      <c r="G1779" s="901"/>
      <c r="H1779" s="901"/>
      <c r="I1779" s="901"/>
      <c r="J1779" s="901"/>
      <c r="K1779" s="901"/>
      <c r="L1779" s="899"/>
      <c r="M1779" s="899"/>
      <c r="N1779" s="899"/>
      <c r="O1779" s="899"/>
      <c r="P1779" s="899"/>
      <c r="Q1779" s="899"/>
      <c r="R1779" s="899"/>
      <c r="S1779" s="899"/>
      <c r="T1779" s="899"/>
      <c r="U1779" s="899"/>
      <c r="V1779" s="899"/>
      <c r="W1779" s="899"/>
      <c r="X1779" s="899"/>
      <c r="Y1779" s="899"/>
    </row>
    <row r="1780" ht="18.0" customHeight="1">
      <c r="A1780" s="899"/>
      <c r="B1780" s="900"/>
      <c r="C1780" s="899"/>
      <c r="D1780" s="899"/>
      <c r="E1780" s="899"/>
      <c r="F1780" s="901"/>
      <c r="G1780" s="901"/>
      <c r="H1780" s="901"/>
      <c r="I1780" s="901"/>
      <c r="J1780" s="901"/>
      <c r="K1780" s="901"/>
      <c r="L1780" s="899"/>
      <c r="M1780" s="899"/>
      <c r="N1780" s="899"/>
      <c r="O1780" s="899"/>
      <c r="P1780" s="899"/>
      <c r="Q1780" s="899"/>
      <c r="R1780" s="899"/>
      <c r="S1780" s="899"/>
      <c r="T1780" s="899"/>
      <c r="U1780" s="899"/>
      <c r="V1780" s="899"/>
      <c r="W1780" s="899"/>
      <c r="X1780" s="899"/>
      <c r="Y1780" s="899"/>
    </row>
    <row r="1781" ht="18.0" customHeight="1">
      <c r="A1781" s="899"/>
      <c r="B1781" s="900"/>
      <c r="C1781" s="899"/>
      <c r="D1781" s="899"/>
      <c r="E1781" s="899"/>
      <c r="F1781" s="901"/>
      <c r="G1781" s="901"/>
      <c r="H1781" s="901"/>
      <c r="I1781" s="901"/>
      <c r="J1781" s="901"/>
      <c r="K1781" s="901"/>
      <c r="L1781" s="899"/>
      <c r="M1781" s="899"/>
      <c r="N1781" s="899"/>
      <c r="O1781" s="899"/>
      <c r="P1781" s="899"/>
      <c r="Q1781" s="899"/>
      <c r="R1781" s="899"/>
      <c r="S1781" s="899"/>
      <c r="T1781" s="899"/>
      <c r="U1781" s="899"/>
      <c r="V1781" s="899"/>
      <c r="W1781" s="899"/>
      <c r="X1781" s="899"/>
      <c r="Y1781" s="899"/>
    </row>
    <row r="1782" ht="18.0" customHeight="1">
      <c r="A1782" s="899"/>
      <c r="B1782" s="900"/>
      <c r="C1782" s="899"/>
      <c r="D1782" s="899"/>
      <c r="E1782" s="899"/>
      <c r="F1782" s="901"/>
      <c r="G1782" s="901"/>
      <c r="H1782" s="901"/>
      <c r="I1782" s="901"/>
      <c r="J1782" s="901"/>
      <c r="K1782" s="901"/>
      <c r="L1782" s="899"/>
      <c r="M1782" s="899"/>
      <c r="N1782" s="899"/>
      <c r="O1782" s="899"/>
      <c r="P1782" s="899"/>
      <c r="Q1782" s="899"/>
      <c r="R1782" s="899"/>
      <c r="S1782" s="899"/>
      <c r="T1782" s="899"/>
      <c r="U1782" s="899"/>
      <c r="V1782" s="899"/>
      <c r="W1782" s="899"/>
      <c r="X1782" s="899"/>
      <c r="Y1782" s="899"/>
    </row>
    <row r="1783" ht="18.0" customHeight="1">
      <c r="A1783" s="899"/>
      <c r="B1783" s="900"/>
      <c r="C1783" s="899"/>
      <c r="D1783" s="899"/>
      <c r="E1783" s="899"/>
      <c r="F1783" s="901"/>
      <c r="G1783" s="901"/>
      <c r="H1783" s="901"/>
      <c r="I1783" s="901"/>
      <c r="J1783" s="901"/>
      <c r="K1783" s="901"/>
      <c r="L1783" s="899"/>
      <c r="M1783" s="899"/>
      <c r="N1783" s="899"/>
      <c r="O1783" s="899"/>
      <c r="P1783" s="899"/>
      <c r="Q1783" s="899"/>
      <c r="R1783" s="899"/>
      <c r="S1783" s="899"/>
      <c r="T1783" s="899"/>
      <c r="U1783" s="899"/>
      <c r="V1783" s="899"/>
      <c r="W1783" s="899"/>
      <c r="X1783" s="899"/>
      <c r="Y1783" s="899"/>
    </row>
    <row r="1784" ht="18.0" customHeight="1">
      <c r="A1784" s="899"/>
      <c r="B1784" s="900"/>
      <c r="C1784" s="899"/>
      <c r="D1784" s="899"/>
      <c r="E1784" s="899"/>
      <c r="F1784" s="901"/>
      <c r="G1784" s="901"/>
      <c r="H1784" s="901"/>
      <c r="I1784" s="901"/>
      <c r="J1784" s="901"/>
      <c r="K1784" s="901"/>
      <c r="L1784" s="899"/>
      <c r="M1784" s="899"/>
      <c r="N1784" s="899"/>
      <c r="O1784" s="899"/>
      <c r="P1784" s="899"/>
      <c r="Q1784" s="899"/>
      <c r="R1784" s="899"/>
      <c r="S1784" s="899"/>
      <c r="T1784" s="899"/>
      <c r="U1784" s="899"/>
      <c r="V1784" s="899"/>
      <c r="W1784" s="899"/>
      <c r="X1784" s="899"/>
      <c r="Y1784" s="899"/>
    </row>
    <row r="1785" ht="18.0" customHeight="1">
      <c r="A1785" s="899"/>
      <c r="B1785" s="900"/>
      <c r="C1785" s="899"/>
      <c r="D1785" s="899"/>
      <c r="E1785" s="899"/>
      <c r="F1785" s="901"/>
      <c r="G1785" s="901"/>
      <c r="H1785" s="901"/>
      <c r="I1785" s="901"/>
      <c r="J1785" s="901"/>
      <c r="K1785" s="901"/>
      <c r="L1785" s="899"/>
      <c r="M1785" s="899"/>
      <c r="N1785" s="899"/>
      <c r="O1785" s="899"/>
      <c r="P1785" s="899"/>
      <c r="Q1785" s="899"/>
      <c r="R1785" s="899"/>
      <c r="S1785" s="899"/>
      <c r="T1785" s="899"/>
      <c r="U1785" s="899"/>
      <c r="V1785" s="899"/>
      <c r="W1785" s="899"/>
      <c r="X1785" s="899"/>
      <c r="Y1785" s="899"/>
    </row>
    <row r="1786" ht="18.0" customHeight="1">
      <c r="A1786" s="899"/>
      <c r="B1786" s="900"/>
      <c r="C1786" s="899"/>
      <c r="D1786" s="899"/>
      <c r="E1786" s="899"/>
      <c r="F1786" s="901"/>
      <c r="G1786" s="901"/>
      <c r="H1786" s="901"/>
      <c r="I1786" s="901"/>
      <c r="J1786" s="901"/>
      <c r="K1786" s="901"/>
      <c r="L1786" s="899"/>
      <c r="M1786" s="899"/>
      <c r="N1786" s="899"/>
      <c r="O1786" s="899"/>
      <c r="P1786" s="899"/>
      <c r="Q1786" s="899"/>
      <c r="R1786" s="899"/>
      <c r="S1786" s="899"/>
      <c r="T1786" s="899"/>
      <c r="U1786" s="899"/>
      <c r="V1786" s="899"/>
      <c r="W1786" s="899"/>
      <c r="X1786" s="899"/>
      <c r="Y1786" s="899"/>
    </row>
    <row r="1787" ht="18.0" customHeight="1">
      <c r="A1787" s="899"/>
      <c r="B1787" s="900"/>
      <c r="C1787" s="899"/>
      <c r="D1787" s="899"/>
      <c r="E1787" s="899"/>
      <c r="F1787" s="901"/>
      <c r="G1787" s="901"/>
      <c r="H1787" s="901"/>
      <c r="I1787" s="901"/>
      <c r="J1787" s="901"/>
      <c r="K1787" s="901"/>
      <c r="L1787" s="899"/>
      <c r="M1787" s="899"/>
      <c r="N1787" s="899"/>
      <c r="O1787" s="899"/>
      <c r="P1787" s="899"/>
      <c r="Q1787" s="899"/>
      <c r="R1787" s="899"/>
      <c r="S1787" s="899"/>
      <c r="T1787" s="899"/>
      <c r="U1787" s="899"/>
      <c r="V1787" s="899"/>
      <c r="W1787" s="899"/>
      <c r="X1787" s="899"/>
      <c r="Y1787" s="899"/>
    </row>
    <row r="1788" ht="18.0" customHeight="1">
      <c r="A1788" s="899"/>
      <c r="B1788" s="900"/>
      <c r="C1788" s="899"/>
      <c r="D1788" s="899"/>
      <c r="E1788" s="899"/>
      <c r="F1788" s="901"/>
      <c r="G1788" s="901"/>
      <c r="H1788" s="901"/>
      <c r="I1788" s="901"/>
      <c r="J1788" s="901"/>
      <c r="K1788" s="901"/>
      <c r="L1788" s="899"/>
      <c r="M1788" s="899"/>
      <c r="N1788" s="899"/>
      <c r="O1788" s="899"/>
      <c r="P1788" s="899"/>
      <c r="Q1788" s="899"/>
      <c r="R1788" s="899"/>
      <c r="S1788" s="899"/>
      <c r="T1788" s="899"/>
      <c r="U1788" s="899"/>
      <c r="V1788" s="899"/>
      <c r="W1788" s="899"/>
      <c r="X1788" s="899"/>
      <c r="Y1788" s="899"/>
    </row>
    <row r="1789" ht="18.0" customHeight="1">
      <c r="A1789" s="899"/>
      <c r="B1789" s="900"/>
      <c r="C1789" s="899"/>
      <c r="D1789" s="899"/>
      <c r="E1789" s="899"/>
      <c r="F1789" s="901"/>
      <c r="G1789" s="901"/>
      <c r="H1789" s="901"/>
      <c r="I1789" s="901"/>
      <c r="J1789" s="901"/>
      <c r="K1789" s="901"/>
      <c r="L1789" s="899"/>
      <c r="M1789" s="899"/>
      <c r="N1789" s="899"/>
      <c r="O1789" s="899"/>
      <c r="P1789" s="899"/>
      <c r="Q1789" s="899"/>
      <c r="R1789" s="899"/>
      <c r="S1789" s="899"/>
      <c r="T1789" s="899"/>
      <c r="U1789" s="899"/>
      <c r="V1789" s="899"/>
      <c r="W1789" s="899"/>
      <c r="X1789" s="899"/>
      <c r="Y1789" s="899"/>
    </row>
    <row r="1790" ht="18.0" customHeight="1">
      <c r="A1790" s="899"/>
      <c r="B1790" s="900"/>
      <c r="C1790" s="899"/>
      <c r="D1790" s="899"/>
      <c r="E1790" s="899"/>
      <c r="F1790" s="901"/>
      <c r="G1790" s="901"/>
      <c r="H1790" s="901"/>
      <c r="I1790" s="901"/>
      <c r="J1790" s="901"/>
      <c r="K1790" s="901"/>
      <c r="L1790" s="899"/>
      <c r="M1790" s="899"/>
      <c r="N1790" s="899"/>
      <c r="O1790" s="899"/>
      <c r="P1790" s="899"/>
      <c r="Q1790" s="899"/>
      <c r="R1790" s="899"/>
      <c r="S1790" s="899"/>
      <c r="T1790" s="899"/>
      <c r="U1790" s="899"/>
      <c r="V1790" s="899"/>
      <c r="W1790" s="899"/>
      <c r="X1790" s="899"/>
      <c r="Y1790" s="899"/>
    </row>
    <row r="1791" ht="18.0" customHeight="1">
      <c r="A1791" s="899"/>
      <c r="B1791" s="900"/>
      <c r="C1791" s="899"/>
      <c r="D1791" s="899"/>
      <c r="E1791" s="899"/>
      <c r="F1791" s="901"/>
      <c r="G1791" s="901"/>
      <c r="H1791" s="901"/>
      <c r="I1791" s="901"/>
      <c r="J1791" s="901"/>
      <c r="K1791" s="901"/>
      <c r="L1791" s="899"/>
      <c r="M1791" s="899"/>
      <c r="N1791" s="899"/>
      <c r="O1791" s="899"/>
      <c r="P1791" s="899"/>
      <c r="Q1791" s="899"/>
      <c r="R1791" s="899"/>
      <c r="S1791" s="899"/>
      <c r="T1791" s="899"/>
      <c r="U1791" s="899"/>
      <c r="V1791" s="899"/>
      <c r="W1791" s="899"/>
      <c r="X1791" s="899"/>
      <c r="Y1791" s="899"/>
    </row>
    <row r="1792" ht="18.0" customHeight="1">
      <c r="A1792" s="899"/>
      <c r="B1792" s="900"/>
      <c r="C1792" s="899"/>
      <c r="D1792" s="899"/>
      <c r="E1792" s="899"/>
      <c r="F1792" s="901"/>
      <c r="G1792" s="901"/>
      <c r="H1792" s="901"/>
      <c r="I1792" s="901"/>
      <c r="J1792" s="901"/>
      <c r="K1792" s="901"/>
      <c r="L1792" s="899"/>
      <c r="M1792" s="899"/>
      <c r="N1792" s="899"/>
      <c r="O1792" s="899"/>
      <c r="P1792" s="899"/>
      <c r="Q1792" s="899"/>
      <c r="R1792" s="899"/>
      <c r="S1792" s="899"/>
      <c r="T1792" s="899"/>
      <c r="U1792" s="899"/>
      <c r="V1792" s="899"/>
      <c r="W1792" s="899"/>
      <c r="X1792" s="899"/>
      <c r="Y1792" s="899"/>
    </row>
    <row r="1793" ht="18.0" customHeight="1">
      <c r="A1793" s="899"/>
      <c r="B1793" s="900"/>
      <c r="C1793" s="899"/>
      <c r="D1793" s="899"/>
      <c r="E1793" s="899"/>
      <c r="F1793" s="901"/>
      <c r="G1793" s="901"/>
      <c r="H1793" s="901"/>
      <c r="I1793" s="901"/>
      <c r="J1793" s="901"/>
      <c r="K1793" s="901"/>
      <c r="L1793" s="899"/>
      <c r="M1793" s="899"/>
      <c r="N1793" s="899"/>
      <c r="O1793" s="899"/>
      <c r="P1793" s="899"/>
      <c r="Q1793" s="899"/>
      <c r="R1793" s="899"/>
      <c r="S1793" s="899"/>
      <c r="T1793" s="899"/>
      <c r="U1793" s="899"/>
      <c r="V1793" s="899"/>
      <c r="W1793" s="899"/>
      <c r="X1793" s="899"/>
      <c r="Y1793" s="899"/>
    </row>
    <row r="1794" ht="18.0" customHeight="1">
      <c r="A1794" s="899"/>
      <c r="B1794" s="900"/>
      <c r="C1794" s="899"/>
      <c r="D1794" s="899"/>
      <c r="E1794" s="899"/>
      <c r="F1794" s="901"/>
      <c r="G1794" s="901"/>
      <c r="H1794" s="901"/>
      <c r="I1794" s="901"/>
      <c r="J1794" s="901"/>
      <c r="K1794" s="901"/>
      <c r="L1794" s="899"/>
      <c r="M1794" s="899"/>
      <c r="N1794" s="899"/>
      <c r="O1794" s="899"/>
      <c r="P1794" s="899"/>
      <c r="Q1794" s="899"/>
      <c r="R1794" s="899"/>
      <c r="S1794" s="899"/>
      <c r="T1794" s="899"/>
      <c r="U1794" s="899"/>
      <c r="V1794" s="899"/>
      <c r="W1794" s="899"/>
      <c r="X1794" s="899"/>
      <c r="Y1794" s="899"/>
    </row>
    <row r="1795" ht="18.0" customHeight="1">
      <c r="A1795" s="899"/>
      <c r="B1795" s="900"/>
      <c r="C1795" s="899"/>
      <c r="D1795" s="899"/>
      <c r="E1795" s="899"/>
      <c r="F1795" s="901"/>
      <c r="G1795" s="901"/>
      <c r="H1795" s="901"/>
      <c r="I1795" s="901"/>
      <c r="J1795" s="901"/>
      <c r="K1795" s="901"/>
      <c r="L1795" s="899"/>
      <c r="M1795" s="899"/>
      <c r="N1795" s="899"/>
      <c r="O1795" s="899"/>
      <c r="P1795" s="899"/>
      <c r="Q1795" s="899"/>
      <c r="R1795" s="899"/>
      <c r="S1795" s="899"/>
      <c r="T1795" s="899"/>
      <c r="U1795" s="899"/>
      <c r="V1795" s="899"/>
      <c r="W1795" s="899"/>
      <c r="X1795" s="899"/>
      <c r="Y1795" s="899"/>
    </row>
    <row r="1796" ht="18.0" customHeight="1">
      <c r="A1796" s="899"/>
      <c r="B1796" s="900"/>
      <c r="C1796" s="899"/>
      <c r="D1796" s="899"/>
      <c r="E1796" s="899"/>
      <c r="F1796" s="901"/>
      <c r="G1796" s="901"/>
      <c r="H1796" s="901"/>
      <c r="I1796" s="901"/>
      <c r="J1796" s="901"/>
      <c r="K1796" s="901"/>
      <c r="L1796" s="899"/>
      <c r="M1796" s="899"/>
      <c r="N1796" s="899"/>
      <c r="O1796" s="899"/>
      <c r="P1796" s="899"/>
      <c r="Q1796" s="899"/>
      <c r="R1796" s="899"/>
      <c r="S1796" s="899"/>
      <c r="T1796" s="899"/>
      <c r="U1796" s="899"/>
      <c r="V1796" s="899"/>
      <c r="W1796" s="899"/>
      <c r="X1796" s="899"/>
      <c r="Y1796" s="899"/>
    </row>
    <row r="1797" ht="18.0" customHeight="1">
      <c r="A1797" s="899"/>
      <c r="B1797" s="900"/>
      <c r="C1797" s="899"/>
      <c r="D1797" s="899"/>
      <c r="E1797" s="899"/>
      <c r="F1797" s="901"/>
      <c r="G1797" s="901"/>
      <c r="H1797" s="901"/>
      <c r="I1797" s="901"/>
      <c r="J1797" s="901"/>
      <c r="K1797" s="901"/>
      <c r="L1797" s="899"/>
      <c r="M1797" s="899"/>
      <c r="N1797" s="899"/>
      <c r="O1797" s="899"/>
      <c r="P1797" s="899"/>
      <c r="Q1797" s="899"/>
      <c r="R1797" s="899"/>
      <c r="S1797" s="899"/>
      <c r="T1797" s="899"/>
      <c r="U1797" s="899"/>
      <c r="V1797" s="899"/>
      <c r="W1797" s="899"/>
      <c r="X1797" s="899"/>
      <c r="Y1797" s="899"/>
    </row>
    <row r="1798" ht="18.0" customHeight="1">
      <c r="A1798" s="899"/>
      <c r="B1798" s="900"/>
      <c r="C1798" s="899"/>
      <c r="D1798" s="899"/>
      <c r="E1798" s="899"/>
      <c r="F1798" s="901"/>
      <c r="G1798" s="901"/>
      <c r="H1798" s="901"/>
      <c r="I1798" s="901"/>
      <c r="J1798" s="901"/>
      <c r="K1798" s="901"/>
      <c r="L1798" s="899"/>
      <c r="M1798" s="899"/>
      <c r="N1798" s="899"/>
      <c r="O1798" s="899"/>
      <c r="P1798" s="899"/>
      <c r="Q1798" s="899"/>
      <c r="R1798" s="899"/>
      <c r="S1798" s="899"/>
      <c r="T1798" s="899"/>
      <c r="U1798" s="899"/>
      <c r="V1798" s="899"/>
      <c r="W1798" s="899"/>
      <c r="X1798" s="899"/>
      <c r="Y1798" s="899"/>
    </row>
    <row r="1799" ht="18.0" customHeight="1">
      <c r="A1799" s="899"/>
      <c r="B1799" s="900"/>
      <c r="C1799" s="899"/>
      <c r="D1799" s="899"/>
      <c r="E1799" s="899"/>
      <c r="F1799" s="901"/>
      <c r="G1799" s="901"/>
      <c r="H1799" s="901"/>
      <c r="I1799" s="901"/>
      <c r="J1799" s="901"/>
      <c r="K1799" s="901"/>
      <c r="L1799" s="899"/>
      <c r="M1799" s="899"/>
      <c r="N1799" s="899"/>
      <c r="O1799" s="899"/>
      <c r="P1799" s="899"/>
      <c r="Q1799" s="899"/>
      <c r="R1799" s="899"/>
      <c r="S1799" s="899"/>
      <c r="T1799" s="899"/>
      <c r="U1799" s="899"/>
      <c r="V1799" s="899"/>
      <c r="W1799" s="899"/>
      <c r="X1799" s="899"/>
      <c r="Y1799" s="899"/>
    </row>
    <row r="1800" ht="18.0" customHeight="1">
      <c r="A1800" s="899"/>
      <c r="B1800" s="900"/>
      <c r="C1800" s="899"/>
      <c r="D1800" s="899"/>
      <c r="E1800" s="899"/>
      <c r="F1800" s="901"/>
      <c r="G1800" s="901"/>
      <c r="H1800" s="901"/>
      <c r="I1800" s="901"/>
      <c r="J1800" s="901"/>
      <c r="K1800" s="901"/>
      <c r="L1800" s="899"/>
      <c r="M1800" s="899"/>
      <c r="N1800" s="899"/>
      <c r="O1800" s="899"/>
      <c r="P1800" s="899"/>
      <c r="Q1800" s="899"/>
      <c r="R1800" s="899"/>
      <c r="S1800" s="899"/>
      <c r="T1800" s="899"/>
      <c r="U1800" s="899"/>
      <c r="V1800" s="899"/>
      <c r="W1800" s="899"/>
      <c r="X1800" s="899"/>
      <c r="Y1800" s="899"/>
    </row>
    <row r="1801" ht="18.0" customHeight="1">
      <c r="A1801" s="899"/>
      <c r="B1801" s="900"/>
      <c r="C1801" s="899"/>
      <c r="D1801" s="899"/>
      <c r="E1801" s="899"/>
      <c r="F1801" s="901"/>
      <c r="G1801" s="901"/>
      <c r="H1801" s="901"/>
      <c r="I1801" s="901"/>
      <c r="J1801" s="901"/>
      <c r="K1801" s="901"/>
      <c r="L1801" s="899"/>
      <c r="M1801" s="899"/>
      <c r="N1801" s="899"/>
      <c r="O1801" s="899"/>
      <c r="P1801" s="899"/>
      <c r="Q1801" s="899"/>
      <c r="R1801" s="899"/>
      <c r="S1801" s="899"/>
      <c r="T1801" s="899"/>
      <c r="U1801" s="899"/>
      <c r="V1801" s="899"/>
      <c r="W1801" s="899"/>
      <c r="X1801" s="899"/>
      <c r="Y1801" s="899"/>
    </row>
    <row r="1802" ht="18.0" customHeight="1">
      <c r="A1802" s="899"/>
      <c r="B1802" s="900"/>
      <c r="C1802" s="899"/>
      <c r="D1802" s="899"/>
      <c r="E1802" s="899"/>
      <c r="F1802" s="901"/>
      <c r="G1802" s="901"/>
      <c r="H1802" s="901"/>
      <c r="I1802" s="901"/>
      <c r="J1802" s="901"/>
      <c r="K1802" s="901"/>
      <c r="L1802" s="899"/>
      <c r="M1802" s="899"/>
      <c r="N1802" s="899"/>
      <c r="O1802" s="899"/>
      <c r="P1802" s="899"/>
      <c r="Q1802" s="899"/>
      <c r="R1802" s="899"/>
      <c r="S1802" s="899"/>
      <c r="T1802" s="899"/>
      <c r="U1802" s="899"/>
      <c r="V1802" s="899"/>
      <c r="W1802" s="899"/>
      <c r="X1802" s="899"/>
      <c r="Y1802" s="899"/>
    </row>
    <row r="1803" ht="18.0" customHeight="1">
      <c r="A1803" s="899"/>
      <c r="B1803" s="900"/>
      <c r="C1803" s="899"/>
      <c r="D1803" s="899"/>
      <c r="E1803" s="899"/>
      <c r="F1803" s="901"/>
      <c r="G1803" s="901"/>
      <c r="H1803" s="901"/>
      <c r="I1803" s="901"/>
      <c r="J1803" s="901"/>
      <c r="K1803" s="901"/>
      <c r="L1803" s="899"/>
      <c r="M1803" s="899"/>
      <c r="N1803" s="899"/>
      <c r="O1803" s="899"/>
      <c r="P1803" s="899"/>
      <c r="Q1803" s="899"/>
      <c r="R1803" s="899"/>
      <c r="S1803" s="899"/>
      <c r="T1803" s="899"/>
      <c r="U1803" s="899"/>
      <c r="V1803" s="899"/>
      <c r="W1803" s="899"/>
      <c r="X1803" s="899"/>
      <c r="Y1803" s="899"/>
    </row>
    <row r="1804" ht="18.0" customHeight="1">
      <c r="A1804" s="899"/>
      <c r="B1804" s="900"/>
      <c r="C1804" s="899"/>
      <c r="D1804" s="899"/>
      <c r="E1804" s="899"/>
      <c r="F1804" s="901"/>
      <c r="G1804" s="901"/>
      <c r="H1804" s="901"/>
      <c r="I1804" s="901"/>
      <c r="J1804" s="901"/>
      <c r="K1804" s="901"/>
      <c r="L1804" s="899"/>
      <c r="M1804" s="899"/>
      <c r="N1804" s="899"/>
      <c r="O1804" s="899"/>
      <c r="P1804" s="899"/>
      <c r="Q1804" s="899"/>
      <c r="R1804" s="899"/>
      <c r="S1804" s="899"/>
      <c r="T1804" s="899"/>
      <c r="U1804" s="899"/>
      <c r="V1804" s="899"/>
      <c r="W1804" s="899"/>
      <c r="X1804" s="899"/>
      <c r="Y1804" s="899"/>
    </row>
    <row r="1805" ht="18.0" customHeight="1">
      <c r="A1805" s="899"/>
      <c r="B1805" s="900"/>
      <c r="C1805" s="899"/>
      <c r="D1805" s="899"/>
      <c r="E1805" s="899"/>
      <c r="F1805" s="901"/>
      <c r="G1805" s="901"/>
      <c r="H1805" s="901"/>
      <c r="I1805" s="901"/>
      <c r="J1805" s="901"/>
      <c r="K1805" s="901"/>
      <c r="L1805" s="899"/>
      <c r="M1805" s="899"/>
      <c r="N1805" s="899"/>
      <c r="O1805" s="899"/>
      <c r="P1805" s="899"/>
      <c r="Q1805" s="899"/>
      <c r="R1805" s="899"/>
      <c r="S1805" s="899"/>
      <c r="T1805" s="899"/>
      <c r="U1805" s="899"/>
      <c r="V1805" s="899"/>
      <c r="W1805" s="899"/>
      <c r="X1805" s="899"/>
      <c r="Y1805" s="899"/>
    </row>
    <row r="1806" ht="18.0" customHeight="1">
      <c r="A1806" s="899"/>
      <c r="B1806" s="900"/>
      <c r="C1806" s="899"/>
      <c r="D1806" s="899"/>
      <c r="E1806" s="899"/>
      <c r="F1806" s="901"/>
      <c r="G1806" s="901"/>
      <c r="H1806" s="901"/>
      <c r="I1806" s="901"/>
      <c r="J1806" s="901"/>
      <c r="K1806" s="901"/>
      <c r="L1806" s="899"/>
      <c r="M1806" s="899"/>
      <c r="N1806" s="899"/>
      <c r="O1806" s="899"/>
      <c r="P1806" s="899"/>
      <c r="Q1806" s="899"/>
      <c r="R1806" s="899"/>
      <c r="S1806" s="899"/>
      <c r="T1806" s="899"/>
      <c r="U1806" s="899"/>
      <c r="V1806" s="899"/>
      <c r="W1806" s="899"/>
      <c r="X1806" s="899"/>
      <c r="Y1806" s="899"/>
    </row>
    <row r="1807" ht="18.0" customHeight="1">
      <c r="A1807" s="899"/>
      <c r="B1807" s="900"/>
      <c r="C1807" s="899"/>
      <c r="D1807" s="899"/>
      <c r="E1807" s="899"/>
      <c r="F1807" s="901"/>
      <c r="G1807" s="901"/>
      <c r="H1807" s="901"/>
      <c r="I1807" s="901"/>
      <c r="J1807" s="901"/>
      <c r="K1807" s="901"/>
      <c r="L1807" s="899"/>
      <c r="M1807" s="899"/>
      <c r="N1807" s="899"/>
      <c r="O1807" s="899"/>
      <c r="P1807" s="899"/>
      <c r="Q1807" s="899"/>
      <c r="R1807" s="899"/>
      <c r="S1807" s="899"/>
      <c r="T1807" s="899"/>
      <c r="U1807" s="899"/>
      <c r="V1807" s="899"/>
      <c r="W1807" s="899"/>
      <c r="X1807" s="899"/>
      <c r="Y1807" s="899"/>
    </row>
    <row r="1808" ht="18.0" customHeight="1">
      <c r="A1808" s="899"/>
      <c r="B1808" s="900"/>
      <c r="C1808" s="899"/>
      <c r="D1808" s="899"/>
      <c r="E1808" s="899"/>
      <c r="F1808" s="901"/>
      <c r="G1808" s="901"/>
      <c r="H1808" s="901"/>
      <c r="I1808" s="901"/>
      <c r="J1808" s="901"/>
      <c r="K1808" s="901"/>
      <c r="L1808" s="899"/>
      <c r="M1808" s="899"/>
      <c r="N1808" s="899"/>
      <c r="O1808" s="899"/>
      <c r="P1808" s="899"/>
      <c r="Q1808" s="899"/>
      <c r="R1808" s="899"/>
      <c r="S1808" s="899"/>
      <c r="T1808" s="899"/>
      <c r="U1808" s="899"/>
      <c r="V1808" s="899"/>
      <c r="W1808" s="899"/>
      <c r="X1808" s="899"/>
      <c r="Y1808" s="899"/>
    </row>
    <row r="1809" ht="18.0" customHeight="1">
      <c r="A1809" s="899"/>
      <c r="B1809" s="900"/>
      <c r="C1809" s="899"/>
      <c r="D1809" s="899"/>
      <c r="E1809" s="899"/>
      <c r="F1809" s="901"/>
      <c r="G1809" s="901"/>
      <c r="H1809" s="901"/>
      <c r="I1809" s="901"/>
      <c r="J1809" s="901"/>
      <c r="K1809" s="901"/>
      <c r="L1809" s="899"/>
      <c r="M1809" s="899"/>
      <c r="N1809" s="899"/>
      <c r="O1809" s="899"/>
      <c r="P1809" s="899"/>
      <c r="Q1809" s="899"/>
      <c r="R1809" s="899"/>
      <c r="S1809" s="899"/>
      <c r="T1809" s="899"/>
      <c r="U1809" s="899"/>
      <c r="V1809" s="899"/>
      <c r="W1809" s="899"/>
      <c r="X1809" s="899"/>
      <c r="Y1809" s="899"/>
    </row>
    <row r="1810" ht="18.0" customHeight="1">
      <c r="A1810" s="899"/>
      <c r="B1810" s="900"/>
      <c r="C1810" s="899"/>
      <c r="D1810" s="899"/>
      <c r="E1810" s="899"/>
      <c r="F1810" s="901"/>
      <c r="G1810" s="901"/>
      <c r="H1810" s="901"/>
      <c r="I1810" s="901"/>
      <c r="J1810" s="901"/>
      <c r="K1810" s="901"/>
      <c r="L1810" s="899"/>
      <c r="M1810" s="899"/>
      <c r="N1810" s="899"/>
      <c r="O1810" s="899"/>
      <c r="P1810" s="899"/>
      <c r="Q1810" s="899"/>
      <c r="R1810" s="899"/>
      <c r="S1810" s="899"/>
      <c r="T1810" s="899"/>
      <c r="U1810" s="899"/>
      <c r="V1810" s="899"/>
      <c r="W1810" s="899"/>
      <c r="X1810" s="899"/>
      <c r="Y1810" s="899"/>
    </row>
    <row r="1811" ht="18.0" customHeight="1">
      <c r="A1811" s="899"/>
      <c r="B1811" s="900"/>
      <c r="C1811" s="899"/>
      <c r="D1811" s="899"/>
      <c r="E1811" s="899"/>
      <c r="F1811" s="901"/>
      <c r="G1811" s="901"/>
      <c r="H1811" s="901"/>
      <c r="I1811" s="901"/>
      <c r="J1811" s="901"/>
      <c r="K1811" s="901"/>
      <c r="L1811" s="899"/>
      <c r="M1811" s="899"/>
      <c r="N1811" s="899"/>
      <c r="O1811" s="899"/>
      <c r="P1811" s="899"/>
      <c r="Q1811" s="899"/>
      <c r="R1811" s="899"/>
      <c r="S1811" s="899"/>
      <c r="T1811" s="899"/>
      <c r="U1811" s="899"/>
      <c r="V1811" s="899"/>
      <c r="W1811" s="899"/>
      <c r="X1811" s="899"/>
      <c r="Y1811" s="899"/>
    </row>
    <row r="1812" ht="18.0" customHeight="1">
      <c r="A1812" s="899"/>
      <c r="B1812" s="900"/>
      <c r="C1812" s="899"/>
      <c r="D1812" s="899"/>
      <c r="E1812" s="899"/>
      <c r="F1812" s="901"/>
      <c r="G1812" s="901"/>
      <c r="H1812" s="901"/>
      <c r="I1812" s="901"/>
      <c r="J1812" s="901"/>
      <c r="K1812" s="901"/>
      <c r="L1812" s="899"/>
      <c r="M1812" s="899"/>
      <c r="N1812" s="899"/>
      <c r="O1812" s="899"/>
      <c r="P1812" s="899"/>
      <c r="Q1812" s="899"/>
      <c r="R1812" s="899"/>
      <c r="S1812" s="899"/>
      <c r="T1812" s="899"/>
      <c r="U1812" s="899"/>
      <c r="V1812" s="899"/>
      <c r="W1812" s="899"/>
      <c r="X1812" s="899"/>
      <c r="Y1812" s="899"/>
    </row>
    <row r="1813" ht="18.0" customHeight="1">
      <c r="A1813" s="899"/>
      <c r="B1813" s="900"/>
      <c r="C1813" s="899"/>
      <c r="D1813" s="899"/>
      <c r="E1813" s="899"/>
      <c r="F1813" s="901"/>
      <c r="G1813" s="901"/>
      <c r="H1813" s="901"/>
      <c r="I1813" s="901"/>
      <c r="J1813" s="901"/>
      <c r="K1813" s="901"/>
      <c r="L1813" s="899"/>
      <c r="M1813" s="899"/>
      <c r="N1813" s="899"/>
      <c r="O1813" s="899"/>
      <c r="P1813" s="899"/>
      <c r="Q1813" s="899"/>
      <c r="R1813" s="899"/>
      <c r="S1813" s="899"/>
      <c r="T1813" s="899"/>
      <c r="U1813" s="899"/>
      <c r="V1813" s="899"/>
      <c r="W1813" s="899"/>
      <c r="X1813" s="899"/>
      <c r="Y1813" s="899"/>
    </row>
    <row r="1814" ht="18.0" customHeight="1">
      <c r="A1814" s="899"/>
      <c r="B1814" s="900"/>
      <c r="C1814" s="899"/>
      <c r="D1814" s="899"/>
      <c r="E1814" s="899"/>
      <c r="F1814" s="901"/>
      <c r="G1814" s="901"/>
      <c r="H1814" s="901"/>
      <c r="I1814" s="901"/>
      <c r="J1814" s="901"/>
      <c r="K1814" s="901"/>
      <c r="L1814" s="899"/>
      <c r="M1814" s="899"/>
      <c r="N1814" s="899"/>
      <c r="O1814" s="899"/>
      <c r="P1814" s="899"/>
      <c r="Q1814" s="899"/>
      <c r="R1814" s="899"/>
      <c r="S1814" s="899"/>
      <c r="T1814" s="899"/>
      <c r="U1814" s="899"/>
      <c r="V1814" s="899"/>
      <c r="W1814" s="899"/>
      <c r="X1814" s="899"/>
      <c r="Y1814" s="899"/>
    </row>
    <row r="1815" ht="18.0" customHeight="1">
      <c r="A1815" s="899"/>
      <c r="B1815" s="900"/>
      <c r="C1815" s="899"/>
      <c r="D1815" s="899"/>
      <c r="E1815" s="899"/>
      <c r="F1815" s="901"/>
      <c r="G1815" s="901"/>
      <c r="H1815" s="901"/>
      <c r="I1815" s="901"/>
      <c r="J1815" s="901"/>
      <c r="K1815" s="901"/>
      <c r="L1815" s="899"/>
      <c r="M1815" s="899"/>
      <c r="N1815" s="899"/>
      <c r="O1815" s="899"/>
      <c r="P1815" s="899"/>
      <c r="Q1815" s="899"/>
      <c r="R1815" s="899"/>
      <c r="S1815" s="899"/>
      <c r="T1815" s="899"/>
      <c r="U1815" s="899"/>
      <c r="V1815" s="899"/>
      <c r="W1815" s="899"/>
      <c r="X1815" s="899"/>
      <c r="Y1815" s="899"/>
    </row>
    <row r="1816" ht="18.0" customHeight="1">
      <c r="A1816" s="899"/>
      <c r="B1816" s="900"/>
      <c r="C1816" s="899"/>
      <c r="D1816" s="899"/>
      <c r="E1816" s="899"/>
      <c r="F1816" s="901"/>
      <c r="G1816" s="901"/>
      <c r="H1816" s="901"/>
      <c r="I1816" s="901"/>
      <c r="J1816" s="901"/>
      <c r="K1816" s="901"/>
      <c r="L1816" s="899"/>
      <c r="M1816" s="899"/>
      <c r="N1816" s="899"/>
      <c r="O1816" s="899"/>
      <c r="P1816" s="899"/>
      <c r="Q1816" s="899"/>
      <c r="R1816" s="899"/>
      <c r="S1816" s="899"/>
      <c r="T1816" s="899"/>
      <c r="U1816" s="899"/>
      <c r="V1816" s="899"/>
      <c r="W1816" s="899"/>
      <c r="X1816" s="899"/>
      <c r="Y1816" s="899"/>
    </row>
    <row r="1817" ht="18.0" customHeight="1">
      <c r="A1817" s="899"/>
      <c r="B1817" s="900"/>
      <c r="C1817" s="899"/>
      <c r="D1817" s="899"/>
      <c r="E1817" s="899"/>
      <c r="F1817" s="901"/>
      <c r="G1817" s="901"/>
      <c r="H1817" s="901"/>
      <c r="I1817" s="901"/>
      <c r="J1817" s="901"/>
      <c r="K1817" s="901"/>
      <c r="L1817" s="899"/>
      <c r="M1817" s="899"/>
      <c r="N1817" s="899"/>
      <c r="O1817" s="899"/>
      <c r="P1817" s="899"/>
      <c r="Q1817" s="899"/>
      <c r="R1817" s="899"/>
      <c r="S1817" s="899"/>
      <c r="T1817" s="899"/>
      <c r="U1817" s="899"/>
      <c r="V1817" s="899"/>
      <c r="W1817" s="899"/>
      <c r="X1817" s="899"/>
      <c r="Y1817" s="899"/>
    </row>
    <row r="1818" ht="18.0" customHeight="1">
      <c r="A1818" s="899"/>
      <c r="B1818" s="900"/>
      <c r="C1818" s="899"/>
      <c r="D1818" s="899"/>
      <c r="E1818" s="899"/>
      <c r="F1818" s="901"/>
      <c r="G1818" s="901"/>
      <c r="H1818" s="901"/>
      <c r="I1818" s="901"/>
      <c r="J1818" s="901"/>
      <c r="K1818" s="901"/>
      <c r="L1818" s="899"/>
      <c r="M1818" s="899"/>
      <c r="N1818" s="899"/>
      <c r="O1818" s="899"/>
      <c r="P1818" s="899"/>
      <c r="Q1818" s="899"/>
      <c r="R1818" s="899"/>
      <c r="S1818" s="899"/>
      <c r="T1818" s="899"/>
      <c r="U1818" s="899"/>
      <c r="V1818" s="899"/>
      <c r="W1818" s="899"/>
      <c r="X1818" s="899"/>
      <c r="Y1818" s="899"/>
    </row>
    <row r="1819" ht="18.0" customHeight="1">
      <c r="A1819" s="899"/>
      <c r="B1819" s="900"/>
      <c r="C1819" s="899"/>
      <c r="D1819" s="899"/>
      <c r="E1819" s="899"/>
      <c r="F1819" s="901"/>
      <c r="G1819" s="901"/>
      <c r="H1819" s="901"/>
      <c r="I1819" s="901"/>
      <c r="J1819" s="901"/>
      <c r="K1819" s="901"/>
      <c r="L1819" s="899"/>
      <c r="M1819" s="899"/>
      <c r="N1819" s="899"/>
      <c r="O1819" s="899"/>
      <c r="P1819" s="899"/>
      <c r="Q1819" s="899"/>
      <c r="R1819" s="899"/>
      <c r="S1819" s="899"/>
      <c r="T1819" s="899"/>
      <c r="U1819" s="899"/>
      <c r="V1819" s="899"/>
      <c r="W1819" s="899"/>
      <c r="X1819" s="899"/>
      <c r="Y1819" s="899"/>
    </row>
    <row r="1820" ht="18.0" customHeight="1">
      <c r="A1820" s="899"/>
      <c r="B1820" s="900"/>
      <c r="C1820" s="899"/>
      <c r="D1820" s="899"/>
      <c r="E1820" s="899"/>
      <c r="F1820" s="901"/>
      <c r="G1820" s="901"/>
      <c r="H1820" s="901"/>
      <c r="I1820" s="901"/>
      <c r="J1820" s="901"/>
      <c r="K1820" s="901"/>
      <c r="L1820" s="899"/>
      <c r="M1820" s="899"/>
      <c r="N1820" s="899"/>
      <c r="O1820" s="899"/>
      <c r="P1820" s="899"/>
      <c r="Q1820" s="899"/>
      <c r="R1820" s="899"/>
      <c r="S1820" s="899"/>
      <c r="T1820" s="899"/>
      <c r="U1820" s="899"/>
      <c r="V1820" s="899"/>
      <c r="W1820" s="899"/>
      <c r="X1820" s="899"/>
      <c r="Y1820" s="899"/>
    </row>
    <row r="1821" ht="18.0" customHeight="1">
      <c r="A1821" s="899"/>
      <c r="B1821" s="900"/>
      <c r="C1821" s="899"/>
      <c r="D1821" s="899"/>
      <c r="E1821" s="899"/>
      <c r="F1821" s="901"/>
      <c r="G1821" s="901"/>
      <c r="H1821" s="901"/>
      <c r="I1821" s="901"/>
      <c r="J1821" s="901"/>
      <c r="K1821" s="901"/>
      <c r="L1821" s="899"/>
      <c r="M1821" s="899"/>
      <c r="N1821" s="899"/>
      <c r="O1821" s="899"/>
      <c r="P1821" s="899"/>
      <c r="Q1821" s="899"/>
      <c r="R1821" s="899"/>
      <c r="S1821" s="899"/>
      <c r="T1821" s="899"/>
      <c r="U1821" s="899"/>
      <c r="V1821" s="899"/>
      <c r="W1821" s="899"/>
      <c r="X1821" s="899"/>
      <c r="Y1821" s="899"/>
    </row>
    <row r="1822" ht="18.0" customHeight="1">
      <c r="A1822" s="899"/>
      <c r="B1822" s="900"/>
      <c r="C1822" s="899"/>
      <c r="D1822" s="899"/>
      <c r="E1822" s="899"/>
      <c r="F1822" s="901"/>
      <c r="G1822" s="901"/>
      <c r="H1822" s="901"/>
      <c r="I1822" s="901"/>
      <c r="J1822" s="901"/>
      <c r="K1822" s="901"/>
      <c r="L1822" s="899"/>
      <c r="M1822" s="899"/>
      <c r="N1822" s="899"/>
      <c r="O1822" s="899"/>
      <c r="P1822" s="899"/>
      <c r="Q1822" s="899"/>
      <c r="R1822" s="899"/>
      <c r="S1822" s="899"/>
      <c r="T1822" s="899"/>
      <c r="U1822" s="899"/>
      <c r="V1822" s="899"/>
      <c r="W1822" s="899"/>
      <c r="X1822" s="899"/>
      <c r="Y1822" s="899"/>
    </row>
    <row r="1823" ht="18.0" customHeight="1">
      <c r="A1823" s="899"/>
      <c r="B1823" s="900"/>
      <c r="C1823" s="899"/>
      <c r="D1823" s="899"/>
      <c r="E1823" s="899"/>
      <c r="F1823" s="901"/>
      <c r="G1823" s="901"/>
      <c r="H1823" s="901"/>
      <c r="I1823" s="901"/>
      <c r="J1823" s="901"/>
      <c r="K1823" s="901"/>
      <c r="L1823" s="899"/>
      <c r="M1823" s="899"/>
      <c r="N1823" s="899"/>
      <c r="O1823" s="899"/>
      <c r="P1823" s="899"/>
      <c r="Q1823" s="899"/>
      <c r="R1823" s="899"/>
      <c r="S1823" s="899"/>
      <c r="T1823" s="899"/>
      <c r="U1823" s="899"/>
      <c r="V1823" s="899"/>
      <c r="W1823" s="899"/>
      <c r="X1823" s="899"/>
      <c r="Y1823" s="899"/>
    </row>
    <row r="1824" ht="18.0" customHeight="1">
      <c r="A1824" s="899"/>
      <c r="B1824" s="900"/>
      <c r="C1824" s="899"/>
      <c r="D1824" s="899"/>
      <c r="E1824" s="899"/>
      <c r="F1824" s="901"/>
      <c r="G1824" s="901"/>
      <c r="H1824" s="901"/>
      <c r="I1824" s="901"/>
      <c r="J1824" s="901"/>
      <c r="K1824" s="901"/>
      <c r="L1824" s="899"/>
      <c r="M1824" s="899"/>
      <c r="N1824" s="899"/>
      <c r="O1824" s="899"/>
      <c r="P1824" s="899"/>
      <c r="Q1824" s="899"/>
      <c r="R1824" s="899"/>
      <c r="S1824" s="899"/>
      <c r="T1824" s="899"/>
      <c r="U1824" s="899"/>
      <c r="V1824" s="899"/>
      <c r="W1824" s="899"/>
      <c r="X1824" s="899"/>
      <c r="Y1824" s="899"/>
    </row>
    <row r="1825" ht="18.0" customHeight="1">
      <c r="A1825" s="899"/>
      <c r="B1825" s="900"/>
      <c r="C1825" s="899"/>
      <c r="D1825" s="899"/>
      <c r="E1825" s="899"/>
      <c r="F1825" s="901"/>
      <c r="G1825" s="901"/>
      <c r="H1825" s="901"/>
      <c r="I1825" s="901"/>
      <c r="J1825" s="901"/>
      <c r="K1825" s="901"/>
      <c r="L1825" s="899"/>
      <c r="M1825" s="899"/>
      <c r="N1825" s="899"/>
      <c r="O1825" s="899"/>
      <c r="P1825" s="899"/>
      <c r="Q1825" s="899"/>
      <c r="R1825" s="899"/>
      <c r="S1825" s="899"/>
      <c r="T1825" s="899"/>
      <c r="U1825" s="899"/>
      <c r="V1825" s="899"/>
      <c r="W1825" s="899"/>
      <c r="X1825" s="899"/>
      <c r="Y1825" s="899"/>
    </row>
    <row r="1826" ht="18.0" customHeight="1">
      <c r="A1826" s="899"/>
      <c r="B1826" s="900"/>
      <c r="C1826" s="899"/>
      <c r="D1826" s="899"/>
      <c r="E1826" s="899"/>
      <c r="F1826" s="901"/>
      <c r="G1826" s="901"/>
      <c r="H1826" s="901"/>
      <c r="I1826" s="901"/>
      <c r="J1826" s="901"/>
      <c r="K1826" s="901"/>
      <c r="L1826" s="899"/>
      <c r="M1826" s="899"/>
      <c r="N1826" s="899"/>
      <c r="O1826" s="899"/>
      <c r="P1826" s="899"/>
      <c r="Q1826" s="899"/>
      <c r="R1826" s="899"/>
      <c r="S1826" s="899"/>
      <c r="T1826" s="899"/>
      <c r="U1826" s="899"/>
      <c r="V1826" s="899"/>
      <c r="W1826" s="899"/>
      <c r="X1826" s="899"/>
      <c r="Y1826" s="899"/>
    </row>
    <row r="1827" ht="18.0" customHeight="1">
      <c r="A1827" s="899"/>
      <c r="B1827" s="900"/>
      <c r="C1827" s="899"/>
      <c r="D1827" s="899"/>
      <c r="E1827" s="899"/>
      <c r="F1827" s="901"/>
      <c r="G1827" s="901"/>
      <c r="H1827" s="901"/>
      <c r="I1827" s="901"/>
      <c r="J1827" s="901"/>
      <c r="K1827" s="901"/>
      <c r="L1827" s="899"/>
      <c r="M1827" s="899"/>
      <c r="N1827" s="899"/>
      <c r="O1827" s="899"/>
      <c r="P1827" s="899"/>
      <c r="Q1827" s="899"/>
      <c r="R1827" s="899"/>
      <c r="S1827" s="899"/>
      <c r="T1827" s="899"/>
      <c r="U1827" s="899"/>
      <c r="V1827" s="899"/>
      <c r="W1827" s="899"/>
      <c r="X1827" s="899"/>
      <c r="Y1827" s="899"/>
    </row>
    <row r="1828" ht="18.0" customHeight="1">
      <c r="A1828" s="899"/>
      <c r="B1828" s="900"/>
      <c r="C1828" s="899"/>
      <c r="D1828" s="899"/>
      <c r="E1828" s="899"/>
      <c r="F1828" s="901"/>
      <c r="G1828" s="901"/>
      <c r="H1828" s="901"/>
      <c r="I1828" s="901"/>
      <c r="J1828" s="901"/>
      <c r="K1828" s="901"/>
      <c r="L1828" s="899"/>
      <c r="M1828" s="899"/>
      <c r="N1828" s="899"/>
      <c r="O1828" s="899"/>
      <c r="P1828" s="899"/>
      <c r="Q1828" s="899"/>
      <c r="R1828" s="899"/>
      <c r="S1828" s="899"/>
      <c r="T1828" s="899"/>
      <c r="U1828" s="899"/>
      <c r="V1828" s="899"/>
      <c r="W1828" s="899"/>
      <c r="X1828" s="899"/>
      <c r="Y1828" s="899"/>
    </row>
    <row r="1829" ht="18.0" customHeight="1">
      <c r="A1829" s="899"/>
      <c r="B1829" s="900"/>
      <c r="C1829" s="899"/>
      <c r="D1829" s="899"/>
      <c r="E1829" s="899"/>
      <c r="F1829" s="901"/>
      <c r="G1829" s="901"/>
      <c r="H1829" s="901"/>
      <c r="I1829" s="901"/>
      <c r="J1829" s="901"/>
      <c r="K1829" s="901"/>
      <c r="L1829" s="899"/>
      <c r="M1829" s="899"/>
      <c r="N1829" s="899"/>
      <c r="O1829" s="899"/>
      <c r="P1829" s="899"/>
      <c r="Q1829" s="899"/>
      <c r="R1829" s="899"/>
      <c r="S1829" s="899"/>
      <c r="T1829" s="899"/>
      <c r="U1829" s="899"/>
      <c r="V1829" s="899"/>
      <c r="W1829" s="899"/>
      <c r="X1829" s="899"/>
      <c r="Y1829" s="899"/>
    </row>
    <row r="1830" ht="18.0" customHeight="1">
      <c r="A1830" s="899"/>
      <c r="B1830" s="900"/>
      <c r="C1830" s="899"/>
      <c r="D1830" s="899"/>
      <c r="E1830" s="899"/>
      <c r="F1830" s="901"/>
      <c r="G1830" s="901"/>
      <c r="H1830" s="901"/>
      <c r="I1830" s="901"/>
      <c r="J1830" s="901"/>
      <c r="K1830" s="901"/>
      <c r="L1830" s="899"/>
      <c r="M1830" s="899"/>
      <c r="N1830" s="899"/>
      <c r="O1830" s="899"/>
      <c r="P1830" s="899"/>
      <c r="Q1830" s="899"/>
      <c r="R1830" s="899"/>
      <c r="S1830" s="899"/>
      <c r="T1830" s="899"/>
      <c r="U1830" s="899"/>
      <c r="V1830" s="899"/>
      <c r="W1830" s="899"/>
      <c r="X1830" s="899"/>
      <c r="Y1830" s="899"/>
    </row>
    <row r="1831" ht="18.0" customHeight="1">
      <c r="A1831" s="899"/>
      <c r="B1831" s="900"/>
      <c r="C1831" s="899"/>
      <c r="D1831" s="899"/>
      <c r="E1831" s="899"/>
      <c r="F1831" s="901"/>
      <c r="G1831" s="901"/>
      <c r="H1831" s="901"/>
      <c r="I1831" s="901"/>
      <c r="J1831" s="901"/>
      <c r="K1831" s="901"/>
      <c r="L1831" s="899"/>
      <c r="M1831" s="899"/>
      <c r="N1831" s="899"/>
      <c r="O1831" s="899"/>
      <c r="P1831" s="899"/>
      <c r="Q1831" s="899"/>
      <c r="R1831" s="899"/>
      <c r="S1831" s="899"/>
      <c r="T1831" s="899"/>
      <c r="U1831" s="899"/>
      <c r="V1831" s="899"/>
      <c r="W1831" s="899"/>
      <c r="X1831" s="899"/>
      <c r="Y1831" s="899"/>
    </row>
    <row r="1832" ht="18.0" customHeight="1">
      <c r="A1832" s="899"/>
      <c r="B1832" s="900"/>
      <c r="C1832" s="899"/>
      <c r="D1832" s="899"/>
      <c r="E1832" s="899"/>
      <c r="F1832" s="901"/>
      <c r="G1832" s="901"/>
      <c r="H1832" s="901"/>
      <c r="I1832" s="901"/>
      <c r="J1832" s="901"/>
      <c r="K1832" s="901"/>
      <c r="L1832" s="899"/>
      <c r="M1832" s="899"/>
      <c r="N1832" s="899"/>
      <c r="O1832" s="899"/>
      <c r="P1832" s="899"/>
      <c r="Q1832" s="899"/>
      <c r="R1832" s="899"/>
      <c r="S1832" s="899"/>
      <c r="T1832" s="899"/>
      <c r="U1832" s="899"/>
      <c r="V1832" s="899"/>
      <c r="W1832" s="899"/>
      <c r="X1832" s="899"/>
      <c r="Y1832" s="899"/>
    </row>
    <row r="1833" ht="18.0" customHeight="1">
      <c r="A1833" s="899"/>
      <c r="B1833" s="900"/>
      <c r="C1833" s="899"/>
      <c r="D1833" s="899"/>
      <c r="E1833" s="899"/>
      <c r="F1833" s="901"/>
      <c r="G1833" s="901"/>
      <c r="H1833" s="901"/>
      <c r="I1833" s="901"/>
      <c r="J1833" s="901"/>
      <c r="K1833" s="901"/>
      <c r="L1833" s="899"/>
      <c r="M1833" s="899"/>
      <c r="N1833" s="899"/>
      <c r="O1833" s="899"/>
      <c r="P1833" s="899"/>
      <c r="Q1833" s="899"/>
      <c r="R1833" s="899"/>
      <c r="S1833" s="899"/>
      <c r="T1833" s="899"/>
      <c r="U1833" s="899"/>
      <c r="V1833" s="899"/>
      <c r="W1833" s="899"/>
      <c r="X1833" s="899"/>
      <c r="Y1833" s="899"/>
    </row>
    <row r="1834" ht="18.0" customHeight="1">
      <c r="A1834" s="899"/>
      <c r="B1834" s="900"/>
      <c r="C1834" s="899"/>
      <c r="D1834" s="899"/>
      <c r="E1834" s="899"/>
      <c r="F1834" s="901"/>
      <c r="G1834" s="901"/>
      <c r="H1834" s="901"/>
      <c r="I1834" s="901"/>
      <c r="J1834" s="901"/>
      <c r="K1834" s="901"/>
      <c r="L1834" s="899"/>
      <c r="M1834" s="899"/>
      <c r="N1834" s="899"/>
      <c r="O1834" s="899"/>
      <c r="P1834" s="899"/>
      <c r="Q1834" s="899"/>
      <c r="R1834" s="899"/>
      <c r="S1834" s="899"/>
      <c r="T1834" s="899"/>
      <c r="U1834" s="899"/>
      <c r="V1834" s="899"/>
      <c r="W1834" s="899"/>
      <c r="X1834" s="899"/>
      <c r="Y1834" s="899"/>
    </row>
    <row r="1835" ht="18.0" customHeight="1">
      <c r="A1835" s="899"/>
      <c r="B1835" s="900"/>
      <c r="C1835" s="899"/>
      <c r="D1835" s="899"/>
      <c r="E1835" s="899"/>
      <c r="F1835" s="901"/>
      <c r="G1835" s="901"/>
      <c r="H1835" s="901"/>
      <c r="I1835" s="901"/>
      <c r="J1835" s="901"/>
      <c r="K1835" s="901"/>
      <c r="L1835" s="899"/>
      <c r="M1835" s="899"/>
      <c r="N1835" s="899"/>
      <c r="O1835" s="899"/>
      <c r="P1835" s="899"/>
      <c r="Q1835" s="899"/>
      <c r="R1835" s="899"/>
      <c r="S1835" s="899"/>
      <c r="T1835" s="899"/>
      <c r="U1835" s="899"/>
      <c r="V1835" s="899"/>
      <c r="W1835" s="899"/>
      <c r="X1835" s="899"/>
      <c r="Y1835" s="899"/>
    </row>
    <row r="1836" ht="18.0" customHeight="1">
      <c r="A1836" s="899"/>
      <c r="B1836" s="900"/>
      <c r="C1836" s="899"/>
      <c r="D1836" s="899"/>
      <c r="E1836" s="899"/>
      <c r="F1836" s="901"/>
      <c r="G1836" s="901"/>
      <c r="H1836" s="901"/>
      <c r="I1836" s="901"/>
      <c r="J1836" s="901"/>
      <c r="K1836" s="901"/>
      <c r="L1836" s="899"/>
      <c r="M1836" s="899"/>
      <c r="N1836" s="899"/>
      <c r="O1836" s="899"/>
      <c r="P1836" s="899"/>
      <c r="Q1836" s="899"/>
      <c r="R1836" s="899"/>
      <c r="S1836" s="899"/>
      <c r="T1836" s="899"/>
      <c r="U1836" s="899"/>
      <c r="V1836" s="899"/>
      <c r="W1836" s="899"/>
      <c r="X1836" s="899"/>
      <c r="Y1836" s="899"/>
    </row>
    <row r="1837" ht="18.0" customHeight="1">
      <c r="A1837" s="899"/>
      <c r="B1837" s="900"/>
      <c r="C1837" s="899"/>
      <c r="D1837" s="899"/>
      <c r="E1837" s="899"/>
      <c r="F1837" s="901"/>
      <c r="G1837" s="901"/>
      <c r="H1837" s="901"/>
      <c r="I1837" s="901"/>
      <c r="J1837" s="901"/>
      <c r="K1837" s="901"/>
      <c r="L1837" s="899"/>
      <c r="M1837" s="899"/>
      <c r="N1837" s="899"/>
      <c r="O1837" s="899"/>
      <c r="P1837" s="899"/>
      <c r="Q1837" s="899"/>
      <c r="R1837" s="899"/>
      <c r="S1837" s="899"/>
      <c r="T1837" s="899"/>
      <c r="U1837" s="899"/>
      <c r="V1837" s="899"/>
      <c r="W1837" s="899"/>
      <c r="X1837" s="899"/>
      <c r="Y1837" s="899"/>
    </row>
    <row r="1838" ht="18.0" customHeight="1">
      <c r="A1838" s="899"/>
      <c r="B1838" s="900"/>
      <c r="C1838" s="899"/>
      <c r="D1838" s="899"/>
      <c r="E1838" s="899"/>
      <c r="F1838" s="901"/>
      <c r="G1838" s="901"/>
      <c r="H1838" s="901"/>
      <c r="I1838" s="901"/>
      <c r="J1838" s="901"/>
      <c r="K1838" s="901"/>
      <c r="L1838" s="899"/>
      <c r="M1838" s="899"/>
      <c r="N1838" s="899"/>
      <c r="O1838" s="899"/>
      <c r="P1838" s="899"/>
      <c r="Q1838" s="899"/>
      <c r="R1838" s="899"/>
      <c r="S1838" s="899"/>
      <c r="T1838" s="899"/>
      <c r="U1838" s="899"/>
      <c r="V1838" s="899"/>
      <c r="W1838" s="899"/>
      <c r="X1838" s="899"/>
      <c r="Y1838" s="899"/>
    </row>
    <row r="1839" ht="18.0" customHeight="1">
      <c r="A1839" s="899"/>
      <c r="B1839" s="900"/>
      <c r="C1839" s="899"/>
      <c r="D1839" s="899"/>
      <c r="E1839" s="899"/>
      <c r="F1839" s="901"/>
      <c r="G1839" s="901"/>
      <c r="H1839" s="901"/>
      <c r="I1839" s="901"/>
      <c r="J1839" s="901"/>
      <c r="K1839" s="901"/>
      <c r="L1839" s="899"/>
      <c r="M1839" s="899"/>
      <c r="N1839" s="899"/>
      <c r="O1839" s="899"/>
      <c r="P1839" s="899"/>
      <c r="Q1839" s="899"/>
      <c r="R1839" s="899"/>
      <c r="S1839" s="899"/>
      <c r="T1839" s="899"/>
      <c r="U1839" s="899"/>
      <c r="V1839" s="899"/>
      <c r="W1839" s="899"/>
      <c r="X1839" s="899"/>
      <c r="Y1839" s="899"/>
    </row>
    <row r="1840" ht="18.0" customHeight="1">
      <c r="A1840" s="899"/>
      <c r="B1840" s="900"/>
      <c r="C1840" s="899"/>
      <c r="D1840" s="899"/>
      <c r="E1840" s="899"/>
      <c r="F1840" s="901"/>
      <c r="G1840" s="901"/>
      <c r="H1840" s="901"/>
      <c r="I1840" s="901"/>
      <c r="J1840" s="901"/>
      <c r="K1840" s="901"/>
      <c r="L1840" s="899"/>
      <c r="M1840" s="899"/>
      <c r="N1840" s="899"/>
      <c r="O1840" s="899"/>
      <c r="P1840" s="899"/>
      <c r="Q1840" s="899"/>
      <c r="R1840" s="899"/>
      <c r="S1840" s="899"/>
      <c r="T1840" s="899"/>
      <c r="U1840" s="899"/>
      <c r="V1840" s="899"/>
      <c r="W1840" s="899"/>
      <c r="X1840" s="899"/>
      <c r="Y1840" s="899"/>
    </row>
    <row r="1841" ht="18.0" customHeight="1">
      <c r="A1841" s="899"/>
      <c r="B1841" s="900"/>
      <c r="C1841" s="899"/>
      <c r="D1841" s="899"/>
      <c r="E1841" s="899"/>
      <c r="F1841" s="901"/>
      <c r="G1841" s="901"/>
      <c r="H1841" s="901"/>
      <c r="I1841" s="901"/>
      <c r="J1841" s="901"/>
      <c r="K1841" s="901"/>
      <c r="L1841" s="899"/>
      <c r="M1841" s="899"/>
      <c r="N1841" s="899"/>
      <c r="O1841" s="899"/>
      <c r="P1841" s="899"/>
      <c r="Q1841" s="899"/>
      <c r="R1841" s="899"/>
      <c r="S1841" s="899"/>
      <c r="T1841" s="899"/>
      <c r="U1841" s="899"/>
      <c r="V1841" s="899"/>
      <c r="W1841" s="899"/>
      <c r="X1841" s="899"/>
      <c r="Y1841" s="899"/>
    </row>
    <row r="1842" ht="18.0" customHeight="1">
      <c r="A1842" s="899"/>
      <c r="B1842" s="900"/>
      <c r="C1842" s="899"/>
      <c r="D1842" s="899"/>
      <c r="E1842" s="899"/>
      <c r="F1842" s="901"/>
      <c r="G1842" s="901"/>
      <c r="H1842" s="901"/>
      <c r="I1842" s="901"/>
      <c r="J1842" s="901"/>
      <c r="K1842" s="901"/>
      <c r="L1842" s="899"/>
      <c r="M1842" s="899"/>
      <c r="N1842" s="899"/>
      <c r="O1842" s="899"/>
      <c r="P1842" s="899"/>
      <c r="Q1842" s="899"/>
      <c r="R1842" s="899"/>
      <c r="S1842" s="899"/>
      <c r="T1842" s="899"/>
      <c r="U1842" s="899"/>
      <c r="V1842" s="899"/>
      <c r="W1842" s="899"/>
      <c r="X1842" s="899"/>
      <c r="Y1842" s="899"/>
    </row>
    <row r="1843" ht="18.0" customHeight="1">
      <c r="A1843" s="899"/>
      <c r="B1843" s="900"/>
      <c r="C1843" s="899"/>
      <c r="D1843" s="899"/>
      <c r="E1843" s="899"/>
      <c r="F1843" s="901"/>
      <c r="G1843" s="901"/>
      <c r="H1843" s="901"/>
      <c r="I1843" s="901"/>
      <c r="J1843" s="901"/>
      <c r="K1843" s="901"/>
      <c r="L1843" s="899"/>
      <c r="M1843" s="899"/>
      <c r="N1843" s="899"/>
      <c r="O1843" s="899"/>
      <c r="P1843" s="899"/>
      <c r="Q1843" s="899"/>
      <c r="R1843" s="899"/>
      <c r="S1843" s="899"/>
      <c r="T1843" s="899"/>
      <c r="U1843" s="899"/>
      <c r="V1843" s="899"/>
      <c r="W1843" s="899"/>
      <c r="X1843" s="899"/>
      <c r="Y1843" s="899"/>
    </row>
    <row r="1844" ht="18.0" customHeight="1">
      <c r="A1844" s="899"/>
      <c r="B1844" s="900"/>
      <c r="C1844" s="899"/>
      <c r="D1844" s="899"/>
      <c r="E1844" s="899"/>
      <c r="F1844" s="901"/>
      <c r="G1844" s="901"/>
      <c r="H1844" s="901"/>
      <c r="I1844" s="901"/>
      <c r="J1844" s="901"/>
      <c r="K1844" s="901"/>
      <c r="L1844" s="899"/>
      <c r="M1844" s="899"/>
      <c r="N1844" s="899"/>
      <c r="O1844" s="899"/>
      <c r="P1844" s="899"/>
      <c r="Q1844" s="899"/>
      <c r="R1844" s="899"/>
      <c r="S1844" s="899"/>
      <c r="T1844" s="899"/>
      <c r="U1844" s="899"/>
      <c r="V1844" s="899"/>
      <c r="W1844" s="899"/>
      <c r="X1844" s="899"/>
      <c r="Y1844" s="899"/>
    </row>
    <row r="1845" ht="18.0" customHeight="1">
      <c r="A1845" s="899"/>
      <c r="B1845" s="900"/>
      <c r="C1845" s="899"/>
      <c r="D1845" s="899"/>
      <c r="E1845" s="899"/>
      <c r="F1845" s="901"/>
      <c r="G1845" s="901"/>
      <c r="H1845" s="901"/>
      <c r="I1845" s="901"/>
      <c r="J1845" s="901"/>
      <c r="K1845" s="901"/>
      <c r="L1845" s="899"/>
      <c r="M1845" s="899"/>
      <c r="N1845" s="899"/>
      <c r="O1845" s="899"/>
      <c r="P1845" s="899"/>
      <c r="Q1845" s="899"/>
      <c r="R1845" s="899"/>
      <c r="S1845" s="899"/>
      <c r="T1845" s="899"/>
      <c r="U1845" s="899"/>
      <c r="V1845" s="899"/>
      <c r="W1845" s="899"/>
      <c r="X1845" s="899"/>
      <c r="Y1845" s="899"/>
    </row>
    <row r="1846" ht="18.0" customHeight="1">
      <c r="A1846" s="899"/>
      <c r="B1846" s="900"/>
      <c r="C1846" s="899"/>
      <c r="D1846" s="899"/>
      <c r="E1846" s="899"/>
      <c r="F1846" s="901"/>
      <c r="G1846" s="901"/>
      <c r="H1846" s="901"/>
      <c r="I1846" s="901"/>
      <c r="J1846" s="901"/>
      <c r="K1846" s="901"/>
      <c r="L1846" s="899"/>
      <c r="M1846" s="899"/>
      <c r="N1846" s="899"/>
      <c r="O1846" s="899"/>
      <c r="P1846" s="899"/>
      <c r="Q1846" s="899"/>
      <c r="R1846" s="899"/>
      <c r="S1846" s="899"/>
      <c r="T1846" s="899"/>
      <c r="U1846" s="899"/>
      <c r="V1846" s="899"/>
      <c r="W1846" s="899"/>
      <c r="X1846" s="899"/>
      <c r="Y1846" s="899"/>
    </row>
    <row r="1847" ht="18.0" customHeight="1">
      <c r="A1847" s="899"/>
      <c r="B1847" s="900"/>
      <c r="C1847" s="899"/>
      <c r="D1847" s="899"/>
      <c r="E1847" s="899"/>
      <c r="F1847" s="901"/>
      <c r="G1847" s="901"/>
      <c r="H1847" s="901"/>
      <c r="I1847" s="901"/>
      <c r="J1847" s="901"/>
      <c r="K1847" s="901"/>
      <c r="L1847" s="899"/>
      <c r="M1847" s="899"/>
      <c r="N1847" s="899"/>
      <c r="O1847" s="899"/>
      <c r="P1847" s="899"/>
      <c r="Q1847" s="899"/>
      <c r="R1847" s="899"/>
      <c r="S1847" s="899"/>
      <c r="T1847" s="899"/>
      <c r="U1847" s="899"/>
      <c r="V1847" s="899"/>
      <c r="W1847" s="899"/>
      <c r="X1847" s="899"/>
      <c r="Y1847" s="899"/>
    </row>
    <row r="1848" ht="18.0" customHeight="1">
      <c r="A1848" s="899"/>
      <c r="B1848" s="900"/>
      <c r="C1848" s="899"/>
      <c r="D1848" s="899"/>
      <c r="E1848" s="899"/>
      <c r="F1848" s="901"/>
      <c r="G1848" s="901"/>
      <c r="H1848" s="901"/>
      <c r="I1848" s="901"/>
      <c r="J1848" s="901"/>
      <c r="K1848" s="901"/>
      <c r="L1848" s="899"/>
      <c r="M1848" s="899"/>
      <c r="N1848" s="899"/>
      <c r="O1848" s="899"/>
      <c r="P1848" s="899"/>
      <c r="Q1848" s="899"/>
      <c r="R1848" s="899"/>
      <c r="S1848" s="899"/>
      <c r="T1848" s="899"/>
      <c r="U1848" s="899"/>
      <c r="V1848" s="899"/>
      <c r="W1848" s="899"/>
      <c r="X1848" s="899"/>
      <c r="Y1848" s="899"/>
    </row>
    <row r="1849" ht="18.0" customHeight="1">
      <c r="A1849" s="899"/>
      <c r="B1849" s="900"/>
      <c r="C1849" s="899"/>
      <c r="D1849" s="899"/>
      <c r="E1849" s="899"/>
      <c r="F1849" s="901"/>
      <c r="G1849" s="901"/>
      <c r="H1849" s="901"/>
      <c r="I1849" s="901"/>
      <c r="J1849" s="901"/>
      <c r="K1849" s="901"/>
      <c r="L1849" s="899"/>
      <c r="M1849" s="899"/>
      <c r="N1849" s="899"/>
      <c r="O1849" s="899"/>
      <c r="P1849" s="899"/>
      <c r="Q1849" s="899"/>
      <c r="R1849" s="899"/>
      <c r="S1849" s="899"/>
      <c r="T1849" s="899"/>
      <c r="U1849" s="899"/>
      <c r="V1849" s="899"/>
      <c r="W1849" s="899"/>
      <c r="X1849" s="899"/>
      <c r="Y1849" s="899"/>
    </row>
    <row r="1850" ht="18.0" customHeight="1">
      <c r="A1850" s="899"/>
      <c r="B1850" s="900"/>
      <c r="C1850" s="899"/>
      <c r="D1850" s="899"/>
      <c r="E1850" s="899"/>
      <c r="F1850" s="901"/>
      <c r="G1850" s="901"/>
      <c r="H1850" s="901"/>
      <c r="I1850" s="901"/>
      <c r="J1850" s="901"/>
      <c r="K1850" s="901"/>
      <c r="L1850" s="899"/>
      <c r="M1850" s="899"/>
      <c r="N1850" s="899"/>
      <c r="O1850" s="899"/>
      <c r="P1850" s="899"/>
      <c r="Q1850" s="899"/>
      <c r="R1850" s="899"/>
      <c r="S1850" s="899"/>
      <c r="T1850" s="899"/>
      <c r="U1850" s="899"/>
      <c r="V1850" s="899"/>
      <c r="W1850" s="899"/>
      <c r="X1850" s="899"/>
      <c r="Y1850" s="899"/>
    </row>
    <row r="1851" ht="18.0" customHeight="1">
      <c r="A1851" s="899"/>
      <c r="B1851" s="900"/>
      <c r="C1851" s="899"/>
      <c r="D1851" s="899"/>
      <c r="E1851" s="899"/>
      <c r="F1851" s="901"/>
      <c r="G1851" s="901"/>
      <c r="H1851" s="901"/>
      <c r="I1851" s="901"/>
      <c r="J1851" s="901"/>
      <c r="K1851" s="901"/>
      <c r="L1851" s="899"/>
      <c r="M1851" s="899"/>
      <c r="N1851" s="899"/>
      <c r="O1851" s="899"/>
      <c r="P1851" s="899"/>
      <c r="Q1851" s="899"/>
      <c r="R1851" s="899"/>
      <c r="S1851" s="899"/>
      <c r="T1851" s="899"/>
      <c r="U1851" s="899"/>
      <c r="V1851" s="899"/>
      <c r="W1851" s="899"/>
      <c r="X1851" s="899"/>
      <c r="Y1851" s="899"/>
    </row>
    <row r="1852" ht="18.0" customHeight="1">
      <c r="A1852" s="899"/>
      <c r="B1852" s="900"/>
      <c r="C1852" s="899"/>
      <c r="D1852" s="899"/>
      <c r="E1852" s="899"/>
      <c r="F1852" s="901"/>
      <c r="G1852" s="901"/>
      <c r="H1852" s="901"/>
      <c r="I1852" s="901"/>
      <c r="J1852" s="901"/>
      <c r="K1852" s="901"/>
      <c r="L1852" s="899"/>
      <c r="M1852" s="899"/>
      <c r="N1852" s="899"/>
      <c r="O1852" s="899"/>
      <c r="P1852" s="899"/>
      <c r="Q1852" s="899"/>
      <c r="R1852" s="899"/>
      <c r="S1852" s="899"/>
      <c r="T1852" s="899"/>
      <c r="U1852" s="899"/>
      <c r="V1852" s="899"/>
      <c r="W1852" s="899"/>
      <c r="X1852" s="899"/>
      <c r="Y1852" s="899"/>
    </row>
    <row r="1853" ht="18.0" customHeight="1">
      <c r="A1853" s="899"/>
      <c r="B1853" s="900"/>
      <c r="C1853" s="899"/>
      <c r="D1853" s="899"/>
      <c r="E1853" s="899"/>
      <c r="F1853" s="901"/>
      <c r="G1853" s="901"/>
      <c r="H1853" s="901"/>
      <c r="I1853" s="901"/>
      <c r="J1853" s="901"/>
      <c r="K1853" s="901"/>
      <c r="L1853" s="899"/>
      <c r="M1853" s="899"/>
      <c r="N1853" s="899"/>
      <c r="O1853" s="899"/>
      <c r="P1853" s="899"/>
      <c r="Q1853" s="899"/>
      <c r="R1853" s="899"/>
      <c r="S1853" s="899"/>
      <c r="T1853" s="899"/>
      <c r="U1853" s="899"/>
      <c r="V1853" s="899"/>
      <c r="W1853" s="899"/>
      <c r="X1853" s="899"/>
      <c r="Y1853" s="899"/>
    </row>
    <row r="1854" ht="18.0" customHeight="1">
      <c r="A1854" s="899"/>
      <c r="B1854" s="900"/>
      <c r="C1854" s="899"/>
      <c r="D1854" s="899"/>
      <c r="E1854" s="899"/>
      <c r="F1854" s="901"/>
      <c r="G1854" s="901"/>
      <c r="H1854" s="901"/>
      <c r="I1854" s="901"/>
      <c r="J1854" s="901"/>
      <c r="K1854" s="901"/>
      <c r="L1854" s="899"/>
      <c r="M1854" s="899"/>
      <c r="N1854" s="899"/>
      <c r="O1854" s="899"/>
      <c r="P1854" s="899"/>
      <c r="Q1854" s="899"/>
      <c r="R1854" s="899"/>
      <c r="S1854" s="899"/>
      <c r="T1854" s="899"/>
      <c r="U1854" s="899"/>
      <c r="V1854" s="899"/>
      <c r="W1854" s="899"/>
      <c r="X1854" s="899"/>
      <c r="Y1854" s="899"/>
    </row>
    <row r="1855" ht="18.0" customHeight="1">
      <c r="A1855" s="899"/>
      <c r="B1855" s="900"/>
      <c r="C1855" s="899"/>
      <c r="D1855" s="899"/>
      <c r="E1855" s="899"/>
      <c r="F1855" s="901"/>
      <c r="G1855" s="901"/>
      <c r="H1855" s="901"/>
      <c r="I1855" s="901"/>
      <c r="J1855" s="901"/>
      <c r="K1855" s="901"/>
      <c r="L1855" s="899"/>
      <c r="M1855" s="899"/>
      <c r="N1855" s="899"/>
      <c r="O1855" s="899"/>
      <c r="P1855" s="899"/>
      <c r="Q1855" s="899"/>
      <c r="R1855" s="899"/>
      <c r="S1855" s="899"/>
      <c r="T1855" s="899"/>
      <c r="U1855" s="899"/>
      <c r="V1855" s="899"/>
      <c r="W1855" s="899"/>
      <c r="X1855" s="899"/>
      <c r="Y1855" s="899"/>
    </row>
    <row r="1856" ht="18.0" customHeight="1">
      <c r="A1856" s="899"/>
      <c r="B1856" s="900"/>
      <c r="C1856" s="899"/>
      <c r="D1856" s="899"/>
      <c r="E1856" s="899"/>
      <c r="F1856" s="901"/>
      <c r="G1856" s="901"/>
      <c r="H1856" s="901"/>
      <c r="I1856" s="901"/>
      <c r="J1856" s="901"/>
      <c r="K1856" s="901"/>
      <c r="L1856" s="899"/>
      <c r="M1856" s="899"/>
      <c r="N1856" s="899"/>
      <c r="O1856" s="899"/>
      <c r="P1856" s="899"/>
      <c r="Q1856" s="899"/>
      <c r="R1856" s="899"/>
      <c r="S1856" s="899"/>
      <c r="T1856" s="899"/>
      <c r="U1856" s="899"/>
      <c r="V1856" s="899"/>
      <c r="W1856" s="899"/>
      <c r="X1856" s="899"/>
      <c r="Y1856" s="899"/>
    </row>
    <row r="1857" ht="18.0" customHeight="1">
      <c r="A1857" s="899"/>
      <c r="B1857" s="900"/>
      <c r="C1857" s="899"/>
      <c r="D1857" s="899"/>
      <c r="E1857" s="899"/>
      <c r="F1857" s="901"/>
      <c r="G1857" s="901"/>
      <c r="H1857" s="901"/>
      <c r="I1857" s="901"/>
      <c r="J1857" s="901"/>
      <c r="K1857" s="901"/>
      <c r="L1857" s="899"/>
      <c r="M1857" s="899"/>
      <c r="N1857" s="899"/>
      <c r="O1857" s="899"/>
      <c r="P1857" s="899"/>
      <c r="Q1857" s="899"/>
      <c r="R1857" s="899"/>
      <c r="S1857" s="899"/>
      <c r="T1857" s="899"/>
      <c r="U1857" s="899"/>
      <c r="V1857" s="899"/>
      <c r="W1857" s="899"/>
      <c r="X1857" s="899"/>
      <c r="Y1857" s="899"/>
    </row>
    <row r="1858" ht="18.0" customHeight="1">
      <c r="A1858" s="899"/>
      <c r="B1858" s="900"/>
      <c r="C1858" s="899"/>
      <c r="D1858" s="899"/>
      <c r="E1858" s="899"/>
      <c r="F1858" s="901"/>
      <c r="G1858" s="901"/>
      <c r="H1858" s="901"/>
      <c r="I1858" s="901"/>
      <c r="J1858" s="901"/>
      <c r="K1858" s="901"/>
      <c r="L1858" s="899"/>
      <c r="M1858" s="899"/>
      <c r="N1858" s="899"/>
      <c r="O1858" s="899"/>
      <c r="P1858" s="899"/>
      <c r="Q1858" s="899"/>
      <c r="R1858" s="899"/>
      <c r="S1858" s="899"/>
      <c r="T1858" s="899"/>
      <c r="U1858" s="899"/>
      <c r="V1858" s="899"/>
      <c r="W1858" s="899"/>
      <c r="X1858" s="899"/>
      <c r="Y1858" s="899"/>
    </row>
    <row r="1859" ht="18.0" customHeight="1">
      <c r="A1859" s="899"/>
      <c r="B1859" s="900"/>
      <c r="C1859" s="899"/>
      <c r="D1859" s="899"/>
      <c r="E1859" s="899"/>
      <c r="F1859" s="901"/>
      <c r="G1859" s="901"/>
      <c r="H1859" s="901"/>
      <c r="I1859" s="901"/>
      <c r="J1859" s="901"/>
      <c r="K1859" s="901"/>
      <c r="L1859" s="899"/>
      <c r="M1859" s="899"/>
      <c r="N1859" s="899"/>
      <c r="O1859" s="899"/>
      <c r="P1859" s="899"/>
      <c r="Q1859" s="899"/>
      <c r="R1859" s="899"/>
      <c r="S1859" s="899"/>
      <c r="T1859" s="899"/>
      <c r="U1859" s="899"/>
      <c r="V1859" s="899"/>
      <c r="W1859" s="899"/>
      <c r="X1859" s="899"/>
      <c r="Y1859" s="899"/>
    </row>
    <row r="1860" ht="18.0" customHeight="1">
      <c r="A1860" s="899"/>
      <c r="B1860" s="900"/>
      <c r="C1860" s="899"/>
      <c r="D1860" s="899"/>
      <c r="E1860" s="899"/>
      <c r="F1860" s="901"/>
      <c r="G1860" s="901"/>
      <c r="H1860" s="901"/>
      <c r="I1860" s="901"/>
      <c r="J1860" s="901"/>
      <c r="K1860" s="901"/>
      <c r="L1860" s="899"/>
      <c r="M1860" s="899"/>
      <c r="N1860" s="899"/>
      <c r="O1860" s="899"/>
      <c r="P1860" s="899"/>
      <c r="Q1860" s="899"/>
      <c r="R1860" s="899"/>
      <c r="S1860" s="899"/>
      <c r="T1860" s="899"/>
      <c r="U1860" s="899"/>
      <c r="V1860" s="899"/>
      <c r="W1860" s="899"/>
      <c r="X1860" s="899"/>
      <c r="Y1860" s="899"/>
    </row>
    <row r="1861" ht="18.0" customHeight="1">
      <c r="A1861" s="899"/>
      <c r="B1861" s="900"/>
      <c r="C1861" s="899"/>
      <c r="D1861" s="899"/>
      <c r="E1861" s="899"/>
      <c r="F1861" s="901"/>
      <c r="G1861" s="901"/>
      <c r="H1861" s="901"/>
      <c r="I1861" s="901"/>
      <c r="J1861" s="901"/>
      <c r="K1861" s="901"/>
      <c r="L1861" s="899"/>
      <c r="M1861" s="899"/>
      <c r="N1861" s="899"/>
      <c r="O1861" s="899"/>
      <c r="P1861" s="899"/>
      <c r="Q1861" s="899"/>
      <c r="R1861" s="899"/>
      <c r="S1861" s="899"/>
      <c r="T1861" s="899"/>
      <c r="U1861" s="899"/>
      <c r="V1861" s="899"/>
      <c r="W1861" s="899"/>
      <c r="X1861" s="899"/>
      <c r="Y1861" s="899"/>
    </row>
    <row r="1862" ht="18.0" customHeight="1">
      <c r="A1862" s="899"/>
      <c r="B1862" s="900"/>
      <c r="C1862" s="899"/>
      <c r="D1862" s="899"/>
      <c r="E1862" s="899"/>
      <c r="F1862" s="901"/>
      <c r="G1862" s="901"/>
      <c r="H1862" s="901"/>
      <c r="I1862" s="901"/>
      <c r="J1862" s="901"/>
      <c r="K1862" s="901"/>
      <c r="L1862" s="899"/>
      <c r="M1862" s="899"/>
      <c r="N1862" s="899"/>
      <c r="O1862" s="899"/>
      <c r="P1862" s="899"/>
      <c r="Q1862" s="899"/>
      <c r="R1862" s="899"/>
      <c r="S1862" s="899"/>
      <c r="T1862" s="899"/>
      <c r="U1862" s="899"/>
      <c r="V1862" s="899"/>
      <c r="W1862" s="899"/>
      <c r="X1862" s="899"/>
      <c r="Y1862" s="899"/>
    </row>
    <row r="1863" ht="18.0" customHeight="1">
      <c r="A1863" s="899"/>
      <c r="B1863" s="900"/>
      <c r="C1863" s="899"/>
      <c r="D1863" s="899"/>
      <c r="E1863" s="899"/>
      <c r="F1863" s="901"/>
      <c r="G1863" s="901"/>
      <c r="H1863" s="901"/>
      <c r="I1863" s="901"/>
      <c r="J1863" s="901"/>
      <c r="K1863" s="901"/>
      <c r="L1863" s="899"/>
      <c r="M1863" s="899"/>
      <c r="N1863" s="899"/>
      <c r="O1863" s="899"/>
      <c r="P1863" s="899"/>
      <c r="Q1863" s="899"/>
      <c r="R1863" s="899"/>
      <c r="S1863" s="899"/>
      <c r="T1863" s="899"/>
      <c r="U1863" s="899"/>
      <c r="V1863" s="899"/>
      <c r="W1863" s="899"/>
      <c r="X1863" s="899"/>
      <c r="Y1863" s="899"/>
    </row>
    <row r="1864" ht="18.0" customHeight="1">
      <c r="A1864" s="899"/>
      <c r="B1864" s="900"/>
      <c r="C1864" s="899"/>
      <c r="D1864" s="899"/>
      <c r="E1864" s="899"/>
      <c r="F1864" s="901"/>
      <c r="G1864" s="901"/>
      <c r="H1864" s="901"/>
      <c r="I1864" s="901"/>
      <c r="J1864" s="901"/>
      <c r="K1864" s="901"/>
      <c r="L1864" s="899"/>
      <c r="M1864" s="899"/>
      <c r="N1864" s="899"/>
      <c r="O1864" s="899"/>
      <c r="P1864" s="899"/>
      <c r="Q1864" s="899"/>
      <c r="R1864" s="899"/>
      <c r="S1864" s="899"/>
      <c r="T1864" s="899"/>
      <c r="U1864" s="899"/>
      <c r="V1864" s="899"/>
      <c r="W1864" s="899"/>
      <c r="X1864" s="899"/>
      <c r="Y1864" s="899"/>
    </row>
    <row r="1865" ht="18.0" customHeight="1">
      <c r="A1865" s="899"/>
      <c r="B1865" s="900"/>
      <c r="C1865" s="899"/>
      <c r="D1865" s="899"/>
      <c r="E1865" s="899"/>
      <c r="F1865" s="901"/>
      <c r="G1865" s="901"/>
      <c r="H1865" s="901"/>
      <c r="I1865" s="901"/>
      <c r="J1865" s="901"/>
      <c r="K1865" s="901"/>
      <c r="L1865" s="899"/>
      <c r="M1865" s="899"/>
      <c r="N1865" s="899"/>
      <c r="O1865" s="899"/>
      <c r="P1865" s="899"/>
      <c r="Q1865" s="899"/>
      <c r="R1865" s="899"/>
      <c r="S1865" s="899"/>
      <c r="T1865" s="899"/>
      <c r="U1865" s="899"/>
      <c r="V1865" s="899"/>
      <c r="W1865" s="899"/>
      <c r="X1865" s="899"/>
      <c r="Y1865" s="899"/>
    </row>
    <row r="1866" ht="18.0" customHeight="1">
      <c r="A1866" s="899"/>
      <c r="B1866" s="900"/>
      <c r="C1866" s="899"/>
      <c r="D1866" s="899"/>
      <c r="E1866" s="899"/>
      <c r="F1866" s="901"/>
      <c r="G1866" s="901"/>
      <c r="H1866" s="901"/>
      <c r="I1866" s="901"/>
      <c r="J1866" s="901"/>
      <c r="K1866" s="901"/>
      <c r="L1866" s="899"/>
      <c r="M1866" s="899"/>
      <c r="N1866" s="899"/>
      <c r="O1866" s="899"/>
      <c r="P1866" s="899"/>
      <c r="Q1866" s="899"/>
      <c r="R1866" s="899"/>
      <c r="S1866" s="899"/>
      <c r="T1866" s="899"/>
      <c r="U1866" s="899"/>
      <c r="V1866" s="899"/>
      <c r="W1866" s="899"/>
      <c r="X1866" s="899"/>
      <c r="Y1866" s="899"/>
    </row>
    <row r="1867" ht="18.0" customHeight="1">
      <c r="A1867" s="899"/>
      <c r="B1867" s="900"/>
      <c r="C1867" s="899"/>
      <c r="D1867" s="899"/>
      <c r="E1867" s="899"/>
      <c r="F1867" s="901"/>
      <c r="G1867" s="901"/>
      <c r="H1867" s="901"/>
      <c r="I1867" s="901"/>
      <c r="J1867" s="901"/>
      <c r="K1867" s="901"/>
      <c r="L1867" s="899"/>
      <c r="M1867" s="899"/>
      <c r="N1867" s="899"/>
      <c r="O1867" s="899"/>
      <c r="P1867" s="899"/>
      <c r="Q1867" s="899"/>
      <c r="R1867" s="899"/>
      <c r="S1867" s="899"/>
      <c r="T1867" s="899"/>
      <c r="U1867" s="899"/>
      <c r="V1867" s="899"/>
      <c r="W1867" s="899"/>
      <c r="X1867" s="899"/>
      <c r="Y1867" s="899"/>
    </row>
    <row r="1868" ht="18.0" customHeight="1">
      <c r="A1868" s="899"/>
      <c r="B1868" s="900"/>
      <c r="C1868" s="899"/>
      <c r="D1868" s="899"/>
      <c r="E1868" s="899"/>
      <c r="F1868" s="901"/>
      <c r="G1868" s="901"/>
      <c r="H1868" s="901"/>
      <c r="I1868" s="901"/>
      <c r="J1868" s="901"/>
      <c r="K1868" s="901"/>
      <c r="L1868" s="899"/>
      <c r="M1868" s="899"/>
      <c r="N1868" s="899"/>
      <c r="O1868" s="899"/>
      <c r="P1868" s="899"/>
      <c r="Q1868" s="899"/>
      <c r="R1868" s="899"/>
      <c r="S1868" s="899"/>
      <c r="T1868" s="899"/>
      <c r="U1868" s="899"/>
      <c r="V1868" s="899"/>
      <c r="W1868" s="899"/>
      <c r="X1868" s="899"/>
      <c r="Y1868" s="899"/>
    </row>
    <row r="1869" ht="18.0" customHeight="1">
      <c r="A1869" s="899"/>
      <c r="B1869" s="900"/>
      <c r="C1869" s="899"/>
      <c r="D1869" s="899"/>
      <c r="E1869" s="899"/>
      <c r="F1869" s="901"/>
      <c r="G1869" s="901"/>
      <c r="H1869" s="901"/>
      <c r="I1869" s="901"/>
      <c r="J1869" s="901"/>
      <c r="K1869" s="901"/>
      <c r="L1869" s="899"/>
      <c r="M1869" s="899"/>
      <c r="N1869" s="899"/>
      <c r="O1869" s="899"/>
      <c r="P1869" s="899"/>
      <c r="Q1869" s="899"/>
      <c r="R1869" s="899"/>
      <c r="S1869" s="899"/>
      <c r="T1869" s="899"/>
      <c r="U1869" s="899"/>
      <c r="V1869" s="899"/>
      <c r="W1869" s="899"/>
      <c r="X1869" s="899"/>
      <c r="Y1869" s="899"/>
    </row>
    <row r="1870" ht="18.0" customHeight="1">
      <c r="A1870" s="899"/>
      <c r="B1870" s="900"/>
      <c r="C1870" s="899"/>
      <c r="D1870" s="899"/>
      <c r="E1870" s="899"/>
      <c r="F1870" s="901"/>
      <c r="G1870" s="901"/>
      <c r="H1870" s="901"/>
      <c r="I1870" s="901"/>
      <c r="J1870" s="901"/>
      <c r="K1870" s="901"/>
      <c r="L1870" s="899"/>
      <c r="M1870" s="899"/>
      <c r="N1870" s="899"/>
      <c r="O1870" s="899"/>
      <c r="P1870" s="899"/>
      <c r="Q1870" s="899"/>
      <c r="R1870" s="899"/>
      <c r="S1870" s="899"/>
      <c r="T1870" s="899"/>
      <c r="U1870" s="899"/>
      <c r="V1870" s="899"/>
      <c r="W1870" s="899"/>
      <c r="X1870" s="899"/>
      <c r="Y1870" s="899"/>
    </row>
    <row r="1871" ht="18.0" customHeight="1">
      <c r="A1871" s="899"/>
      <c r="B1871" s="900"/>
      <c r="C1871" s="899"/>
      <c r="D1871" s="899"/>
      <c r="E1871" s="899"/>
      <c r="F1871" s="901"/>
      <c r="G1871" s="901"/>
      <c r="H1871" s="901"/>
      <c r="I1871" s="901"/>
      <c r="J1871" s="901"/>
      <c r="K1871" s="901"/>
      <c r="L1871" s="899"/>
      <c r="M1871" s="899"/>
      <c r="N1871" s="899"/>
      <c r="O1871" s="899"/>
      <c r="P1871" s="899"/>
      <c r="Q1871" s="899"/>
      <c r="R1871" s="899"/>
      <c r="S1871" s="899"/>
      <c r="T1871" s="899"/>
      <c r="U1871" s="899"/>
      <c r="V1871" s="899"/>
      <c r="W1871" s="899"/>
      <c r="X1871" s="899"/>
      <c r="Y1871" s="899"/>
    </row>
    <row r="1872" ht="18.0" customHeight="1">
      <c r="A1872" s="899"/>
      <c r="B1872" s="900"/>
      <c r="C1872" s="899"/>
      <c r="D1872" s="899"/>
      <c r="E1872" s="899"/>
      <c r="F1872" s="901"/>
      <c r="G1872" s="901"/>
      <c r="H1872" s="901"/>
      <c r="I1872" s="901"/>
      <c r="J1872" s="901"/>
      <c r="K1872" s="901"/>
      <c r="L1872" s="899"/>
      <c r="M1872" s="899"/>
      <c r="N1872" s="899"/>
      <c r="O1872" s="899"/>
      <c r="P1872" s="899"/>
      <c r="Q1872" s="899"/>
      <c r="R1872" s="899"/>
      <c r="S1872" s="899"/>
      <c r="T1872" s="899"/>
      <c r="U1872" s="899"/>
      <c r="V1872" s="899"/>
      <c r="W1872" s="899"/>
      <c r="X1872" s="899"/>
      <c r="Y1872" s="899"/>
    </row>
    <row r="1873" ht="18.0" customHeight="1">
      <c r="A1873" s="899"/>
      <c r="B1873" s="900"/>
      <c r="C1873" s="899"/>
      <c r="D1873" s="899"/>
      <c r="E1873" s="899"/>
      <c r="F1873" s="901"/>
      <c r="G1873" s="901"/>
      <c r="H1873" s="901"/>
      <c r="I1873" s="901"/>
      <c r="J1873" s="901"/>
      <c r="K1873" s="901"/>
      <c r="L1873" s="899"/>
      <c r="M1873" s="899"/>
      <c r="N1873" s="899"/>
      <c r="O1873" s="899"/>
      <c r="P1873" s="899"/>
      <c r="Q1873" s="899"/>
      <c r="R1873" s="899"/>
      <c r="S1873" s="899"/>
      <c r="T1873" s="899"/>
      <c r="U1873" s="899"/>
      <c r="V1873" s="899"/>
      <c r="W1873" s="899"/>
      <c r="X1873" s="899"/>
      <c r="Y1873" s="899"/>
    </row>
    <row r="1874" ht="18.0" customHeight="1">
      <c r="A1874" s="899"/>
      <c r="B1874" s="900"/>
      <c r="C1874" s="899"/>
      <c r="D1874" s="899"/>
      <c r="E1874" s="899"/>
      <c r="F1874" s="901"/>
      <c r="G1874" s="901"/>
      <c r="H1874" s="901"/>
      <c r="I1874" s="901"/>
      <c r="J1874" s="901"/>
      <c r="K1874" s="901"/>
      <c r="L1874" s="899"/>
      <c r="M1874" s="899"/>
      <c r="N1874" s="899"/>
      <c r="O1874" s="899"/>
      <c r="P1874" s="899"/>
      <c r="Q1874" s="899"/>
      <c r="R1874" s="899"/>
      <c r="S1874" s="899"/>
      <c r="T1874" s="899"/>
      <c r="U1874" s="899"/>
      <c r="V1874" s="899"/>
      <c r="W1874" s="899"/>
      <c r="X1874" s="899"/>
      <c r="Y1874" s="899"/>
    </row>
    <row r="1875" ht="18.0" customHeight="1">
      <c r="A1875" s="899"/>
      <c r="B1875" s="900"/>
      <c r="C1875" s="899"/>
      <c r="D1875" s="899"/>
      <c r="E1875" s="899"/>
      <c r="F1875" s="901"/>
      <c r="G1875" s="901"/>
      <c r="H1875" s="901"/>
      <c r="I1875" s="901"/>
      <c r="J1875" s="901"/>
      <c r="K1875" s="901"/>
      <c r="L1875" s="899"/>
      <c r="M1875" s="899"/>
      <c r="N1875" s="899"/>
      <c r="O1875" s="899"/>
      <c r="P1875" s="899"/>
      <c r="Q1875" s="899"/>
      <c r="R1875" s="899"/>
      <c r="S1875" s="899"/>
      <c r="T1875" s="899"/>
      <c r="U1875" s="899"/>
      <c r="V1875" s="899"/>
      <c r="W1875" s="899"/>
      <c r="X1875" s="899"/>
      <c r="Y1875" s="899"/>
    </row>
    <row r="1876" ht="18.0" customHeight="1">
      <c r="A1876" s="899"/>
      <c r="B1876" s="900"/>
      <c r="C1876" s="899"/>
      <c r="D1876" s="899"/>
      <c r="E1876" s="899"/>
      <c r="F1876" s="901"/>
      <c r="G1876" s="901"/>
      <c r="H1876" s="901"/>
      <c r="I1876" s="901"/>
      <c r="J1876" s="901"/>
      <c r="K1876" s="901"/>
      <c r="L1876" s="899"/>
      <c r="M1876" s="899"/>
      <c r="N1876" s="899"/>
      <c r="O1876" s="899"/>
      <c r="P1876" s="899"/>
      <c r="Q1876" s="899"/>
      <c r="R1876" s="899"/>
      <c r="S1876" s="899"/>
      <c r="T1876" s="899"/>
      <c r="U1876" s="899"/>
      <c r="V1876" s="899"/>
      <c r="W1876" s="899"/>
      <c r="X1876" s="899"/>
      <c r="Y1876" s="899"/>
    </row>
    <row r="1877" ht="18.0" customHeight="1">
      <c r="A1877" s="899"/>
      <c r="B1877" s="900"/>
      <c r="C1877" s="899"/>
      <c r="D1877" s="899"/>
      <c r="E1877" s="899"/>
      <c r="F1877" s="901"/>
      <c r="G1877" s="901"/>
      <c r="H1877" s="901"/>
      <c r="I1877" s="901"/>
      <c r="J1877" s="901"/>
      <c r="K1877" s="901"/>
      <c r="L1877" s="899"/>
      <c r="M1877" s="899"/>
      <c r="N1877" s="899"/>
      <c r="O1877" s="899"/>
      <c r="P1877" s="899"/>
      <c r="Q1877" s="899"/>
      <c r="R1877" s="899"/>
      <c r="S1877" s="899"/>
      <c r="T1877" s="899"/>
      <c r="U1877" s="899"/>
      <c r="V1877" s="899"/>
      <c r="W1877" s="899"/>
      <c r="X1877" s="899"/>
      <c r="Y1877" s="899"/>
    </row>
    <row r="1878" ht="18.0" customHeight="1">
      <c r="A1878" s="899"/>
      <c r="B1878" s="900"/>
      <c r="C1878" s="899"/>
      <c r="D1878" s="899"/>
      <c r="E1878" s="899"/>
      <c r="F1878" s="901"/>
      <c r="G1878" s="901"/>
      <c r="H1878" s="901"/>
      <c r="I1878" s="901"/>
      <c r="J1878" s="901"/>
      <c r="K1878" s="901"/>
      <c r="L1878" s="899"/>
      <c r="M1878" s="899"/>
      <c r="N1878" s="899"/>
      <c r="O1878" s="899"/>
      <c r="P1878" s="899"/>
      <c r="Q1878" s="899"/>
      <c r="R1878" s="899"/>
      <c r="S1878" s="899"/>
      <c r="T1878" s="899"/>
      <c r="U1878" s="899"/>
      <c r="V1878" s="899"/>
      <c r="W1878" s="899"/>
      <c r="X1878" s="899"/>
      <c r="Y1878" s="899"/>
    </row>
    <row r="1879" ht="18.0" customHeight="1">
      <c r="A1879" s="899"/>
      <c r="B1879" s="900"/>
      <c r="C1879" s="899"/>
      <c r="D1879" s="899"/>
      <c r="E1879" s="899"/>
      <c r="F1879" s="901"/>
      <c r="G1879" s="901"/>
      <c r="H1879" s="901"/>
      <c r="I1879" s="901"/>
      <c r="J1879" s="901"/>
      <c r="K1879" s="901"/>
      <c r="L1879" s="899"/>
      <c r="M1879" s="899"/>
      <c r="N1879" s="899"/>
      <c r="O1879" s="899"/>
      <c r="P1879" s="899"/>
      <c r="Q1879" s="899"/>
      <c r="R1879" s="899"/>
      <c r="S1879" s="899"/>
      <c r="T1879" s="899"/>
      <c r="U1879" s="899"/>
      <c r="V1879" s="899"/>
      <c r="W1879" s="899"/>
      <c r="X1879" s="899"/>
      <c r="Y1879" s="899"/>
    </row>
    <row r="1880" ht="18.0" customHeight="1">
      <c r="A1880" s="899"/>
      <c r="B1880" s="900"/>
      <c r="C1880" s="899"/>
      <c r="D1880" s="899"/>
      <c r="E1880" s="899"/>
      <c r="F1880" s="901"/>
      <c r="G1880" s="901"/>
      <c r="H1880" s="901"/>
      <c r="I1880" s="901"/>
      <c r="J1880" s="901"/>
      <c r="K1880" s="901"/>
      <c r="L1880" s="899"/>
      <c r="M1880" s="899"/>
      <c r="N1880" s="899"/>
      <c r="O1880" s="899"/>
      <c r="P1880" s="899"/>
      <c r="Q1880" s="899"/>
      <c r="R1880" s="899"/>
      <c r="S1880" s="899"/>
      <c r="T1880" s="899"/>
      <c r="U1880" s="899"/>
      <c r="V1880" s="899"/>
      <c r="W1880" s="899"/>
      <c r="X1880" s="899"/>
      <c r="Y1880" s="899"/>
    </row>
    <row r="1881" ht="18.0" customHeight="1">
      <c r="A1881" s="899"/>
      <c r="B1881" s="900"/>
      <c r="C1881" s="899"/>
      <c r="D1881" s="899"/>
      <c r="E1881" s="899"/>
      <c r="F1881" s="901"/>
      <c r="G1881" s="901"/>
      <c r="H1881" s="901"/>
      <c r="I1881" s="901"/>
      <c r="J1881" s="901"/>
      <c r="K1881" s="901"/>
      <c r="L1881" s="899"/>
      <c r="M1881" s="899"/>
      <c r="N1881" s="899"/>
      <c r="O1881" s="899"/>
      <c r="P1881" s="899"/>
      <c r="Q1881" s="899"/>
      <c r="R1881" s="899"/>
      <c r="S1881" s="899"/>
      <c r="T1881" s="899"/>
      <c r="U1881" s="899"/>
      <c r="V1881" s="899"/>
      <c r="W1881" s="899"/>
      <c r="X1881" s="899"/>
      <c r="Y1881" s="899"/>
    </row>
    <row r="1882" ht="18.0" customHeight="1">
      <c r="A1882" s="899"/>
      <c r="B1882" s="900"/>
      <c r="C1882" s="899"/>
      <c r="D1882" s="899"/>
      <c r="E1882" s="899"/>
      <c r="F1882" s="901"/>
      <c r="G1882" s="901"/>
      <c r="H1882" s="901"/>
      <c r="I1882" s="901"/>
      <c r="J1882" s="901"/>
      <c r="K1882" s="901"/>
      <c r="L1882" s="899"/>
      <c r="M1882" s="899"/>
      <c r="N1882" s="899"/>
      <c r="O1882" s="899"/>
      <c r="P1882" s="899"/>
      <c r="Q1882" s="899"/>
      <c r="R1882" s="899"/>
      <c r="S1882" s="899"/>
      <c r="T1882" s="899"/>
      <c r="U1882" s="899"/>
      <c r="V1882" s="899"/>
      <c r="W1882" s="899"/>
      <c r="X1882" s="899"/>
      <c r="Y1882" s="899"/>
    </row>
    <row r="1883" ht="18.0" customHeight="1">
      <c r="A1883" s="899"/>
      <c r="B1883" s="900"/>
      <c r="C1883" s="899"/>
      <c r="D1883" s="899"/>
      <c r="E1883" s="899"/>
      <c r="F1883" s="901"/>
      <c r="G1883" s="901"/>
      <c r="H1883" s="901"/>
      <c r="I1883" s="901"/>
      <c r="J1883" s="901"/>
      <c r="K1883" s="901"/>
      <c r="L1883" s="899"/>
      <c r="M1883" s="899"/>
      <c r="N1883" s="899"/>
      <c r="O1883" s="899"/>
      <c r="P1883" s="899"/>
      <c r="Q1883" s="899"/>
      <c r="R1883" s="899"/>
      <c r="S1883" s="899"/>
      <c r="T1883" s="899"/>
      <c r="U1883" s="899"/>
      <c r="V1883" s="899"/>
      <c r="W1883" s="899"/>
      <c r="X1883" s="899"/>
      <c r="Y1883" s="899"/>
    </row>
    <row r="1884" ht="18.0" customHeight="1">
      <c r="A1884" s="899"/>
      <c r="B1884" s="900"/>
      <c r="C1884" s="899"/>
      <c r="D1884" s="899"/>
      <c r="E1884" s="899"/>
      <c r="F1884" s="901"/>
      <c r="G1884" s="901"/>
      <c r="H1884" s="901"/>
      <c r="I1884" s="901"/>
      <c r="J1884" s="901"/>
      <c r="K1884" s="901"/>
      <c r="L1884" s="899"/>
      <c r="M1884" s="899"/>
      <c r="N1884" s="899"/>
      <c r="O1884" s="899"/>
      <c r="P1884" s="899"/>
      <c r="Q1884" s="899"/>
      <c r="R1884" s="899"/>
      <c r="S1884" s="899"/>
      <c r="T1884" s="899"/>
      <c r="U1884" s="899"/>
      <c r="V1884" s="899"/>
      <c r="W1884" s="899"/>
      <c r="X1884" s="899"/>
      <c r="Y1884" s="899"/>
    </row>
    <row r="1885" ht="18.0" customHeight="1">
      <c r="A1885" s="899"/>
      <c r="B1885" s="900"/>
      <c r="C1885" s="899"/>
      <c r="D1885" s="899"/>
      <c r="E1885" s="899"/>
      <c r="F1885" s="901"/>
      <c r="G1885" s="901"/>
      <c r="H1885" s="901"/>
      <c r="I1885" s="901"/>
      <c r="J1885" s="901"/>
      <c r="K1885" s="901"/>
      <c r="L1885" s="899"/>
      <c r="M1885" s="899"/>
      <c r="N1885" s="899"/>
      <c r="O1885" s="899"/>
      <c r="P1885" s="899"/>
      <c r="Q1885" s="899"/>
      <c r="R1885" s="899"/>
      <c r="S1885" s="899"/>
      <c r="T1885" s="899"/>
      <c r="U1885" s="899"/>
      <c r="V1885" s="899"/>
      <c r="W1885" s="899"/>
      <c r="X1885" s="899"/>
      <c r="Y1885" s="899"/>
    </row>
    <row r="1886" ht="18.0" customHeight="1">
      <c r="A1886" s="899"/>
      <c r="B1886" s="900"/>
      <c r="C1886" s="899"/>
      <c r="D1886" s="899"/>
      <c r="E1886" s="899"/>
      <c r="F1886" s="901"/>
      <c r="G1886" s="901"/>
      <c r="H1886" s="901"/>
      <c r="I1886" s="901"/>
      <c r="J1886" s="901"/>
      <c r="K1886" s="901"/>
      <c r="L1886" s="899"/>
      <c r="M1886" s="899"/>
      <c r="N1886" s="899"/>
      <c r="O1886" s="899"/>
      <c r="P1886" s="899"/>
      <c r="Q1886" s="899"/>
      <c r="R1886" s="899"/>
      <c r="S1886" s="899"/>
      <c r="T1886" s="899"/>
      <c r="U1886" s="899"/>
      <c r="V1886" s="899"/>
      <c r="W1886" s="899"/>
      <c r="X1886" s="899"/>
      <c r="Y1886" s="899"/>
    </row>
    <row r="1887" ht="18.0" customHeight="1">
      <c r="A1887" s="899"/>
      <c r="B1887" s="900"/>
      <c r="C1887" s="899"/>
      <c r="D1887" s="899"/>
      <c r="E1887" s="899"/>
      <c r="F1887" s="901"/>
      <c r="G1887" s="901"/>
      <c r="H1887" s="901"/>
      <c r="I1887" s="901"/>
      <c r="J1887" s="901"/>
      <c r="K1887" s="901"/>
      <c r="L1887" s="899"/>
      <c r="M1887" s="899"/>
      <c r="N1887" s="899"/>
      <c r="O1887" s="899"/>
      <c r="P1887" s="899"/>
      <c r="Q1887" s="899"/>
      <c r="R1887" s="899"/>
      <c r="S1887" s="899"/>
      <c r="T1887" s="899"/>
      <c r="U1887" s="899"/>
      <c r="V1887" s="899"/>
      <c r="W1887" s="899"/>
      <c r="X1887" s="899"/>
      <c r="Y1887" s="899"/>
    </row>
    <row r="1888" ht="18.0" customHeight="1">
      <c r="A1888" s="899"/>
      <c r="B1888" s="900"/>
      <c r="C1888" s="899"/>
      <c r="D1888" s="899"/>
      <c r="E1888" s="899"/>
      <c r="F1888" s="901"/>
      <c r="G1888" s="901"/>
      <c r="H1888" s="901"/>
      <c r="I1888" s="901"/>
      <c r="J1888" s="901"/>
      <c r="K1888" s="901"/>
      <c r="L1888" s="899"/>
      <c r="M1888" s="899"/>
      <c r="N1888" s="899"/>
      <c r="O1888" s="899"/>
      <c r="P1888" s="899"/>
      <c r="Q1888" s="899"/>
      <c r="R1888" s="899"/>
      <c r="S1888" s="899"/>
      <c r="T1888" s="899"/>
      <c r="U1888" s="899"/>
      <c r="V1888" s="899"/>
      <c r="W1888" s="899"/>
      <c r="X1888" s="899"/>
      <c r="Y1888" s="899"/>
    </row>
    <row r="1889" ht="18.0" customHeight="1">
      <c r="A1889" s="899"/>
      <c r="B1889" s="900"/>
      <c r="C1889" s="899"/>
      <c r="D1889" s="899"/>
      <c r="E1889" s="899"/>
      <c r="F1889" s="901"/>
      <c r="G1889" s="901"/>
      <c r="H1889" s="901"/>
      <c r="I1889" s="901"/>
      <c r="J1889" s="901"/>
      <c r="K1889" s="901"/>
      <c r="L1889" s="899"/>
      <c r="M1889" s="899"/>
      <c r="N1889" s="899"/>
      <c r="O1889" s="899"/>
      <c r="P1889" s="899"/>
      <c r="Q1889" s="899"/>
      <c r="R1889" s="899"/>
      <c r="S1889" s="899"/>
      <c r="T1889" s="899"/>
      <c r="U1889" s="899"/>
      <c r="V1889" s="899"/>
      <c r="W1889" s="899"/>
      <c r="X1889" s="899"/>
      <c r="Y1889" s="899"/>
    </row>
    <row r="1890" ht="18.0" customHeight="1">
      <c r="A1890" s="899"/>
      <c r="B1890" s="900"/>
      <c r="C1890" s="899"/>
      <c r="D1890" s="899"/>
      <c r="E1890" s="899"/>
      <c r="F1890" s="901"/>
      <c r="G1890" s="901"/>
      <c r="H1890" s="901"/>
      <c r="I1890" s="901"/>
      <c r="J1890" s="901"/>
      <c r="K1890" s="901"/>
      <c r="L1890" s="899"/>
      <c r="M1890" s="899"/>
      <c r="N1890" s="899"/>
      <c r="O1890" s="899"/>
      <c r="P1890" s="899"/>
      <c r="Q1890" s="899"/>
      <c r="R1890" s="899"/>
      <c r="S1890" s="899"/>
      <c r="T1890" s="899"/>
      <c r="U1890" s="899"/>
      <c r="V1890" s="899"/>
      <c r="W1890" s="899"/>
      <c r="X1890" s="899"/>
      <c r="Y1890" s="899"/>
    </row>
    <row r="1891" ht="18.0" customHeight="1">
      <c r="A1891" s="899"/>
      <c r="B1891" s="900"/>
      <c r="C1891" s="899"/>
      <c r="D1891" s="899"/>
      <c r="E1891" s="899"/>
      <c r="F1891" s="901"/>
      <c r="G1891" s="901"/>
      <c r="H1891" s="901"/>
      <c r="I1891" s="901"/>
      <c r="J1891" s="901"/>
      <c r="K1891" s="901"/>
      <c r="L1891" s="899"/>
      <c r="M1891" s="899"/>
      <c r="N1891" s="899"/>
      <c r="O1891" s="899"/>
      <c r="P1891" s="899"/>
      <c r="Q1891" s="899"/>
      <c r="R1891" s="899"/>
      <c r="S1891" s="899"/>
      <c r="T1891" s="899"/>
      <c r="U1891" s="899"/>
      <c r="V1891" s="899"/>
      <c r="W1891" s="899"/>
      <c r="X1891" s="899"/>
      <c r="Y1891" s="899"/>
    </row>
    <row r="1892" ht="18.0" customHeight="1">
      <c r="A1892" s="899"/>
      <c r="B1892" s="900"/>
      <c r="C1892" s="899"/>
      <c r="D1892" s="899"/>
      <c r="E1892" s="899"/>
      <c r="F1892" s="901"/>
      <c r="G1892" s="901"/>
      <c r="H1892" s="901"/>
      <c r="I1892" s="901"/>
      <c r="J1892" s="901"/>
      <c r="K1892" s="901"/>
      <c r="L1892" s="899"/>
      <c r="M1892" s="899"/>
      <c r="N1892" s="899"/>
      <c r="O1892" s="899"/>
      <c r="P1892" s="899"/>
      <c r="Q1892" s="899"/>
      <c r="R1892" s="899"/>
      <c r="S1892" s="899"/>
      <c r="T1892" s="899"/>
      <c r="U1892" s="899"/>
      <c r="V1892" s="899"/>
      <c r="W1892" s="899"/>
      <c r="X1892" s="899"/>
      <c r="Y1892" s="899"/>
    </row>
    <row r="1893" ht="18.0" customHeight="1">
      <c r="A1893" s="899"/>
      <c r="B1893" s="900"/>
      <c r="C1893" s="899"/>
      <c r="D1893" s="899"/>
      <c r="E1893" s="899"/>
      <c r="F1893" s="901"/>
      <c r="G1893" s="901"/>
      <c r="H1893" s="901"/>
      <c r="I1893" s="901"/>
      <c r="J1893" s="901"/>
      <c r="K1893" s="901"/>
      <c r="L1893" s="899"/>
      <c r="M1893" s="899"/>
      <c r="N1893" s="899"/>
      <c r="O1893" s="899"/>
      <c r="P1893" s="899"/>
      <c r="Q1893" s="899"/>
      <c r="R1893" s="899"/>
      <c r="S1893" s="899"/>
      <c r="T1893" s="899"/>
      <c r="U1893" s="899"/>
      <c r="V1893" s="899"/>
      <c r="W1893" s="899"/>
      <c r="X1893" s="899"/>
      <c r="Y1893" s="899"/>
    </row>
    <row r="1894" ht="18.0" customHeight="1">
      <c r="A1894" s="899"/>
      <c r="B1894" s="900"/>
      <c r="C1894" s="899"/>
      <c r="D1894" s="899"/>
      <c r="E1894" s="899"/>
      <c r="F1894" s="901"/>
      <c r="G1894" s="901"/>
      <c r="H1894" s="901"/>
      <c r="I1894" s="901"/>
      <c r="J1894" s="901"/>
      <c r="K1894" s="901"/>
      <c r="L1894" s="899"/>
      <c r="M1894" s="899"/>
      <c r="N1894" s="899"/>
      <c r="O1894" s="899"/>
      <c r="P1894" s="899"/>
      <c r="Q1894" s="899"/>
      <c r="R1894" s="899"/>
      <c r="S1894" s="899"/>
      <c r="T1894" s="899"/>
      <c r="U1894" s="899"/>
      <c r="V1894" s="899"/>
      <c r="W1894" s="899"/>
      <c r="X1894" s="899"/>
      <c r="Y1894" s="899"/>
    </row>
    <row r="1895" ht="18.0" customHeight="1">
      <c r="A1895" s="899"/>
      <c r="B1895" s="900"/>
      <c r="C1895" s="899"/>
      <c r="D1895" s="899"/>
      <c r="E1895" s="899"/>
      <c r="F1895" s="901"/>
      <c r="G1895" s="901"/>
      <c r="H1895" s="901"/>
      <c r="I1895" s="901"/>
      <c r="J1895" s="901"/>
      <c r="K1895" s="901"/>
      <c r="L1895" s="899"/>
      <c r="M1895" s="899"/>
      <c r="N1895" s="899"/>
      <c r="O1895" s="899"/>
      <c r="P1895" s="899"/>
      <c r="Q1895" s="899"/>
      <c r="R1895" s="899"/>
      <c r="S1895" s="899"/>
      <c r="T1895" s="899"/>
      <c r="U1895" s="899"/>
      <c r="V1895" s="899"/>
      <c r="W1895" s="899"/>
      <c r="X1895" s="899"/>
      <c r="Y1895" s="899"/>
    </row>
    <row r="1896" ht="18.0" customHeight="1">
      <c r="A1896" s="899"/>
      <c r="B1896" s="900"/>
      <c r="C1896" s="899"/>
      <c r="D1896" s="899"/>
      <c r="E1896" s="899"/>
      <c r="F1896" s="901"/>
      <c r="G1896" s="901"/>
      <c r="H1896" s="901"/>
      <c r="I1896" s="901"/>
      <c r="J1896" s="901"/>
      <c r="K1896" s="901"/>
      <c r="L1896" s="899"/>
      <c r="M1896" s="899"/>
      <c r="N1896" s="899"/>
      <c r="O1896" s="899"/>
      <c r="P1896" s="899"/>
      <c r="Q1896" s="899"/>
      <c r="R1896" s="899"/>
      <c r="S1896" s="899"/>
      <c r="T1896" s="899"/>
      <c r="U1896" s="899"/>
      <c r="V1896" s="899"/>
      <c r="W1896" s="899"/>
      <c r="X1896" s="899"/>
      <c r="Y1896" s="899"/>
    </row>
    <row r="1897" ht="18.0" customHeight="1">
      <c r="A1897" s="899"/>
      <c r="B1897" s="900"/>
      <c r="C1897" s="899"/>
      <c r="D1897" s="899"/>
      <c r="E1897" s="899"/>
      <c r="F1897" s="901"/>
      <c r="G1897" s="901"/>
      <c r="H1897" s="901"/>
      <c r="I1897" s="901"/>
      <c r="J1897" s="901"/>
      <c r="K1897" s="901"/>
      <c r="L1897" s="899"/>
      <c r="M1897" s="899"/>
      <c r="N1897" s="899"/>
      <c r="O1897" s="899"/>
      <c r="P1897" s="899"/>
      <c r="Q1897" s="899"/>
      <c r="R1897" s="899"/>
      <c r="S1897" s="899"/>
      <c r="T1897" s="899"/>
      <c r="U1897" s="899"/>
      <c r="V1897" s="899"/>
      <c r="W1897" s="899"/>
      <c r="X1897" s="899"/>
      <c r="Y1897" s="899"/>
    </row>
    <row r="1898" ht="18.0" customHeight="1">
      <c r="A1898" s="899"/>
      <c r="B1898" s="900"/>
      <c r="C1898" s="899"/>
      <c r="D1898" s="899"/>
      <c r="E1898" s="899"/>
      <c r="F1898" s="901"/>
      <c r="G1898" s="901"/>
      <c r="H1898" s="901"/>
      <c r="I1898" s="901"/>
      <c r="J1898" s="901"/>
      <c r="K1898" s="901"/>
      <c r="L1898" s="899"/>
      <c r="M1898" s="899"/>
      <c r="N1898" s="899"/>
      <c r="O1898" s="899"/>
      <c r="P1898" s="899"/>
      <c r="Q1898" s="899"/>
      <c r="R1898" s="899"/>
      <c r="S1898" s="899"/>
      <c r="T1898" s="899"/>
      <c r="U1898" s="899"/>
      <c r="V1898" s="899"/>
      <c r="W1898" s="899"/>
      <c r="X1898" s="899"/>
      <c r="Y1898" s="899"/>
    </row>
    <row r="1899" ht="18.0" customHeight="1">
      <c r="A1899" s="899"/>
      <c r="B1899" s="900"/>
      <c r="C1899" s="899"/>
      <c r="D1899" s="899"/>
      <c r="E1899" s="899"/>
      <c r="F1899" s="901"/>
      <c r="G1899" s="901"/>
      <c r="H1899" s="901"/>
      <c r="I1899" s="901"/>
      <c r="J1899" s="901"/>
      <c r="K1899" s="901"/>
      <c r="L1899" s="899"/>
      <c r="M1899" s="899"/>
      <c r="N1899" s="899"/>
      <c r="O1899" s="899"/>
      <c r="P1899" s="899"/>
      <c r="Q1899" s="899"/>
      <c r="R1899" s="899"/>
      <c r="S1899" s="899"/>
      <c r="T1899" s="899"/>
      <c r="U1899" s="899"/>
      <c r="V1899" s="899"/>
      <c r="W1899" s="899"/>
      <c r="X1899" s="899"/>
      <c r="Y1899" s="899"/>
    </row>
    <row r="1900" ht="18.0" customHeight="1">
      <c r="A1900" s="899"/>
      <c r="B1900" s="900"/>
      <c r="C1900" s="899"/>
      <c r="D1900" s="899"/>
      <c r="E1900" s="899"/>
      <c r="F1900" s="901"/>
      <c r="G1900" s="901"/>
      <c r="H1900" s="901"/>
      <c r="I1900" s="901"/>
      <c r="J1900" s="901"/>
      <c r="K1900" s="901"/>
      <c r="L1900" s="899"/>
      <c r="M1900" s="899"/>
      <c r="N1900" s="899"/>
      <c r="O1900" s="899"/>
      <c r="P1900" s="899"/>
      <c r="Q1900" s="899"/>
      <c r="R1900" s="899"/>
      <c r="S1900" s="899"/>
      <c r="T1900" s="899"/>
      <c r="U1900" s="899"/>
      <c r="V1900" s="899"/>
      <c r="W1900" s="899"/>
      <c r="X1900" s="899"/>
      <c r="Y1900" s="899"/>
    </row>
    <row r="1901" ht="18.0" customHeight="1">
      <c r="A1901" s="899"/>
      <c r="B1901" s="900"/>
      <c r="C1901" s="899"/>
      <c r="D1901" s="899"/>
      <c r="E1901" s="899"/>
      <c r="F1901" s="901"/>
      <c r="G1901" s="901"/>
      <c r="H1901" s="901"/>
      <c r="I1901" s="901"/>
      <c r="J1901" s="901"/>
      <c r="K1901" s="901"/>
      <c r="L1901" s="899"/>
      <c r="M1901" s="899"/>
      <c r="N1901" s="899"/>
      <c r="O1901" s="899"/>
      <c r="P1901" s="899"/>
      <c r="Q1901" s="899"/>
      <c r="R1901" s="899"/>
      <c r="S1901" s="899"/>
      <c r="T1901" s="899"/>
      <c r="U1901" s="899"/>
      <c r="V1901" s="899"/>
      <c r="W1901" s="899"/>
      <c r="X1901" s="899"/>
      <c r="Y1901" s="899"/>
    </row>
    <row r="1902" ht="18.0" customHeight="1">
      <c r="A1902" s="899"/>
      <c r="B1902" s="900"/>
      <c r="C1902" s="899"/>
      <c r="D1902" s="899"/>
      <c r="E1902" s="899"/>
      <c r="F1902" s="901"/>
      <c r="G1902" s="901"/>
      <c r="H1902" s="901"/>
      <c r="I1902" s="901"/>
      <c r="J1902" s="901"/>
      <c r="K1902" s="901"/>
      <c r="L1902" s="899"/>
      <c r="M1902" s="899"/>
      <c r="N1902" s="899"/>
      <c r="O1902" s="899"/>
      <c r="P1902" s="899"/>
      <c r="Q1902" s="899"/>
      <c r="R1902" s="899"/>
      <c r="S1902" s="899"/>
      <c r="T1902" s="899"/>
      <c r="U1902" s="899"/>
      <c r="V1902" s="899"/>
      <c r="W1902" s="899"/>
      <c r="X1902" s="899"/>
      <c r="Y1902" s="899"/>
    </row>
    <row r="1903" ht="18.0" customHeight="1">
      <c r="A1903" s="899"/>
      <c r="B1903" s="900"/>
      <c r="C1903" s="899"/>
      <c r="D1903" s="899"/>
      <c r="E1903" s="899"/>
      <c r="F1903" s="901"/>
      <c r="G1903" s="901"/>
      <c r="H1903" s="901"/>
      <c r="I1903" s="901"/>
      <c r="J1903" s="901"/>
      <c r="K1903" s="901"/>
      <c r="L1903" s="899"/>
      <c r="M1903" s="899"/>
      <c r="N1903" s="899"/>
      <c r="O1903" s="899"/>
      <c r="P1903" s="899"/>
      <c r="Q1903" s="899"/>
      <c r="R1903" s="899"/>
      <c r="S1903" s="899"/>
      <c r="T1903" s="899"/>
      <c r="U1903" s="899"/>
      <c r="V1903" s="899"/>
      <c r="W1903" s="899"/>
      <c r="X1903" s="899"/>
      <c r="Y1903" s="899"/>
    </row>
    <row r="1904" ht="18.0" customHeight="1">
      <c r="A1904" s="899"/>
      <c r="B1904" s="900"/>
      <c r="C1904" s="899"/>
      <c r="D1904" s="899"/>
      <c r="E1904" s="899"/>
      <c r="F1904" s="901"/>
      <c r="G1904" s="901"/>
      <c r="H1904" s="901"/>
      <c r="I1904" s="901"/>
      <c r="J1904" s="901"/>
      <c r="K1904" s="901"/>
      <c r="L1904" s="899"/>
      <c r="M1904" s="899"/>
      <c r="N1904" s="899"/>
      <c r="O1904" s="899"/>
      <c r="P1904" s="899"/>
      <c r="Q1904" s="899"/>
      <c r="R1904" s="899"/>
      <c r="S1904" s="899"/>
      <c r="T1904" s="899"/>
      <c r="U1904" s="899"/>
      <c r="V1904" s="899"/>
      <c r="W1904" s="899"/>
      <c r="X1904" s="899"/>
      <c r="Y1904" s="899"/>
    </row>
    <row r="1905" ht="18.0" customHeight="1">
      <c r="A1905" s="899"/>
      <c r="B1905" s="900"/>
      <c r="C1905" s="899"/>
      <c r="D1905" s="899"/>
      <c r="E1905" s="899"/>
      <c r="F1905" s="901"/>
      <c r="G1905" s="901"/>
      <c r="H1905" s="901"/>
      <c r="I1905" s="901"/>
      <c r="J1905" s="901"/>
      <c r="K1905" s="901"/>
      <c r="L1905" s="899"/>
      <c r="M1905" s="899"/>
      <c r="N1905" s="899"/>
      <c r="O1905" s="899"/>
      <c r="P1905" s="899"/>
      <c r="Q1905" s="899"/>
      <c r="R1905" s="899"/>
      <c r="S1905" s="899"/>
      <c r="T1905" s="899"/>
      <c r="U1905" s="899"/>
      <c r="V1905" s="899"/>
      <c r="W1905" s="899"/>
      <c r="X1905" s="899"/>
      <c r="Y1905" s="899"/>
    </row>
    <row r="1906" ht="18.0" customHeight="1">
      <c r="A1906" s="899"/>
      <c r="B1906" s="900"/>
      <c r="C1906" s="899"/>
      <c r="D1906" s="899"/>
      <c r="E1906" s="899"/>
      <c r="F1906" s="901"/>
      <c r="G1906" s="901"/>
      <c r="H1906" s="901"/>
      <c r="I1906" s="901"/>
      <c r="J1906" s="901"/>
      <c r="K1906" s="901"/>
      <c r="L1906" s="899"/>
      <c r="M1906" s="899"/>
      <c r="N1906" s="899"/>
      <c r="O1906" s="899"/>
      <c r="P1906" s="899"/>
      <c r="Q1906" s="899"/>
      <c r="R1906" s="899"/>
      <c r="S1906" s="899"/>
      <c r="T1906" s="899"/>
      <c r="U1906" s="899"/>
      <c r="V1906" s="899"/>
      <c r="W1906" s="899"/>
      <c r="X1906" s="899"/>
      <c r="Y1906" s="899"/>
    </row>
    <row r="1907" ht="18.0" customHeight="1">
      <c r="A1907" s="899"/>
      <c r="B1907" s="900"/>
      <c r="C1907" s="899"/>
      <c r="D1907" s="899"/>
      <c r="E1907" s="899"/>
      <c r="F1907" s="901"/>
      <c r="G1907" s="901"/>
      <c r="H1907" s="901"/>
      <c r="I1907" s="901"/>
      <c r="J1907" s="901"/>
      <c r="K1907" s="901"/>
      <c r="L1907" s="899"/>
      <c r="M1907" s="899"/>
      <c r="N1907" s="899"/>
      <c r="O1907" s="899"/>
      <c r="P1907" s="899"/>
      <c r="Q1907" s="899"/>
      <c r="R1907" s="899"/>
      <c r="S1907" s="899"/>
      <c r="T1907" s="899"/>
      <c r="U1907" s="899"/>
      <c r="V1907" s="899"/>
      <c r="W1907" s="899"/>
      <c r="X1907" s="899"/>
      <c r="Y1907" s="899"/>
    </row>
    <row r="1908" ht="18.0" customHeight="1">
      <c r="A1908" s="899"/>
      <c r="B1908" s="900"/>
      <c r="C1908" s="899"/>
      <c r="D1908" s="899"/>
      <c r="E1908" s="899"/>
      <c r="F1908" s="901"/>
      <c r="G1908" s="901"/>
      <c r="H1908" s="901"/>
      <c r="I1908" s="901"/>
      <c r="J1908" s="901"/>
      <c r="K1908" s="901"/>
      <c r="L1908" s="899"/>
      <c r="M1908" s="899"/>
      <c r="N1908" s="899"/>
      <c r="O1908" s="899"/>
      <c r="P1908" s="899"/>
      <c r="Q1908" s="899"/>
      <c r="R1908" s="899"/>
      <c r="S1908" s="899"/>
      <c r="T1908" s="899"/>
      <c r="U1908" s="899"/>
      <c r="V1908" s="899"/>
      <c r="W1908" s="899"/>
      <c r="X1908" s="899"/>
      <c r="Y1908" s="899"/>
    </row>
    <row r="1909" ht="18.0" customHeight="1">
      <c r="A1909" s="899"/>
      <c r="B1909" s="900"/>
      <c r="C1909" s="899"/>
      <c r="D1909" s="899"/>
      <c r="E1909" s="899"/>
      <c r="F1909" s="901"/>
      <c r="G1909" s="901"/>
      <c r="H1909" s="901"/>
      <c r="I1909" s="901"/>
      <c r="J1909" s="901"/>
      <c r="K1909" s="901"/>
      <c r="L1909" s="899"/>
      <c r="M1909" s="899"/>
      <c r="N1909" s="899"/>
      <c r="O1909" s="899"/>
      <c r="P1909" s="899"/>
      <c r="Q1909" s="899"/>
      <c r="R1909" s="899"/>
      <c r="S1909" s="899"/>
      <c r="T1909" s="899"/>
      <c r="U1909" s="899"/>
      <c r="V1909" s="899"/>
      <c r="W1909" s="899"/>
      <c r="X1909" s="899"/>
      <c r="Y1909" s="899"/>
    </row>
    <row r="1910" ht="18.0" customHeight="1">
      <c r="A1910" s="899"/>
      <c r="B1910" s="900"/>
      <c r="C1910" s="899"/>
      <c r="D1910" s="899"/>
      <c r="E1910" s="899"/>
      <c r="F1910" s="901"/>
      <c r="G1910" s="901"/>
      <c r="H1910" s="901"/>
      <c r="I1910" s="901"/>
      <c r="J1910" s="901"/>
      <c r="K1910" s="901"/>
      <c r="L1910" s="899"/>
      <c r="M1910" s="899"/>
      <c r="N1910" s="899"/>
      <c r="O1910" s="899"/>
      <c r="P1910" s="899"/>
      <c r="Q1910" s="899"/>
      <c r="R1910" s="899"/>
      <c r="S1910" s="899"/>
      <c r="T1910" s="899"/>
      <c r="U1910" s="899"/>
      <c r="V1910" s="899"/>
      <c r="W1910" s="899"/>
      <c r="X1910" s="899"/>
      <c r="Y1910" s="899"/>
    </row>
    <row r="1911" ht="18.0" customHeight="1">
      <c r="A1911" s="899"/>
      <c r="B1911" s="900"/>
      <c r="C1911" s="899"/>
      <c r="D1911" s="899"/>
      <c r="E1911" s="899"/>
      <c r="F1911" s="901"/>
      <c r="G1911" s="901"/>
      <c r="H1911" s="901"/>
      <c r="I1911" s="901"/>
      <c r="J1911" s="901"/>
      <c r="K1911" s="901"/>
      <c r="L1911" s="899"/>
      <c r="M1911" s="899"/>
      <c r="N1911" s="899"/>
      <c r="O1911" s="899"/>
      <c r="P1911" s="899"/>
      <c r="Q1911" s="899"/>
      <c r="R1911" s="899"/>
      <c r="S1911" s="899"/>
      <c r="T1911" s="899"/>
      <c r="U1911" s="899"/>
      <c r="V1911" s="899"/>
      <c r="W1911" s="899"/>
      <c r="X1911" s="899"/>
      <c r="Y1911" s="899"/>
    </row>
    <row r="1912" ht="18.0" customHeight="1">
      <c r="A1912" s="899"/>
      <c r="B1912" s="900"/>
      <c r="C1912" s="899"/>
      <c r="D1912" s="899"/>
      <c r="E1912" s="899"/>
      <c r="F1912" s="901"/>
      <c r="G1912" s="901"/>
      <c r="H1912" s="901"/>
      <c r="I1912" s="901"/>
      <c r="J1912" s="901"/>
      <c r="K1912" s="901"/>
      <c r="L1912" s="899"/>
      <c r="M1912" s="899"/>
      <c r="N1912" s="899"/>
      <c r="O1912" s="899"/>
      <c r="P1912" s="899"/>
      <c r="Q1912" s="899"/>
      <c r="R1912" s="899"/>
      <c r="S1912" s="899"/>
      <c r="T1912" s="899"/>
      <c r="U1912" s="899"/>
      <c r="V1912" s="899"/>
      <c r="W1912" s="899"/>
      <c r="X1912" s="899"/>
      <c r="Y1912" s="899"/>
    </row>
    <row r="1913" ht="18.0" customHeight="1">
      <c r="A1913" s="899"/>
      <c r="B1913" s="900"/>
      <c r="C1913" s="899"/>
      <c r="D1913" s="899"/>
      <c r="E1913" s="899"/>
      <c r="F1913" s="901"/>
      <c r="G1913" s="901"/>
      <c r="H1913" s="901"/>
      <c r="I1913" s="901"/>
      <c r="J1913" s="901"/>
      <c r="K1913" s="901"/>
      <c r="L1913" s="899"/>
      <c r="M1913" s="899"/>
      <c r="N1913" s="899"/>
      <c r="O1913" s="899"/>
      <c r="P1913" s="899"/>
      <c r="Q1913" s="899"/>
      <c r="R1913" s="899"/>
      <c r="S1913" s="899"/>
      <c r="T1913" s="899"/>
      <c r="U1913" s="899"/>
      <c r="V1913" s="899"/>
      <c r="W1913" s="899"/>
      <c r="X1913" s="899"/>
      <c r="Y1913" s="899"/>
    </row>
    <row r="1914" ht="18.0" customHeight="1">
      <c r="A1914" s="899"/>
      <c r="B1914" s="900"/>
      <c r="C1914" s="899"/>
      <c r="D1914" s="899"/>
      <c r="E1914" s="899"/>
      <c r="F1914" s="901"/>
      <c r="G1914" s="901"/>
      <c r="H1914" s="901"/>
      <c r="I1914" s="901"/>
      <c r="J1914" s="901"/>
      <c r="K1914" s="901"/>
      <c r="L1914" s="899"/>
      <c r="M1914" s="899"/>
      <c r="N1914" s="899"/>
      <c r="O1914" s="899"/>
      <c r="P1914" s="899"/>
      <c r="Q1914" s="899"/>
      <c r="R1914" s="899"/>
      <c r="S1914" s="899"/>
      <c r="T1914" s="899"/>
      <c r="U1914" s="899"/>
      <c r="V1914" s="899"/>
      <c r="W1914" s="899"/>
      <c r="X1914" s="899"/>
      <c r="Y1914" s="899"/>
    </row>
    <row r="1915" ht="18.0" customHeight="1">
      <c r="A1915" s="899"/>
      <c r="B1915" s="900"/>
      <c r="C1915" s="899"/>
      <c r="D1915" s="899"/>
      <c r="E1915" s="899"/>
      <c r="F1915" s="901"/>
      <c r="G1915" s="901"/>
      <c r="H1915" s="901"/>
      <c r="I1915" s="901"/>
      <c r="J1915" s="901"/>
      <c r="K1915" s="901"/>
      <c r="L1915" s="899"/>
      <c r="M1915" s="899"/>
      <c r="N1915" s="899"/>
      <c r="O1915" s="899"/>
      <c r="P1915" s="899"/>
      <c r="Q1915" s="899"/>
      <c r="R1915" s="899"/>
      <c r="S1915" s="899"/>
      <c r="T1915" s="899"/>
      <c r="U1915" s="899"/>
      <c r="V1915" s="899"/>
      <c r="W1915" s="899"/>
      <c r="X1915" s="899"/>
      <c r="Y1915" s="899"/>
    </row>
    <row r="1916" ht="18.0" customHeight="1">
      <c r="A1916" s="899"/>
      <c r="B1916" s="900"/>
      <c r="C1916" s="899"/>
      <c r="D1916" s="899"/>
      <c r="E1916" s="899"/>
      <c r="F1916" s="901"/>
      <c r="G1916" s="901"/>
      <c r="H1916" s="901"/>
      <c r="I1916" s="901"/>
      <c r="J1916" s="901"/>
      <c r="K1916" s="901"/>
      <c r="L1916" s="899"/>
      <c r="M1916" s="899"/>
      <c r="N1916" s="899"/>
      <c r="O1916" s="899"/>
      <c r="P1916" s="899"/>
      <c r="Q1916" s="899"/>
      <c r="R1916" s="899"/>
      <c r="S1916" s="899"/>
      <c r="T1916" s="899"/>
      <c r="U1916" s="899"/>
      <c r="V1916" s="899"/>
      <c r="W1916" s="899"/>
      <c r="X1916" s="899"/>
      <c r="Y1916" s="899"/>
    </row>
    <row r="1917" ht="18.0" customHeight="1">
      <c r="A1917" s="899"/>
      <c r="B1917" s="900"/>
      <c r="C1917" s="899"/>
      <c r="D1917" s="899"/>
      <c r="E1917" s="899"/>
      <c r="F1917" s="901"/>
      <c r="G1917" s="901"/>
      <c r="H1917" s="901"/>
      <c r="I1917" s="901"/>
      <c r="J1917" s="901"/>
      <c r="K1917" s="901"/>
      <c r="L1917" s="899"/>
      <c r="M1917" s="899"/>
      <c r="N1917" s="899"/>
      <c r="O1917" s="899"/>
      <c r="P1917" s="899"/>
      <c r="Q1917" s="899"/>
      <c r="R1917" s="899"/>
      <c r="S1917" s="899"/>
      <c r="T1917" s="899"/>
      <c r="U1917" s="899"/>
      <c r="V1917" s="899"/>
      <c r="W1917" s="899"/>
      <c r="X1917" s="899"/>
      <c r="Y1917" s="899"/>
    </row>
    <row r="1918" ht="18.0" customHeight="1">
      <c r="A1918" s="899"/>
      <c r="B1918" s="900"/>
      <c r="C1918" s="899"/>
      <c r="D1918" s="899"/>
      <c r="E1918" s="899"/>
      <c r="F1918" s="901"/>
      <c r="G1918" s="901"/>
      <c r="H1918" s="901"/>
      <c r="I1918" s="901"/>
      <c r="J1918" s="901"/>
      <c r="K1918" s="901"/>
      <c r="L1918" s="899"/>
      <c r="M1918" s="899"/>
      <c r="N1918" s="899"/>
      <c r="O1918" s="899"/>
      <c r="P1918" s="899"/>
      <c r="Q1918" s="899"/>
      <c r="R1918" s="899"/>
      <c r="S1918" s="899"/>
      <c r="T1918" s="899"/>
      <c r="U1918" s="899"/>
      <c r="V1918" s="899"/>
      <c r="W1918" s="899"/>
      <c r="X1918" s="899"/>
      <c r="Y1918" s="899"/>
    </row>
    <row r="1919" ht="18.0" customHeight="1">
      <c r="A1919" s="899"/>
      <c r="B1919" s="900"/>
      <c r="C1919" s="899"/>
      <c r="D1919" s="899"/>
      <c r="E1919" s="899"/>
      <c r="F1919" s="901"/>
      <c r="G1919" s="901"/>
      <c r="H1919" s="901"/>
      <c r="I1919" s="901"/>
      <c r="J1919" s="901"/>
      <c r="K1919" s="901"/>
      <c r="L1919" s="899"/>
      <c r="M1919" s="899"/>
      <c r="N1919" s="899"/>
      <c r="O1919" s="899"/>
      <c r="P1919" s="899"/>
      <c r="Q1919" s="899"/>
      <c r="R1919" s="899"/>
      <c r="S1919" s="899"/>
      <c r="T1919" s="899"/>
      <c r="U1919" s="899"/>
      <c r="V1919" s="899"/>
      <c r="W1919" s="899"/>
      <c r="X1919" s="899"/>
      <c r="Y1919" s="899"/>
    </row>
    <row r="1920" ht="18.0" customHeight="1">
      <c r="A1920" s="899"/>
      <c r="B1920" s="900"/>
      <c r="C1920" s="899"/>
      <c r="D1920" s="899"/>
      <c r="E1920" s="899"/>
      <c r="F1920" s="901"/>
      <c r="G1920" s="901"/>
      <c r="H1920" s="901"/>
      <c r="I1920" s="901"/>
      <c r="J1920" s="901"/>
      <c r="K1920" s="901"/>
      <c r="L1920" s="899"/>
      <c r="M1920" s="899"/>
      <c r="N1920" s="899"/>
      <c r="O1920" s="899"/>
      <c r="P1920" s="899"/>
      <c r="Q1920" s="899"/>
      <c r="R1920" s="899"/>
      <c r="S1920" s="899"/>
      <c r="T1920" s="899"/>
      <c r="U1920" s="899"/>
      <c r="V1920" s="899"/>
      <c r="W1920" s="899"/>
      <c r="X1920" s="899"/>
      <c r="Y1920" s="899"/>
    </row>
    <row r="1921" ht="18.0" customHeight="1">
      <c r="A1921" s="899"/>
      <c r="B1921" s="900"/>
      <c r="C1921" s="899"/>
      <c r="D1921" s="899"/>
      <c r="E1921" s="899"/>
      <c r="F1921" s="901"/>
      <c r="G1921" s="901"/>
      <c r="H1921" s="901"/>
      <c r="I1921" s="901"/>
      <c r="J1921" s="901"/>
      <c r="K1921" s="901"/>
      <c r="L1921" s="899"/>
      <c r="M1921" s="899"/>
      <c r="N1921" s="899"/>
      <c r="O1921" s="899"/>
      <c r="P1921" s="899"/>
      <c r="Q1921" s="899"/>
      <c r="R1921" s="899"/>
      <c r="S1921" s="899"/>
      <c r="T1921" s="899"/>
      <c r="U1921" s="899"/>
      <c r="V1921" s="899"/>
      <c r="W1921" s="899"/>
      <c r="X1921" s="899"/>
      <c r="Y1921" s="899"/>
    </row>
    <row r="1922" ht="18.0" customHeight="1">
      <c r="A1922" s="899"/>
      <c r="B1922" s="900"/>
      <c r="C1922" s="899"/>
      <c r="D1922" s="899"/>
      <c r="E1922" s="899"/>
      <c r="F1922" s="901"/>
      <c r="G1922" s="901"/>
      <c r="H1922" s="901"/>
      <c r="I1922" s="901"/>
      <c r="J1922" s="901"/>
      <c r="K1922" s="901"/>
      <c r="L1922" s="899"/>
      <c r="M1922" s="899"/>
      <c r="N1922" s="899"/>
      <c r="O1922" s="899"/>
      <c r="P1922" s="899"/>
      <c r="Q1922" s="899"/>
      <c r="R1922" s="899"/>
      <c r="S1922" s="899"/>
      <c r="T1922" s="899"/>
      <c r="U1922" s="899"/>
      <c r="V1922" s="899"/>
      <c r="W1922" s="899"/>
      <c r="X1922" s="899"/>
      <c r="Y1922" s="899"/>
    </row>
    <row r="1923" ht="18.0" customHeight="1">
      <c r="A1923" s="899"/>
      <c r="B1923" s="900"/>
      <c r="C1923" s="899"/>
      <c r="D1923" s="899"/>
      <c r="E1923" s="899"/>
      <c r="F1923" s="901"/>
      <c r="G1923" s="901"/>
      <c r="H1923" s="901"/>
      <c r="I1923" s="901"/>
      <c r="J1923" s="901"/>
      <c r="K1923" s="901"/>
      <c r="L1923" s="899"/>
      <c r="M1923" s="899"/>
      <c r="N1923" s="899"/>
      <c r="O1923" s="899"/>
      <c r="P1923" s="899"/>
      <c r="Q1923" s="899"/>
      <c r="R1923" s="899"/>
      <c r="S1923" s="899"/>
      <c r="T1923" s="899"/>
      <c r="U1923" s="899"/>
      <c r="V1923" s="899"/>
      <c r="W1923" s="899"/>
      <c r="X1923" s="899"/>
      <c r="Y1923" s="899"/>
    </row>
    <row r="1924" ht="18.0" customHeight="1">
      <c r="A1924" s="899"/>
      <c r="B1924" s="900"/>
      <c r="C1924" s="899"/>
      <c r="D1924" s="899"/>
      <c r="E1924" s="899"/>
      <c r="F1924" s="901"/>
      <c r="G1924" s="901"/>
      <c r="H1924" s="901"/>
      <c r="I1924" s="901"/>
      <c r="J1924" s="901"/>
      <c r="K1924" s="901"/>
      <c r="L1924" s="899"/>
      <c r="M1924" s="899"/>
      <c r="N1924" s="899"/>
      <c r="O1924" s="899"/>
      <c r="P1924" s="899"/>
      <c r="Q1924" s="899"/>
      <c r="R1924" s="899"/>
      <c r="S1924" s="899"/>
      <c r="T1924" s="899"/>
      <c r="U1924" s="899"/>
      <c r="V1924" s="899"/>
      <c r="W1924" s="899"/>
      <c r="X1924" s="899"/>
      <c r="Y1924" s="899"/>
    </row>
    <row r="1925" ht="18.0" customHeight="1">
      <c r="A1925" s="899"/>
      <c r="B1925" s="900"/>
      <c r="C1925" s="899"/>
      <c r="D1925" s="899"/>
      <c r="E1925" s="899"/>
      <c r="F1925" s="901"/>
      <c r="G1925" s="901"/>
      <c r="H1925" s="901"/>
      <c r="I1925" s="901"/>
      <c r="J1925" s="901"/>
      <c r="K1925" s="901"/>
      <c r="L1925" s="899"/>
      <c r="M1925" s="899"/>
      <c r="N1925" s="899"/>
      <c r="O1925" s="899"/>
      <c r="P1925" s="899"/>
      <c r="Q1925" s="899"/>
      <c r="R1925" s="899"/>
      <c r="S1925" s="899"/>
      <c r="T1925" s="899"/>
      <c r="U1925" s="899"/>
      <c r="V1925" s="899"/>
      <c r="W1925" s="899"/>
      <c r="X1925" s="899"/>
      <c r="Y1925" s="899"/>
    </row>
    <row r="1926" ht="18.0" customHeight="1">
      <c r="A1926" s="899"/>
      <c r="B1926" s="900"/>
      <c r="C1926" s="899"/>
      <c r="D1926" s="899"/>
      <c r="E1926" s="899"/>
      <c r="F1926" s="901"/>
      <c r="G1926" s="901"/>
      <c r="H1926" s="901"/>
      <c r="I1926" s="901"/>
      <c r="J1926" s="901"/>
      <c r="K1926" s="901"/>
      <c r="L1926" s="899"/>
      <c r="M1926" s="899"/>
      <c r="N1926" s="899"/>
      <c r="O1926" s="899"/>
      <c r="P1926" s="899"/>
      <c r="Q1926" s="899"/>
      <c r="R1926" s="899"/>
      <c r="S1926" s="899"/>
      <c r="T1926" s="899"/>
      <c r="U1926" s="899"/>
      <c r="V1926" s="899"/>
      <c r="W1926" s="899"/>
      <c r="X1926" s="899"/>
      <c r="Y1926" s="899"/>
    </row>
    <row r="1927" ht="18.0" customHeight="1">
      <c r="A1927" s="899"/>
      <c r="B1927" s="900"/>
      <c r="C1927" s="899"/>
      <c r="D1927" s="899"/>
      <c r="E1927" s="899"/>
      <c r="F1927" s="901"/>
      <c r="G1927" s="901"/>
      <c r="H1927" s="901"/>
      <c r="I1927" s="901"/>
      <c r="J1927" s="901"/>
      <c r="K1927" s="901"/>
      <c r="L1927" s="899"/>
      <c r="M1927" s="899"/>
      <c r="N1927" s="899"/>
      <c r="O1927" s="899"/>
      <c r="P1927" s="899"/>
      <c r="Q1927" s="899"/>
      <c r="R1927" s="899"/>
      <c r="S1927" s="899"/>
      <c r="T1927" s="899"/>
      <c r="U1927" s="899"/>
      <c r="V1927" s="899"/>
      <c r="W1927" s="899"/>
      <c r="X1927" s="899"/>
      <c r="Y1927" s="899"/>
    </row>
    <row r="1928" ht="18.0" customHeight="1">
      <c r="A1928" s="899"/>
      <c r="B1928" s="900"/>
      <c r="C1928" s="899"/>
      <c r="D1928" s="899"/>
      <c r="E1928" s="899"/>
      <c r="F1928" s="901"/>
      <c r="G1928" s="901"/>
      <c r="H1928" s="901"/>
      <c r="I1928" s="901"/>
      <c r="J1928" s="901"/>
      <c r="K1928" s="901"/>
      <c r="L1928" s="899"/>
      <c r="M1928" s="899"/>
      <c r="N1928" s="899"/>
      <c r="O1928" s="899"/>
      <c r="P1928" s="899"/>
      <c r="Q1928" s="899"/>
      <c r="R1928" s="899"/>
      <c r="S1928" s="899"/>
      <c r="T1928" s="899"/>
      <c r="U1928" s="899"/>
      <c r="V1928" s="899"/>
      <c r="W1928" s="899"/>
      <c r="X1928" s="899"/>
      <c r="Y1928" s="899"/>
    </row>
    <row r="1929" ht="18.0" customHeight="1">
      <c r="A1929" s="899"/>
      <c r="B1929" s="900"/>
      <c r="C1929" s="899"/>
      <c r="D1929" s="899"/>
      <c r="E1929" s="899"/>
      <c r="F1929" s="901"/>
      <c r="G1929" s="901"/>
      <c r="H1929" s="901"/>
      <c r="I1929" s="901"/>
      <c r="J1929" s="901"/>
      <c r="K1929" s="901"/>
      <c r="L1929" s="899"/>
      <c r="M1929" s="899"/>
      <c r="N1929" s="899"/>
      <c r="O1929" s="899"/>
      <c r="P1929" s="899"/>
      <c r="Q1929" s="899"/>
      <c r="R1929" s="899"/>
      <c r="S1929" s="899"/>
      <c r="T1929" s="899"/>
      <c r="U1929" s="899"/>
      <c r="V1929" s="899"/>
      <c r="W1929" s="899"/>
      <c r="X1929" s="899"/>
      <c r="Y1929" s="899"/>
    </row>
    <row r="1930" ht="18.0" customHeight="1">
      <c r="A1930" s="899"/>
      <c r="B1930" s="900"/>
      <c r="C1930" s="899"/>
      <c r="D1930" s="899"/>
      <c r="E1930" s="899"/>
      <c r="F1930" s="901"/>
      <c r="G1930" s="901"/>
      <c r="H1930" s="901"/>
      <c r="I1930" s="901"/>
      <c r="J1930" s="901"/>
      <c r="K1930" s="901"/>
      <c r="L1930" s="899"/>
      <c r="M1930" s="899"/>
      <c r="N1930" s="899"/>
      <c r="O1930" s="899"/>
      <c r="P1930" s="899"/>
      <c r="Q1930" s="899"/>
      <c r="R1930" s="899"/>
      <c r="S1930" s="899"/>
      <c r="T1930" s="899"/>
      <c r="U1930" s="899"/>
      <c r="V1930" s="899"/>
      <c r="W1930" s="899"/>
      <c r="X1930" s="899"/>
      <c r="Y1930" s="899"/>
    </row>
    <row r="1931" ht="18.0" customHeight="1">
      <c r="A1931" s="899"/>
      <c r="B1931" s="900"/>
      <c r="C1931" s="899"/>
      <c r="D1931" s="899"/>
      <c r="E1931" s="899"/>
      <c r="F1931" s="901"/>
      <c r="G1931" s="901"/>
      <c r="H1931" s="901"/>
      <c r="I1931" s="901"/>
      <c r="J1931" s="901"/>
      <c r="K1931" s="901"/>
      <c r="L1931" s="899"/>
      <c r="M1931" s="899"/>
      <c r="N1931" s="899"/>
      <c r="O1931" s="899"/>
      <c r="P1931" s="899"/>
      <c r="Q1931" s="899"/>
      <c r="R1931" s="899"/>
      <c r="S1931" s="899"/>
      <c r="T1931" s="899"/>
      <c r="U1931" s="899"/>
      <c r="V1931" s="899"/>
      <c r="W1931" s="899"/>
      <c r="X1931" s="899"/>
      <c r="Y1931" s="899"/>
    </row>
    <row r="1932" ht="18.0" customHeight="1">
      <c r="A1932" s="899"/>
      <c r="B1932" s="900"/>
      <c r="C1932" s="899"/>
      <c r="D1932" s="899"/>
      <c r="E1932" s="899"/>
      <c r="F1932" s="901"/>
      <c r="G1932" s="901"/>
      <c r="H1932" s="901"/>
      <c r="I1932" s="901"/>
      <c r="J1932" s="901"/>
      <c r="K1932" s="901"/>
      <c r="L1932" s="899"/>
      <c r="M1932" s="899"/>
      <c r="N1932" s="899"/>
      <c r="O1932" s="899"/>
      <c r="P1932" s="899"/>
      <c r="Q1932" s="899"/>
      <c r="R1932" s="899"/>
      <c r="S1932" s="899"/>
      <c r="T1932" s="899"/>
      <c r="U1932" s="899"/>
      <c r="V1932" s="899"/>
      <c r="W1932" s="899"/>
      <c r="X1932" s="899"/>
      <c r="Y1932" s="899"/>
    </row>
    <row r="1933" ht="18.0" customHeight="1">
      <c r="A1933" s="899"/>
      <c r="B1933" s="900"/>
      <c r="C1933" s="899"/>
      <c r="D1933" s="899"/>
      <c r="E1933" s="899"/>
      <c r="F1933" s="901"/>
      <c r="G1933" s="901"/>
      <c r="H1933" s="901"/>
      <c r="I1933" s="901"/>
      <c r="J1933" s="901"/>
      <c r="K1933" s="901"/>
      <c r="L1933" s="899"/>
      <c r="M1933" s="899"/>
      <c r="N1933" s="899"/>
      <c r="O1933" s="899"/>
      <c r="P1933" s="899"/>
      <c r="Q1933" s="899"/>
      <c r="R1933" s="899"/>
      <c r="S1933" s="899"/>
      <c r="T1933" s="899"/>
      <c r="U1933" s="899"/>
      <c r="V1933" s="899"/>
      <c r="W1933" s="899"/>
      <c r="X1933" s="899"/>
      <c r="Y1933" s="899"/>
    </row>
    <row r="1934" ht="18.0" customHeight="1">
      <c r="A1934" s="899"/>
      <c r="B1934" s="900"/>
      <c r="C1934" s="899"/>
      <c r="D1934" s="899"/>
      <c r="E1934" s="899"/>
      <c r="F1934" s="901"/>
      <c r="G1934" s="901"/>
      <c r="H1934" s="901"/>
      <c r="I1934" s="901"/>
      <c r="J1934" s="901"/>
      <c r="K1934" s="901"/>
      <c r="L1934" s="899"/>
      <c r="M1934" s="899"/>
      <c r="N1934" s="899"/>
      <c r="O1934" s="899"/>
      <c r="P1934" s="899"/>
      <c r="Q1934" s="899"/>
      <c r="R1934" s="899"/>
      <c r="S1934" s="899"/>
      <c r="T1934" s="899"/>
      <c r="U1934" s="899"/>
      <c r="V1934" s="899"/>
      <c r="W1934" s="899"/>
      <c r="X1934" s="899"/>
      <c r="Y1934" s="899"/>
    </row>
    <row r="1935" ht="18.0" customHeight="1">
      <c r="A1935" s="899"/>
      <c r="B1935" s="900"/>
      <c r="C1935" s="899"/>
      <c r="D1935" s="899"/>
      <c r="E1935" s="899"/>
      <c r="F1935" s="901"/>
      <c r="G1935" s="901"/>
      <c r="H1935" s="901"/>
      <c r="I1935" s="901"/>
      <c r="J1935" s="901"/>
      <c r="K1935" s="901"/>
      <c r="L1935" s="899"/>
      <c r="M1935" s="899"/>
      <c r="N1935" s="899"/>
      <c r="O1935" s="899"/>
      <c r="P1935" s="899"/>
      <c r="Q1935" s="899"/>
      <c r="R1935" s="899"/>
      <c r="S1935" s="899"/>
      <c r="T1935" s="899"/>
      <c r="U1935" s="899"/>
      <c r="V1935" s="899"/>
      <c r="W1935" s="899"/>
      <c r="X1935" s="899"/>
      <c r="Y1935" s="899"/>
    </row>
    <row r="1936" ht="18.0" customHeight="1">
      <c r="A1936" s="899"/>
      <c r="B1936" s="900"/>
      <c r="C1936" s="899"/>
      <c r="D1936" s="899"/>
      <c r="E1936" s="899"/>
      <c r="F1936" s="901"/>
      <c r="G1936" s="901"/>
      <c r="H1936" s="901"/>
      <c r="I1936" s="901"/>
      <c r="J1936" s="901"/>
      <c r="K1936" s="901"/>
      <c r="L1936" s="899"/>
      <c r="M1936" s="899"/>
      <c r="N1936" s="899"/>
      <c r="O1936" s="899"/>
      <c r="P1936" s="899"/>
      <c r="Q1936" s="899"/>
      <c r="R1936" s="899"/>
      <c r="S1936" s="899"/>
      <c r="T1936" s="899"/>
      <c r="U1936" s="899"/>
      <c r="V1936" s="899"/>
      <c r="W1936" s="899"/>
      <c r="X1936" s="899"/>
      <c r="Y1936" s="899"/>
    </row>
    <row r="1937" ht="18.0" customHeight="1">
      <c r="A1937" s="899"/>
      <c r="B1937" s="900"/>
      <c r="C1937" s="899"/>
      <c r="D1937" s="899"/>
      <c r="E1937" s="899"/>
      <c r="F1937" s="901"/>
      <c r="G1937" s="901"/>
      <c r="H1937" s="901"/>
      <c r="I1937" s="901"/>
      <c r="J1937" s="901"/>
      <c r="K1937" s="901"/>
      <c r="L1937" s="899"/>
      <c r="M1937" s="899"/>
      <c r="N1937" s="899"/>
      <c r="O1937" s="899"/>
      <c r="P1937" s="899"/>
      <c r="Q1937" s="899"/>
      <c r="R1937" s="899"/>
      <c r="S1937" s="899"/>
      <c r="T1937" s="899"/>
      <c r="U1937" s="899"/>
      <c r="V1937" s="899"/>
      <c r="W1937" s="899"/>
      <c r="X1937" s="899"/>
      <c r="Y1937" s="899"/>
    </row>
    <row r="1938" ht="18.0" customHeight="1">
      <c r="A1938" s="899"/>
      <c r="B1938" s="900"/>
      <c r="C1938" s="899"/>
      <c r="D1938" s="899"/>
      <c r="E1938" s="899"/>
      <c r="F1938" s="901"/>
      <c r="G1938" s="901"/>
      <c r="H1938" s="901"/>
      <c r="I1938" s="901"/>
      <c r="J1938" s="901"/>
      <c r="K1938" s="901"/>
      <c r="L1938" s="899"/>
      <c r="M1938" s="899"/>
      <c r="N1938" s="899"/>
      <c r="O1938" s="899"/>
      <c r="P1938" s="899"/>
      <c r="Q1938" s="899"/>
      <c r="R1938" s="899"/>
      <c r="S1938" s="899"/>
      <c r="T1938" s="899"/>
      <c r="U1938" s="899"/>
      <c r="V1938" s="899"/>
      <c r="W1938" s="899"/>
      <c r="X1938" s="899"/>
      <c r="Y1938" s="899"/>
    </row>
    <row r="1939" ht="18.0" customHeight="1">
      <c r="A1939" s="899"/>
      <c r="B1939" s="900"/>
      <c r="C1939" s="899"/>
      <c r="D1939" s="899"/>
      <c r="E1939" s="899"/>
      <c r="F1939" s="901"/>
      <c r="G1939" s="901"/>
      <c r="H1939" s="901"/>
      <c r="I1939" s="901"/>
      <c r="J1939" s="901"/>
      <c r="K1939" s="901"/>
      <c r="L1939" s="899"/>
      <c r="M1939" s="899"/>
      <c r="N1939" s="899"/>
      <c r="O1939" s="899"/>
      <c r="P1939" s="899"/>
      <c r="Q1939" s="899"/>
      <c r="R1939" s="899"/>
      <c r="S1939" s="899"/>
      <c r="T1939" s="899"/>
      <c r="U1939" s="899"/>
      <c r="V1939" s="899"/>
      <c r="W1939" s="899"/>
      <c r="X1939" s="899"/>
      <c r="Y1939" s="899"/>
    </row>
    <row r="1940" ht="18.0" customHeight="1">
      <c r="A1940" s="899"/>
      <c r="B1940" s="900"/>
      <c r="C1940" s="899"/>
      <c r="D1940" s="899"/>
      <c r="E1940" s="899"/>
      <c r="F1940" s="901"/>
      <c r="G1940" s="901"/>
      <c r="H1940" s="901"/>
      <c r="I1940" s="901"/>
      <c r="J1940" s="901"/>
      <c r="K1940" s="901"/>
      <c r="L1940" s="899"/>
      <c r="M1940" s="899"/>
      <c r="N1940" s="899"/>
      <c r="O1940" s="899"/>
      <c r="P1940" s="899"/>
      <c r="Q1940" s="899"/>
      <c r="R1940" s="899"/>
      <c r="S1940" s="899"/>
      <c r="T1940" s="899"/>
      <c r="U1940" s="899"/>
      <c r="V1940" s="899"/>
      <c r="W1940" s="899"/>
      <c r="X1940" s="899"/>
      <c r="Y1940" s="899"/>
    </row>
    <row r="1941" ht="18.0" customHeight="1">
      <c r="A1941" s="899"/>
      <c r="B1941" s="900"/>
      <c r="C1941" s="899"/>
      <c r="D1941" s="899"/>
      <c r="E1941" s="899"/>
      <c r="F1941" s="901"/>
      <c r="G1941" s="901"/>
      <c r="H1941" s="901"/>
      <c r="I1941" s="901"/>
      <c r="J1941" s="901"/>
      <c r="K1941" s="901"/>
      <c r="L1941" s="899"/>
      <c r="M1941" s="899"/>
      <c r="N1941" s="899"/>
      <c r="O1941" s="899"/>
      <c r="P1941" s="899"/>
      <c r="Q1941" s="899"/>
      <c r="R1941" s="899"/>
      <c r="S1941" s="899"/>
      <c r="T1941" s="899"/>
      <c r="U1941" s="899"/>
      <c r="V1941" s="899"/>
      <c r="W1941" s="899"/>
      <c r="X1941" s="899"/>
      <c r="Y1941" s="899"/>
    </row>
    <row r="1942" ht="18.0" customHeight="1">
      <c r="A1942" s="899"/>
      <c r="B1942" s="900"/>
      <c r="C1942" s="899"/>
      <c r="D1942" s="899"/>
      <c r="E1942" s="899"/>
      <c r="F1942" s="901"/>
      <c r="G1942" s="901"/>
      <c r="H1942" s="901"/>
      <c r="I1942" s="901"/>
      <c r="J1942" s="901"/>
      <c r="K1942" s="901"/>
      <c r="L1942" s="899"/>
      <c r="M1942" s="899"/>
      <c r="N1942" s="899"/>
      <c r="O1942" s="899"/>
      <c r="P1942" s="899"/>
      <c r="Q1942" s="899"/>
      <c r="R1942" s="899"/>
      <c r="S1942" s="899"/>
      <c r="T1942" s="899"/>
      <c r="U1942" s="899"/>
      <c r="V1942" s="899"/>
      <c r="W1942" s="899"/>
      <c r="X1942" s="899"/>
      <c r="Y1942" s="899"/>
    </row>
    <row r="1943" ht="18.0" customHeight="1">
      <c r="A1943" s="899"/>
      <c r="B1943" s="900"/>
      <c r="C1943" s="899"/>
      <c r="D1943" s="899"/>
      <c r="E1943" s="899"/>
      <c r="F1943" s="901"/>
      <c r="G1943" s="901"/>
      <c r="H1943" s="901"/>
      <c r="I1943" s="901"/>
      <c r="J1943" s="901"/>
      <c r="K1943" s="901"/>
      <c r="L1943" s="899"/>
      <c r="M1943" s="899"/>
      <c r="N1943" s="899"/>
      <c r="O1943" s="899"/>
      <c r="P1943" s="899"/>
      <c r="Q1943" s="899"/>
      <c r="R1943" s="899"/>
      <c r="S1943" s="899"/>
      <c r="T1943" s="899"/>
      <c r="U1943" s="899"/>
      <c r="V1943" s="899"/>
      <c r="W1943" s="899"/>
      <c r="X1943" s="899"/>
      <c r="Y1943" s="899"/>
    </row>
    <row r="1944" ht="18.0" customHeight="1">
      <c r="A1944" s="899"/>
      <c r="B1944" s="900"/>
      <c r="C1944" s="899"/>
      <c r="D1944" s="899"/>
      <c r="E1944" s="899"/>
      <c r="F1944" s="901"/>
      <c r="G1944" s="901"/>
      <c r="H1944" s="901"/>
      <c r="I1944" s="901"/>
      <c r="J1944" s="901"/>
      <c r="K1944" s="901"/>
      <c r="L1944" s="899"/>
      <c r="M1944" s="899"/>
      <c r="N1944" s="899"/>
      <c r="O1944" s="899"/>
      <c r="P1944" s="899"/>
      <c r="Q1944" s="899"/>
      <c r="R1944" s="899"/>
      <c r="S1944" s="899"/>
      <c r="T1944" s="899"/>
      <c r="U1944" s="899"/>
      <c r="V1944" s="899"/>
      <c r="W1944" s="899"/>
      <c r="X1944" s="899"/>
      <c r="Y1944" s="899"/>
    </row>
    <row r="1945" ht="18.0" customHeight="1">
      <c r="A1945" s="899"/>
      <c r="B1945" s="900"/>
      <c r="C1945" s="899"/>
      <c r="D1945" s="899"/>
      <c r="E1945" s="899"/>
      <c r="F1945" s="901"/>
      <c r="G1945" s="901"/>
      <c r="H1945" s="901"/>
      <c r="I1945" s="901"/>
      <c r="J1945" s="901"/>
      <c r="K1945" s="901"/>
      <c r="L1945" s="899"/>
      <c r="M1945" s="899"/>
      <c r="N1945" s="899"/>
      <c r="O1945" s="899"/>
      <c r="P1945" s="899"/>
      <c r="Q1945" s="899"/>
      <c r="R1945" s="899"/>
      <c r="S1945" s="899"/>
      <c r="T1945" s="899"/>
      <c r="U1945" s="899"/>
      <c r="V1945" s="899"/>
      <c r="W1945" s="899"/>
      <c r="X1945" s="899"/>
      <c r="Y1945" s="899"/>
    </row>
    <row r="1946" ht="18.0" customHeight="1">
      <c r="A1946" s="899"/>
      <c r="B1946" s="900"/>
      <c r="C1946" s="899"/>
      <c r="D1946" s="899"/>
      <c r="E1946" s="899"/>
      <c r="F1946" s="901"/>
      <c r="G1946" s="901"/>
      <c r="H1946" s="901"/>
      <c r="I1946" s="901"/>
      <c r="J1946" s="901"/>
      <c r="K1946" s="901"/>
      <c r="L1946" s="899"/>
      <c r="M1946" s="899"/>
      <c r="N1946" s="899"/>
      <c r="O1946" s="899"/>
      <c r="P1946" s="899"/>
      <c r="Q1946" s="899"/>
      <c r="R1946" s="899"/>
      <c r="S1946" s="899"/>
      <c r="T1946" s="899"/>
      <c r="U1946" s="899"/>
      <c r="V1946" s="899"/>
      <c r="W1946" s="899"/>
      <c r="X1946" s="899"/>
      <c r="Y1946" s="899"/>
    </row>
    <row r="1947" ht="18.0" customHeight="1">
      <c r="A1947" s="899"/>
      <c r="B1947" s="900"/>
      <c r="C1947" s="899"/>
      <c r="D1947" s="899"/>
      <c r="E1947" s="899"/>
      <c r="F1947" s="901"/>
      <c r="G1947" s="901"/>
      <c r="H1947" s="901"/>
      <c r="I1947" s="901"/>
      <c r="J1947" s="901"/>
      <c r="K1947" s="901"/>
      <c r="L1947" s="899"/>
      <c r="M1947" s="899"/>
      <c r="N1947" s="899"/>
      <c r="O1947" s="899"/>
      <c r="P1947" s="899"/>
      <c r="Q1947" s="899"/>
      <c r="R1947" s="899"/>
      <c r="S1947" s="899"/>
      <c r="T1947" s="899"/>
      <c r="U1947" s="899"/>
      <c r="V1947" s="899"/>
      <c r="W1947" s="899"/>
      <c r="X1947" s="899"/>
      <c r="Y1947" s="899"/>
    </row>
    <row r="1948" ht="18.0" customHeight="1">
      <c r="A1948" s="899"/>
      <c r="B1948" s="900"/>
      <c r="C1948" s="899"/>
      <c r="D1948" s="899"/>
      <c r="E1948" s="899"/>
      <c r="F1948" s="901"/>
      <c r="G1948" s="901"/>
      <c r="H1948" s="901"/>
      <c r="I1948" s="901"/>
      <c r="J1948" s="901"/>
      <c r="K1948" s="901"/>
      <c r="L1948" s="899"/>
      <c r="M1948" s="899"/>
      <c r="N1948" s="899"/>
      <c r="O1948" s="899"/>
      <c r="P1948" s="899"/>
      <c r="Q1948" s="899"/>
      <c r="R1948" s="899"/>
      <c r="S1948" s="899"/>
      <c r="T1948" s="899"/>
      <c r="U1948" s="899"/>
      <c r="V1948" s="899"/>
      <c r="W1948" s="899"/>
      <c r="X1948" s="899"/>
      <c r="Y1948" s="899"/>
    </row>
    <row r="1949" ht="18.0" customHeight="1">
      <c r="A1949" s="899"/>
      <c r="B1949" s="900"/>
      <c r="C1949" s="899"/>
      <c r="D1949" s="899"/>
      <c r="E1949" s="899"/>
      <c r="F1949" s="901"/>
      <c r="G1949" s="901"/>
      <c r="H1949" s="901"/>
      <c r="I1949" s="901"/>
      <c r="J1949" s="901"/>
      <c r="K1949" s="901"/>
      <c r="L1949" s="899"/>
      <c r="M1949" s="899"/>
      <c r="N1949" s="899"/>
      <c r="O1949" s="899"/>
      <c r="P1949" s="899"/>
      <c r="Q1949" s="899"/>
      <c r="R1949" s="899"/>
      <c r="S1949" s="899"/>
      <c r="T1949" s="899"/>
      <c r="U1949" s="899"/>
      <c r="V1949" s="899"/>
      <c r="W1949" s="899"/>
      <c r="X1949" s="899"/>
      <c r="Y1949" s="899"/>
    </row>
    <row r="1950" ht="18.0" customHeight="1">
      <c r="A1950" s="899"/>
      <c r="B1950" s="900"/>
      <c r="C1950" s="899"/>
      <c r="D1950" s="899"/>
      <c r="E1950" s="899"/>
      <c r="F1950" s="901"/>
      <c r="G1950" s="901"/>
      <c r="H1950" s="901"/>
      <c r="I1950" s="901"/>
      <c r="J1950" s="901"/>
      <c r="K1950" s="901"/>
      <c r="L1950" s="899"/>
      <c r="M1950" s="899"/>
      <c r="N1950" s="899"/>
      <c r="O1950" s="899"/>
      <c r="P1950" s="899"/>
      <c r="Q1950" s="899"/>
      <c r="R1950" s="899"/>
      <c r="S1950" s="899"/>
      <c r="T1950" s="899"/>
      <c r="U1950" s="899"/>
      <c r="V1950" s="899"/>
      <c r="W1950" s="899"/>
      <c r="X1950" s="899"/>
      <c r="Y1950" s="899"/>
    </row>
    <row r="1951" ht="18.0" customHeight="1">
      <c r="A1951" s="899"/>
      <c r="B1951" s="900"/>
      <c r="C1951" s="899"/>
      <c r="D1951" s="899"/>
      <c r="E1951" s="899"/>
      <c r="F1951" s="901"/>
      <c r="G1951" s="901"/>
      <c r="H1951" s="901"/>
      <c r="I1951" s="901"/>
      <c r="J1951" s="901"/>
      <c r="K1951" s="901"/>
      <c r="L1951" s="899"/>
      <c r="M1951" s="899"/>
      <c r="N1951" s="899"/>
      <c r="O1951" s="899"/>
      <c r="P1951" s="899"/>
      <c r="Q1951" s="899"/>
      <c r="R1951" s="899"/>
      <c r="S1951" s="899"/>
      <c r="T1951" s="899"/>
      <c r="U1951" s="899"/>
      <c r="V1951" s="899"/>
      <c r="W1951" s="899"/>
      <c r="X1951" s="899"/>
      <c r="Y1951" s="899"/>
    </row>
    <row r="1952" ht="18.0" customHeight="1">
      <c r="A1952" s="899"/>
      <c r="B1952" s="900"/>
      <c r="C1952" s="899"/>
      <c r="D1952" s="899"/>
      <c r="E1952" s="899"/>
      <c r="F1952" s="901"/>
      <c r="G1952" s="901"/>
      <c r="H1952" s="901"/>
      <c r="I1952" s="901"/>
      <c r="J1952" s="901"/>
      <c r="K1952" s="901"/>
      <c r="L1952" s="899"/>
      <c r="M1952" s="899"/>
      <c r="N1952" s="899"/>
      <c r="O1952" s="899"/>
      <c r="P1952" s="899"/>
      <c r="Q1952" s="899"/>
      <c r="R1952" s="899"/>
      <c r="S1952" s="899"/>
      <c r="T1952" s="899"/>
      <c r="U1952" s="899"/>
      <c r="V1952" s="899"/>
      <c r="W1952" s="899"/>
      <c r="X1952" s="899"/>
      <c r="Y1952" s="899"/>
    </row>
    <row r="1953" ht="18.0" customHeight="1">
      <c r="A1953" s="899"/>
      <c r="B1953" s="900"/>
      <c r="C1953" s="899"/>
      <c r="D1953" s="899"/>
      <c r="E1953" s="899"/>
      <c r="F1953" s="901"/>
      <c r="G1953" s="901"/>
      <c r="H1953" s="901"/>
      <c r="I1953" s="901"/>
      <c r="J1953" s="901"/>
      <c r="K1953" s="901"/>
      <c r="L1953" s="899"/>
      <c r="M1953" s="899"/>
      <c r="N1953" s="899"/>
      <c r="O1953" s="899"/>
      <c r="P1953" s="899"/>
      <c r="Q1953" s="899"/>
      <c r="R1953" s="899"/>
      <c r="S1953" s="899"/>
      <c r="T1953" s="899"/>
      <c r="U1953" s="899"/>
      <c r="V1953" s="899"/>
      <c r="W1953" s="899"/>
      <c r="X1953" s="899"/>
      <c r="Y1953" s="899"/>
    </row>
    <row r="1954" ht="18.0" customHeight="1">
      <c r="A1954" s="899"/>
      <c r="B1954" s="900"/>
      <c r="C1954" s="899"/>
      <c r="D1954" s="899"/>
      <c r="E1954" s="899"/>
      <c r="F1954" s="901"/>
      <c r="G1954" s="901"/>
      <c r="H1954" s="901"/>
      <c r="I1954" s="901"/>
      <c r="J1954" s="901"/>
      <c r="K1954" s="901"/>
      <c r="L1954" s="899"/>
      <c r="M1954" s="899"/>
      <c r="N1954" s="899"/>
      <c r="O1954" s="899"/>
      <c r="P1954" s="899"/>
      <c r="Q1954" s="899"/>
      <c r="R1954" s="899"/>
      <c r="S1954" s="899"/>
      <c r="T1954" s="899"/>
      <c r="U1954" s="899"/>
      <c r="V1954" s="899"/>
      <c r="W1954" s="899"/>
      <c r="X1954" s="899"/>
      <c r="Y1954" s="899"/>
    </row>
    <row r="1955" ht="18.0" customHeight="1">
      <c r="A1955" s="899"/>
      <c r="B1955" s="900"/>
      <c r="C1955" s="899"/>
      <c r="D1955" s="899"/>
      <c r="E1955" s="899"/>
      <c r="F1955" s="901"/>
      <c r="G1955" s="901"/>
      <c r="H1955" s="901"/>
      <c r="I1955" s="901"/>
      <c r="J1955" s="901"/>
      <c r="K1955" s="901"/>
      <c r="L1955" s="899"/>
      <c r="M1955" s="899"/>
      <c r="N1955" s="899"/>
      <c r="O1955" s="899"/>
      <c r="P1955" s="899"/>
      <c r="Q1955" s="899"/>
      <c r="R1955" s="899"/>
      <c r="S1955" s="899"/>
      <c r="T1955" s="899"/>
      <c r="U1955" s="899"/>
      <c r="V1955" s="899"/>
      <c r="W1955" s="899"/>
      <c r="X1955" s="899"/>
      <c r="Y1955" s="899"/>
    </row>
    <row r="1956" ht="18.0" customHeight="1">
      <c r="A1956" s="899"/>
      <c r="B1956" s="900"/>
      <c r="C1956" s="899"/>
      <c r="D1956" s="899"/>
      <c r="E1956" s="899"/>
      <c r="F1956" s="901"/>
      <c r="G1956" s="901"/>
      <c r="H1956" s="901"/>
      <c r="I1956" s="901"/>
      <c r="J1956" s="901"/>
      <c r="K1956" s="901"/>
      <c r="L1956" s="899"/>
      <c r="M1956" s="899"/>
      <c r="N1956" s="899"/>
      <c r="O1956" s="899"/>
      <c r="P1956" s="899"/>
      <c r="Q1956" s="899"/>
      <c r="R1956" s="899"/>
      <c r="S1956" s="899"/>
      <c r="T1956" s="899"/>
      <c r="U1956" s="899"/>
      <c r="V1956" s="899"/>
      <c r="W1956" s="899"/>
      <c r="X1956" s="899"/>
      <c r="Y1956" s="899"/>
    </row>
    <row r="1957" ht="18.0" customHeight="1">
      <c r="A1957" s="899"/>
      <c r="B1957" s="900"/>
      <c r="C1957" s="899"/>
      <c r="D1957" s="899"/>
      <c r="E1957" s="899"/>
      <c r="F1957" s="901"/>
      <c r="G1957" s="901"/>
      <c r="H1957" s="901"/>
      <c r="I1957" s="901"/>
      <c r="J1957" s="901"/>
      <c r="K1957" s="901"/>
      <c r="L1957" s="899"/>
      <c r="M1957" s="899"/>
      <c r="N1957" s="899"/>
      <c r="O1957" s="899"/>
      <c r="P1957" s="899"/>
      <c r="Q1957" s="899"/>
      <c r="R1957" s="899"/>
      <c r="S1957" s="899"/>
      <c r="T1957" s="899"/>
      <c r="U1957" s="899"/>
      <c r="V1957" s="899"/>
      <c r="W1957" s="899"/>
      <c r="X1957" s="899"/>
      <c r="Y1957" s="899"/>
    </row>
    <row r="1958" ht="18.0" customHeight="1">
      <c r="A1958" s="899"/>
      <c r="B1958" s="900"/>
      <c r="C1958" s="899"/>
      <c r="D1958" s="899"/>
      <c r="E1958" s="899"/>
      <c r="F1958" s="901"/>
      <c r="G1958" s="901"/>
      <c r="H1958" s="901"/>
      <c r="I1958" s="901"/>
      <c r="J1958" s="901"/>
      <c r="K1958" s="901"/>
      <c r="L1958" s="899"/>
      <c r="M1958" s="899"/>
      <c r="N1958" s="899"/>
      <c r="O1958" s="899"/>
      <c r="P1958" s="899"/>
      <c r="Q1958" s="899"/>
      <c r="R1958" s="899"/>
      <c r="S1958" s="899"/>
      <c r="T1958" s="899"/>
      <c r="U1958" s="899"/>
      <c r="V1958" s="899"/>
      <c r="W1958" s="899"/>
      <c r="X1958" s="899"/>
      <c r="Y1958" s="899"/>
    </row>
    <row r="1959" ht="18.0" customHeight="1">
      <c r="A1959" s="899"/>
      <c r="B1959" s="900"/>
      <c r="C1959" s="899"/>
      <c r="D1959" s="899"/>
      <c r="E1959" s="899"/>
      <c r="F1959" s="901"/>
      <c r="G1959" s="901"/>
      <c r="H1959" s="901"/>
      <c r="I1959" s="901"/>
      <c r="J1959" s="901"/>
      <c r="K1959" s="901"/>
      <c r="L1959" s="899"/>
      <c r="M1959" s="899"/>
      <c r="N1959" s="899"/>
      <c r="O1959" s="899"/>
      <c r="P1959" s="899"/>
      <c r="Q1959" s="899"/>
      <c r="R1959" s="899"/>
      <c r="S1959" s="899"/>
      <c r="T1959" s="899"/>
      <c r="U1959" s="899"/>
      <c r="V1959" s="899"/>
      <c r="W1959" s="899"/>
      <c r="X1959" s="899"/>
      <c r="Y1959" s="899"/>
    </row>
    <row r="1960" ht="18.0" customHeight="1">
      <c r="A1960" s="899"/>
      <c r="B1960" s="900"/>
      <c r="C1960" s="899"/>
      <c r="D1960" s="899"/>
      <c r="E1960" s="899"/>
      <c r="F1960" s="901"/>
      <c r="G1960" s="901"/>
      <c r="H1960" s="901"/>
      <c r="I1960" s="901"/>
      <c r="J1960" s="901"/>
      <c r="K1960" s="901"/>
      <c r="L1960" s="899"/>
      <c r="M1960" s="899"/>
      <c r="N1960" s="899"/>
      <c r="O1960" s="899"/>
      <c r="P1960" s="899"/>
      <c r="Q1960" s="899"/>
      <c r="R1960" s="899"/>
      <c r="S1960" s="899"/>
      <c r="T1960" s="899"/>
      <c r="U1960" s="899"/>
      <c r="V1960" s="899"/>
      <c r="W1960" s="899"/>
      <c r="X1960" s="899"/>
      <c r="Y1960" s="899"/>
    </row>
    <row r="1961" ht="18.0" customHeight="1">
      <c r="A1961" s="899"/>
      <c r="B1961" s="900"/>
      <c r="C1961" s="899"/>
      <c r="D1961" s="899"/>
      <c r="E1961" s="899"/>
      <c r="F1961" s="901"/>
      <c r="G1961" s="901"/>
      <c r="H1961" s="901"/>
      <c r="I1961" s="901"/>
      <c r="J1961" s="901"/>
      <c r="K1961" s="901"/>
      <c r="L1961" s="899"/>
      <c r="M1961" s="899"/>
      <c r="N1961" s="899"/>
      <c r="O1961" s="899"/>
      <c r="P1961" s="899"/>
      <c r="Q1961" s="899"/>
      <c r="R1961" s="899"/>
      <c r="S1961" s="899"/>
      <c r="T1961" s="899"/>
      <c r="U1961" s="899"/>
      <c r="V1961" s="899"/>
      <c r="W1961" s="899"/>
      <c r="X1961" s="899"/>
      <c r="Y1961" s="899"/>
    </row>
    <row r="1962" ht="18.0" customHeight="1">
      <c r="A1962" s="899"/>
      <c r="B1962" s="900"/>
      <c r="C1962" s="899"/>
      <c r="D1962" s="899"/>
      <c r="E1962" s="899"/>
      <c r="F1962" s="901"/>
      <c r="G1962" s="901"/>
      <c r="H1962" s="901"/>
      <c r="I1962" s="901"/>
      <c r="J1962" s="901"/>
      <c r="K1962" s="901"/>
      <c r="L1962" s="899"/>
      <c r="M1962" s="899"/>
      <c r="N1962" s="899"/>
      <c r="O1962" s="899"/>
      <c r="P1962" s="899"/>
      <c r="Q1962" s="899"/>
      <c r="R1962" s="899"/>
      <c r="S1962" s="899"/>
      <c r="T1962" s="899"/>
      <c r="U1962" s="899"/>
      <c r="V1962" s="899"/>
      <c r="W1962" s="899"/>
      <c r="X1962" s="899"/>
      <c r="Y1962" s="899"/>
    </row>
    <row r="1963" ht="18.0" customHeight="1">
      <c r="A1963" s="899"/>
      <c r="B1963" s="900"/>
      <c r="C1963" s="899"/>
      <c r="D1963" s="899"/>
      <c r="E1963" s="899"/>
      <c r="F1963" s="901"/>
      <c r="G1963" s="901"/>
      <c r="H1963" s="901"/>
      <c r="I1963" s="901"/>
      <c r="J1963" s="901"/>
      <c r="K1963" s="901"/>
      <c r="L1963" s="899"/>
      <c r="M1963" s="899"/>
      <c r="N1963" s="899"/>
      <c r="O1963" s="899"/>
      <c r="P1963" s="899"/>
      <c r="Q1963" s="899"/>
      <c r="R1963" s="899"/>
      <c r="S1963" s="899"/>
      <c r="T1963" s="899"/>
      <c r="U1963" s="899"/>
      <c r="V1963" s="899"/>
      <c r="W1963" s="899"/>
      <c r="X1963" s="899"/>
      <c r="Y1963" s="899"/>
    </row>
    <row r="1964" ht="18.0" customHeight="1">
      <c r="A1964" s="899"/>
      <c r="B1964" s="900"/>
      <c r="C1964" s="899"/>
      <c r="D1964" s="899"/>
      <c r="E1964" s="899"/>
      <c r="F1964" s="901"/>
      <c r="G1964" s="901"/>
      <c r="H1964" s="901"/>
      <c r="I1964" s="901"/>
      <c r="J1964" s="901"/>
      <c r="K1964" s="901"/>
      <c r="L1964" s="899"/>
      <c r="M1964" s="899"/>
      <c r="N1964" s="899"/>
      <c r="O1964" s="899"/>
      <c r="P1964" s="899"/>
      <c r="Q1964" s="899"/>
      <c r="R1964" s="899"/>
      <c r="S1964" s="899"/>
      <c r="T1964" s="899"/>
      <c r="U1964" s="899"/>
      <c r="V1964" s="899"/>
      <c r="W1964" s="899"/>
      <c r="X1964" s="899"/>
      <c r="Y1964" s="899"/>
    </row>
    <row r="1965" ht="18.0" customHeight="1">
      <c r="A1965" s="899"/>
      <c r="B1965" s="900"/>
      <c r="C1965" s="899"/>
      <c r="D1965" s="899"/>
      <c r="E1965" s="899"/>
      <c r="F1965" s="901"/>
      <c r="G1965" s="901"/>
      <c r="H1965" s="901"/>
      <c r="I1965" s="901"/>
      <c r="J1965" s="901"/>
      <c r="K1965" s="901"/>
      <c r="L1965" s="899"/>
      <c r="M1965" s="899"/>
      <c r="N1965" s="899"/>
      <c r="O1965" s="899"/>
      <c r="P1965" s="899"/>
      <c r="Q1965" s="899"/>
      <c r="R1965" s="899"/>
      <c r="S1965" s="899"/>
      <c r="T1965" s="899"/>
      <c r="U1965" s="899"/>
      <c r="V1965" s="899"/>
      <c r="W1965" s="899"/>
      <c r="X1965" s="899"/>
      <c r="Y1965" s="899"/>
    </row>
    <row r="1966" ht="18.0" customHeight="1">
      <c r="A1966" s="899"/>
      <c r="B1966" s="900"/>
      <c r="C1966" s="899"/>
      <c r="D1966" s="899"/>
      <c r="E1966" s="899"/>
      <c r="F1966" s="901"/>
      <c r="G1966" s="901"/>
      <c r="H1966" s="901"/>
      <c r="I1966" s="901"/>
      <c r="J1966" s="901"/>
      <c r="K1966" s="901"/>
      <c r="L1966" s="899"/>
      <c r="M1966" s="899"/>
      <c r="N1966" s="899"/>
      <c r="O1966" s="899"/>
      <c r="P1966" s="899"/>
      <c r="Q1966" s="899"/>
      <c r="R1966" s="899"/>
      <c r="S1966" s="899"/>
      <c r="T1966" s="899"/>
      <c r="U1966" s="899"/>
      <c r="V1966" s="899"/>
      <c r="W1966" s="899"/>
      <c r="X1966" s="899"/>
      <c r="Y1966" s="899"/>
    </row>
    <row r="1967" ht="18.0" customHeight="1">
      <c r="A1967" s="899"/>
      <c r="B1967" s="900"/>
      <c r="C1967" s="899"/>
      <c r="D1967" s="899"/>
      <c r="E1967" s="899"/>
      <c r="F1967" s="901"/>
      <c r="G1967" s="901"/>
      <c r="H1967" s="901"/>
      <c r="I1967" s="901"/>
      <c r="J1967" s="901"/>
      <c r="K1967" s="901"/>
      <c r="L1967" s="899"/>
      <c r="M1967" s="899"/>
      <c r="N1967" s="899"/>
      <c r="O1967" s="899"/>
      <c r="P1967" s="899"/>
      <c r="Q1967" s="899"/>
      <c r="R1967" s="899"/>
      <c r="S1967" s="899"/>
      <c r="T1967" s="899"/>
      <c r="U1967" s="899"/>
      <c r="V1967" s="899"/>
      <c r="W1967" s="899"/>
      <c r="X1967" s="899"/>
      <c r="Y1967" s="899"/>
    </row>
    <row r="1968" ht="18.0" customHeight="1">
      <c r="A1968" s="899"/>
      <c r="B1968" s="900"/>
      <c r="C1968" s="899"/>
      <c r="D1968" s="899"/>
      <c r="E1968" s="899"/>
      <c r="F1968" s="901"/>
      <c r="G1968" s="901"/>
      <c r="H1968" s="901"/>
      <c r="I1968" s="901"/>
      <c r="J1968" s="901"/>
      <c r="K1968" s="901"/>
      <c r="L1968" s="899"/>
      <c r="M1968" s="899"/>
      <c r="N1968" s="899"/>
      <c r="O1968" s="899"/>
      <c r="P1968" s="899"/>
      <c r="Q1968" s="899"/>
      <c r="R1968" s="899"/>
      <c r="S1968" s="899"/>
      <c r="T1968" s="899"/>
      <c r="U1968" s="899"/>
      <c r="V1968" s="899"/>
      <c r="W1968" s="899"/>
      <c r="X1968" s="899"/>
      <c r="Y1968" s="899"/>
    </row>
    <row r="1969" ht="18.0" customHeight="1">
      <c r="A1969" s="899"/>
      <c r="B1969" s="900"/>
      <c r="C1969" s="899"/>
      <c r="D1969" s="899"/>
      <c r="E1969" s="899"/>
      <c r="F1969" s="901"/>
      <c r="G1969" s="901"/>
      <c r="H1969" s="901"/>
      <c r="I1969" s="901"/>
      <c r="J1969" s="901"/>
      <c r="K1969" s="901"/>
      <c r="L1969" s="899"/>
      <c r="M1969" s="899"/>
      <c r="N1969" s="899"/>
      <c r="O1969" s="899"/>
      <c r="P1969" s="899"/>
      <c r="Q1969" s="899"/>
      <c r="R1969" s="899"/>
      <c r="S1969" s="899"/>
      <c r="T1969" s="899"/>
      <c r="U1969" s="899"/>
      <c r="V1969" s="899"/>
      <c r="W1969" s="899"/>
      <c r="X1969" s="899"/>
      <c r="Y1969" s="899"/>
    </row>
    <row r="1970" ht="18.0" customHeight="1">
      <c r="A1970" s="899"/>
      <c r="B1970" s="900"/>
      <c r="C1970" s="899"/>
      <c r="D1970" s="899"/>
      <c r="E1970" s="899"/>
      <c r="F1970" s="901"/>
      <c r="G1970" s="901"/>
      <c r="H1970" s="901"/>
      <c r="I1970" s="901"/>
      <c r="J1970" s="901"/>
      <c r="K1970" s="901"/>
      <c r="L1970" s="899"/>
      <c r="M1970" s="899"/>
      <c r="N1970" s="899"/>
      <c r="O1970" s="899"/>
      <c r="P1970" s="899"/>
      <c r="Q1970" s="899"/>
      <c r="R1970" s="899"/>
      <c r="S1970" s="899"/>
      <c r="T1970" s="899"/>
      <c r="U1970" s="899"/>
      <c r="V1970" s="899"/>
      <c r="W1970" s="899"/>
      <c r="X1970" s="899"/>
      <c r="Y1970" s="899"/>
    </row>
    <row r="1971" ht="18.0" customHeight="1">
      <c r="A1971" s="899"/>
      <c r="B1971" s="900"/>
      <c r="C1971" s="899"/>
      <c r="D1971" s="899"/>
      <c r="E1971" s="899"/>
      <c r="F1971" s="901"/>
      <c r="G1971" s="901"/>
      <c r="H1971" s="901"/>
      <c r="I1971" s="901"/>
      <c r="J1971" s="901"/>
      <c r="K1971" s="901"/>
      <c r="L1971" s="899"/>
      <c r="M1971" s="899"/>
      <c r="N1971" s="899"/>
      <c r="O1971" s="899"/>
      <c r="P1971" s="899"/>
      <c r="Q1971" s="899"/>
      <c r="R1971" s="899"/>
      <c r="S1971" s="899"/>
      <c r="T1971" s="899"/>
      <c r="U1971" s="899"/>
      <c r="V1971" s="899"/>
      <c r="W1971" s="899"/>
      <c r="X1971" s="899"/>
      <c r="Y1971" s="899"/>
    </row>
    <row r="1972" ht="18.0" customHeight="1">
      <c r="A1972" s="899"/>
      <c r="B1972" s="900"/>
      <c r="C1972" s="899"/>
      <c r="D1972" s="899"/>
      <c r="E1972" s="899"/>
      <c r="F1972" s="901"/>
      <c r="G1972" s="901"/>
      <c r="H1972" s="901"/>
      <c r="I1972" s="901"/>
      <c r="J1972" s="901"/>
      <c r="K1972" s="901"/>
      <c r="L1972" s="899"/>
      <c r="M1972" s="899"/>
      <c r="N1972" s="899"/>
      <c r="O1972" s="899"/>
      <c r="P1972" s="899"/>
      <c r="Q1972" s="899"/>
      <c r="R1972" s="899"/>
      <c r="S1972" s="899"/>
      <c r="T1972" s="899"/>
      <c r="U1972" s="899"/>
      <c r="V1972" s="899"/>
      <c r="W1972" s="899"/>
      <c r="X1972" s="899"/>
      <c r="Y1972" s="899"/>
    </row>
    <row r="1973" ht="18.0" customHeight="1">
      <c r="A1973" s="899"/>
      <c r="B1973" s="900"/>
      <c r="C1973" s="899"/>
      <c r="D1973" s="899"/>
      <c r="E1973" s="899"/>
      <c r="F1973" s="901"/>
      <c r="G1973" s="901"/>
      <c r="H1973" s="901"/>
      <c r="I1973" s="901"/>
      <c r="J1973" s="901"/>
      <c r="K1973" s="901"/>
      <c r="L1973" s="899"/>
      <c r="M1973" s="899"/>
      <c r="N1973" s="899"/>
      <c r="O1973" s="899"/>
      <c r="P1973" s="899"/>
      <c r="Q1973" s="899"/>
      <c r="R1973" s="899"/>
      <c r="S1973" s="899"/>
      <c r="T1973" s="899"/>
      <c r="U1973" s="899"/>
      <c r="V1973" s="899"/>
      <c r="W1973" s="899"/>
      <c r="X1973" s="899"/>
      <c r="Y1973" s="899"/>
    </row>
    <row r="1974" ht="18.0" customHeight="1">
      <c r="A1974" s="899"/>
      <c r="B1974" s="900"/>
      <c r="C1974" s="899"/>
      <c r="D1974" s="899"/>
      <c r="E1974" s="899"/>
      <c r="F1974" s="901"/>
      <c r="G1974" s="901"/>
      <c r="H1974" s="901"/>
      <c r="I1974" s="901"/>
      <c r="J1974" s="901"/>
      <c r="K1974" s="901"/>
      <c r="L1974" s="899"/>
      <c r="M1974" s="899"/>
      <c r="N1974" s="899"/>
      <c r="O1974" s="899"/>
      <c r="P1974" s="899"/>
      <c r="Q1974" s="899"/>
      <c r="R1974" s="899"/>
      <c r="S1974" s="899"/>
      <c r="T1974" s="899"/>
      <c r="U1974" s="899"/>
      <c r="V1974" s="899"/>
      <c r="W1974" s="899"/>
      <c r="X1974" s="899"/>
      <c r="Y1974" s="899"/>
    </row>
    <row r="1975" ht="18.0" customHeight="1">
      <c r="A1975" s="899"/>
      <c r="B1975" s="900"/>
      <c r="C1975" s="899"/>
      <c r="D1975" s="899"/>
      <c r="E1975" s="899"/>
      <c r="F1975" s="901"/>
      <c r="G1975" s="901"/>
      <c r="H1975" s="901"/>
      <c r="I1975" s="901"/>
      <c r="J1975" s="901"/>
      <c r="K1975" s="901"/>
      <c r="L1975" s="899"/>
      <c r="M1975" s="899"/>
      <c r="N1975" s="899"/>
      <c r="O1975" s="899"/>
      <c r="P1975" s="899"/>
      <c r="Q1975" s="899"/>
      <c r="R1975" s="899"/>
      <c r="S1975" s="899"/>
      <c r="T1975" s="899"/>
      <c r="U1975" s="899"/>
      <c r="V1975" s="899"/>
      <c r="W1975" s="899"/>
      <c r="X1975" s="899"/>
      <c r="Y1975" s="899"/>
    </row>
    <row r="1976" ht="18.0" customHeight="1">
      <c r="A1976" s="899"/>
      <c r="B1976" s="900"/>
      <c r="C1976" s="899"/>
      <c r="D1976" s="899"/>
      <c r="E1976" s="899"/>
      <c r="F1976" s="901"/>
      <c r="G1976" s="901"/>
      <c r="H1976" s="901"/>
      <c r="I1976" s="901"/>
      <c r="J1976" s="901"/>
      <c r="K1976" s="901"/>
      <c r="L1976" s="899"/>
      <c r="M1976" s="899"/>
      <c r="N1976" s="899"/>
      <c r="O1976" s="899"/>
      <c r="P1976" s="899"/>
      <c r="Q1976" s="899"/>
      <c r="R1976" s="899"/>
      <c r="S1976" s="899"/>
      <c r="T1976" s="899"/>
      <c r="U1976" s="899"/>
      <c r="V1976" s="899"/>
      <c r="W1976" s="899"/>
      <c r="X1976" s="899"/>
      <c r="Y1976" s="899"/>
    </row>
    <row r="1977" ht="18.0" customHeight="1">
      <c r="A1977" s="899"/>
      <c r="B1977" s="900"/>
      <c r="C1977" s="899"/>
      <c r="D1977" s="899"/>
      <c r="E1977" s="899"/>
      <c r="F1977" s="901"/>
      <c r="G1977" s="901"/>
      <c r="H1977" s="901"/>
      <c r="I1977" s="901"/>
      <c r="J1977" s="901"/>
      <c r="K1977" s="901"/>
      <c r="L1977" s="899"/>
      <c r="M1977" s="899"/>
      <c r="N1977" s="899"/>
      <c r="O1977" s="899"/>
      <c r="P1977" s="899"/>
      <c r="Q1977" s="899"/>
      <c r="R1977" s="899"/>
      <c r="S1977" s="899"/>
      <c r="T1977" s="899"/>
      <c r="U1977" s="899"/>
      <c r="V1977" s="899"/>
      <c r="W1977" s="899"/>
      <c r="X1977" s="899"/>
      <c r="Y1977" s="899"/>
    </row>
    <row r="1978" ht="18.0" customHeight="1">
      <c r="A1978" s="899"/>
      <c r="B1978" s="900"/>
      <c r="C1978" s="899"/>
      <c r="D1978" s="899"/>
      <c r="E1978" s="899"/>
      <c r="F1978" s="901"/>
      <c r="G1978" s="901"/>
      <c r="H1978" s="901"/>
      <c r="I1978" s="901"/>
      <c r="J1978" s="901"/>
      <c r="K1978" s="901"/>
      <c r="L1978" s="899"/>
      <c r="M1978" s="899"/>
      <c r="N1978" s="899"/>
      <c r="O1978" s="899"/>
      <c r="P1978" s="899"/>
      <c r="Q1978" s="899"/>
      <c r="R1978" s="899"/>
      <c r="S1978" s="899"/>
      <c r="T1978" s="899"/>
      <c r="U1978" s="899"/>
      <c r="V1978" s="899"/>
      <c r="W1978" s="899"/>
      <c r="X1978" s="899"/>
      <c r="Y1978" s="899"/>
    </row>
    <row r="1979" ht="18.0" customHeight="1">
      <c r="A1979" s="899"/>
      <c r="B1979" s="900"/>
      <c r="C1979" s="899"/>
      <c r="D1979" s="899"/>
      <c r="E1979" s="899"/>
      <c r="F1979" s="901"/>
      <c r="G1979" s="901"/>
      <c r="H1979" s="901"/>
      <c r="I1979" s="901"/>
      <c r="J1979" s="901"/>
      <c r="K1979" s="901"/>
      <c r="L1979" s="899"/>
      <c r="M1979" s="899"/>
      <c r="N1979" s="899"/>
      <c r="O1979" s="899"/>
      <c r="P1979" s="899"/>
      <c r="Q1979" s="899"/>
      <c r="R1979" s="899"/>
      <c r="S1979" s="899"/>
      <c r="T1979" s="899"/>
      <c r="U1979" s="899"/>
      <c r="V1979" s="899"/>
      <c r="W1979" s="899"/>
      <c r="X1979" s="899"/>
      <c r="Y1979" s="899"/>
    </row>
    <row r="1980" ht="18.0" customHeight="1">
      <c r="A1980" s="899"/>
      <c r="B1980" s="900"/>
      <c r="C1980" s="899"/>
      <c r="D1980" s="899"/>
      <c r="E1980" s="899"/>
      <c r="F1980" s="901"/>
      <c r="G1980" s="901"/>
      <c r="H1980" s="901"/>
      <c r="I1980" s="901"/>
      <c r="J1980" s="901"/>
      <c r="K1980" s="901"/>
      <c r="L1980" s="899"/>
      <c r="M1980" s="899"/>
      <c r="N1980" s="899"/>
      <c r="O1980" s="899"/>
      <c r="P1980" s="899"/>
      <c r="Q1980" s="899"/>
      <c r="R1980" s="899"/>
      <c r="S1980" s="899"/>
      <c r="T1980" s="899"/>
      <c r="U1980" s="899"/>
      <c r="V1980" s="899"/>
      <c r="W1980" s="899"/>
      <c r="X1980" s="899"/>
      <c r="Y1980" s="899"/>
    </row>
    <row r="1981" ht="18.0" customHeight="1">
      <c r="A1981" s="899"/>
      <c r="B1981" s="900"/>
      <c r="C1981" s="899"/>
      <c r="D1981" s="899"/>
      <c r="E1981" s="899"/>
      <c r="F1981" s="901"/>
      <c r="G1981" s="901"/>
      <c r="H1981" s="901"/>
      <c r="I1981" s="901"/>
      <c r="J1981" s="901"/>
      <c r="K1981" s="901"/>
      <c r="L1981" s="899"/>
      <c r="M1981" s="899"/>
      <c r="N1981" s="899"/>
      <c r="O1981" s="899"/>
      <c r="P1981" s="899"/>
      <c r="Q1981" s="899"/>
      <c r="R1981" s="899"/>
      <c r="S1981" s="899"/>
      <c r="T1981" s="899"/>
      <c r="U1981" s="899"/>
      <c r="V1981" s="899"/>
      <c r="W1981" s="899"/>
      <c r="X1981" s="899"/>
      <c r="Y1981" s="899"/>
    </row>
    <row r="1982" ht="18.0" customHeight="1">
      <c r="A1982" s="899"/>
      <c r="B1982" s="900"/>
      <c r="C1982" s="899"/>
      <c r="D1982" s="899"/>
      <c r="E1982" s="899"/>
      <c r="F1982" s="901"/>
      <c r="G1982" s="901"/>
      <c r="H1982" s="901"/>
      <c r="I1982" s="901"/>
      <c r="J1982" s="901"/>
      <c r="K1982" s="901"/>
      <c r="L1982" s="899"/>
      <c r="M1982" s="899"/>
      <c r="N1982" s="899"/>
      <c r="O1982" s="899"/>
      <c r="P1982" s="899"/>
      <c r="Q1982" s="899"/>
      <c r="R1982" s="899"/>
      <c r="S1982" s="899"/>
      <c r="T1982" s="899"/>
      <c r="U1982" s="899"/>
      <c r="V1982" s="899"/>
      <c r="W1982" s="899"/>
      <c r="X1982" s="899"/>
      <c r="Y1982" s="899"/>
    </row>
    <row r="1983" ht="18.0" customHeight="1">
      <c r="A1983" s="899"/>
      <c r="B1983" s="900"/>
      <c r="C1983" s="899"/>
      <c r="D1983" s="899"/>
      <c r="E1983" s="899"/>
      <c r="F1983" s="901"/>
      <c r="G1983" s="901"/>
      <c r="H1983" s="901"/>
      <c r="I1983" s="901"/>
      <c r="J1983" s="901"/>
      <c r="K1983" s="901"/>
      <c r="L1983" s="899"/>
      <c r="M1983" s="899"/>
      <c r="N1983" s="899"/>
      <c r="O1983" s="899"/>
      <c r="P1983" s="899"/>
      <c r="Q1983" s="899"/>
      <c r="R1983" s="899"/>
      <c r="S1983" s="899"/>
      <c r="T1983" s="899"/>
      <c r="U1983" s="899"/>
      <c r="V1983" s="899"/>
      <c r="W1983" s="899"/>
      <c r="X1983" s="899"/>
      <c r="Y1983" s="899"/>
    </row>
    <row r="1984" ht="18.0" customHeight="1">
      <c r="A1984" s="899"/>
      <c r="B1984" s="900"/>
      <c r="C1984" s="899"/>
      <c r="D1984" s="899"/>
      <c r="E1984" s="899"/>
      <c r="F1984" s="901"/>
      <c r="G1984" s="901"/>
      <c r="H1984" s="901"/>
      <c r="I1984" s="901"/>
      <c r="J1984" s="901"/>
      <c r="K1984" s="901"/>
      <c r="L1984" s="899"/>
      <c r="M1984" s="899"/>
      <c r="N1984" s="899"/>
      <c r="O1984" s="899"/>
      <c r="P1984" s="899"/>
      <c r="Q1984" s="899"/>
      <c r="R1984" s="899"/>
      <c r="S1984" s="899"/>
      <c r="T1984" s="899"/>
      <c r="U1984" s="899"/>
      <c r="V1984" s="899"/>
      <c r="W1984" s="899"/>
      <c r="X1984" s="899"/>
      <c r="Y1984" s="899"/>
    </row>
    <row r="1985" ht="18.0" customHeight="1">
      <c r="A1985" s="899"/>
      <c r="B1985" s="900"/>
      <c r="C1985" s="899"/>
      <c r="D1985" s="899"/>
      <c r="E1985" s="899"/>
      <c r="F1985" s="901"/>
      <c r="G1985" s="901"/>
      <c r="H1985" s="901"/>
      <c r="I1985" s="901"/>
      <c r="J1985" s="901"/>
      <c r="K1985" s="901"/>
      <c r="L1985" s="899"/>
      <c r="M1985" s="899"/>
      <c r="N1985" s="899"/>
      <c r="O1985" s="899"/>
      <c r="P1985" s="899"/>
      <c r="Q1985" s="899"/>
      <c r="R1985" s="899"/>
      <c r="S1985" s="899"/>
      <c r="T1985" s="899"/>
      <c r="U1985" s="899"/>
      <c r="V1985" s="899"/>
      <c r="W1985" s="899"/>
      <c r="X1985" s="899"/>
      <c r="Y1985" s="899"/>
    </row>
    <row r="1986" ht="18.0" customHeight="1">
      <c r="A1986" s="899"/>
      <c r="B1986" s="900"/>
      <c r="C1986" s="899"/>
      <c r="D1986" s="899"/>
      <c r="E1986" s="899"/>
      <c r="F1986" s="901"/>
      <c r="G1986" s="901"/>
      <c r="H1986" s="901"/>
      <c r="I1986" s="901"/>
      <c r="J1986" s="901"/>
      <c r="K1986" s="901"/>
      <c r="L1986" s="899"/>
      <c r="M1986" s="899"/>
      <c r="N1986" s="899"/>
      <c r="O1986" s="899"/>
      <c r="P1986" s="899"/>
      <c r="Q1986" s="899"/>
      <c r="R1986" s="899"/>
      <c r="S1986" s="899"/>
      <c r="T1986" s="899"/>
      <c r="U1986" s="899"/>
      <c r="V1986" s="899"/>
      <c r="W1986" s="899"/>
      <c r="X1986" s="899"/>
      <c r="Y1986" s="899"/>
    </row>
    <row r="1987" ht="18.0" customHeight="1">
      <c r="A1987" s="899"/>
      <c r="B1987" s="900"/>
      <c r="C1987" s="899"/>
      <c r="D1987" s="899"/>
      <c r="E1987" s="899"/>
      <c r="F1987" s="901"/>
      <c r="G1987" s="901"/>
      <c r="H1987" s="901"/>
      <c r="I1987" s="901"/>
      <c r="J1987" s="901"/>
      <c r="K1987" s="901"/>
      <c r="L1987" s="899"/>
      <c r="M1987" s="899"/>
      <c r="N1987" s="899"/>
      <c r="O1987" s="899"/>
      <c r="P1987" s="899"/>
      <c r="Q1987" s="899"/>
      <c r="R1987" s="899"/>
      <c r="S1987" s="899"/>
      <c r="T1987" s="899"/>
      <c r="U1987" s="899"/>
      <c r="V1987" s="899"/>
      <c r="W1987" s="899"/>
      <c r="X1987" s="899"/>
      <c r="Y1987" s="899"/>
    </row>
    <row r="1988" ht="18.0" customHeight="1">
      <c r="A1988" s="899"/>
      <c r="B1988" s="900"/>
      <c r="C1988" s="899"/>
      <c r="D1988" s="899"/>
      <c r="E1988" s="899"/>
      <c r="F1988" s="901"/>
      <c r="G1988" s="901"/>
      <c r="H1988" s="901"/>
      <c r="I1988" s="901"/>
      <c r="J1988" s="901"/>
      <c r="K1988" s="901"/>
      <c r="L1988" s="899"/>
      <c r="M1988" s="899"/>
      <c r="N1988" s="899"/>
      <c r="O1988" s="899"/>
      <c r="P1988" s="899"/>
      <c r="Q1988" s="899"/>
      <c r="R1988" s="899"/>
      <c r="S1988" s="899"/>
      <c r="T1988" s="899"/>
      <c r="U1988" s="899"/>
      <c r="V1988" s="899"/>
      <c r="W1988" s="899"/>
      <c r="X1988" s="899"/>
      <c r="Y1988" s="899"/>
    </row>
    <row r="1989" ht="18.0" customHeight="1">
      <c r="A1989" s="899"/>
      <c r="B1989" s="900"/>
      <c r="C1989" s="899"/>
      <c r="D1989" s="899"/>
      <c r="E1989" s="899"/>
      <c r="F1989" s="901"/>
      <c r="G1989" s="901"/>
      <c r="H1989" s="901"/>
      <c r="I1989" s="901"/>
      <c r="J1989" s="901"/>
      <c r="K1989" s="901"/>
      <c r="L1989" s="899"/>
      <c r="M1989" s="899"/>
      <c r="N1989" s="899"/>
      <c r="O1989" s="899"/>
      <c r="P1989" s="899"/>
      <c r="Q1989" s="899"/>
      <c r="R1989" s="899"/>
      <c r="S1989" s="899"/>
      <c r="T1989" s="899"/>
      <c r="U1989" s="899"/>
      <c r="V1989" s="899"/>
      <c r="W1989" s="899"/>
      <c r="X1989" s="899"/>
      <c r="Y1989" s="899"/>
    </row>
    <row r="1990" ht="18.0" customHeight="1">
      <c r="A1990" s="899"/>
      <c r="B1990" s="900"/>
      <c r="C1990" s="899"/>
      <c r="D1990" s="899"/>
      <c r="E1990" s="899"/>
      <c r="F1990" s="901"/>
      <c r="G1990" s="901"/>
      <c r="H1990" s="901"/>
      <c r="I1990" s="901"/>
      <c r="J1990" s="901"/>
      <c r="K1990" s="901"/>
      <c r="L1990" s="899"/>
      <c r="M1990" s="899"/>
      <c r="N1990" s="899"/>
      <c r="O1990" s="899"/>
      <c r="P1990" s="899"/>
      <c r="Q1990" s="899"/>
      <c r="R1990" s="899"/>
      <c r="S1990" s="899"/>
      <c r="T1990" s="899"/>
      <c r="U1990" s="899"/>
      <c r="V1990" s="899"/>
      <c r="W1990" s="899"/>
      <c r="X1990" s="899"/>
      <c r="Y1990" s="899"/>
    </row>
    <row r="1991" ht="18.0" customHeight="1">
      <c r="A1991" s="899"/>
      <c r="B1991" s="900"/>
      <c r="C1991" s="899"/>
      <c r="D1991" s="899"/>
      <c r="E1991" s="899"/>
      <c r="F1991" s="901"/>
      <c r="G1991" s="901"/>
      <c r="H1991" s="901"/>
      <c r="I1991" s="901"/>
      <c r="J1991" s="901"/>
      <c r="K1991" s="901"/>
      <c r="L1991" s="899"/>
      <c r="M1991" s="899"/>
      <c r="N1991" s="899"/>
      <c r="O1991" s="899"/>
      <c r="P1991" s="899"/>
      <c r="Q1991" s="899"/>
      <c r="R1991" s="899"/>
      <c r="S1991" s="899"/>
      <c r="T1991" s="899"/>
      <c r="U1991" s="899"/>
      <c r="V1991" s="899"/>
      <c r="W1991" s="899"/>
      <c r="X1991" s="899"/>
      <c r="Y1991" s="899"/>
    </row>
    <row r="1992" ht="18.0" customHeight="1">
      <c r="A1992" s="899"/>
      <c r="B1992" s="900"/>
      <c r="C1992" s="899"/>
      <c r="D1992" s="899"/>
      <c r="E1992" s="899"/>
      <c r="F1992" s="901"/>
      <c r="G1992" s="901"/>
      <c r="H1992" s="901"/>
      <c r="I1992" s="901"/>
      <c r="J1992" s="901"/>
      <c r="K1992" s="901"/>
      <c r="L1992" s="899"/>
      <c r="M1992" s="899"/>
      <c r="N1992" s="899"/>
      <c r="O1992" s="899"/>
      <c r="P1992" s="899"/>
      <c r="Q1992" s="899"/>
      <c r="R1992" s="899"/>
      <c r="S1992" s="899"/>
      <c r="T1992" s="899"/>
      <c r="U1992" s="899"/>
      <c r="V1992" s="899"/>
      <c r="W1992" s="899"/>
      <c r="X1992" s="899"/>
      <c r="Y1992" s="899"/>
    </row>
    <row r="1993" ht="18.0" customHeight="1">
      <c r="A1993" s="899"/>
      <c r="B1993" s="900"/>
      <c r="C1993" s="899"/>
      <c r="D1993" s="899"/>
      <c r="E1993" s="899"/>
      <c r="F1993" s="901"/>
      <c r="G1993" s="901"/>
      <c r="H1993" s="901"/>
      <c r="I1993" s="901"/>
      <c r="J1993" s="901"/>
      <c r="K1993" s="901"/>
      <c r="L1993" s="899"/>
      <c r="M1993" s="899"/>
      <c r="N1993" s="899"/>
      <c r="O1993" s="899"/>
      <c r="P1993" s="899"/>
      <c r="Q1993" s="899"/>
      <c r="R1993" s="899"/>
      <c r="S1993" s="899"/>
      <c r="T1993" s="899"/>
      <c r="U1993" s="899"/>
      <c r="V1993" s="899"/>
      <c r="W1993" s="899"/>
      <c r="X1993" s="899"/>
      <c r="Y1993" s="899"/>
    </row>
    <row r="1994" ht="18.0" customHeight="1">
      <c r="A1994" s="899"/>
      <c r="B1994" s="900"/>
      <c r="C1994" s="899"/>
      <c r="D1994" s="899"/>
      <c r="E1994" s="899"/>
      <c r="F1994" s="901"/>
      <c r="G1994" s="901"/>
      <c r="H1994" s="901"/>
      <c r="I1994" s="901"/>
      <c r="J1994" s="901"/>
      <c r="K1994" s="901"/>
      <c r="L1994" s="899"/>
      <c r="M1994" s="899"/>
      <c r="N1994" s="899"/>
      <c r="O1994" s="899"/>
      <c r="P1994" s="899"/>
      <c r="Q1994" s="899"/>
      <c r="R1994" s="899"/>
      <c r="S1994" s="899"/>
      <c r="T1994" s="899"/>
      <c r="U1994" s="899"/>
      <c r="V1994" s="899"/>
      <c r="W1994" s="899"/>
      <c r="X1994" s="899"/>
      <c r="Y1994" s="899"/>
    </row>
    <row r="1995" ht="18.0" customHeight="1">
      <c r="A1995" s="899"/>
      <c r="B1995" s="900"/>
      <c r="C1995" s="899"/>
      <c r="D1995" s="899"/>
      <c r="E1995" s="899"/>
      <c r="F1995" s="901"/>
      <c r="G1995" s="901"/>
      <c r="H1995" s="901"/>
      <c r="I1995" s="901"/>
      <c r="J1995" s="901"/>
      <c r="K1995" s="901"/>
      <c r="L1995" s="899"/>
      <c r="M1995" s="899"/>
      <c r="N1995" s="899"/>
      <c r="O1995" s="899"/>
      <c r="P1995" s="899"/>
      <c r="Q1995" s="899"/>
      <c r="R1995" s="899"/>
      <c r="S1995" s="899"/>
      <c r="T1995" s="899"/>
      <c r="U1995" s="899"/>
      <c r="V1995" s="899"/>
      <c r="W1995" s="899"/>
      <c r="X1995" s="899"/>
      <c r="Y1995" s="899"/>
    </row>
    <row r="1996" ht="18.0" customHeight="1">
      <c r="A1996" s="899"/>
      <c r="B1996" s="900"/>
      <c r="C1996" s="899"/>
      <c r="D1996" s="899"/>
      <c r="E1996" s="899"/>
      <c r="F1996" s="901"/>
      <c r="G1996" s="901"/>
      <c r="H1996" s="901"/>
      <c r="I1996" s="901"/>
      <c r="J1996" s="901"/>
      <c r="K1996" s="901"/>
      <c r="L1996" s="899"/>
      <c r="M1996" s="899"/>
      <c r="N1996" s="899"/>
      <c r="O1996" s="899"/>
      <c r="P1996" s="899"/>
      <c r="Q1996" s="899"/>
      <c r="R1996" s="899"/>
      <c r="S1996" s="899"/>
      <c r="T1996" s="899"/>
      <c r="U1996" s="899"/>
      <c r="V1996" s="899"/>
      <c r="W1996" s="899"/>
      <c r="X1996" s="899"/>
      <c r="Y1996" s="899"/>
    </row>
    <row r="1997" ht="18.0" customHeight="1">
      <c r="A1997" s="899"/>
      <c r="B1997" s="900"/>
      <c r="C1997" s="899"/>
      <c r="D1997" s="899"/>
      <c r="E1997" s="899"/>
      <c r="F1997" s="901"/>
      <c r="G1997" s="901"/>
      <c r="H1997" s="901"/>
      <c r="I1997" s="901"/>
      <c r="J1997" s="901"/>
      <c r="K1997" s="901"/>
      <c r="L1997" s="899"/>
      <c r="M1997" s="899"/>
      <c r="N1997" s="899"/>
      <c r="O1997" s="899"/>
      <c r="P1997" s="899"/>
      <c r="Q1997" s="899"/>
      <c r="R1997" s="899"/>
      <c r="S1997" s="899"/>
      <c r="T1997" s="899"/>
      <c r="U1997" s="899"/>
      <c r="V1997" s="899"/>
      <c r="W1997" s="899"/>
      <c r="X1997" s="899"/>
      <c r="Y1997" s="899"/>
    </row>
    <row r="1998" ht="18.0" customHeight="1">
      <c r="A1998" s="899"/>
      <c r="B1998" s="900"/>
      <c r="C1998" s="899"/>
      <c r="D1998" s="899"/>
      <c r="E1998" s="899"/>
      <c r="F1998" s="901"/>
      <c r="G1998" s="901"/>
      <c r="H1998" s="901"/>
      <c r="I1998" s="901"/>
      <c r="J1998" s="901"/>
      <c r="K1998" s="901"/>
      <c r="L1998" s="899"/>
      <c r="M1998" s="899"/>
      <c r="N1998" s="899"/>
      <c r="O1998" s="899"/>
      <c r="P1998" s="899"/>
      <c r="Q1998" s="899"/>
      <c r="R1998" s="899"/>
      <c r="S1998" s="899"/>
      <c r="T1998" s="899"/>
      <c r="U1998" s="899"/>
      <c r="V1998" s="899"/>
      <c r="W1998" s="899"/>
      <c r="X1998" s="899"/>
      <c r="Y1998" s="899"/>
    </row>
    <row r="1999" ht="18.0" customHeight="1">
      <c r="A1999" s="899"/>
      <c r="B1999" s="900"/>
      <c r="C1999" s="899"/>
      <c r="D1999" s="899"/>
      <c r="E1999" s="899"/>
      <c r="F1999" s="901"/>
      <c r="G1999" s="901"/>
      <c r="H1999" s="901"/>
      <c r="I1999" s="901"/>
      <c r="J1999" s="901"/>
      <c r="K1999" s="901"/>
      <c r="L1999" s="899"/>
      <c r="M1999" s="899"/>
      <c r="N1999" s="899"/>
      <c r="O1999" s="899"/>
      <c r="P1999" s="899"/>
      <c r="Q1999" s="899"/>
      <c r="R1999" s="899"/>
      <c r="S1999" s="899"/>
      <c r="T1999" s="899"/>
      <c r="U1999" s="899"/>
      <c r="V1999" s="899"/>
      <c r="W1999" s="899"/>
      <c r="X1999" s="899"/>
      <c r="Y1999" s="899"/>
    </row>
    <row r="2000" ht="18.0" customHeight="1">
      <c r="A2000" s="899"/>
      <c r="B2000" s="900"/>
      <c r="C2000" s="899"/>
      <c r="D2000" s="899"/>
      <c r="E2000" s="899"/>
      <c r="F2000" s="901"/>
      <c r="G2000" s="901"/>
      <c r="H2000" s="901"/>
      <c r="I2000" s="901"/>
      <c r="J2000" s="901"/>
      <c r="K2000" s="901"/>
      <c r="L2000" s="899"/>
      <c r="M2000" s="899"/>
      <c r="N2000" s="899"/>
      <c r="O2000" s="899"/>
      <c r="P2000" s="899"/>
      <c r="Q2000" s="899"/>
      <c r="R2000" s="899"/>
      <c r="S2000" s="899"/>
      <c r="T2000" s="899"/>
      <c r="U2000" s="899"/>
      <c r="V2000" s="899"/>
      <c r="W2000" s="899"/>
      <c r="X2000" s="899"/>
      <c r="Y2000" s="899"/>
    </row>
  </sheetData>
  <hyperlinks>
    <hyperlink r:id="rId1" ref="B3"/>
    <hyperlink r:id="rId2" ref="B4"/>
    <hyperlink r:id="rId3" ref="B5"/>
    <hyperlink r:id="rId4" ref="B6"/>
    <hyperlink r:id="rId5" ref="B7"/>
  </hyperlinks>
  <printOptions/>
  <pageMargins bottom="0.0" footer="0.0" header="0.0" left="0.0" right="0.0" top="0.0"/>
  <pageSetup orientation="portrait"/>
  <headerFooter>
    <oddFooter/>
  </headerFooter>
  <drawing r:id="rId6"/>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7.67"/>
    <col customWidth="1" min="2" max="4" width="26.22"/>
    <col customWidth="1" min="5" max="8" width="22.78"/>
    <col customWidth="1" min="9" max="10" width="16.22"/>
    <col customWidth="1" min="11" max="11" width="29.44"/>
    <col customWidth="1" min="12" max="13" width="14.11"/>
    <col customWidth="1" min="14" max="14" width="20.33"/>
    <col customWidth="1" min="15" max="15" width="11.44"/>
    <col customWidth="1" min="16" max="16" width="10.33"/>
    <col customWidth="1" min="17" max="17" width="10.89"/>
    <col customWidth="1" min="18" max="20" width="13.56"/>
    <col customWidth="1" min="21" max="21" width="19.0"/>
    <col customWidth="1" min="22" max="23" width="35.89"/>
    <col customWidth="1" min="24" max="25" width="22.33"/>
    <col customWidth="1" min="26" max="26" width="63.78"/>
    <col customWidth="1" min="29" max="29" width="50.22"/>
    <col customWidth="1" hidden="1" min="30" max="30" width="27.0"/>
  </cols>
  <sheetData>
    <row r="1">
      <c r="A1" s="1270"/>
      <c r="B1" s="1271"/>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2"/>
      <c r="AD1" s="1273"/>
      <c r="AE1" s="1274"/>
      <c r="AF1" s="1274"/>
      <c r="AG1" s="1274"/>
      <c r="AH1" s="1274"/>
      <c r="AI1" s="1274"/>
      <c r="AJ1" s="1274"/>
      <c r="AK1" s="1274"/>
      <c r="AL1" s="1274"/>
      <c r="AM1" s="1274"/>
      <c r="AN1" s="1274"/>
      <c r="AO1" s="1274"/>
      <c r="AP1" s="1274"/>
      <c r="AQ1" s="1274"/>
      <c r="AR1" s="1274"/>
      <c r="AS1" s="1274"/>
      <c r="AT1" s="1274"/>
    </row>
    <row r="2">
      <c r="A2" s="1275" t="s">
        <v>1185</v>
      </c>
      <c r="B2" s="1276" t="s">
        <v>3462</v>
      </c>
      <c r="C2" s="1276" t="s">
        <v>841</v>
      </c>
      <c r="D2" s="1276" t="s">
        <v>3441</v>
      </c>
      <c r="E2" s="1276" t="s">
        <v>3442</v>
      </c>
      <c r="F2" s="1276" t="s">
        <v>3443</v>
      </c>
      <c r="G2" s="1276" t="s">
        <v>3445</v>
      </c>
      <c r="H2" s="1276" t="s">
        <v>3446</v>
      </c>
      <c r="I2" s="1276" t="s">
        <v>3450</v>
      </c>
      <c r="J2" s="1276" t="s">
        <v>3451</v>
      </c>
      <c r="K2" s="1276" t="s">
        <v>3452</v>
      </c>
      <c r="L2" s="1276"/>
      <c r="M2" s="1276" t="s">
        <v>3453</v>
      </c>
      <c r="N2" s="1276" t="s">
        <v>3454</v>
      </c>
      <c r="O2" s="1276" t="s">
        <v>3455</v>
      </c>
      <c r="P2" s="1276" t="s">
        <v>3456</v>
      </c>
      <c r="Q2" s="1276" t="s">
        <v>3457</v>
      </c>
      <c r="R2" s="1276" t="s">
        <v>5169</v>
      </c>
      <c r="S2" s="1276" t="s">
        <v>3460</v>
      </c>
      <c r="T2" s="1276" t="s">
        <v>3461</v>
      </c>
      <c r="U2" s="1276" t="s">
        <v>3462</v>
      </c>
      <c r="V2" s="1276" t="s">
        <v>400</v>
      </c>
      <c r="W2" s="1276" t="s">
        <v>854</v>
      </c>
      <c r="X2" s="1276" t="s">
        <v>855</v>
      </c>
      <c r="Y2" s="1276" t="s">
        <v>1200</v>
      </c>
      <c r="Z2" s="1276" t="s">
        <v>856</v>
      </c>
      <c r="AA2" s="1276" t="s">
        <v>5170</v>
      </c>
      <c r="AB2" s="1276" t="s">
        <v>5171</v>
      </c>
      <c r="AC2" s="1277" t="s">
        <v>1206</v>
      </c>
      <c r="AD2" s="1278" t="s">
        <v>845</v>
      </c>
      <c r="AE2" s="1279"/>
      <c r="AF2" s="1279"/>
      <c r="AG2" s="1279"/>
      <c r="AH2" s="1279"/>
      <c r="AI2" s="1279"/>
      <c r="AJ2" s="1279"/>
      <c r="AK2" s="1279"/>
      <c r="AL2" s="1279"/>
      <c r="AM2" s="1279"/>
      <c r="AN2" s="1279"/>
      <c r="AO2" s="1279"/>
      <c r="AP2" s="1279"/>
      <c r="AQ2" s="1279"/>
      <c r="AR2" s="1279"/>
      <c r="AS2" s="1279"/>
      <c r="AT2" s="1279"/>
    </row>
    <row r="3">
      <c r="A3" s="1280" t="s">
        <v>5172</v>
      </c>
      <c r="B3" s="1281" t="s">
        <v>21</v>
      </c>
      <c r="C3" s="1281"/>
      <c r="D3" s="1281"/>
      <c r="E3" s="1281"/>
      <c r="F3" s="1281"/>
      <c r="G3" s="1281"/>
      <c r="H3" s="1281"/>
      <c r="I3" s="1281"/>
      <c r="J3" s="1281"/>
      <c r="K3" s="1281"/>
      <c r="L3" s="1281"/>
      <c r="M3" s="1281"/>
      <c r="N3" s="1281"/>
      <c r="O3" s="1281"/>
      <c r="P3" s="1281"/>
      <c r="Q3" s="1281"/>
      <c r="R3" s="1281"/>
      <c r="S3" s="1281"/>
      <c r="T3" s="1281"/>
      <c r="U3" s="1281"/>
      <c r="V3" s="1281"/>
      <c r="W3" s="1281"/>
      <c r="X3" s="1281"/>
      <c r="Y3" s="1281"/>
      <c r="Z3" s="1281"/>
      <c r="AA3" s="1282"/>
      <c r="AB3" s="1282"/>
      <c r="AC3" s="1282"/>
      <c r="AD3" s="1283"/>
      <c r="AE3" s="1282"/>
      <c r="AF3" s="1282"/>
      <c r="AG3" s="1282"/>
      <c r="AH3" s="1282"/>
      <c r="AI3" s="1282"/>
      <c r="AJ3" s="1282"/>
      <c r="AK3" s="1282"/>
      <c r="AL3" s="1282"/>
      <c r="AM3" s="1282"/>
      <c r="AN3" s="1282"/>
      <c r="AO3" s="1282"/>
      <c r="AP3" s="1282"/>
      <c r="AQ3" s="1282"/>
      <c r="AR3" s="1282"/>
      <c r="AS3" s="1282"/>
      <c r="AT3" s="1282"/>
    </row>
    <row r="4">
      <c r="A4" s="1284" t="s">
        <v>3463</v>
      </c>
      <c r="B4" s="1285" t="s">
        <v>3486</v>
      </c>
      <c r="C4" s="1285" t="s">
        <v>5173</v>
      </c>
      <c r="D4" s="1285" t="s">
        <v>3469</v>
      </c>
      <c r="E4" s="1285" t="s">
        <v>3470</v>
      </c>
      <c r="F4" s="1285" t="s">
        <v>3471</v>
      </c>
      <c r="G4" s="1285" t="s">
        <v>3665</v>
      </c>
      <c r="H4" s="1285" t="s">
        <v>3638</v>
      </c>
      <c r="I4" s="1285" t="s">
        <v>5174</v>
      </c>
      <c r="J4" s="1285" t="s">
        <v>5175</v>
      </c>
      <c r="K4" s="1285" t="s">
        <v>3477</v>
      </c>
      <c r="L4" s="1285"/>
      <c r="M4" s="1285" t="s">
        <v>3478</v>
      </c>
      <c r="N4" s="1285" t="s">
        <v>3479</v>
      </c>
      <c r="O4" s="1285" t="s">
        <v>3480</v>
      </c>
      <c r="P4" s="1286">
        <v>43529.0</v>
      </c>
      <c r="Q4" s="1285" t="s">
        <v>3482</v>
      </c>
      <c r="R4" s="1285" t="s">
        <v>3483</v>
      </c>
      <c r="S4" s="1285" t="s">
        <v>3485</v>
      </c>
      <c r="T4" s="1287" t="str">
        <f t="shared" ref="T4:T17" si="1">HYPERLINK("https://docs.google.com/spreadsheets/d/1IGkPr64PCQ6EvOOGTlNIO-5kY9P_ZsgF7ZW0UpVp8bQ/edit#gid=0""","WICK PRICING DOCUMENT")</f>
        <v>WICK PRICING DOCUMENT</v>
      </c>
      <c r="U4" s="1285" t="s">
        <v>3486</v>
      </c>
      <c r="V4" s="1288" t="s">
        <v>5176</v>
      </c>
      <c r="W4" s="1288" t="s">
        <v>5177</v>
      </c>
      <c r="X4" s="1289" t="s">
        <v>3668</v>
      </c>
      <c r="Y4" s="1285" t="s">
        <v>5178</v>
      </c>
      <c r="Z4" s="1290" t="s">
        <v>5179</v>
      </c>
      <c r="AA4" s="1291"/>
      <c r="AB4" s="1291"/>
      <c r="AC4" s="1285" t="s">
        <v>3490</v>
      </c>
      <c r="AD4" s="1292" t="s">
        <v>5180</v>
      </c>
      <c r="AE4" s="1291"/>
      <c r="AF4" s="1291"/>
      <c r="AG4" s="1291"/>
      <c r="AH4" s="1291"/>
      <c r="AI4" s="1291"/>
      <c r="AJ4" s="1291"/>
      <c r="AK4" s="1291"/>
      <c r="AL4" s="1291"/>
      <c r="AM4" s="1291"/>
      <c r="AN4" s="1291"/>
      <c r="AO4" s="1291"/>
      <c r="AP4" s="1291"/>
      <c r="AQ4" s="1291"/>
      <c r="AR4" s="1291"/>
      <c r="AS4" s="1291"/>
      <c r="AT4" s="1291"/>
    </row>
    <row r="5">
      <c r="A5" s="1284" t="s">
        <v>3463</v>
      </c>
      <c r="B5" s="1285" t="s">
        <v>3496</v>
      </c>
      <c r="C5" s="1285" t="s">
        <v>5181</v>
      </c>
      <c r="D5" s="1285" t="s">
        <v>3469</v>
      </c>
      <c r="E5" s="1285" t="s">
        <v>3494</v>
      </c>
      <c r="F5" s="1285" t="s">
        <v>3471</v>
      </c>
      <c r="G5" s="1285" t="s">
        <v>3665</v>
      </c>
      <c r="H5" s="1285" t="s">
        <v>3638</v>
      </c>
      <c r="I5" s="1285" t="s">
        <v>5174</v>
      </c>
      <c r="J5" s="1285" t="s">
        <v>5175</v>
      </c>
      <c r="K5" s="1285" t="s">
        <v>3495</v>
      </c>
      <c r="L5" s="1285"/>
      <c r="M5" s="1285" t="s">
        <v>3478</v>
      </c>
      <c r="N5" s="1285" t="s">
        <v>3479</v>
      </c>
      <c r="O5" s="1285" t="s">
        <v>3480</v>
      </c>
      <c r="P5" s="1286">
        <v>43529.0</v>
      </c>
      <c r="Q5" s="1285" t="s">
        <v>3482</v>
      </c>
      <c r="R5" s="1293" t="s">
        <v>3483</v>
      </c>
      <c r="S5" s="1285" t="s">
        <v>3485</v>
      </c>
      <c r="T5" s="1287" t="str">
        <f t="shared" si="1"/>
        <v>WICK PRICING DOCUMENT</v>
      </c>
      <c r="U5" s="1285" t="s">
        <v>3496</v>
      </c>
      <c r="V5" s="1288" t="s">
        <v>5176</v>
      </c>
      <c r="W5" s="1288" t="s">
        <v>5177</v>
      </c>
      <c r="X5" s="1289" t="s">
        <v>3668</v>
      </c>
      <c r="Y5" s="1285" t="s">
        <v>5178</v>
      </c>
      <c r="Z5" s="1290" t="s">
        <v>5179</v>
      </c>
      <c r="AA5" s="1291"/>
      <c r="AB5" s="1291"/>
      <c r="AC5" s="1291"/>
      <c r="AD5" s="1292" t="s">
        <v>5182</v>
      </c>
      <c r="AE5" s="1291"/>
      <c r="AF5" s="1291"/>
      <c r="AG5" s="1291"/>
      <c r="AH5" s="1291"/>
      <c r="AI5" s="1291"/>
      <c r="AJ5" s="1291"/>
      <c r="AK5" s="1291"/>
      <c r="AL5" s="1291"/>
      <c r="AM5" s="1291"/>
      <c r="AN5" s="1291"/>
      <c r="AO5" s="1291"/>
      <c r="AP5" s="1291"/>
      <c r="AQ5" s="1291"/>
      <c r="AR5" s="1291"/>
      <c r="AS5" s="1291"/>
      <c r="AT5" s="1291"/>
    </row>
    <row r="6">
      <c r="A6" s="1284" t="s">
        <v>3463</v>
      </c>
      <c r="B6" s="1285" t="s">
        <v>3501</v>
      </c>
      <c r="C6" s="1285" t="s">
        <v>5183</v>
      </c>
      <c r="D6" s="1285" t="s">
        <v>3469</v>
      </c>
      <c r="E6" s="1285" t="s">
        <v>1368</v>
      </c>
      <c r="F6" s="1285" t="s">
        <v>1368</v>
      </c>
      <c r="G6" s="1285" t="s">
        <v>3665</v>
      </c>
      <c r="H6" s="1285" t="s">
        <v>3638</v>
      </c>
      <c r="I6" s="1285" t="s">
        <v>5174</v>
      </c>
      <c r="J6" s="1285" t="s">
        <v>5175</v>
      </c>
      <c r="K6" s="1285" t="s">
        <v>3500</v>
      </c>
      <c r="L6" s="1285"/>
      <c r="M6" s="1285" t="s">
        <v>3478</v>
      </c>
      <c r="N6" s="1285" t="s">
        <v>3479</v>
      </c>
      <c r="O6" s="1285" t="s">
        <v>3480</v>
      </c>
      <c r="P6" s="1286">
        <v>43529.0</v>
      </c>
      <c r="Q6" s="1285" t="s">
        <v>3482</v>
      </c>
      <c r="R6" s="1293" t="s">
        <v>3483</v>
      </c>
      <c r="S6" s="1285" t="s">
        <v>3485</v>
      </c>
      <c r="T6" s="1287" t="str">
        <f t="shared" si="1"/>
        <v>WICK PRICING DOCUMENT</v>
      </c>
      <c r="U6" s="1285" t="s">
        <v>3501</v>
      </c>
      <c r="V6" s="1288" t="s">
        <v>5176</v>
      </c>
      <c r="W6" s="1288" t="s">
        <v>5177</v>
      </c>
      <c r="X6" s="1289" t="s">
        <v>3668</v>
      </c>
      <c r="Y6" s="1285" t="s">
        <v>5178</v>
      </c>
      <c r="Z6" s="1290" t="s">
        <v>5179</v>
      </c>
      <c r="AA6" s="1291"/>
      <c r="AB6" s="1291"/>
      <c r="AC6" s="1291"/>
      <c r="AD6" s="1292" t="s">
        <v>5184</v>
      </c>
      <c r="AE6" s="1291"/>
      <c r="AF6" s="1291"/>
      <c r="AG6" s="1291"/>
      <c r="AH6" s="1291"/>
      <c r="AI6" s="1291"/>
      <c r="AJ6" s="1291"/>
      <c r="AK6" s="1291"/>
      <c r="AL6" s="1291"/>
      <c r="AM6" s="1291"/>
      <c r="AN6" s="1291"/>
      <c r="AO6" s="1291"/>
      <c r="AP6" s="1291"/>
      <c r="AQ6" s="1291"/>
      <c r="AR6" s="1291"/>
      <c r="AS6" s="1291"/>
      <c r="AT6" s="1291"/>
    </row>
    <row r="7">
      <c r="A7" s="1284" t="s">
        <v>3502</v>
      </c>
      <c r="B7" s="1285" t="s">
        <v>3511</v>
      </c>
      <c r="C7" s="1285" t="s">
        <v>5185</v>
      </c>
      <c r="D7" s="1285" t="s">
        <v>3469</v>
      </c>
      <c r="E7" s="1285" t="s">
        <v>3470</v>
      </c>
      <c r="F7" s="1285" t="s">
        <v>3508</v>
      </c>
      <c r="G7" s="1285" t="s">
        <v>3665</v>
      </c>
      <c r="H7" s="1285" t="s">
        <v>3638</v>
      </c>
      <c r="I7" s="1285" t="s">
        <v>5174</v>
      </c>
      <c r="J7" s="1285" t="s">
        <v>5175</v>
      </c>
      <c r="K7" s="1285" t="s">
        <v>3477</v>
      </c>
      <c r="L7" s="1285"/>
      <c r="M7" s="1285" t="s">
        <v>3478</v>
      </c>
      <c r="N7" s="1285" t="s">
        <v>3479</v>
      </c>
      <c r="O7" s="1285" t="s">
        <v>3509</v>
      </c>
      <c r="P7" s="1286">
        <v>43467.0</v>
      </c>
      <c r="Q7" s="1285" t="s">
        <v>3482</v>
      </c>
      <c r="R7" s="1293" t="s">
        <v>3483</v>
      </c>
      <c r="S7" s="1285" t="s">
        <v>3485</v>
      </c>
      <c r="T7" s="1287" t="str">
        <f t="shared" si="1"/>
        <v>WICK PRICING DOCUMENT</v>
      </c>
      <c r="U7" s="1285" t="s">
        <v>3511</v>
      </c>
      <c r="V7" s="1288" t="s">
        <v>5176</v>
      </c>
      <c r="W7" s="1288" t="s">
        <v>5177</v>
      </c>
      <c r="X7" s="1289" t="s">
        <v>3668</v>
      </c>
      <c r="Y7" s="1285" t="s">
        <v>5178</v>
      </c>
      <c r="Z7" s="1290" t="s">
        <v>5179</v>
      </c>
      <c r="AA7" s="1291"/>
      <c r="AB7" s="1291"/>
      <c r="AC7" s="1291"/>
      <c r="AD7" s="1292" t="s">
        <v>5186</v>
      </c>
      <c r="AE7" s="1291"/>
      <c r="AF7" s="1291"/>
      <c r="AG7" s="1291"/>
      <c r="AH7" s="1291"/>
      <c r="AI7" s="1291"/>
      <c r="AJ7" s="1291"/>
      <c r="AK7" s="1291"/>
      <c r="AL7" s="1291"/>
      <c r="AM7" s="1291"/>
      <c r="AN7" s="1291"/>
      <c r="AO7" s="1291"/>
      <c r="AP7" s="1291"/>
      <c r="AQ7" s="1291"/>
      <c r="AR7" s="1291"/>
      <c r="AS7" s="1291"/>
      <c r="AT7" s="1291"/>
    </row>
    <row r="8">
      <c r="A8" s="1284" t="s">
        <v>3502</v>
      </c>
      <c r="B8" s="1285" t="s">
        <v>3516</v>
      </c>
      <c r="C8" s="1285" t="s">
        <v>5187</v>
      </c>
      <c r="D8" s="1285" t="s">
        <v>3469</v>
      </c>
      <c r="E8" s="1285" t="s">
        <v>3494</v>
      </c>
      <c r="F8" s="1285" t="s">
        <v>3508</v>
      </c>
      <c r="G8" s="1285" t="s">
        <v>3665</v>
      </c>
      <c r="H8" s="1285"/>
      <c r="I8" s="1285" t="s">
        <v>5174</v>
      </c>
      <c r="J8" s="1285" t="s">
        <v>5175</v>
      </c>
      <c r="K8" s="1285" t="s">
        <v>3495</v>
      </c>
      <c r="L8" s="1285"/>
      <c r="M8" s="1285" t="s">
        <v>3478</v>
      </c>
      <c r="N8" s="1285" t="s">
        <v>3515</v>
      </c>
      <c r="O8" s="1285" t="s">
        <v>3509</v>
      </c>
      <c r="P8" s="1286">
        <v>43467.0</v>
      </c>
      <c r="Q8" s="1285" t="s">
        <v>3482</v>
      </c>
      <c r="R8" s="1293" t="s">
        <v>3483</v>
      </c>
      <c r="S8" s="1285" t="s">
        <v>3485</v>
      </c>
      <c r="T8" s="1287" t="str">
        <f t="shared" si="1"/>
        <v>WICK PRICING DOCUMENT</v>
      </c>
      <c r="U8" s="1285" t="s">
        <v>3516</v>
      </c>
      <c r="V8" s="1288" t="s">
        <v>5176</v>
      </c>
      <c r="W8" s="1288" t="s">
        <v>5177</v>
      </c>
      <c r="X8" s="1289" t="s">
        <v>3668</v>
      </c>
      <c r="Y8" s="1285" t="s">
        <v>5178</v>
      </c>
      <c r="Z8" s="1290" t="s">
        <v>5179</v>
      </c>
      <c r="AA8" s="1291"/>
      <c r="AB8" s="1291"/>
      <c r="AC8" s="1291"/>
      <c r="AD8" s="1292" t="s">
        <v>5188</v>
      </c>
      <c r="AE8" s="1291"/>
      <c r="AF8" s="1291"/>
      <c r="AG8" s="1291"/>
      <c r="AH8" s="1291"/>
      <c r="AI8" s="1291"/>
      <c r="AJ8" s="1291"/>
      <c r="AK8" s="1291"/>
      <c r="AL8" s="1291"/>
      <c r="AM8" s="1291"/>
      <c r="AN8" s="1291"/>
      <c r="AO8" s="1291"/>
      <c r="AP8" s="1291"/>
      <c r="AQ8" s="1291"/>
      <c r="AR8" s="1291"/>
      <c r="AS8" s="1291"/>
      <c r="AT8" s="1291"/>
    </row>
    <row r="9">
      <c r="A9" s="1284" t="s">
        <v>3463</v>
      </c>
      <c r="B9" s="1285" t="s">
        <v>3517</v>
      </c>
      <c r="C9" s="1285" t="s">
        <v>5189</v>
      </c>
      <c r="D9" s="1285" t="s">
        <v>3469</v>
      </c>
      <c r="E9" s="1294" t="s">
        <v>3522</v>
      </c>
      <c r="F9" s="1285" t="s">
        <v>3471</v>
      </c>
      <c r="G9" s="1294" t="s">
        <v>3679</v>
      </c>
      <c r="H9" s="1285" t="s">
        <v>3638</v>
      </c>
      <c r="I9" s="1285" t="s">
        <v>5174</v>
      </c>
      <c r="J9" s="1285" t="s">
        <v>5175</v>
      </c>
      <c r="K9" s="1285" t="s">
        <v>3525</v>
      </c>
      <c r="L9" s="1285"/>
      <c r="M9" s="1285" t="s">
        <v>3526</v>
      </c>
      <c r="N9" s="1285" t="s">
        <v>3515</v>
      </c>
      <c r="O9" s="1285" t="s">
        <v>3480</v>
      </c>
      <c r="P9" s="1286">
        <v>43529.0</v>
      </c>
      <c r="Q9" s="1285" t="s">
        <v>3482</v>
      </c>
      <c r="R9" s="1293" t="s">
        <v>3483</v>
      </c>
      <c r="S9" s="1285" t="s">
        <v>3485</v>
      </c>
      <c r="T9" s="1287" t="str">
        <f t="shared" si="1"/>
        <v>WICK PRICING DOCUMENT</v>
      </c>
      <c r="U9" s="1285" t="s">
        <v>3517</v>
      </c>
      <c r="V9" s="1288" t="s">
        <v>5176</v>
      </c>
      <c r="W9" s="1288" t="s">
        <v>5190</v>
      </c>
      <c r="X9" s="1289" t="s">
        <v>3668</v>
      </c>
      <c r="Y9" s="1285" t="s">
        <v>5178</v>
      </c>
      <c r="Z9" s="1290" t="s">
        <v>5179</v>
      </c>
      <c r="AA9" s="1291"/>
      <c r="AB9" s="1291"/>
      <c r="AC9" s="1291"/>
      <c r="AD9" s="1292" t="s">
        <v>5191</v>
      </c>
      <c r="AE9" s="1291"/>
      <c r="AF9" s="1291"/>
      <c r="AG9" s="1291"/>
      <c r="AH9" s="1291"/>
      <c r="AI9" s="1291"/>
      <c r="AJ9" s="1291"/>
      <c r="AK9" s="1291"/>
      <c r="AL9" s="1291"/>
      <c r="AM9" s="1291"/>
      <c r="AN9" s="1291"/>
      <c r="AO9" s="1291"/>
      <c r="AP9" s="1291"/>
      <c r="AQ9" s="1291"/>
      <c r="AR9" s="1291"/>
      <c r="AS9" s="1291"/>
      <c r="AT9" s="1291"/>
    </row>
    <row r="10">
      <c r="A10" s="1284" t="s">
        <v>3463</v>
      </c>
      <c r="B10" s="1285" t="s">
        <v>3527</v>
      </c>
      <c r="C10" s="1285" t="s">
        <v>5192</v>
      </c>
      <c r="D10" s="1285" t="s">
        <v>3469</v>
      </c>
      <c r="E10" s="1294" t="s">
        <v>3530</v>
      </c>
      <c r="F10" s="1285" t="s">
        <v>3471</v>
      </c>
      <c r="G10" s="1294" t="s">
        <v>3679</v>
      </c>
      <c r="H10" s="1285" t="s">
        <v>3638</v>
      </c>
      <c r="I10" s="1285" t="s">
        <v>5174</v>
      </c>
      <c r="J10" s="1285" t="s">
        <v>5175</v>
      </c>
      <c r="K10" s="1285" t="s">
        <v>3531</v>
      </c>
      <c r="L10" s="1285"/>
      <c r="M10" s="1285" t="s">
        <v>3526</v>
      </c>
      <c r="N10" s="1285" t="s">
        <v>3515</v>
      </c>
      <c r="O10" s="1285" t="s">
        <v>3480</v>
      </c>
      <c r="P10" s="1286">
        <v>43529.0</v>
      </c>
      <c r="Q10" s="1285" t="s">
        <v>3482</v>
      </c>
      <c r="R10" s="1293" t="s">
        <v>3483</v>
      </c>
      <c r="S10" s="1285" t="s">
        <v>3485</v>
      </c>
      <c r="T10" s="1287" t="str">
        <f t="shared" si="1"/>
        <v>WICK PRICING DOCUMENT</v>
      </c>
      <c r="U10" s="1285" t="s">
        <v>3527</v>
      </c>
      <c r="V10" s="1288" t="s">
        <v>5176</v>
      </c>
      <c r="W10" s="1288" t="s">
        <v>5177</v>
      </c>
      <c r="X10" s="1289" t="s">
        <v>3668</v>
      </c>
      <c r="Y10" s="1285" t="s">
        <v>5178</v>
      </c>
      <c r="Z10" s="1290" t="s">
        <v>5179</v>
      </c>
      <c r="AA10" s="1291"/>
      <c r="AB10" s="1291"/>
      <c r="AC10" s="1291"/>
      <c r="AD10" s="1292" t="s">
        <v>5193</v>
      </c>
      <c r="AE10" s="1291"/>
      <c r="AF10" s="1291"/>
      <c r="AG10" s="1291"/>
      <c r="AH10" s="1291"/>
      <c r="AI10" s="1291"/>
      <c r="AJ10" s="1291"/>
      <c r="AK10" s="1291"/>
      <c r="AL10" s="1291"/>
      <c r="AM10" s="1291"/>
      <c r="AN10" s="1291"/>
      <c r="AO10" s="1291"/>
      <c r="AP10" s="1291"/>
      <c r="AQ10" s="1291"/>
      <c r="AR10" s="1291"/>
      <c r="AS10" s="1291"/>
      <c r="AT10" s="1291"/>
    </row>
    <row r="11">
      <c r="A11" s="1284" t="s">
        <v>3463</v>
      </c>
      <c r="B11" s="1285" t="s">
        <v>3532</v>
      </c>
      <c r="C11" s="1285" t="s">
        <v>5194</v>
      </c>
      <c r="D11" s="1285" t="s">
        <v>3469</v>
      </c>
      <c r="E11" s="1294" t="s">
        <v>3535</v>
      </c>
      <c r="F11" s="1285" t="s">
        <v>3471</v>
      </c>
      <c r="G11" s="1294" t="s">
        <v>3679</v>
      </c>
      <c r="H11" s="1285" t="s">
        <v>3638</v>
      </c>
      <c r="I11" s="1285" t="s">
        <v>5174</v>
      </c>
      <c r="J11" s="1285" t="s">
        <v>5175</v>
      </c>
      <c r="K11" s="1285" t="s">
        <v>3536</v>
      </c>
      <c r="L11" s="1285"/>
      <c r="M11" s="1285" t="s">
        <v>3526</v>
      </c>
      <c r="N11" s="1285" t="s">
        <v>3515</v>
      </c>
      <c r="O11" s="1285" t="s">
        <v>3480</v>
      </c>
      <c r="P11" s="1286">
        <v>43529.0</v>
      </c>
      <c r="Q11" s="1285" t="s">
        <v>3482</v>
      </c>
      <c r="R11" s="1293" t="s">
        <v>3483</v>
      </c>
      <c r="S11" s="1285" t="s">
        <v>3485</v>
      </c>
      <c r="T11" s="1287" t="str">
        <f t="shared" si="1"/>
        <v>WICK PRICING DOCUMENT</v>
      </c>
      <c r="U11" s="1285" t="s">
        <v>3532</v>
      </c>
      <c r="V11" s="1288" t="s">
        <v>5190</v>
      </c>
      <c r="W11" s="1288" t="s">
        <v>5177</v>
      </c>
      <c r="X11" s="1289" t="s">
        <v>3668</v>
      </c>
      <c r="Y11" s="1285" t="s">
        <v>5178</v>
      </c>
      <c r="Z11" s="1290" t="s">
        <v>5179</v>
      </c>
      <c r="AA11" s="1291"/>
      <c r="AB11" s="1291"/>
      <c r="AC11" s="1291"/>
      <c r="AD11" s="1295" t="s">
        <v>5195</v>
      </c>
      <c r="AE11" s="1291"/>
      <c r="AF11" s="1291"/>
      <c r="AG11" s="1291"/>
      <c r="AH11" s="1291"/>
      <c r="AI11" s="1291"/>
      <c r="AJ11" s="1291"/>
      <c r="AK11" s="1291"/>
      <c r="AL11" s="1291"/>
      <c r="AM11" s="1291"/>
      <c r="AN11" s="1291"/>
      <c r="AO11" s="1291"/>
      <c r="AP11" s="1291"/>
      <c r="AQ11" s="1291"/>
      <c r="AR11" s="1291"/>
      <c r="AS11" s="1291"/>
      <c r="AT11" s="1291"/>
    </row>
    <row r="12">
      <c r="A12" s="1284" t="s">
        <v>3502</v>
      </c>
      <c r="B12" s="1285" t="s">
        <v>3537</v>
      </c>
      <c r="C12" s="1285" t="s">
        <v>5196</v>
      </c>
      <c r="D12" s="1285" t="s">
        <v>3469</v>
      </c>
      <c r="E12" s="1294" t="s">
        <v>3522</v>
      </c>
      <c r="F12" s="1285" t="s">
        <v>3508</v>
      </c>
      <c r="G12" s="1294" t="s">
        <v>3679</v>
      </c>
      <c r="H12" s="1285" t="s">
        <v>3638</v>
      </c>
      <c r="I12" s="1285" t="s">
        <v>5174</v>
      </c>
      <c r="J12" s="1285" t="s">
        <v>5175</v>
      </c>
      <c r="K12" s="1285" t="s">
        <v>3525</v>
      </c>
      <c r="L12" s="1285"/>
      <c r="M12" s="1285" t="s">
        <v>3526</v>
      </c>
      <c r="N12" s="1285" t="s">
        <v>3515</v>
      </c>
      <c r="O12" s="1285" t="s">
        <v>3509</v>
      </c>
      <c r="P12" s="1286">
        <v>43467.0</v>
      </c>
      <c r="Q12" s="1285" t="s">
        <v>3482</v>
      </c>
      <c r="R12" s="1293" t="s">
        <v>3483</v>
      </c>
      <c r="S12" s="1285" t="s">
        <v>3485</v>
      </c>
      <c r="T12" s="1287" t="str">
        <f t="shared" si="1"/>
        <v>WICK PRICING DOCUMENT</v>
      </c>
      <c r="U12" s="1285" t="s">
        <v>3537</v>
      </c>
      <c r="V12" s="1288" t="s">
        <v>5176</v>
      </c>
      <c r="W12" s="1288" t="s">
        <v>5177</v>
      </c>
      <c r="X12" s="1289" t="s">
        <v>3668</v>
      </c>
      <c r="Y12" s="1285" t="s">
        <v>5178</v>
      </c>
      <c r="Z12" s="1290" t="s">
        <v>5179</v>
      </c>
      <c r="AA12" s="1291"/>
      <c r="AB12" s="1291"/>
      <c r="AC12" s="1291"/>
      <c r="AD12" s="1292" t="s">
        <v>5197</v>
      </c>
      <c r="AE12" s="1291"/>
      <c r="AF12" s="1291"/>
      <c r="AG12" s="1291"/>
      <c r="AH12" s="1291"/>
      <c r="AI12" s="1291"/>
      <c r="AJ12" s="1291"/>
      <c r="AK12" s="1291"/>
      <c r="AL12" s="1291"/>
      <c r="AM12" s="1291"/>
      <c r="AN12" s="1291"/>
      <c r="AO12" s="1291"/>
      <c r="AP12" s="1291"/>
      <c r="AQ12" s="1291"/>
      <c r="AR12" s="1291"/>
      <c r="AS12" s="1291"/>
      <c r="AT12" s="1291"/>
    </row>
    <row r="13">
      <c r="A13" s="1284" t="s">
        <v>3502</v>
      </c>
      <c r="B13" s="1285" t="s">
        <v>3542</v>
      </c>
      <c r="C13" s="1285" t="s">
        <v>5198</v>
      </c>
      <c r="D13" s="1285" t="s">
        <v>3469</v>
      </c>
      <c r="E13" s="1294" t="s">
        <v>5199</v>
      </c>
      <c r="F13" s="1285" t="s">
        <v>3508</v>
      </c>
      <c r="G13" s="1294" t="s">
        <v>3679</v>
      </c>
      <c r="H13" s="1285" t="s">
        <v>3638</v>
      </c>
      <c r="I13" s="1285" t="s">
        <v>5174</v>
      </c>
      <c r="J13" s="1285" t="s">
        <v>5175</v>
      </c>
      <c r="K13" s="1285" t="s">
        <v>3531</v>
      </c>
      <c r="L13" s="1285"/>
      <c r="M13" s="1285" t="s">
        <v>3526</v>
      </c>
      <c r="N13" s="1285" t="s">
        <v>3515</v>
      </c>
      <c r="O13" s="1285" t="s">
        <v>3509</v>
      </c>
      <c r="P13" s="1286">
        <v>43467.0</v>
      </c>
      <c r="Q13" s="1285" t="s">
        <v>3482</v>
      </c>
      <c r="R13" s="1293" t="s">
        <v>3483</v>
      </c>
      <c r="S13" s="1285" t="s">
        <v>3485</v>
      </c>
      <c r="T13" s="1287" t="str">
        <f t="shared" si="1"/>
        <v>WICK PRICING DOCUMENT</v>
      </c>
      <c r="U13" s="1285" t="s">
        <v>3542</v>
      </c>
      <c r="V13" s="1288" t="s">
        <v>5176</v>
      </c>
      <c r="W13" s="1288" t="s">
        <v>5177</v>
      </c>
      <c r="X13" s="1289" t="s">
        <v>3668</v>
      </c>
      <c r="Y13" s="1285" t="s">
        <v>5178</v>
      </c>
      <c r="Z13" s="1290" t="s">
        <v>5179</v>
      </c>
      <c r="AA13" s="1291"/>
      <c r="AB13" s="1291"/>
      <c r="AC13" s="1291"/>
      <c r="AD13" s="1292" t="s">
        <v>5200</v>
      </c>
      <c r="AE13" s="1291"/>
      <c r="AF13" s="1291"/>
      <c r="AG13" s="1291"/>
      <c r="AH13" s="1291"/>
      <c r="AI13" s="1291"/>
      <c r="AJ13" s="1291"/>
      <c r="AK13" s="1291"/>
      <c r="AL13" s="1291"/>
      <c r="AM13" s="1291"/>
      <c r="AN13" s="1291"/>
      <c r="AO13" s="1291"/>
      <c r="AP13" s="1291"/>
      <c r="AQ13" s="1291"/>
      <c r="AR13" s="1291"/>
      <c r="AS13" s="1291"/>
      <c r="AT13" s="1291"/>
    </row>
    <row r="14">
      <c r="A14" s="1284" t="s">
        <v>3463</v>
      </c>
      <c r="B14" s="1285" t="s">
        <v>3546</v>
      </c>
      <c r="C14" s="1285" t="s">
        <v>5201</v>
      </c>
      <c r="D14" s="1285" t="s">
        <v>3469</v>
      </c>
      <c r="E14" s="1285" t="s">
        <v>1368</v>
      </c>
      <c r="F14" s="1285" t="s">
        <v>1368</v>
      </c>
      <c r="G14" s="1285" t="s">
        <v>3665</v>
      </c>
      <c r="H14" s="1285" t="s">
        <v>3638</v>
      </c>
      <c r="I14" s="1285" t="s">
        <v>5174</v>
      </c>
      <c r="J14" s="1285" t="s">
        <v>5175</v>
      </c>
      <c r="K14" s="1285" t="s">
        <v>3551</v>
      </c>
      <c r="L14" s="1285"/>
      <c r="M14" s="1285" t="s">
        <v>3552</v>
      </c>
      <c r="N14" s="1285" t="s">
        <v>3479</v>
      </c>
      <c r="O14" s="1285" t="s">
        <v>3480</v>
      </c>
      <c r="P14" s="1286">
        <v>43529.0</v>
      </c>
      <c r="Q14" s="1285" t="s">
        <v>3482</v>
      </c>
      <c r="R14" s="1293" t="s">
        <v>3483</v>
      </c>
      <c r="S14" s="1285" t="s">
        <v>3485</v>
      </c>
      <c r="T14" s="1287" t="str">
        <f t="shared" si="1"/>
        <v>WICK PRICING DOCUMENT</v>
      </c>
      <c r="U14" s="1285" t="s">
        <v>3546</v>
      </c>
      <c r="V14" s="1288" t="s">
        <v>5176</v>
      </c>
      <c r="W14" s="1288" t="s">
        <v>5177</v>
      </c>
      <c r="X14" s="1289" t="s">
        <v>3668</v>
      </c>
      <c r="Y14" s="1285" t="s">
        <v>5178</v>
      </c>
      <c r="Z14" s="1290" t="s">
        <v>5179</v>
      </c>
      <c r="AA14" s="1291"/>
      <c r="AB14" s="1291"/>
      <c r="AC14" s="1291"/>
      <c r="AD14" s="1292" t="s">
        <v>5184</v>
      </c>
      <c r="AE14" s="1291"/>
      <c r="AF14" s="1291"/>
      <c r="AG14" s="1291"/>
      <c r="AH14" s="1291"/>
      <c r="AI14" s="1291"/>
      <c r="AJ14" s="1291"/>
      <c r="AK14" s="1291"/>
      <c r="AL14" s="1291"/>
      <c r="AM14" s="1291"/>
      <c r="AN14" s="1291"/>
      <c r="AO14" s="1291"/>
      <c r="AP14" s="1291"/>
      <c r="AQ14" s="1291"/>
      <c r="AR14" s="1291"/>
      <c r="AS14" s="1291"/>
      <c r="AT14" s="1291"/>
    </row>
    <row r="15">
      <c r="A15" s="1284" t="s">
        <v>3502</v>
      </c>
      <c r="B15" s="1285" t="s">
        <v>3553</v>
      </c>
      <c r="C15" s="1285" t="s">
        <v>5202</v>
      </c>
      <c r="D15" s="1285" t="s">
        <v>3469</v>
      </c>
      <c r="E15" s="1285" t="s">
        <v>1368</v>
      </c>
      <c r="F15" s="1285" t="s">
        <v>1368</v>
      </c>
      <c r="G15" s="1285" t="s">
        <v>3665</v>
      </c>
      <c r="H15" s="1285" t="s">
        <v>3638</v>
      </c>
      <c r="I15" s="1285" t="s">
        <v>5174</v>
      </c>
      <c r="J15" s="1285" t="s">
        <v>5175</v>
      </c>
      <c r="K15" s="1285" t="s">
        <v>3551</v>
      </c>
      <c r="L15" s="1285"/>
      <c r="M15" s="1285" t="s">
        <v>3552</v>
      </c>
      <c r="N15" s="1285" t="s">
        <v>3479</v>
      </c>
      <c r="O15" s="1285" t="s">
        <v>3509</v>
      </c>
      <c r="P15" s="1286">
        <v>43467.0</v>
      </c>
      <c r="Q15" s="1285" t="s">
        <v>3482</v>
      </c>
      <c r="R15" s="1293" t="s">
        <v>3483</v>
      </c>
      <c r="S15" s="1285" t="s">
        <v>3485</v>
      </c>
      <c r="T15" s="1287" t="str">
        <f t="shared" si="1"/>
        <v>WICK PRICING DOCUMENT</v>
      </c>
      <c r="U15" s="1285" t="s">
        <v>3553</v>
      </c>
      <c r="V15" s="1288" t="s">
        <v>5176</v>
      </c>
      <c r="W15" s="1288" t="s">
        <v>5190</v>
      </c>
      <c r="X15" s="1289" t="s">
        <v>3668</v>
      </c>
      <c r="Y15" s="1285" t="s">
        <v>5178</v>
      </c>
      <c r="Z15" s="1290" t="s">
        <v>5179</v>
      </c>
      <c r="AA15" s="1291"/>
      <c r="AB15" s="1291"/>
      <c r="AC15" s="1291"/>
      <c r="AD15" s="1292" t="s">
        <v>5184</v>
      </c>
      <c r="AE15" s="1291"/>
      <c r="AF15" s="1291"/>
      <c r="AG15" s="1291"/>
      <c r="AH15" s="1291"/>
      <c r="AI15" s="1291"/>
      <c r="AJ15" s="1291"/>
      <c r="AK15" s="1291"/>
      <c r="AL15" s="1291"/>
      <c r="AM15" s="1291"/>
      <c r="AN15" s="1291"/>
      <c r="AO15" s="1291"/>
      <c r="AP15" s="1291"/>
      <c r="AQ15" s="1291"/>
      <c r="AR15" s="1291"/>
      <c r="AS15" s="1291"/>
      <c r="AT15" s="1291"/>
    </row>
    <row r="16">
      <c r="A16" s="1284" t="s">
        <v>3558</v>
      </c>
      <c r="B16" s="1285" t="s">
        <v>3559</v>
      </c>
      <c r="C16" s="1285" t="s">
        <v>5203</v>
      </c>
      <c r="D16" s="1285" t="s">
        <v>3469</v>
      </c>
      <c r="E16" s="1296" t="s">
        <v>3564</v>
      </c>
      <c r="F16" s="1285" t="s">
        <v>3471</v>
      </c>
      <c r="G16" s="1296" t="s">
        <v>3567</v>
      </c>
      <c r="H16" s="1285" t="s">
        <v>3638</v>
      </c>
      <c r="I16" s="1285">
        <v>6.0</v>
      </c>
      <c r="J16" s="1285">
        <v>152.4</v>
      </c>
      <c r="K16" s="1285" t="s">
        <v>3525</v>
      </c>
      <c r="L16" s="1285"/>
      <c r="M16" s="1285" t="s">
        <v>3569</v>
      </c>
      <c r="N16" s="1285" t="s">
        <v>3570</v>
      </c>
      <c r="O16" s="1285" t="s">
        <v>3480</v>
      </c>
      <c r="P16" s="1286">
        <v>43468.0</v>
      </c>
      <c r="Q16" s="1285" t="s">
        <v>3482</v>
      </c>
      <c r="R16" s="1293" t="s">
        <v>3483</v>
      </c>
      <c r="S16" s="1285" t="s">
        <v>3485</v>
      </c>
      <c r="T16" s="1287" t="str">
        <f t="shared" si="1"/>
        <v>WICK PRICING DOCUMENT</v>
      </c>
      <c r="U16" s="1285" t="s">
        <v>3559</v>
      </c>
      <c r="V16" s="1288" t="s">
        <v>5176</v>
      </c>
      <c r="W16" s="1288" t="s">
        <v>5177</v>
      </c>
      <c r="X16" s="1285" t="s">
        <v>5204</v>
      </c>
      <c r="Y16" s="1285" t="s">
        <v>5178</v>
      </c>
      <c r="Z16" s="1290" t="s">
        <v>5179</v>
      </c>
      <c r="AA16" s="1291"/>
      <c r="AB16" s="1291"/>
      <c r="AC16" s="1291"/>
      <c r="AD16" s="1292" t="s">
        <v>5205</v>
      </c>
      <c r="AE16" s="1291"/>
      <c r="AF16" s="1291"/>
      <c r="AG16" s="1291"/>
      <c r="AH16" s="1291"/>
      <c r="AI16" s="1291"/>
      <c r="AJ16" s="1291"/>
      <c r="AK16" s="1291"/>
      <c r="AL16" s="1291"/>
      <c r="AM16" s="1291"/>
      <c r="AN16" s="1291"/>
      <c r="AO16" s="1291"/>
      <c r="AP16" s="1291"/>
      <c r="AQ16" s="1291"/>
      <c r="AR16" s="1291"/>
      <c r="AS16" s="1291"/>
      <c r="AT16" s="1291"/>
    </row>
    <row r="17">
      <c r="A17" s="1284" t="s">
        <v>3573</v>
      </c>
      <c r="B17" s="1285" t="s">
        <v>3574</v>
      </c>
      <c r="C17" s="1285" t="s">
        <v>5206</v>
      </c>
      <c r="D17" s="1285" t="s">
        <v>3469</v>
      </c>
      <c r="E17" s="1296" t="s">
        <v>5207</v>
      </c>
      <c r="F17" s="1285" t="s">
        <v>3471</v>
      </c>
      <c r="G17" s="1296" t="s">
        <v>3580</v>
      </c>
      <c r="H17" s="1285" t="s">
        <v>3638</v>
      </c>
      <c r="I17" s="1285">
        <v>6.0</v>
      </c>
      <c r="J17" s="1285">
        <v>152.4</v>
      </c>
      <c r="K17" s="1285" t="s">
        <v>3531</v>
      </c>
      <c r="L17" s="1285"/>
      <c r="M17" s="1285" t="s">
        <v>3581</v>
      </c>
      <c r="N17" s="1285" t="s">
        <v>3570</v>
      </c>
      <c r="O17" s="1285" t="s">
        <v>3480</v>
      </c>
      <c r="P17" s="1286">
        <v>43468.0</v>
      </c>
      <c r="Q17" s="1285" t="s">
        <v>3482</v>
      </c>
      <c r="R17" s="1293" t="s">
        <v>3483</v>
      </c>
      <c r="S17" s="1285" t="s">
        <v>3485</v>
      </c>
      <c r="T17" s="1287" t="str">
        <f t="shared" si="1"/>
        <v>WICK PRICING DOCUMENT</v>
      </c>
      <c r="U17" s="1285" t="s">
        <v>3574</v>
      </c>
      <c r="V17" s="1288" t="s">
        <v>5176</v>
      </c>
      <c r="W17" s="1288" t="s">
        <v>5190</v>
      </c>
      <c r="X17" s="1285" t="s">
        <v>5208</v>
      </c>
      <c r="Y17" s="1285" t="s">
        <v>5178</v>
      </c>
      <c r="Z17" s="1290" t="s">
        <v>5179</v>
      </c>
      <c r="AA17" s="1291"/>
      <c r="AB17" s="1291"/>
      <c r="AC17" s="1291"/>
      <c r="AD17" s="1292" t="s">
        <v>5209</v>
      </c>
      <c r="AE17" s="1291"/>
      <c r="AF17" s="1291"/>
      <c r="AG17" s="1291"/>
      <c r="AH17" s="1291"/>
      <c r="AI17" s="1291"/>
      <c r="AJ17" s="1291"/>
      <c r="AK17" s="1291"/>
      <c r="AL17" s="1291"/>
      <c r="AM17" s="1291"/>
      <c r="AN17" s="1291"/>
      <c r="AO17" s="1291"/>
      <c r="AP17" s="1291"/>
      <c r="AQ17" s="1291"/>
      <c r="AR17" s="1291"/>
      <c r="AS17" s="1291"/>
      <c r="AT17" s="1291"/>
    </row>
    <row r="18" ht="182.25" customHeight="1">
      <c r="A18" s="1284" t="s">
        <v>3616</v>
      </c>
      <c r="B18" s="1285" t="s">
        <v>3620</v>
      </c>
      <c r="C18" s="1285" t="s">
        <v>3621</v>
      </c>
      <c r="D18" s="1285" t="s">
        <v>3469</v>
      </c>
      <c r="E18" s="1285" t="s">
        <v>1368</v>
      </c>
      <c r="F18" s="1285" t="s">
        <v>1368</v>
      </c>
      <c r="G18" s="1285" t="s">
        <v>3625</v>
      </c>
      <c r="H18" s="1285"/>
      <c r="I18" s="681" t="s">
        <v>3625</v>
      </c>
      <c r="J18" s="681"/>
      <c r="K18" s="1285" t="s">
        <v>3627</v>
      </c>
      <c r="L18" s="1285"/>
      <c r="M18" s="1285" t="s">
        <v>3625</v>
      </c>
      <c r="N18" s="1285" t="s">
        <v>3625</v>
      </c>
      <c r="O18" s="1285" t="s">
        <v>3480</v>
      </c>
      <c r="P18" s="1285" t="s">
        <v>3628</v>
      </c>
      <c r="Q18" s="1285" t="s">
        <v>3482</v>
      </c>
      <c r="R18" s="1297" t="s">
        <v>5210</v>
      </c>
      <c r="S18" s="1285" t="s">
        <v>3625</v>
      </c>
      <c r="T18" s="1298"/>
      <c r="U18" s="1285" t="s">
        <v>3620</v>
      </c>
      <c r="V18" s="1288" t="s">
        <v>5211</v>
      </c>
      <c r="W18" s="1288" t="s">
        <v>3630</v>
      </c>
      <c r="X18" s="1285" t="s">
        <v>5212</v>
      </c>
      <c r="Y18" s="1285" t="s">
        <v>5213</v>
      </c>
      <c r="Z18" s="1290" t="s">
        <v>5179</v>
      </c>
      <c r="AA18" s="1291"/>
      <c r="AB18" s="1291"/>
      <c r="AC18" s="1291"/>
      <c r="AD18" s="1292" t="s">
        <v>5184</v>
      </c>
      <c r="AE18" s="1291"/>
      <c r="AF18" s="1291"/>
      <c r="AG18" s="1291"/>
      <c r="AH18" s="1291"/>
      <c r="AI18" s="1291"/>
      <c r="AJ18" s="1291"/>
      <c r="AK18" s="1291"/>
      <c r="AL18" s="1291"/>
      <c r="AM18" s="1291"/>
      <c r="AN18" s="1291"/>
      <c r="AO18" s="1291"/>
      <c r="AP18" s="1291"/>
      <c r="AQ18" s="1291"/>
      <c r="AR18" s="1291"/>
      <c r="AS18" s="1291"/>
      <c r="AT18" s="1291"/>
    </row>
  </sheetData>
  <hyperlinks>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s>
  <drawing r:id="rId17"/>
  <legacyDrawing r:id="rId18"/>
</worksheet>
</file>